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drawings/drawing4.xml" ContentType="application/vnd.openxmlformats-officedocument.drawing+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drawings/drawing5.xml" ContentType="application/vnd.openxmlformats-officedocument.drawing+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166925"/>
  <mc:AlternateContent xmlns:mc="http://schemas.openxmlformats.org/markup-compatibility/2006">
    <mc:Choice Requires="x15">
      <x15ac:absPath xmlns:x15ac="http://schemas.microsoft.com/office/spreadsheetml/2010/11/ac" url="/Users/azalia/Downloads/"/>
    </mc:Choice>
  </mc:AlternateContent>
  <xr:revisionPtr revIDLastSave="0" documentId="13_ncr:1_{67A3221F-4F4F-524A-A2A6-33F9EA9AC9AC}" xr6:coauthVersionLast="43" xr6:coauthVersionMax="45" xr10:uidLastSave="{00000000-0000-0000-0000-000000000000}"/>
  <bookViews>
    <workbookView xWindow="0" yWindow="460" windowWidth="23260" windowHeight="12580" firstSheet="7" activeTab="10" xr2:uid="{2FEF58C3-7866-4394-9152-7DE23E28A07D}"/>
  </bookViews>
  <sheets>
    <sheet name="Intro + Conclusion" sheetId="13" r:id="rId1"/>
    <sheet name="Inputs + Graphs" sheetId="1" r:id="rId2"/>
    <sheet name="Arthm_returns" sheetId="2" r:id="rId3"/>
    <sheet name="VaR_ES_delta_normal" sheetId="11" r:id="rId4"/>
    <sheet name="VaR_ES + Graphs" sheetId="3" r:id="rId5"/>
    <sheet name="Backtesting" sheetId="4" r:id="rId6"/>
    <sheet name="Currency + Graphs" sheetId="7" r:id="rId7"/>
    <sheet name="Curr BT" sheetId="8" r:id="rId8"/>
    <sheet name="Stock (domestic)" sheetId="9" r:id="rId9"/>
    <sheet name="VaR_ES S(d) + Graphs" sheetId="10" r:id="rId10"/>
    <sheet name="Лист1 (2)" sheetId="15" r:id="rId11"/>
    <sheet name="Yield Curves" sheetId="18" r:id="rId12"/>
    <sheet name="BondVal_all" sheetId="17" r:id="rId13"/>
    <sheet name="Portf_Bond" sheetId="19" r:id="rId14"/>
    <sheet name="Bond Valuation" sheetId="20" r:id="rId15"/>
  </sheets>
  <externalReferences>
    <externalReference r:id="rId16"/>
  </externalReferences>
  <definedNames>
    <definedName name="_xlnm._FilterDatabase" localSheetId="2" hidden="1">Arthm_returns!$A$2:$N$508</definedName>
    <definedName name="_xlnm._FilterDatabase" localSheetId="6" hidden="1">'Currency + Graphs'!$A$3:$J$508</definedName>
    <definedName name="_xlnm._FilterDatabase" localSheetId="4" hidden="1">'VaR_ES + Graphs'!$C$3:$Q$508</definedName>
    <definedName name="_xlnm._FilterDatabase" localSheetId="9" hidden="1">'VaR_ES S(d) + Graphs'!$C$3:$N$4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1" i="20" l="1"/>
  <c r="B12" i="20" s="1"/>
  <c r="B16" i="20" s="1"/>
  <c r="B17" i="20" s="1"/>
  <c r="B15" i="20"/>
  <c r="B21" i="20"/>
  <c r="B24" i="20" s="1"/>
  <c r="B22" i="20"/>
  <c r="B23" i="20"/>
  <c r="B26" i="20"/>
  <c r="B27" i="20" s="1"/>
  <c r="B39" i="20"/>
  <c r="B40" i="20" s="1"/>
  <c r="C39" i="20"/>
  <c r="C40" i="20" s="1"/>
  <c r="D39" i="20"/>
  <c r="D40" i="20" s="1"/>
  <c r="B43" i="20"/>
  <c r="C43" i="20"/>
  <c r="D43" i="20"/>
  <c r="B49" i="20"/>
  <c r="B50" i="20"/>
  <c r="B52" i="20" s="1"/>
  <c r="B51" i="20"/>
  <c r="B54" i="20"/>
  <c r="B55" i="20"/>
  <c r="B67" i="20"/>
  <c r="B68" i="20" s="1"/>
  <c r="C67" i="20"/>
  <c r="D67" i="20"/>
  <c r="E67" i="20"/>
  <c r="F67" i="20"/>
  <c r="F68" i="20" s="1"/>
  <c r="C68" i="20"/>
  <c r="D68" i="20"/>
  <c r="E68" i="20"/>
  <c r="B71" i="20"/>
  <c r="C71" i="20"/>
  <c r="D71" i="20"/>
  <c r="D72" i="20" s="1"/>
  <c r="E71" i="20"/>
  <c r="F71" i="20"/>
  <c r="C72" i="20"/>
  <c r="B77" i="20"/>
  <c r="B78" i="20"/>
  <c r="B83" i="20" s="1"/>
  <c r="B79" i="20"/>
  <c r="B82" i="20"/>
  <c r="B95" i="20"/>
  <c r="B96" i="20" s="1"/>
  <c r="C95" i="20"/>
  <c r="D95" i="20"/>
  <c r="D96" i="20" s="1"/>
  <c r="E95" i="20"/>
  <c r="E96" i="20" s="1"/>
  <c r="F95" i="20"/>
  <c r="G95" i="20"/>
  <c r="H95" i="20"/>
  <c r="H96" i="20" s="1"/>
  <c r="I95" i="20"/>
  <c r="I96" i="20" s="1"/>
  <c r="J95" i="20"/>
  <c r="J96" i="20" s="1"/>
  <c r="K95" i="20"/>
  <c r="C96" i="20"/>
  <c r="F96" i="20"/>
  <c r="G96" i="20"/>
  <c r="K96" i="20"/>
  <c r="B99" i="20"/>
  <c r="C99" i="20"/>
  <c r="D99" i="20"/>
  <c r="D100" i="20" s="1"/>
  <c r="E99" i="20"/>
  <c r="E100" i="20" s="1"/>
  <c r="F99" i="20"/>
  <c r="G99" i="20"/>
  <c r="H99" i="20"/>
  <c r="H100" i="20" s="1"/>
  <c r="I99" i="20"/>
  <c r="I100" i="20" s="1"/>
  <c r="J99" i="20"/>
  <c r="K99" i="20"/>
  <c r="C100" i="20"/>
  <c r="F100" i="20"/>
  <c r="G100" i="20"/>
  <c r="K100" i="20"/>
  <c r="B105" i="20"/>
  <c r="B108" i="20" s="1"/>
  <c r="B106" i="20"/>
  <c r="B107" i="20"/>
  <c r="B110" i="20"/>
  <c r="B123" i="20"/>
  <c r="C123" i="20"/>
  <c r="D123" i="20"/>
  <c r="E123" i="20"/>
  <c r="F123" i="20"/>
  <c r="G123" i="20"/>
  <c r="H123" i="20"/>
  <c r="I123" i="20"/>
  <c r="J123" i="20"/>
  <c r="K123" i="20"/>
  <c r="L123" i="20"/>
  <c r="M123" i="20"/>
  <c r="N123" i="20"/>
  <c r="O123" i="20"/>
  <c r="P123" i="20"/>
  <c r="Q123" i="20"/>
  <c r="R123" i="20"/>
  <c r="S123" i="20"/>
  <c r="T123" i="20"/>
  <c r="U123" i="20"/>
  <c r="B124" i="20"/>
  <c r="C124" i="20"/>
  <c r="D124" i="20"/>
  <c r="E124" i="20"/>
  <c r="F124" i="20"/>
  <c r="G124" i="20"/>
  <c r="H124" i="20"/>
  <c r="I124" i="20"/>
  <c r="J124" i="20"/>
  <c r="K124" i="20"/>
  <c r="K147" i="20" s="1"/>
  <c r="L124" i="20"/>
  <c r="M124" i="20"/>
  <c r="N124" i="20"/>
  <c r="N146" i="20" s="1"/>
  <c r="O124" i="20"/>
  <c r="O146" i="20" s="1"/>
  <c r="P124" i="20"/>
  <c r="Q124" i="20"/>
  <c r="R124" i="20"/>
  <c r="R147" i="20" s="1"/>
  <c r="S124" i="20"/>
  <c r="T124" i="20"/>
  <c r="U124" i="20"/>
  <c r="B127" i="20"/>
  <c r="C127" i="20"/>
  <c r="D127" i="20"/>
  <c r="E127" i="20"/>
  <c r="F127" i="20"/>
  <c r="G127" i="20"/>
  <c r="H127" i="20"/>
  <c r="I127" i="20"/>
  <c r="J127" i="20"/>
  <c r="K127" i="20"/>
  <c r="L127" i="20"/>
  <c r="M127" i="20"/>
  <c r="N127" i="20"/>
  <c r="O127" i="20"/>
  <c r="P127" i="20"/>
  <c r="Q127" i="20"/>
  <c r="R127" i="20"/>
  <c r="S127" i="20"/>
  <c r="T127" i="20"/>
  <c r="U127" i="20"/>
  <c r="B128" i="20"/>
  <c r="C128" i="20"/>
  <c r="D128" i="20"/>
  <c r="E128" i="20"/>
  <c r="F128" i="20"/>
  <c r="G128" i="20"/>
  <c r="G150" i="20" s="1"/>
  <c r="H128" i="20"/>
  <c r="H150" i="20" s="1"/>
  <c r="I128" i="20"/>
  <c r="J128" i="20"/>
  <c r="K128" i="20"/>
  <c r="L128" i="20"/>
  <c r="L150" i="20" s="1"/>
  <c r="M128" i="20"/>
  <c r="N128" i="20"/>
  <c r="N150" i="20" s="1"/>
  <c r="O128" i="20"/>
  <c r="P128" i="20"/>
  <c r="P150" i="20" s="1"/>
  <c r="Q128" i="20"/>
  <c r="R128" i="20"/>
  <c r="R150" i="20" s="1"/>
  <c r="S128" i="20"/>
  <c r="S150" i="20" s="1"/>
  <c r="T128" i="20"/>
  <c r="T150" i="20" s="1"/>
  <c r="U128" i="20"/>
  <c r="B133" i="20"/>
  <c r="B136" i="20" s="1"/>
  <c r="B134" i="20"/>
  <c r="B139" i="20" s="1"/>
  <c r="B135" i="20"/>
  <c r="B138" i="20"/>
  <c r="C146" i="20"/>
  <c r="G146" i="20"/>
  <c r="K146" i="20"/>
  <c r="M146" i="20"/>
  <c r="Q146" i="20"/>
  <c r="R146" i="20"/>
  <c r="S146" i="20"/>
  <c r="U146" i="20"/>
  <c r="C147" i="20"/>
  <c r="G147" i="20"/>
  <c r="M147" i="20"/>
  <c r="N147" i="20"/>
  <c r="O147" i="20"/>
  <c r="Q147" i="20"/>
  <c r="S147" i="20"/>
  <c r="U147" i="20"/>
  <c r="K150" i="20"/>
  <c r="M150" i="20"/>
  <c r="O150" i="20"/>
  <c r="Q150" i="20"/>
  <c r="U150" i="20"/>
  <c r="B155" i="20"/>
  <c r="B156" i="20"/>
  <c r="B157" i="20"/>
  <c r="B158" i="20"/>
  <c r="B160" i="20"/>
  <c r="B161" i="20" s="1"/>
  <c r="G14" i="19"/>
  <c r="H14" i="19"/>
  <c r="G15" i="19"/>
  <c r="H15" i="19"/>
  <c r="G16" i="19"/>
  <c r="H16" i="19"/>
  <c r="G17" i="19"/>
  <c r="H17" i="19"/>
  <c r="G18" i="19"/>
  <c r="H18" i="19"/>
  <c r="G19" i="19"/>
  <c r="H19" i="19"/>
  <c r="G20" i="19"/>
  <c r="H20" i="19"/>
  <c r="G21" i="19"/>
  <c r="H21" i="19"/>
  <c r="G22" i="19"/>
  <c r="H22" i="19"/>
  <c r="G23" i="19"/>
  <c r="H23" i="19"/>
  <c r="G24" i="19"/>
  <c r="H24" i="19"/>
  <c r="G25" i="19"/>
  <c r="H25" i="19"/>
  <c r="G26" i="19"/>
  <c r="H26" i="19"/>
  <c r="G27" i="19"/>
  <c r="H27" i="19"/>
  <c r="G28" i="19"/>
  <c r="H28" i="19"/>
  <c r="G29" i="19"/>
  <c r="H29" i="19"/>
  <c r="G30" i="19"/>
  <c r="H30" i="19"/>
  <c r="G31" i="19"/>
  <c r="H31" i="19"/>
  <c r="G32" i="19"/>
  <c r="H32" i="19"/>
  <c r="G33" i="19"/>
  <c r="H33" i="19"/>
  <c r="G34" i="19"/>
  <c r="H34" i="19"/>
  <c r="G35" i="19"/>
  <c r="H35" i="19"/>
  <c r="G36" i="19"/>
  <c r="H36" i="19"/>
  <c r="G37" i="19"/>
  <c r="H37" i="19"/>
  <c r="G38" i="19"/>
  <c r="H38" i="19"/>
  <c r="G39" i="19"/>
  <c r="H39" i="19" s="1"/>
  <c r="G40" i="19"/>
  <c r="H40" i="19" s="1"/>
  <c r="G41" i="19"/>
  <c r="H41" i="19" s="1"/>
  <c r="G42" i="19"/>
  <c r="H42" i="19" s="1"/>
  <c r="G43" i="19"/>
  <c r="H43" i="19" s="1"/>
  <c r="G44" i="19"/>
  <c r="H44" i="19" s="1"/>
  <c r="G45" i="19"/>
  <c r="H45" i="19" s="1"/>
  <c r="G46" i="19"/>
  <c r="H46" i="19" s="1"/>
  <c r="G47" i="19"/>
  <c r="H47" i="19" s="1"/>
  <c r="G48" i="19"/>
  <c r="H48" i="19" s="1"/>
  <c r="G49" i="19"/>
  <c r="H49" i="19" s="1"/>
  <c r="G50" i="19"/>
  <c r="H50" i="19" s="1"/>
  <c r="G51" i="19"/>
  <c r="H51" i="19" s="1"/>
  <c r="G52" i="19"/>
  <c r="H52" i="19" s="1"/>
  <c r="G53" i="19"/>
  <c r="H53" i="19" s="1"/>
  <c r="G54" i="19"/>
  <c r="H54" i="19" s="1"/>
  <c r="G55" i="19"/>
  <c r="H55" i="19" s="1"/>
  <c r="G56" i="19"/>
  <c r="H56" i="19"/>
  <c r="G57" i="19"/>
  <c r="H57" i="19"/>
  <c r="G58" i="19"/>
  <c r="H58" i="19"/>
  <c r="G59" i="19"/>
  <c r="H59" i="19"/>
  <c r="G60" i="19"/>
  <c r="H60" i="19"/>
  <c r="G61" i="19"/>
  <c r="H61" i="19"/>
  <c r="G62" i="19"/>
  <c r="H62" i="19"/>
  <c r="G63" i="19"/>
  <c r="H63" i="19"/>
  <c r="G64" i="19"/>
  <c r="H64" i="19"/>
  <c r="G65" i="19"/>
  <c r="H65" i="19"/>
  <c r="G66" i="19"/>
  <c r="H66" i="19"/>
  <c r="G67" i="19"/>
  <c r="H67" i="19"/>
  <c r="G68" i="19"/>
  <c r="H68" i="19"/>
  <c r="G69" i="19"/>
  <c r="H69" i="19"/>
  <c r="G70" i="19"/>
  <c r="H70" i="19"/>
  <c r="G71" i="19"/>
  <c r="H71" i="19"/>
  <c r="G72" i="19"/>
  <c r="H72" i="19"/>
  <c r="G73" i="19"/>
  <c r="H73" i="19"/>
  <c r="G74" i="19"/>
  <c r="H74" i="19"/>
  <c r="G75" i="19"/>
  <c r="H75" i="19"/>
  <c r="G76" i="19"/>
  <c r="H76" i="19"/>
  <c r="G77" i="19"/>
  <c r="H77" i="19"/>
  <c r="G78" i="19"/>
  <c r="H78" i="19"/>
  <c r="G79" i="19"/>
  <c r="H79" i="19"/>
  <c r="G80" i="19"/>
  <c r="H80" i="19"/>
  <c r="G81" i="19"/>
  <c r="H81" i="19"/>
  <c r="G82" i="19"/>
  <c r="H82" i="19"/>
  <c r="G83" i="19"/>
  <c r="H83" i="19"/>
  <c r="G84" i="19"/>
  <c r="H84" i="19"/>
  <c r="G85" i="19"/>
  <c r="H85" i="19"/>
  <c r="G86" i="19"/>
  <c r="H86" i="19"/>
  <c r="G87" i="19"/>
  <c r="H87" i="19"/>
  <c r="G88" i="19"/>
  <c r="H88" i="19"/>
  <c r="G89" i="19"/>
  <c r="H89" i="19"/>
  <c r="G90" i="19"/>
  <c r="H90" i="19"/>
  <c r="G91" i="19"/>
  <c r="H91" i="19"/>
  <c r="G92" i="19"/>
  <c r="H92" i="19"/>
  <c r="G93" i="19"/>
  <c r="H93" i="19"/>
  <c r="G94" i="19"/>
  <c r="H94" i="19"/>
  <c r="G95" i="19"/>
  <c r="H95" i="19"/>
  <c r="G96" i="19"/>
  <c r="H96" i="19"/>
  <c r="G97" i="19"/>
  <c r="H97" i="19"/>
  <c r="G98" i="19"/>
  <c r="H98" i="19"/>
  <c r="G99" i="19"/>
  <c r="H99" i="19"/>
  <c r="G100" i="19"/>
  <c r="H100" i="19"/>
  <c r="G101" i="19"/>
  <c r="H101" i="19"/>
  <c r="G102" i="19"/>
  <c r="H102" i="19"/>
  <c r="G103" i="19"/>
  <c r="H103" i="19"/>
  <c r="G104" i="19"/>
  <c r="H104" i="19"/>
  <c r="G105" i="19"/>
  <c r="H105" i="19"/>
  <c r="G106" i="19"/>
  <c r="H106" i="19"/>
  <c r="G107" i="19"/>
  <c r="H107" i="19"/>
  <c r="G108" i="19"/>
  <c r="H108" i="19"/>
  <c r="G109" i="19"/>
  <c r="H109" i="19"/>
  <c r="G110" i="19"/>
  <c r="H110" i="19"/>
  <c r="G111" i="19"/>
  <c r="H111" i="19"/>
  <c r="G112" i="19"/>
  <c r="H112" i="19"/>
  <c r="G113" i="19"/>
  <c r="H113" i="19"/>
  <c r="G114" i="19"/>
  <c r="H114" i="19"/>
  <c r="G115" i="19"/>
  <c r="H115" i="19"/>
  <c r="G116" i="19"/>
  <c r="H116" i="19"/>
  <c r="G117" i="19"/>
  <c r="H117" i="19"/>
  <c r="G118" i="19"/>
  <c r="H118" i="19"/>
  <c r="G119" i="19"/>
  <c r="H119" i="19"/>
  <c r="G120" i="19"/>
  <c r="H120" i="19"/>
  <c r="G121" i="19"/>
  <c r="H121" i="19"/>
  <c r="G122" i="19"/>
  <c r="H122" i="19"/>
  <c r="G123" i="19"/>
  <c r="H123" i="19"/>
  <c r="G124" i="19"/>
  <c r="H124" i="19"/>
  <c r="G125" i="19"/>
  <c r="H125" i="19"/>
  <c r="G126" i="19"/>
  <c r="H126" i="19"/>
  <c r="G127" i="19"/>
  <c r="H127" i="19"/>
  <c r="G128" i="19"/>
  <c r="H128" i="19"/>
  <c r="G129" i="19"/>
  <c r="H129" i="19"/>
  <c r="G130" i="19"/>
  <c r="H130" i="19"/>
  <c r="G131" i="19"/>
  <c r="H131" i="19" s="1"/>
  <c r="G132" i="19"/>
  <c r="H132" i="19" s="1"/>
  <c r="G133" i="19"/>
  <c r="H133" i="19" s="1"/>
  <c r="G134" i="19"/>
  <c r="H134" i="19" s="1"/>
  <c r="G135" i="19"/>
  <c r="H135" i="19" s="1"/>
  <c r="G136" i="19"/>
  <c r="H136" i="19" s="1"/>
  <c r="G137" i="19"/>
  <c r="H137" i="19" s="1"/>
  <c r="G138" i="19"/>
  <c r="H138" i="19" s="1"/>
  <c r="G139" i="19"/>
  <c r="H139" i="19" s="1"/>
  <c r="G140" i="19"/>
  <c r="H140" i="19" s="1"/>
  <c r="G141" i="19"/>
  <c r="H141" i="19" s="1"/>
  <c r="G142" i="19"/>
  <c r="H142" i="19" s="1"/>
  <c r="G143" i="19"/>
  <c r="H143" i="19" s="1"/>
  <c r="G144" i="19"/>
  <c r="H144" i="19" s="1"/>
  <c r="G145" i="19"/>
  <c r="H145" i="19" s="1"/>
  <c r="G146" i="19"/>
  <c r="H146" i="19" s="1"/>
  <c r="G147" i="19"/>
  <c r="H147" i="19" s="1"/>
  <c r="G148" i="19"/>
  <c r="H148" i="19" s="1"/>
  <c r="G149" i="19"/>
  <c r="H149" i="19" s="1"/>
  <c r="G150" i="19"/>
  <c r="H150" i="19" s="1"/>
  <c r="G151" i="19"/>
  <c r="H151" i="19" s="1"/>
  <c r="G152" i="19"/>
  <c r="H152" i="19" s="1"/>
  <c r="G153" i="19"/>
  <c r="H153" i="19" s="1"/>
  <c r="G154" i="19"/>
  <c r="H154" i="19" s="1"/>
  <c r="G155" i="19"/>
  <c r="H155" i="19" s="1"/>
  <c r="G156" i="19"/>
  <c r="H156" i="19" s="1"/>
  <c r="G157" i="19"/>
  <c r="H157" i="19" s="1"/>
  <c r="G158" i="19"/>
  <c r="H158" i="19" s="1"/>
  <c r="G159" i="19"/>
  <c r="H159" i="19" s="1"/>
  <c r="G160" i="19"/>
  <c r="H160" i="19" s="1"/>
  <c r="G161" i="19"/>
  <c r="H161" i="19" s="1"/>
  <c r="G162" i="19"/>
  <c r="H162" i="19"/>
  <c r="G163" i="19"/>
  <c r="H163" i="19"/>
  <c r="G164" i="19"/>
  <c r="H164" i="19"/>
  <c r="G165" i="19"/>
  <c r="H165" i="19"/>
  <c r="G166" i="19"/>
  <c r="H166" i="19"/>
  <c r="G167" i="19"/>
  <c r="H167" i="19"/>
  <c r="G168" i="19"/>
  <c r="H168" i="19"/>
  <c r="G169" i="19"/>
  <c r="H169" i="19"/>
  <c r="G170" i="19"/>
  <c r="H170" i="19"/>
  <c r="G171" i="19"/>
  <c r="H171" i="19"/>
  <c r="G172" i="19"/>
  <c r="H172" i="19"/>
  <c r="G173" i="19"/>
  <c r="H173" i="19"/>
  <c r="G174" i="19"/>
  <c r="H174" i="19"/>
  <c r="G175" i="19"/>
  <c r="H175" i="19"/>
  <c r="G176" i="19"/>
  <c r="H176" i="19"/>
  <c r="G177" i="19"/>
  <c r="H177" i="19"/>
  <c r="G178" i="19"/>
  <c r="H178" i="19"/>
  <c r="G179" i="19"/>
  <c r="H179" i="19"/>
  <c r="G180" i="19"/>
  <c r="H180" i="19"/>
  <c r="G181" i="19"/>
  <c r="H181" i="19"/>
  <c r="G182" i="19"/>
  <c r="H182" i="19"/>
  <c r="G183" i="19"/>
  <c r="H183" i="19"/>
  <c r="G184" i="19"/>
  <c r="H184" i="19"/>
  <c r="G185" i="19"/>
  <c r="H185" i="19"/>
  <c r="G186" i="19"/>
  <c r="H186" i="19"/>
  <c r="G187" i="19"/>
  <c r="H187" i="19"/>
  <c r="G188" i="19"/>
  <c r="H188" i="19"/>
  <c r="G189" i="19"/>
  <c r="H189" i="19"/>
  <c r="G190" i="19"/>
  <c r="H190" i="19"/>
  <c r="G191" i="19"/>
  <c r="H191" i="19"/>
  <c r="G192" i="19"/>
  <c r="H192" i="19"/>
  <c r="G193" i="19"/>
  <c r="H193" i="19"/>
  <c r="G194" i="19"/>
  <c r="H194" i="19"/>
  <c r="G195" i="19"/>
  <c r="H195" i="19"/>
  <c r="G196" i="19"/>
  <c r="H196" i="19"/>
  <c r="G197" i="19"/>
  <c r="H197" i="19"/>
  <c r="G198" i="19"/>
  <c r="H198" i="19"/>
  <c r="G199" i="19"/>
  <c r="H199" i="19"/>
  <c r="G200" i="19"/>
  <c r="H200" i="19"/>
  <c r="G201" i="19"/>
  <c r="H201" i="19"/>
  <c r="G202" i="19"/>
  <c r="H202" i="19"/>
  <c r="G203" i="19"/>
  <c r="H203" i="19"/>
  <c r="G204" i="19"/>
  <c r="H204" i="19"/>
  <c r="G205" i="19"/>
  <c r="H205" i="19"/>
  <c r="G206" i="19"/>
  <c r="H206" i="19"/>
  <c r="G207" i="19"/>
  <c r="H207" i="19"/>
  <c r="G208" i="19"/>
  <c r="H208" i="19"/>
  <c r="G209" i="19"/>
  <c r="H209" i="19"/>
  <c r="G210" i="19"/>
  <c r="H210" i="19"/>
  <c r="G211" i="19"/>
  <c r="H211" i="19"/>
  <c r="G212" i="19"/>
  <c r="H212" i="19"/>
  <c r="G213" i="19"/>
  <c r="H213" i="19"/>
  <c r="G214" i="19"/>
  <c r="H214" i="19"/>
  <c r="G215" i="19"/>
  <c r="H215" i="19"/>
  <c r="G216" i="19"/>
  <c r="H216" i="19"/>
  <c r="G217" i="19"/>
  <c r="H217" i="19"/>
  <c r="G218" i="19"/>
  <c r="H218" i="19"/>
  <c r="G219" i="19"/>
  <c r="H219" i="19"/>
  <c r="G220" i="19"/>
  <c r="H220" i="19"/>
  <c r="G221" i="19"/>
  <c r="H221" i="19"/>
  <c r="G222" i="19"/>
  <c r="H222" i="19"/>
  <c r="G223" i="19"/>
  <c r="H223" i="19"/>
  <c r="G224" i="19"/>
  <c r="H224" i="19"/>
  <c r="G225" i="19"/>
  <c r="H225" i="19"/>
  <c r="G226" i="19"/>
  <c r="H226" i="19"/>
  <c r="G227" i="19"/>
  <c r="H227" i="19"/>
  <c r="G228" i="19"/>
  <c r="H228" i="19"/>
  <c r="G229" i="19"/>
  <c r="H229" i="19"/>
  <c r="G230" i="19"/>
  <c r="H230" i="19"/>
  <c r="G231" i="19"/>
  <c r="H231" i="19"/>
  <c r="G232" i="19"/>
  <c r="H232" i="19"/>
  <c r="G233" i="19"/>
  <c r="H233" i="19"/>
  <c r="G234" i="19"/>
  <c r="H234" i="19"/>
  <c r="G235" i="19"/>
  <c r="H235" i="19"/>
  <c r="G236" i="19"/>
  <c r="H236" i="19"/>
  <c r="G237" i="19"/>
  <c r="H237" i="19"/>
  <c r="G238" i="19"/>
  <c r="H238" i="19"/>
  <c r="G239" i="19"/>
  <c r="H239" i="19"/>
  <c r="G240" i="19"/>
  <c r="H240" i="19"/>
  <c r="G241" i="19"/>
  <c r="H241" i="19"/>
  <c r="G242" i="19"/>
  <c r="H242" i="19"/>
  <c r="G243" i="19"/>
  <c r="H243" i="19"/>
  <c r="G244" i="19"/>
  <c r="H244" i="19"/>
  <c r="G245" i="19"/>
  <c r="H245" i="19"/>
  <c r="G246" i="19"/>
  <c r="H246" i="19"/>
  <c r="G247" i="19"/>
  <c r="H247" i="19"/>
  <c r="G248" i="19"/>
  <c r="H248" i="19"/>
  <c r="G249" i="19"/>
  <c r="H249" i="19"/>
  <c r="G250" i="19"/>
  <c r="H250" i="19"/>
  <c r="G251" i="19"/>
  <c r="H251" i="19"/>
  <c r="G252" i="19"/>
  <c r="H252" i="19"/>
  <c r="G253" i="19"/>
  <c r="H253" i="19"/>
  <c r="G254" i="19"/>
  <c r="H254" i="19"/>
  <c r="G255" i="19"/>
  <c r="H255" i="19"/>
  <c r="G256" i="19"/>
  <c r="H256" i="19"/>
  <c r="G257" i="19"/>
  <c r="H257" i="19"/>
  <c r="G258" i="19"/>
  <c r="H258" i="19"/>
  <c r="G259" i="19"/>
  <c r="H259" i="19"/>
  <c r="G260" i="19"/>
  <c r="H260" i="19"/>
  <c r="G261" i="19"/>
  <c r="H261" i="19"/>
  <c r="G262" i="19"/>
  <c r="H262" i="19"/>
  <c r="D3" i="18"/>
  <c r="F3" i="18"/>
  <c r="H3" i="18"/>
  <c r="J3" i="18"/>
  <c r="M3" i="18"/>
  <c r="L3" i="18" s="1"/>
  <c r="N3" i="18"/>
  <c r="P3" i="18"/>
  <c r="Q3" i="18" s="1"/>
  <c r="S3" i="18" s="1"/>
  <c r="R3" i="18"/>
  <c r="T3" i="18"/>
  <c r="V3" i="18" s="1"/>
  <c r="W3" i="18" s="1"/>
  <c r="X3" i="18" s="1"/>
  <c r="Y3" i="18" s="1"/>
  <c r="AA3" i="18" s="1"/>
  <c r="Z3" i="18"/>
  <c r="AJ3" i="18"/>
  <c r="D4" i="18"/>
  <c r="F4" i="18"/>
  <c r="H4" i="18"/>
  <c r="J4" i="18"/>
  <c r="M4" i="18"/>
  <c r="R4" i="18"/>
  <c r="Z4" i="18"/>
  <c r="AJ4" i="18"/>
  <c r="D5" i="18"/>
  <c r="F5" i="18"/>
  <c r="H5" i="18"/>
  <c r="J5" i="18"/>
  <c r="M5" i="18"/>
  <c r="L5" i="18" s="1"/>
  <c r="N5" i="18"/>
  <c r="P5" i="18"/>
  <c r="Q5" i="18" s="1"/>
  <c r="S5" i="18" s="1"/>
  <c r="R5" i="18"/>
  <c r="T5" i="18"/>
  <c r="V5" i="18" s="1"/>
  <c r="W5" i="18" s="1"/>
  <c r="X5" i="18" s="1"/>
  <c r="Y5" i="18" s="1"/>
  <c r="AA5" i="18" s="1"/>
  <c r="Z5" i="18"/>
  <c r="AJ5" i="18"/>
  <c r="D6" i="18"/>
  <c r="F6" i="18"/>
  <c r="H6" i="18"/>
  <c r="J6" i="18"/>
  <c r="M6" i="18"/>
  <c r="R6" i="18"/>
  <c r="Z6" i="18"/>
  <c r="AJ6" i="18"/>
  <c r="D7" i="18"/>
  <c r="F7" i="18"/>
  <c r="H7" i="18"/>
  <c r="J7" i="18"/>
  <c r="M7" i="18"/>
  <c r="L7" i="18" s="1"/>
  <c r="N7" i="18"/>
  <c r="P7" i="18" s="1"/>
  <c r="Q7" i="18" s="1"/>
  <c r="S7" i="18" s="1"/>
  <c r="T7" i="18" s="1"/>
  <c r="V7" i="18" s="1"/>
  <c r="W7" i="18" s="1"/>
  <c r="X7" i="18" s="1"/>
  <c r="Y7" i="18" s="1"/>
  <c r="AA7" i="18" s="1"/>
  <c r="R7" i="18"/>
  <c r="Z7" i="18"/>
  <c r="AJ7" i="18"/>
  <c r="D8" i="18"/>
  <c r="F8" i="18"/>
  <c r="H8" i="18"/>
  <c r="J8" i="18"/>
  <c r="L8" i="18"/>
  <c r="M8" i="18"/>
  <c r="N8" i="18" s="1"/>
  <c r="P8" i="18" s="1"/>
  <c r="Q8" i="18" s="1"/>
  <c r="R8" i="18"/>
  <c r="Z8" i="18"/>
  <c r="AJ8" i="18"/>
  <c r="D9" i="18"/>
  <c r="F9" i="18"/>
  <c r="H9" i="18"/>
  <c r="J9" i="18"/>
  <c r="M9" i="18"/>
  <c r="L9" i="18" s="1"/>
  <c r="N9" i="18"/>
  <c r="P9" i="18"/>
  <c r="Q9" i="18" s="1"/>
  <c r="S9" i="18" s="1"/>
  <c r="T9" i="18" s="1"/>
  <c r="V9" i="18" s="1"/>
  <c r="W9" i="18" s="1"/>
  <c r="X9" i="18" s="1"/>
  <c r="Y9" i="18" s="1"/>
  <c r="AA9" i="18" s="1"/>
  <c r="R9" i="18"/>
  <c r="Z9" i="18"/>
  <c r="AJ9" i="18"/>
  <c r="D10" i="18"/>
  <c r="F10" i="18"/>
  <c r="H10" i="18"/>
  <c r="J10" i="18"/>
  <c r="L10" i="18"/>
  <c r="M10" i="18"/>
  <c r="N10" i="18" s="1"/>
  <c r="P10" i="18" s="1"/>
  <c r="Q10" i="18"/>
  <c r="R10" i="18"/>
  <c r="Z10" i="18"/>
  <c r="AJ10" i="18"/>
  <c r="D11" i="18"/>
  <c r="F11" i="18"/>
  <c r="H11" i="18"/>
  <c r="J11" i="18"/>
  <c r="M11" i="18"/>
  <c r="L11" i="18" s="1"/>
  <c r="N11" i="18"/>
  <c r="P11" i="18"/>
  <c r="Q11" i="18" s="1"/>
  <c r="R11" i="18"/>
  <c r="S11" i="18"/>
  <c r="T11" i="18" s="1"/>
  <c r="V11" i="18" s="1"/>
  <c r="W11" i="18" s="1"/>
  <c r="X11" i="18" s="1"/>
  <c r="Y11" i="18" s="1"/>
  <c r="AA11" i="18" s="1"/>
  <c r="Z11" i="18"/>
  <c r="AJ11" i="18"/>
  <c r="D12" i="18"/>
  <c r="F12" i="18"/>
  <c r="H12" i="18"/>
  <c r="J12" i="18"/>
  <c r="L12" i="18"/>
  <c r="M12" i="18"/>
  <c r="N12" i="18" s="1"/>
  <c r="P12" i="18"/>
  <c r="Q12" i="18" s="1"/>
  <c r="R12" i="18"/>
  <c r="Z12" i="18"/>
  <c r="AJ12" i="18"/>
  <c r="D13" i="18"/>
  <c r="F13" i="18"/>
  <c r="H13" i="18"/>
  <c r="J13" i="18"/>
  <c r="M13" i="18"/>
  <c r="R13" i="18"/>
  <c r="Z13" i="18"/>
  <c r="AJ13" i="18"/>
  <c r="D14" i="18"/>
  <c r="F14" i="18"/>
  <c r="H14" i="18"/>
  <c r="J14" i="18"/>
  <c r="L14" i="18"/>
  <c r="M14" i="18"/>
  <c r="N14" i="18" s="1"/>
  <c r="P14" i="18"/>
  <c r="R14" i="18"/>
  <c r="Z14" i="18"/>
  <c r="AJ14" i="18"/>
  <c r="D15" i="18"/>
  <c r="F15" i="18"/>
  <c r="H15" i="18"/>
  <c r="J15" i="18"/>
  <c r="M15" i="18"/>
  <c r="R15" i="18"/>
  <c r="Z15" i="18"/>
  <c r="AJ15" i="18"/>
  <c r="D16" i="18"/>
  <c r="F16" i="18"/>
  <c r="H16" i="18"/>
  <c r="J16" i="18"/>
  <c r="L16" i="18"/>
  <c r="M16" i="18"/>
  <c r="N16" i="18" s="1"/>
  <c r="P16" i="18"/>
  <c r="R16" i="18"/>
  <c r="Z16" i="18"/>
  <c r="AJ16" i="18"/>
  <c r="D17" i="18"/>
  <c r="F17" i="18"/>
  <c r="H17" i="18"/>
  <c r="J17" i="18"/>
  <c r="M17" i="18"/>
  <c r="R17" i="18"/>
  <c r="Z17" i="18"/>
  <c r="AJ17" i="18"/>
  <c r="D18" i="18"/>
  <c r="F18" i="18"/>
  <c r="H18" i="18"/>
  <c r="J18" i="18"/>
  <c r="M18" i="18"/>
  <c r="R18" i="18"/>
  <c r="Z18" i="18"/>
  <c r="AJ18" i="18"/>
  <c r="D19" i="18"/>
  <c r="F19" i="18"/>
  <c r="H19" i="18"/>
  <c r="J19" i="18"/>
  <c r="M19" i="18"/>
  <c r="R19" i="18"/>
  <c r="Z19" i="18"/>
  <c r="AJ19" i="18"/>
  <c r="D20" i="18"/>
  <c r="F20" i="18"/>
  <c r="H20" i="18"/>
  <c r="J20" i="18"/>
  <c r="M20" i="18"/>
  <c r="R20" i="18"/>
  <c r="Z20" i="18"/>
  <c r="AJ20" i="18"/>
  <c r="D21" i="18"/>
  <c r="F21" i="18"/>
  <c r="H21" i="18"/>
  <c r="J21" i="18"/>
  <c r="M21" i="18"/>
  <c r="R21" i="18"/>
  <c r="Z21" i="18"/>
  <c r="AJ21" i="18"/>
  <c r="D22" i="18"/>
  <c r="F22" i="18"/>
  <c r="H22" i="18"/>
  <c r="J22" i="18"/>
  <c r="M22" i="18"/>
  <c r="R22" i="18"/>
  <c r="Z22" i="18"/>
  <c r="AJ22" i="18"/>
  <c r="D23" i="18"/>
  <c r="F23" i="18"/>
  <c r="H23" i="18"/>
  <c r="J23" i="18"/>
  <c r="M23" i="18"/>
  <c r="R23" i="18"/>
  <c r="Z23" i="18"/>
  <c r="AJ23" i="18"/>
  <c r="D24" i="18"/>
  <c r="F24" i="18"/>
  <c r="H24" i="18"/>
  <c r="J24" i="18"/>
  <c r="L24" i="18"/>
  <c r="M24" i="18"/>
  <c r="N24" i="18" s="1"/>
  <c r="P24" i="18" s="1"/>
  <c r="Q24" i="18" s="1"/>
  <c r="R24" i="18"/>
  <c r="Z24" i="18"/>
  <c r="AJ24" i="18"/>
  <c r="D25" i="18"/>
  <c r="F25" i="18"/>
  <c r="H25" i="18"/>
  <c r="J25" i="18"/>
  <c r="L25" i="18"/>
  <c r="M25" i="18"/>
  <c r="N25" i="18"/>
  <c r="P25" i="18" s="1"/>
  <c r="Q25" i="18" s="1"/>
  <c r="S25" i="18" s="1"/>
  <c r="T25" i="18" s="1"/>
  <c r="V25" i="18" s="1"/>
  <c r="W25" i="18" s="1"/>
  <c r="X25" i="18" s="1"/>
  <c r="Y25" i="18" s="1"/>
  <c r="R25" i="18"/>
  <c r="Z25" i="18"/>
  <c r="AA25" i="18" s="1"/>
  <c r="AJ25" i="18"/>
  <c r="D26" i="18"/>
  <c r="F26" i="18"/>
  <c r="H26" i="18"/>
  <c r="J26" i="18"/>
  <c r="L26" i="18"/>
  <c r="M26" i="18"/>
  <c r="N26" i="18" s="1"/>
  <c r="P26" i="18" s="1"/>
  <c r="Q26" i="18" s="1"/>
  <c r="R26" i="18"/>
  <c r="S26" i="18" s="1"/>
  <c r="T26" i="18" s="1"/>
  <c r="V26" i="18" s="1"/>
  <c r="W26" i="18" s="1"/>
  <c r="X26" i="18" s="1"/>
  <c r="Y26" i="18" s="1"/>
  <c r="Z26" i="18"/>
  <c r="AJ26" i="18"/>
  <c r="D27" i="18"/>
  <c r="F27" i="18"/>
  <c r="H27" i="18"/>
  <c r="J27" i="18"/>
  <c r="L27" i="18"/>
  <c r="M27" i="18"/>
  <c r="N27" i="18"/>
  <c r="P27" i="18" s="1"/>
  <c r="Q27" i="18" s="1"/>
  <c r="S27" i="18" s="1"/>
  <c r="T27" i="18" s="1"/>
  <c r="V27" i="18" s="1"/>
  <c r="W27" i="18" s="1"/>
  <c r="X27" i="18" s="1"/>
  <c r="Y27" i="18" s="1"/>
  <c r="R27" i="18"/>
  <c r="Z27" i="18"/>
  <c r="AJ27" i="18"/>
  <c r="D28" i="18"/>
  <c r="F28" i="18"/>
  <c r="H28" i="18"/>
  <c r="J28" i="18"/>
  <c r="L28" i="18"/>
  <c r="M28" i="18"/>
  <c r="N28" i="18" s="1"/>
  <c r="P28" i="18" s="1"/>
  <c r="Q28" i="18" s="1"/>
  <c r="R28" i="18"/>
  <c r="Z28" i="18"/>
  <c r="AJ28" i="18"/>
  <c r="D29" i="18"/>
  <c r="F29" i="18"/>
  <c r="H29" i="18"/>
  <c r="J29" i="18"/>
  <c r="L29" i="18"/>
  <c r="M29" i="18"/>
  <c r="N29" i="18"/>
  <c r="P29" i="18" s="1"/>
  <c r="Q29" i="18" s="1"/>
  <c r="S29" i="18" s="1"/>
  <c r="T29" i="18" s="1"/>
  <c r="V29" i="18" s="1"/>
  <c r="W29" i="18" s="1"/>
  <c r="X29" i="18" s="1"/>
  <c r="Y29" i="18" s="1"/>
  <c r="R29" i="18"/>
  <c r="Z29" i="18"/>
  <c r="AJ29" i="18"/>
  <c r="D30" i="18"/>
  <c r="F30" i="18"/>
  <c r="H30" i="18"/>
  <c r="J30" i="18"/>
  <c r="L30" i="18"/>
  <c r="M30" i="18"/>
  <c r="N30" i="18" s="1"/>
  <c r="P30" i="18" s="1"/>
  <c r="Q30" i="18" s="1"/>
  <c r="R30" i="18"/>
  <c r="Z30" i="18"/>
  <c r="AJ30" i="18"/>
  <c r="D31" i="18"/>
  <c r="F31" i="18"/>
  <c r="H31" i="18"/>
  <c r="J31" i="18"/>
  <c r="L31" i="18"/>
  <c r="M31" i="18"/>
  <c r="N31" i="18"/>
  <c r="P31" i="18" s="1"/>
  <c r="Q31" i="18" s="1"/>
  <c r="R31" i="18"/>
  <c r="S31" i="18"/>
  <c r="T31" i="18" s="1"/>
  <c r="V31" i="18" s="1"/>
  <c r="W31" i="18" s="1"/>
  <c r="X31" i="18" s="1"/>
  <c r="Y31" i="18" s="1"/>
  <c r="Z31" i="18"/>
  <c r="AJ31" i="18"/>
  <c r="D32" i="18"/>
  <c r="F32" i="18"/>
  <c r="H32" i="18"/>
  <c r="J32" i="18"/>
  <c r="M32" i="18"/>
  <c r="N32" i="18" s="1"/>
  <c r="P32" i="18" s="1"/>
  <c r="Q32" i="18" s="1"/>
  <c r="R32" i="18"/>
  <c r="Z32" i="18"/>
  <c r="AJ32" i="18"/>
  <c r="D33" i="18"/>
  <c r="F33" i="18"/>
  <c r="H33" i="18"/>
  <c r="J33" i="18"/>
  <c r="L33" i="18"/>
  <c r="M33" i="18"/>
  <c r="N33" i="18"/>
  <c r="P33" i="18"/>
  <c r="Q33" i="18" s="1"/>
  <c r="S33" i="18" s="1"/>
  <c r="T33" i="18" s="1"/>
  <c r="V33" i="18" s="1"/>
  <c r="W33" i="18" s="1"/>
  <c r="X33" i="18" s="1"/>
  <c r="Y33" i="18" s="1"/>
  <c r="R33" i="18"/>
  <c r="Z33" i="18"/>
  <c r="AJ33" i="18"/>
  <c r="D34" i="18"/>
  <c r="F34" i="18"/>
  <c r="H34" i="18"/>
  <c r="J34" i="18"/>
  <c r="L34" i="18"/>
  <c r="M34" i="18"/>
  <c r="N34" i="18" s="1"/>
  <c r="P34" i="18" s="1"/>
  <c r="Q34" i="18"/>
  <c r="R34" i="18"/>
  <c r="Z34" i="18"/>
  <c r="AJ34" i="18"/>
  <c r="D35" i="18"/>
  <c r="F35" i="18"/>
  <c r="H35" i="18"/>
  <c r="J35" i="18"/>
  <c r="L35" i="18"/>
  <c r="M35" i="18"/>
  <c r="N35" i="18"/>
  <c r="P35" i="18" s="1"/>
  <c r="Q35" i="18" s="1"/>
  <c r="S35" i="18" s="1"/>
  <c r="T35" i="18" s="1"/>
  <c r="V35" i="18" s="1"/>
  <c r="W35" i="18" s="1"/>
  <c r="X35" i="18" s="1"/>
  <c r="Y35" i="18" s="1"/>
  <c r="R35" i="18"/>
  <c r="Z35" i="18"/>
  <c r="AJ35" i="18"/>
  <c r="D36" i="18"/>
  <c r="F36" i="18"/>
  <c r="H36" i="18"/>
  <c r="J36" i="18"/>
  <c r="M36" i="18"/>
  <c r="L36" i="18" s="1"/>
  <c r="R36" i="18"/>
  <c r="Z36" i="18"/>
  <c r="AJ36" i="18"/>
  <c r="D37" i="18"/>
  <c r="F37" i="18"/>
  <c r="H37" i="18"/>
  <c r="J37" i="18"/>
  <c r="L37" i="18"/>
  <c r="M37" i="18"/>
  <c r="N37" i="18" s="1"/>
  <c r="P37" i="18" s="1"/>
  <c r="Q37" i="18" s="1"/>
  <c r="R37" i="18"/>
  <c r="Z37" i="18"/>
  <c r="AJ37" i="18"/>
  <c r="D38" i="18"/>
  <c r="F38" i="18"/>
  <c r="H38" i="18"/>
  <c r="J38" i="18"/>
  <c r="M38" i="18"/>
  <c r="L38" i="18" s="1"/>
  <c r="R38" i="18"/>
  <c r="Z38" i="18"/>
  <c r="AJ38" i="18"/>
  <c r="D39" i="18"/>
  <c r="F39" i="18"/>
  <c r="H39" i="18"/>
  <c r="J39" i="18"/>
  <c r="L39" i="18"/>
  <c r="M39" i="18"/>
  <c r="N39" i="18"/>
  <c r="P39" i="18"/>
  <c r="Q39" i="18" s="1"/>
  <c r="S39" i="18" s="1"/>
  <c r="T39" i="18" s="1"/>
  <c r="V39" i="18" s="1"/>
  <c r="W39" i="18" s="1"/>
  <c r="X39" i="18" s="1"/>
  <c r="Y39" i="18" s="1"/>
  <c r="R39" i="18"/>
  <c r="Z39" i="18"/>
  <c r="AJ39" i="18"/>
  <c r="D40" i="18"/>
  <c r="F40" i="18"/>
  <c r="H40" i="18"/>
  <c r="J40" i="18"/>
  <c r="M40" i="18"/>
  <c r="L40" i="18" s="1"/>
  <c r="R40" i="18"/>
  <c r="Z40" i="18"/>
  <c r="AJ40" i="18"/>
  <c r="D41" i="18"/>
  <c r="F41" i="18"/>
  <c r="H41" i="18"/>
  <c r="J41" i="18"/>
  <c r="L41" i="18"/>
  <c r="M41" i="18"/>
  <c r="N41" i="18"/>
  <c r="P41" i="18"/>
  <c r="Q41" i="18" s="1"/>
  <c r="S41" i="18" s="1"/>
  <c r="T41" i="18" s="1"/>
  <c r="V41" i="18" s="1"/>
  <c r="W41" i="18" s="1"/>
  <c r="X41" i="18" s="1"/>
  <c r="Y41" i="18" s="1"/>
  <c r="R41" i="18"/>
  <c r="Z41" i="18"/>
  <c r="AA41" i="18" s="1"/>
  <c r="AJ41" i="18"/>
  <c r="D42" i="18"/>
  <c r="F42" i="18"/>
  <c r="H42" i="18"/>
  <c r="J42" i="18"/>
  <c r="M42" i="18"/>
  <c r="L42" i="18" s="1"/>
  <c r="R42" i="18"/>
  <c r="Z42" i="18"/>
  <c r="AJ42" i="18"/>
  <c r="D43" i="18"/>
  <c r="F43" i="18"/>
  <c r="H43" i="18"/>
  <c r="J43" i="18"/>
  <c r="L43" i="18"/>
  <c r="M43" i="18"/>
  <c r="N43" i="18"/>
  <c r="P43" i="18"/>
  <c r="Q43" i="18" s="1"/>
  <c r="S43" i="18" s="1"/>
  <c r="T43" i="18" s="1"/>
  <c r="V43" i="18" s="1"/>
  <c r="W43" i="18" s="1"/>
  <c r="X43" i="18" s="1"/>
  <c r="Y43" i="18" s="1"/>
  <c r="R43" i="18"/>
  <c r="Z43" i="18"/>
  <c r="AA43" i="18" s="1"/>
  <c r="AJ43" i="18"/>
  <c r="D44" i="18"/>
  <c r="F44" i="18"/>
  <c r="H44" i="18"/>
  <c r="J44" i="18"/>
  <c r="M44" i="18"/>
  <c r="L44" i="18" s="1"/>
  <c r="R44" i="18"/>
  <c r="Z44" i="18"/>
  <c r="AJ44" i="18"/>
  <c r="D45" i="18"/>
  <c r="F45" i="18"/>
  <c r="H45" i="18"/>
  <c r="J45" i="18"/>
  <c r="L45" i="18"/>
  <c r="M45" i="18"/>
  <c r="N45" i="18"/>
  <c r="P45" i="18"/>
  <c r="Q45" i="18" s="1"/>
  <c r="S45" i="18" s="1"/>
  <c r="T45" i="18" s="1"/>
  <c r="V45" i="18" s="1"/>
  <c r="W45" i="18" s="1"/>
  <c r="X45" i="18" s="1"/>
  <c r="Y45" i="18" s="1"/>
  <c r="R45" i="18"/>
  <c r="Z45" i="18"/>
  <c r="AJ45" i="18"/>
  <c r="D46" i="18"/>
  <c r="F46" i="18"/>
  <c r="H46" i="18"/>
  <c r="J46" i="18"/>
  <c r="M46" i="18"/>
  <c r="L46" i="18" s="1"/>
  <c r="R46" i="18"/>
  <c r="Z46" i="18"/>
  <c r="AJ46" i="18"/>
  <c r="D47" i="18"/>
  <c r="F47" i="18"/>
  <c r="H47" i="18"/>
  <c r="J47" i="18"/>
  <c r="L47" i="18"/>
  <c r="M47" i="18"/>
  <c r="N47" i="18" s="1"/>
  <c r="P47" i="18" s="1"/>
  <c r="Q47" i="18" s="1"/>
  <c r="R47" i="18"/>
  <c r="Z47" i="18"/>
  <c r="AJ47" i="18"/>
  <c r="D48" i="18"/>
  <c r="F48" i="18"/>
  <c r="H48" i="18"/>
  <c r="J48" i="18"/>
  <c r="M48" i="18"/>
  <c r="R48" i="18"/>
  <c r="Z48" i="18"/>
  <c r="AJ48" i="18"/>
  <c r="D49" i="18"/>
  <c r="F49" i="18"/>
  <c r="H49" i="18"/>
  <c r="J49" i="18"/>
  <c r="L49" i="18"/>
  <c r="M49" i="18"/>
  <c r="N49" i="18"/>
  <c r="P49" i="18"/>
  <c r="Q49" i="18"/>
  <c r="R49" i="18"/>
  <c r="Z49" i="18"/>
  <c r="AJ49" i="18"/>
  <c r="D50" i="18"/>
  <c r="F50" i="18"/>
  <c r="H50" i="18"/>
  <c r="J50" i="18"/>
  <c r="M50" i="18"/>
  <c r="L50" i="18" s="1"/>
  <c r="R50" i="18"/>
  <c r="Z50" i="18"/>
  <c r="AJ50" i="18"/>
  <c r="D51" i="18"/>
  <c r="F51" i="18"/>
  <c r="H51" i="18"/>
  <c r="J51" i="18"/>
  <c r="L51" i="18"/>
  <c r="M51" i="18"/>
  <c r="N51" i="18"/>
  <c r="P51" i="18"/>
  <c r="Q51" i="18" s="1"/>
  <c r="S51" i="18" s="1"/>
  <c r="T51" i="18" s="1"/>
  <c r="V51" i="18" s="1"/>
  <c r="W51" i="18" s="1"/>
  <c r="X51" i="18" s="1"/>
  <c r="Y51" i="18" s="1"/>
  <c r="R51" i="18"/>
  <c r="Z51" i="18"/>
  <c r="AJ51" i="18"/>
  <c r="D52" i="18"/>
  <c r="F52" i="18"/>
  <c r="H52" i="18"/>
  <c r="J52" i="18"/>
  <c r="M52" i="18"/>
  <c r="L52" i="18" s="1"/>
  <c r="R52" i="18"/>
  <c r="Z52" i="18"/>
  <c r="AJ52" i="18"/>
  <c r="D53" i="18"/>
  <c r="F53" i="18"/>
  <c r="H53" i="18"/>
  <c r="J53" i="18"/>
  <c r="L53" i="18"/>
  <c r="M53" i="18"/>
  <c r="N53" i="18"/>
  <c r="P53" i="18"/>
  <c r="Q53" i="18" s="1"/>
  <c r="S53" i="18" s="1"/>
  <c r="T53" i="18" s="1"/>
  <c r="V53" i="18" s="1"/>
  <c r="W53" i="18" s="1"/>
  <c r="X53" i="18" s="1"/>
  <c r="Y53" i="18" s="1"/>
  <c r="R53" i="18"/>
  <c r="Z53" i="18"/>
  <c r="AA53" i="18" s="1"/>
  <c r="AJ53" i="18"/>
  <c r="D54" i="18"/>
  <c r="F54" i="18"/>
  <c r="H54" i="18"/>
  <c r="J54" i="18"/>
  <c r="M54" i="18"/>
  <c r="L54" i="18" s="1"/>
  <c r="R54" i="18"/>
  <c r="Z54" i="18"/>
  <c r="AJ54" i="18"/>
  <c r="D55" i="18"/>
  <c r="F55" i="18"/>
  <c r="H55" i="18"/>
  <c r="J55" i="18"/>
  <c r="L55" i="18"/>
  <c r="M55" i="18"/>
  <c r="N55" i="18"/>
  <c r="P55" i="18" s="1"/>
  <c r="Q55" i="18" s="1"/>
  <c r="S55" i="18" s="1"/>
  <c r="T55" i="18" s="1"/>
  <c r="V55" i="18" s="1"/>
  <c r="W55" i="18" s="1"/>
  <c r="X55" i="18" s="1"/>
  <c r="Y55" i="18" s="1"/>
  <c r="R55" i="18"/>
  <c r="Z55" i="18"/>
  <c r="AJ55" i="18"/>
  <c r="D56" i="18"/>
  <c r="F56" i="18"/>
  <c r="H56" i="18"/>
  <c r="J56" i="18"/>
  <c r="M56" i="18"/>
  <c r="L56" i="18" s="1"/>
  <c r="R56" i="18"/>
  <c r="Z56" i="18"/>
  <c r="AJ56" i="18"/>
  <c r="D57" i="18"/>
  <c r="F57" i="18"/>
  <c r="H57" i="18"/>
  <c r="J57" i="18"/>
  <c r="L57" i="18"/>
  <c r="M57" i="18"/>
  <c r="N57" i="18"/>
  <c r="P57" i="18" s="1"/>
  <c r="Q57" i="18" s="1"/>
  <c r="S57" i="18" s="1"/>
  <c r="T57" i="18" s="1"/>
  <c r="V57" i="18" s="1"/>
  <c r="W57" i="18" s="1"/>
  <c r="X57" i="18" s="1"/>
  <c r="Y57" i="18" s="1"/>
  <c r="R57" i="18"/>
  <c r="Z57" i="18"/>
  <c r="AA57" i="18" s="1"/>
  <c r="AJ57" i="18"/>
  <c r="D58" i="18"/>
  <c r="F58" i="18"/>
  <c r="H58" i="18"/>
  <c r="J58" i="18"/>
  <c r="L58" i="18"/>
  <c r="M58" i="18"/>
  <c r="N58" i="18" s="1"/>
  <c r="P58" i="18" s="1"/>
  <c r="Q58" i="18" s="1"/>
  <c r="R58" i="18"/>
  <c r="S58" i="18" s="1"/>
  <c r="T58" i="18" s="1"/>
  <c r="V58" i="18" s="1"/>
  <c r="W58" i="18" s="1"/>
  <c r="X58" i="18" s="1"/>
  <c r="Y58" i="18" s="1"/>
  <c r="Z58" i="18"/>
  <c r="AJ58" i="18"/>
  <c r="D59" i="18"/>
  <c r="F59" i="18"/>
  <c r="H59" i="18"/>
  <c r="J59" i="18"/>
  <c r="L59" i="18"/>
  <c r="M59" i="18"/>
  <c r="N59" i="18"/>
  <c r="P59" i="18" s="1"/>
  <c r="Q59" i="18" s="1"/>
  <c r="S59" i="18" s="1"/>
  <c r="T59" i="18" s="1"/>
  <c r="V59" i="18" s="1"/>
  <c r="W59" i="18" s="1"/>
  <c r="X59" i="18" s="1"/>
  <c r="Y59" i="18" s="1"/>
  <c r="R59" i="18"/>
  <c r="Z59" i="18"/>
  <c r="AA59" i="18" s="1"/>
  <c r="AJ59" i="18"/>
  <c r="D60" i="18"/>
  <c r="F60" i="18"/>
  <c r="H60" i="18"/>
  <c r="J60" i="18"/>
  <c r="L60" i="18"/>
  <c r="M60" i="18"/>
  <c r="N60" i="18" s="1"/>
  <c r="P60" i="18" s="1"/>
  <c r="Q60" i="18" s="1"/>
  <c r="R60" i="18"/>
  <c r="S60" i="18" s="1"/>
  <c r="T60" i="18" s="1"/>
  <c r="V60" i="18" s="1"/>
  <c r="W60" i="18" s="1"/>
  <c r="X60" i="18" s="1"/>
  <c r="Y60" i="18" s="1"/>
  <c r="Z60" i="18"/>
  <c r="AA60" i="18" s="1"/>
  <c r="AJ60" i="18"/>
  <c r="D61" i="18"/>
  <c r="F61" i="18"/>
  <c r="H61" i="18"/>
  <c r="J61" i="18"/>
  <c r="L61" i="18"/>
  <c r="M61" i="18"/>
  <c r="N61" i="18"/>
  <c r="P61" i="18" s="1"/>
  <c r="Q61" i="18" s="1"/>
  <c r="S61" i="18" s="1"/>
  <c r="T61" i="18" s="1"/>
  <c r="V61" i="18" s="1"/>
  <c r="W61" i="18" s="1"/>
  <c r="X61" i="18" s="1"/>
  <c r="Y61" i="18" s="1"/>
  <c r="R61" i="18"/>
  <c r="Z61" i="18"/>
  <c r="AJ61" i="18"/>
  <c r="D62" i="18"/>
  <c r="F62" i="18"/>
  <c r="H62" i="18"/>
  <c r="J62" i="18"/>
  <c r="L62" i="18"/>
  <c r="M62" i="18"/>
  <c r="N62" i="18" s="1"/>
  <c r="P62" i="18" s="1"/>
  <c r="Q62" i="18" s="1"/>
  <c r="R62" i="18"/>
  <c r="S62" i="18" s="1"/>
  <c r="T62" i="18" s="1"/>
  <c r="V62" i="18" s="1"/>
  <c r="W62" i="18" s="1"/>
  <c r="X62" i="18" s="1"/>
  <c r="Y62" i="18" s="1"/>
  <c r="Z62" i="18"/>
  <c r="AA62" i="18" s="1"/>
  <c r="AJ62" i="18"/>
  <c r="D63" i="18"/>
  <c r="F63" i="18"/>
  <c r="H63" i="18"/>
  <c r="J63" i="18"/>
  <c r="L63" i="18"/>
  <c r="M63" i="18"/>
  <c r="N63" i="18"/>
  <c r="P63" i="18" s="1"/>
  <c r="Q63" i="18" s="1"/>
  <c r="S63" i="18" s="1"/>
  <c r="T63" i="18" s="1"/>
  <c r="V63" i="18" s="1"/>
  <c r="W63" i="18" s="1"/>
  <c r="X63" i="18" s="1"/>
  <c r="Y63" i="18" s="1"/>
  <c r="R63" i="18"/>
  <c r="Z63" i="18"/>
  <c r="AJ63" i="18"/>
  <c r="D64" i="18"/>
  <c r="F64" i="18"/>
  <c r="H64" i="18"/>
  <c r="J64" i="18"/>
  <c r="M64" i="18"/>
  <c r="L64" i="18" s="1"/>
  <c r="R64" i="18"/>
  <c r="Z64" i="18"/>
  <c r="AJ64" i="18"/>
  <c r="D65" i="18"/>
  <c r="F65" i="18"/>
  <c r="H65" i="18"/>
  <c r="J65" i="18"/>
  <c r="L65" i="18"/>
  <c r="M65" i="18"/>
  <c r="N65" i="18"/>
  <c r="P65" i="18" s="1"/>
  <c r="Q65" i="18" s="1"/>
  <c r="S65" i="18" s="1"/>
  <c r="T65" i="18" s="1"/>
  <c r="V65" i="18" s="1"/>
  <c r="W65" i="18" s="1"/>
  <c r="X65" i="18" s="1"/>
  <c r="Y65" i="18" s="1"/>
  <c r="R65" i="18"/>
  <c r="Z65" i="18"/>
  <c r="AA65" i="18" s="1"/>
  <c r="AJ65" i="18"/>
  <c r="D66" i="18"/>
  <c r="F66" i="18"/>
  <c r="H66" i="18"/>
  <c r="J66" i="18"/>
  <c r="L66" i="18"/>
  <c r="M66" i="18"/>
  <c r="N66" i="18" s="1"/>
  <c r="P66" i="18" s="1"/>
  <c r="Q66" i="18" s="1"/>
  <c r="R66" i="18"/>
  <c r="S66" i="18" s="1"/>
  <c r="T66" i="18" s="1"/>
  <c r="V66" i="18" s="1"/>
  <c r="W66" i="18" s="1"/>
  <c r="X66" i="18" s="1"/>
  <c r="Y66" i="18" s="1"/>
  <c r="Z66" i="18"/>
  <c r="AJ66" i="18"/>
  <c r="D67" i="18"/>
  <c r="F67" i="18"/>
  <c r="H67" i="18"/>
  <c r="J67" i="18"/>
  <c r="L67" i="18"/>
  <c r="M67" i="18"/>
  <c r="N67" i="18"/>
  <c r="P67" i="18" s="1"/>
  <c r="Q67" i="18" s="1"/>
  <c r="S67" i="18" s="1"/>
  <c r="T67" i="18" s="1"/>
  <c r="V67" i="18" s="1"/>
  <c r="W67" i="18" s="1"/>
  <c r="X67" i="18" s="1"/>
  <c r="Y67" i="18" s="1"/>
  <c r="R67" i="18"/>
  <c r="Z67" i="18"/>
  <c r="AJ67" i="18"/>
  <c r="D68" i="18"/>
  <c r="F68" i="18"/>
  <c r="H68" i="18"/>
  <c r="J68" i="18"/>
  <c r="L68" i="18"/>
  <c r="M68" i="18"/>
  <c r="N68" i="18" s="1"/>
  <c r="P68" i="18" s="1"/>
  <c r="Q68" i="18" s="1"/>
  <c r="R68" i="18"/>
  <c r="S68" i="18" s="1"/>
  <c r="T68" i="18" s="1"/>
  <c r="V68" i="18" s="1"/>
  <c r="W68" i="18" s="1"/>
  <c r="X68" i="18" s="1"/>
  <c r="Y68" i="18" s="1"/>
  <c r="Z68" i="18"/>
  <c r="AA68" i="18" s="1"/>
  <c r="AJ68" i="18"/>
  <c r="D69" i="18"/>
  <c r="F69" i="18"/>
  <c r="H69" i="18"/>
  <c r="J69" i="18"/>
  <c r="L69" i="18"/>
  <c r="M69" i="18"/>
  <c r="N69" i="18"/>
  <c r="P69" i="18" s="1"/>
  <c r="Q69" i="18" s="1"/>
  <c r="S69" i="18" s="1"/>
  <c r="T69" i="18" s="1"/>
  <c r="V69" i="18" s="1"/>
  <c r="W69" i="18" s="1"/>
  <c r="X69" i="18" s="1"/>
  <c r="Y69" i="18" s="1"/>
  <c r="R69" i="18"/>
  <c r="Z69" i="18"/>
  <c r="AJ69" i="18"/>
  <c r="D70" i="18"/>
  <c r="F70" i="18"/>
  <c r="H70" i="18"/>
  <c r="J70" i="18"/>
  <c r="M70" i="18"/>
  <c r="L70" i="18" s="1"/>
  <c r="R70" i="18"/>
  <c r="Z70" i="18"/>
  <c r="AJ70" i="18"/>
  <c r="D71" i="18"/>
  <c r="F71" i="18"/>
  <c r="H71" i="18"/>
  <c r="J71" i="18"/>
  <c r="L71" i="18"/>
  <c r="M71" i="18"/>
  <c r="N71" i="18"/>
  <c r="P71" i="18" s="1"/>
  <c r="Q71" i="18" s="1"/>
  <c r="S71" i="18" s="1"/>
  <c r="T71" i="18" s="1"/>
  <c r="V71" i="18" s="1"/>
  <c r="W71" i="18" s="1"/>
  <c r="X71" i="18" s="1"/>
  <c r="Y71" i="18" s="1"/>
  <c r="R71" i="18"/>
  <c r="Z71" i="18"/>
  <c r="AA71" i="18" s="1"/>
  <c r="AJ71" i="18"/>
  <c r="D72" i="18"/>
  <c r="F72" i="18"/>
  <c r="H72" i="18"/>
  <c r="J72" i="18"/>
  <c r="L72" i="18"/>
  <c r="M72" i="18"/>
  <c r="N72" i="18" s="1"/>
  <c r="P72" i="18" s="1"/>
  <c r="Q72" i="18" s="1"/>
  <c r="R72" i="18"/>
  <c r="S72" i="18" s="1"/>
  <c r="T72" i="18" s="1"/>
  <c r="V72" i="18" s="1"/>
  <c r="W72" i="18" s="1"/>
  <c r="X72" i="18" s="1"/>
  <c r="Y72" i="18" s="1"/>
  <c r="Z72" i="18"/>
  <c r="AJ72" i="18"/>
  <c r="D73" i="18"/>
  <c r="F73" i="18"/>
  <c r="H73" i="18"/>
  <c r="J73" i="18"/>
  <c r="L73" i="18"/>
  <c r="M73" i="18"/>
  <c r="N73" i="18"/>
  <c r="P73" i="18" s="1"/>
  <c r="Q73" i="18" s="1"/>
  <c r="S73" i="18" s="1"/>
  <c r="T73" i="18" s="1"/>
  <c r="V73" i="18" s="1"/>
  <c r="W73" i="18" s="1"/>
  <c r="X73" i="18" s="1"/>
  <c r="Y73" i="18" s="1"/>
  <c r="R73" i="18"/>
  <c r="Z73" i="18"/>
  <c r="AJ73" i="18"/>
  <c r="D74" i="18"/>
  <c r="F74" i="18"/>
  <c r="H74" i="18"/>
  <c r="J74" i="18"/>
  <c r="L74" i="18"/>
  <c r="M74" i="18"/>
  <c r="N74" i="18" s="1"/>
  <c r="P74" i="18" s="1"/>
  <c r="Q74" i="18" s="1"/>
  <c r="R74" i="18"/>
  <c r="S74" i="18" s="1"/>
  <c r="T74" i="18" s="1"/>
  <c r="V74" i="18" s="1"/>
  <c r="W74" i="18" s="1"/>
  <c r="X74" i="18" s="1"/>
  <c r="Y74" i="18" s="1"/>
  <c r="Z74" i="18"/>
  <c r="AA74" i="18" s="1"/>
  <c r="AJ74" i="18"/>
  <c r="D75" i="18"/>
  <c r="F75" i="18"/>
  <c r="H75" i="18"/>
  <c r="J75" i="18"/>
  <c r="L75" i="18"/>
  <c r="M75" i="18"/>
  <c r="N75" i="18"/>
  <c r="P75" i="18" s="1"/>
  <c r="Q75" i="18" s="1"/>
  <c r="S75" i="18" s="1"/>
  <c r="T75" i="18" s="1"/>
  <c r="V75" i="18" s="1"/>
  <c r="W75" i="18" s="1"/>
  <c r="X75" i="18" s="1"/>
  <c r="Y75" i="18" s="1"/>
  <c r="R75" i="18"/>
  <c r="Z75" i="18"/>
  <c r="AJ75" i="18"/>
  <c r="D76" i="18"/>
  <c r="F76" i="18"/>
  <c r="H76" i="18"/>
  <c r="J76" i="18"/>
  <c r="L76" i="18"/>
  <c r="M76" i="18"/>
  <c r="N76" i="18" s="1"/>
  <c r="P76" i="18" s="1"/>
  <c r="Q76" i="18" s="1"/>
  <c r="R76" i="18"/>
  <c r="Z76" i="18"/>
  <c r="AJ76" i="18"/>
  <c r="D77" i="18"/>
  <c r="F77" i="18"/>
  <c r="H77" i="18"/>
  <c r="J77" i="18"/>
  <c r="L77" i="18"/>
  <c r="M77" i="18"/>
  <c r="N77" i="18"/>
  <c r="P77" i="18" s="1"/>
  <c r="Q77" i="18" s="1"/>
  <c r="R77" i="18"/>
  <c r="S77" i="18"/>
  <c r="T77" i="18" s="1"/>
  <c r="V77" i="18" s="1"/>
  <c r="W77" i="18" s="1"/>
  <c r="X77" i="18" s="1"/>
  <c r="Y77" i="18" s="1"/>
  <c r="Z77" i="18"/>
  <c r="AJ77" i="18"/>
  <c r="D78" i="18"/>
  <c r="F78" i="18"/>
  <c r="H78" i="18"/>
  <c r="J78" i="18"/>
  <c r="L78" i="18"/>
  <c r="M78" i="18"/>
  <c r="N78" i="18" s="1"/>
  <c r="P78" i="18" s="1"/>
  <c r="Q78" i="18" s="1"/>
  <c r="R78" i="18"/>
  <c r="Z78" i="18"/>
  <c r="AJ78" i="18"/>
  <c r="D79" i="18"/>
  <c r="F79" i="18"/>
  <c r="H79" i="18"/>
  <c r="J79" i="18"/>
  <c r="L79" i="18"/>
  <c r="M79" i="18"/>
  <c r="N79" i="18"/>
  <c r="P79" i="18" s="1"/>
  <c r="Q79" i="18" s="1"/>
  <c r="S79" i="18" s="1"/>
  <c r="T79" i="18" s="1"/>
  <c r="V79" i="18" s="1"/>
  <c r="W79" i="18" s="1"/>
  <c r="X79" i="18" s="1"/>
  <c r="Y79" i="18" s="1"/>
  <c r="R79" i="18"/>
  <c r="Z79" i="18"/>
  <c r="AJ79" i="18"/>
  <c r="D80" i="18"/>
  <c r="F80" i="18"/>
  <c r="H80" i="18"/>
  <c r="J80" i="18"/>
  <c r="M80" i="18"/>
  <c r="N80" i="18" s="1"/>
  <c r="P80" i="18" s="1"/>
  <c r="Q80" i="18" s="1"/>
  <c r="R80" i="18"/>
  <c r="Z80" i="18"/>
  <c r="AJ80" i="18"/>
  <c r="D81" i="18"/>
  <c r="F81" i="18"/>
  <c r="H81" i="18"/>
  <c r="J81" i="18"/>
  <c r="M81" i="18"/>
  <c r="L81" i="18" s="1"/>
  <c r="N81" i="18"/>
  <c r="P81" i="18" s="1"/>
  <c r="Q81" i="18" s="1"/>
  <c r="S81" i="18" s="1"/>
  <c r="T81" i="18" s="1"/>
  <c r="V81" i="18" s="1"/>
  <c r="W81" i="18" s="1"/>
  <c r="X81" i="18" s="1"/>
  <c r="Y81" i="18" s="1"/>
  <c r="AA81" i="18" s="1"/>
  <c r="R81" i="18"/>
  <c r="Z81" i="18"/>
  <c r="AJ81" i="18"/>
  <c r="D82" i="18"/>
  <c r="F82" i="18"/>
  <c r="H82" i="18"/>
  <c r="J82" i="18"/>
  <c r="L82" i="18"/>
  <c r="M82" i="18"/>
  <c r="N82" i="18" s="1"/>
  <c r="P82" i="18" s="1"/>
  <c r="Q82" i="18" s="1"/>
  <c r="R82" i="18"/>
  <c r="Z82" i="18"/>
  <c r="AJ82" i="18"/>
  <c r="D83" i="18"/>
  <c r="F83" i="18"/>
  <c r="H83" i="18"/>
  <c r="J83" i="18"/>
  <c r="M83" i="18"/>
  <c r="L83" i="18" s="1"/>
  <c r="N83" i="18"/>
  <c r="P83" i="18" s="1"/>
  <c r="Q83" i="18" s="1"/>
  <c r="S83" i="18" s="1"/>
  <c r="T83" i="18" s="1"/>
  <c r="V83" i="18" s="1"/>
  <c r="W83" i="18" s="1"/>
  <c r="X83" i="18" s="1"/>
  <c r="Y83" i="18" s="1"/>
  <c r="AA83" i="18" s="1"/>
  <c r="R83" i="18"/>
  <c r="Z83" i="18"/>
  <c r="AJ83" i="18"/>
  <c r="D84" i="18"/>
  <c r="F84" i="18"/>
  <c r="H84" i="18"/>
  <c r="J84" i="18"/>
  <c r="L84" i="18"/>
  <c r="M84" i="18"/>
  <c r="N84" i="18" s="1"/>
  <c r="P84" i="18" s="1"/>
  <c r="Q84" i="18" s="1"/>
  <c r="R84" i="18"/>
  <c r="S84" i="18" s="1"/>
  <c r="T84" i="18" s="1"/>
  <c r="V84" i="18" s="1"/>
  <c r="W84" i="18" s="1"/>
  <c r="X84" i="18" s="1"/>
  <c r="Y84" i="18" s="1"/>
  <c r="Z84" i="18"/>
  <c r="AJ84" i="18"/>
  <c r="D85" i="18"/>
  <c r="F85" i="18"/>
  <c r="H85" i="18"/>
  <c r="J85" i="18"/>
  <c r="M85" i="18"/>
  <c r="L85" i="18" s="1"/>
  <c r="N85" i="18"/>
  <c r="P85" i="18" s="1"/>
  <c r="Q85" i="18" s="1"/>
  <c r="S85" i="18" s="1"/>
  <c r="T85" i="18" s="1"/>
  <c r="V85" i="18" s="1"/>
  <c r="W85" i="18" s="1"/>
  <c r="X85" i="18" s="1"/>
  <c r="Y85" i="18" s="1"/>
  <c r="AA85" i="18" s="1"/>
  <c r="R85" i="18"/>
  <c r="Z85" i="18"/>
  <c r="AJ85" i="18"/>
  <c r="D86" i="18"/>
  <c r="F86" i="18"/>
  <c r="H86" i="18"/>
  <c r="J86" i="18"/>
  <c r="L86" i="18"/>
  <c r="M86" i="18"/>
  <c r="N86" i="18" s="1"/>
  <c r="P86" i="18" s="1"/>
  <c r="Q86" i="18" s="1"/>
  <c r="R86" i="18"/>
  <c r="Z86" i="18"/>
  <c r="AJ86" i="18"/>
  <c r="D87" i="18"/>
  <c r="F87" i="18"/>
  <c r="H87" i="18"/>
  <c r="J87" i="18"/>
  <c r="M87" i="18"/>
  <c r="L87" i="18" s="1"/>
  <c r="N87" i="18"/>
  <c r="P87" i="18" s="1"/>
  <c r="Q87" i="18" s="1"/>
  <c r="S87" i="18" s="1"/>
  <c r="T87" i="18" s="1"/>
  <c r="V87" i="18" s="1"/>
  <c r="W87" i="18" s="1"/>
  <c r="X87" i="18" s="1"/>
  <c r="Y87" i="18" s="1"/>
  <c r="AA87" i="18" s="1"/>
  <c r="R87" i="18"/>
  <c r="Z87" i="18"/>
  <c r="AJ87" i="18"/>
  <c r="D88" i="18"/>
  <c r="F88" i="18"/>
  <c r="H88" i="18"/>
  <c r="J88" i="18"/>
  <c r="L88" i="18"/>
  <c r="M88" i="18"/>
  <c r="N88" i="18" s="1"/>
  <c r="P88" i="18" s="1"/>
  <c r="Q88" i="18" s="1"/>
  <c r="R88" i="18"/>
  <c r="S88" i="18" s="1"/>
  <c r="T88" i="18" s="1"/>
  <c r="V88" i="18" s="1"/>
  <c r="W88" i="18" s="1"/>
  <c r="X88" i="18" s="1"/>
  <c r="Y88" i="18" s="1"/>
  <c r="Z88" i="18"/>
  <c r="AJ88" i="18"/>
  <c r="D89" i="18"/>
  <c r="F89" i="18"/>
  <c r="H89" i="18"/>
  <c r="J89" i="18"/>
  <c r="M89" i="18"/>
  <c r="L89" i="18" s="1"/>
  <c r="N89" i="18"/>
  <c r="P89" i="18" s="1"/>
  <c r="Q89" i="18" s="1"/>
  <c r="S89" i="18" s="1"/>
  <c r="T89" i="18" s="1"/>
  <c r="V89" i="18" s="1"/>
  <c r="W89" i="18" s="1"/>
  <c r="X89" i="18" s="1"/>
  <c r="Y89" i="18" s="1"/>
  <c r="AA89" i="18" s="1"/>
  <c r="R89" i="18"/>
  <c r="Z89" i="18"/>
  <c r="AJ89" i="18"/>
  <c r="D90" i="18"/>
  <c r="F90" i="18"/>
  <c r="H90" i="18"/>
  <c r="J90" i="18"/>
  <c r="L90" i="18"/>
  <c r="M90" i="18"/>
  <c r="N90" i="18" s="1"/>
  <c r="P90" i="18" s="1"/>
  <c r="Q90" i="18" s="1"/>
  <c r="R90" i="18"/>
  <c r="Z90" i="18"/>
  <c r="AJ90" i="18"/>
  <c r="D91" i="18"/>
  <c r="F91" i="18"/>
  <c r="H91" i="18"/>
  <c r="J91" i="18"/>
  <c r="M91" i="18"/>
  <c r="L91" i="18" s="1"/>
  <c r="N91" i="18"/>
  <c r="P91" i="18" s="1"/>
  <c r="Q91" i="18" s="1"/>
  <c r="S91" i="18" s="1"/>
  <c r="T91" i="18" s="1"/>
  <c r="V91" i="18" s="1"/>
  <c r="W91" i="18" s="1"/>
  <c r="X91" i="18" s="1"/>
  <c r="Y91" i="18" s="1"/>
  <c r="AA91" i="18" s="1"/>
  <c r="R91" i="18"/>
  <c r="Z91" i="18"/>
  <c r="AJ91" i="18"/>
  <c r="D92" i="18"/>
  <c r="F92" i="18"/>
  <c r="H92" i="18"/>
  <c r="J92" i="18"/>
  <c r="L92" i="18"/>
  <c r="M92" i="18"/>
  <c r="N92" i="18" s="1"/>
  <c r="P92" i="18" s="1"/>
  <c r="Q92" i="18" s="1"/>
  <c r="R92" i="18"/>
  <c r="S92" i="18" s="1"/>
  <c r="T92" i="18" s="1"/>
  <c r="V92" i="18" s="1"/>
  <c r="W92" i="18" s="1"/>
  <c r="X92" i="18" s="1"/>
  <c r="Y92" i="18" s="1"/>
  <c r="Z92" i="18"/>
  <c r="AJ92" i="18"/>
  <c r="D93" i="18"/>
  <c r="F93" i="18"/>
  <c r="H93" i="18"/>
  <c r="J93" i="18"/>
  <c r="M93" i="18"/>
  <c r="L93" i="18" s="1"/>
  <c r="N93" i="18"/>
  <c r="P93" i="18" s="1"/>
  <c r="Q93" i="18" s="1"/>
  <c r="S93" i="18" s="1"/>
  <c r="T93" i="18" s="1"/>
  <c r="V93" i="18" s="1"/>
  <c r="W93" i="18" s="1"/>
  <c r="X93" i="18" s="1"/>
  <c r="Y93" i="18" s="1"/>
  <c r="AA93" i="18" s="1"/>
  <c r="R93" i="18"/>
  <c r="Z93" i="18"/>
  <c r="AJ93" i="18"/>
  <c r="D94" i="18"/>
  <c r="F94" i="18"/>
  <c r="H94" i="18"/>
  <c r="J94" i="18"/>
  <c r="L94" i="18"/>
  <c r="M94" i="18"/>
  <c r="N94" i="18" s="1"/>
  <c r="P94" i="18" s="1"/>
  <c r="Q94" i="18" s="1"/>
  <c r="R94" i="18"/>
  <c r="Z94" i="18"/>
  <c r="AJ94" i="18"/>
  <c r="D95" i="18"/>
  <c r="F95" i="18"/>
  <c r="H95" i="18"/>
  <c r="J95" i="18"/>
  <c r="M95" i="18"/>
  <c r="L95" i="18" s="1"/>
  <c r="N95" i="18"/>
  <c r="P95" i="18" s="1"/>
  <c r="Q95" i="18" s="1"/>
  <c r="S95" i="18" s="1"/>
  <c r="T95" i="18" s="1"/>
  <c r="V95" i="18" s="1"/>
  <c r="W95" i="18" s="1"/>
  <c r="X95" i="18" s="1"/>
  <c r="Y95" i="18" s="1"/>
  <c r="AA95" i="18" s="1"/>
  <c r="R95" i="18"/>
  <c r="Z95" i="18"/>
  <c r="AJ95" i="18"/>
  <c r="D96" i="18"/>
  <c r="F96" i="18"/>
  <c r="H96" i="18"/>
  <c r="J96" i="18"/>
  <c r="L96" i="18"/>
  <c r="M96" i="18"/>
  <c r="N96" i="18" s="1"/>
  <c r="P96" i="18" s="1"/>
  <c r="Q96" i="18" s="1"/>
  <c r="R96" i="18"/>
  <c r="S96" i="18" s="1"/>
  <c r="T96" i="18" s="1"/>
  <c r="V96" i="18" s="1"/>
  <c r="W96" i="18" s="1"/>
  <c r="X96" i="18" s="1"/>
  <c r="Y96" i="18" s="1"/>
  <c r="Z96" i="18"/>
  <c r="AJ96" i="18"/>
  <c r="D97" i="18"/>
  <c r="F97" i="18"/>
  <c r="H97" i="18"/>
  <c r="J97" i="18"/>
  <c r="M97" i="18"/>
  <c r="L97" i="18" s="1"/>
  <c r="N97" i="18"/>
  <c r="P97" i="18" s="1"/>
  <c r="Q97" i="18" s="1"/>
  <c r="S97" i="18" s="1"/>
  <c r="T97" i="18" s="1"/>
  <c r="V97" i="18" s="1"/>
  <c r="W97" i="18" s="1"/>
  <c r="X97" i="18" s="1"/>
  <c r="Y97" i="18" s="1"/>
  <c r="AA97" i="18" s="1"/>
  <c r="R97" i="18"/>
  <c r="Z97" i="18"/>
  <c r="AJ97" i="18"/>
  <c r="D98" i="18"/>
  <c r="F98" i="18"/>
  <c r="H98" i="18"/>
  <c r="J98" i="18"/>
  <c r="L98" i="18"/>
  <c r="M98" i="18"/>
  <c r="N98" i="18" s="1"/>
  <c r="P98" i="18" s="1"/>
  <c r="Q98" i="18" s="1"/>
  <c r="R98" i="18"/>
  <c r="Z98" i="18"/>
  <c r="AJ98" i="18"/>
  <c r="D99" i="18"/>
  <c r="F99" i="18"/>
  <c r="H99" i="18"/>
  <c r="J99" i="18"/>
  <c r="M99" i="18"/>
  <c r="L99" i="18" s="1"/>
  <c r="N99" i="18"/>
  <c r="P99" i="18" s="1"/>
  <c r="Q99" i="18" s="1"/>
  <c r="S99" i="18" s="1"/>
  <c r="T99" i="18" s="1"/>
  <c r="V99" i="18" s="1"/>
  <c r="W99" i="18" s="1"/>
  <c r="X99" i="18" s="1"/>
  <c r="Y99" i="18" s="1"/>
  <c r="AA99" i="18" s="1"/>
  <c r="R99" i="18"/>
  <c r="Z99" i="18"/>
  <c r="AJ99" i="18"/>
  <c r="D100" i="18"/>
  <c r="F100" i="18"/>
  <c r="H100" i="18"/>
  <c r="J100" i="18"/>
  <c r="L100" i="18"/>
  <c r="M100" i="18"/>
  <c r="N100" i="18" s="1"/>
  <c r="P100" i="18" s="1"/>
  <c r="Q100" i="18" s="1"/>
  <c r="R100" i="18"/>
  <c r="S100" i="18" s="1"/>
  <c r="T100" i="18" s="1"/>
  <c r="V100" i="18" s="1"/>
  <c r="W100" i="18" s="1"/>
  <c r="X100" i="18" s="1"/>
  <c r="Y100" i="18" s="1"/>
  <c r="Z100" i="18"/>
  <c r="AJ100" i="18"/>
  <c r="D101" i="18"/>
  <c r="F101" i="18"/>
  <c r="H101" i="18"/>
  <c r="J101" i="18"/>
  <c r="M101" i="18"/>
  <c r="L101" i="18" s="1"/>
  <c r="N101" i="18"/>
  <c r="P101" i="18" s="1"/>
  <c r="Q101" i="18" s="1"/>
  <c r="S101" i="18" s="1"/>
  <c r="T101" i="18" s="1"/>
  <c r="V101" i="18" s="1"/>
  <c r="W101" i="18" s="1"/>
  <c r="X101" i="18" s="1"/>
  <c r="Y101" i="18" s="1"/>
  <c r="AA101" i="18" s="1"/>
  <c r="R101" i="18"/>
  <c r="Z101" i="18"/>
  <c r="AJ101" i="18"/>
  <c r="D102" i="18"/>
  <c r="F102" i="18"/>
  <c r="H102" i="18"/>
  <c r="J102" i="18"/>
  <c r="M102" i="18"/>
  <c r="N102" i="18" s="1"/>
  <c r="P102" i="18" s="1"/>
  <c r="Q102" i="18" s="1"/>
  <c r="R102" i="18"/>
  <c r="Z102" i="18"/>
  <c r="AJ102" i="18"/>
  <c r="D103" i="18"/>
  <c r="F103" i="18"/>
  <c r="H103" i="18"/>
  <c r="J103" i="18"/>
  <c r="M103" i="18"/>
  <c r="L103" i="18" s="1"/>
  <c r="N103" i="18"/>
  <c r="P103" i="18" s="1"/>
  <c r="Q103" i="18" s="1"/>
  <c r="S103" i="18" s="1"/>
  <c r="T103" i="18" s="1"/>
  <c r="V103" i="18" s="1"/>
  <c r="W103" i="18" s="1"/>
  <c r="X103" i="18" s="1"/>
  <c r="Y103" i="18" s="1"/>
  <c r="AA103" i="18" s="1"/>
  <c r="R103" i="18"/>
  <c r="Z103" i="18"/>
  <c r="AJ103" i="18"/>
  <c r="D104" i="18"/>
  <c r="F104" i="18"/>
  <c r="H104" i="18"/>
  <c r="J104" i="18"/>
  <c r="M104" i="18"/>
  <c r="N104" i="18" s="1"/>
  <c r="P104" i="18" s="1"/>
  <c r="Q104" i="18" s="1"/>
  <c r="R104" i="18"/>
  <c r="Z104" i="18"/>
  <c r="AJ104" i="18"/>
  <c r="D105" i="18"/>
  <c r="F105" i="18"/>
  <c r="H105" i="18"/>
  <c r="J105" i="18"/>
  <c r="M105" i="18"/>
  <c r="L105" i="18" s="1"/>
  <c r="R105" i="18"/>
  <c r="Z105" i="18"/>
  <c r="AJ105" i="18"/>
  <c r="D106" i="18"/>
  <c r="F106" i="18"/>
  <c r="H106" i="18"/>
  <c r="J106" i="18"/>
  <c r="M106" i="18"/>
  <c r="L106" i="18" s="1"/>
  <c r="R106" i="18"/>
  <c r="Z106" i="18"/>
  <c r="AJ106" i="18"/>
  <c r="D107" i="18"/>
  <c r="F107" i="18"/>
  <c r="H107" i="18"/>
  <c r="J107" i="18"/>
  <c r="M107" i="18"/>
  <c r="N107" i="18" s="1"/>
  <c r="P107" i="18" s="1"/>
  <c r="Q107" i="18" s="1"/>
  <c r="R107" i="18"/>
  <c r="Z107" i="18"/>
  <c r="AJ107" i="18"/>
  <c r="D108" i="18"/>
  <c r="F108" i="18"/>
  <c r="H108" i="18"/>
  <c r="J108" i="18"/>
  <c r="M108" i="18"/>
  <c r="L108" i="18" s="1"/>
  <c r="R108" i="18"/>
  <c r="Z108" i="18"/>
  <c r="AJ108" i="18"/>
  <c r="D109" i="18"/>
  <c r="F109" i="18"/>
  <c r="H109" i="18"/>
  <c r="J109" i="18"/>
  <c r="M109" i="18"/>
  <c r="N109" i="18" s="1"/>
  <c r="P109" i="18" s="1"/>
  <c r="Q109" i="18" s="1"/>
  <c r="R109" i="18"/>
  <c r="Z109" i="18"/>
  <c r="AJ109" i="18"/>
  <c r="D110" i="18"/>
  <c r="F110" i="18"/>
  <c r="H110" i="18"/>
  <c r="J110" i="18"/>
  <c r="M110" i="18"/>
  <c r="L110" i="18" s="1"/>
  <c r="R110" i="18"/>
  <c r="Z110" i="18"/>
  <c r="AJ110" i="18"/>
  <c r="D111" i="18"/>
  <c r="F111" i="18"/>
  <c r="H111" i="18"/>
  <c r="J111" i="18"/>
  <c r="M111" i="18"/>
  <c r="N111" i="18" s="1"/>
  <c r="P111" i="18" s="1"/>
  <c r="Q111" i="18" s="1"/>
  <c r="R111" i="18"/>
  <c r="Z111" i="18"/>
  <c r="AJ111" i="18"/>
  <c r="D112" i="18"/>
  <c r="F112" i="18"/>
  <c r="H112" i="18"/>
  <c r="J112" i="18"/>
  <c r="M112" i="18"/>
  <c r="L112" i="18" s="1"/>
  <c r="R112" i="18"/>
  <c r="Z112" i="18"/>
  <c r="AJ112" i="18"/>
  <c r="D113" i="18"/>
  <c r="F113" i="18"/>
  <c r="H113" i="18"/>
  <c r="J113" i="18"/>
  <c r="M113" i="18"/>
  <c r="N113" i="18" s="1"/>
  <c r="P113" i="18" s="1"/>
  <c r="Q113" i="18" s="1"/>
  <c r="R113" i="18"/>
  <c r="Z113" i="18"/>
  <c r="AJ113" i="18"/>
  <c r="D114" i="18"/>
  <c r="F114" i="18"/>
  <c r="H114" i="18"/>
  <c r="J114" i="18"/>
  <c r="M114" i="18"/>
  <c r="L114" i="18" s="1"/>
  <c r="R114" i="18"/>
  <c r="Z114" i="18"/>
  <c r="AJ114" i="18"/>
  <c r="D115" i="18"/>
  <c r="F115" i="18"/>
  <c r="H115" i="18"/>
  <c r="J115" i="18"/>
  <c r="M115" i="18"/>
  <c r="N115" i="18" s="1"/>
  <c r="P115" i="18" s="1"/>
  <c r="Q115" i="18" s="1"/>
  <c r="R115" i="18"/>
  <c r="Z115" i="18"/>
  <c r="AJ115" i="18"/>
  <c r="D116" i="18"/>
  <c r="F116" i="18"/>
  <c r="H116" i="18"/>
  <c r="J116" i="18"/>
  <c r="M116" i="18"/>
  <c r="L116" i="18" s="1"/>
  <c r="R116" i="18"/>
  <c r="Z116" i="18"/>
  <c r="AJ116" i="18"/>
  <c r="D117" i="18"/>
  <c r="F117" i="18"/>
  <c r="H117" i="18"/>
  <c r="J117" i="18"/>
  <c r="M117" i="18"/>
  <c r="N117" i="18" s="1"/>
  <c r="P117" i="18" s="1"/>
  <c r="Q117" i="18" s="1"/>
  <c r="R117" i="18"/>
  <c r="Z117" i="18"/>
  <c r="AJ117" i="18"/>
  <c r="D118" i="18"/>
  <c r="F118" i="18"/>
  <c r="H118" i="18"/>
  <c r="J118" i="18"/>
  <c r="M118" i="18"/>
  <c r="L118" i="18" s="1"/>
  <c r="R118" i="18"/>
  <c r="Z118" i="18"/>
  <c r="AJ118" i="18"/>
  <c r="D119" i="18"/>
  <c r="F119" i="18"/>
  <c r="H119" i="18"/>
  <c r="J119" i="18"/>
  <c r="M119" i="18"/>
  <c r="N119" i="18" s="1"/>
  <c r="P119" i="18" s="1"/>
  <c r="Q119" i="18" s="1"/>
  <c r="R119" i="18"/>
  <c r="Z119" i="18"/>
  <c r="AJ119" i="18"/>
  <c r="D120" i="18"/>
  <c r="F120" i="18"/>
  <c r="H120" i="18"/>
  <c r="J120" i="18"/>
  <c r="M120" i="18"/>
  <c r="L120" i="18" s="1"/>
  <c r="R120" i="18"/>
  <c r="Z120" i="18"/>
  <c r="AJ120" i="18"/>
  <c r="D121" i="18"/>
  <c r="F121" i="18"/>
  <c r="H121" i="18"/>
  <c r="J121" i="18"/>
  <c r="M121" i="18"/>
  <c r="N121" i="18" s="1"/>
  <c r="P121" i="18" s="1"/>
  <c r="Q121" i="18" s="1"/>
  <c r="R121" i="18"/>
  <c r="Z121" i="18"/>
  <c r="AJ121" i="18"/>
  <c r="D122" i="18"/>
  <c r="F122" i="18"/>
  <c r="H122" i="18"/>
  <c r="J122" i="18"/>
  <c r="M122" i="18"/>
  <c r="L122" i="18" s="1"/>
  <c r="R122" i="18"/>
  <c r="Z122" i="18"/>
  <c r="AJ122" i="18"/>
  <c r="D123" i="18"/>
  <c r="F123" i="18"/>
  <c r="H123" i="18"/>
  <c r="J123" i="18"/>
  <c r="L123" i="18"/>
  <c r="M123" i="18"/>
  <c r="N123" i="18" s="1"/>
  <c r="P123" i="18" s="1"/>
  <c r="Q123" i="18" s="1"/>
  <c r="R123" i="18"/>
  <c r="Z123" i="18"/>
  <c r="AJ123" i="18"/>
  <c r="D124" i="18"/>
  <c r="F124" i="18"/>
  <c r="H124" i="18"/>
  <c r="J124" i="18"/>
  <c r="M124" i="18"/>
  <c r="R124" i="18"/>
  <c r="Z124" i="18"/>
  <c r="AJ124" i="18"/>
  <c r="D125" i="18"/>
  <c r="F125" i="18"/>
  <c r="H125" i="18"/>
  <c r="J125" i="18"/>
  <c r="L125" i="18"/>
  <c r="M125" i="18"/>
  <c r="N125" i="18" s="1"/>
  <c r="P125" i="18"/>
  <c r="Q125" i="18" s="1"/>
  <c r="R125" i="18"/>
  <c r="Z125" i="18"/>
  <c r="AJ125" i="18"/>
  <c r="D126" i="18"/>
  <c r="F126" i="18"/>
  <c r="H126" i="18"/>
  <c r="J126" i="18"/>
  <c r="M126" i="18"/>
  <c r="L126" i="18" s="1"/>
  <c r="R126" i="18"/>
  <c r="Z126" i="18"/>
  <c r="AJ126" i="18"/>
  <c r="D127" i="18"/>
  <c r="F127" i="18"/>
  <c r="H127" i="18"/>
  <c r="J127" i="18"/>
  <c r="M127" i="18"/>
  <c r="N127" i="18" s="1"/>
  <c r="P127" i="18" s="1"/>
  <c r="Q127" i="18" s="1"/>
  <c r="R127" i="18"/>
  <c r="Z127" i="18"/>
  <c r="AJ127" i="18"/>
  <c r="D128" i="18"/>
  <c r="F128" i="18"/>
  <c r="H128" i="18"/>
  <c r="J128" i="18"/>
  <c r="M128" i="18"/>
  <c r="L128" i="18" s="1"/>
  <c r="N128" i="18"/>
  <c r="P128" i="18" s="1"/>
  <c r="Q128" i="18" s="1"/>
  <c r="S128" i="18" s="1"/>
  <c r="T128" i="18" s="1"/>
  <c r="V128" i="18" s="1"/>
  <c r="W128" i="18" s="1"/>
  <c r="X128" i="18" s="1"/>
  <c r="Y128" i="18" s="1"/>
  <c r="AA128" i="18" s="1"/>
  <c r="R128" i="18"/>
  <c r="Z128" i="18"/>
  <c r="AJ128" i="18"/>
  <c r="D129" i="18"/>
  <c r="F129" i="18"/>
  <c r="H129" i="18"/>
  <c r="J129" i="18"/>
  <c r="M129" i="18"/>
  <c r="N129" i="18" s="1"/>
  <c r="P129" i="18" s="1"/>
  <c r="Q129" i="18" s="1"/>
  <c r="R129" i="18"/>
  <c r="Z129" i="18"/>
  <c r="AJ129" i="18"/>
  <c r="D130" i="18"/>
  <c r="F130" i="18"/>
  <c r="H130" i="18"/>
  <c r="J130" i="18"/>
  <c r="M130" i="18"/>
  <c r="L130" i="18" s="1"/>
  <c r="N130" i="18"/>
  <c r="P130" i="18" s="1"/>
  <c r="Q130" i="18" s="1"/>
  <c r="S130" i="18" s="1"/>
  <c r="T130" i="18" s="1"/>
  <c r="V130" i="18" s="1"/>
  <c r="W130" i="18" s="1"/>
  <c r="X130" i="18" s="1"/>
  <c r="Y130" i="18" s="1"/>
  <c r="R130" i="18"/>
  <c r="Z130" i="18"/>
  <c r="AJ130" i="18"/>
  <c r="D131" i="18"/>
  <c r="F131" i="18"/>
  <c r="H131" i="18"/>
  <c r="J131" i="18"/>
  <c r="M131" i="18"/>
  <c r="L131" i="18" s="1"/>
  <c r="N131" i="18"/>
  <c r="P131" i="18" s="1"/>
  <c r="Q131" i="18" s="1"/>
  <c r="S131" i="18" s="1"/>
  <c r="T131" i="18" s="1"/>
  <c r="V131" i="18" s="1"/>
  <c r="W131" i="18" s="1"/>
  <c r="X131" i="18" s="1"/>
  <c r="Y131" i="18" s="1"/>
  <c r="AA131" i="18" s="1"/>
  <c r="R131" i="18"/>
  <c r="Z131" i="18"/>
  <c r="AJ131" i="18"/>
  <c r="D132" i="18"/>
  <c r="F132" i="18"/>
  <c r="H132" i="18"/>
  <c r="J132" i="18"/>
  <c r="L132" i="18"/>
  <c r="M132" i="18"/>
  <c r="N132" i="18" s="1"/>
  <c r="P132" i="18" s="1"/>
  <c r="Q132" i="18" s="1"/>
  <c r="R132" i="18"/>
  <c r="Z132" i="18"/>
  <c r="AJ132" i="18"/>
  <c r="D133" i="18"/>
  <c r="F133" i="18"/>
  <c r="H133" i="18"/>
  <c r="J133" i="18"/>
  <c r="M133" i="18"/>
  <c r="L133" i="18" s="1"/>
  <c r="N133" i="18"/>
  <c r="P133" i="18" s="1"/>
  <c r="Q133" i="18" s="1"/>
  <c r="S133" i="18" s="1"/>
  <c r="T133" i="18" s="1"/>
  <c r="V133" i="18" s="1"/>
  <c r="W133" i="18" s="1"/>
  <c r="X133" i="18" s="1"/>
  <c r="Y133" i="18" s="1"/>
  <c r="AA133" i="18" s="1"/>
  <c r="R133" i="18"/>
  <c r="Z133" i="18"/>
  <c r="AJ133" i="18"/>
  <c r="D134" i="18"/>
  <c r="F134" i="18"/>
  <c r="H134" i="18"/>
  <c r="J134" i="18"/>
  <c r="L134" i="18"/>
  <c r="M134" i="18"/>
  <c r="N134" i="18" s="1"/>
  <c r="P134" i="18" s="1"/>
  <c r="Q134" i="18" s="1"/>
  <c r="R134" i="18"/>
  <c r="Z134" i="18"/>
  <c r="AJ134" i="18"/>
  <c r="D135" i="18"/>
  <c r="F135" i="18"/>
  <c r="H135" i="18"/>
  <c r="J135" i="18"/>
  <c r="M135" i="18"/>
  <c r="L135" i="18" s="1"/>
  <c r="N135" i="18"/>
  <c r="P135" i="18" s="1"/>
  <c r="Q135" i="18" s="1"/>
  <c r="S135" i="18" s="1"/>
  <c r="T135" i="18" s="1"/>
  <c r="V135" i="18" s="1"/>
  <c r="W135" i="18" s="1"/>
  <c r="X135" i="18" s="1"/>
  <c r="Y135" i="18" s="1"/>
  <c r="AA135" i="18" s="1"/>
  <c r="R135" i="18"/>
  <c r="Z135" i="18"/>
  <c r="AJ135" i="18"/>
  <c r="D136" i="18"/>
  <c r="F136" i="18"/>
  <c r="H136" i="18"/>
  <c r="J136" i="18"/>
  <c r="L136" i="18"/>
  <c r="M136" i="18"/>
  <c r="N136" i="18" s="1"/>
  <c r="P136" i="18" s="1"/>
  <c r="Q136" i="18" s="1"/>
  <c r="R136" i="18"/>
  <c r="Z136" i="18"/>
  <c r="AJ136" i="18"/>
  <c r="D137" i="18"/>
  <c r="F137" i="18"/>
  <c r="H137" i="18"/>
  <c r="J137" i="18"/>
  <c r="M137" i="18"/>
  <c r="L137" i="18" s="1"/>
  <c r="N137" i="18"/>
  <c r="P137" i="18" s="1"/>
  <c r="Q137" i="18" s="1"/>
  <c r="S137" i="18" s="1"/>
  <c r="T137" i="18" s="1"/>
  <c r="V137" i="18" s="1"/>
  <c r="W137" i="18" s="1"/>
  <c r="X137" i="18" s="1"/>
  <c r="Y137" i="18" s="1"/>
  <c r="AA137" i="18" s="1"/>
  <c r="R137" i="18"/>
  <c r="Z137" i="18"/>
  <c r="AJ137" i="18"/>
  <c r="D138" i="18"/>
  <c r="F138" i="18"/>
  <c r="H138" i="18"/>
  <c r="J138" i="18"/>
  <c r="L138" i="18"/>
  <c r="M138" i="18"/>
  <c r="N138" i="18" s="1"/>
  <c r="P138" i="18" s="1"/>
  <c r="Q138" i="18" s="1"/>
  <c r="R138" i="18"/>
  <c r="Z138" i="18"/>
  <c r="AJ138" i="18"/>
  <c r="D139" i="18"/>
  <c r="F139" i="18"/>
  <c r="H139" i="18"/>
  <c r="J139" i="18"/>
  <c r="M139" i="18"/>
  <c r="L139" i="18" s="1"/>
  <c r="N139" i="18"/>
  <c r="P139" i="18" s="1"/>
  <c r="Q139" i="18" s="1"/>
  <c r="S139" i="18" s="1"/>
  <c r="T139" i="18" s="1"/>
  <c r="V139" i="18" s="1"/>
  <c r="W139" i="18" s="1"/>
  <c r="X139" i="18" s="1"/>
  <c r="Y139" i="18" s="1"/>
  <c r="AA139" i="18" s="1"/>
  <c r="R139" i="18"/>
  <c r="Z139" i="18"/>
  <c r="AJ139" i="18"/>
  <c r="D140" i="18"/>
  <c r="F140" i="18"/>
  <c r="H140" i="18"/>
  <c r="J140" i="18"/>
  <c r="L140" i="18"/>
  <c r="M140" i="18"/>
  <c r="N140" i="18" s="1"/>
  <c r="P140" i="18" s="1"/>
  <c r="Q140" i="18" s="1"/>
  <c r="R140" i="18"/>
  <c r="Z140" i="18"/>
  <c r="AJ140" i="18"/>
  <c r="D141" i="18"/>
  <c r="F141" i="18"/>
  <c r="H141" i="18"/>
  <c r="J141" i="18"/>
  <c r="M141" i="18"/>
  <c r="L141" i="18" s="1"/>
  <c r="N141" i="18"/>
  <c r="P141" i="18" s="1"/>
  <c r="Q141" i="18" s="1"/>
  <c r="S141" i="18" s="1"/>
  <c r="T141" i="18" s="1"/>
  <c r="V141" i="18" s="1"/>
  <c r="W141" i="18" s="1"/>
  <c r="X141" i="18" s="1"/>
  <c r="Y141" i="18" s="1"/>
  <c r="AA141" i="18" s="1"/>
  <c r="R141" i="18"/>
  <c r="Z141" i="18"/>
  <c r="AJ141" i="18"/>
  <c r="D142" i="18"/>
  <c r="F142" i="18"/>
  <c r="H142" i="18"/>
  <c r="J142" i="18"/>
  <c r="L142" i="18"/>
  <c r="M142" i="18"/>
  <c r="N142" i="18" s="1"/>
  <c r="P142" i="18" s="1"/>
  <c r="Q142" i="18" s="1"/>
  <c r="R142" i="18"/>
  <c r="Z142" i="18"/>
  <c r="AJ142" i="18"/>
  <c r="D143" i="18"/>
  <c r="F143" i="18"/>
  <c r="H143" i="18"/>
  <c r="J143" i="18"/>
  <c r="M143" i="18"/>
  <c r="L143" i="18" s="1"/>
  <c r="N143" i="18"/>
  <c r="P143" i="18" s="1"/>
  <c r="Q143" i="18" s="1"/>
  <c r="S143" i="18" s="1"/>
  <c r="T143" i="18" s="1"/>
  <c r="V143" i="18" s="1"/>
  <c r="W143" i="18" s="1"/>
  <c r="X143" i="18" s="1"/>
  <c r="Y143" i="18" s="1"/>
  <c r="AA143" i="18" s="1"/>
  <c r="R143" i="18"/>
  <c r="Z143" i="18"/>
  <c r="AJ143" i="18"/>
  <c r="D144" i="18"/>
  <c r="F144" i="18"/>
  <c r="H144" i="18"/>
  <c r="J144" i="18"/>
  <c r="L144" i="18"/>
  <c r="M144" i="18"/>
  <c r="N144" i="18" s="1"/>
  <c r="P144" i="18" s="1"/>
  <c r="Q144" i="18" s="1"/>
  <c r="R144" i="18"/>
  <c r="Z144" i="18"/>
  <c r="AJ144" i="18"/>
  <c r="D145" i="18"/>
  <c r="F145" i="18"/>
  <c r="H145" i="18"/>
  <c r="J145" i="18"/>
  <c r="M145" i="18"/>
  <c r="L145" i="18" s="1"/>
  <c r="N145" i="18"/>
  <c r="P145" i="18" s="1"/>
  <c r="Q145" i="18" s="1"/>
  <c r="S145" i="18" s="1"/>
  <c r="T145" i="18" s="1"/>
  <c r="V145" i="18" s="1"/>
  <c r="W145" i="18" s="1"/>
  <c r="X145" i="18" s="1"/>
  <c r="Y145" i="18" s="1"/>
  <c r="AA145" i="18" s="1"/>
  <c r="R145" i="18"/>
  <c r="Z145" i="18"/>
  <c r="AJ145" i="18"/>
  <c r="D146" i="18"/>
  <c r="F146" i="18"/>
  <c r="H146" i="18"/>
  <c r="J146" i="18"/>
  <c r="L146" i="18"/>
  <c r="M146" i="18"/>
  <c r="N146" i="18" s="1"/>
  <c r="P146" i="18" s="1"/>
  <c r="Q146" i="18" s="1"/>
  <c r="R146" i="18"/>
  <c r="Z146" i="18"/>
  <c r="AJ146" i="18"/>
  <c r="D147" i="18"/>
  <c r="F147" i="18"/>
  <c r="H147" i="18"/>
  <c r="J147" i="18"/>
  <c r="M147" i="18"/>
  <c r="L147" i="18" s="1"/>
  <c r="N147" i="18"/>
  <c r="P147" i="18" s="1"/>
  <c r="Q147" i="18" s="1"/>
  <c r="R147" i="18"/>
  <c r="S147" i="18"/>
  <c r="T147" i="18" s="1"/>
  <c r="V147" i="18" s="1"/>
  <c r="W147" i="18" s="1"/>
  <c r="X147" i="18" s="1"/>
  <c r="Y147" i="18" s="1"/>
  <c r="AA147" i="18" s="1"/>
  <c r="Z147" i="18"/>
  <c r="AJ147" i="18"/>
  <c r="D148" i="18"/>
  <c r="F148" i="18"/>
  <c r="H148" i="18"/>
  <c r="J148" i="18"/>
  <c r="L148" i="18"/>
  <c r="M148" i="18"/>
  <c r="N148" i="18" s="1"/>
  <c r="P148" i="18" s="1"/>
  <c r="Q148" i="18" s="1"/>
  <c r="R148" i="18"/>
  <c r="Z148" i="18"/>
  <c r="AJ148" i="18"/>
  <c r="D149" i="18"/>
  <c r="F149" i="18"/>
  <c r="H149" i="18"/>
  <c r="J149" i="18"/>
  <c r="M149" i="18"/>
  <c r="L149" i="18" s="1"/>
  <c r="N149" i="18"/>
  <c r="P149" i="18" s="1"/>
  <c r="Q149" i="18" s="1"/>
  <c r="R149" i="18"/>
  <c r="S149" i="18"/>
  <c r="T149" i="18" s="1"/>
  <c r="V149" i="18" s="1"/>
  <c r="W149" i="18" s="1"/>
  <c r="X149" i="18" s="1"/>
  <c r="Y149" i="18" s="1"/>
  <c r="AA149" i="18" s="1"/>
  <c r="Z149" i="18"/>
  <c r="AJ149" i="18"/>
  <c r="D150" i="18"/>
  <c r="F150" i="18"/>
  <c r="H150" i="18"/>
  <c r="J150" i="18"/>
  <c r="L150" i="18"/>
  <c r="M150" i="18"/>
  <c r="N150" i="18"/>
  <c r="P150" i="18"/>
  <c r="Q150" i="18"/>
  <c r="S150" i="18" s="1"/>
  <c r="T150" i="18" s="1"/>
  <c r="V150" i="18" s="1"/>
  <c r="W150" i="18" s="1"/>
  <c r="X150" i="18" s="1"/>
  <c r="Y150" i="18" s="1"/>
  <c r="R150" i="18"/>
  <c r="Z150" i="18"/>
  <c r="AJ150" i="18"/>
  <c r="D151" i="18"/>
  <c r="F151" i="18"/>
  <c r="H151" i="18"/>
  <c r="J151" i="18"/>
  <c r="M151" i="18"/>
  <c r="L151" i="18" s="1"/>
  <c r="N151" i="18"/>
  <c r="P151" i="18" s="1"/>
  <c r="Q151" i="18" s="1"/>
  <c r="S151" i="18" s="1"/>
  <c r="T151" i="18" s="1"/>
  <c r="V151" i="18" s="1"/>
  <c r="W151" i="18" s="1"/>
  <c r="X151" i="18" s="1"/>
  <c r="Y151" i="18" s="1"/>
  <c r="AA151" i="18" s="1"/>
  <c r="R151" i="18"/>
  <c r="Z151" i="18"/>
  <c r="AJ151" i="18"/>
  <c r="D152" i="18"/>
  <c r="F152" i="18"/>
  <c r="H152" i="18"/>
  <c r="J152" i="18"/>
  <c r="L152" i="18"/>
  <c r="M152" i="18"/>
  <c r="N152" i="18"/>
  <c r="P152" i="18"/>
  <c r="Q152" i="18"/>
  <c r="S152" i="18" s="1"/>
  <c r="T152" i="18" s="1"/>
  <c r="R152" i="18"/>
  <c r="V152" i="18"/>
  <c r="W152" i="18" s="1"/>
  <c r="X152" i="18" s="1"/>
  <c r="Z152" i="18"/>
  <c r="AJ152" i="18"/>
  <c r="D153" i="18"/>
  <c r="F153" i="18"/>
  <c r="H153" i="18"/>
  <c r="J153" i="18"/>
  <c r="M153" i="18"/>
  <c r="L153" i="18" s="1"/>
  <c r="N153" i="18"/>
  <c r="P153" i="18" s="1"/>
  <c r="Q153" i="18" s="1"/>
  <c r="R153" i="18"/>
  <c r="S153" i="18"/>
  <c r="T153" i="18" s="1"/>
  <c r="V153" i="18" s="1"/>
  <c r="W153" i="18" s="1"/>
  <c r="X153" i="18" s="1"/>
  <c r="Y153" i="18" s="1"/>
  <c r="AA153" i="18" s="1"/>
  <c r="Z153" i="18"/>
  <c r="AJ153" i="18"/>
  <c r="D154" i="18"/>
  <c r="F154" i="18"/>
  <c r="H154" i="18"/>
  <c r="J154" i="18"/>
  <c r="L154" i="18"/>
  <c r="M154" i="18"/>
  <c r="N154" i="18"/>
  <c r="P154" i="18"/>
  <c r="Q154" i="18"/>
  <c r="S154" i="18" s="1"/>
  <c r="T154" i="18" s="1"/>
  <c r="V154" i="18" s="1"/>
  <c r="W154" i="18" s="1"/>
  <c r="X154" i="18" s="1"/>
  <c r="Y154" i="18" s="1"/>
  <c r="R154" i="18"/>
  <c r="Z154" i="18"/>
  <c r="AJ154" i="18"/>
  <c r="D155" i="18"/>
  <c r="F155" i="18"/>
  <c r="H155" i="18"/>
  <c r="J155" i="18"/>
  <c r="M155" i="18"/>
  <c r="L155" i="18" s="1"/>
  <c r="N155" i="18"/>
  <c r="P155" i="18" s="1"/>
  <c r="Q155" i="18" s="1"/>
  <c r="S155" i="18" s="1"/>
  <c r="T155" i="18" s="1"/>
  <c r="V155" i="18" s="1"/>
  <c r="W155" i="18" s="1"/>
  <c r="X155" i="18" s="1"/>
  <c r="Y155" i="18" s="1"/>
  <c r="AA155" i="18" s="1"/>
  <c r="R155" i="18"/>
  <c r="Z155" i="18"/>
  <c r="AJ155" i="18"/>
  <c r="D156" i="18"/>
  <c r="F156" i="18"/>
  <c r="H156" i="18"/>
  <c r="J156" i="18"/>
  <c r="L156" i="18"/>
  <c r="M156" i="18"/>
  <c r="N156" i="18"/>
  <c r="P156" i="18"/>
  <c r="Q156" i="18"/>
  <c r="S156" i="18" s="1"/>
  <c r="T156" i="18" s="1"/>
  <c r="R156" i="18"/>
  <c r="V156" i="18"/>
  <c r="W156" i="18" s="1"/>
  <c r="X156" i="18" s="1"/>
  <c r="Z156" i="18"/>
  <c r="AJ156" i="18"/>
  <c r="D157" i="18"/>
  <c r="F157" i="18"/>
  <c r="H157" i="18"/>
  <c r="J157" i="18"/>
  <c r="M157" i="18"/>
  <c r="L157" i="18" s="1"/>
  <c r="N157" i="18"/>
  <c r="P157" i="18" s="1"/>
  <c r="R157" i="18"/>
  <c r="Z157" i="18"/>
  <c r="AJ157" i="18"/>
  <c r="D158" i="18"/>
  <c r="F158" i="18"/>
  <c r="H158" i="18"/>
  <c r="J158" i="18"/>
  <c r="L158" i="18"/>
  <c r="M158" i="18"/>
  <c r="N158" i="18"/>
  <c r="P158" i="18"/>
  <c r="Q158" i="18" s="1"/>
  <c r="S158" i="18" s="1"/>
  <c r="T158" i="18" s="1"/>
  <c r="V158" i="18" s="1"/>
  <c r="W158" i="18" s="1"/>
  <c r="X158" i="18" s="1"/>
  <c r="Y158" i="18" s="1"/>
  <c r="R158" i="18"/>
  <c r="Z158" i="18"/>
  <c r="AJ158" i="18"/>
  <c r="D159" i="18"/>
  <c r="F159" i="18"/>
  <c r="H159" i="18"/>
  <c r="J159" i="18"/>
  <c r="M159" i="18"/>
  <c r="L159" i="18" s="1"/>
  <c r="R159" i="18"/>
  <c r="Z159" i="18"/>
  <c r="AJ159" i="18"/>
  <c r="D160" i="18"/>
  <c r="F160" i="18"/>
  <c r="H160" i="18"/>
  <c r="J160" i="18"/>
  <c r="L160" i="18"/>
  <c r="M160" i="18"/>
  <c r="N160" i="18"/>
  <c r="P160" i="18" s="1"/>
  <c r="Q160" i="18" s="1"/>
  <c r="S160" i="18" s="1"/>
  <c r="T160" i="18" s="1"/>
  <c r="V160" i="18" s="1"/>
  <c r="W160" i="18" s="1"/>
  <c r="X160" i="18" s="1"/>
  <c r="Y160" i="18" s="1"/>
  <c r="R160" i="18"/>
  <c r="Z160" i="18"/>
  <c r="AA160" i="18" s="1"/>
  <c r="AJ160" i="18"/>
  <c r="D161" i="18"/>
  <c r="F161" i="18"/>
  <c r="H161" i="18"/>
  <c r="J161" i="18"/>
  <c r="M161" i="18"/>
  <c r="L161" i="18" s="1"/>
  <c r="N161" i="18"/>
  <c r="P161" i="18" s="1"/>
  <c r="Q161" i="18" s="1"/>
  <c r="S161" i="18" s="1"/>
  <c r="T161" i="18" s="1"/>
  <c r="V161" i="18" s="1"/>
  <c r="W161" i="18" s="1"/>
  <c r="X161" i="18" s="1"/>
  <c r="Y161" i="18" s="1"/>
  <c r="R161" i="18"/>
  <c r="Z161" i="18"/>
  <c r="AJ161" i="18"/>
  <c r="D162" i="18"/>
  <c r="F162" i="18"/>
  <c r="H162" i="18"/>
  <c r="J162" i="18"/>
  <c r="L162" i="18"/>
  <c r="M162" i="18"/>
  <c r="N162" i="18"/>
  <c r="P162" i="18" s="1"/>
  <c r="Q162" i="18" s="1"/>
  <c r="S162" i="18" s="1"/>
  <c r="T162" i="18" s="1"/>
  <c r="V162" i="18" s="1"/>
  <c r="W162" i="18" s="1"/>
  <c r="X162" i="18" s="1"/>
  <c r="Y162" i="18" s="1"/>
  <c r="R162" i="18"/>
  <c r="Z162" i="18"/>
  <c r="AA162" i="18" s="1"/>
  <c r="AJ162" i="18"/>
  <c r="D163" i="18"/>
  <c r="F163" i="18"/>
  <c r="H163" i="18"/>
  <c r="J163" i="18"/>
  <c r="M163" i="18"/>
  <c r="L163" i="18" s="1"/>
  <c r="N163" i="18"/>
  <c r="P163" i="18" s="1"/>
  <c r="Q163" i="18" s="1"/>
  <c r="S163" i="18" s="1"/>
  <c r="T163" i="18" s="1"/>
  <c r="V163" i="18" s="1"/>
  <c r="W163" i="18" s="1"/>
  <c r="X163" i="18" s="1"/>
  <c r="Y163" i="18" s="1"/>
  <c r="R163" i="18"/>
  <c r="Z163" i="18"/>
  <c r="AJ163" i="18"/>
  <c r="D164" i="18"/>
  <c r="F164" i="18"/>
  <c r="H164" i="18"/>
  <c r="J164" i="18"/>
  <c r="L164" i="18"/>
  <c r="M164" i="18"/>
  <c r="N164" i="18"/>
  <c r="P164" i="18" s="1"/>
  <c r="Q164" i="18" s="1"/>
  <c r="S164" i="18" s="1"/>
  <c r="T164" i="18" s="1"/>
  <c r="V164" i="18" s="1"/>
  <c r="W164" i="18" s="1"/>
  <c r="X164" i="18" s="1"/>
  <c r="Y164" i="18" s="1"/>
  <c r="R164" i="18"/>
  <c r="Z164" i="18"/>
  <c r="AJ164" i="18"/>
  <c r="D165" i="18"/>
  <c r="F165" i="18"/>
  <c r="H165" i="18"/>
  <c r="J165" i="18"/>
  <c r="L165" i="18"/>
  <c r="M165" i="18"/>
  <c r="N165" i="18"/>
  <c r="P165" i="18" s="1"/>
  <c r="Q165" i="18" s="1"/>
  <c r="S165" i="18" s="1"/>
  <c r="T165" i="18" s="1"/>
  <c r="V165" i="18" s="1"/>
  <c r="W165" i="18" s="1"/>
  <c r="X165" i="18" s="1"/>
  <c r="Y165" i="18" s="1"/>
  <c r="R165" i="18"/>
  <c r="Z165" i="18"/>
  <c r="AJ165" i="18"/>
  <c r="D166" i="18"/>
  <c r="F166" i="18"/>
  <c r="H166" i="18"/>
  <c r="J166" i="18"/>
  <c r="L166" i="18"/>
  <c r="M166" i="18"/>
  <c r="N166" i="18"/>
  <c r="P166" i="18" s="1"/>
  <c r="Q166" i="18" s="1"/>
  <c r="S166" i="18" s="1"/>
  <c r="T166" i="18" s="1"/>
  <c r="V166" i="18" s="1"/>
  <c r="W166" i="18" s="1"/>
  <c r="X166" i="18" s="1"/>
  <c r="Y166" i="18" s="1"/>
  <c r="R166" i="18"/>
  <c r="Z166" i="18"/>
  <c r="AJ166" i="18"/>
  <c r="D167" i="18"/>
  <c r="F167" i="18"/>
  <c r="H167" i="18"/>
  <c r="J167" i="18"/>
  <c r="L167" i="18"/>
  <c r="M167" i="18"/>
  <c r="N167" i="18"/>
  <c r="P167" i="18" s="1"/>
  <c r="Q167" i="18" s="1"/>
  <c r="S167" i="18" s="1"/>
  <c r="T167" i="18" s="1"/>
  <c r="V167" i="18" s="1"/>
  <c r="W167" i="18" s="1"/>
  <c r="X167" i="18" s="1"/>
  <c r="Y167" i="18" s="1"/>
  <c r="R167" i="18"/>
  <c r="Z167" i="18"/>
  <c r="AJ167" i="18"/>
  <c r="D168" i="18"/>
  <c r="F168" i="18"/>
  <c r="H168" i="18"/>
  <c r="J168" i="18"/>
  <c r="L168" i="18"/>
  <c r="M168" i="18"/>
  <c r="N168" i="18"/>
  <c r="P168" i="18" s="1"/>
  <c r="Q168" i="18" s="1"/>
  <c r="S168" i="18" s="1"/>
  <c r="T168" i="18" s="1"/>
  <c r="V168" i="18" s="1"/>
  <c r="W168" i="18" s="1"/>
  <c r="X168" i="18" s="1"/>
  <c r="Y168" i="18" s="1"/>
  <c r="R168" i="18"/>
  <c r="Z168" i="18"/>
  <c r="AJ168" i="18"/>
  <c r="D169" i="18"/>
  <c r="F169" i="18"/>
  <c r="H169" i="18"/>
  <c r="J169" i="18"/>
  <c r="L169" i="18"/>
  <c r="M169" i="18"/>
  <c r="N169" i="18"/>
  <c r="P169" i="18" s="1"/>
  <c r="Q169" i="18" s="1"/>
  <c r="S169" i="18" s="1"/>
  <c r="T169" i="18" s="1"/>
  <c r="V169" i="18" s="1"/>
  <c r="W169" i="18" s="1"/>
  <c r="X169" i="18" s="1"/>
  <c r="Y169" i="18" s="1"/>
  <c r="R169" i="18"/>
  <c r="Z169" i="18"/>
  <c r="AJ169" i="18"/>
  <c r="D170" i="18"/>
  <c r="F170" i="18"/>
  <c r="H170" i="18"/>
  <c r="J170" i="18"/>
  <c r="L170" i="18"/>
  <c r="M170" i="18"/>
  <c r="N170" i="18"/>
  <c r="P170" i="18" s="1"/>
  <c r="Q170" i="18" s="1"/>
  <c r="S170" i="18" s="1"/>
  <c r="T170" i="18" s="1"/>
  <c r="V170" i="18" s="1"/>
  <c r="W170" i="18" s="1"/>
  <c r="X170" i="18" s="1"/>
  <c r="Y170" i="18" s="1"/>
  <c r="R170" i="18"/>
  <c r="Z170" i="18"/>
  <c r="AJ170" i="18"/>
  <c r="D171" i="18"/>
  <c r="F171" i="18"/>
  <c r="H171" i="18"/>
  <c r="J171" i="18"/>
  <c r="L171" i="18"/>
  <c r="M171" i="18"/>
  <c r="N171" i="18"/>
  <c r="P171" i="18" s="1"/>
  <c r="Q171" i="18" s="1"/>
  <c r="S171" i="18" s="1"/>
  <c r="T171" i="18" s="1"/>
  <c r="V171" i="18" s="1"/>
  <c r="W171" i="18" s="1"/>
  <c r="X171" i="18" s="1"/>
  <c r="Y171" i="18" s="1"/>
  <c r="R171" i="18"/>
  <c r="Z171" i="18"/>
  <c r="AJ171" i="18"/>
  <c r="D172" i="18"/>
  <c r="F172" i="18"/>
  <c r="H172" i="18"/>
  <c r="J172" i="18"/>
  <c r="L172" i="18"/>
  <c r="M172" i="18"/>
  <c r="N172" i="18"/>
  <c r="P172" i="18" s="1"/>
  <c r="Q172" i="18" s="1"/>
  <c r="S172" i="18" s="1"/>
  <c r="T172" i="18" s="1"/>
  <c r="V172" i="18" s="1"/>
  <c r="W172" i="18" s="1"/>
  <c r="X172" i="18" s="1"/>
  <c r="Y172" i="18" s="1"/>
  <c r="R172" i="18"/>
  <c r="Z172" i="18"/>
  <c r="AJ172" i="18"/>
  <c r="D173" i="18"/>
  <c r="F173" i="18"/>
  <c r="H173" i="18"/>
  <c r="J173" i="18"/>
  <c r="L173" i="18"/>
  <c r="M173" i="18"/>
  <c r="N173" i="18"/>
  <c r="P173" i="18" s="1"/>
  <c r="Q173" i="18" s="1"/>
  <c r="S173" i="18" s="1"/>
  <c r="T173" i="18" s="1"/>
  <c r="V173" i="18" s="1"/>
  <c r="W173" i="18" s="1"/>
  <c r="X173" i="18" s="1"/>
  <c r="Y173" i="18" s="1"/>
  <c r="R173" i="18"/>
  <c r="Z173" i="18"/>
  <c r="AJ173" i="18"/>
  <c r="D174" i="18"/>
  <c r="F174" i="18"/>
  <c r="H174" i="18"/>
  <c r="J174" i="18"/>
  <c r="L174" i="18"/>
  <c r="M174" i="18"/>
  <c r="N174" i="18"/>
  <c r="P174" i="18" s="1"/>
  <c r="Q174" i="18" s="1"/>
  <c r="S174" i="18" s="1"/>
  <c r="T174" i="18" s="1"/>
  <c r="V174" i="18" s="1"/>
  <c r="W174" i="18" s="1"/>
  <c r="X174" i="18" s="1"/>
  <c r="Y174" i="18" s="1"/>
  <c r="R174" i="18"/>
  <c r="Z174" i="18"/>
  <c r="AJ174" i="18"/>
  <c r="D175" i="18"/>
  <c r="F175" i="18"/>
  <c r="H175" i="18"/>
  <c r="J175" i="18"/>
  <c r="L175" i="18"/>
  <c r="M175" i="18"/>
  <c r="N175" i="18"/>
  <c r="P175" i="18" s="1"/>
  <c r="Q175" i="18" s="1"/>
  <c r="S175" i="18" s="1"/>
  <c r="T175" i="18" s="1"/>
  <c r="V175" i="18" s="1"/>
  <c r="W175" i="18" s="1"/>
  <c r="X175" i="18" s="1"/>
  <c r="Y175" i="18" s="1"/>
  <c r="R175" i="18"/>
  <c r="Z175" i="18"/>
  <c r="AJ175" i="18"/>
  <c r="D176" i="18"/>
  <c r="F176" i="18"/>
  <c r="H176" i="18"/>
  <c r="J176" i="18"/>
  <c r="L176" i="18"/>
  <c r="M176" i="18"/>
  <c r="N176" i="18"/>
  <c r="P176" i="18" s="1"/>
  <c r="Q176" i="18" s="1"/>
  <c r="S176" i="18" s="1"/>
  <c r="T176" i="18" s="1"/>
  <c r="V176" i="18" s="1"/>
  <c r="W176" i="18" s="1"/>
  <c r="X176" i="18" s="1"/>
  <c r="Y176" i="18" s="1"/>
  <c r="R176" i="18"/>
  <c r="Z176" i="18"/>
  <c r="AJ176" i="18"/>
  <c r="D177" i="18"/>
  <c r="F177" i="18"/>
  <c r="H177" i="18"/>
  <c r="J177" i="18"/>
  <c r="L177" i="18"/>
  <c r="M177" i="18"/>
  <c r="N177" i="18"/>
  <c r="P177" i="18" s="1"/>
  <c r="Q177" i="18" s="1"/>
  <c r="S177" i="18" s="1"/>
  <c r="T177" i="18" s="1"/>
  <c r="V177" i="18" s="1"/>
  <c r="W177" i="18" s="1"/>
  <c r="X177" i="18" s="1"/>
  <c r="Y177" i="18" s="1"/>
  <c r="R177" i="18"/>
  <c r="Z177" i="18"/>
  <c r="AJ177" i="18"/>
  <c r="D178" i="18"/>
  <c r="F178" i="18"/>
  <c r="H178" i="18"/>
  <c r="J178" i="18"/>
  <c r="L178" i="18"/>
  <c r="M178" i="18"/>
  <c r="N178" i="18"/>
  <c r="P178" i="18" s="1"/>
  <c r="Q178" i="18" s="1"/>
  <c r="S178" i="18" s="1"/>
  <c r="T178" i="18" s="1"/>
  <c r="V178" i="18" s="1"/>
  <c r="W178" i="18" s="1"/>
  <c r="X178" i="18" s="1"/>
  <c r="Y178" i="18" s="1"/>
  <c r="R178" i="18"/>
  <c r="Z178" i="18"/>
  <c r="AJ178" i="18"/>
  <c r="D179" i="18"/>
  <c r="F179" i="18"/>
  <c r="H179" i="18"/>
  <c r="J179" i="18"/>
  <c r="L179" i="18"/>
  <c r="M179" i="18"/>
  <c r="N179" i="18"/>
  <c r="P179" i="18" s="1"/>
  <c r="Q179" i="18" s="1"/>
  <c r="S179" i="18" s="1"/>
  <c r="T179" i="18" s="1"/>
  <c r="V179" i="18" s="1"/>
  <c r="W179" i="18" s="1"/>
  <c r="X179" i="18" s="1"/>
  <c r="Y179" i="18" s="1"/>
  <c r="R179" i="18"/>
  <c r="Z179" i="18"/>
  <c r="AJ179" i="18"/>
  <c r="D180" i="18"/>
  <c r="F180" i="18"/>
  <c r="H180" i="18"/>
  <c r="J180" i="18"/>
  <c r="L180" i="18"/>
  <c r="M180" i="18"/>
  <c r="N180" i="18"/>
  <c r="P180" i="18" s="1"/>
  <c r="Q180" i="18" s="1"/>
  <c r="S180" i="18" s="1"/>
  <c r="T180" i="18" s="1"/>
  <c r="V180" i="18" s="1"/>
  <c r="W180" i="18" s="1"/>
  <c r="X180" i="18" s="1"/>
  <c r="Y180" i="18" s="1"/>
  <c r="R180" i="18"/>
  <c r="Z180" i="18"/>
  <c r="AJ180" i="18"/>
  <c r="D181" i="18"/>
  <c r="F181" i="18"/>
  <c r="H181" i="18"/>
  <c r="J181" i="18"/>
  <c r="L181" i="18"/>
  <c r="M181" i="18"/>
  <c r="N181" i="18"/>
  <c r="P181" i="18" s="1"/>
  <c r="Q181" i="18" s="1"/>
  <c r="S181" i="18" s="1"/>
  <c r="T181" i="18" s="1"/>
  <c r="V181" i="18" s="1"/>
  <c r="W181" i="18" s="1"/>
  <c r="X181" i="18" s="1"/>
  <c r="Y181" i="18" s="1"/>
  <c r="R181" i="18"/>
  <c r="Z181" i="18"/>
  <c r="AJ181" i="18"/>
  <c r="D182" i="18"/>
  <c r="F182" i="18"/>
  <c r="H182" i="18"/>
  <c r="J182" i="18"/>
  <c r="L182" i="18"/>
  <c r="M182" i="18"/>
  <c r="N182" i="18"/>
  <c r="P182" i="18" s="1"/>
  <c r="Q182" i="18" s="1"/>
  <c r="S182" i="18" s="1"/>
  <c r="T182" i="18" s="1"/>
  <c r="V182" i="18" s="1"/>
  <c r="W182" i="18" s="1"/>
  <c r="X182" i="18" s="1"/>
  <c r="Y182" i="18" s="1"/>
  <c r="R182" i="18"/>
  <c r="Z182" i="18"/>
  <c r="AJ182" i="18"/>
  <c r="D183" i="18"/>
  <c r="F183" i="18"/>
  <c r="H183" i="18"/>
  <c r="J183" i="18"/>
  <c r="L183" i="18"/>
  <c r="M183" i="18"/>
  <c r="N183" i="18"/>
  <c r="P183" i="18" s="1"/>
  <c r="Q183" i="18" s="1"/>
  <c r="S183" i="18" s="1"/>
  <c r="T183" i="18" s="1"/>
  <c r="V183" i="18" s="1"/>
  <c r="W183" i="18" s="1"/>
  <c r="X183" i="18" s="1"/>
  <c r="Y183" i="18" s="1"/>
  <c r="R183" i="18"/>
  <c r="Z183" i="18"/>
  <c r="AJ183" i="18"/>
  <c r="D184" i="18"/>
  <c r="F184" i="18"/>
  <c r="H184" i="18"/>
  <c r="J184" i="18"/>
  <c r="L184" i="18"/>
  <c r="M184" i="18"/>
  <c r="N184" i="18"/>
  <c r="P184" i="18" s="1"/>
  <c r="Q184" i="18" s="1"/>
  <c r="S184" i="18" s="1"/>
  <c r="T184" i="18" s="1"/>
  <c r="V184" i="18" s="1"/>
  <c r="W184" i="18" s="1"/>
  <c r="X184" i="18" s="1"/>
  <c r="Y184" i="18" s="1"/>
  <c r="R184" i="18"/>
  <c r="Z184" i="18"/>
  <c r="AJ184" i="18"/>
  <c r="D185" i="18"/>
  <c r="F185" i="18"/>
  <c r="H185" i="18"/>
  <c r="J185" i="18"/>
  <c r="L185" i="18"/>
  <c r="M185" i="18"/>
  <c r="N185" i="18"/>
  <c r="P185" i="18" s="1"/>
  <c r="Q185" i="18" s="1"/>
  <c r="S185" i="18" s="1"/>
  <c r="T185" i="18" s="1"/>
  <c r="V185" i="18" s="1"/>
  <c r="W185" i="18" s="1"/>
  <c r="X185" i="18" s="1"/>
  <c r="Y185" i="18" s="1"/>
  <c r="R185" i="18"/>
  <c r="Z185" i="18"/>
  <c r="AJ185" i="18"/>
  <c r="D186" i="18"/>
  <c r="F186" i="18"/>
  <c r="H186" i="18"/>
  <c r="J186" i="18"/>
  <c r="L186" i="18"/>
  <c r="M186" i="18"/>
  <c r="N186" i="18"/>
  <c r="P186" i="18" s="1"/>
  <c r="Q186" i="18" s="1"/>
  <c r="S186" i="18" s="1"/>
  <c r="T186" i="18" s="1"/>
  <c r="V186" i="18" s="1"/>
  <c r="W186" i="18" s="1"/>
  <c r="X186" i="18" s="1"/>
  <c r="Y186" i="18" s="1"/>
  <c r="R186" i="18"/>
  <c r="Z186" i="18"/>
  <c r="AJ186" i="18"/>
  <c r="D187" i="18"/>
  <c r="F187" i="18"/>
  <c r="H187" i="18"/>
  <c r="J187" i="18"/>
  <c r="L187" i="18"/>
  <c r="M187" i="18"/>
  <c r="N187" i="18"/>
  <c r="P187" i="18" s="1"/>
  <c r="Q187" i="18" s="1"/>
  <c r="S187" i="18" s="1"/>
  <c r="T187" i="18" s="1"/>
  <c r="V187" i="18" s="1"/>
  <c r="W187" i="18" s="1"/>
  <c r="X187" i="18" s="1"/>
  <c r="Y187" i="18" s="1"/>
  <c r="R187" i="18"/>
  <c r="Z187" i="18"/>
  <c r="AJ187" i="18"/>
  <c r="D188" i="18"/>
  <c r="F188" i="18"/>
  <c r="H188" i="18"/>
  <c r="J188" i="18"/>
  <c r="L188" i="18"/>
  <c r="M188" i="18"/>
  <c r="N188" i="18"/>
  <c r="P188" i="18" s="1"/>
  <c r="Q188" i="18" s="1"/>
  <c r="S188" i="18" s="1"/>
  <c r="T188" i="18" s="1"/>
  <c r="V188" i="18" s="1"/>
  <c r="W188" i="18" s="1"/>
  <c r="X188" i="18" s="1"/>
  <c r="Y188" i="18" s="1"/>
  <c r="R188" i="18"/>
  <c r="Z188" i="18"/>
  <c r="AJ188" i="18"/>
  <c r="D189" i="18"/>
  <c r="F189" i="18"/>
  <c r="H189" i="18"/>
  <c r="J189" i="18"/>
  <c r="L189" i="18"/>
  <c r="M189" i="18"/>
  <c r="N189" i="18"/>
  <c r="P189" i="18" s="1"/>
  <c r="Q189" i="18" s="1"/>
  <c r="S189" i="18" s="1"/>
  <c r="T189" i="18" s="1"/>
  <c r="V189" i="18" s="1"/>
  <c r="W189" i="18" s="1"/>
  <c r="X189" i="18" s="1"/>
  <c r="Y189" i="18" s="1"/>
  <c r="R189" i="18"/>
  <c r="Z189" i="18"/>
  <c r="AJ189" i="18"/>
  <c r="D190" i="18"/>
  <c r="F190" i="18"/>
  <c r="H190" i="18"/>
  <c r="J190" i="18"/>
  <c r="L190" i="18"/>
  <c r="M190" i="18"/>
  <c r="N190" i="18"/>
  <c r="P190" i="18" s="1"/>
  <c r="Q190" i="18" s="1"/>
  <c r="S190" i="18" s="1"/>
  <c r="T190" i="18" s="1"/>
  <c r="V190" i="18" s="1"/>
  <c r="W190" i="18" s="1"/>
  <c r="X190" i="18" s="1"/>
  <c r="Y190" i="18" s="1"/>
  <c r="R190" i="18"/>
  <c r="Z190" i="18"/>
  <c r="AJ190" i="18"/>
  <c r="D191" i="18"/>
  <c r="F191" i="18"/>
  <c r="H191" i="18"/>
  <c r="J191" i="18"/>
  <c r="L191" i="18"/>
  <c r="M191" i="18"/>
  <c r="N191" i="18"/>
  <c r="P191" i="18" s="1"/>
  <c r="Q191" i="18" s="1"/>
  <c r="S191" i="18" s="1"/>
  <c r="T191" i="18" s="1"/>
  <c r="V191" i="18" s="1"/>
  <c r="W191" i="18" s="1"/>
  <c r="X191" i="18" s="1"/>
  <c r="Y191" i="18" s="1"/>
  <c r="R191" i="18"/>
  <c r="Z191" i="18"/>
  <c r="AJ191" i="18"/>
  <c r="D192" i="18"/>
  <c r="F192" i="18"/>
  <c r="H192" i="18"/>
  <c r="J192" i="18"/>
  <c r="L192" i="18"/>
  <c r="M192" i="18"/>
  <c r="N192" i="18"/>
  <c r="P192" i="18" s="1"/>
  <c r="Q192" i="18" s="1"/>
  <c r="S192" i="18" s="1"/>
  <c r="T192" i="18" s="1"/>
  <c r="V192" i="18" s="1"/>
  <c r="W192" i="18" s="1"/>
  <c r="X192" i="18" s="1"/>
  <c r="Y192" i="18" s="1"/>
  <c r="R192" i="18"/>
  <c r="Z192" i="18"/>
  <c r="AJ192" i="18"/>
  <c r="D193" i="18"/>
  <c r="F193" i="18"/>
  <c r="H193" i="18"/>
  <c r="J193" i="18"/>
  <c r="L193" i="18"/>
  <c r="M193" i="18"/>
  <c r="N193" i="18"/>
  <c r="P193" i="18" s="1"/>
  <c r="Q193" i="18" s="1"/>
  <c r="S193" i="18" s="1"/>
  <c r="T193" i="18" s="1"/>
  <c r="V193" i="18" s="1"/>
  <c r="W193" i="18" s="1"/>
  <c r="X193" i="18" s="1"/>
  <c r="Y193" i="18" s="1"/>
  <c r="R193" i="18"/>
  <c r="Z193" i="18"/>
  <c r="AJ193" i="18"/>
  <c r="D194" i="18"/>
  <c r="F194" i="18"/>
  <c r="H194" i="18"/>
  <c r="J194" i="18"/>
  <c r="L194" i="18"/>
  <c r="M194" i="18"/>
  <c r="N194" i="18"/>
  <c r="P194" i="18" s="1"/>
  <c r="Q194" i="18" s="1"/>
  <c r="S194" i="18" s="1"/>
  <c r="T194" i="18" s="1"/>
  <c r="V194" i="18" s="1"/>
  <c r="W194" i="18" s="1"/>
  <c r="X194" i="18" s="1"/>
  <c r="Y194" i="18" s="1"/>
  <c r="R194" i="18"/>
  <c r="Z194" i="18"/>
  <c r="AJ194" i="18"/>
  <c r="D195" i="18"/>
  <c r="F195" i="18"/>
  <c r="H195" i="18"/>
  <c r="J195" i="18"/>
  <c r="L195" i="18"/>
  <c r="M195" i="18"/>
  <c r="N195" i="18"/>
  <c r="P195" i="18" s="1"/>
  <c r="Q195" i="18" s="1"/>
  <c r="S195" i="18" s="1"/>
  <c r="T195" i="18" s="1"/>
  <c r="V195" i="18" s="1"/>
  <c r="W195" i="18" s="1"/>
  <c r="X195" i="18" s="1"/>
  <c r="Y195" i="18" s="1"/>
  <c r="R195" i="18"/>
  <c r="Z195" i="18"/>
  <c r="AJ195" i="18"/>
  <c r="D196" i="18"/>
  <c r="F196" i="18"/>
  <c r="H196" i="18"/>
  <c r="J196" i="18"/>
  <c r="L196" i="18"/>
  <c r="M196" i="18"/>
  <c r="N196" i="18"/>
  <c r="P196" i="18" s="1"/>
  <c r="Q196" i="18" s="1"/>
  <c r="S196" i="18" s="1"/>
  <c r="T196" i="18" s="1"/>
  <c r="V196" i="18" s="1"/>
  <c r="W196" i="18" s="1"/>
  <c r="X196" i="18" s="1"/>
  <c r="Y196" i="18" s="1"/>
  <c r="R196" i="18"/>
  <c r="Z196" i="18"/>
  <c r="AJ196" i="18"/>
  <c r="D197" i="18"/>
  <c r="F197" i="18"/>
  <c r="H197" i="18"/>
  <c r="J197" i="18"/>
  <c r="L197" i="18"/>
  <c r="M197" i="18"/>
  <c r="N197" i="18"/>
  <c r="P197" i="18" s="1"/>
  <c r="Q197" i="18" s="1"/>
  <c r="S197" i="18" s="1"/>
  <c r="T197" i="18" s="1"/>
  <c r="V197" i="18" s="1"/>
  <c r="W197" i="18" s="1"/>
  <c r="X197" i="18" s="1"/>
  <c r="Y197" i="18" s="1"/>
  <c r="R197" i="18"/>
  <c r="Z197" i="18"/>
  <c r="AJ197" i="18"/>
  <c r="D198" i="18"/>
  <c r="F198" i="18"/>
  <c r="H198" i="18"/>
  <c r="J198" i="18"/>
  <c r="L198" i="18"/>
  <c r="M198" i="18"/>
  <c r="N198" i="18"/>
  <c r="P198" i="18" s="1"/>
  <c r="Q198" i="18" s="1"/>
  <c r="S198" i="18" s="1"/>
  <c r="T198" i="18" s="1"/>
  <c r="V198" i="18" s="1"/>
  <c r="W198" i="18" s="1"/>
  <c r="X198" i="18" s="1"/>
  <c r="Y198" i="18" s="1"/>
  <c r="R198" i="18"/>
  <c r="Z198" i="18"/>
  <c r="AJ198" i="18"/>
  <c r="D199" i="18"/>
  <c r="F199" i="18"/>
  <c r="H199" i="18"/>
  <c r="J199" i="18"/>
  <c r="L199" i="18"/>
  <c r="M199" i="18"/>
  <c r="N199" i="18"/>
  <c r="P199" i="18" s="1"/>
  <c r="Q199" i="18" s="1"/>
  <c r="S199" i="18" s="1"/>
  <c r="T199" i="18" s="1"/>
  <c r="V199" i="18" s="1"/>
  <c r="W199" i="18" s="1"/>
  <c r="X199" i="18" s="1"/>
  <c r="Y199" i="18" s="1"/>
  <c r="R199" i="18"/>
  <c r="Z199" i="18"/>
  <c r="AJ199" i="18"/>
  <c r="D200" i="18"/>
  <c r="F200" i="18"/>
  <c r="H200" i="18"/>
  <c r="J200" i="18"/>
  <c r="L200" i="18"/>
  <c r="M200" i="18"/>
  <c r="N200" i="18"/>
  <c r="P200" i="18" s="1"/>
  <c r="Q200" i="18" s="1"/>
  <c r="S200" i="18" s="1"/>
  <c r="T200" i="18" s="1"/>
  <c r="V200" i="18" s="1"/>
  <c r="W200" i="18" s="1"/>
  <c r="X200" i="18" s="1"/>
  <c r="Y200" i="18" s="1"/>
  <c r="R200" i="18"/>
  <c r="Z200" i="18"/>
  <c r="AJ200" i="18"/>
  <c r="D201" i="18"/>
  <c r="F201" i="18"/>
  <c r="H201" i="18"/>
  <c r="J201" i="18"/>
  <c r="L201" i="18"/>
  <c r="M201" i="18"/>
  <c r="N201" i="18"/>
  <c r="P201" i="18" s="1"/>
  <c r="Q201" i="18" s="1"/>
  <c r="S201" i="18" s="1"/>
  <c r="T201" i="18" s="1"/>
  <c r="V201" i="18" s="1"/>
  <c r="W201" i="18" s="1"/>
  <c r="X201" i="18" s="1"/>
  <c r="Y201" i="18" s="1"/>
  <c r="R201" i="18"/>
  <c r="Z201" i="18"/>
  <c r="AJ201" i="18"/>
  <c r="D202" i="18"/>
  <c r="F202" i="18"/>
  <c r="H202" i="18"/>
  <c r="J202" i="18"/>
  <c r="L202" i="18"/>
  <c r="M202" i="18"/>
  <c r="N202" i="18"/>
  <c r="P202" i="18" s="1"/>
  <c r="Q202" i="18" s="1"/>
  <c r="S202" i="18" s="1"/>
  <c r="T202" i="18" s="1"/>
  <c r="V202" i="18" s="1"/>
  <c r="W202" i="18" s="1"/>
  <c r="X202" i="18" s="1"/>
  <c r="Y202" i="18" s="1"/>
  <c r="R202" i="18"/>
  <c r="Z202" i="18"/>
  <c r="AJ202" i="18"/>
  <c r="D203" i="18"/>
  <c r="F203" i="18"/>
  <c r="H203" i="18"/>
  <c r="J203" i="18"/>
  <c r="L203" i="18"/>
  <c r="M203" i="18"/>
  <c r="N203" i="18"/>
  <c r="P203" i="18" s="1"/>
  <c r="Q203" i="18" s="1"/>
  <c r="S203" i="18" s="1"/>
  <c r="T203" i="18" s="1"/>
  <c r="V203" i="18" s="1"/>
  <c r="W203" i="18" s="1"/>
  <c r="X203" i="18" s="1"/>
  <c r="Y203" i="18" s="1"/>
  <c r="R203" i="18"/>
  <c r="Z203" i="18"/>
  <c r="AJ203" i="18"/>
  <c r="D204" i="18"/>
  <c r="F204" i="18"/>
  <c r="H204" i="18"/>
  <c r="J204" i="18"/>
  <c r="L204" i="18"/>
  <c r="M204" i="18"/>
  <c r="N204" i="18"/>
  <c r="P204" i="18" s="1"/>
  <c r="Q204" i="18" s="1"/>
  <c r="S204" i="18" s="1"/>
  <c r="T204" i="18" s="1"/>
  <c r="V204" i="18" s="1"/>
  <c r="W204" i="18" s="1"/>
  <c r="X204" i="18" s="1"/>
  <c r="Y204" i="18" s="1"/>
  <c r="R204" i="18"/>
  <c r="Z204" i="18"/>
  <c r="AJ204" i="18"/>
  <c r="D205" i="18"/>
  <c r="F205" i="18"/>
  <c r="H205" i="18"/>
  <c r="J205" i="18"/>
  <c r="L205" i="18"/>
  <c r="M205" i="18"/>
  <c r="N205" i="18"/>
  <c r="P205" i="18" s="1"/>
  <c r="Q205" i="18" s="1"/>
  <c r="S205" i="18" s="1"/>
  <c r="T205" i="18" s="1"/>
  <c r="V205" i="18" s="1"/>
  <c r="W205" i="18" s="1"/>
  <c r="X205" i="18" s="1"/>
  <c r="Y205" i="18" s="1"/>
  <c r="R205" i="18"/>
  <c r="Z205" i="18"/>
  <c r="AJ205" i="18"/>
  <c r="D206" i="18"/>
  <c r="F206" i="18"/>
  <c r="H206" i="18"/>
  <c r="J206" i="18"/>
  <c r="L206" i="18"/>
  <c r="M206" i="18"/>
  <c r="N206" i="18"/>
  <c r="P206" i="18" s="1"/>
  <c r="Q206" i="18" s="1"/>
  <c r="S206" i="18" s="1"/>
  <c r="T206" i="18" s="1"/>
  <c r="V206" i="18" s="1"/>
  <c r="W206" i="18" s="1"/>
  <c r="X206" i="18" s="1"/>
  <c r="Y206" i="18" s="1"/>
  <c r="R206" i="18"/>
  <c r="Z206" i="18"/>
  <c r="AJ206" i="18"/>
  <c r="D207" i="18"/>
  <c r="F207" i="18"/>
  <c r="H207" i="18"/>
  <c r="J207" i="18"/>
  <c r="L207" i="18"/>
  <c r="M207" i="18"/>
  <c r="N207" i="18"/>
  <c r="P207" i="18" s="1"/>
  <c r="Q207" i="18" s="1"/>
  <c r="S207" i="18" s="1"/>
  <c r="T207" i="18" s="1"/>
  <c r="V207" i="18" s="1"/>
  <c r="W207" i="18" s="1"/>
  <c r="X207" i="18" s="1"/>
  <c r="Y207" i="18" s="1"/>
  <c r="R207" i="18"/>
  <c r="Z207" i="18"/>
  <c r="AJ207" i="18"/>
  <c r="D208" i="18"/>
  <c r="F208" i="18"/>
  <c r="H208" i="18"/>
  <c r="J208" i="18"/>
  <c r="L208" i="18"/>
  <c r="M208" i="18"/>
  <c r="N208" i="18"/>
  <c r="P208" i="18" s="1"/>
  <c r="Q208" i="18" s="1"/>
  <c r="S208" i="18" s="1"/>
  <c r="T208" i="18" s="1"/>
  <c r="V208" i="18" s="1"/>
  <c r="W208" i="18" s="1"/>
  <c r="X208" i="18" s="1"/>
  <c r="Y208" i="18" s="1"/>
  <c r="R208" i="18"/>
  <c r="Z208" i="18"/>
  <c r="AJ208" i="18"/>
  <c r="D209" i="18"/>
  <c r="F209" i="18"/>
  <c r="H209" i="18"/>
  <c r="J209" i="18"/>
  <c r="L209" i="18"/>
  <c r="M209" i="18"/>
  <c r="N209" i="18"/>
  <c r="P209" i="18" s="1"/>
  <c r="Q209" i="18" s="1"/>
  <c r="S209" i="18" s="1"/>
  <c r="T209" i="18" s="1"/>
  <c r="V209" i="18" s="1"/>
  <c r="W209" i="18" s="1"/>
  <c r="X209" i="18" s="1"/>
  <c r="Y209" i="18" s="1"/>
  <c r="R209" i="18"/>
  <c r="Z209" i="18"/>
  <c r="AJ209" i="18"/>
  <c r="D210" i="18"/>
  <c r="F210" i="18"/>
  <c r="H210" i="18"/>
  <c r="J210" i="18"/>
  <c r="L210" i="18"/>
  <c r="M210" i="18"/>
  <c r="N210" i="18"/>
  <c r="P210" i="18" s="1"/>
  <c r="Q210" i="18" s="1"/>
  <c r="S210" i="18" s="1"/>
  <c r="T210" i="18" s="1"/>
  <c r="V210" i="18" s="1"/>
  <c r="W210" i="18" s="1"/>
  <c r="X210" i="18" s="1"/>
  <c r="Y210" i="18" s="1"/>
  <c r="R210" i="18"/>
  <c r="Z210" i="18"/>
  <c r="AJ210" i="18"/>
  <c r="D211" i="18"/>
  <c r="F211" i="18"/>
  <c r="H211" i="18"/>
  <c r="J211" i="18"/>
  <c r="L211" i="18"/>
  <c r="M211" i="18"/>
  <c r="N211" i="18"/>
  <c r="P211" i="18" s="1"/>
  <c r="Q211" i="18" s="1"/>
  <c r="S211" i="18" s="1"/>
  <c r="T211" i="18" s="1"/>
  <c r="V211" i="18" s="1"/>
  <c r="W211" i="18" s="1"/>
  <c r="X211" i="18" s="1"/>
  <c r="Y211" i="18" s="1"/>
  <c r="R211" i="18"/>
  <c r="Z211" i="18"/>
  <c r="AJ211" i="18"/>
  <c r="D212" i="18"/>
  <c r="F212" i="18"/>
  <c r="H212" i="18"/>
  <c r="J212" i="18"/>
  <c r="L212" i="18"/>
  <c r="M212" i="18"/>
  <c r="N212" i="18"/>
  <c r="P212" i="18" s="1"/>
  <c r="Q212" i="18" s="1"/>
  <c r="S212" i="18" s="1"/>
  <c r="T212" i="18" s="1"/>
  <c r="V212" i="18" s="1"/>
  <c r="W212" i="18" s="1"/>
  <c r="X212" i="18" s="1"/>
  <c r="Y212" i="18" s="1"/>
  <c r="R212" i="18"/>
  <c r="Z212" i="18"/>
  <c r="AJ212" i="18"/>
  <c r="D213" i="18"/>
  <c r="F213" i="18"/>
  <c r="H213" i="18"/>
  <c r="J213" i="18"/>
  <c r="L213" i="18"/>
  <c r="M213" i="18"/>
  <c r="N213" i="18"/>
  <c r="P213" i="18" s="1"/>
  <c r="Q213" i="18" s="1"/>
  <c r="S213" i="18" s="1"/>
  <c r="T213" i="18" s="1"/>
  <c r="V213" i="18" s="1"/>
  <c r="W213" i="18" s="1"/>
  <c r="X213" i="18" s="1"/>
  <c r="Y213" i="18" s="1"/>
  <c r="R213" i="18"/>
  <c r="Z213" i="18"/>
  <c r="AJ213" i="18"/>
  <c r="D214" i="18"/>
  <c r="F214" i="18"/>
  <c r="H214" i="18"/>
  <c r="J214" i="18"/>
  <c r="L214" i="18"/>
  <c r="M214" i="18"/>
  <c r="N214" i="18"/>
  <c r="P214" i="18" s="1"/>
  <c r="Q214" i="18" s="1"/>
  <c r="S214" i="18" s="1"/>
  <c r="T214" i="18" s="1"/>
  <c r="V214" i="18" s="1"/>
  <c r="W214" i="18" s="1"/>
  <c r="X214" i="18" s="1"/>
  <c r="Y214" i="18" s="1"/>
  <c r="R214" i="18"/>
  <c r="Z214" i="18"/>
  <c r="AJ214" i="18"/>
  <c r="D215" i="18"/>
  <c r="F215" i="18"/>
  <c r="H215" i="18"/>
  <c r="J215" i="18"/>
  <c r="L215" i="18"/>
  <c r="M215" i="18"/>
  <c r="N215" i="18"/>
  <c r="P215" i="18" s="1"/>
  <c r="Q215" i="18" s="1"/>
  <c r="S215" i="18" s="1"/>
  <c r="T215" i="18" s="1"/>
  <c r="V215" i="18" s="1"/>
  <c r="W215" i="18" s="1"/>
  <c r="X215" i="18" s="1"/>
  <c r="Y215" i="18" s="1"/>
  <c r="R215" i="18"/>
  <c r="Z215" i="18"/>
  <c r="AJ215" i="18"/>
  <c r="D216" i="18"/>
  <c r="F216" i="18"/>
  <c r="H216" i="18"/>
  <c r="J216" i="18"/>
  <c r="L216" i="18"/>
  <c r="M216" i="18"/>
  <c r="N216" i="18"/>
  <c r="P216" i="18" s="1"/>
  <c r="Q216" i="18" s="1"/>
  <c r="S216" i="18" s="1"/>
  <c r="T216" i="18" s="1"/>
  <c r="V216" i="18" s="1"/>
  <c r="W216" i="18" s="1"/>
  <c r="X216" i="18" s="1"/>
  <c r="Y216" i="18" s="1"/>
  <c r="R216" i="18"/>
  <c r="Z216" i="18"/>
  <c r="AJ216" i="18"/>
  <c r="D217" i="18"/>
  <c r="F217" i="18"/>
  <c r="H217" i="18"/>
  <c r="J217" i="18"/>
  <c r="L217" i="18"/>
  <c r="M217" i="18"/>
  <c r="N217" i="18"/>
  <c r="P217" i="18" s="1"/>
  <c r="Q217" i="18" s="1"/>
  <c r="S217" i="18" s="1"/>
  <c r="T217" i="18" s="1"/>
  <c r="V217" i="18" s="1"/>
  <c r="W217" i="18" s="1"/>
  <c r="X217" i="18" s="1"/>
  <c r="Y217" i="18" s="1"/>
  <c r="R217" i="18"/>
  <c r="Z217" i="18"/>
  <c r="AJ217" i="18"/>
  <c r="D218" i="18"/>
  <c r="F218" i="18"/>
  <c r="H218" i="18"/>
  <c r="J218" i="18"/>
  <c r="L218" i="18"/>
  <c r="M218" i="18"/>
  <c r="N218" i="18"/>
  <c r="P218" i="18" s="1"/>
  <c r="Q218" i="18" s="1"/>
  <c r="S218" i="18" s="1"/>
  <c r="T218" i="18" s="1"/>
  <c r="V218" i="18" s="1"/>
  <c r="W218" i="18" s="1"/>
  <c r="X218" i="18" s="1"/>
  <c r="Y218" i="18" s="1"/>
  <c r="R218" i="18"/>
  <c r="Z218" i="18"/>
  <c r="AJ218" i="18"/>
  <c r="D219" i="18"/>
  <c r="F219" i="18"/>
  <c r="H219" i="18"/>
  <c r="J219" i="18"/>
  <c r="M219" i="18"/>
  <c r="L219" i="18" s="1"/>
  <c r="R219" i="18"/>
  <c r="Z219" i="18"/>
  <c r="AJ219" i="18"/>
  <c r="D220" i="18"/>
  <c r="F220" i="18"/>
  <c r="H220" i="18"/>
  <c r="J220" i="18"/>
  <c r="L220" i="18"/>
  <c r="M220" i="18"/>
  <c r="N220" i="18"/>
  <c r="P220" i="18"/>
  <c r="Q220" i="18" s="1"/>
  <c r="S220" i="18" s="1"/>
  <c r="T220" i="18" s="1"/>
  <c r="V220" i="18" s="1"/>
  <c r="W220" i="18" s="1"/>
  <c r="X220" i="18" s="1"/>
  <c r="Y220" i="18" s="1"/>
  <c r="R220" i="18"/>
  <c r="Z220" i="18"/>
  <c r="AJ220" i="18"/>
  <c r="D221" i="18"/>
  <c r="F221" i="18"/>
  <c r="H221" i="18"/>
  <c r="J221" i="18"/>
  <c r="M221" i="18"/>
  <c r="N221" i="18" s="1"/>
  <c r="P221" i="18" s="1"/>
  <c r="Q221" i="18" s="1"/>
  <c r="R221" i="18"/>
  <c r="Z221" i="18"/>
  <c r="AJ221" i="18"/>
  <c r="D222" i="18"/>
  <c r="F222" i="18"/>
  <c r="H222" i="18"/>
  <c r="J222" i="18"/>
  <c r="M222" i="18"/>
  <c r="L222" i="18" s="1"/>
  <c r="R222" i="18"/>
  <c r="Z222" i="18"/>
  <c r="AJ222" i="18"/>
  <c r="D223" i="18"/>
  <c r="F223" i="18"/>
  <c r="H223" i="18"/>
  <c r="J223" i="18"/>
  <c r="M223" i="18"/>
  <c r="N223" i="18" s="1"/>
  <c r="P223" i="18" s="1"/>
  <c r="Q223" i="18" s="1"/>
  <c r="R223" i="18"/>
  <c r="Z223" i="18"/>
  <c r="AJ223" i="18"/>
  <c r="D224" i="18"/>
  <c r="F224" i="18"/>
  <c r="H224" i="18"/>
  <c r="J224" i="18"/>
  <c r="M224" i="18"/>
  <c r="L224" i="18" s="1"/>
  <c r="R224" i="18"/>
  <c r="Z224" i="18"/>
  <c r="AJ224" i="18"/>
  <c r="D225" i="18"/>
  <c r="F225" i="18"/>
  <c r="H225" i="18"/>
  <c r="J225" i="18"/>
  <c r="M225" i="18"/>
  <c r="N225" i="18" s="1"/>
  <c r="P225" i="18" s="1"/>
  <c r="Q225" i="18" s="1"/>
  <c r="R225" i="18"/>
  <c r="Z225" i="18"/>
  <c r="AJ225" i="18"/>
  <c r="D226" i="18"/>
  <c r="F226" i="18"/>
  <c r="H226" i="18"/>
  <c r="J226" i="18"/>
  <c r="M226" i="18"/>
  <c r="L226" i="18" s="1"/>
  <c r="R226" i="18"/>
  <c r="Z226" i="18"/>
  <c r="AJ226" i="18"/>
  <c r="D227" i="18"/>
  <c r="F227" i="18"/>
  <c r="H227" i="18"/>
  <c r="J227" i="18"/>
  <c r="M227" i="18"/>
  <c r="N227" i="18" s="1"/>
  <c r="P227" i="18" s="1"/>
  <c r="Q227" i="18" s="1"/>
  <c r="R227" i="18"/>
  <c r="Z227" i="18"/>
  <c r="AJ227" i="18"/>
  <c r="D228" i="18"/>
  <c r="F228" i="18"/>
  <c r="H228" i="18"/>
  <c r="J228" i="18"/>
  <c r="M228" i="18"/>
  <c r="L228" i="18" s="1"/>
  <c r="R228" i="18"/>
  <c r="Z228" i="18"/>
  <c r="AJ228" i="18"/>
  <c r="D229" i="18"/>
  <c r="F229" i="18"/>
  <c r="H229" i="18"/>
  <c r="J229" i="18"/>
  <c r="M229" i="18"/>
  <c r="N229" i="18" s="1"/>
  <c r="P229" i="18" s="1"/>
  <c r="Q229" i="18" s="1"/>
  <c r="R229" i="18"/>
  <c r="Z229" i="18"/>
  <c r="AJ229" i="18"/>
  <c r="D230" i="18"/>
  <c r="F230" i="18"/>
  <c r="H230" i="18"/>
  <c r="J230" i="18"/>
  <c r="M230" i="18"/>
  <c r="L230" i="18" s="1"/>
  <c r="R230" i="18"/>
  <c r="Z230" i="18"/>
  <c r="AJ230" i="18"/>
  <c r="D231" i="18"/>
  <c r="F231" i="18"/>
  <c r="H231" i="18"/>
  <c r="J231" i="18"/>
  <c r="M231" i="18"/>
  <c r="N231" i="18" s="1"/>
  <c r="P231" i="18" s="1"/>
  <c r="Q231" i="18" s="1"/>
  <c r="R231" i="18"/>
  <c r="Z231" i="18"/>
  <c r="AJ231" i="18"/>
  <c r="D232" i="18"/>
  <c r="F232" i="18"/>
  <c r="H232" i="18"/>
  <c r="J232" i="18"/>
  <c r="M232" i="18"/>
  <c r="L232" i="18" s="1"/>
  <c r="R232" i="18"/>
  <c r="Z232" i="18"/>
  <c r="AJ232" i="18"/>
  <c r="D233" i="18"/>
  <c r="F233" i="18"/>
  <c r="H233" i="18"/>
  <c r="J233" i="18"/>
  <c r="M233" i="18"/>
  <c r="N233" i="18" s="1"/>
  <c r="P233" i="18" s="1"/>
  <c r="Q233" i="18" s="1"/>
  <c r="R233" i="18"/>
  <c r="Z233" i="18"/>
  <c r="AJ233" i="18"/>
  <c r="D234" i="18"/>
  <c r="F234" i="18"/>
  <c r="H234" i="18"/>
  <c r="J234" i="18"/>
  <c r="M234" i="18"/>
  <c r="L234" i="18" s="1"/>
  <c r="R234" i="18"/>
  <c r="Z234" i="18"/>
  <c r="AJ234" i="18"/>
  <c r="D235" i="18"/>
  <c r="F235" i="18"/>
  <c r="H235" i="18"/>
  <c r="J235" i="18"/>
  <c r="M235" i="18"/>
  <c r="N235" i="18" s="1"/>
  <c r="P235" i="18" s="1"/>
  <c r="Q235" i="18" s="1"/>
  <c r="R235" i="18"/>
  <c r="Z235" i="18"/>
  <c r="AJ235" i="18"/>
  <c r="D236" i="18"/>
  <c r="F236" i="18"/>
  <c r="H236" i="18"/>
  <c r="J236" i="18"/>
  <c r="M236" i="18"/>
  <c r="L236" i="18" s="1"/>
  <c r="R236" i="18"/>
  <c r="Z236" i="18"/>
  <c r="AJ236" i="18"/>
  <c r="D237" i="18"/>
  <c r="F237" i="18"/>
  <c r="H237" i="18"/>
  <c r="J237" i="18"/>
  <c r="M237" i="18"/>
  <c r="N237" i="18" s="1"/>
  <c r="P237" i="18" s="1"/>
  <c r="Q237" i="18" s="1"/>
  <c r="R237" i="18"/>
  <c r="Z237" i="18"/>
  <c r="AJ237" i="18"/>
  <c r="D238" i="18"/>
  <c r="F238" i="18"/>
  <c r="H238" i="18"/>
  <c r="J238" i="18"/>
  <c r="M238" i="18"/>
  <c r="L238" i="18" s="1"/>
  <c r="R238" i="18"/>
  <c r="Z238" i="18"/>
  <c r="AJ238" i="18"/>
  <c r="D239" i="18"/>
  <c r="F239" i="18"/>
  <c r="H239" i="18"/>
  <c r="J239" i="18"/>
  <c r="M239" i="18"/>
  <c r="N239" i="18" s="1"/>
  <c r="P239" i="18" s="1"/>
  <c r="Q239" i="18" s="1"/>
  <c r="R239" i="18"/>
  <c r="Z239" i="18"/>
  <c r="AJ239" i="18"/>
  <c r="D240" i="18"/>
  <c r="F240" i="18"/>
  <c r="H240" i="18"/>
  <c r="J240" i="18"/>
  <c r="M240" i="18"/>
  <c r="L240" i="18" s="1"/>
  <c r="R240" i="18"/>
  <c r="Z240" i="18"/>
  <c r="AJ240" i="18"/>
  <c r="D241" i="18"/>
  <c r="F241" i="18"/>
  <c r="H241" i="18"/>
  <c r="J241" i="18"/>
  <c r="M241" i="18"/>
  <c r="N241" i="18" s="1"/>
  <c r="P241" i="18" s="1"/>
  <c r="Q241" i="18" s="1"/>
  <c r="R241" i="18"/>
  <c r="Z241" i="18"/>
  <c r="AJ241" i="18"/>
  <c r="D242" i="18"/>
  <c r="F242" i="18"/>
  <c r="H242" i="18"/>
  <c r="J242" i="18"/>
  <c r="M242" i="18"/>
  <c r="L242" i="18" s="1"/>
  <c r="R242" i="18"/>
  <c r="Z242" i="18"/>
  <c r="AJ242" i="18"/>
  <c r="D243" i="18"/>
  <c r="F243" i="18"/>
  <c r="H243" i="18"/>
  <c r="J243" i="18"/>
  <c r="M243" i="18"/>
  <c r="N243" i="18" s="1"/>
  <c r="P243" i="18" s="1"/>
  <c r="Q243" i="18" s="1"/>
  <c r="R243" i="18"/>
  <c r="Z243" i="18"/>
  <c r="AJ243" i="18"/>
  <c r="D244" i="18"/>
  <c r="F244" i="18"/>
  <c r="H244" i="18"/>
  <c r="J244" i="18"/>
  <c r="M244" i="18"/>
  <c r="L244" i="18" s="1"/>
  <c r="R244" i="18"/>
  <c r="Z244" i="18"/>
  <c r="AJ244" i="18"/>
  <c r="D245" i="18"/>
  <c r="F245" i="18"/>
  <c r="H245" i="18"/>
  <c r="J245" i="18"/>
  <c r="M245" i="18"/>
  <c r="N245" i="18" s="1"/>
  <c r="P245" i="18" s="1"/>
  <c r="Q245" i="18" s="1"/>
  <c r="R245" i="18"/>
  <c r="Z245" i="18"/>
  <c r="AJ245" i="18"/>
  <c r="D246" i="18"/>
  <c r="F246" i="18"/>
  <c r="H246" i="18"/>
  <c r="J246" i="18"/>
  <c r="M246" i="18"/>
  <c r="L246" i="18" s="1"/>
  <c r="R246" i="18"/>
  <c r="Z246" i="18"/>
  <c r="AJ246" i="18"/>
  <c r="D247" i="18"/>
  <c r="F247" i="18"/>
  <c r="H247" i="18"/>
  <c r="J247" i="18"/>
  <c r="M247" i="18"/>
  <c r="N247" i="18" s="1"/>
  <c r="P247" i="18" s="1"/>
  <c r="Q247" i="18" s="1"/>
  <c r="R247" i="18"/>
  <c r="Z247" i="18"/>
  <c r="AJ247" i="18"/>
  <c r="D248" i="18"/>
  <c r="F248" i="18"/>
  <c r="H248" i="18"/>
  <c r="J248" i="18"/>
  <c r="M248" i="18"/>
  <c r="L248" i="18" s="1"/>
  <c r="R248" i="18"/>
  <c r="Z248" i="18"/>
  <c r="AJ248" i="18"/>
  <c r="D249" i="18"/>
  <c r="F249" i="18"/>
  <c r="H249" i="18"/>
  <c r="J249" i="18"/>
  <c r="M249" i="18"/>
  <c r="N249" i="18" s="1"/>
  <c r="P249" i="18" s="1"/>
  <c r="Q249" i="18" s="1"/>
  <c r="R249" i="18"/>
  <c r="Z249" i="18"/>
  <c r="AJ249" i="18"/>
  <c r="D250" i="18"/>
  <c r="F250" i="18"/>
  <c r="H250" i="18"/>
  <c r="J250" i="18"/>
  <c r="M250" i="18"/>
  <c r="R250" i="18"/>
  <c r="Z250" i="18"/>
  <c r="AJ250" i="18"/>
  <c r="D251" i="18"/>
  <c r="F251" i="18"/>
  <c r="H251" i="18"/>
  <c r="J251" i="18"/>
  <c r="M251" i="18"/>
  <c r="R251" i="18"/>
  <c r="Z251" i="18"/>
  <c r="AJ251" i="18"/>
  <c r="D252" i="18"/>
  <c r="F252" i="18"/>
  <c r="H252" i="18"/>
  <c r="J252" i="18"/>
  <c r="M252" i="18"/>
  <c r="R252" i="18"/>
  <c r="Z252" i="18"/>
  <c r="AJ252" i="18"/>
  <c r="D253" i="18"/>
  <c r="F253" i="18"/>
  <c r="H253" i="18"/>
  <c r="J253" i="18"/>
  <c r="M253" i="18"/>
  <c r="R253" i="18"/>
  <c r="Z253" i="18"/>
  <c r="AJ253" i="18"/>
  <c r="D254" i="18"/>
  <c r="F254" i="18"/>
  <c r="H254" i="18"/>
  <c r="J254" i="18"/>
  <c r="M254" i="18"/>
  <c r="R254" i="18"/>
  <c r="Z254" i="18"/>
  <c r="AJ254" i="18"/>
  <c r="D255" i="18"/>
  <c r="F255" i="18"/>
  <c r="H255" i="18"/>
  <c r="J255" i="18"/>
  <c r="M255" i="18"/>
  <c r="R255" i="18"/>
  <c r="Z255" i="18"/>
  <c r="AJ255" i="18"/>
  <c r="D256" i="18"/>
  <c r="F256" i="18"/>
  <c r="H256" i="18"/>
  <c r="J256" i="18"/>
  <c r="M256" i="18"/>
  <c r="R256" i="18"/>
  <c r="Z256" i="18"/>
  <c r="AJ256" i="18"/>
  <c r="D257" i="18"/>
  <c r="F257" i="18"/>
  <c r="H257" i="18"/>
  <c r="J257" i="18"/>
  <c r="M257" i="18"/>
  <c r="R257" i="18"/>
  <c r="Z257" i="18"/>
  <c r="AJ257" i="18"/>
  <c r="D258" i="18"/>
  <c r="F258" i="18"/>
  <c r="H258" i="18"/>
  <c r="J258" i="18"/>
  <c r="M258" i="18"/>
  <c r="R258" i="18"/>
  <c r="Z258" i="18"/>
  <c r="AJ258" i="18"/>
  <c r="D259" i="18"/>
  <c r="F259" i="18"/>
  <c r="H259" i="18"/>
  <c r="J259" i="18"/>
  <c r="M259" i="18"/>
  <c r="R259" i="18"/>
  <c r="Z259" i="18"/>
  <c r="AJ259" i="18"/>
  <c r="D260" i="18"/>
  <c r="F260" i="18"/>
  <c r="H260" i="18"/>
  <c r="J260" i="18"/>
  <c r="M260" i="18"/>
  <c r="R260" i="18"/>
  <c r="Z260" i="18"/>
  <c r="AJ260" i="18"/>
  <c r="D261" i="18"/>
  <c r="F261" i="18"/>
  <c r="H261" i="18"/>
  <c r="J261" i="18"/>
  <c r="M261" i="18"/>
  <c r="R261" i="18"/>
  <c r="Z261" i="18"/>
  <c r="AJ261" i="18"/>
  <c r="D262" i="18"/>
  <c r="F262" i="18"/>
  <c r="H262" i="18"/>
  <c r="J262" i="18"/>
  <c r="M262" i="18"/>
  <c r="R262" i="18"/>
  <c r="Z262" i="18"/>
  <c r="AJ262" i="18"/>
  <c r="D263" i="18"/>
  <c r="F263" i="18"/>
  <c r="H263" i="18"/>
  <c r="J263" i="18"/>
  <c r="M263" i="18"/>
  <c r="R263" i="18"/>
  <c r="Z263" i="18"/>
  <c r="AJ263" i="18"/>
  <c r="D264" i="18"/>
  <c r="F264" i="18"/>
  <c r="H264" i="18"/>
  <c r="J264" i="18"/>
  <c r="M264" i="18"/>
  <c r="R264" i="18"/>
  <c r="Z264" i="18"/>
  <c r="AJ264" i="18"/>
  <c r="D265" i="18"/>
  <c r="F265" i="18"/>
  <c r="H265" i="18"/>
  <c r="J265" i="18"/>
  <c r="M265" i="18"/>
  <c r="R265" i="18"/>
  <c r="Z265" i="18"/>
  <c r="AJ265" i="18"/>
  <c r="D266" i="18"/>
  <c r="F266" i="18"/>
  <c r="H266" i="18"/>
  <c r="J266" i="18"/>
  <c r="M266" i="18"/>
  <c r="R266" i="18"/>
  <c r="Z266" i="18"/>
  <c r="AJ266" i="18"/>
  <c r="D267" i="18"/>
  <c r="F267" i="18"/>
  <c r="H267" i="18"/>
  <c r="J267" i="18"/>
  <c r="M267" i="18"/>
  <c r="R267" i="18"/>
  <c r="Z267" i="18"/>
  <c r="AJ267" i="18"/>
  <c r="D268" i="18"/>
  <c r="F268" i="18"/>
  <c r="H268" i="18"/>
  <c r="J268" i="18"/>
  <c r="M268" i="18"/>
  <c r="R268" i="18"/>
  <c r="Z268" i="18"/>
  <c r="AJ268" i="18"/>
  <c r="D269" i="18"/>
  <c r="F269" i="18"/>
  <c r="H269" i="18"/>
  <c r="J269" i="18"/>
  <c r="M269" i="18"/>
  <c r="R269" i="18"/>
  <c r="Z269" i="18"/>
  <c r="AJ269" i="18"/>
  <c r="D270" i="18"/>
  <c r="F270" i="18"/>
  <c r="H270" i="18"/>
  <c r="J270" i="18"/>
  <c r="M270" i="18"/>
  <c r="R270" i="18"/>
  <c r="Z270" i="18"/>
  <c r="AJ270" i="18"/>
  <c r="D271" i="18"/>
  <c r="F271" i="18"/>
  <c r="H271" i="18"/>
  <c r="J271" i="18"/>
  <c r="M271" i="18"/>
  <c r="R271" i="18"/>
  <c r="Z271" i="18"/>
  <c r="AJ271" i="18"/>
  <c r="D272" i="18"/>
  <c r="F272" i="18"/>
  <c r="H272" i="18"/>
  <c r="J272" i="18"/>
  <c r="M272" i="18"/>
  <c r="R272" i="18"/>
  <c r="Z272" i="18"/>
  <c r="AJ272" i="18"/>
  <c r="D273" i="18"/>
  <c r="F273" i="18"/>
  <c r="H273" i="18"/>
  <c r="J273" i="18"/>
  <c r="M273" i="18"/>
  <c r="R273" i="18"/>
  <c r="Z273" i="18"/>
  <c r="AJ273" i="18"/>
  <c r="D274" i="18"/>
  <c r="F274" i="18"/>
  <c r="H274" i="18"/>
  <c r="J274" i="18"/>
  <c r="M274" i="18"/>
  <c r="R274" i="18"/>
  <c r="Z274" i="18"/>
  <c r="AJ274" i="18"/>
  <c r="D275" i="18"/>
  <c r="F275" i="18"/>
  <c r="H275" i="18"/>
  <c r="J275" i="18"/>
  <c r="M275" i="18"/>
  <c r="R275" i="18"/>
  <c r="Z275" i="18"/>
  <c r="AJ275" i="18"/>
  <c r="D276" i="18"/>
  <c r="F276" i="18"/>
  <c r="H276" i="18"/>
  <c r="J276" i="18"/>
  <c r="M276" i="18"/>
  <c r="L276" i="18" s="1"/>
  <c r="N276" i="18"/>
  <c r="P276" i="18" s="1"/>
  <c r="Q276" i="18" s="1"/>
  <c r="S276" i="18" s="1"/>
  <c r="T276" i="18" s="1"/>
  <c r="V276" i="18" s="1"/>
  <c r="W276" i="18" s="1"/>
  <c r="X276" i="18" s="1"/>
  <c r="Y276" i="18" s="1"/>
  <c r="AA276" i="18" s="1"/>
  <c r="R276" i="18"/>
  <c r="Z276" i="18"/>
  <c r="AJ276" i="18"/>
  <c r="D277" i="18"/>
  <c r="F277" i="18"/>
  <c r="H277" i="18"/>
  <c r="J277" i="18"/>
  <c r="L277" i="18"/>
  <c r="M277" i="18"/>
  <c r="N277" i="18" s="1"/>
  <c r="P277" i="18" s="1"/>
  <c r="Q277" i="18" s="1"/>
  <c r="R277" i="18"/>
  <c r="Z277" i="18"/>
  <c r="AJ277" i="18"/>
  <c r="D278" i="18"/>
  <c r="F278" i="18"/>
  <c r="H278" i="18"/>
  <c r="J278" i="18"/>
  <c r="M278" i="18"/>
  <c r="L278" i="18" s="1"/>
  <c r="N278" i="18"/>
  <c r="P278" i="18" s="1"/>
  <c r="Q278" i="18" s="1"/>
  <c r="S278" i="18" s="1"/>
  <c r="T278" i="18" s="1"/>
  <c r="V278" i="18" s="1"/>
  <c r="W278" i="18" s="1"/>
  <c r="X278" i="18" s="1"/>
  <c r="Y278" i="18" s="1"/>
  <c r="AA278" i="18" s="1"/>
  <c r="R278" i="18"/>
  <c r="Z278" i="18"/>
  <c r="AJ278" i="18"/>
  <c r="D279" i="18"/>
  <c r="F279" i="18"/>
  <c r="H279" i="18"/>
  <c r="J279" i="18"/>
  <c r="L279" i="18"/>
  <c r="M279" i="18"/>
  <c r="N279" i="18" s="1"/>
  <c r="P279" i="18" s="1"/>
  <c r="Q279" i="18" s="1"/>
  <c r="R279" i="18"/>
  <c r="S279" i="18" s="1"/>
  <c r="T279" i="18" s="1"/>
  <c r="V279" i="18" s="1"/>
  <c r="W279" i="18" s="1"/>
  <c r="X279" i="18" s="1"/>
  <c r="Y279" i="18" s="1"/>
  <c r="Z279" i="18"/>
  <c r="AJ279" i="18"/>
  <c r="D280" i="18"/>
  <c r="F280" i="18"/>
  <c r="H280" i="18"/>
  <c r="J280" i="18"/>
  <c r="M280" i="18"/>
  <c r="L280" i="18" s="1"/>
  <c r="N280" i="18"/>
  <c r="P280" i="18" s="1"/>
  <c r="Q280" i="18" s="1"/>
  <c r="S280" i="18" s="1"/>
  <c r="T280" i="18" s="1"/>
  <c r="V280" i="18" s="1"/>
  <c r="W280" i="18" s="1"/>
  <c r="X280" i="18" s="1"/>
  <c r="Y280" i="18" s="1"/>
  <c r="AA280" i="18" s="1"/>
  <c r="R280" i="18"/>
  <c r="Z280" i="18"/>
  <c r="AJ280" i="18"/>
  <c r="D281" i="18"/>
  <c r="F281" i="18"/>
  <c r="H281" i="18"/>
  <c r="J281" i="18"/>
  <c r="L281" i="18"/>
  <c r="M281" i="18"/>
  <c r="N281" i="18" s="1"/>
  <c r="P281" i="18" s="1"/>
  <c r="Q281" i="18" s="1"/>
  <c r="R281" i="18"/>
  <c r="S281" i="18" s="1"/>
  <c r="T281" i="18" s="1"/>
  <c r="V281" i="18" s="1"/>
  <c r="W281" i="18" s="1"/>
  <c r="X281" i="18" s="1"/>
  <c r="Y281" i="18" s="1"/>
  <c r="Z281" i="18"/>
  <c r="AA281" i="18" s="1"/>
  <c r="AJ281" i="18"/>
  <c r="D282" i="18"/>
  <c r="F282" i="18"/>
  <c r="H282" i="18"/>
  <c r="J282" i="18"/>
  <c r="M282" i="18"/>
  <c r="L282" i="18" s="1"/>
  <c r="N282" i="18"/>
  <c r="P282" i="18" s="1"/>
  <c r="Q282" i="18" s="1"/>
  <c r="S282" i="18" s="1"/>
  <c r="T282" i="18" s="1"/>
  <c r="V282" i="18" s="1"/>
  <c r="W282" i="18" s="1"/>
  <c r="X282" i="18" s="1"/>
  <c r="Y282" i="18" s="1"/>
  <c r="AA282" i="18" s="1"/>
  <c r="R282" i="18"/>
  <c r="Z282" i="18"/>
  <c r="AJ282" i="18"/>
  <c r="D283" i="18"/>
  <c r="F283" i="18"/>
  <c r="H283" i="18"/>
  <c r="J283" i="18"/>
  <c r="L283" i="18"/>
  <c r="M283" i="18"/>
  <c r="N283" i="18" s="1"/>
  <c r="P283" i="18" s="1"/>
  <c r="Q283" i="18" s="1"/>
  <c r="R283" i="18"/>
  <c r="S283" i="18" s="1"/>
  <c r="T283" i="18" s="1"/>
  <c r="V283" i="18" s="1"/>
  <c r="W283" i="18" s="1"/>
  <c r="X283" i="18" s="1"/>
  <c r="Y283" i="18" s="1"/>
  <c r="Z283" i="18"/>
  <c r="AJ283" i="18"/>
  <c r="D284" i="18"/>
  <c r="F284" i="18"/>
  <c r="H284" i="18"/>
  <c r="J284" i="18"/>
  <c r="M284" i="18"/>
  <c r="L284" i="18" s="1"/>
  <c r="N284" i="18"/>
  <c r="P284" i="18" s="1"/>
  <c r="Q284" i="18" s="1"/>
  <c r="S284" i="18" s="1"/>
  <c r="T284" i="18" s="1"/>
  <c r="V284" i="18" s="1"/>
  <c r="W284" i="18" s="1"/>
  <c r="X284" i="18" s="1"/>
  <c r="Y284" i="18" s="1"/>
  <c r="AA284" i="18" s="1"/>
  <c r="R284" i="18"/>
  <c r="Z284" i="18"/>
  <c r="AJ284" i="18"/>
  <c r="D285" i="18"/>
  <c r="F285" i="18"/>
  <c r="H285" i="18"/>
  <c r="J285" i="18"/>
  <c r="L285" i="18"/>
  <c r="M285" i="18"/>
  <c r="N285" i="18" s="1"/>
  <c r="P285" i="18" s="1"/>
  <c r="Q285" i="18" s="1"/>
  <c r="R285" i="18"/>
  <c r="S285" i="18" s="1"/>
  <c r="T285" i="18" s="1"/>
  <c r="V285" i="18" s="1"/>
  <c r="W285" i="18" s="1"/>
  <c r="X285" i="18" s="1"/>
  <c r="Y285" i="18" s="1"/>
  <c r="Z285" i="18"/>
  <c r="AA285" i="18" s="1"/>
  <c r="AJ285" i="18"/>
  <c r="D286" i="18"/>
  <c r="F286" i="18"/>
  <c r="H286" i="18"/>
  <c r="J286" i="18"/>
  <c r="M286" i="18"/>
  <c r="L286" i="18" s="1"/>
  <c r="N286" i="18"/>
  <c r="P286" i="18" s="1"/>
  <c r="Q286" i="18" s="1"/>
  <c r="S286" i="18" s="1"/>
  <c r="T286" i="18" s="1"/>
  <c r="V286" i="18" s="1"/>
  <c r="W286" i="18" s="1"/>
  <c r="X286" i="18" s="1"/>
  <c r="Y286" i="18" s="1"/>
  <c r="AA286" i="18" s="1"/>
  <c r="R286" i="18"/>
  <c r="Z286" i="18"/>
  <c r="AJ286" i="18"/>
  <c r="D287" i="18"/>
  <c r="F287" i="18"/>
  <c r="H287" i="18"/>
  <c r="J287" i="18"/>
  <c r="L287" i="18"/>
  <c r="M287" i="18"/>
  <c r="N287" i="18" s="1"/>
  <c r="P287" i="18" s="1"/>
  <c r="Q287" i="18" s="1"/>
  <c r="R287" i="18"/>
  <c r="S287" i="18" s="1"/>
  <c r="T287" i="18" s="1"/>
  <c r="V287" i="18" s="1"/>
  <c r="W287" i="18" s="1"/>
  <c r="X287" i="18" s="1"/>
  <c r="Y287" i="18" s="1"/>
  <c r="Z287" i="18"/>
  <c r="AJ287" i="18"/>
  <c r="D288" i="18"/>
  <c r="F288" i="18"/>
  <c r="H288" i="18"/>
  <c r="J288" i="18"/>
  <c r="M288" i="18"/>
  <c r="L288" i="18" s="1"/>
  <c r="N288" i="18"/>
  <c r="P288" i="18" s="1"/>
  <c r="Q288" i="18" s="1"/>
  <c r="S288" i="18" s="1"/>
  <c r="T288" i="18" s="1"/>
  <c r="V288" i="18" s="1"/>
  <c r="W288" i="18" s="1"/>
  <c r="X288" i="18" s="1"/>
  <c r="Y288" i="18" s="1"/>
  <c r="AA288" i="18" s="1"/>
  <c r="R288" i="18"/>
  <c r="Z288" i="18"/>
  <c r="AJ288" i="18"/>
  <c r="D289" i="18"/>
  <c r="F289" i="18"/>
  <c r="H289" i="18"/>
  <c r="J289" i="18"/>
  <c r="L289" i="18"/>
  <c r="M289" i="18"/>
  <c r="N289" i="18" s="1"/>
  <c r="P289" i="18" s="1"/>
  <c r="Q289" i="18" s="1"/>
  <c r="R289" i="18"/>
  <c r="S289" i="18" s="1"/>
  <c r="T289" i="18" s="1"/>
  <c r="V289" i="18" s="1"/>
  <c r="W289" i="18" s="1"/>
  <c r="X289" i="18" s="1"/>
  <c r="Y289" i="18" s="1"/>
  <c r="Z289" i="18"/>
  <c r="AJ289" i="18"/>
  <c r="D290" i="18"/>
  <c r="F290" i="18"/>
  <c r="H290" i="18"/>
  <c r="J290" i="18"/>
  <c r="M290" i="18"/>
  <c r="L290" i="18" s="1"/>
  <c r="N290" i="18"/>
  <c r="P290" i="18" s="1"/>
  <c r="Q290" i="18" s="1"/>
  <c r="S290" i="18" s="1"/>
  <c r="T290" i="18" s="1"/>
  <c r="V290" i="18" s="1"/>
  <c r="W290" i="18" s="1"/>
  <c r="X290" i="18" s="1"/>
  <c r="Y290" i="18" s="1"/>
  <c r="AA290" i="18" s="1"/>
  <c r="R290" i="18"/>
  <c r="Z290" i="18"/>
  <c r="AJ290" i="18"/>
  <c r="D291" i="18"/>
  <c r="F291" i="18"/>
  <c r="H291" i="18"/>
  <c r="J291" i="18"/>
  <c r="L291" i="18"/>
  <c r="M291" i="18"/>
  <c r="N291" i="18" s="1"/>
  <c r="P291" i="18" s="1"/>
  <c r="Q291" i="18" s="1"/>
  <c r="R291" i="18"/>
  <c r="S291" i="18" s="1"/>
  <c r="T291" i="18" s="1"/>
  <c r="V291" i="18" s="1"/>
  <c r="W291" i="18" s="1"/>
  <c r="X291" i="18" s="1"/>
  <c r="Y291" i="18" s="1"/>
  <c r="Z291" i="18"/>
  <c r="AJ291" i="18"/>
  <c r="D292" i="18"/>
  <c r="F292" i="18"/>
  <c r="H292" i="18"/>
  <c r="J292" i="18"/>
  <c r="M292" i="18"/>
  <c r="L292" i="18" s="1"/>
  <c r="N292" i="18"/>
  <c r="P292" i="18" s="1"/>
  <c r="Q292" i="18" s="1"/>
  <c r="S292" i="18" s="1"/>
  <c r="T292" i="18" s="1"/>
  <c r="V292" i="18" s="1"/>
  <c r="W292" i="18" s="1"/>
  <c r="X292" i="18" s="1"/>
  <c r="Y292" i="18" s="1"/>
  <c r="AA292" i="18" s="1"/>
  <c r="R292" i="18"/>
  <c r="Z292" i="18"/>
  <c r="AJ292" i="18"/>
  <c r="D293" i="18"/>
  <c r="F293" i="18"/>
  <c r="H293" i="18"/>
  <c r="J293" i="18"/>
  <c r="L293" i="18"/>
  <c r="M293" i="18"/>
  <c r="N293" i="18" s="1"/>
  <c r="P293" i="18" s="1"/>
  <c r="Q293" i="18" s="1"/>
  <c r="R293" i="18"/>
  <c r="S293" i="18" s="1"/>
  <c r="T293" i="18" s="1"/>
  <c r="V293" i="18" s="1"/>
  <c r="W293" i="18" s="1"/>
  <c r="X293" i="18" s="1"/>
  <c r="Y293" i="18" s="1"/>
  <c r="Z293" i="18"/>
  <c r="AJ293" i="18"/>
  <c r="D294" i="18"/>
  <c r="F294" i="18"/>
  <c r="H294" i="18"/>
  <c r="J294" i="18"/>
  <c r="M294" i="18"/>
  <c r="L294" i="18" s="1"/>
  <c r="N294" i="18"/>
  <c r="P294" i="18" s="1"/>
  <c r="Q294" i="18" s="1"/>
  <c r="S294" i="18" s="1"/>
  <c r="T294" i="18" s="1"/>
  <c r="V294" i="18" s="1"/>
  <c r="W294" i="18" s="1"/>
  <c r="X294" i="18" s="1"/>
  <c r="Y294" i="18" s="1"/>
  <c r="AA294" i="18" s="1"/>
  <c r="R294" i="18"/>
  <c r="Z294" i="18"/>
  <c r="AJ294" i="18"/>
  <c r="D295" i="18"/>
  <c r="F295" i="18"/>
  <c r="H295" i="18"/>
  <c r="J295" i="18"/>
  <c r="L295" i="18"/>
  <c r="M295" i="18"/>
  <c r="N295" i="18" s="1"/>
  <c r="P295" i="18" s="1"/>
  <c r="Q295" i="18" s="1"/>
  <c r="R295" i="18"/>
  <c r="S295" i="18" s="1"/>
  <c r="T295" i="18" s="1"/>
  <c r="V295" i="18" s="1"/>
  <c r="W295" i="18" s="1"/>
  <c r="X295" i="18" s="1"/>
  <c r="Y295" i="18" s="1"/>
  <c r="Z295" i="18"/>
  <c r="AJ295" i="18"/>
  <c r="D296" i="18"/>
  <c r="F296" i="18"/>
  <c r="H296" i="18"/>
  <c r="J296" i="18"/>
  <c r="M296" i="18"/>
  <c r="L296" i="18" s="1"/>
  <c r="N296" i="18"/>
  <c r="P296" i="18" s="1"/>
  <c r="Q296" i="18" s="1"/>
  <c r="S296" i="18" s="1"/>
  <c r="T296" i="18" s="1"/>
  <c r="V296" i="18" s="1"/>
  <c r="W296" i="18" s="1"/>
  <c r="X296" i="18" s="1"/>
  <c r="Y296" i="18" s="1"/>
  <c r="AA296" i="18" s="1"/>
  <c r="R296" i="18"/>
  <c r="Z296" i="18"/>
  <c r="AJ296" i="18"/>
  <c r="D297" i="18"/>
  <c r="F297" i="18"/>
  <c r="H297" i="18"/>
  <c r="J297" i="18"/>
  <c r="L297" i="18"/>
  <c r="M297" i="18"/>
  <c r="N297" i="18" s="1"/>
  <c r="P297" i="18" s="1"/>
  <c r="Q297" i="18" s="1"/>
  <c r="R297" i="18"/>
  <c r="S297" i="18" s="1"/>
  <c r="T297" i="18" s="1"/>
  <c r="V297" i="18" s="1"/>
  <c r="W297" i="18" s="1"/>
  <c r="X297" i="18" s="1"/>
  <c r="Y297" i="18" s="1"/>
  <c r="Z297" i="18"/>
  <c r="AJ297" i="18"/>
  <c r="D298" i="18"/>
  <c r="F298" i="18"/>
  <c r="H298" i="18"/>
  <c r="J298" i="18"/>
  <c r="M298" i="18"/>
  <c r="L298" i="18" s="1"/>
  <c r="N298" i="18"/>
  <c r="P298" i="18" s="1"/>
  <c r="Q298" i="18" s="1"/>
  <c r="S298" i="18" s="1"/>
  <c r="T298" i="18" s="1"/>
  <c r="V298" i="18" s="1"/>
  <c r="W298" i="18" s="1"/>
  <c r="X298" i="18" s="1"/>
  <c r="Y298" i="18" s="1"/>
  <c r="AA298" i="18" s="1"/>
  <c r="R298" i="18"/>
  <c r="Z298" i="18"/>
  <c r="AJ298" i="18"/>
  <c r="D299" i="18"/>
  <c r="F299" i="18"/>
  <c r="H299" i="18"/>
  <c r="J299" i="18"/>
  <c r="L299" i="18"/>
  <c r="M299" i="18"/>
  <c r="N299" i="18" s="1"/>
  <c r="P299" i="18" s="1"/>
  <c r="Q299" i="18" s="1"/>
  <c r="R299" i="18"/>
  <c r="S299" i="18" s="1"/>
  <c r="T299" i="18" s="1"/>
  <c r="V299" i="18" s="1"/>
  <c r="W299" i="18" s="1"/>
  <c r="X299" i="18" s="1"/>
  <c r="Y299" i="18" s="1"/>
  <c r="Z299" i="18"/>
  <c r="AJ299" i="18"/>
  <c r="D300" i="18"/>
  <c r="F300" i="18"/>
  <c r="H300" i="18"/>
  <c r="J300" i="18"/>
  <c r="M300" i="18"/>
  <c r="L300" i="18" s="1"/>
  <c r="N300" i="18"/>
  <c r="P300" i="18" s="1"/>
  <c r="Q300" i="18" s="1"/>
  <c r="S300" i="18" s="1"/>
  <c r="T300" i="18" s="1"/>
  <c r="V300" i="18" s="1"/>
  <c r="W300" i="18" s="1"/>
  <c r="X300" i="18" s="1"/>
  <c r="Y300" i="18" s="1"/>
  <c r="AA300" i="18" s="1"/>
  <c r="R300" i="18"/>
  <c r="Z300" i="18"/>
  <c r="AJ300" i="18"/>
  <c r="D301" i="18"/>
  <c r="F301" i="18"/>
  <c r="H301" i="18"/>
  <c r="J301" i="18"/>
  <c r="L301" i="18"/>
  <c r="M301" i="18"/>
  <c r="N301" i="18" s="1"/>
  <c r="P301" i="18" s="1"/>
  <c r="Q301" i="18" s="1"/>
  <c r="R301" i="18"/>
  <c r="S301" i="18" s="1"/>
  <c r="T301" i="18" s="1"/>
  <c r="V301" i="18" s="1"/>
  <c r="W301" i="18" s="1"/>
  <c r="X301" i="18" s="1"/>
  <c r="Y301" i="18" s="1"/>
  <c r="Z301" i="18"/>
  <c r="AJ301" i="18"/>
  <c r="D302" i="18"/>
  <c r="F302" i="18"/>
  <c r="H302" i="18"/>
  <c r="J302" i="18"/>
  <c r="M302" i="18"/>
  <c r="L302" i="18" s="1"/>
  <c r="N302" i="18"/>
  <c r="P302" i="18" s="1"/>
  <c r="Q302" i="18" s="1"/>
  <c r="S302" i="18" s="1"/>
  <c r="T302" i="18" s="1"/>
  <c r="V302" i="18" s="1"/>
  <c r="W302" i="18" s="1"/>
  <c r="X302" i="18" s="1"/>
  <c r="Y302" i="18" s="1"/>
  <c r="AA302" i="18" s="1"/>
  <c r="R302" i="18"/>
  <c r="Z302" i="18"/>
  <c r="AJ302" i="18"/>
  <c r="D303" i="18"/>
  <c r="F303" i="18"/>
  <c r="H303" i="18"/>
  <c r="J303" i="18"/>
  <c r="L303" i="18"/>
  <c r="M303" i="18"/>
  <c r="N303" i="18" s="1"/>
  <c r="P303" i="18" s="1"/>
  <c r="Q303" i="18" s="1"/>
  <c r="R303" i="18"/>
  <c r="S303" i="18" s="1"/>
  <c r="T303" i="18" s="1"/>
  <c r="V303" i="18" s="1"/>
  <c r="W303" i="18" s="1"/>
  <c r="X303" i="18" s="1"/>
  <c r="Y303" i="18" s="1"/>
  <c r="Z303" i="18"/>
  <c r="AJ303" i="18"/>
  <c r="D304" i="18"/>
  <c r="F304" i="18"/>
  <c r="H304" i="18"/>
  <c r="J304" i="18"/>
  <c r="M304" i="18"/>
  <c r="L304" i="18" s="1"/>
  <c r="N304" i="18"/>
  <c r="P304" i="18" s="1"/>
  <c r="Q304" i="18" s="1"/>
  <c r="S304" i="18" s="1"/>
  <c r="T304" i="18" s="1"/>
  <c r="V304" i="18" s="1"/>
  <c r="W304" i="18" s="1"/>
  <c r="X304" i="18" s="1"/>
  <c r="Y304" i="18" s="1"/>
  <c r="AA304" i="18" s="1"/>
  <c r="R304" i="18"/>
  <c r="Z304" i="18"/>
  <c r="AJ304" i="18"/>
  <c r="D305" i="18"/>
  <c r="F305" i="18"/>
  <c r="H305" i="18"/>
  <c r="J305" i="18"/>
  <c r="L305" i="18"/>
  <c r="M305" i="18"/>
  <c r="N305" i="18" s="1"/>
  <c r="P305" i="18" s="1"/>
  <c r="Q305" i="18" s="1"/>
  <c r="R305" i="18"/>
  <c r="S305" i="18" s="1"/>
  <c r="T305" i="18" s="1"/>
  <c r="V305" i="18" s="1"/>
  <c r="W305" i="18" s="1"/>
  <c r="X305" i="18" s="1"/>
  <c r="Y305" i="18" s="1"/>
  <c r="Z305" i="18"/>
  <c r="AJ305" i="18"/>
  <c r="D306" i="18"/>
  <c r="F306" i="18"/>
  <c r="H306" i="18"/>
  <c r="J306" i="18"/>
  <c r="M306" i="18"/>
  <c r="L306" i="18" s="1"/>
  <c r="N306" i="18"/>
  <c r="P306" i="18" s="1"/>
  <c r="Q306" i="18" s="1"/>
  <c r="S306" i="18" s="1"/>
  <c r="T306" i="18" s="1"/>
  <c r="V306" i="18" s="1"/>
  <c r="W306" i="18" s="1"/>
  <c r="X306" i="18" s="1"/>
  <c r="Y306" i="18" s="1"/>
  <c r="AA306" i="18" s="1"/>
  <c r="R306" i="18"/>
  <c r="Z306" i="18"/>
  <c r="AJ306" i="18"/>
  <c r="D307" i="18"/>
  <c r="F307" i="18"/>
  <c r="H307" i="18"/>
  <c r="J307" i="18"/>
  <c r="L307" i="18"/>
  <c r="M307" i="18"/>
  <c r="N307" i="18" s="1"/>
  <c r="P307" i="18" s="1"/>
  <c r="Q307" i="18" s="1"/>
  <c r="R307" i="18"/>
  <c r="S307" i="18" s="1"/>
  <c r="T307" i="18" s="1"/>
  <c r="V307" i="18" s="1"/>
  <c r="W307" i="18" s="1"/>
  <c r="X307" i="18" s="1"/>
  <c r="Y307" i="18" s="1"/>
  <c r="Z307" i="18"/>
  <c r="AJ307" i="18"/>
  <c r="D308" i="18"/>
  <c r="F308" i="18"/>
  <c r="H308" i="18"/>
  <c r="J308" i="18"/>
  <c r="M308" i="18"/>
  <c r="L308" i="18" s="1"/>
  <c r="N308" i="18"/>
  <c r="P308" i="18" s="1"/>
  <c r="Q308" i="18" s="1"/>
  <c r="S308" i="18" s="1"/>
  <c r="T308" i="18" s="1"/>
  <c r="V308" i="18" s="1"/>
  <c r="W308" i="18" s="1"/>
  <c r="X308" i="18" s="1"/>
  <c r="Y308" i="18" s="1"/>
  <c r="AA308" i="18" s="1"/>
  <c r="R308" i="18"/>
  <c r="Z308" i="18"/>
  <c r="AJ308" i="18"/>
  <c r="D309" i="18"/>
  <c r="F309" i="18"/>
  <c r="H309" i="18"/>
  <c r="J309" i="18"/>
  <c r="L309" i="18"/>
  <c r="M309" i="18"/>
  <c r="N309" i="18" s="1"/>
  <c r="P309" i="18" s="1"/>
  <c r="Q309" i="18" s="1"/>
  <c r="R309" i="18"/>
  <c r="S309" i="18" s="1"/>
  <c r="T309" i="18" s="1"/>
  <c r="V309" i="18" s="1"/>
  <c r="W309" i="18" s="1"/>
  <c r="X309" i="18" s="1"/>
  <c r="Y309" i="18" s="1"/>
  <c r="Z309" i="18"/>
  <c r="AJ309" i="18"/>
  <c r="D310" i="18"/>
  <c r="F310" i="18"/>
  <c r="H310" i="18"/>
  <c r="J310" i="18"/>
  <c r="M310" i="18"/>
  <c r="L310" i="18" s="1"/>
  <c r="N310" i="18"/>
  <c r="P310" i="18" s="1"/>
  <c r="Q310" i="18" s="1"/>
  <c r="S310" i="18" s="1"/>
  <c r="T310" i="18" s="1"/>
  <c r="V310" i="18" s="1"/>
  <c r="W310" i="18" s="1"/>
  <c r="X310" i="18" s="1"/>
  <c r="Y310" i="18" s="1"/>
  <c r="AA310" i="18" s="1"/>
  <c r="R310" i="18"/>
  <c r="Z310" i="18"/>
  <c r="AJ310" i="18"/>
  <c r="D311" i="18"/>
  <c r="F311" i="18"/>
  <c r="H311" i="18"/>
  <c r="J311" i="18"/>
  <c r="L311" i="18"/>
  <c r="M311" i="18"/>
  <c r="N311" i="18" s="1"/>
  <c r="P311" i="18" s="1"/>
  <c r="Q311" i="18"/>
  <c r="R311" i="18"/>
  <c r="Z311" i="18"/>
  <c r="AJ311" i="18"/>
  <c r="D312" i="18"/>
  <c r="F312" i="18"/>
  <c r="H312" i="18"/>
  <c r="J312" i="18"/>
  <c r="M312" i="18"/>
  <c r="L312" i="18" s="1"/>
  <c r="N312" i="18"/>
  <c r="P312" i="18" s="1"/>
  <c r="Q312" i="18" s="1"/>
  <c r="S312" i="18" s="1"/>
  <c r="T312" i="18" s="1"/>
  <c r="V312" i="18" s="1"/>
  <c r="W312" i="18" s="1"/>
  <c r="X312" i="18" s="1"/>
  <c r="Y312" i="18" s="1"/>
  <c r="AA312" i="18" s="1"/>
  <c r="R312" i="18"/>
  <c r="Z312" i="18"/>
  <c r="AJ312" i="18"/>
  <c r="D313" i="18"/>
  <c r="F313" i="18"/>
  <c r="H313" i="18"/>
  <c r="J313" i="18"/>
  <c r="M313" i="18"/>
  <c r="N313" i="18" s="1"/>
  <c r="P313" i="18" s="1"/>
  <c r="Q313" i="18" s="1"/>
  <c r="R313" i="18"/>
  <c r="Z313" i="18"/>
  <c r="AJ313" i="18"/>
  <c r="D314" i="18"/>
  <c r="F314" i="18"/>
  <c r="H314" i="18"/>
  <c r="J314" i="18"/>
  <c r="M314" i="18"/>
  <c r="L314" i="18" s="1"/>
  <c r="N314" i="18"/>
  <c r="P314" i="18" s="1"/>
  <c r="Q314" i="18" s="1"/>
  <c r="S314" i="18" s="1"/>
  <c r="T314" i="18" s="1"/>
  <c r="V314" i="18" s="1"/>
  <c r="W314" i="18" s="1"/>
  <c r="X314" i="18" s="1"/>
  <c r="Y314" i="18" s="1"/>
  <c r="AA314" i="18" s="1"/>
  <c r="R314" i="18"/>
  <c r="Z314" i="18"/>
  <c r="AJ314" i="18"/>
  <c r="D315" i="18"/>
  <c r="F315" i="18"/>
  <c r="H315" i="18"/>
  <c r="J315" i="18"/>
  <c r="M315" i="18"/>
  <c r="N315" i="18" s="1"/>
  <c r="P315" i="18" s="1"/>
  <c r="Q315" i="18" s="1"/>
  <c r="R315" i="18"/>
  <c r="Z315" i="18"/>
  <c r="AJ315" i="18"/>
  <c r="D316" i="18"/>
  <c r="F316" i="18"/>
  <c r="H316" i="18"/>
  <c r="J316" i="18"/>
  <c r="M316" i="18"/>
  <c r="L316" i="18" s="1"/>
  <c r="N316" i="18"/>
  <c r="P316" i="18" s="1"/>
  <c r="Q316" i="18" s="1"/>
  <c r="S316" i="18" s="1"/>
  <c r="T316" i="18" s="1"/>
  <c r="V316" i="18" s="1"/>
  <c r="W316" i="18" s="1"/>
  <c r="X316" i="18" s="1"/>
  <c r="Y316" i="18" s="1"/>
  <c r="AA316" i="18" s="1"/>
  <c r="R316" i="18"/>
  <c r="Z316" i="18"/>
  <c r="AJ316" i="18"/>
  <c r="D317" i="18"/>
  <c r="F317" i="18"/>
  <c r="H317" i="18"/>
  <c r="J317" i="18"/>
  <c r="M317" i="18"/>
  <c r="N317" i="18" s="1"/>
  <c r="P317" i="18" s="1"/>
  <c r="Q317" i="18" s="1"/>
  <c r="R317" i="18"/>
  <c r="Z317" i="18"/>
  <c r="AJ317" i="18"/>
  <c r="D318" i="18"/>
  <c r="F318" i="18"/>
  <c r="H318" i="18"/>
  <c r="J318" i="18"/>
  <c r="M318" i="18"/>
  <c r="L318" i="18" s="1"/>
  <c r="N318" i="18"/>
  <c r="P318" i="18" s="1"/>
  <c r="Q318" i="18" s="1"/>
  <c r="R318" i="18"/>
  <c r="Z318" i="18"/>
  <c r="AJ318" i="18"/>
  <c r="D319" i="18"/>
  <c r="F319" i="18"/>
  <c r="H319" i="18"/>
  <c r="J319" i="18"/>
  <c r="M319" i="18"/>
  <c r="N319" i="18" s="1"/>
  <c r="P319" i="18" s="1"/>
  <c r="Q319" i="18" s="1"/>
  <c r="R319" i="18"/>
  <c r="Z319" i="18"/>
  <c r="AJ319" i="18"/>
  <c r="D320" i="18"/>
  <c r="F320" i="18"/>
  <c r="H320" i="18"/>
  <c r="J320" i="18"/>
  <c r="M320" i="18"/>
  <c r="L320" i="18" s="1"/>
  <c r="N320" i="18"/>
  <c r="P320" i="18" s="1"/>
  <c r="Q320" i="18" s="1"/>
  <c r="R320" i="18"/>
  <c r="Z320" i="18"/>
  <c r="AJ320" i="18"/>
  <c r="D321" i="18"/>
  <c r="F321" i="18"/>
  <c r="H321" i="18"/>
  <c r="J321" i="18"/>
  <c r="M321" i="18"/>
  <c r="N321" i="18" s="1"/>
  <c r="P321" i="18" s="1"/>
  <c r="Q321" i="18" s="1"/>
  <c r="R321" i="18"/>
  <c r="Z321" i="18"/>
  <c r="AJ321" i="18"/>
  <c r="D322" i="18"/>
  <c r="F322" i="18"/>
  <c r="H322" i="18"/>
  <c r="J322" i="18"/>
  <c r="M322" i="18"/>
  <c r="L322" i="18" s="1"/>
  <c r="R322" i="18"/>
  <c r="Z322" i="18"/>
  <c r="AJ322" i="18"/>
  <c r="D323" i="18"/>
  <c r="F323" i="18"/>
  <c r="H323" i="18"/>
  <c r="J323" i="18"/>
  <c r="M323" i="18"/>
  <c r="N323" i="18" s="1"/>
  <c r="P323" i="18" s="1"/>
  <c r="Q323" i="18" s="1"/>
  <c r="R323" i="18"/>
  <c r="Z323" i="18"/>
  <c r="AJ323" i="18"/>
  <c r="D324" i="18"/>
  <c r="F324" i="18"/>
  <c r="H324" i="18"/>
  <c r="J324" i="18"/>
  <c r="M324" i="18"/>
  <c r="L324" i="18" s="1"/>
  <c r="R324" i="18"/>
  <c r="Z324" i="18"/>
  <c r="AJ324" i="18"/>
  <c r="D325" i="18"/>
  <c r="F325" i="18"/>
  <c r="H325" i="18"/>
  <c r="J325" i="18"/>
  <c r="M325" i="18"/>
  <c r="N325" i="18" s="1"/>
  <c r="P325" i="18" s="1"/>
  <c r="Q325" i="18" s="1"/>
  <c r="R325" i="18"/>
  <c r="Z325" i="18"/>
  <c r="AJ325" i="18"/>
  <c r="D326" i="18"/>
  <c r="F326" i="18"/>
  <c r="H326" i="18"/>
  <c r="J326" i="18"/>
  <c r="M326" i="18"/>
  <c r="L326" i="18" s="1"/>
  <c r="R326" i="18"/>
  <c r="Z326" i="18"/>
  <c r="AJ326" i="18"/>
  <c r="D327" i="18"/>
  <c r="F327" i="18"/>
  <c r="H327" i="18"/>
  <c r="J327" i="18"/>
  <c r="M327" i="18"/>
  <c r="N327" i="18" s="1"/>
  <c r="P327" i="18" s="1"/>
  <c r="Q327" i="18" s="1"/>
  <c r="R327" i="18"/>
  <c r="Z327" i="18"/>
  <c r="AJ327" i="18"/>
  <c r="D328" i="18"/>
  <c r="F328" i="18"/>
  <c r="H328" i="18"/>
  <c r="J328" i="18"/>
  <c r="M328" i="18"/>
  <c r="L328" i="18" s="1"/>
  <c r="R328" i="18"/>
  <c r="Z328" i="18"/>
  <c r="AJ328" i="18"/>
  <c r="D329" i="18"/>
  <c r="F329" i="18"/>
  <c r="H329" i="18"/>
  <c r="J329" i="18"/>
  <c r="M329" i="18"/>
  <c r="N329" i="18" s="1"/>
  <c r="P329" i="18" s="1"/>
  <c r="Q329" i="18" s="1"/>
  <c r="R329" i="18"/>
  <c r="Z329" i="18"/>
  <c r="AJ329" i="18"/>
  <c r="D330" i="18"/>
  <c r="F330" i="18"/>
  <c r="H330" i="18"/>
  <c r="J330" i="18"/>
  <c r="M330" i="18"/>
  <c r="L330" i="18" s="1"/>
  <c r="R330" i="18"/>
  <c r="Z330" i="18"/>
  <c r="AJ330" i="18"/>
  <c r="D331" i="18"/>
  <c r="F331" i="18"/>
  <c r="H331" i="18"/>
  <c r="J331" i="18"/>
  <c r="M331" i="18"/>
  <c r="N331" i="18" s="1"/>
  <c r="P331" i="18" s="1"/>
  <c r="Q331" i="18" s="1"/>
  <c r="R331" i="18"/>
  <c r="Z331" i="18"/>
  <c r="AJ331" i="18"/>
  <c r="D332" i="18"/>
  <c r="F332" i="18"/>
  <c r="H332" i="18"/>
  <c r="J332" i="18"/>
  <c r="M332" i="18"/>
  <c r="L332" i="18" s="1"/>
  <c r="R332" i="18"/>
  <c r="Z332" i="18"/>
  <c r="AJ332" i="18"/>
  <c r="D333" i="18"/>
  <c r="F333" i="18"/>
  <c r="H333" i="18"/>
  <c r="J333" i="18"/>
  <c r="M333" i="18"/>
  <c r="N333" i="18" s="1"/>
  <c r="P333" i="18" s="1"/>
  <c r="Q333" i="18" s="1"/>
  <c r="R333" i="18"/>
  <c r="Z333" i="18"/>
  <c r="AJ333" i="18"/>
  <c r="D334" i="18"/>
  <c r="F334" i="18"/>
  <c r="H334" i="18"/>
  <c r="J334" i="18"/>
  <c r="M334" i="18"/>
  <c r="L334" i="18" s="1"/>
  <c r="R334" i="18"/>
  <c r="Z334" i="18"/>
  <c r="AJ334" i="18"/>
  <c r="D335" i="18"/>
  <c r="F335" i="18"/>
  <c r="H335" i="18"/>
  <c r="J335" i="18"/>
  <c r="M335" i="18"/>
  <c r="N335" i="18" s="1"/>
  <c r="P335" i="18" s="1"/>
  <c r="Q335" i="18" s="1"/>
  <c r="R335" i="18"/>
  <c r="Z335" i="18"/>
  <c r="AJ335" i="18"/>
  <c r="D336" i="18"/>
  <c r="F336" i="18"/>
  <c r="H336" i="18"/>
  <c r="J336" i="18"/>
  <c r="M336" i="18"/>
  <c r="L336" i="18" s="1"/>
  <c r="R336" i="18"/>
  <c r="Z336" i="18"/>
  <c r="AJ336" i="18"/>
  <c r="D337" i="18"/>
  <c r="F337" i="18"/>
  <c r="H337" i="18"/>
  <c r="J337" i="18"/>
  <c r="M337" i="18"/>
  <c r="N337" i="18" s="1"/>
  <c r="P337" i="18" s="1"/>
  <c r="Q337" i="18" s="1"/>
  <c r="R337" i="18"/>
  <c r="Z337" i="18"/>
  <c r="AJ337" i="18"/>
  <c r="D338" i="18"/>
  <c r="F338" i="18"/>
  <c r="H338" i="18"/>
  <c r="J338" i="18"/>
  <c r="M338" i="18"/>
  <c r="L338" i="18" s="1"/>
  <c r="R338" i="18"/>
  <c r="Z338" i="18"/>
  <c r="AJ338" i="18"/>
  <c r="D339" i="18"/>
  <c r="F339" i="18"/>
  <c r="H339" i="18"/>
  <c r="J339" i="18"/>
  <c r="M339" i="18"/>
  <c r="N339" i="18" s="1"/>
  <c r="P339" i="18" s="1"/>
  <c r="Q339" i="18" s="1"/>
  <c r="R339" i="18"/>
  <c r="Z339" i="18"/>
  <c r="AJ339" i="18"/>
  <c r="D340" i="18"/>
  <c r="F340" i="18"/>
  <c r="H340" i="18"/>
  <c r="J340" i="18"/>
  <c r="M340" i="18"/>
  <c r="L340" i="18" s="1"/>
  <c r="R340" i="18"/>
  <c r="Z340" i="18"/>
  <c r="AJ340" i="18"/>
  <c r="D341" i="18"/>
  <c r="F341" i="18"/>
  <c r="H341" i="18"/>
  <c r="J341" i="18"/>
  <c r="M341" i="18"/>
  <c r="N341" i="18" s="1"/>
  <c r="P341" i="18" s="1"/>
  <c r="Q341" i="18" s="1"/>
  <c r="R341" i="18"/>
  <c r="Z341" i="18"/>
  <c r="AJ341" i="18"/>
  <c r="D342" i="18"/>
  <c r="F342" i="18"/>
  <c r="H342" i="18"/>
  <c r="J342" i="18"/>
  <c r="M342" i="18"/>
  <c r="L342" i="18" s="1"/>
  <c r="R342" i="18"/>
  <c r="Z342" i="18"/>
  <c r="AJ342" i="18"/>
  <c r="D343" i="18"/>
  <c r="F343" i="18"/>
  <c r="H343" i="18"/>
  <c r="J343" i="18"/>
  <c r="M343" i="18"/>
  <c r="N343" i="18" s="1"/>
  <c r="P343" i="18" s="1"/>
  <c r="Q343" i="18" s="1"/>
  <c r="R343" i="18"/>
  <c r="Z343" i="18"/>
  <c r="AJ343" i="18"/>
  <c r="D344" i="18"/>
  <c r="F344" i="18"/>
  <c r="H344" i="18"/>
  <c r="J344" i="18"/>
  <c r="M344" i="18"/>
  <c r="L344" i="18" s="1"/>
  <c r="R344" i="18"/>
  <c r="Z344" i="18"/>
  <c r="AJ344" i="18"/>
  <c r="D345" i="18"/>
  <c r="F345" i="18"/>
  <c r="H345" i="18"/>
  <c r="J345" i="18"/>
  <c r="M345" i="18"/>
  <c r="N345" i="18" s="1"/>
  <c r="P345" i="18" s="1"/>
  <c r="Q345" i="18" s="1"/>
  <c r="R345" i="18"/>
  <c r="Z345" i="18"/>
  <c r="AJ345" i="18"/>
  <c r="D346" i="18"/>
  <c r="F346" i="18"/>
  <c r="H346" i="18"/>
  <c r="J346" i="18"/>
  <c r="M346" i="18"/>
  <c r="L346" i="18" s="1"/>
  <c r="R346" i="18"/>
  <c r="Z346" i="18"/>
  <c r="AJ346" i="18"/>
  <c r="D347" i="18"/>
  <c r="F347" i="18"/>
  <c r="H347" i="18"/>
  <c r="J347" i="18"/>
  <c r="M347" i="18"/>
  <c r="N347" i="18" s="1"/>
  <c r="P347" i="18" s="1"/>
  <c r="Q347" i="18" s="1"/>
  <c r="R347" i="18"/>
  <c r="Z347" i="18"/>
  <c r="AJ347" i="18"/>
  <c r="D348" i="18"/>
  <c r="F348" i="18"/>
  <c r="H348" i="18"/>
  <c r="J348" i="18"/>
  <c r="M348" i="18"/>
  <c r="L348" i="18" s="1"/>
  <c r="R348" i="18"/>
  <c r="Z348" i="18"/>
  <c r="AJ348" i="18"/>
  <c r="D349" i="18"/>
  <c r="F349" i="18"/>
  <c r="H349" i="18"/>
  <c r="J349" i="18"/>
  <c r="M349" i="18"/>
  <c r="N349" i="18" s="1"/>
  <c r="P349" i="18" s="1"/>
  <c r="Q349" i="18" s="1"/>
  <c r="R349" i="18"/>
  <c r="Z349" i="18"/>
  <c r="AJ349" i="18"/>
  <c r="D350" i="18"/>
  <c r="F350" i="18"/>
  <c r="H350" i="18"/>
  <c r="J350" i="18"/>
  <c r="M350" i="18"/>
  <c r="L350" i="18" s="1"/>
  <c r="R350" i="18"/>
  <c r="Z350" i="18"/>
  <c r="AJ350" i="18"/>
  <c r="D351" i="18"/>
  <c r="F351" i="18"/>
  <c r="H351" i="18"/>
  <c r="J351" i="18"/>
  <c r="M351" i="18"/>
  <c r="N351" i="18" s="1"/>
  <c r="P351" i="18" s="1"/>
  <c r="Q351" i="18" s="1"/>
  <c r="R351" i="18"/>
  <c r="Z351" i="18"/>
  <c r="AJ351" i="18"/>
  <c r="D352" i="18"/>
  <c r="F352" i="18"/>
  <c r="H352" i="18"/>
  <c r="J352" i="18"/>
  <c r="M352" i="18"/>
  <c r="L352" i="18" s="1"/>
  <c r="R352" i="18"/>
  <c r="Z352" i="18"/>
  <c r="AJ352" i="18"/>
  <c r="D353" i="18"/>
  <c r="F353" i="18"/>
  <c r="H353" i="18"/>
  <c r="J353" i="18"/>
  <c r="M353" i="18"/>
  <c r="N353" i="18" s="1"/>
  <c r="P353" i="18" s="1"/>
  <c r="Q353" i="18" s="1"/>
  <c r="R353" i="18"/>
  <c r="Z353" i="18"/>
  <c r="AJ353" i="18"/>
  <c r="D354" i="18"/>
  <c r="F354" i="18"/>
  <c r="H354" i="18"/>
  <c r="J354" i="18"/>
  <c r="M354" i="18"/>
  <c r="L354" i="18" s="1"/>
  <c r="R354" i="18"/>
  <c r="Z354" i="18"/>
  <c r="AJ354" i="18"/>
  <c r="D355" i="18"/>
  <c r="F355" i="18"/>
  <c r="H355" i="18"/>
  <c r="J355" i="18"/>
  <c r="M355" i="18"/>
  <c r="N355" i="18" s="1"/>
  <c r="P355" i="18" s="1"/>
  <c r="Q355" i="18" s="1"/>
  <c r="R355" i="18"/>
  <c r="Z355" i="18"/>
  <c r="AJ355" i="18"/>
  <c r="D356" i="18"/>
  <c r="F356" i="18"/>
  <c r="H356" i="18"/>
  <c r="J356" i="18"/>
  <c r="M356" i="18"/>
  <c r="L356" i="18" s="1"/>
  <c r="R356" i="18"/>
  <c r="Z356" i="18"/>
  <c r="AJ356" i="18"/>
  <c r="D357" i="18"/>
  <c r="F357" i="18"/>
  <c r="H357" i="18"/>
  <c r="J357" i="18"/>
  <c r="M357" i="18"/>
  <c r="N357" i="18" s="1"/>
  <c r="P357" i="18" s="1"/>
  <c r="Q357" i="18" s="1"/>
  <c r="R357" i="18"/>
  <c r="Z357" i="18"/>
  <c r="AJ357" i="18"/>
  <c r="D358" i="18"/>
  <c r="F358" i="18"/>
  <c r="H358" i="18"/>
  <c r="J358" i="18"/>
  <c r="M358" i="18"/>
  <c r="L358" i="18" s="1"/>
  <c r="R358" i="18"/>
  <c r="Z358" i="18"/>
  <c r="AJ358" i="18"/>
  <c r="D359" i="18"/>
  <c r="F359" i="18"/>
  <c r="H359" i="18"/>
  <c r="J359" i="18"/>
  <c r="M359" i="18"/>
  <c r="N359" i="18" s="1"/>
  <c r="P359" i="18" s="1"/>
  <c r="Q359" i="18" s="1"/>
  <c r="R359" i="18"/>
  <c r="Z359" i="18"/>
  <c r="AJ359" i="18"/>
  <c r="D360" i="18"/>
  <c r="F360" i="18"/>
  <c r="H360" i="18"/>
  <c r="J360" i="18"/>
  <c r="M360" i="18"/>
  <c r="L360" i="18" s="1"/>
  <c r="R360" i="18"/>
  <c r="Z360" i="18"/>
  <c r="AJ360" i="18"/>
  <c r="D361" i="18"/>
  <c r="F361" i="18"/>
  <c r="H361" i="18"/>
  <c r="J361" i="18"/>
  <c r="M361" i="18"/>
  <c r="N361" i="18" s="1"/>
  <c r="P361" i="18" s="1"/>
  <c r="Q361" i="18" s="1"/>
  <c r="R361" i="18"/>
  <c r="Z361" i="18"/>
  <c r="AJ361" i="18"/>
  <c r="D362" i="18"/>
  <c r="F362" i="18"/>
  <c r="H362" i="18"/>
  <c r="J362" i="18"/>
  <c r="M362" i="18"/>
  <c r="L362" i="18" s="1"/>
  <c r="R362" i="18"/>
  <c r="Z362" i="18"/>
  <c r="AJ362" i="18"/>
  <c r="D363" i="18"/>
  <c r="F363" i="18"/>
  <c r="H363" i="18"/>
  <c r="J363" i="18"/>
  <c r="M363" i="18"/>
  <c r="N363" i="18" s="1"/>
  <c r="P363" i="18" s="1"/>
  <c r="Q363" i="18" s="1"/>
  <c r="R363" i="18"/>
  <c r="Z363" i="18"/>
  <c r="AJ363" i="18"/>
  <c r="D364" i="18"/>
  <c r="F364" i="18"/>
  <c r="H364" i="18"/>
  <c r="J364" i="18"/>
  <c r="M364" i="18"/>
  <c r="L364" i="18" s="1"/>
  <c r="R364" i="18"/>
  <c r="Z364" i="18"/>
  <c r="AJ364" i="18"/>
  <c r="D365" i="18"/>
  <c r="F365" i="18"/>
  <c r="H365" i="18"/>
  <c r="J365" i="18"/>
  <c r="M365" i="18"/>
  <c r="N365" i="18" s="1"/>
  <c r="P365" i="18" s="1"/>
  <c r="Q365" i="18" s="1"/>
  <c r="R365" i="18"/>
  <c r="Z365" i="18"/>
  <c r="AJ365" i="18"/>
  <c r="D366" i="18"/>
  <c r="F366" i="18"/>
  <c r="H366" i="18"/>
  <c r="J366" i="18"/>
  <c r="M366" i="18"/>
  <c r="L366" i="18" s="1"/>
  <c r="R366" i="18"/>
  <c r="Z366" i="18"/>
  <c r="AJ366" i="18"/>
  <c r="D367" i="18"/>
  <c r="F367" i="18"/>
  <c r="H367" i="18"/>
  <c r="J367" i="18"/>
  <c r="M367" i="18"/>
  <c r="N367" i="18" s="1"/>
  <c r="P367" i="18" s="1"/>
  <c r="Q367" i="18" s="1"/>
  <c r="R367" i="18"/>
  <c r="Z367" i="18"/>
  <c r="AJ367" i="18"/>
  <c r="D368" i="18"/>
  <c r="F368" i="18"/>
  <c r="H368" i="18"/>
  <c r="J368" i="18"/>
  <c r="M368" i="18"/>
  <c r="L368" i="18" s="1"/>
  <c r="R368" i="18"/>
  <c r="Z368" i="18"/>
  <c r="AJ368" i="18"/>
  <c r="D369" i="18"/>
  <c r="F369" i="18"/>
  <c r="H369" i="18"/>
  <c r="J369" i="18"/>
  <c r="M369" i="18"/>
  <c r="N369" i="18" s="1"/>
  <c r="P369" i="18" s="1"/>
  <c r="Q369" i="18" s="1"/>
  <c r="R369" i="18"/>
  <c r="Z369" i="18"/>
  <c r="AJ369" i="18"/>
  <c r="D370" i="18"/>
  <c r="F370" i="18"/>
  <c r="H370" i="18"/>
  <c r="J370" i="18"/>
  <c r="M370" i="18"/>
  <c r="L370" i="18" s="1"/>
  <c r="R370" i="18"/>
  <c r="Z370" i="18"/>
  <c r="AJ370" i="18"/>
  <c r="D371" i="18"/>
  <c r="F371" i="18"/>
  <c r="H371" i="18"/>
  <c r="J371" i="18"/>
  <c r="M371" i="18"/>
  <c r="N371" i="18" s="1"/>
  <c r="P371" i="18" s="1"/>
  <c r="Q371" i="18" s="1"/>
  <c r="R371" i="18"/>
  <c r="Z371" i="18"/>
  <c r="AJ371" i="18"/>
  <c r="D372" i="18"/>
  <c r="F372" i="18"/>
  <c r="H372" i="18"/>
  <c r="J372" i="18"/>
  <c r="M372" i="18"/>
  <c r="L372" i="18" s="1"/>
  <c r="R372" i="18"/>
  <c r="Z372" i="18"/>
  <c r="AJ372" i="18"/>
  <c r="D373" i="18"/>
  <c r="F373" i="18"/>
  <c r="H373" i="18"/>
  <c r="J373" i="18"/>
  <c r="M373" i="18"/>
  <c r="N373" i="18" s="1"/>
  <c r="P373" i="18" s="1"/>
  <c r="Q373" i="18" s="1"/>
  <c r="R373" i="18"/>
  <c r="Z373" i="18"/>
  <c r="AJ373" i="18"/>
  <c r="D374" i="18"/>
  <c r="F374" i="18"/>
  <c r="H374" i="18"/>
  <c r="J374" i="18"/>
  <c r="M374" i="18"/>
  <c r="L374" i="18" s="1"/>
  <c r="R374" i="18"/>
  <c r="Z374" i="18"/>
  <c r="AJ374" i="18"/>
  <c r="D375" i="18"/>
  <c r="F375" i="18"/>
  <c r="H375" i="18"/>
  <c r="J375" i="18"/>
  <c r="M375" i="18"/>
  <c r="N375" i="18" s="1"/>
  <c r="P375" i="18" s="1"/>
  <c r="Q375" i="18" s="1"/>
  <c r="R375" i="18"/>
  <c r="Z375" i="18"/>
  <c r="AJ375" i="18"/>
  <c r="D376" i="18"/>
  <c r="F376" i="18"/>
  <c r="H376" i="18"/>
  <c r="J376" i="18"/>
  <c r="M376" i="18"/>
  <c r="L376" i="18" s="1"/>
  <c r="R376" i="18"/>
  <c r="Z376" i="18"/>
  <c r="AJ376" i="18"/>
  <c r="D377" i="18"/>
  <c r="F377" i="18"/>
  <c r="H377" i="18"/>
  <c r="J377" i="18"/>
  <c r="M377" i="18"/>
  <c r="N377" i="18" s="1"/>
  <c r="P377" i="18" s="1"/>
  <c r="Q377" i="18" s="1"/>
  <c r="R377" i="18"/>
  <c r="Z377" i="18"/>
  <c r="AJ377" i="18"/>
  <c r="D378" i="18"/>
  <c r="F378" i="18"/>
  <c r="H378" i="18"/>
  <c r="J378" i="18"/>
  <c r="M378" i="18"/>
  <c r="L378" i="18" s="1"/>
  <c r="R378" i="18"/>
  <c r="Z378" i="18"/>
  <c r="AJ378" i="18"/>
  <c r="D379" i="18"/>
  <c r="F379" i="18"/>
  <c r="H379" i="18"/>
  <c r="J379" i="18"/>
  <c r="M379" i="18"/>
  <c r="N379" i="18" s="1"/>
  <c r="P379" i="18" s="1"/>
  <c r="Q379" i="18" s="1"/>
  <c r="R379" i="18"/>
  <c r="Z379" i="18"/>
  <c r="AJ379" i="18"/>
  <c r="D380" i="18"/>
  <c r="F380" i="18"/>
  <c r="H380" i="18"/>
  <c r="J380" i="18"/>
  <c r="M380" i="18"/>
  <c r="L380" i="18" s="1"/>
  <c r="R380" i="18"/>
  <c r="Z380" i="18"/>
  <c r="AJ380" i="18"/>
  <c r="D381" i="18"/>
  <c r="F381" i="18"/>
  <c r="H381" i="18"/>
  <c r="J381" i="18"/>
  <c r="M381" i="18"/>
  <c r="R381" i="18"/>
  <c r="Z381" i="18"/>
  <c r="AJ381" i="18"/>
  <c r="D382" i="18"/>
  <c r="F382" i="18"/>
  <c r="H382" i="18"/>
  <c r="J382" i="18"/>
  <c r="M382" i="18"/>
  <c r="R382" i="18"/>
  <c r="Z382" i="18"/>
  <c r="AJ382" i="18"/>
  <c r="D383" i="18"/>
  <c r="F383" i="18"/>
  <c r="H383" i="18"/>
  <c r="J383" i="18"/>
  <c r="M383" i="18"/>
  <c r="R383" i="18"/>
  <c r="Z383" i="18"/>
  <c r="AJ383" i="18"/>
  <c r="D384" i="18"/>
  <c r="F384" i="18"/>
  <c r="H384" i="18"/>
  <c r="J384" i="18"/>
  <c r="M384" i="18"/>
  <c r="R384" i="18"/>
  <c r="Z384" i="18"/>
  <c r="AJ384" i="18"/>
  <c r="D385" i="18"/>
  <c r="F385" i="18"/>
  <c r="H385" i="18"/>
  <c r="J385" i="18"/>
  <c r="M385" i="18"/>
  <c r="R385" i="18"/>
  <c r="Z385" i="18"/>
  <c r="AJ385" i="18"/>
  <c r="D386" i="18"/>
  <c r="F386" i="18"/>
  <c r="H386" i="18"/>
  <c r="J386" i="18"/>
  <c r="M386" i="18"/>
  <c r="R386" i="18"/>
  <c r="Z386" i="18"/>
  <c r="AJ386" i="18"/>
  <c r="D387" i="18"/>
  <c r="F387" i="18"/>
  <c r="H387" i="18"/>
  <c r="J387" i="18"/>
  <c r="M387" i="18"/>
  <c r="R387" i="18"/>
  <c r="Z387" i="18"/>
  <c r="AJ387" i="18"/>
  <c r="D388" i="18"/>
  <c r="F388" i="18"/>
  <c r="H388" i="18"/>
  <c r="J388" i="18"/>
  <c r="M388" i="18"/>
  <c r="R388" i="18"/>
  <c r="Z388" i="18"/>
  <c r="AJ388" i="18"/>
  <c r="D389" i="18"/>
  <c r="F389" i="18"/>
  <c r="H389" i="18"/>
  <c r="J389" i="18"/>
  <c r="M389" i="18"/>
  <c r="N389" i="18" s="1"/>
  <c r="P389" i="18"/>
  <c r="Q389" i="18" s="1"/>
  <c r="R389" i="18"/>
  <c r="Z389" i="18"/>
  <c r="AJ389" i="18"/>
  <c r="D390" i="18"/>
  <c r="F390" i="18"/>
  <c r="H390" i="18"/>
  <c r="J390" i="18"/>
  <c r="M390" i="18"/>
  <c r="L390" i="18" s="1"/>
  <c r="N390" i="18"/>
  <c r="P390" i="18"/>
  <c r="Q390" i="18" s="1"/>
  <c r="S390" i="18" s="1"/>
  <c r="T390" i="18" s="1"/>
  <c r="V390" i="18" s="1"/>
  <c r="W390" i="18" s="1"/>
  <c r="X390" i="18" s="1"/>
  <c r="Y390" i="18" s="1"/>
  <c r="AA390" i="18" s="1"/>
  <c r="R390" i="18"/>
  <c r="Z390" i="18"/>
  <c r="AJ390" i="18"/>
  <c r="D391" i="18"/>
  <c r="F391" i="18"/>
  <c r="H391" i="18"/>
  <c r="J391" i="18"/>
  <c r="M391" i="18"/>
  <c r="N391" i="18" s="1"/>
  <c r="P391" i="18"/>
  <c r="Q391" i="18" s="1"/>
  <c r="R391" i="18"/>
  <c r="Z391" i="18"/>
  <c r="AJ391" i="18"/>
  <c r="D392" i="18"/>
  <c r="F392" i="18"/>
  <c r="H392" i="18"/>
  <c r="J392" i="18"/>
  <c r="M392" i="18"/>
  <c r="L392" i="18" s="1"/>
  <c r="N392" i="18"/>
  <c r="P392" i="18"/>
  <c r="Q392" i="18" s="1"/>
  <c r="S392" i="18" s="1"/>
  <c r="T392" i="18" s="1"/>
  <c r="V392" i="18" s="1"/>
  <c r="W392" i="18" s="1"/>
  <c r="X392" i="18" s="1"/>
  <c r="Y392" i="18" s="1"/>
  <c r="R392" i="18"/>
  <c r="Z392" i="18"/>
  <c r="AJ392" i="18"/>
  <c r="D393" i="18"/>
  <c r="F393" i="18"/>
  <c r="H393" i="18"/>
  <c r="J393" i="18"/>
  <c r="M393" i="18"/>
  <c r="L393" i="18" s="1"/>
  <c r="N393" i="18"/>
  <c r="P393" i="18" s="1"/>
  <c r="Q393" i="18" s="1"/>
  <c r="S393" i="18" s="1"/>
  <c r="T393" i="18" s="1"/>
  <c r="V393" i="18" s="1"/>
  <c r="W393" i="18" s="1"/>
  <c r="X393" i="18" s="1"/>
  <c r="Y393" i="18" s="1"/>
  <c r="AA393" i="18" s="1"/>
  <c r="R393" i="18"/>
  <c r="Z393" i="18"/>
  <c r="AJ393" i="18"/>
  <c r="D394" i="18"/>
  <c r="F394" i="18"/>
  <c r="H394" i="18"/>
  <c r="J394" i="18"/>
  <c r="L394" i="18"/>
  <c r="M394" i="18"/>
  <c r="N394" i="18"/>
  <c r="P394" i="18"/>
  <c r="Q394" i="18"/>
  <c r="S394" i="18" s="1"/>
  <c r="T394" i="18" s="1"/>
  <c r="V394" i="18" s="1"/>
  <c r="W394" i="18" s="1"/>
  <c r="X394" i="18" s="1"/>
  <c r="Y394" i="18" s="1"/>
  <c r="R394" i="18"/>
  <c r="Z394" i="18"/>
  <c r="AJ394" i="18"/>
  <c r="D395" i="18"/>
  <c r="F395" i="18"/>
  <c r="H395" i="18"/>
  <c r="J395" i="18"/>
  <c r="M395" i="18"/>
  <c r="L395" i="18" s="1"/>
  <c r="N395" i="18"/>
  <c r="P395" i="18" s="1"/>
  <c r="Q395" i="18" s="1"/>
  <c r="S395" i="18" s="1"/>
  <c r="T395" i="18" s="1"/>
  <c r="V395" i="18" s="1"/>
  <c r="W395" i="18" s="1"/>
  <c r="X395" i="18" s="1"/>
  <c r="Y395" i="18" s="1"/>
  <c r="AA395" i="18" s="1"/>
  <c r="R395" i="18"/>
  <c r="Z395" i="18"/>
  <c r="AJ395" i="18"/>
  <c r="D396" i="18"/>
  <c r="F396" i="18"/>
  <c r="H396" i="18"/>
  <c r="J396" i="18"/>
  <c r="L396" i="18"/>
  <c r="M396" i="18"/>
  <c r="N396" i="18"/>
  <c r="P396" i="18"/>
  <c r="Q396" i="18"/>
  <c r="S396" i="18" s="1"/>
  <c r="T396" i="18" s="1"/>
  <c r="V396" i="18" s="1"/>
  <c r="W396" i="18" s="1"/>
  <c r="X396" i="18" s="1"/>
  <c r="Y396" i="18" s="1"/>
  <c r="R396" i="18"/>
  <c r="Z396" i="18"/>
  <c r="AJ396" i="18"/>
  <c r="D397" i="18"/>
  <c r="F397" i="18"/>
  <c r="H397" i="18"/>
  <c r="J397" i="18"/>
  <c r="M397" i="18"/>
  <c r="L397" i="18" s="1"/>
  <c r="N397" i="18"/>
  <c r="P397" i="18" s="1"/>
  <c r="Q397" i="18" s="1"/>
  <c r="S397" i="18" s="1"/>
  <c r="T397" i="18" s="1"/>
  <c r="V397" i="18" s="1"/>
  <c r="W397" i="18" s="1"/>
  <c r="X397" i="18" s="1"/>
  <c r="Y397" i="18" s="1"/>
  <c r="AA397" i="18" s="1"/>
  <c r="R397" i="18"/>
  <c r="Z397" i="18"/>
  <c r="AJ397" i="18"/>
  <c r="D398" i="18"/>
  <c r="F398" i="18"/>
  <c r="H398" i="18"/>
  <c r="J398" i="18"/>
  <c r="L398" i="18"/>
  <c r="M398" i="18"/>
  <c r="N398" i="18"/>
  <c r="P398" i="18"/>
  <c r="Q398" i="18"/>
  <c r="S398" i="18" s="1"/>
  <c r="T398" i="18" s="1"/>
  <c r="V398" i="18" s="1"/>
  <c r="W398" i="18" s="1"/>
  <c r="X398" i="18" s="1"/>
  <c r="Y398" i="18" s="1"/>
  <c r="R398" i="18"/>
  <c r="Z398" i="18"/>
  <c r="AA398" i="18" s="1"/>
  <c r="AJ398" i="18"/>
  <c r="D399" i="18"/>
  <c r="F399" i="18"/>
  <c r="H399" i="18"/>
  <c r="J399" i="18"/>
  <c r="M399" i="18"/>
  <c r="L399" i="18" s="1"/>
  <c r="N399" i="18"/>
  <c r="P399" i="18" s="1"/>
  <c r="Q399" i="18" s="1"/>
  <c r="S399" i="18" s="1"/>
  <c r="T399" i="18" s="1"/>
  <c r="V399" i="18" s="1"/>
  <c r="W399" i="18" s="1"/>
  <c r="X399" i="18" s="1"/>
  <c r="Y399" i="18" s="1"/>
  <c r="AA399" i="18" s="1"/>
  <c r="R399" i="18"/>
  <c r="Z399" i="18"/>
  <c r="AJ399" i="18"/>
  <c r="D400" i="18"/>
  <c r="F400" i="18"/>
  <c r="H400" i="18"/>
  <c r="J400" i="18"/>
  <c r="L400" i="18"/>
  <c r="M400" i="18"/>
  <c r="N400" i="18"/>
  <c r="P400" i="18"/>
  <c r="Q400" i="18"/>
  <c r="S400" i="18" s="1"/>
  <c r="T400" i="18" s="1"/>
  <c r="V400" i="18" s="1"/>
  <c r="W400" i="18" s="1"/>
  <c r="X400" i="18" s="1"/>
  <c r="Y400" i="18" s="1"/>
  <c r="R400" i="18"/>
  <c r="Z400" i="18"/>
  <c r="AJ400" i="18"/>
  <c r="D401" i="18"/>
  <c r="F401" i="18"/>
  <c r="H401" i="18"/>
  <c r="J401" i="18"/>
  <c r="M401" i="18"/>
  <c r="L401" i="18" s="1"/>
  <c r="N401" i="18"/>
  <c r="P401" i="18" s="1"/>
  <c r="Q401" i="18" s="1"/>
  <c r="S401" i="18" s="1"/>
  <c r="T401" i="18" s="1"/>
  <c r="V401" i="18" s="1"/>
  <c r="W401" i="18" s="1"/>
  <c r="X401" i="18" s="1"/>
  <c r="Y401" i="18" s="1"/>
  <c r="AA401" i="18" s="1"/>
  <c r="R401" i="18"/>
  <c r="Z401" i="18"/>
  <c r="AJ401" i="18"/>
  <c r="D402" i="18"/>
  <c r="F402" i="18"/>
  <c r="H402" i="18"/>
  <c r="J402" i="18"/>
  <c r="L402" i="18"/>
  <c r="M402" i="18"/>
  <c r="N402" i="18"/>
  <c r="P402" i="18"/>
  <c r="Q402" i="18"/>
  <c r="S402" i="18" s="1"/>
  <c r="T402" i="18" s="1"/>
  <c r="V402" i="18" s="1"/>
  <c r="W402" i="18" s="1"/>
  <c r="X402" i="18" s="1"/>
  <c r="Y402" i="18" s="1"/>
  <c r="R402" i="18"/>
  <c r="Z402" i="18"/>
  <c r="AJ402" i="18"/>
  <c r="D403" i="18"/>
  <c r="F403" i="18"/>
  <c r="H403" i="18"/>
  <c r="J403" i="18"/>
  <c r="M403" i="18"/>
  <c r="L403" i="18" s="1"/>
  <c r="N403" i="18"/>
  <c r="P403" i="18" s="1"/>
  <c r="Q403" i="18" s="1"/>
  <c r="S403" i="18" s="1"/>
  <c r="T403" i="18" s="1"/>
  <c r="V403" i="18" s="1"/>
  <c r="W403" i="18" s="1"/>
  <c r="X403" i="18" s="1"/>
  <c r="Y403" i="18" s="1"/>
  <c r="AA403" i="18" s="1"/>
  <c r="R403" i="18"/>
  <c r="Z403" i="18"/>
  <c r="AJ403" i="18"/>
  <c r="D404" i="18"/>
  <c r="F404" i="18"/>
  <c r="H404" i="18"/>
  <c r="J404" i="18"/>
  <c r="L404" i="18"/>
  <c r="M404" i="18"/>
  <c r="N404" i="18"/>
  <c r="P404" i="18"/>
  <c r="Q404" i="18"/>
  <c r="S404" i="18" s="1"/>
  <c r="T404" i="18" s="1"/>
  <c r="V404" i="18" s="1"/>
  <c r="W404" i="18" s="1"/>
  <c r="X404" i="18" s="1"/>
  <c r="Y404" i="18" s="1"/>
  <c r="R404" i="18"/>
  <c r="Z404" i="18"/>
  <c r="AJ404" i="18"/>
  <c r="D405" i="18"/>
  <c r="F405" i="18"/>
  <c r="H405" i="18"/>
  <c r="J405" i="18"/>
  <c r="M405" i="18"/>
  <c r="L405" i="18" s="1"/>
  <c r="N405" i="18"/>
  <c r="P405" i="18" s="1"/>
  <c r="Q405" i="18" s="1"/>
  <c r="S405" i="18" s="1"/>
  <c r="T405" i="18" s="1"/>
  <c r="V405" i="18" s="1"/>
  <c r="W405" i="18" s="1"/>
  <c r="X405" i="18" s="1"/>
  <c r="Y405" i="18" s="1"/>
  <c r="AA405" i="18" s="1"/>
  <c r="R405" i="18"/>
  <c r="Z405" i="18"/>
  <c r="AJ405" i="18"/>
  <c r="D406" i="18"/>
  <c r="F406" i="18"/>
  <c r="H406" i="18"/>
  <c r="J406" i="18"/>
  <c r="L406" i="18"/>
  <c r="M406" i="18"/>
  <c r="N406" i="18"/>
  <c r="P406" i="18"/>
  <c r="Q406" i="18"/>
  <c r="S406" i="18" s="1"/>
  <c r="T406" i="18" s="1"/>
  <c r="V406" i="18" s="1"/>
  <c r="W406" i="18" s="1"/>
  <c r="X406" i="18" s="1"/>
  <c r="Y406" i="18" s="1"/>
  <c r="R406" i="18"/>
  <c r="Z406" i="18"/>
  <c r="AA406" i="18" s="1"/>
  <c r="AJ406" i="18"/>
  <c r="D407" i="18"/>
  <c r="F407" i="18"/>
  <c r="H407" i="18"/>
  <c r="J407" i="18"/>
  <c r="M407" i="18"/>
  <c r="L407" i="18" s="1"/>
  <c r="N407" i="18"/>
  <c r="P407" i="18" s="1"/>
  <c r="Q407" i="18" s="1"/>
  <c r="S407" i="18" s="1"/>
  <c r="T407" i="18" s="1"/>
  <c r="V407" i="18" s="1"/>
  <c r="W407" i="18" s="1"/>
  <c r="X407" i="18" s="1"/>
  <c r="Y407" i="18" s="1"/>
  <c r="AA407" i="18" s="1"/>
  <c r="R407" i="18"/>
  <c r="Z407" i="18"/>
  <c r="AJ407" i="18"/>
  <c r="D408" i="18"/>
  <c r="F408" i="18"/>
  <c r="H408" i="18"/>
  <c r="J408" i="18"/>
  <c r="L408" i="18"/>
  <c r="M408" i="18"/>
  <c r="N408" i="18"/>
  <c r="P408" i="18"/>
  <c r="Q408" i="18"/>
  <c r="S408" i="18" s="1"/>
  <c r="T408" i="18" s="1"/>
  <c r="V408" i="18" s="1"/>
  <c r="W408" i="18" s="1"/>
  <c r="X408" i="18" s="1"/>
  <c r="Y408" i="18" s="1"/>
  <c r="R408" i="18"/>
  <c r="Z408" i="18"/>
  <c r="AJ408" i="18"/>
  <c r="D409" i="18"/>
  <c r="F409" i="18"/>
  <c r="H409" i="18"/>
  <c r="J409" i="18"/>
  <c r="M409" i="18"/>
  <c r="L409" i="18" s="1"/>
  <c r="N409" i="18"/>
  <c r="P409" i="18" s="1"/>
  <c r="Q409" i="18" s="1"/>
  <c r="S409" i="18" s="1"/>
  <c r="T409" i="18" s="1"/>
  <c r="V409" i="18" s="1"/>
  <c r="W409" i="18" s="1"/>
  <c r="X409" i="18" s="1"/>
  <c r="Y409" i="18" s="1"/>
  <c r="AA409" i="18" s="1"/>
  <c r="R409" i="18"/>
  <c r="Z409" i="18"/>
  <c r="AJ409" i="18"/>
  <c r="D410" i="18"/>
  <c r="F410" i="18"/>
  <c r="H410" i="18"/>
  <c r="J410" i="18"/>
  <c r="L410" i="18"/>
  <c r="M410" i="18"/>
  <c r="N410" i="18"/>
  <c r="P410" i="18"/>
  <c r="Q410" i="18"/>
  <c r="S410" i="18" s="1"/>
  <c r="T410" i="18" s="1"/>
  <c r="V410" i="18" s="1"/>
  <c r="W410" i="18" s="1"/>
  <c r="X410" i="18" s="1"/>
  <c r="Y410" i="18" s="1"/>
  <c r="R410" i="18"/>
  <c r="Z410" i="18"/>
  <c r="AJ410" i="18"/>
  <c r="D411" i="18"/>
  <c r="F411" i="18"/>
  <c r="H411" i="18"/>
  <c r="J411" i="18"/>
  <c r="M411" i="18"/>
  <c r="L411" i="18" s="1"/>
  <c r="N411" i="18"/>
  <c r="P411" i="18" s="1"/>
  <c r="Q411" i="18" s="1"/>
  <c r="S411" i="18" s="1"/>
  <c r="T411" i="18" s="1"/>
  <c r="V411" i="18" s="1"/>
  <c r="W411" i="18" s="1"/>
  <c r="X411" i="18" s="1"/>
  <c r="Y411" i="18" s="1"/>
  <c r="AA411" i="18" s="1"/>
  <c r="R411" i="18"/>
  <c r="Z411" i="18"/>
  <c r="AJ411" i="18"/>
  <c r="D412" i="18"/>
  <c r="F412" i="18"/>
  <c r="H412" i="18"/>
  <c r="J412" i="18"/>
  <c r="L412" i="18"/>
  <c r="M412" i="18"/>
  <c r="N412" i="18"/>
  <c r="P412" i="18"/>
  <c r="Q412" i="18"/>
  <c r="S412" i="18" s="1"/>
  <c r="T412" i="18" s="1"/>
  <c r="V412" i="18" s="1"/>
  <c r="W412" i="18" s="1"/>
  <c r="X412" i="18" s="1"/>
  <c r="Y412" i="18" s="1"/>
  <c r="R412" i="18"/>
  <c r="Z412" i="18"/>
  <c r="AJ412" i="18"/>
  <c r="D413" i="18"/>
  <c r="F413" i="18"/>
  <c r="H413" i="18"/>
  <c r="J413" i="18"/>
  <c r="M413" i="18"/>
  <c r="L413" i="18" s="1"/>
  <c r="N413" i="18"/>
  <c r="P413" i="18" s="1"/>
  <c r="Q413" i="18" s="1"/>
  <c r="S413" i="18" s="1"/>
  <c r="T413" i="18" s="1"/>
  <c r="V413" i="18" s="1"/>
  <c r="W413" i="18" s="1"/>
  <c r="X413" i="18" s="1"/>
  <c r="Y413" i="18" s="1"/>
  <c r="AA413" i="18" s="1"/>
  <c r="R413" i="18"/>
  <c r="Z413" i="18"/>
  <c r="AJ413" i="18"/>
  <c r="D414" i="18"/>
  <c r="F414" i="18"/>
  <c r="H414" i="18"/>
  <c r="J414" i="18"/>
  <c r="L414" i="18"/>
  <c r="M414" i="18"/>
  <c r="N414" i="18"/>
  <c r="P414" i="18"/>
  <c r="Q414" i="18"/>
  <c r="S414" i="18" s="1"/>
  <c r="T414" i="18" s="1"/>
  <c r="V414" i="18" s="1"/>
  <c r="W414" i="18" s="1"/>
  <c r="X414" i="18" s="1"/>
  <c r="Y414" i="18" s="1"/>
  <c r="R414" i="18"/>
  <c r="Z414" i="18"/>
  <c r="AA414" i="18" s="1"/>
  <c r="AJ414" i="18"/>
  <c r="D415" i="18"/>
  <c r="F415" i="18"/>
  <c r="H415" i="18"/>
  <c r="J415" i="18"/>
  <c r="M415" i="18"/>
  <c r="L415" i="18" s="1"/>
  <c r="N415" i="18"/>
  <c r="P415" i="18" s="1"/>
  <c r="Q415" i="18" s="1"/>
  <c r="S415" i="18" s="1"/>
  <c r="T415" i="18" s="1"/>
  <c r="V415" i="18" s="1"/>
  <c r="W415" i="18" s="1"/>
  <c r="X415" i="18" s="1"/>
  <c r="Y415" i="18" s="1"/>
  <c r="AA415" i="18" s="1"/>
  <c r="R415" i="18"/>
  <c r="Z415" i="18"/>
  <c r="AJ415" i="18"/>
  <c r="D416" i="18"/>
  <c r="F416" i="18"/>
  <c r="H416" i="18"/>
  <c r="J416" i="18"/>
  <c r="L416" i="18"/>
  <c r="M416" i="18"/>
  <c r="N416" i="18"/>
  <c r="P416" i="18"/>
  <c r="Q416" i="18"/>
  <c r="S416" i="18" s="1"/>
  <c r="T416" i="18" s="1"/>
  <c r="V416" i="18" s="1"/>
  <c r="W416" i="18" s="1"/>
  <c r="X416" i="18" s="1"/>
  <c r="Y416" i="18" s="1"/>
  <c r="R416" i="18"/>
  <c r="Z416" i="18"/>
  <c r="AJ416" i="18"/>
  <c r="D417" i="18"/>
  <c r="F417" i="18"/>
  <c r="H417" i="18"/>
  <c r="J417" i="18"/>
  <c r="M417" i="18"/>
  <c r="L417" i="18" s="1"/>
  <c r="N417" i="18"/>
  <c r="P417" i="18" s="1"/>
  <c r="Q417" i="18" s="1"/>
  <c r="S417" i="18" s="1"/>
  <c r="T417" i="18" s="1"/>
  <c r="V417" i="18" s="1"/>
  <c r="W417" i="18" s="1"/>
  <c r="X417" i="18" s="1"/>
  <c r="Y417" i="18" s="1"/>
  <c r="AA417" i="18" s="1"/>
  <c r="R417" i="18"/>
  <c r="Z417" i="18"/>
  <c r="AJ417" i="18"/>
  <c r="D418" i="18"/>
  <c r="F418" i="18"/>
  <c r="H418" i="18"/>
  <c r="J418" i="18"/>
  <c r="L418" i="18"/>
  <c r="M418" i="18"/>
  <c r="N418" i="18"/>
  <c r="P418" i="18"/>
  <c r="Q418" i="18"/>
  <c r="S418" i="18" s="1"/>
  <c r="T418" i="18" s="1"/>
  <c r="V418" i="18" s="1"/>
  <c r="W418" i="18" s="1"/>
  <c r="X418" i="18" s="1"/>
  <c r="Y418" i="18" s="1"/>
  <c r="R418" i="18"/>
  <c r="Z418" i="18"/>
  <c r="AJ418" i="18"/>
  <c r="D419" i="18"/>
  <c r="F419" i="18"/>
  <c r="H419" i="18"/>
  <c r="J419" i="18"/>
  <c r="M419" i="18"/>
  <c r="L419" i="18" s="1"/>
  <c r="N419" i="18"/>
  <c r="P419" i="18" s="1"/>
  <c r="Q419" i="18" s="1"/>
  <c r="S419" i="18" s="1"/>
  <c r="T419" i="18" s="1"/>
  <c r="V419" i="18" s="1"/>
  <c r="W419" i="18" s="1"/>
  <c r="X419" i="18" s="1"/>
  <c r="Y419" i="18" s="1"/>
  <c r="AA419" i="18" s="1"/>
  <c r="R419" i="18"/>
  <c r="Z419" i="18"/>
  <c r="AJ419" i="18"/>
  <c r="D420" i="18"/>
  <c r="F420" i="18"/>
  <c r="H420" i="18"/>
  <c r="J420" i="18"/>
  <c r="L420" i="18"/>
  <c r="M420" i="18"/>
  <c r="N420" i="18"/>
  <c r="P420" i="18"/>
  <c r="Q420" i="18"/>
  <c r="S420" i="18" s="1"/>
  <c r="T420" i="18" s="1"/>
  <c r="V420" i="18" s="1"/>
  <c r="W420" i="18" s="1"/>
  <c r="X420" i="18" s="1"/>
  <c r="Y420" i="18" s="1"/>
  <c r="R420" i="18"/>
  <c r="Z420" i="18"/>
  <c r="AJ420" i="18"/>
  <c r="D421" i="18"/>
  <c r="F421" i="18"/>
  <c r="H421" i="18"/>
  <c r="J421" i="18"/>
  <c r="M421" i="18"/>
  <c r="L421" i="18" s="1"/>
  <c r="N421" i="18"/>
  <c r="P421" i="18" s="1"/>
  <c r="Q421" i="18" s="1"/>
  <c r="S421" i="18" s="1"/>
  <c r="T421" i="18" s="1"/>
  <c r="V421" i="18" s="1"/>
  <c r="W421" i="18" s="1"/>
  <c r="X421" i="18" s="1"/>
  <c r="Y421" i="18" s="1"/>
  <c r="AA421" i="18" s="1"/>
  <c r="R421" i="18"/>
  <c r="Z421" i="18"/>
  <c r="AJ421" i="18"/>
  <c r="D422" i="18"/>
  <c r="F422" i="18"/>
  <c r="H422" i="18"/>
  <c r="J422" i="18"/>
  <c r="L422" i="18"/>
  <c r="M422" i="18"/>
  <c r="N422" i="18"/>
  <c r="P422" i="18"/>
  <c r="Q422" i="18"/>
  <c r="S422" i="18" s="1"/>
  <c r="T422" i="18" s="1"/>
  <c r="V422" i="18" s="1"/>
  <c r="W422" i="18" s="1"/>
  <c r="X422" i="18" s="1"/>
  <c r="Y422" i="18" s="1"/>
  <c r="R422" i="18"/>
  <c r="Z422" i="18"/>
  <c r="AA422" i="18" s="1"/>
  <c r="AJ422" i="18"/>
  <c r="D423" i="18"/>
  <c r="F423" i="18"/>
  <c r="H423" i="18"/>
  <c r="J423" i="18"/>
  <c r="M423" i="18"/>
  <c r="L423" i="18" s="1"/>
  <c r="N423" i="18"/>
  <c r="P423" i="18" s="1"/>
  <c r="Q423" i="18" s="1"/>
  <c r="S423" i="18" s="1"/>
  <c r="T423" i="18" s="1"/>
  <c r="V423" i="18" s="1"/>
  <c r="W423" i="18" s="1"/>
  <c r="X423" i="18" s="1"/>
  <c r="Y423" i="18" s="1"/>
  <c r="AA423" i="18" s="1"/>
  <c r="R423" i="18"/>
  <c r="Z423" i="18"/>
  <c r="AJ423" i="18"/>
  <c r="D424" i="18"/>
  <c r="F424" i="18"/>
  <c r="H424" i="18"/>
  <c r="J424" i="18"/>
  <c r="L424" i="18"/>
  <c r="M424" i="18"/>
  <c r="N424" i="18"/>
  <c r="P424" i="18"/>
  <c r="Q424" i="18"/>
  <c r="S424" i="18" s="1"/>
  <c r="T424" i="18" s="1"/>
  <c r="V424" i="18" s="1"/>
  <c r="W424" i="18" s="1"/>
  <c r="X424" i="18" s="1"/>
  <c r="Y424" i="18" s="1"/>
  <c r="R424" i="18"/>
  <c r="Z424" i="18"/>
  <c r="AJ424" i="18"/>
  <c r="D425" i="18"/>
  <c r="F425" i="18"/>
  <c r="H425" i="18"/>
  <c r="J425" i="18"/>
  <c r="M425" i="18"/>
  <c r="L425" i="18" s="1"/>
  <c r="N425" i="18"/>
  <c r="P425" i="18" s="1"/>
  <c r="Q425" i="18" s="1"/>
  <c r="S425" i="18" s="1"/>
  <c r="T425" i="18" s="1"/>
  <c r="V425" i="18" s="1"/>
  <c r="W425" i="18" s="1"/>
  <c r="X425" i="18" s="1"/>
  <c r="Y425" i="18" s="1"/>
  <c r="AA425" i="18" s="1"/>
  <c r="R425" i="18"/>
  <c r="Z425" i="18"/>
  <c r="AJ425" i="18"/>
  <c r="D426" i="18"/>
  <c r="F426" i="18"/>
  <c r="H426" i="18"/>
  <c r="J426" i="18"/>
  <c r="L426" i="18"/>
  <c r="M426" i="18"/>
  <c r="N426" i="18"/>
  <c r="P426" i="18"/>
  <c r="Q426" i="18"/>
  <c r="S426" i="18" s="1"/>
  <c r="T426" i="18" s="1"/>
  <c r="V426" i="18" s="1"/>
  <c r="W426" i="18" s="1"/>
  <c r="X426" i="18" s="1"/>
  <c r="Y426" i="18" s="1"/>
  <c r="R426" i="18"/>
  <c r="Z426" i="18"/>
  <c r="AJ426" i="18"/>
  <c r="D427" i="18"/>
  <c r="F427" i="18"/>
  <c r="H427" i="18"/>
  <c r="J427" i="18"/>
  <c r="M427" i="18"/>
  <c r="L427" i="18" s="1"/>
  <c r="N427" i="18"/>
  <c r="P427" i="18" s="1"/>
  <c r="Q427" i="18" s="1"/>
  <c r="S427" i="18" s="1"/>
  <c r="T427" i="18" s="1"/>
  <c r="V427" i="18" s="1"/>
  <c r="W427" i="18" s="1"/>
  <c r="X427" i="18" s="1"/>
  <c r="Y427" i="18" s="1"/>
  <c r="AA427" i="18" s="1"/>
  <c r="R427" i="18"/>
  <c r="Z427" i="18"/>
  <c r="AJ427" i="18"/>
  <c r="D428" i="18"/>
  <c r="F428" i="18"/>
  <c r="H428" i="18"/>
  <c r="J428" i="18"/>
  <c r="L428" i="18"/>
  <c r="M428" i="18"/>
  <c r="N428" i="18"/>
  <c r="P428" i="18"/>
  <c r="Q428" i="18"/>
  <c r="S428" i="18" s="1"/>
  <c r="T428" i="18" s="1"/>
  <c r="V428" i="18" s="1"/>
  <c r="W428" i="18" s="1"/>
  <c r="X428" i="18" s="1"/>
  <c r="Y428" i="18" s="1"/>
  <c r="R428" i="18"/>
  <c r="Z428" i="18"/>
  <c r="AJ428" i="18"/>
  <c r="D429" i="18"/>
  <c r="F429" i="18"/>
  <c r="H429" i="18"/>
  <c r="J429" i="18"/>
  <c r="M429" i="18"/>
  <c r="L429" i="18" s="1"/>
  <c r="N429" i="18"/>
  <c r="P429" i="18" s="1"/>
  <c r="Q429" i="18" s="1"/>
  <c r="S429" i="18" s="1"/>
  <c r="T429" i="18" s="1"/>
  <c r="V429" i="18" s="1"/>
  <c r="W429" i="18" s="1"/>
  <c r="X429" i="18" s="1"/>
  <c r="Y429" i="18" s="1"/>
  <c r="AA429" i="18" s="1"/>
  <c r="R429" i="18"/>
  <c r="Z429" i="18"/>
  <c r="AJ429" i="18"/>
  <c r="D430" i="18"/>
  <c r="F430" i="18"/>
  <c r="H430" i="18"/>
  <c r="J430" i="18"/>
  <c r="L430" i="18"/>
  <c r="M430" i="18"/>
  <c r="N430" i="18"/>
  <c r="P430" i="18"/>
  <c r="Q430" i="18"/>
  <c r="S430" i="18" s="1"/>
  <c r="T430" i="18" s="1"/>
  <c r="V430" i="18" s="1"/>
  <c r="W430" i="18" s="1"/>
  <c r="X430" i="18" s="1"/>
  <c r="Y430" i="18" s="1"/>
  <c r="R430" i="18"/>
  <c r="Z430" i="18"/>
  <c r="AA430" i="18" s="1"/>
  <c r="AJ430" i="18"/>
  <c r="D431" i="18"/>
  <c r="F431" i="18"/>
  <c r="H431" i="18"/>
  <c r="J431" i="18"/>
  <c r="M431" i="18"/>
  <c r="L431" i="18" s="1"/>
  <c r="N431" i="18"/>
  <c r="P431" i="18" s="1"/>
  <c r="Q431" i="18" s="1"/>
  <c r="S431" i="18" s="1"/>
  <c r="T431" i="18" s="1"/>
  <c r="V431" i="18" s="1"/>
  <c r="W431" i="18" s="1"/>
  <c r="X431" i="18" s="1"/>
  <c r="Y431" i="18" s="1"/>
  <c r="AA431" i="18" s="1"/>
  <c r="R431" i="18"/>
  <c r="Z431" i="18"/>
  <c r="AJ431" i="18"/>
  <c r="D432" i="18"/>
  <c r="F432" i="18"/>
  <c r="H432" i="18"/>
  <c r="J432" i="18"/>
  <c r="L432" i="18"/>
  <c r="M432" i="18"/>
  <c r="N432" i="18"/>
  <c r="P432" i="18"/>
  <c r="Q432" i="18"/>
  <c r="S432" i="18" s="1"/>
  <c r="T432" i="18" s="1"/>
  <c r="V432" i="18" s="1"/>
  <c r="W432" i="18" s="1"/>
  <c r="X432" i="18" s="1"/>
  <c r="Y432" i="18" s="1"/>
  <c r="R432" i="18"/>
  <c r="Z432" i="18"/>
  <c r="AJ432" i="18"/>
  <c r="D433" i="18"/>
  <c r="F433" i="18"/>
  <c r="H433" i="18"/>
  <c r="J433" i="18"/>
  <c r="M433" i="18"/>
  <c r="L433" i="18" s="1"/>
  <c r="N433" i="18"/>
  <c r="P433" i="18" s="1"/>
  <c r="Q433" i="18" s="1"/>
  <c r="S433" i="18" s="1"/>
  <c r="T433" i="18" s="1"/>
  <c r="V433" i="18" s="1"/>
  <c r="W433" i="18" s="1"/>
  <c r="X433" i="18" s="1"/>
  <c r="Y433" i="18" s="1"/>
  <c r="AA433" i="18" s="1"/>
  <c r="R433" i="18"/>
  <c r="Z433" i="18"/>
  <c r="AJ433" i="18"/>
  <c r="D434" i="18"/>
  <c r="F434" i="18"/>
  <c r="H434" i="18"/>
  <c r="J434" i="18"/>
  <c r="L434" i="18"/>
  <c r="M434" i="18"/>
  <c r="N434" i="18"/>
  <c r="P434" i="18" s="1"/>
  <c r="Q434" i="18" s="1"/>
  <c r="S434" i="18" s="1"/>
  <c r="T434" i="18" s="1"/>
  <c r="V434" i="18" s="1"/>
  <c r="W434" i="18" s="1"/>
  <c r="X434" i="18" s="1"/>
  <c r="Y434" i="18" s="1"/>
  <c r="R434" i="18"/>
  <c r="Z434" i="18"/>
  <c r="AA434" i="18" s="1"/>
  <c r="AJ434" i="18"/>
  <c r="D435" i="18"/>
  <c r="F435" i="18"/>
  <c r="H435" i="18"/>
  <c r="J435" i="18"/>
  <c r="M435" i="18"/>
  <c r="L435" i="18" s="1"/>
  <c r="N435" i="18"/>
  <c r="P435" i="18" s="1"/>
  <c r="Q435" i="18" s="1"/>
  <c r="S435" i="18" s="1"/>
  <c r="T435" i="18" s="1"/>
  <c r="V435" i="18" s="1"/>
  <c r="W435" i="18" s="1"/>
  <c r="X435" i="18" s="1"/>
  <c r="Y435" i="18" s="1"/>
  <c r="R435" i="18"/>
  <c r="Z435" i="18"/>
  <c r="AJ435" i="18"/>
  <c r="D436" i="18"/>
  <c r="F436" i="18"/>
  <c r="H436" i="18"/>
  <c r="J436" i="18"/>
  <c r="L436" i="18"/>
  <c r="M436" i="18"/>
  <c r="N436" i="18"/>
  <c r="P436" i="18" s="1"/>
  <c r="Q436" i="18" s="1"/>
  <c r="S436" i="18" s="1"/>
  <c r="T436" i="18" s="1"/>
  <c r="V436" i="18" s="1"/>
  <c r="W436" i="18" s="1"/>
  <c r="X436" i="18" s="1"/>
  <c r="Y436" i="18" s="1"/>
  <c r="R436" i="18"/>
  <c r="Z436" i="18"/>
  <c r="AA436" i="18" s="1"/>
  <c r="AJ436" i="18"/>
  <c r="D437" i="18"/>
  <c r="F437" i="18"/>
  <c r="H437" i="18"/>
  <c r="J437" i="18"/>
  <c r="M437" i="18"/>
  <c r="L437" i="18" s="1"/>
  <c r="N437" i="18"/>
  <c r="P437" i="18" s="1"/>
  <c r="Q437" i="18" s="1"/>
  <c r="S437" i="18" s="1"/>
  <c r="T437" i="18" s="1"/>
  <c r="V437" i="18" s="1"/>
  <c r="W437" i="18" s="1"/>
  <c r="X437" i="18" s="1"/>
  <c r="Y437" i="18" s="1"/>
  <c r="R437" i="18"/>
  <c r="Z437" i="18"/>
  <c r="AA437" i="18" s="1"/>
  <c r="AJ437" i="18"/>
  <c r="D438" i="18"/>
  <c r="F438" i="18"/>
  <c r="H438" i="18"/>
  <c r="J438" i="18"/>
  <c r="L438" i="18"/>
  <c r="M438" i="18"/>
  <c r="N438" i="18"/>
  <c r="P438" i="18" s="1"/>
  <c r="Q438" i="18" s="1"/>
  <c r="S438" i="18" s="1"/>
  <c r="T438" i="18" s="1"/>
  <c r="V438" i="18" s="1"/>
  <c r="W438" i="18" s="1"/>
  <c r="X438" i="18" s="1"/>
  <c r="Y438" i="18" s="1"/>
  <c r="R438" i="18"/>
  <c r="Z438" i="18"/>
  <c r="AJ438" i="18"/>
  <c r="D439" i="18"/>
  <c r="F439" i="18"/>
  <c r="H439" i="18"/>
  <c r="J439" i="18"/>
  <c r="M439" i="18"/>
  <c r="L439" i="18" s="1"/>
  <c r="N439" i="18"/>
  <c r="P439" i="18" s="1"/>
  <c r="Q439" i="18" s="1"/>
  <c r="S439" i="18" s="1"/>
  <c r="T439" i="18" s="1"/>
  <c r="V439" i="18" s="1"/>
  <c r="W439" i="18" s="1"/>
  <c r="X439" i="18" s="1"/>
  <c r="Y439" i="18" s="1"/>
  <c r="R439" i="18"/>
  <c r="Z439" i="18"/>
  <c r="AJ439" i="18"/>
  <c r="D440" i="18"/>
  <c r="F440" i="18"/>
  <c r="H440" i="18"/>
  <c r="J440" i="18"/>
  <c r="L440" i="18"/>
  <c r="M440" i="18"/>
  <c r="N440" i="18"/>
  <c r="P440" i="18" s="1"/>
  <c r="Q440" i="18" s="1"/>
  <c r="S440" i="18" s="1"/>
  <c r="T440" i="18" s="1"/>
  <c r="V440" i="18" s="1"/>
  <c r="W440" i="18" s="1"/>
  <c r="X440" i="18" s="1"/>
  <c r="Y440" i="18" s="1"/>
  <c r="R440" i="18"/>
  <c r="Z440" i="18"/>
  <c r="AJ440" i="18"/>
  <c r="D441" i="18"/>
  <c r="F441" i="18"/>
  <c r="H441" i="18"/>
  <c r="J441" i="18"/>
  <c r="M441" i="18"/>
  <c r="L441" i="18" s="1"/>
  <c r="N441" i="18"/>
  <c r="P441" i="18" s="1"/>
  <c r="Q441" i="18" s="1"/>
  <c r="S441" i="18" s="1"/>
  <c r="T441" i="18" s="1"/>
  <c r="V441" i="18" s="1"/>
  <c r="W441" i="18" s="1"/>
  <c r="X441" i="18" s="1"/>
  <c r="Y441" i="18" s="1"/>
  <c r="R441" i="18"/>
  <c r="Z441" i="18"/>
  <c r="AJ441" i="18"/>
  <c r="D442" i="18"/>
  <c r="F442" i="18"/>
  <c r="H442" i="18"/>
  <c r="J442" i="18"/>
  <c r="L442" i="18"/>
  <c r="M442" i="18"/>
  <c r="N442" i="18"/>
  <c r="P442" i="18" s="1"/>
  <c r="Q442" i="18" s="1"/>
  <c r="S442" i="18" s="1"/>
  <c r="T442" i="18" s="1"/>
  <c r="V442" i="18" s="1"/>
  <c r="W442" i="18" s="1"/>
  <c r="X442" i="18" s="1"/>
  <c r="Y442" i="18" s="1"/>
  <c r="R442" i="18"/>
  <c r="Z442" i="18"/>
  <c r="AA442" i="18" s="1"/>
  <c r="AJ442" i="18"/>
  <c r="D443" i="18"/>
  <c r="F443" i="18"/>
  <c r="H443" i="18"/>
  <c r="J443" i="18"/>
  <c r="M443" i="18"/>
  <c r="L443" i="18" s="1"/>
  <c r="N443" i="18"/>
  <c r="P443" i="18" s="1"/>
  <c r="Q443" i="18" s="1"/>
  <c r="S443" i="18" s="1"/>
  <c r="T443" i="18" s="1"/>
  <c r="V443" i="18" s="1"/>
  <c r="W443" i="18" s="1"/>
  <c r="X443" i="18" s="1"/>
  <c r="Y443" i="18" s="1"/>
  <c r="R443" i="18"/>
  <c r="Z443" i="18"/>
  <c r="AJ443" i="18"/>
  <c r="D444" i="18"/>
  <c r="F444" i="18"/>
  <c r="H444" i="18"/>
  <c r="J444" i="18"/>
  <c r="L444" i="18"/>
  <c r="M444" i="18"/>
  <c r="N444" i="18"/>
  <c r="P444" i="18" s="1"/>
  <c r="Q444" i="18" s="1"/>
  <c r="S444" i="18" s="1"/>
  <c r="T444" i="18" s="1"/>
  <c r="V444" i="18" s="1"/>
  <c r="W444" i="18" s="1"/>
  <c r="X444" i="18" s="1"/>
  <c r="Y444" i="18" s="1"/>
  <c r="R444" i="18"/>
  <c r="Z444" i="18"/>
  <c r="AA444" i="18" s="1"/>
  <c r="AJ444" i="18"/>
  <c r="D445" i="18"/>
  <c r="F445" i="18"/>
  <c r="H445" i="18"/>
  <c r="J445" i="18"/>
  <c r="M445" i="18"/>
  <c r="L445" i="18" s="1"/>
  <c r="N445" i="18"/>
  <c r="P445" i="18" s="1"/>
  <c r="Q445" i="18" s="1"/>
  <c r="S445" i="18" s="1"/>
  <c r="T445" i="18" s="1"/>
  <c r="V445" i="18" s="1"/>
  <c r="W445" i="18" s="1"/>
  <c r="X445" i="18" s="1"/>
  <c r="Y445" i="18" s="1"/>
  <c r="R445" i="18"/>
  <c r="Z445" i="18"/>
  <c r="AA445" i="18" s="1"/>
  <c r="AJ445" i="18"/>
  <c r="D446" i="18"/>
  <c r="F446" i="18"/>
  <c r="H446" i="18"/>
  <c r="J446" i="18"/>
  <c r="L446" i="18"/>
  <c r="M446" i="18"/>
  <c r="N446" i="18"/>
  <c r="P446" i="18" s="1"/>
  <c r="Q446" i="18" s="1"/>
  <c r="R446" i="18"/>
  <c r="S446" i="18" s="1"/>
  <c r="T446" i="18" s="1"/>
  <c r="V446" i="18" s="1"/>
  <c r="W446" i="18" s="1"/>
  <c r="X446" i="18" s="1"/>
  <c r="Y446" i="18" s="1"/>
  <c r="Z446" i="18"/>
  <c r="AJ446" i="18"/>
  <c r="D447" i="18"/>
  <c r="F447" i="18"/>
  <c r="H447" i="18"/>
  <c r="J447" i="18"/>
  <c r="M447" i="18"/>
  <c r="L447" i="18" s="1"/>
  <c r="N447" i="18"/>
  <c r="P447" i="18" s="1"/>
  <c r="Q447" i="18" s="1"/>
  <c r="S447" i="18" s="1"/>
  <c r="T447" i="18" s="1"/>
  <c r="V447" i="18" s="1"/>
  <c r="W447" i="18" s="1"/>
  <c r="X447" i="18" s="1"/>
  <c r="Y447" i="18" s="1"/>
  <c r="R447" i="18"/>
  <c r="Z447" i="18"/>
  <c r="AJ447" i="18"/>
  <c r="D448" i="18"/>
  <c r="F448" i="18"/>
  <c r="H448" i="18"/>
  <c r="J448" i="18"/>
  <c r="L448" i="18"/>
  <c r="M448" i="18"/>
  <c r="N448" i="18" s="1"/>
  <c r="P448" i="18" s="1"/>
  <c r="Q448" i="18" s="1"/>
  <c r="R448" i="18"/>
  <c r="S448" i="18" s="1"/>
  <c r="T448" i="18" s="1"/>
  <c r="V448" i="18" s="1"/>
  <c r="W448" i="18" s="1"/>
  <c r="X448" i="18" s="1"/>
  <c r="Y448" i="18" s="1"/>
  <c r="Z448" i="18"/>
  <c r="AJ448" i="18"/>
  <c r="D449" i="18"/>
  <c r="F449" i="18"/>
  <c r="H449" i="18"/>
  <c r="J449" i="18"/>
  <c r="L449" i="18"/>
  <c r="M449" i="18"/>
  <c r="N449" i="18"/>
  <c r="P449" i="18" s="1"/>
  <c r="Q449" i="18" s="1"/>
  <c r="S449" i="18" s="1"/>
  <c r="T449" i="18" s="1"/>
  <c r="V449" i="18" s="1"/>
  <c r="W449" i="18" s="1"/>
  <c r="X449" i="18" s="1"/>
  <c r="Y449" i="18" s="1"/>
  <c r="R449" i="18"/>
  <c r="Z449" i="18"/>
  <c r="AJ449" i="18"/>
  <c r="D450" i="18"/>
  <c r="F450" i="18"/>
  <c r="H450" i="18"/>
  <c r="J450" i="18"/>
  <c r="L450" i="18"/>
  <c r="M450" i="18"/>
  <c r="N450" i="18" s="1"/>
  <c r="P450" i="18" s="1"/>
  <c r="Q450" i="18" s="1"/>
  <c r="R450" i="18"/>
  <c r="Z450" i="18"/>
  <c r="AJ450" i="18"/>
  <c r="D451" i="18"/>
  <c r="F451" i="18"/>
  <c r="H451" i="18"/>
  <c r="J451" i="18"/>
  <c r="M451" i="18"/>
  <c r="L451" i="18" s="1"/>
  <c r="N451" i="18"/>
  <c r="P451" i="18" s="1"/>
  <c r="Q451" i="18" s="1"/>
  <c r="S451" i="18" s="1"/>
  <c r="T451" i="18" s="1"/>
  <c r="V451" i="18" s="1"/>
  <c r="W451" i="18" s="1"/>
  <c r="X451" i="18" s="1"/>
  <c r="Y451" i="18" s="1"/>
  <c r="R451" i="18"/>
  <c r="Z451" i="18"/>
  <c r="AA451" i="18" s="1"/>
  <c r="AJ451" i="18"/>
  <c r="D452" i="18"/>
  <c r="F452" i="18"/>
  <c r="H452" i="18"/>
  <c r="J452" i="18"/>
  <c r="L452" i="18"/>
  <c r="M452" i="18"/>
  <c r="N452" i="18" s="1"/>
  <c r="P452" i="18" s="1"/>
  <c r="Q452" i="18" s="1"/>
  <c r="R452" i="18"/>
  <c r="Z452" i="18"/>
  <c r="AJ452" i="18"/>
  <c r="D453" i="18"/>
  <c r="F453" i="18"/>
  <c r="H453" i="18"/>
  <c r="J453" i="18"/>
  <c r="L453" i="18"/>
  <c r="M453" i="18"/>
  <c r="N453" i="18"/>
  <c r="P453" i="18" s="1"/>
  <c r="Q453" i="18" s="1"/>
  <c r="S453" i="18" s="1"/>
  <c r="T453" i="18" s="1"/>
  <c r="V453" i="18" s="1"/>
  <c r="W453" i="18" s="1"/>
  <c r="X453" i="18" s="1"/>
  <c r="Y453" i="18" s="1"/>
  <c r="R453" i="18"/>
  <c r="Z453" i="18"/>
  <c r="AJ453" i="18"/>
  <c r="D454" i="18"/>
  <c r="F454" i="18"/>
  <c r="H454" i="18"/>
  <c r="J454" i="18"/>
  <c r="L454" i="18"/>
  <c r="M454" i="18"/>
  <c r="N454" i="18" s="1"/>
  <c r="P454" i="18" s="1"/>
  <c r="Q454" i="18" s="1"/>
  <c r="R454" i="18"/>
  <c r="S454" i="18" s="1"/>
  <c r="T454" i="18" s="1"/>
  <c r="V454" i="18" s="1"/>
  <c r="W454" i="18" s="1"/>
  <c r="X454" i="18" s="1"/>
  <c r="Y454" i="18" s="1"/>
  <c r="Z454" i="18"/>
  <c r="AJ454" i="18"/>
  <c r="D455" i="18"/>
  <c r="F455" i="18"/>
  <c r="H455" i="18"/>
  <c r="J455" i="18"/>
  <c r="L455" i="18"/>
  <c r="M455" i="18"/>
  <c r="N455" i="18"/>
  <c r="P455" i="18" s="1"/>
  <c r="Q455" i="18" s="1"/>
  <c r="S455" i="18" s="1"/>
  <c r="T455" i="18" s="1"/>
  <c r="V455" i="18" s="1"/>
  <c r="W455" i="18" s="1"/>
  <c r="X455" i="18" s="1"/>
  <c r="Y455" i="18" s="1"/>
  <c r="R455" i="18"/>
  <c r="Z455" i="18"/>
  <c r="AJ455" i="18"/>
  <c r="D456" i="18"/>
  <c r="F456" i="18"/>
  <c r="H456" i="18"/>
  <c r="J456" i="18"/>
  <c r="L456" i="18"/>
  <c r="M456" i="18"/>
  <c r="N456" i="18" s="1"/>
  <c r="P456" i="18" s="1"/>
  <c r="Q456" i="18" s="1"/>
  <c r="R456" i="18"/>
  <c r="Z456" i="18"/>
  <c r="AJ456" i="18"/>
  <c r="D457" i="18"/>
  <c r="F457" i="18"/>
  <c r="H457" i="18"/>
  <c r="J457" i="18"/>
  <c r="L457" i="18"/>
  <c r="M457" i="18"/>
  <c r="N457" i="18"/>
  <c r="P457" i="18" s="1"/>
  <c r="Q457" i="18" s="1"/>
  <c r="S457" i="18" s="1"/>
  <c r="T457" i="18" s="1"/>
  <c r="V457" i="18" s="1"/>
  <c r="W457" i="18" s="1"/>
  <c r="X457" i="18" s="1"/>
  <c r="Y457" i="18" s="1"/>
  <c r="R457" i="18"/>
  <c r="Z457" i="18"/>
  <c r="AA457" i="18" s="1"/>
  <c r="AJ457" i="18"/>
  <c r="D458" i="18"/>
  <c r="F458" i="18"/>
  <c r="H458" i="18"/>
  <c r="J458" i="18"/>
  <c r="L458" i="18"/>
  <c r="M458" i="18"/>
  <c r="N458" i="18" s="1"/>
  <c r="P458" i="18" s="1"/>
  <c r="Q458" i="18" s="1"/>
  <c r="R458" i="18"/>
  <c r="S458" i="18" s="1"/>
  <c r="T458" i="18" s="1"/>
  <c r="V458" i="18" s="1"/>
  <c r="W458" i="18" s="1"/>
  <c r="X458" i="18" s="1"/>
  <c r="Y458" i="18" s="1"/>
  <c r="Z458" i="18"/>
  <c r="AJ458" i="18"/>
  <c r="D459" i="18"/>
  <c r="F459" i="18"/>
  <c r="H459" i="18"/>
  <c r="J459" i="18"/>
  <c r="L459" i="18"/>
  <c r="M459" i="18"/>
  <c r="N459" i="18"/>
  <c r="P459" i="18" s="1"/>
  <c r="Q459" i="18" s="1"/>
  <c r="S459" i="18" s="1"/>
  <c r="T459" i="18" s="1"/>
  <c r="V459" i="18" s="1"/>
  <c r="W459" i="18" s="1"/>
  <c r="X459" i="18" s="1"/>
  <c r="Y459" i="18" s="1"/>
  <c r="R459" i="18"/>
  <c r="Z459" i="18"/>
  <c r="AA459" i="18" s="1"/>
  <c r="AJ459" i="18"/>
  <c r="D460" i="18"/>
  <c r="F460" i="18"/>
  <c r="H460" i="18"/>
  <c r="J460" i="18"/>
  <c r="L460" i="18"/>
  <c r="M460" i="18"/>
  <c r="N460" i="18" s="1"/>
  <c r="P460" i="18" s="1"/>
  <c r="Q460" i="18" s="1"/>
  <c r="R460" i="18"/>
  <c r="Z460" i="18"/>
  <c r="AJ460" i="18"/>
  <c r="D461" i="18"/>
  <c r="F461" i="18"/>
  <c r="H461" i="18"/>
  <c r="J461" i="18"/>
  <c r="M461" i="18"/>
  <c r="L461" i="18" s="1"/>
  <c r="N461" i="18"/>
  <c r="P461" i="18" s="1"/>
  <c r="Q461" i="18" s="1"/>
  <c r="S461" i="18" s="1"/>
  <c r="T461" i="18" s="1"/>
  <c r="V461" i="18" s="1"/>
  <c r="W461" i="18" s="1"/>
  <c r="X461" i="18" s="1"/>
  <c r="Y461" i="18" s="1"/>
  <c r="R461" i="18"/>
  <c r="Z461" i="18"/>
  <c r="AJ461" i="18"/>
  <c r="D462" i="18"/>
  <c r="F462" i="18"/>
  <c r="H462" i="18"/>
  <c r="J462" i="18"/>
  <c r="L462" i="18"/>
  <c r="M462" i="18"/>
  <c r="N462" i="18" s="1"/>
  <c r="P462" i="18" s="1"/>
  <c r="Q462" i="18" s="1"/>
  <c r="R462" i="18"/>
  <c r="Z462" i="18"/>
  <c r="AJ462" i="18"/>
  <c r="D463" i="18"/>
  <c r="F463" i="18"/>
  <c r="H463" i="18"/>
  <c r="J463" i="18"/>
  <c r="L463" i="18"/>
  <c r="M463" i="18"/>
  <c r="N463" i="18"/>
  <c r="P463" i="18" s="1"/>
  <c r="Q463" i="18" s="1"/>
  <c r="S463" i="18" s="1"/>
  <c r="T463" i="18" s="1"/>
  <c r="V463" i="18" s="1"/>
  <c r="W463" i="18" s="1"/>
  <c r="X463" i="18" s="1"/>
  <c r="Y463" i="18" s="1"/>
  <c r="R463" i="18"/>
  <c r="Z463" i="18"/>
  <c r="AA463" i="18" s="1"/>
  <c r="AJ463" i="18"/>
  <c r="D464" i="18"/>
  <c r="F464" i="18"/>
  <c r="H464" i="18"/>
  <c r="J464" i="18"/>
  <c r="L464" i="18"/>
  <c r="M464" i="18"/>
  <c r="N464" i="18" s="1"/>
  <c r="P464" i="18" s="1"/>
  <c r="Q464" i="18" s="1"/>
  <c r="R464" i="18"/>
  <c r="S464" i="18" s="1"/>
  <c r="T464" i="18" s="1"/>
  <c r="V464" i="18" s="1"/>
  <c r="W464" i="18" s="1"/>
  <c r="X464" i="18" s="1"/>
  <c r="Y464" i="18" s="1"/>
  <c r="Z464" i="18"/>
  <c r="AJ464" i="18"/>
  <c r="D465" i="18"/>
  <c r="F465" i="18"/>
  <c r="H465" i="18"/>
  <c r="J465" i="18"/>
  <c r="L465" i="18"/>
  <c r="M465" i="18"/>
  <c r="N465" i="18"/>
  <c r="P465" i="18" s="1"/>
  <c r="Q465" i="18" s="1"/>
  <c r="S465" i="18" s="1"/>
  <c r="T465" i="18" s="1"/>
  <c r="V465" i="18" s="1"/>
  <c r="W465" i="18" s="1"/>
  <c r="X465" i="18" s="1"/>
  <c r="Y465" i="18" s="1"/>
  <c r="R465" i="18"/>
  <c r="Z465" i="18"/>
  <c r="AA465" i="18" s="1"/>
  <c r="AJ465" i="18"/>
  <c r="D466" i="18"/>
  <c r="F466" i="18"/>
  <c r="H466" i="18"/>
  <c r="J466" i="18"/>
  <c r="L466" i="18"/>
  <c r="M466" i="18"/>
  <c r="N466" i="18" s="1"/>
  <c r="P466" i="18" s="1"/>
  <c r="Q466" i="18" s="1"/>
  <c r="R466" i="18"/>
  <c r="Z466" i="18"/>
  <c r="AJ466" i="18"/>
  <c r="D467" i="18"/>
  <c r="F467" i="18"/>
  <c r="H467" i="18"/>
  <c r="J467" i="18"/>
  <c r="M467" i="18"/>
  <c r="L467" i="18" s="1"/>
  <c r="N467" i="18"/>
  <c r="P467" i="18" s="1"/>
  <c r="Q467" i="18" s="1"/>
  <c r="S467" i="18" s="1"/>
  <c r="T467" i="18" s="1"/>
  <c r="V467" i="18" s="1"/>
  <c r="W467" i="18" s="1"/>
  <c r="X467" i="18" s="1"/>
  <c r="Y467" i="18" s="1"/>
  <c r="R467" i="18"/>
  <c r="Z467" i="18"/>
  <c r="AJ467" i="18"/>
  <c r="D468" i="18"/>
  <c r="F468" i="18"/>
  <c r="H468" i="18"/>
  <c r="J468" i="18"/>
  <c r="L468" i="18"/>
  <c r="M468" i="18"/>
  <c r="N468" i="18" s="1"/>
  <c r="P468" i="18" s="1"/>
  <c r="Q468" i="18" s="1"/>
  <c r="R468" i="18"/>
  <c r="Z468" i="18"/>
  <c r="AJ468" i="18"/>
  <c r="D469" i="18"/>
  <c r="F469" i="18"/>
  <c r="H469" i="18"/>
  <c r="J469" i="18"/>
  <c r="M469" i="18"/>
  <c r="L469" i="18" s="1"/>
  <c r="N469" i="18"/>
  <c r="P469" i="18" s="1"/>
  <c r="Q469" i="18" s="1"/>
  <c r="S469" i="18" s="1"/>
  <c r="T469" i="18" s="1"/>
  <c r="V469" i="18" s="1"/>
  <c r="W469" i="18" s="1"/>
  <c r="X469" i="18" s="1"/>
  <c r="Y469" i="18" s="1"/>
  <c r="R469" i="18"/>
  <c r="Z469" i="18"/>
  <c r="AA469" i="18" s="1"/>
  <c r="AJ469" i="18"/>
  <c r="D470" i="18"/>
  <c r="F470" i="18"/>
  <c r="H470" i="18"/>
  <c r="J470" i="18"/>
  <c r="L470" i="18"/>
  <c r="M470" i="18"/>
  <c r="N470" i="18" s="1"/>
  <c r="P470" i="18" s="1"/>
  <c r="Q470" i="18" s="1"/>
  <c r="R470" i="18"/>
  <c r="Z470" i="18"/>
  <c r="AJ470" i="18"/>
  <c r="D471" i="18"/>
  <c r="F471" i="18"/>
  <c r="H471" i="18"/>
  <c r="J471" i="18"/>
  <c r="M471" i="18"/>
  <c r="L471" i="18" s="1"/>
  <c r="N471" i="18"/>
  <c r="P471" i="18" s="1"/>
  <c r="Q471" i="18" s="1"/>
  <c r="S471" i="18" s="1"/>
  <c r="T471" i="18" s="1"/>
  <c r="V471" i="18" s="1"/>
  <c r="W471" i="18" s="1"/>
  <c r="X471" i="18" s="1"/>
  <c r="Y471" i="18" s="1"/>
  <c r="R471" i="18"/>
  <c r="Z471" i="18"/>
  <c r="AJ471" i="18"/>
  <c r="D472" i="18"/>
  <c r="F472" i="18"/>
  <c r="H472" i="18"/>
  <c r="J472" i="18"/>
  <c r="L472" i="18"/>
  <c r="M472" i="18"/>
  <c r="N472" i="18" s="1"/>
  <c r="P472" i="18" s="1"/>
  <c r="Q472" i="18" s="1"/>
  <c r="R472" i="18"/>
  <c r="Z472" i="18"/>
  <c r="AJ472" i="18"/>
  <c r="D473" i="18"/>
  <c r="F473" i="18"/>
  <c r="H473" i="18"/>
  <c r="J473" i="18"/>
  <c r="M473" i="18"/>
  <c r="L473" i="18" s="1"/>
  <c r="N473" i="18"/>
  <c r="P473" i="18" s="1"/>
  <c r="Q473" i="18" s="1"/>
  <c r="S473" i="18" s="1"/>
  <c r="T473" i="18" s="1"/>
  <c r="V473" i="18" s="1"/>
  <c r="W473" i="18" s="1"/>
  <c r="X473" i="18" s="1"/>
  <c r="Y473" i="18" s="1"/>
  <c r="R473" i="18"/>
  <c r="Z473" i="18"/>
  <c r="AA473" i="18" s="1"/>
  <c r="AJ473" i="18"/>
  <c r="D474" i="18"/>
  <c r="F474" i="18"/>
  <c r="H474" i="18"/>
  <c r="J474" i="18"/>
  <c r="L474" i="18"/>
  <c r="M474" i="18"/>
  <c r="N474" i="18" s="1"/>
  <c r="P474" i="18" s="1"/>
  <c r="Q474" i="18" s="1"/>
  <c r="R474" i="18"/>
  <c r="S474" i="18" s="1"/>
  <c r="T474" i="18" s="1"/>
  <c r="V474" i="18" s="1"/>
  <c r="W474" i="18" s="1"/>
  <c r="X474" i="18" s="1"/>
  <c r="Y474" i="18" s="1"/>
  <c r="Z474" i="18"/>
  <c r="AJ474" i="18"/>
  <c r="D475" i="18"/>
  <c r="F475" i="18"/>
  <c r="H475" i="18"/>
  <c r="J475" i="18"/>
  <c r="M475" i="18"/>
  <c r="L475" i="18" s="1"/>
  <c r="N475" i="18"/>
  <c r="P475" i="18" s="1"/>
  <c r="Q475" i="18" s="1"/>
  <c r="S475" i="18" s="1"/>
  <c r="T475" i="18" s="1"/>
  <c r="V475" i="18" s="1"/>
  <c r="W475" i="18" s="1"/>
  <c r="X475" i="18" s="1"/>
  <c r="Y475" i="18" s="1"/>
  <c r="R475" i="18"/>
  <c r="Z475" i="18"/>
  <c r="AJ475" i="18"/>
  <c r="D476" i="18"/>
  <c r="F476" i="18"/>
  <c r="H476" i="18"/>
  <c r="J476" i="18"/>
  <c r="L476" i="18"/>
  <c r="M476" i="18"/>
  <c r="N476" i="18" s="1"/>
  <c r="P476" i="18" s="1"/>
  <c r="Q476" i="18" s="1"/>
  <c r="R476" i="18"/>
  <c r="Z476" i="18"/>
  <c r="AJ476" i="18"/>
  <c r="D477" i="18"/>
  <c r="F477" i="18"/>
  <c r="H477" i="18"/>
  <c r="J477" i="18"/>
  <c r="M477" i="18"/>
  <c r="L477" i="18" s="1"/>
  <c r="N477" i="18"/>
  <c r="P477" i="18" s="1"/>
  <c r="Q477" i="18" s="1"/>
  <c r="S477" i="18" s="1"/>
  <c r="T477" i="18" s="1"/>
  <c r="V477" i="18" s="1"/>
  <c r="W477" i="18" s="1"/>
  <c r="X477" i="18" s="1"/>
  <c r="Y477" i="18" s="1"/>
  <c r="R477" i="18"/>
  <c r="Z477" i="18"/>
  <c r="AA477" i="18" s="1"/>
  <c r="AJ477" i="18"/>
  <c r="D478" i="18"/>
  <c r="F478" i="18"/>
  <c r="H478" i="18"/>
  <c r="J478" i="18"/>
  <c r="L478" i="18"/>
  <c r="M478" i="18"/>
  <c r="N478" i="18" s="1"/>
  <c r="P478" i="18" s="1"/>
  <c r="Q478" i="18" s="1"/>
  <c r="R478" i="18"/>
  <c r="S478" i="18" s="1"/>
  <c r="T478" i="18" s="1"/>
  <c r="V478" i="18" s="1"/>
  <c r="W478" i="18" s="1"/>
  <c r="X478" i="18" s="1"/>
  <c r="Y478" i="18" s="1"/>
  <c r="Z478" i="18"/>
  <c r="AJ478" i="18"/>
  <c r="D479" i="18"/>
  <c r="F479" i="18"/>
  <c r="H479" i="18"/>
  <c r="J479" i="18"/>
  <c r="M479" i="18"/>
  <c r="L479" i="18" s="1"/>
  <c r="N479" i="18"/>
  <c r="P479" i="18" s="1"/>
  <c r="Q479" i="18" s="1"/>
  <c r="S479" i="18" s="1"/>
  <c r="T479" i="18" s="1"/>
  <c r="V479" i="18" s="1"/>
  <c r="W479" i="18" s="1"/>
  <c r="X479" i="18" s="1"/>
  <c r="Y479" i="18" s="1"/>
  <c r="R479" i="18"/>
  <c r="Z479" i="18"/>
  <c r="AJ479" i="18"/>
  <c r="D480" i="18"/>
  <c r="F480" i="18"/>
  <c r="H480" i="18"/>
  <c r="J480" i="18"/>
  <c r="L480" i="18"/>
  <c r="M480" i="18"/>
  <c r="N480" i="18" s="1"/>
  <c r="P480" i="18" s="1"/>
  <c r="Q480" i="18" s="1"/>
  <c r="R480" i="18"/>
  <c r="Z480" i="18"/>
  <c r="AJ480" i="18"/>
  <c r="D481" i="18"/>
  <c r="F481" i="18"/>
  <c r="H481" i="18"/>
  <c r="J481" i="18"/>
  <c r="L481" i="18"/>
  <c r="M481" i="18"/>
  <c r="N481" i="18"/>
  <c r="P481" i="18" s="1"/>
  <c r="Q481" i="18" s="1"/>
  <c r="S481" i="18" s="1"/>
  <c r="T481" i="18" s="1"/>
  <c r="V481" i="18" s="1"/>
  <c r="W481" i="18" s="1"/>
  <c r="X481" i="18" s="1"/>
  <c r="Y481" i="18" s="1"/>
  <c r="R481" i="18"/>
  <c r="Z481" i="18"/>
  <c r="AJ481" i="18"/>
  <c r="D482" i="18"/>
  <c r="F482" i="18"/>
  <c r="H482" i="18"/>
  <c r="J482" i="18"/>
  <c r="L482" i="18"/>
  <c r="M482" i="18"/>
  <c r="N482" i="18" s="1"/>
  <c r="P482" i="18" s="1"/>
  <c r="Q482" i="18" s="1"/>
  <c r="R482" i="18"/>
  <c r="Z482" i="18"/>
  <c r="AJ482" i="18"/>
  <c r="D483" i="18"/>
  <c r="F483" i="18"/>
  <c r="H483" i="18"/>
  <c r="J483" i="18"/>
  <c r="L483" i="18"/>
  <c r="M483" i="18"/>
  <c r="N483" i="18"/>
  <c r="P483" i="18" s="1"/>
  <c r="Q483" i="18" s="1"/>
  <c r="S483" i="18" s="1"/>
  <c r="T483" i="18" s="1"/>
  <c r="V483" i="18" s="1"/>
  <c r="W483" i="18" s="1"/>
  <c r="X483" i="18" s="1"/>
  <c r="Y483" i="18" s="1"/>
  <c r="R483" i="18"/>
  <c r="Z483" i="18"/>
  <c r="AA483" i="18" s="1"/>
  <c r="AJ483" i="18"/>
  <c r="D484" i="18"/>
  <c r="F484" i="18"/>
  <c r="H484" i="18"/>
  <c r="J484" i="18"/>
  <c r="L484" i="18"/>
  <c r="M484" i="18"/>
  <c r="N484" i="18" s="1"/>
  <c r="P484" i="18" s="1"/>
  <c r="Q484" i="18" s="1"/>
  <c r="R484" i="18"/>
  <c r="S484" i="18" s="1"/>
  <c r="T484" i="18" s="1"/>
  <c r="V484" i="18" s="1"/>
  <c r="W484" i="18" s="1"/>
  <c r="X484" i="18" s="1"/>
  <c r="Y484" i="18" s="1"/>
  <c r="Z484" i="18"/>
  <c r="AJ484" i="18"/>
  <c r="D485" i="18"/>
  <c r="F485" i="18"/>
  <c r="H485" i="18"/>
  <c r="J485" i="18"/>
  <c r="L485" i="18"/>
  <c r="M485" i="18"/>
  <c r="N485" i="18"/>
  <c r="P485" i="18" s="1"/>
  <c r="Q485" i="18" s="1"/>
  <c r="S485" i="18" s="1"/>
  <c r="T485" i="18" s="1"/>
  <c r="V485" i="18" s="1"/>
  <c r="W485" i="18" s="1"/>
  <c r="X485" i="18" s="1"/>
  <c r="Y485" i="18" s="1"/>
  <c r="R485" i="18"/>
  <c r="Z485" i="18"/>
  <c r="AJ485" i="18"/>
  <c r="D486" i="18"/>
  <c r="F486" i="18"/>
  <c r="H486" i="18"/>
  <c r="J486" i="18"/>
  <c r="L486" i="18"/>
  <c r="M486" i="18"/>
  <c r="N486" i="18" s="1"/>
  <c r="P486" i="18" s="1"/>
  <c r="Q486" i="18" s="1"/>
  <c r="R486" i="18"/>
  <c r="S486" i="18" s="1"/>
  <c r="T486" i="18" s="1"/>
  <c r="V486" i="18" s="1"/>
  <c r="W486" i="18" s="1"/>
  <c r="X486" i="18" s="1"/>
  <c r="Y486" i="18" s="1"/>
  <c r="Z486" i="18"/>
  <c r="AA486" i="18" s="1"/>
  <c r="AJ486" i="18"/>
  <c r="D487" i="18"/>
  <c r="F487" i="18"/>
  <c r="H487" i="18"/>
  <c r="J487" i="18"/>
  <c r="L487" i="18"/>
  <c r="M487" i="18"/>
  <c r="N487" i="18"/>
  <c r="P487" i="18" s="1"/>
  <c r="Q487" i="18" s="1"/>
  <c r="S487" i="18" s="1"/>
  <c r="T487" i="18" s="1"/>
  <c r="V487" i="18" s="1"/>
  <c r="W487" i="18" s="1"/>
  <c r="X487" i="18" s="1"/>
  <c r="Y487" i="18" s="1"/>
  <c r="R487" i="18"/>
  <c r="Z487" i="18"/>
  <c r="AJ487" i="18"/>
  <c r="D488" i="18"/>
  <c r="F488" i="18"/>
  <c r="H488" i="18"/>
  <c r="J488" i="18"/>
  <c r="L488" i="18"/>
  <c r="M488" i="18"/>
  <c r="N488" i="18" s="1"/>
  <c r="P488" i="18" s="1"/>
  <c r="Q488" i="18" s="1"/>
  <c r="R488" i="18"/>
  <c r="Z488" i="18"/>
  <c r="AJ488" i="18"/>
  <c r="D489" i="18"/>
  <c r="F489" i="18"/>
  <c r="H489" i="18"/>
  <c r="J489" i="18"/>
  <c r="L489" i="18"/>
  <c r="M489" i="18"/>
  <c r="N489" i="18"/>
  <c r="P489" i="18" s="1"/>
  <c r="Q489" i="18" s="1"/>
  <c r="S489" i="18" s="1"/>
  <c r="T489" i="18" s="1"/>
  <c r="V489" i="18" s="1"/>
  <c r="W489" i="18" s="1"/>
  <c r="X489" i="18" s="1"/>
  <c r="Y489" i="18" s="1"/>
  <c r="R489" i="18"/>
  <c r="Z489" i="18"/>
  <c r="AJ489" i="18"/>
  <c r="D490" i="18"/>
  <c r="F490" i="18"/>
  <c r="H490" i="18"/>
  <c r="J490" i="18"/>
  <c r="L490" i="18"/>
  <c r="M490" i="18"/>
  <c r="N490" i="18" s="1"/>
  <c r="P490" i="18" s="1"/>
  <c r="Q490" i="18" s="1"/>
  <c r="R490" i="18"/>
  <c r="Z490" i="18"/>
  <c r="AJ490" i="18"/>
  <c r="D491" i="18"/>
  <c r="F491" i="18"/>
  <c r="H491" i="18"/>
  <c r="J491" i="18"/>
  <c r="L491" i="18"/>
  <c r="M491" i="18"/>
  <c r="N491" i="18"/>
  <c r="P491" i="18" s="1"/>
  <c r="Q491" i="18" s="1"/>
  <c r="S491" i="18" s="1"/>
  <c r="T491" i="18" s="1"/>
  <c r="V491" i="18" s="1"/>
  <c r="W491" i="18" s="1"/>
  <c r="X491" i="18" s="1"/>
  <c r="Y491" i="18" s="1"/>
  <c r="R491" i="18"/>
  <c r="Z491" i="18"/>
  <c r="AA491" i="18" s="1"/>
  <c r="AJ491" i="18"/>
  <c r="D492" i="18"/>
  <c r="F492" i="18"/>
  <c r="H492" i="18"/>
  <c r="J492" i="18"/>
  <c r="L492" i="18"/>
  <c r="M492" i="18"/>
  <c r="N492" i="18" s="1"/>
  <c r="P492" i="18" s="1"/>
  <c r="Q492" i="18" s="1"/>
  <c r="R492" i="18"/>
  <c r="S492" i="18" s="1"/>
  <c r="T492" i="18" s="1"/>
  <c r="V492" i="18" s="1"/>
  <c r="W492" i="18" s="1"/>
  <c r="X492" i="18" s="1"/>
  <c r="Y492" i="18" s="1"/>
  <c r="Z492" i="18"/>
  <c r="AJ492" i="18"/>
  <c r="D493" i="18"/>
  <c r="F493" i="18"/>
  <c r="H493" i="18"/>
  <c r="J493" i="18"/>
  <c r="L493" i="18"/>
  <c r="M493" i="18"/>
  <c r="N493" i="18"/>
  <c r="P493" i="18" s="1"/>
  <c r="Q493" i="18" s="1"/>
  <c r="S493" i="18" s="1"/>
  <c r="T493" i="18" s="1"/>
  <c r="V493" i="18" s="1"/>
  <c r="W493" i="18" s="1"/>
  <c r="X493" i="18" s="1"/>
  <c r="Y493" i="18" s="1"/>
  <c r="R493" i="18"/>
  <c r="Z493" i="18"/>
  <c r="AA493" i="18" s="1"/>
  <c r="AJ493" i="18"/>
  <c r="D494" i="18"/>
  <c r="F494" i="18"/>
  <c r="H494" i="18"/>
  <c r="J494" i="18"/>
  <c r="L494" i="18"/>
  <c r="M494" i="18"/>
  <c r="N494" i="18" s="1"/>
  <c r="P494" i="18" s="1"/>
  <c r="Q494" i="18" s="1"/>
  <c r="R494" i="18"/>
  <c r="S494" i="18" s="1"/>
  <c r="T494" i="18" s="1"/>
  <c r="V494" i="18" s="1"/>
  <c r="W494" i="18" s="1"/>
  <c r="X494" i="18" s="1"/>
  <c r="Y494" i="18" s="1"/>
  <c r="Z494" i="18"/>
  <c r="AA494" i="18" s="1"/>
  <c r="AJ494" i="18"/>
  <c r="D495" i="18"/>
  <c r="F495" i="18"/>
  <c r="H495" i="18"/>
  <c r="J495" i="18"/>
  <c r="L495" i="18"/>
  <c r="M495" i="18"/>
  <c r="N495" i="18"/>
  <c r="P495" i="18" s="1"/>
  <c r="Q495" i="18" s="1"/>
  <c r="S495" i="18" s="1"/>
  <c r="T495" i="18" s="1"/>
  <c r="V495" i="18" s="1"/>
  <c r="W495" i="18" s="1"/>
  <c r="X495" i="18" s="1"/>
  <c r="Y495" i="18" s="1"/>
  <c r="R495" i="18"/>
  <c r="Z495" i="18"/>
  <c r="AJ495" i="18"/>
  <c r="D496" i="18"/>
  <c r="F496" i="18"/>
  <c r="H496" i="18"/>
  <c r="J496" i="18"/>
  <c r="L496" i="18"/>
  <c r="M496" i="18"/>
  <c r="N496" i="18" s="1"/>
  <c r="P496" i="18" s="1"/>
  <c r="Q496" i="18" s="1"/>
  <c r="R496" i="18"/>
  <c r="Z496" i="18"/>
  <c r="AJ496" i="18"/>
  <c r="D497" i="18"/>
  <c r="F497" i="18"/>
  <c r="H497" i="18"/>
  <c r="J497" i="18"/>
  <c r="L497" i="18"/>
  <c r="M497" i="18"/>
  <c r="N497" i="18"/>
  <c r="P497" i="18" s="1"/>
  <c r="Q497" i="18" s="1"/>
  <c r="S497" i="18" s="1"/>
  <c r="T497" i="18" s="1"/>
  <c r="V497" i="18" s="1"/>
  <c r="W497" i="18" s="1"/>
  <c r="X497" i="18" s="1"/>
  <c r="Y497" i="18" s="1"/>
  <c r="R497" i="18"/>
  <c r="Z497" i="18"/>
  <c r="AJ497" i="18"/>
  <c r="D498" i="18"/>
  <c r="F498" i="18"/>
  <c r="H498" i="18"/>
  <c r="J498" i="18"/>
  <c r="L498" i="18"/>
  <c r="M498" i="18"/>
  <c r="N498" i="18" s="1"/>
  <c r="P498" i="18" s="1"/>
  <c r="Q498" i="18" s="1"/>
  <c r="R498" i="18"/>
  <c r="Z498" i="18"/>
  <c r="AJ498" i="18"/>
  <c r="D499" i="18"/>
  <c r="F499" i="18"/>
  <c r="H499" i="18"/>
  <c r="J499" i="18"/>
  <c r="L499" i="18"/>
  <c r="M499" i="18"/>
  <c r="N499" i="18"/>
  <c r="P499" i="18" s="1"/>
  <c r="Q499" i="18" s="1"/>
  <c r="S499" i="18" s="1"/>
  <c r="T499" i="18" s="1"/>
  <c r="V499" i="18" s="1"/>
  <c r="W499" i="18" s="1"/>
  <c r="X499" i="18" s="1"/>
  <c r="Y499" i="18" s="1"/>
  <c r="R499" i="18"/>
  <c r="Z499" i="18"/>
  <c r="AA499" i="18" s="1"/>
  <c r="AJ499" i="18"/>
  <c r="D500" i="18"/>
  <c r="F500" i="18"/>
  <c r="H500" i="18"/>
  <c r="J500" i="18"/>
  <c r="L500" i="18"/>
  <c r="M500" i="18"/>
  <c r="N500" i="18" s="1"/>
  <c r="P500" i="18" s="1"/>
  <c r="Q500" i="18" s="1"/>
  <c r="R500" i="18"/>
  <c r="S500" i="18" s="1"/>
  <c r="T500" i="18" s="1"/>
  <c r="V500" i="18" s="1"/>
  <c r="W500" i="18" s="1"/>
  <c r="X500" i="18" s="1"/>
  <c r="Y500" i="18" s="1"/>
  <c r="Z500" i="18"/>
  <c r="AJ500" i="18"/>
  <c r="D501" i="18"/>
  <c r="F501" i="18"/>
  <c r="H501" i="18"/>
  <c r="J501" i="18"/>
  <c r="L501" i="18"/>
  <c r="M501" i="18"/>
  <c r="N501" i="18"/>
  <c r="P501" i="18" s="1"/>
  <c r="Q501" i="18" s="1"/>
  <c r="S501" i="18" s="1"/>
  <c r="T501" i="18" s="1"/>
  <c r="V501" i="18" s="1"/>
  <c r="W501" i="18" s="1"/>
  <c r="X501" i="18" s="1"/>
  <c r="Y501" i="18" s="1"/>
  <c r="R501" i="18"/>
  <c r="Z501" i="18"/>
  <c r="AA501" i="18" s="1"/>
  <c r="AJ501" i="18"/>
  <c r="D502" i="18"/>
  <c r="F502" i="18"/>
  <c r="H502" i="18"/>
  <c r="J502" i="18"/>
  <c r="L502" i="18"/>
  <c r="M502" i="18"/>
  <c r="N502" i="18" s="1"/>
  <c r="P502" i="18" s="1"/>
  <c r="Q502" i="18" s="1"/>
  <c r="R502" i="18"/>
  <c r="S502" i="18" s="1"/>
  <c r="T502" i="18" s="1"/>
  <c r="V502" i="18" s="1"/>
  <c r="W502" i="18" s="1"/>
  <c r="X502" i="18" s="1"/>
  <c r="Y502" i="18" s="1"/>
  <c r="Z502" i="18"/>
  <c r="AA502" i="18" s="1"/>
  <c r="AJ502" i="18"/>
  <c r="D503" i="18"/>
  <c r="F503" i="18"/>
  <c r="H503" i="18"/>
  <c r="J503" i="18"/>
  <c r="M503" i="18"/>
  <c r="L503" i="18" s="1"/>
  <c r="N503" i="18"/>
  <c r="P503" i="18" s="1"/>
  <c r="Q503" i="18" s="1"/>
  <c r="S503" i="18" s="1"/>
  <c r="T503" i="18" s="1"/>
  <c r="V503" i="18" s="1"/>
  <c r="W503" i="18" s="1"/>
  <c r="X503" i="18" s="1"/>
  <c r="Y503" i="18" s="1"/>
  <c r="R503" i="18"/>
  <c r="Z503" i="18"/>
  <c r="AJ503" i="18"/>
  <c r="D504" i="18"/>
  <c r="F504" i="18"/>
  <c r="H504" i="18"/>
  <c r="J504" i="18"/>
  <c r="L504" i="18"/>
  <c r="M504" i="18"/>
  <c r="N504" i="18" s="1"/>
  <c r="P504" i="18" s="1"/>
  <c r="Q504" i="18" s="1"/>
  <c r="R504" i="18"/>
  <c r="Z504" i="18"/>
  <c r="AJ504" i="18"/>
  <c r="D505" i="18"/>
  <c r="F505" i="18"/>
  <c r="H505" i="18"/>
  <c r="J505" i="18"/>
  <c r="M505" i="18"/>
  <c r="L505" i="18" s="1"/>
  <c r="N505" i="18"/>
  <c r="P505" i="18" s="1"/>
  <c r="Q505" i="18" s="1"/>
  <c r="S505" i="18" s="1"/>
  <c r="T505" i="18" s="1"/>
  <c r="V505" i="18" s="1"/>
  <c r="W505" i="18" s="1"/>
  <c r="X505" i="18" s="1"/>
  <c r="Y505" i="18" s="1"/>
  <c r="R505" i="18"/>
  <c r="Z505" i="18"/>
  <c r="AA505" i="18" s="1"/>
  <c r="AJ505" i="18"/>
  <c r="D506" i="18"/>
  <c r="F506" i="18"/>
  <c r="H506" i="18"/>
  <c r="J506" i="18"/>
  <c r="L506" i="18"/>
  <c r="M506" i="18"/>
  <c r="N506" i="18" s="1"/>
  <c r="P506" i="18" s="1"/>
  <c r="Q506" i="18"/>
  <c r="R506" i="18"/>
  <c r="S506" i="18" s="1"/>
  <c r="T506" i="18" s="1"/>
  <c r="V506" i="18" s="1"/>
  <c r="W506" i="18" s="1"/>
  <c r="X506" i="18" s="1"/>
  <c r="Y506" i="18" s="1"/>
  <c r="Z506" i="18"/>
  <c r="AJ506" i="18"/>
  <c r="D507" i="18"/>
  <c r="F507" i="18"/>
  <c r="H507" i="18"/>
  <c r="J507" i="18"/>
  <c r="M507" i="18"/>
  <c r="L507" i="18" s="1"/>
  <c r="N507" i="18"/>
  <c r="P507" i="18" s="1"/>
  <c r="Q507" i="18" s="1"/>
  <c r="S507" i="18" s="1"/>
  <c r="T507" i="18" s="1"/>
  <c r="V507" i="18" s="1"/>
  <c r="W507" i="18" s="1"/>
  <c r="X507" i="18" s="1"/>
  <c r="Y507" i="18" s="1"/>
  <c r="AA507" i="18" s="1"/>
  <c r="R507" i="18"/>
  <c r="Z507" i="18"/>
  <c r="AJ507" i="18"/>
  <c r="D508" i="18"/>
  <c r="F508" i="18"/>
  <c r="H508" i="18"/>
  <c r="J508" i="18"/>
  <c r="L508" i="18"/>
  <c r="M508" i="18"/>
  <c r="N508" i="18" s="1"/>
  <c r="P508" i="18" s="1"/>
  <c r="Q508" i="18" s="1"/>
  <c r="R508" i="18"/>
  <c r="Z508" i="18"/>
  <c r="AJ508" i="18"/>
  <c r="AC1" i="17"/>
  <c r="B4" i="17"/>
  <c r="C4" i="17"/>
  <c r="D4" i="17"/>
  <c r="E4" i="17"/>
  <c r="F4" i="17"/>
  <c r="G4" i="17"/>
  <c r="H4" i="17"/>
  <c r="I4" i="17"/>
  <c r="J4" i="17"/>
  <c r="L4" i="17"/>
  <c r="N4" i="17"/>
  <c r="Q4" i="17"/>
  <c r="T4" i="17"/>
  <c r="B5" i="17"/>
  <c r="C5" i="17"/>
  <c r="D5" i="17"/>
  <c r="E5" i="17"/>
  <c r="F5" i="17"/>
  <c r="G5" i="17"/>
  <c r="H5" i="17"/>
  <c r="I5" i="17"/>
  <c r="J5" i="17"/>
  <c r="L5" i="17"/>
  <c r="N5" i="17"/>
  <c r="Q5" i="17"/>
  <c r="T5" i="17"/>
  <c r="BO5" i="17"/>
  <c r="AH5" i="17" s="1"/>
  <c r="BP5" i="17"/>
  <c r="BQ5" i="17"/>
  <c r="BR5" i="17"/>
  <c r="BS5" i="17"/>
  <c r="BT5" i="17"/>
  <c r="BU5" i="17"/>
  <c r="BV5" i="17"/>
  <c r="BW5" i="17"/>
  <c r="BX5" i="17"/>
  <c r="BY5" i="17"/>
  <c r="BZ5" i="17"/>
  <c r="CA5" i="17"/>
  <c r="CC5" i="17"/>
  <c r="CH5" i="17"/>
  <c r="B6" i="17"/>
  <c r="C6" i="17"/>
  <c r="D6" i="17"/>
  <c r="E6" i="17"/>
  <c r="F6" i="17"/>
  <c r="G6" i="17"/>
  <c r="H6" i="17"/>
  <c r="I6" i="17"/>
  <c r="J6" i="17"/>
  <c r="L6" i="17"/>
  <c r="N6" i="17"/>
  <c r="Q6" i="17"/>
  <c r="T6" i="17"/>
  <c r="BO6" i="17"/>
  <c r="BP6" i="17"/>
  <c r="BQ6" i="17"/>
  <c r="AH6" i="17" s="1"/>
  <c r="BR6" i="17"/>
  <c r="BS6" i="17"/>
  <c r="BT6" i="17"/>
  <c r="BU6" i="17"/>
  <c r="BX6" i="17"/>
  <c r="CC6" i="17"/>
  <c r="CH6" i="17"/>
  <c r="B7" i="17"/>
  <c r="C7" i="17"/>
  <c r="D7" i="17"/>
  <c r="E7" i="17"/>
  <c r="F7" i="17"/>
  <c r="G7" i="17"/>
  <c r="H7" i="17"/>
  <c r="I7" i="17"/>
  <c r="J7" i="17"/>
  <c r="L7" i="17"/>
  <c r="N7" i="17"/>
  <c r="Q7" i="17"/>
  <c r="T7" i="17"/>
  <c r="BO7" i="17"/>
  <c r="AA7" i="17" s="1"/>
  <c r="BP7" i="17"/>
  <c r="BQ7" i="17"/>
  <c r="BR7" i="17"/>
  <c r="BS7" i="17"/>
  <c r="BT7" i="17"/>
  <c r="BU7" i="17"/>
  <c r="BV7" i="17"/>
  <c r="BW7" i="17"/>
  <c r="BX7" i="17"/>
  <c r="BY7" i="17"/>
  <c r="BZ7" i="17"/>
  <c r="CA7" i="17"/>
  <c r="CC7" i="17"/>
  <c r="CH7" i="17"/>
  <c r="B8" i="17"/>
  <c r="C8" i="17"/>
  <c r="D8" i="17"/>
  <c r="E8" i="17"/>
  <c r="F8" i="17"/>
  <c r="G8" i="17"/>
  <c r="H8" i="17"/>
  <c r="I8" i="17"/>
  <c r="J8" i="17"/>
  <c r="K8" i="17"/>
  <c r="L8" i="17"/>
  <c r="M8" i="17"/>
  <c r="N8" i="17"/>
  <c r="O8" i="17"/>
  <c r="P8" i="17"/>
  <c r="Q8" i="17"/>
  <c r="T8" i="17"/>
  <c r="AA8" i="17"/>
  <c r="BO8" i="17"/>
  <c r="AC8" i="17" s="1"/>
  <c r="BP8" i="17"/>
  <c r="BQ8" i="17"/>
  <c r="BR8" i="17"/>
  <c r="BS8" i="17"/>
  <c r="BT8" i="17"/>
  <c r="BU8" i="17"/>
  <c r="BX8" i="17"/>
  <c r="CC8" i="17"/>
  <c r="CH8" i="17"/>
  <c r="B9" i="17"/>
  <c r="C9" i="17"/>
  <c r="D9" i="17"/>
  <c r="E9" i="17"/>
  <c r="F9" i="17"/>
  <c r="G9" i="17"/>
  <c r="H9" i="17"/>
  <c r="I9" i="17"/>
  <c r="J9" i="17"/>
  <c r="K9" i="17"/>
  <c r="L9" i="17"/>
  <c r="M9" i="17"/>
  <c r="N9" i="17"/>
  <c r="O9" i="17"/>
  <c r="P9" i="17"/>
  <c r="Q9" i="17"/>
  <c r="T9" i="17"/>
  <c r="BO9" i="17"/>
  <c r="BP9" i="17"/>
  <c r="BQ9" i="17"/>
  <c r="BR9" i="17"/>
  <c r="BS9" i="17"/>
  <c r="BT9" i="17"/>
  <c r="BU9" i="17"/>
  <c r="BV9" i="17"/>
  <c r="BW9" i="17"/>
  <c r="BX9" i="17"/>
  <c r="BY9" i="17"/>
  <c r="BZ9" i="17"/>
  <c r="CA9" i="17"/>
  <c r="CC9" i="17"/>
  <c r="CH9" i="17"/>
  <c r="B10" i="17"/>
  <c r="C10" i="17"/>
  <c r="D10" i="17"/>
  <c r="E10" i="17"/>
  <c r="F10" i="17"/>
  <c r="G10" i="17"/>
  <c r="H10" i="17"/>
  <c r="I10" i="17"/>
  <c r="J10" i="17"/>
  <c r="K10" i="17"/>
  <c r="L10" i="17"/>
  <c r="M10" i="17"/>
  <c r="N10" i="17"/>
  <c r="O10" i="17"/>
  <c r="P10" i="17"/>
  <c r="Q10" i="17"/>
  <c r="T10" i="17"/>
  <c r="BO10" i="17"/>
  <c r="BP10" i="17"/>
  <c r="BQ10" i="17"/>
  <c r="BR10" i="17"/>
  <c r="BS10" i="17"/>
  <c r="BT10" i="17"/>
  <c r="BU10" i="17"/>
  <c r="BV10" i="17"/>
  <c r="BX10" i="17"/>
  <c r="CC10" i="17"/>
  <c r="CH10" i="17"/>
  <c r="B11" i="17"/>
  <c r="C11" i="17"/>
  <c r="D11" i="17"/>
  <c r="E11" i="17"/>
  <c r="F11" i="17"/>
  <c r="G11" i="17"/>
  <c r="H11" i="17"/>
  <c r="I11" i="17"/>
  <c r="J11" i="17"/>
  <c r="K11" i="17"/>
  <c r="L11" i="17"/>
  <c r="M11" i="17"/>
  <c r="N11" i="17"/>
  <c r="O11" i="17"/>
  <c r="P11" i="17"/>
  <c r="Q11" i="17"/>
  <c r="T11" i="17"/>
  <c r="BO11" i="17"/>
  <c r="BP11" i="17"/>
  <c r="BQ11" i="17"/>
  <c r="BR11" i="17"/>
  <c r="BS11" i="17"/>
  <c r="BT11" i="17"/>
  <c r="BU11" i="17"/>
  <c r="BV11" i="17"/>
  <c r="BW11" i="17"/>
  <c r="BX11" i="17"/>
  <c r="BY11" i="17"/>
  <c r="BZ11" i="17"/>
  <c r="CA11" i="17"/>
  <c r="CC11" i="17"/>
  <c r="CH11" i="17"/>
  <c r="B12" i="17"/>
  <c r="C12" i="17"/>
  <c r="D12" i="17"/>
  <c r="E12" i="17"/>
  <c r="F12" i="17"/>
  <c r="G12" i="17"/>
  <c r="H12" i="17"/>
  <c r="I12" i="17"/>
  <c r="J12" i="17"/>
  <c r="K12" i="17"/>
  <c r="L12" i="17"/>
  <c r="M12" i="17"/>
  <c r="N12" i="17"/>
  <c r="O12" i="17"/>
  <c r="P12" i="17"/>
  <c r="Q12" i="17"/>
  <c r="T12" i="17"/>
  <c r="BO12" i="17"/>
  <c r="BP12" i="17"/>
  <c r="BQ12" i="17"/>
  <c r="BR12" i="17"/>
  <c r="BS12" i="17"/>
  <c r="BT12" i="17"/>
  <c r="BU12" i="17"/>
  <c r="BV12" i="17"/>
  <c r="BX12" i="17"/>
  <c r="CC12" i="17"/>
  <c r="CH12" i="17"/>
  <c r="B13" i="17"/>
  <c r="C13" i="17"/>
  <c r="D13" i="17"/>
  <c r="E13" i="17"/>
  <c r="F13" i="17"/>
  <c r="G13" i="17"/>
  <c r="H13" i="17"/>
  <c r="I13" i="17"/>
  <c r="J13" i="17"/>
  <c r="L13" i="17"/>
  <c r="N13" i="17"/>
  <c r="Q13" i="17"/>
  <c r="T13" i="17"/>
  <c r="BO13" i="17"/>
  <c r="BP13" i="17"/>
  <c r="BQ13" i="17"/>
  <c r="BR13" i="17"/>
  <c r="BS13" i="17"/>
  <c r="BT13" i="17"/>
  <c r="BU13" i="17"/>
  <c r="BV13" i="17"/>
  <c r="BW13" i="17"/>
  <c r="BX13" i="17"/>
  <c r="BY13" i="17"/>
  <c r="BZ13" i="17"/>
  <c r="CA13" i="17"/>
  <c r="CC13" i="17"/>
  <c r="CH13" i="17"/>
  <c r="B14" i="17"/>
  <c r="C14" i="17"/>
  <c r="D14" i="17"/>
  <c r="E14" i="17"/>
  <c r="F14" i="17"/>
  <c r="G14" i="17"/>
  <c r="H14" i="17"/>
  <c r="I14" i="17"/>
  <c r="J14" i="17"/>
  <c r="L14" i="17"/>
  <c r="N14" i="17"/>
  <c r="Q14" i="17"/>
  <c r="T14" i="17"/>
  <c r="BO14" i="17"/>
  <c r="AH14" i="17" s="1"/>
  <c r="BP14" i="17"/>
  <c r="BQ14" i="17"/>
  <c r="BR14" i="17"/>
  <c r="BS14" i="17"/>
  <c r="BT14" i="17"/>
  <c r="BU14" i="17"/>
  <c r="BV14" i="17"/>
  <c r="BX14" i="17"/>
  <c r="CC14" i="17"/>
  <c r="CH14" i="17"/>
  <c r="B15" i="17"/>
  <c r="C15" i="17"/>
  <c r="D15" i="17"/>
  <c r="E15" i="17"/>
  <c r="F15" i="17"/>
  <c r="G15" i="17"/>
  <c r="H15" i="17"/>
  <c r="I15" i="17"/>
  <c r="J15" i="17"/>
  <c r="L15" i="17"/>
  <c r="N15" i="17"/>
  <c r="Q15" i="17"/>
  <c r="T15" i="17"/>
  <c r="BO15" i="17"/>
  <c r="BP15" i="17"/>
  <c r="BQ15" i="17"/>
  <c r="BR15" i="17"/>
  <c r="BS15" i="17"/>
  <c r="BT15" i="17"/>
  <c r="BU15" i="17"/>
  <c r="BX15" i="17"/>
  <c r="CC15" i="17"/>
  <c r="CH15" i="17"/>
  <c r="B16" i="17"/>
  <c r="C16" i="17"/>
  <c r="D16" i="17"/>
  <c r="E16" i="17"/>
  <c r="F16" i="17"/>
  <c r="G16" i="17"/>
  <c r="H16" i="17"/>
  <c r="I16" i="17"/>
  <c r="J16" i="17"/>
  <c r="L16" i="17"/>
  <c r="N16" i="17"/>
  <c r="Q16" i="17"/>
  <c r="T16" i="17"/>
  <c r="BO16" i="17"/>
  <c r="BP16" i="17"/>
  <c r="BQ16" i="17"/>
  <c r="BR16" i="17"/>
  <c r="BS16" i="17"/>
  <c r="BT16" i="17"/>
  <c r="BU16" i="17"/>
  <c r="BX16" i="17"/>
  <c r="CC16" i="17"/>
  <c r="CH16" i="17"/>
  <c r="B17" i="17"/>
  <c r="C17" i="17"/>
  <c r="D17" i="17"/>
  <c r="E17" i="17"/>
  <c r="F17" i="17"/>
  <c r="G17" i="17"/>
  <c r="H17" i="17"/>
  <c r="I17" i="17"/>
  <c r="J17" i="17"/>
  <c r="L17" i="17"/>
  <c r="N17" i="17"/>
  <c r="Q17" i="17"/>
  <c r="T17" i="17"/>
  <c r="BO17" i="17"/>
  <c r="AA17" i="17" s="1"/>
  <c r="BP17" i="17"/>
  <c r="BQ17" i="17"/>
  <c r="BR17" i="17"/>
  <c r="BS17" i="17"/>
  <c r="BT17" i="17"/>
  <c r="BU17" i="17"/>
  <c r="BX17" i="17"/>
  <c r="CC17" i="17"/>
  <c r="CH17" i="17"/>
  <c r="B18" i="17"/>
  <c r="C18" i="17"/>
  <c r="D18" i="17"/>
  <c r="E18" i="17"/>
  <c r="F18" i="17"/>
  <c r="G18" i="17"/>
  <c r="H18" i="17"/>
  <c r="I18" i="17"/>
  <c r="J18" i="17"/>
  <c r="L18" i="17"/>
  <c r="N18" i="17"/>
  <c r="Q18" i="17"/>
  <c r="T18" i="17"/>
  <c r="BO18" i="17"/>
  <c r="BP18" i="17"/>
  <c r="BQ18" i="17"/>
  <c r="BR18" i="17"/>
  <c r="BS18" i="17"/>
  <c r="BT18" i="17"/>
  <c r="BU18" i="17"/>
  <c r="BX18" i="17"/>
  <c r="CC18" i="17"/>
  <c r="CH18" i="17"/>
  <c r="B19" i="17"/>
  <c r="C19" i="17"/>
  <c r="D19" i="17"/>
  <c r="E19" i="17"/>
  <c r="F19" i="17"/>
  <c r="G19" i="17"/>
  <c r="H19" i="17"/>
  <c r="I19" i="17"/>
  <c r="J19" i="17"/>
  <c r="L19" i="17"/>
  <c r="N19" i="17"/>
  <c r="Q19" i="17"/>
  <c r="T19" i="17"/>
  <c r="BO19" i="17"/>
  <c r="AA19" i="17" s="1"/>
  <c r="AB19" i="17" s="1"/>
  <c r="BP19" i="17"/>
  <c r="BQ19" i="17"/>
  <c r="BR19" i="17"/>
  <c r="BS19" i="17"/>
  <c r="BT19" i="17"/>
  <c r="BU19" i="17"/>
  <c r="BX19" i="17"/>
  <c r="CC19" i="17"/>
  <c r="CH19" i="17"/>
  <c r="B20" i="17"/>
  <c r="C20" i="17"/>
  <c r="D20" i="17"/>
  <c r="E20" i="17"/>
  <c r="F20" i="17"/>
  <c r="G20" i="17"/>
  <c r="H20" i="17"/>
  <c r="I20" i="17"/>
  <c r="J20" i="17"/>
  <c r="L20" i="17"/>
  <c r="N20" i="17"/>
  <c r="Q20" i="17"/>
  <c r="T20" i="17"/>
  <c r="BO20" i="17"/>
  <c r="AA20" i="17" s="1"/>
  <c r="BP20" i="17"/>
  <c r="BQ20" i="17"/>
  <c r="BR20" i="17"/>
  <c r="BS20" i="17"/>
  <c r="BT20" i="17"/>
  <c r="BU20" i="17"/>
  <c r="BX20" i="17"/>
  <c r="CC20" i="17"/>
  <c r="CH20" i="17"/>
  <c r="B21" i="17"/>
  <c r="C21" i="17"/>
  <c r="D21" i="17"/>
  <c r="E21" i="17"/>
  <c r="F21" i="17"/>
  <c r="G21" i="17"/>
  <c r="H21" i="17"/>
  <c r="I21" i="17"/>
  <c r="J21" i="17"/>
  <c r="L21" i="17"/>
  <c r="N21" i="17"/>
  <c r="Q21" i="17"/>
  <c r="T21" i="17"/>
  <c r="BO21" i="17"/>
  <c r="AH21" i="17" s="1"/>
  <c r="BP21" i="17"/>
  <c r="BQ21" i="17"/>
  <c r="BR21" i="17"/>
  <c r="BS21" i="17"/>
  <c r="BT21" i="17"/>
  <c r="BU21" i="17"/>
  <c r="BX21" i="17"/>
  <c r="CC21" i="17"/>
  <c r="CH21" i="17"/>
  <c r="B22" i="17"/>
  <c r="C22" i="17"/>
  <c r="D22" i="17"/>
  <c r="E22" i="17"/>
  <c r="F22" i="17"/>
  <c r="G22" i="17"/>
  <c r="H22" i="17"/>
  <c r="I22" i="17"/>
  <c r="J22" i="17"/>
  <c r="L22" i="17"/>
  <c r="N22" i="17"/>
  <c r="Q22" i="17"/>
  <c r="T22" i="17"/>
  <c r="BO22" i="17"/>
  <c r="BP22" i="17"/>
  <c r="BQ22" i="17"/>
  <c r="BR22" i="17"/>
  <c r="BS22" i="17"/>
  <c r="BT22" i="17"/>
  <c r="BU22" i="17"/>
  <c r="BX22" i="17"/>
  <c r="CC22" i="17"/>
  <c r="CH22" i="17"/>
  <c r="B23" i="17"/>
  <c r="C23" i="17"/>
  <c r="D23" i="17"/>
  <c r="E23" i="17"/>
  <c r="F23" i="17"/>
  <c r="G23" i="17"/>
  <c r="H23" i="17"/>
  <c r="I23" i="17"/>
  <c r="J23" i="17"/>
  <c r="L23" i="17"/>
  <c r="N23" i="17"/>
  <c r="Q23" i="17"/>
  <c r="T23" i="17"/>
  <c r="BO23" i="17"/>
  <c r="BP23" i="17"/>
  <c r="BQ23" i="17"/>
  <c r="BR23" i="17"/>
  <c r="BS23" i="17"/>
  <c r="BT23" i="17"/>
  <c r="BU23" i="17"/>
  <c r="BX23" i="17"/>
  <c r="CC23" i="17"/>
  <c r="CH23" i="17"/>
  <c r="B24" i="17"/>
  <c r="C24" i="17"/>
  <c r="D24" i="17"/>
  <c r="E24" i="17"/>
  <c r="F24" i="17"/>
  <c r="G24" i="17"/>
  <c r="H24" i="17"/>
  <c r="I24" i="17"/>
  <c r="J24" i="17"/>
  <c r="L24" i="17"/>
  <c r="N24" i="17"/>
  <c r="Q24" i="17"/>
  <c r="T24" i="17"/>
  <c r="BO24" i="17"/>
  <c r="BP24" i="17"/>
  <c r="BQ24" i="17"/>
  <c r="BR24" i="17"/>
  <c r="BS24" i="17"/>
  <c r="BT24" i="17"/>
  <c r="BU24" i="17"/>
  <c r="BX24" i="17"/>
  <c r="CC24" i="17"/>
  <c r="CH24" i="17"/>
  <c r="B25" i="17"/>
  <c r="C25" i="17"/>
  <c r="D25" i="17"/>
  <c r="E25" i="17"/>
  <c r="F25" i="17"/>
  <c r="G25" i="17"/>
  <c r="H25" i="17"/>
  <c r="I25" i="17"/>
  <c r="J25" i="17"/>
  <c r="K25" i="17"/>
  <c r="L25" i="17"/>
  <c r="M25" i="17"/>
  <c r="N25" i="17"/>
  <c r="O25" i="17"/>
  <c r="P25" i="17"/>
  <c r="Q25" i="17"/>
  <c r="T25" i="17"/>
  <c r="AA25" i="17"/>
  <c r="AC25" i="17" s="1"/>
  <c r="BO25" i="17"/>
  <c r="BP25" i="17"/>
  <c r="BQ25" i="17"/>
  <c r="BR25" i="17"/>
  <c r="BS25" i="17"/>
  <c r="BT25" i="17"/>
  <c r="BU25" i="17"/>
  <c r="BX25" i="17"/>
  <c r="CC25" i="17"/>
  <c r="CH25" i="17"/>
  <c r="B26" i="17"/>
  <c r="C26" i="17"/>
  <c r="D26" i="17"/>
  <c r="E26" i="17"/>
  <c r="F26" i="17"/>
  <c r="G26" i="17"/>
  <c r="H26" i="17"/>
  <c r="I26" i="17"/>
  <c r="J26" i="17"/>
  <c r="K26" i="17"/>
  <c r="L26" i="17"/>
  <c r="M26" i="17"/>
  <c r="N26" i="17"/>
  <c r="O26" i="17"/>
  <c r="P26" i="17"/>
  <c r="Q26" i="17"/>
  <c r="R26" i="17"/>
  <c r="S26" i="17"/>
  <c r="T26" i="17"/>
  <c r="U26" i="17"/>
  <c r="BO26" i="17"/>
  <c r="AA26" i="17" s="1"/>
  <c r="BP26" i="17"/>
  <c r="BQ26" i="17"/>
  <c r="BR26" i="17"/>
  <c r="BS26" i="17"/>
  <c r="BT26" i="17"/>
  <c r="BU26" i="17"/>
  <c r="BV26" i="17"/>
  <c r="BX26" i="17"/>
  <c r="CC26" i="17"/>
  <c r="CH26" i="17"/>
  <c r="B27" i="17"/>
  <c r="C27" i="17"/>
  <c r="D27" i="17"/>
  <c r="E27" i="17"/>
  <c r="F27" i="17"/>
  <c r="G27" i="17"/>
  <c r="H27" i="17"/>
  <c r="I27" i="17"/>
  <c r="J27" i="17"/>
  <c r="K27" i="17"/>
  <c r="L27" i="17"/>
  <c r="M27" i="17"/>
  <c r="N27" i="17"/>
  <c r="O27" i="17"/>
  <c r="P27" i="17"/>
  <c r="Q27" i="17"/>
  <c r="R27" i="17"/>
  <c r="S27" i="17"/>
  <c r="T27" i="17"/>
  <c r="U27" i="17"/>
  <c r="BO27" i="17"/>
  <c r="AA27" i="17" s="1"/>
  <c r="BP27" i="17"/>
  <c r="BQ27" i="17"/>
  <c r="BR27" i="17"/>
  <c r="BS27" i="17"/>
  <c r="BT27" i="17"/>
  <c r="BU27" i="17"/>
  <c r="BV27" i="17"/>
  <c r="BW27" i="17"/>
  <c r="BX27" i="17"/>
  <c r="BY27" i="17"/>
  <c r="BZ27" i="17"/>
  <c r="CA27" i="17"/>
  <c r="CC27" i="17"/>
  <c r="CH27" i="17"/>
  <c r="B28" i="17"/>
  <c r="C28" i="17"/>
  <c r="D28" i="17"/>
  <c r="E28" i="17"/>
  <c r="F28" i="17"/>
  <c r="G28" i="17"/>
  <c r="H28" i="17"/>
  <c r="I28" i="17"/>
  <c r="J28" i="17"/>
  <c r="K28" i="17"/>
  <c r="L28" i="17"/>
  <c r="M28" i="17"/>
  <c r="N28" i="17"/>
  <c r="O28" i="17"/>
  <c r="P28" i="17"/>
  <c r="Q28" i="17"/>
  <c r="T28" i="17"/>
  <c r="BO28" i="17"/>
  <c r="BP28" i="17"/>
  <c r="BQ28" i="17"/>
  <c r="BR28" i="17"/>
  <c r="BS28" i="17"/>
  <c r="BT28" i="17"/>
  <c r="BU28" i="17"/>
  <c r="BV28" i="17"/>
  <c r="BW28" i="17"/>
  <c r="BX28" i="17"/>
  <c r="BY28" i="17"/>
  <c r="BZ28" i="17"/>
  <c r="CC28" i="17"/>
  <c r="CH28" i="17"/>
  <c r="B29" i="17"/>
  <c r="C29" i="17"/>
  <c r="D29" i="17"/>
  <c r="E29" i="17"/>
  <c r="F29" i="17"/>
  <c r="G29" i="17"/>
  <c r="H29" i="17"/>
  <c r="I29" i="17"/>
  <c r="J29" i="17"/>
  <c r="K29" i="17"/>
  <c r="L29" i="17"/>
  <c r="M29" i="17"/>
  <c r="N29" i="17"/>
  <c r="O29" i="17"/>
  <c r="P29" i="17"/>
  <c r="Q29" i="17"/>
  <c r="T29" i="17"/>
  <c r="BO29" i="17"/>
  <c r="BP29" i="17"/>
  <c r="BQ29" i="17"/>
  <c r="BR29" i="17"/>
  <c r="BS29" i="17"/>
  <c r="BT29" i="17"/>
  <c r="BU29" i="17"/>
  <c r="BV29" i="17"/>
  <c r="BW29" i="17"/>
  <c r="BX29" i="17"/>
  <c r="BY29" i="17"/>
  <c r="BZ29" i="17"/>
  <c r="CC29" i="17"/>
  <c r="CH29" i="17"/>
  <c r="B30" i="17"/>
  <c r="C30" i="17"/>
  <c r="D30" i="17"/>
  <c r="E30" i="17"/>
  <c r="F30" i="17"/>
  <c r="G30" i="17"/>
  <c r="H30" i="17"/>
  <c r="I30" i="17"/>
  <c r="J30" i="17"/>
  <c r="K30" i="17"/>
  <c r="L30" i="17"/>
  <c r="M30" i="17"/>
  <c r="N30" i="17"/>
  <c r="O30" i="17"/>
  <c r="P30" i="17"/>
  <c r="Q30" i="17"/>
  <c r="T30" i="17"/>
  <c r="AA30" i="17"/>
  <c r="BO30" i="17"/>
  <c r="BP30" i="17"/>
  <c r="BQ30" i="17"/>
  <c r="BR30" i="17"/>
  <c r="BS30" i="17"/>
  <c r="BT30" i="17"/>
  <c r="BU30" i="17"/>
  <c r="BV30" i="17"/>
  <c r="BX30" i="17"/>
  <c r="CC30" i="17"/>
  <c r="CH30" i="17"/>
  <c r="B31" i="17"/>
  <c r="C31" i="17"/>
  <c r="D31" i="17"/>
  <c r="E31" i="17"/>
  <c r="F31" i="17"/>
  <c r="G31" i="17"/>
  <c r="H31" i="17"/>
  <c r="I31" i="17"/>
  <c r="J31" i="17"/>
  <c r="K31" i="17"/>
  <c r="L31" i="17"/>
  <c r="M31" i="17"/>
  <c r="N31" i="17"/>
  <c r="O31" i="17"/>
  <c r="P31" i="17"/>
  <c r="Q31" i="17"/>
  <c r="T31" i="17"/>
  <c r="BO31" i="17"/>
  <c r="AA31" i="17" s="1"/>
  <c r="BP31" i="17"/>
  <c r="BQ31" i="17"/>
  <c r="BR31" i="17"/>
  <c r="BS31" i="17"/>
  <c r="BT31" i="17"/>
  <c r="BU31" i="17"/>
  <c r="BV31" i="17"/>
  <c r="BW31" i="17"/>
  <c r="BX31" i="17"/>
  <c r="BY31" i="17"/>
  <c r="BZ31" i="17"/>
  <c r="CC31" i="17"/>
  <c r="CH31" i="17"/>
  <c r="B32" i="17"/>
  <c r="C32" i="17"/>
  <c r="D32" i="17"/>
  <c r="E32" i="17"/>
  <c r="F32" i="17"/>
  <c r="G32" i="17"/>
  <c r="H32" i="17"/>
  <c r="I32" i="17"/>
  <c r="J32" i="17"/>
  <c r="L32" i="17"/>
  <c r="M32" i="17"/>
  <c r="N32" i="17"/>
  <c r="O32" i="17"/>
  <c r="P32" i="17"/>
  <c r="Q32" i="17"/>
  <c r="T32" i="17"/>
  <c r="BO32" i="17"/>
  <c r="BP32" i="17"/>
  <c r="BQ32" i="17"/>
  <c r="BR32" i="17"/>
  <c r="BS32" i="17"/>
  <c r="BT32" i="17"/>
  <c r="BU32" i="17"/>
  <c r="BV32" i="17"/>
  <c r="BX32" i="17"/>
  <c r="CC32" i="17"/>
  <c r="CH32" i="17"/>
  <c r="B33" i="17"/>
  <c r="C33" i="17"/>
  <c r="D33" i="17"/>
  <c r="E33" i="17"/>
  <c r="F33" i="17"/>
  <c r="G33" i="17"/>
  <c r="H33" i="17"/>
  <c r="I33" i="17"/>
  <c r="J33" i="17"/>
  <c r="L33" i="17"/>
  <c r="M33" i="17"/>
  <c r="N33" i="17"/>
  <c r="O33" i="17"/>
  <c r="P33" i="17"/>
  <c r="Q33" i="17"/>
  <c r="T33" i="17"/>
  <c r="BO33" i="17"/>
  <c r="BP33" i="17"/>
  <c r="BQ33" i="17"/>
  <c r="BR33" i="17"/>
  <c r="BS33" i="17"/>
  <c r="BT33" i="17"/>
  <c r="BU33" i="17"/>
  <c r="BV33" i="17"/>
  <c r="BW33" i="17"/>
  <c r="BX33" i="17"/>
  <c r="BY33" i="17"/>
  <c r="BZ33" i="17"/>
  <c r="CC33" i="17"/>
  <c r="CH33" i="17"/>
  <c r="B34" i="17"/>
  <c r="C34" i="17"/>
  <c r="D34" i="17"/>
  <c r="E34" i="17"/>
  <c r="F34" i="17"/>
  <c r="G34" i="17"/>
  <c r="H34" i="17"/>
  <c r="I34" i="17"/>
  <c r="J34" i="17"/>
  <c r="K34" i="17"/>
  <c r="L34" i="17"/>
  <c r="M34" i="17"/>
  <c r="N34" i="17"/>
  <c r="O34" i="17"/>
  <c r="P34" i="17"/>
  <c r="Q34" i="17"/>
  <c r="T34" i="17"/>
  <c r="BO34" i="17"/>
  <c r="BP34" i="17"/>
  <c r="BQ34" i="17"/>
  <c r="BR34" i="17"/>
  <c r="BS34" i="17"/>
  <c r="BT34" i="17"/>
  <c r="BU34" i="17"/>
  <c r="BV34" i="17"/>
  <c r="BX34" i="17"/>
  <c r="CC34" i="17"/>
  <c r="CH34" i="17"/>
  <c r="B35" i="17"/>
  <c r="C35" i="17"/>
  <c r="D35" i="17"/>
  <c r="E35" i="17"/>
  <c r="F35" i="17"/>
  <c r="G35" i="17"/>
  <c r="H35" i="17"/>
  <c r="I35" i="17"/>
  <c r="J35" i="17"/>
  <c r="K35" i="17"/>
  <c r="L35" i="17"/>
  <c r="M35" i="17"/>
  <c r="N35" i="17"/>
  <c r="O35" i="17"/>
  <c r="P35" i="17"/>
  <c r="Q35" i="17"/>
  <c r="T35" i="17"/>
  <c r="BO35" i="17"/>
  <c r="BP35" i="17"/>
  <c r="BQ35" i="17"/>
  <c r="BR35" i="17"/>
  <c r="BS35" i="17"/>
  <c r="BT35" i="17"/>
  <c r="BU35" i="17"/>
  <c r="BV35" i="17"/>
  <c r="BW35" i="17"/>
  <c r="BX35" i="17"/>
  <c r="BY35" i="17"/>
  <c r="BZ35" i="17"/>
  <c r="CC35" i="17"/>
  <c r="CH35" i="17"/>
  <c r="B36" i="17"/>
  <c r="C36" i="17"/>
  <c r="D36" i="17"/>
  <c r="E36" i="17"/>
  <c r="F36" i="17"/>
  <c r="G36" i="17"/>
  <c r="H36" i="17"/>
  <c r="I36" i="17"/>
  <c r="J36" i="17"/>
  <c r="K36" i="17"/>
  <c r="L36" i="17"/>
  <c r="N36" i="17"/>
  <c r="Q36" i="17"/>
  <c r="T36" i="17"/>
  <c r="BO36" i="17"/>
  <c r="AH36" i="17" s="1"/>
  <c r="BP36" i="17"/>
  <c r="BQ36" i="17"/>
  <c r="BR36" i="17"/>
  <c r="BS36" i="17"/>
  <c r="BT36" i="17"/>
  <c r="BU36" i="17"/>
  <c r="BV36" i="17"/>
  <c r="BX36" i="17"/>
  <c r="CC36" i="17"/>
  <c r="CH36" i="17"/>
  <c r="B37" i="17"/>
  <c r="C37" i="17"/>
  <c r="D37" i="17"/>
  <c r="E37" i="17"/>
  <c r="F37" i="17"/>
  <c r="G37" i="17"/>
  <c r="H37" i="17"/>
  <c r="I37" i="17"/>
  <c r="J37" i="17"/>
  <c r="K37" i="17"/>
  <c r="L37" i="17"/>
  <c r="N37" i="17"/>
  <c r="Q37" i="17"/>
  <c r="T37" i="17"/>
  <c r="BO37" i="17"/>
  <c r="AA37" i="17" s="1"/>
  <c r="BP37" i="17"/>
  <c r="BQ37" i="17"/>
  <c r="BR37" i="17"/>
  <c r="BS37" i="17"/>
  <c r="BT37" i="17"/>
  <c r="BU37" i="17"/>
  <c r="BV37" i="17"/>
  <c r="BW37" i="17"/>
  <c r="BX37" i="17"/>
  <c r="BY37" i="17"/>
  <c r="BZ37" i="17"/>
  <c r="CC37" i="17"/>
  <c r="CH37" i="17"/>
  <c r="B38" i="17"/>
  <c r="C38" i="17"/>
  <c r="D38" i="17"/>
  <c r="E38" i="17"/>
  <c r="F38" i="17"/>
  <c r="G38" i="17"/>
  <c r="H38" i="17"/>
  <c r="I38" i="17"/>
  <c r="J38" i="17"/>
  <c r="K38" i="17"/>
  <c r="L38" i="17"/>
  <c r="N38" i="17"/>
  <c r="Q38" i="17"/>
  <c r="T38" i="17"/>
  <c r="BO38" i="17"/>
  <c r="BP38" i="17"/>
  <c r="BQ38" i="17"/>
  <c r="BR38" i="17"/>
  <c r="BS38" i="17"/>
  <c r="BT38" i="17"/>
  <c r="BU38" i="17"/>
  <c r="BX38" i="17"/>
  <c r="CC38" i="17"/>
  <c r="CH38" i="17"/>
  <c r="B39" i="17"/>
  <c r="C39" i="17"/>
  <c r="D39" i="17"/>
  <c r="E39" i="17"/>
  <c r="F39" i="17"/>
  <c r="G39" i="17"/>
  <c r="H39" i="17"/>
  <c r="I39" i="17"/>
  <c r="J39" i="17"/>
  <c r="K39" i="17"/>
  <c r="L39" i="17"/>
  <c r="N39" i="17"/>
  <c r="Q39" i="17"/>
  <c r="T39" i="17"/>
  <c r="BO39" i="17"/>
  <c r="BP39" i="17"/>
  <c r="BQ39" i="17"/>
  <c r="BR39" i="17"/>
  <c r="BS39" i="17"/>
  <c r="BT39" i="17"/>
  <c r="BU39" i="17"/>
  <c r="BV39" i="17"/>
  <c r="BX39" i="17"/>
  <c r="CC39" i="17"/>
  <c r="CH39" i="17"/>
  <c r="B40" i="17"/>
  <c r="C40" i="17"/>
  <c r="D40" i="17"/>
  <c r="E40" i="17"/>
  <c r="F40" i="17"/>
  <c r="G40" i="17"/>
  <c r="H40" i="17"/>
  <c r="I40" i="17"/>
  <c r="J40" i="17"/>
  <c r="K40" i="17"/>
  <c r="L40" i="17"/>
  <c r="N40" i="17"/>
  <c r="Q40" i="17"/>
  <c r="T40" i="17"/>
  <c r="BO40" i="17"/>
  <c r="BP40" i="17"/>
  <c r="BQ40" i="17"/>
  <c r="BR40" i="17"/>
  <c r="BS40" i="17"/>
  <c r="BT40" i="17"/>
  <c r="BU40" i="17"/>
  <c r="BX40" i="17"/>
  <c r="CC40" i="17"/>
  <c r="CH40" i="17"/>
  <c r="B41" i="17"/>
  <c r="C41" i="17"/>
  <c r="D41" i="17"/>
  <c r="E41" i="17"/>
  <c r="F41" i="17"/>
  <c r="G41" i="17"/>
  <c r="H41" i="17"/>
  <c r="I41" i="17"/>
  <c r="J41" i="17"/>
  <c r="K41" i="17"/>
  <c r="L41" i="17"/>
  <c r="N41" i="17"/>
  <c r="Q41" i="17"/>
  <c r="T41" i="17"/>
  <c r="BO41" i="17"/>
  <c r="AA41" i="17" s="1"/>
  <c r="BP41" i="17"/>
  <c r="BQ41" i="17"/>
  <c r="BR41" i="17"/>
  <c r="BS41" i="17"/>
  <c r="BT41" i="17"/>
  <c r="BU41" i="17"/>
  <c r="BV41" i="17"/>
  <c r="BW41" i="17"/>
  <c r="BX41" i="17"/>
  <c r="BY41" i="17"/>
  <c r="BZ41" i="17"/>
  <c r="CC41" i="17"/>
  <c r="CH41" i="17"/>
  <c r="B42" i="17"/>
  <c r="C42" i="17"/>
  <c r="D42" i="17"/>
  <c r="E42" i="17"/>
  <c r="F42" i="17"/>
  <c r="G42" i="17"/>
  <c r="H42" i="17"/>
  <c r="I42" i="17"/>
  <c r="J42" i="17"/>
  <c r="K42" i="17"/>
  <c r="L42" i="17"/>
  <c r="N42" i="17"/>
  <c r="Q42" i="17"/>
  <c r="T42" i="17"/>
  <c r="BO42" i="17"/>
  <c r="BP42" i="17"/>
  <c r="BQ42" i="17"/>
  <c r="BR42" i="17"/>
  <c r="BS42" i="17"/>
  <c r="BT42" i="17"/>
  <c r="BU42" i="17"/>
  <c r="BX42" i="17"/>
  <c r="CC42" i="17"/>
  <c r="CH42" i="17"/>
  <c r="B43" i="17"/>
  <c r="C43" i="17"/>
  <c r="D43" i="17"/>
  <c r="E43" i="17"/>
  <c r="F43" i="17"/>
  <c r="G43" i="17"/>
  <c r="H43" i="17"/>
  <c r="I43" i="17"/>
  <c r="J43" i="17"/>
  <c r="K43" i="17"/>
  <c r="L43" i="17"/>
  <c r="N43" i="17"/>
  <c r="Q43" i="17"/>
  <c r="T43" i="17"/>
  <c r="BO43" i="17"/>
  <c r="BP43" i="17"/>
  <c r="BQ43" i="17"/>
  <c r="BR43" i="17"/>
  <c r="BS43" i="17"/>
  <c r="BT43" i="17"/>
  <c r="BU43" i="17"/>
  <c r="BV43" i="17"/>
  <c r="BW43" i="17"/>
  <c r="BX43" i="17"/>
  <c r="BY43" i="17"/>
  <c r="BZ43" i="17"/>
  <c r="CA43" i="17"/>
  <c r="CC43" i="17"/>
  <c r="CH43" i="17"/>
  <c r="B44" i="17"/>
  <c r="C44" i="17"/>
  <c r="D44" i="17"/>
  <c r="E44" i="17"/>
  <c r="F44" i="17"/>
  <c r="G44" i="17"/>
  <c r="H44" i="17"/>
  <c r="I44" i="17"/>
  <c r="J44" i="17"/>
  <c r="K44" i="17"/>
  <c r="L44" i="17"/>
  <c r="N44" i="17"/>
  <c r="Q44" i="17"/>
  <c r="T44" i="17"/>
  <c r="BO44" i="17"/>
  <c r="AH44" i="17" s="1"/>
  <c r="BP44" i="17"/>
  <c r="BQ44" i="17"/>
  <c r="BR44" i="17"/>
  <c r="BS44" i="17"/>
  <c r="BT44" i="17"/>
  <c r="BU44" i="17"/>
  <c r="BX44" i="17"/>
  <c r="CC44" i="17"/>
  <c r="CH44" i="17"/>
  <c r="B45" i="17"/>
  <c r="C45" i="17"/>
  <c r="D45" i="17"/>
  <c r="E45" i="17"/>
  <c r="F45" i="17"/>
  <c r="G45" i="17"/>
  <c r="H45" i="17"/>
  <c r="I45" i="17"/>
  <c r="J45" i="17"/>
  <c r="K45" i="17"/>
  <c r="L45" i="17"/>
  <c r="N45" i="17"/>
  <c r="Q45" i="17"/>
  <c r="T45" i="17"/>
  <c r="BO45" i="17"/>
  <c r="AA45" i="17" s="1"/>
  <c r="BP45" i="17"/>
  <c r="BQ45" i="17"/>
  <c r="BR45" i="17"/>
  <c r="BS45" i="17"/>
  <c r="BT45" i="17"/>
  <c r="BU45" i="17"/>
  <c r="BV45" i="17"/>
  <c r="BW45" i="17"/>
  <c r="BX45" i="17"/>
  <c r="BY45" i="17"/>
  <c r="BZ45" i="17"/>
  <c r="CA45" i="17"/>
  <c r="CC45" i="17"/>
  <c r="CH45" i="17"/>
  <c r="B46" i="17"/>
  <c r="C46" i="17"/>
  <c r="D46" i="17"/>
  <c r="E46" i="17"/>
  <c r="F46" i="17"/>
  <c r="G46" i="17"/>
  <c r="H46" i="17"/>
  <c r="I46" i="17"/>
  <c r="J46" i="17"/>
  <c r="K46" i="17"/>
  <c r="L46" i="17"/>
  <c r="N46" i="17"/>
  <c r="Q46" i="17"/>
  <c r="T46" i="17"/>
  <c r="BO46" i="17"/>
  <c r="BP46" i="17"/>
  <c r="BQ46" i="17"/>
  <c r="BR46" i="17"/>
  <c r="BS46" i="17"/>
  <c r="BT46" i="17"/>
  <c r="BU46" i="17"/>
  <c r="BX46" i="17"/>
  <c r="CC46" i="17"/>
  <c r="CH46" i="17"/>
  <c r="B47" i="17"/>
  <c r="C47" i="17"/>
  <c r="D47" i="17"/>
  <c r="E47" i="17"/>
  <c r="F47" i="17"/>
  <c r="G47" i="17"/>
  <c r="H47" i="17"/>
  <c r="I47" i="17"/>
  <c r="J47" i="17"/>
  <c r="K47" i="17"/>
  <c r="L47" i="17"/>
  <c r="N47" i="17"/>
  <c r="Q47" i="17"/>
  <c r="T47" i="17"/>
  <c r="BO47" i="17"/>
  <c r="BP47" i="17"/>
  <c r="BQ47" i="17"/>
  <c r="BR47" i="17"/>
  <c r="BS47" i="17"/>
  <c r="BT47" i="17"/>
  <c r="BU47" i="17"/>
  <c r="BV47" i="17"/>
  <c r="BW47" i="17"/>
  <c r="BX47" i="17"/>
  <c r="BY47" i="17"/>
  <c r="BZ47" i="17"/>
  <c r="CC47" i="17"/>
  <c r="CH47" i="17"/>
  <c r="B48" i="17"/>
  <c r="C48" i="17"/>
  <c r="D48" i="17"/>
  <c r="E48" i="17"/>
  <c r="F48" i="17"/>
  <c r="G48" i="17"/>
  <c r="H48" i="17"/>
  <c r="I48" i="17"/>
  <c r="J48" i="17"/>
  <c r="L48" i="17"/>
  <c r="N48" i="17"/>
  <c r="Q48" i="17"/>
  <c r="T48" i="17"/>
  <c r="BO48" i="17"/>
  <c r="AH48" i="17" s="1"/>
  <c r="BP48" i="17"/>
  <c r="BQ48" i="17"/>
  <c r="BR48" i="17"/>
  <c r="BS48" i="17"/>
  <c r="BT48" i="17"/>
  <c r="BU48" i="17"/>
  <c r="BX48" i="17"/>
  <c r="CC48" i="17"/>
  <c r="CH48" i="17"/>
  <c r="B49" i="17"/>
  <c r="C49" i="17"/>
  <c r="D49" i="17"/>
  <c r="E49" i="17"/>
  <c r="F49" i="17"/>
  <c r="G49" i="17"/>
  <c r="H49" i="17"/>
  <c r="I49" i="17"/>
  <c r="J49" i="17"/>
  <c r="L49" i="17"/>
  <c r="N49" i="17"/>
  <c r="Q49" i="17"/>
  <c r="T49" i="17"/>
  <c r="BO49" i="17"/>
  <c r="AA49" i="17" s="1"/>
  <c r="AC49" i="17" s="1"/>
  <c r="BP49" i="17"/>
  <c r="BQ49" i="17"/>
  <c r="BR49" i="17"/>
  <c r="BS49" i="17"/>
  <c r="BT49" i="17"/>
  <c r="BU49" i="17"/>
  <c r="BV49" i="17"/>
  <c r="BX49" i="17"/>
  <c r="CC49" i="17"/>
  <c r="CH49" i="17"/>
  <c r="B50" i="17"/>
  <c r="C50" i="17"/>
  <c r="D50" i="17"/>
  <c r="E50" i="17"/>
  <c r="F50" i="17"/>
  <c r="G50" i="17"/>
  <c r="H50" i="17"/>
  <c r="I50" i="17"/>
  <c r="J50" i="17"/>
  <c r="K50" i="17"/>
  <c r="L50" i="17"/>
  <c r="N50" i="17"/>
  <c r="Q50" i="17"/>
  <c r="T50" i="17"/>
  <c r="BO50" i="17"/>
  <c r="BP50" i="17"/>
  <c r="BQ50" i="17"/>
  <c r="BR50" i="17"/>
  <c r="BS50" i="17"/>
  <c r="BT50" i="17"/>
  <c r="BU50" i="17"/>
  <c r="BX50" i="17"/>
  <c r="CC50" i="17"/>
  <c r="CH50" i="17"/>
  <c r="B51" i="17"/>
  <c r="C51" i="17"/>
  <c r="D51" i="17"/>
  <c r="E51" i="17"/>
  <c r="F51" i="17"/>
  <c r="G51" i="17"/>
  <c r="H51" i="17"/>
  <c r="I51" i="17"/>
  <c r="J51" i="17"/>
  <c r="K51" i="17"/>
  <c r="L51" i="17"/>
  <c r="N51" i="17"/>
  <c r="Q51" i="17"/>
  <c r="T51" i="17"/>
  <c r="BO51" i="17"/>
  <c r="BP51" i="17"/>
  <c r="BQ51" i="17"/>
  <c r="BR51" i="17"/>
  <c r="BS51" i="17"/>
  <c r="BT51" i="17"/>
  <c r="BU51" i="17"/>
  <c r="BV51" i="17"/>
  <c r="BX51" i="17"/>
  <c r="CC51" i="17"/>
  <c r="CH51" i="17"/>
  <c r="B52" i="17"/>
  <c r="C52" i="17"/>
  <c r="D52" i="17"/>
  <c r="E52" i="17"/>
  <c r="F52" i="17"/>
  <c r="G52" i="17"/>
  <c r="H52" i="17"/>
  <c r="I52" i="17"/>
  <c r="J52" i="17"/>
  <c r="K52" i="17"/>
  <c r="L52" i="17"/>
  <c r="N52" i="17"/>
  <c r="Q52" i="17"/>
  <c r="T52" i="17"/>
  <c r="BO52" i="17"/>
  <c r="BP52" i="17"/>
  <c r="BQ52" i="17"/>
  <c r="BR52" i="17"/>
  <c r="BS52" i="17"/>
  <c r="BT52" i="17"/>
  <c r="BU52" i="17"/>
  <c r="BX52" i="17"/>
  <c r="CC52" i="17"/>
  <c r="CH52" i="17"/>
  <c r="B53" i="17"/>
  <c r="C53" i="17"/>
  <c r="D53" i="17"/>
  <c r="E53" i="17"/>
  <c r="F53" i="17"/>
  <c r="G53" i="17"/>
  <c r="H53" i="17"/>
  <c r="I53" i="17"/>
  <c r="J53" i="17"/>
  <c r="K53" i="17"/>
  <c r="L53" i="17"/>
  <c r="N53" i="17"/>
  <c r="Q53" i="17"/>
  <c r="T53" i="17"/>
  <c r="BO53" i="17"/>
  <c r="AH53" i="17" s="1"/>
  <c r="BP53" i="17"/>
  <c r="BQ53" i="17"/>
  <c r="BR53" i="17"/>
  <c r="BS53" i="17"/>
  <c r="BT53" i="17"/>
  <c r="BU53" i="17"/>
  <c r="BV53" i="17"/>
  <c r="BW53" i="17"/>
  <c r="BX53" i="17"/>
  <c r="BY53" i="17"/>
  <c r="BZ53" i="17"/>
  <c r="CC53" i="17"/>
  <c r="CH53" i="17"/>
  <c r="B54" i="17"/>
  <c r="C54" i="17"/>
  <c r="D54" i="17"/>
  <c r="E54" i="17"/>
  <c r="F54" i="17"/>
  <c r="G54" i="17"/>
  <c r="H54" i="17"/>
  <c r="I54" i="17"/>
  <c r="J54" i="17"/>
  <c r="K54" i="17"/>
  <c r="L54" i="17"/>
  <c r="N54" i="17"/>
  <c r="Q54" i="17"/>
  <c r="T54" i="17"/>
  <c r="BO54" i="17"/>
  <c r="AA54" i="17" s="1"/>
  <c r="BP54" i="17"/>
  <c r="BQ54" i="17"/>
  <c r="BR54" i="17"/>
  <c r="BS54" i="17"/>
  <c r="BT54" i="17"/>
  <c r="BU54" i="17"/>
  <c r="BX54" i="17"/>
  <c r="CC54" i="17"/>
  <c r="CH54" i="17"/>
  <c r="B55" i="17"/>
  <c r="C55" i="17"/>
  <c r="D55" i="17"/>
  <c r="E55" i="17"/>
  <c r="F55" i="17"/>
  <c r="G55" i="17"/>
  <c r="H55" i="17"/>
  <c r="I55" i="17"/>
  <c r="J55" i="17"/>
  <c r="K55" i="17"/>
  <c r="L55" i="17"/>
  <c r="N55" i="17"/>
  <c r="Q55" i="17"/>
  <c r="T55" i="17"/>
  <c r="BO55" i="17"/>
  <c r="BP55" i="17"/>
  <c r="BQ55" i="17"/>
  <c r="BR55" i="17"/>
  <c r="BS55" i="17"/>
  <c r="BT55" i="17"/>
  <c r="BU55" i="17"/>
  <c r="BV55" i="17"/>
  <c r="BW55" i="17"/>
  <c r="BX55" i="17"/>
  <c r="BY55" i="17"/>
  <c r="BZ55" i="17"/>
  <c r="CA55" i="17"/>
  <c r="CC55" i="17"/>
  <c r="CH55" i="17"/>
  <c r="B56" i="17"/>
  <c r="C56" i="17"/>
  <c r="D56" i="17"/>
  <c r="E56" i="17"/>
  <c r="F56" i="17"/>
  <c r="G56" i="17"/>
  <c r="H56" i="17"/>
  <c r="I56" i="17"/>
  <c r="J56" i="17"/>
  <c r="K56" i="17"/>
  <c r="L56" i="17"/>
  <c r="N56" i="17"/>
  <c r="Q56" i="17"/>
  <c r="T56" i="17"/>
  <c r="BO56" i="17"/>
  <c r="BP56" i="17"/>
  <c r="BQ56" i="17"/>
  <c r="BR56" i="17"/>
  <c r="BS56" i="17"/>
  <c r="BT56" i="17"/>
  <c r="BU56" i="17"/>
  <c r="BX56" i="17"/>
  <c r="CC56" i="17"/>
  <c r="CH56" i="17"/>
  <c r="B57" i="17"/>
  <c r="C57" i="17"/>
  <c r="D57" i="17"/>
  <c r="E57" i="17"/>
  <c r="F57" i="17"/>
  <c r="G57" i="17"/>
  <c r="H57" i="17"/>
  <c r="I57" i="17"/>
  <c r="J57" i="17"/>
  <c r="K57" i="17"/>
  <c r="L57" i="17"/>
  <c r="N57" i="17"/>
  <c r="Q57" i="17"/>
  <c r="T57" i="17"/>
  <c r="BO57" i="17"/>
  <c r="AH57" i="17" s="1"/>
  <c r="BP57" i="17"/>
  <c r="BQ57" i="17"/>
  <c r="BR57" i="17"/>
  <c r="BS57" i="17"/>
  <c r="BT57" i="17"/>
  <c r="BU57" i="17"/>
  <c r="BV57" i="17"/>
  <c r="BW57" i="17"/>
  <c r="BX57" i="17"/>
  <c r="BY57" i="17"/>
  <c r="BZ57" i="17"/>
  <c r="CC57" i="17"/>
  <c r="CH57" i="17"/>
  <c r="B58" i="17"/>
  <c r="C58" i="17"/>
  <c r="D58" i="17"/>
  <c r="E58" i="17"/>
  <c r="F58" i="17"/>
  <c r="G58" i="17"/>
  <c r="H58" i="17"/>
  <c r="I58" i="17"/>
  <c r="J58" i="17"/>
  <c r="K58" i="17"/>
  <c r="L58" i="17"/>
  <c r="M58" i="17"/>
  <c r="N58" i="17"/>
  <c r="O58" i="17"/>
  <c r="P58" i="17"/>
  <c r="Q58" i="17"/>
  <c r="R58" i="17"/>
  <c r="S58" i="17"/>
  <c r="T58" i="17"/>
  <c r="U58" i="17"/>
  <c r="BO58" i="17"/>
  <c r="AA58" i="17" s="1"/>
  <c r="BP58" i="17"/>
  <c r="BQ58" i="17"/>
  <c r="BR58" i="17"/>
  <c r="BS58" i="17"/>
  <c r="BT58" i="17"/>
  <c r="BU58" i="17"/>
  <c r="BX58" i="17"/>
  <c r="CC58" i="17"/>
  <c r="CH58" i="17"/>
  <c r="B59" i="17"/>
  <c r="C59" i="17"/>
  <c r="D59" i="17"/>
  <c r="E59" i="17"/>
  <c r="F59" i="17"/>
  <c r="G59" i="17"/>
  <c r="H59" i="17"/>
  <c r="I59" i="17"/>
  <c r="J59" i="17"/>
  <c r="K59" i="17"/>
  <c r="L59" i="17"/>
  <c r="M59" i="17"/>
  <c r="N59" i="17"/>
  <c r="O59" i="17"/>
  <c r="P59" i="17"/>
  <c r="Q59" i="17"/>
  <c r="R59" i="17"/>
  <c r="S59" i="17"/>
  <c r="T59" i="17"/>
  <c r="U59" i="17"/>
  <c r="BO59" i="17"/>
  <c r="BP59" i="17"/>
  <c r="BQ59" i="17"/>
  <c r="BR59" i="17"/>
  <c r="BS59" i="17"/>
  <c r="BT59" i="17"/>
  <c r="BU59" i="17"/>
  <c r="BV59" i="17"/>
  <c r="BW59" i="17"/>
  <c r="BX59" i="17"/>
  <c r="BY59" i="17"/>
  <c r="BZ59" i="17"/>
  <c r="CA59" i="17"/>
  <c r="CC59" i="17"/>
  <c r="CH59" i="17"/>
  <c r="B60" i="17"/>
  <c r="C60" i="17"/>
  <c r="D60" i="17"/>
  <c r="E60" i="17"/>
  <c r="F60" i="17"/>
  <c r="G60" i="17"/>
  <c r="H60" i="17"/>
  <c r="I60" i="17"/>
  <c r="J60" i="17"/>
  <c r="K60" i="17"/>
  <c r="L60" i="17"/>
  <c r="M60" i="17"/>
  <c r="N60" i="17"/>
  <c r="O60" i="17"/>
  <c r="P60" i="17"/>
  <c r="Q60" i="17"/>
  <c r="R60" i="17"/>
  <c r="S60" i="17"/>
  <c r="T60" i="17"/>
  <c r="U60" i="17"/>
  <c r="BO60" i="17"/>
  <c r="BP60" i="17"/>
  <c r="BQ60" i="17"/>
  <c r="BR60" i="17"/>
  <c r="BS60" i="17"/>
  <c r="BT60" i="17"/>
  <c r="BU60" i="17"/>
  <c r="BV60" i="17"/>
  <c r="BW60" i="17"/>
  <c r="BX60" i="17"/>
  <c r="BY60" i="17"/>
  <c r="BZ60" i="17"/>
  <c r="CC60" i="17"/>
  <c r="CH60" i="17"/>
  <c r="B61" i="17"/>
  <c r="C61" i="17"/>
  <c r="D61" i="17"/>
  <c r="E61" i="17"/>
  <c r="F61" i="17"/>
  <c r="G61" i="17"/>
  <c r="H61" i="17"/>
  <c r="I61" i="17"/>
  <c r="J61" i="17"/>
  <c r="K61" i="17"/>
  <c r="L61" i="17"/>
  <c r="M61" i="17"/>
  <c r="N61" i="17"/>
  <c r="O61" i="17"/>
  <c r="P61" i="17"/>
  <c r="Q61" i="17"/>
  <c r="R61" i="17"/>
  <c r="S61" i="17"/>
  <c r="T61" i="17"/>
  <c r="U61" i="17"/>
  <c r="AA61" i="17"/>
  <c r="BO61" i="17"/>
  <c r="BP61" i="17"/>
  <c r="BQ61" i="17"/>
  <c r="BR61" i="17"/>
  <c r="BS61" i="17"/>
  <c r="BT61" i="17"/>
  <c r="BU61" i="17"/>
  <c r="BV61" i="17"/>
  <c r="BW61" i="17"/>
  <c r="BX61" i="17"/>
  <c r="BY61" i="17"/>
  <c r="BZ61" i="17"/>
  <c r="CA61" i="17"/>
  <c r="CC61" i="17"/>
  <c r="CH61" i="17"/>
  <c r="B62" i="17"/>
  <c r="C62" i="17"/>
  <c r="D62" i="17"/>
  <c r="E62" i="17"/>
  <c r="F62" i="17"/>
  <c r="G62" i="17"/>
  <c r="H62" i="17"/>
  <c r="I62" i="17"/>
  <c r="J62" i="17"/>
  <c r="K62" i="17"/>
  <c r="L62" i="17"/>
  <c r="M62" i="17"/>
  <c r="N62" i="17"/>
  <c r="O62" i="17"/>
  <c r="P62" i="17"/>
  <c r="Q62" i="17"/>
  <c r="R62" i="17"/>
  <c r="S62" i="17"/>
  <c r="T62" i="17"/>
  <c r="U62" i="17"/>
  <c r="BO62" i="17"/>
  <c r="AA62" i="17" s="1"/>
  <c r="BP62" i="17"/>
  <c r="BQ62" i="17"/>
  <c r="BR62" i="17"/>
  <c r="BS62" i="17"/>
  <c r="BT62" i="17"/>
  <c r="BU62" i="17"/>
  <c r="BV62" i="17"/>
  <c r="BW62" i="17"/>
  <c r="BX62" i="17"/>
  <c r="BY62" i="17"/>
  <c r="BZ62" i="17"/>
  <c r="CA62" i="17"/>
  <c r="CC62" i="17"/>
  <c r="CH62" i="17"/>
  <c r="B63" i="17"/>
  <c r="C63" i="17"/>
  <c r="D63" i="17"/>
  <c r="E63" i="17"/>
  <c r="F63" i="17"/>
  <c r="G63" i="17"/>
  <c r="H63" i="17"/>
  <c r="I63" i="17"/>
  <c r="J63" i="17"/>
  <c r="K63" i="17"/>
  <c r="L63" i="17"/>
  <c r="M63" i="17"/>
  <c r="N63" i="17"/>
  <c r="O63" i="17"/>
  <c r="P63" i="17"/>
  <c r="Q63" i="17"/>
  <c r="R63" i="17"/>
  <c r="S63" i="17"/>
  <c r="T63" i="17"/>
  <c r="U63" i="17"/>
  <c r="BO63" i="17"/>
  <c r="BP63" i="17"/>
  <c r="BQ63" i="17"/>
  <c r="BR63" i="17"/>
  <c r="BS63" i="17"/>
  <c r="BT63" i="17"/>
  <c r="BU63" i="17"/>
  <c r="BV63" i="17"/>
  <c r="BW63" i="17"/>
  <c r="BX63" i="17"/>
  <c r="BY63" i="17"/>
  <c r="BZ63" i="17"/>
  <c r="CC63" i="17"/>
  <c r="CH63" i="17"/>
  <c r="B64" i="17"/>
  <c r="C64" i="17"/>
  <c r="D64" i="17"/>
  <c r="E64" i="17"/>
  <c r="F64" i="17"/>
  <c r="G64" i="17"/>
  <c r="H64" i="17"/>
  <c r="I64" i="17"/>
  <c r="J64" i="17"/>
  <c r="K64" i="17"/>
  <c r="L64" i="17"/>
  <c r="N64" i="17"/>
  <c r="Q64" i="17"/>
  <c r="T64" i="17"/>
  <c r="BO64" i="17"/>
  <c r="BP64" i="17"/>
  <c r="BQ64" i="17"/>
  <c r="BR64" i="17"/>
  <c r="BS64" i="17"/>
  <c r="BT64" i="17"/>
  <c r="BU64" i="17"/>
  <c r="BV64" i="17"/>
  <c r="BW64" i="17"/>
  <c r="BX64" i="17"/>
  <c r="BY64" i="17"/>
  <c r="BZ64" i="17"/>
  <c r="CA64" i="17"/>
  <c r="CC64" i="17"/>
  <c r="CH64" i="17"/>
  <c r="B65" i="17"/>
  <c r="C65" i="17"/>
  <c r="D65" i="17"/>
  <c r="E65" i="17"/>
  <c r="F65" i="17"/>
  <c r="G65" i="17"/>
  <c r="H65" i="17"/>
  <c r="I65" i="17"/>
  <c r="J65" i="17"/>
  <c r="K65" i="17"/>
  <c r="L65" i="17"/>
  <c r="N65" i="17"/>
  <c r="Q65" i="17"/>
  <c r="T65" i="17"/>
  <c r="BO65" i="17"/>
  <c r="AA65" i="17" s="1"/>
  <c r="AB65" i="17" s="1"/>
  <c r="BP65" i="17"/>
  <c r="BQ65" i="17"/>
  <c r="BR65" i="17"/>
  <c r="BS65" i="17"/>
  <c r="BT65" i="17"/>
  <c r="BU65" i="17"/>
  <c r="BV65" i="17"/>
  <c r="BW65" i="17"/>
  <c r="BX65" i="17"/>
  <c r="BY65" i="17"/>
  <c r="BZ65" i="17"/>
  <c r="CC65" i="17"/>
  <c r="CH65" i="17"/>
  <c r="B66" i="17"/>
  <c r="C66" i="17"/>
  <c r="D66" i="17"/>
  <c r="E66" i="17"/>
  <c r="F66" i="17"/>
  <c r="G66" i="17"/>
  <c r="H66" i="17"/>
  <c r="I66" i="17"/>
  <c r="J66" i="17"/>
  <c r="K66" i="17"/>
  <c r="L66" i="17"/>
  <c r="M66" i="17"/>
  <c r="N66" i="17"/>
  <c r="O66" i="17"/>
  <c r="P66" i="17"/>
  <c r="Q66" i="17"/>
  <c r="R66" i="17"/>
  <c r="S66" i="17"/>
  <c r="T66" i="17"/>
  <c r="U66" i="17"/>
  <c r="BO66" i="17"/>
  <c r="AA66" i="17" s="1"/>
  <c r="BP66" i="17"/>
  <c r="BQ66" i="17"/>
  <c r="BR66" i="17"/>
  <c r="BS66" i="17"/>
  <c r="BT66" i="17"/>
  <c r="BU66" i="17"/>
  <c r="BX66" i="17"/>
  <c r="CC66" i="17"/>
  <c r="CH66" i="17"/>
  <c r="B67" i="17"/>
  <c r="C67" i="17"/>
  <c r="D67" i="17"/>
  <c r="E67" i="17"/>
  <c r="F67" i="17"/>
  <c r="G67" i="17"/>
  <c r="H67" i="17"/>
  <c r="I67" i="17"/>
  <c r="J67" i="17"/>
  <c r="K67" i="17"/>
  <c r="L67" i="17"/>
  <c r="M67" i="17"/>
  <c r="N67" i="17"/>
  <c r="O67" i="17"/>
  <c r="P67" i="17"/>
  <c r="Q67" i="17"/>
  <c r="R67" i="17"/>
  <c r="S67" i="17"/>
  <c r="T67" i="17"/>
  <c r="U67" i="17"/>
  <c r="BO67" i="17"/>
  <c r="BP67" i="17"/>
  <c r="BQ67" i="17"/>
  <c r="BR67" i="17"/>
  <c r="BS67" i="17"/>
  <c r="BT67" i="17"/>
  <c r="BU67" i="17"/>
  <c r="BV67" i="17"/>
  <c r="BW67" i="17"/>
  <c r="BX67" i="17"/>
  <c r="BY67" i="17"/>
  <c r="BZ67" i="17"/>
  <c r="CA67" i="17"/>
  <c r="CC67" i="17"/>
  <c r="CH67" i="17"/>
  <c r="B68" i="17"/>
  <c r="C68" i="17"/>
  <c r="D68" i="17"/>
  <c r="E68" i="17"/>
  <c r="F68" i="17"/>
  <c r="G68" i="17"/>
  <c r="H68" i="17"/>
  <c r="I68" i="17"/>
  <c r="J68" i="17"/>
  <c r="K68" i="17"/>
  <c r="L68" i="17"/>
  <c r="M68" i="17"/>
  <c r="N68" i="17"/>
  <c r="O68" i="17"/>
  <c r="P68" i="17"/>
  <c r="Q68" i="17"/>
  <c r="R68" i="17"/>
  <c r="S68" i="17"/>
  <c r="T68" i="17"/>
  <c r="U68" i="17"/>
  <c r="V68" i="17"/>
  <c r="BO68" i="17"/>
  <c r="BP68" i="17"/>
  <c r="BQ68" i="17"/>
  <c r="BR68" i="17"/>
  <c r="BS68" i="17"/>
  <c r="BT68" i="17"/>
  <c r="BU68" i="17"/>
  <c r="BV68" i="17"/>
  <c r="BW68" i="17"/>
  <c r="BX68" i="17"/>
  <c r="BY68" i="17"/>
  <c r="BZ68" i="17"/>
  <c r="CC68" i="17"/>
  <c r="CH68" i="17"/>
  <c r="B69" i="17"/>
  <c r="C69" i="17"/>
  <c r="D69" i="17"/>
  <c r="E69" i="17"/>
  <c r="F69" i="17"/>
  <c r="G69" i="17"/>
  <c r="H69" i="17"/>
  <c r="I69" i="17"/>
  <c r="J69" i="17"/>
  <c r="K69" i="17"/>
  <c r="L69" i="17"/>
  <c r="M69" i="17"/>
  <c r="N69" i="17"/>
  <c r="O69" i="17"/>
  <c r="P69" i="17"/>
  <c r="Q69" i="17"/>
  <c r="R69" i="17"/>
  <c r="S69" i="17"/>
  <c r="T69" i="17"/>
  <c r="U69" i="17"/>
  <c r="BO69" i="17"/>
  <c r="AH69" i="17" s="1"/>
  <c r="BP69" i="17"/>
  <c r="BQ69" i="17"/>
  <c r="BR69" i="17"/>
  <c r="BS69" i="17"/>
  <c r="BT69" i="17"/>
  <c r="BU69" i="17"/>
  <c r="BV69" i="17"/>
  <c r="BW69" i="17"/>
  <c r="BX69" i="17"/>
  <c r="BY69" i="17"/>
  <c r="BZ69" i="17"/>
  <c r="CC69" i="17"/>
  <c r="CH69" i="17"/>
  <c r="B70" i="17"/>
  <c r="C70" i="17"/>
  <c r="D70" i="17"/>
  <c r="E70" i="17"/>
  <c r="F70" i="17"/>
  <c r="G70" i="17"/>
  <c r="H70" i="17"/>
  <c r="I70" i="17"/>
  <c r="J70" i="17"/>
  <c r="K70" i="17"/>
  <c r="L70" i="17"/>
  <c r="N70" i="17"/>
  <c r="Q70" i="17"/>
  <c r="T70" i="17"/>
  <c r="BO70" i="17"/>
  <c r="AA70" i="17" s="1"/>
  <c r="BP70" i="17"/>
  <c r="BQ70" i="17"/>
  <c r="BR70" i="17"/>
  <c r="BS70" i="17"/>
  <c r="BT70" i="17"/>
  <c r="BU70" i="17"/>
  <c r="BV70" i="17"/>
  <c r="BW70" i="17"/>
  <c r="BX70" i="17"/>
  <c r="BY70" i="17"/>
  <c r="BZ70" i="17"/>
  <c r="CA70" i="17"/>
  <c r="CC70" i="17"/>
  <c r="CH70" i="17"/>
  <c r="B71" i="17"/>
  <c r="C71" i="17"/>
  <c r="D71" i="17"/>
  <c r="E71" i="17"/>
  <c r="F71" i="17"/>
  <c r="G71" i="17"/>
  <c r="H71" i="17"/>
  <c r="I71" i="17"/>
  <c r="J71" i="17"/>
  <c r="K71" i="17"/>
  <c r="L71" i="17"/>
  <c r="N71" i="17"/>
  <c r="Q71" i="17"/>
  <c r="T71" i="17"/>
  <c r="BO71" i="17"/>
  <c r="BP71" i="17"/>
  <c r="BQ71" i="17"/>
  <c r="BR71" i="17"/>
  <c r="BS71" i="17"/>
  <c r="BT71" i="17"/>
  <c r="BU71" i="17"/>
  <c r="BV71" i="17"/>
  <c r="BW71" i="17"/>
  <c r="BX71" i="17"/>
  <c r="BY71" i="17"/>
  <c r="BZ71" i="17"/>
  <c r="CC71" i="17"/>
  <c r="CH71" i="17"/>
  <c r="B72" i="17"/>
  <c r="C72" i="17"/>
  <c r="D72" i="17"/>
  <c r="E72" i="17"/>
  <c r="F72" i="17"/>
  <c r="G72" i="17"/>
  <c r="H72" i="17"/>
  <c r="I72" i="17"/>
  <c r="J72" i="17"/>
  <c r="K72" i="17"/>
  <c r="L72" i="17"/>
  <c r="M72" i="17"/>
  <c r="N72" i="17"/>
  <c r="O72" i="17"/>
  <c r="P72" i="17"/>
  <c r="Q72" i="17"/>
  <c r="R72" i="17"/>
  <c r="S72" i="17"/>
  <c r="T72" i="17"/>
  <c r="U72" i="17"/>
  <c r="V72" i="17"/>
  <c r="BO72" i="17"/>
  <c r="BP72" i="17"/>
  <c r="BQ72" i="17"/>
  <c r="BR72" i="17"/>
  <c r="BS72" i="17"/>
  <c r="BT72" i="17"/>
  <c r="BU72" i="17"/>
  <c r="BX72" i="17"/>
  <c r="CC72" i="17"/>
  <c r="CH72" i="17"/>
  <c r="B73" i="17"/>
  <c r="C73" i="17"/>
  <c r="D73" i="17"/>
  <c r="E73" i="17"/>
  <c r="F73" i="17"/>
  <c r="G73" i="17"/>
  <c r="H73" i="17"/>
  <c r="I73" i="17"/>
  <c r="J73" i="17"/>
  <c r="K73" i="17"/>
  <c r="L73" i="17"/>
  <c r="M73" i="17"/>
  <c r="N73" i="17"/>
  <c r="O73" i="17"/>
  <c r="P73" i="17"/>
  <c r="Q73" i="17"/>
  <c r="R73" i="17"/>
  <c r="S73" i="17"/>
  <c r="T73" i="17"/>
  <c r="U73" i="17"/>
  <c r="BO73" i="17"/>
  <c r="AH73" i="17" s="1"/>
  <c r="BP73" i="17"/>
  <c r="BQ73" i="17"/>
  <c r="BR73" i="17"/>
  <c r="BS73" i="17"/>
  <c r="BT73" i="17"/>
  <c r="BU73" i="17"/>
  <c r="BV73" i="17"/>
  <c r="BW73" i="17"/>
  <c r="BX73" i="17"/>
  <c r="BY73" i="17"/>
  <c r="BZ73" i="17"/>
  <c r="CA73" i="17"/>
  <c r="CC73" i="17"/>
  <c r="CH73" i="17"/>
  <c r="B74" i="17"/>
  <c r="C74" i="17"/>
  <c r="D74" i="17"/>
  <c r="E74" i="17"/>
  <c r="F74" i="17"/>
  <c r="G74" i="17"/>
  <c r="H74" i="17"/>
  <c r="I74" i="17"/>
  <c r="J74" i="17"/>
  <c r="K74" i="17"/>
  <c r="L74" i="17"/>
  <c r="M74" i="17"/>
  <c r="N74" i="17"/>
  <c r="O74" i="17"/>
  <c r="P74" i="17"/>
  <c r="Q74" i="17"/>
  <c r="R74" i="17"/>
  <c r="S74" i="17"/>
  <c r="T74" i="17"/>
  <c r="U74" i="17"/>
  <c r="BO74" i="17"/>
  <c r="AA74" i="17" s="1"/>
  <c r="BP74" i="17"/>
  <c r="BQ74" i="17"/>
  <c r="BR74" i="17"/>
  <c r="BS74" i="17"/>
  <c r="BT74" i="17"/>
  <c r="BU74" i="17"/>
  <c r="BV74" i="17"/>
  <c r="BW74" i="17"/>
  <c r="BX74" i="17"/>
  <c r="BY74" i="17"/>
  <c r="BZ74" i="17"/>
  <c r="CC74" i="17"/>
  <c r="CH74" i="17"/>
  <c r="B75" i="17"/>
  <c r="C75" i="17"/>
  <c r="D75" i="17"/>
  <c r="E75" i="17"/>
  <c r="F75" i="17"/>
  <c r="G75" i="17"/>
  <c r="H75" i="17"/>
  <c r="I75" i="17"/>
  <c r="J75" i="17"/>
  <c r="K75" i="17"/>
  <c r="L75" i="17"/>
  <c r="M75" i="17"/>
  <c r="N75" i="17"/>
  <c r="O75" i="17"/>
  <c r="P75" i="17"/>
  <c r="Q75" i="17"/>
  <c r="R75" i="17"/>
  <c r="S75" i="17"/>
  <c r="T75" i="17"/>
  <c r="U75" i="17"/>
  <c r="BO75" i="17"/>
  <c r="BP75" i="17"/>
  <c r="BQ75" i="17"/>
  <c r="BR75" i="17"/>
  <c r="BS75" i="17"/>
  <c r="BT75" i="17"/>
  <c r="BU75" i="17"/>
  <c r="BV75" i="17"/>
  <c r="BW75" i="17"/>
  <c r="BX75" i="17"/>
  <c r="BY75" i="17"/>
  <c r="BZ75" i="17"/>
  <c r="CC75" i="17"/>
  <c r="CH75" i="17"/>
  <c r="B76" i="17"/>
  <c r="C76" i="17"/>
  <c r="D76" i="17"/>
  <c r="E76" i="17"/>
  <c r="F76" i="17"/>
  <c r="G76" i="17"/>
  <c r="H76" i="17"/>
  <c r="I76" i="17"/>
  <c r="J76" i="17"/>
  <c r="K76" i="17"/>
  <c r="L76" i="17"/>
  <c r="M76" i="17"/>
  <c r="N76" i="17"/>
  <c r="O76" i="17"/>
  <c r="P76" i="17"/>
  <c r="Q76" i="17"/>
  <c r="T76" i="17"/>
  <c r="BO76" i="17"/>
  <c r="AA76" i="17" s="1"/>
  <c r="BP76" i="17"/>
  <c r="BQ76" i="17"/>
  <c r="BR76" i="17"/>
  <c r="BS76" i="17"/>
  <c r="BT76" i="17"/>
  <c r="BU76" i="17"/>
  <c r="BV76" i="17"/>
  <c r="BW76" i="17"/>
  <c r="BX76" i="17"/>
  <c r="BY76" i="17"/>
  <c r="BZ76" i="17"/>
  <c r="CA76" i="17"/>
  <c r="CC76" i="17"/>
  <c r="CH76" i="17"/>
  <c r="B77" i="17"/>
  <c r="C77" i="17"/>
  <c r="D77" i="17"/>
  <c r="E77" i="17"/>
  <c r="F77" i="17"/>
  <c r="G77" i="17"/>
  <c r="H77" i="17"/>
  <c r="I77" i="17"/>
  <c r="J77" i="17"/>
  <c r="K77" i="17"/>
  <c r="L77" i="17"/>
  <c r="M77" i="17"/>
  <c r="N77" i="17"/>
  <c r="O77" i="17"/>
  <c r="P77" i="17"/>
  <c r="Q77" i="17"/>
  <c r="T77" i="17"/>
  <c r="BO77" i="17"/>
  <c r="AA77" i="17" s="1"/>
  <c r="BP77" i="17"/>
  <c r="BQ77" i="17"/>
  <c r="BR77" i="17"/>
  <c r="BS77" i="17"/>
  <c r="BT77" i="17"/>
  <c r="BU77" i="17"/>
  <c r="BV77" i="17"/>
  <c r="BW77" i="17"/>
  <c r="BX77" i="17"/>
  <c r="BY77" i="17"/>
  <c r="BZ77" i="17"/>
  <c r="CC77" i="17"/>
  <c r="CH77" i="17"/>
  <c r="B78" i="17"/>
  <c r="C78" i="17"/>
  <c r="D78" i="17"/>
  <c r="E78" i="17"/>
  <c r="F78" i="17"/>
  <c r="G78" i="17"/>
  <c r="H78" i="17"/>
  <c r="I78" i="17"/>
  <c r="J78" i="17"/>
  <c r="K78" i="17"/>
  <c r="L78" i="17"/>
  <c r="M78" i="17"/>
  <c r="N78" i="17"/>
  <c r="O78" i="17"/>
  <c r="P78" i="17"/>
  <c r="Q78" i="17"/>
  <c r="T78" i="17"/>
  <c r="BO78" i="17"/>
  <c r="AA78" i="17" s="1"/>
  <c r="BP78" i="17"/>
  <c r="BQ78" i="17"/>
  <c r="BR78" i="17"/>
  <c r="BS78" i="17"/>
  <c r="BT78" i="17"/>
  <c r="BU78" i="17"/>
  <c r="BV78" i="17"/>
  <c r="BX78" i="17"/>
  <c r="CC78" i="17"/>
  <c r="CH78" i="17"/>
  <c r="B79" i="17"/>
  <c r="C79" i="17"/>
  <c r="D79" i="17"/>
  <c r="E79" i="17"/>
  <c r="F79" i="17"/>
  <c r="G79" i="17"/>
  <c r="H79" i="17"/>
  <c r="I79" i="17"/>
  <c r="J79" i="17"/>
  <c r="K79" i="17"/>
  <c r="L79" i="17"/>
  <c r="M79" i="17"/>
  <c r="N79" i="17"/>
  <c r="O79" i="17"/>
  <c r="P79" i="17"/>
  <c r="Q79" i="17"/>
  <c r="T79" i="17"/>
  <c r="BO79" i="17"/>
  <c r="BP79" i="17"/>
  <c r="BQ79" i="17"/>
  <c r="BR79" i="17"/>
  <c r="BS79" i="17"/>
  <c r="BT79" i="17"/>
  <c r="BU79" i="17"/>
  <c r="BV79" i="17"/>
  <c r="BW79" i="17"/>
  <c r="BX79" i="17"/>
  <c r="BY79" i="17"/>
  <c r="BZ79" i="17"/>
  <c r="CC79" i="17"/>
  <c r="CH79" i="17"/>
  <c r="B80" i="17"/>
  <c r="C80" i="17"/>
  <c r="D80" i="17"/>
  <c r="E80" i="17"/>
  <c r="F80" i="17"/>
  <c r="G80" i="17"/>
  <c r="H80" i="17"/>
  <c r="I80" i="17"/>
  <c r="J80" i="17"/>
  <c r="L80" i="17"/>
  <c r="M80" i="17"/>
  <c r="N80" i="17"/>
  <c r="O80" i="17"/>
  <c r="P80" i="17"/>
  <c r="Q80" i="17"/>
  <c r="T80" i="17"/>
  <c r="BO80" i="17"/>
  <c r="BP80" i="17"/>
  <c r="BQ80" i="17"/>
  <c r="BR80" i="17"/>
  <c r="BS80" i="17"/>
  <c r="BT80" i="17"/>
  <c r="BU80" i="17"/>
  <c r="BV80" i="17"/>
  <c r="BX80" i="17"/>
  <c r="CC80" i="17"/>
  <c r="CH80" i="17"/>
  <c r="B81" i="17"/>
  <c r="C81" i="17"/>
  <c r="D81" i="17"/>
  <c r="E81" i="17"/>
  <c r="F81" i="17"/>
  <c r="G81" i="17"/>
  <c r="H81" i="17"/>
  <c r="I81" i="17"/>
  <c r="J81" i="17"/>
  <c r="L81" i="17"/>
  <c r="M81" i="17"/>
  <c r="N81" i="17"/>
  <c r="O81" i="17"/>
  <c r="P81" i="17"/>
  <c r="Q81" i="17"/>
  <c r="T81" i="17"/>
  <c r="BO81" i="17"/>
  <c r="AA81" i="17" s="1"/>
  <c r="AC81" i="17" s="1"/>
  <c r="BP81" i="17"/>
  <c r="BQ81" i="17"/>
  <c r="BR81" i="17"/>
  <c r="BS81" i="17"/>
  <c r="BT81" i="17"/>
  <c r="BU81" i="17"/>
  <c r="BV81" i="17"/>
  <c r="BW81" i="17"/>
  <c r="BX81" i="17"/>
  <c r="BY81" i="17"/>
  <c r="BZ81" i="17"/>
  <c r="CC81" i="17"/>
  <c r="CH81" i="17"/>
  <c r="B82" i="17"/>
  <c r="C82" i="17"/>
  <c r="D82" i="17"/>
  <c r="E82" i="17"/>
  <c r="F82" i="17"/>
  <c r="G82" i="17"/>
  <c r="H82" i="17"/>
  <c r="I82" i="17"/>
  <c r="J82" i="17"/>
  <c r="K82" i="17"/>
  <c r="L82" i="17"/>
  <c r="M82" i="17"/>
  <c r="N82" i="17"/>
  <c r="O82" i="17"/>
  <c r="P82" i="17"/>
  <c r="Q82" i="17"/>
  <c r="T82" i="17"/>
  <c r="BO82" i="17"/>
  <c r="BP82" i="17"/>
  <c r="BQ82" i="17"/>
  <c r="BR82" i="17"/>
  <c r="BS82" i="17"/>
  <c r="BT82" i="17"/>
  <c r="BU82" i="17"/>
  <c r="BV82" i="17"/>
  <c r="BX82" i="17"/>
  <c r="CC82" i="17"/>
  <c r="CH82" i="17"/>
  <c r="B83" i="17"/>
  <c r="C83" i="17"/>
  <c r="D83" i="17"/>
  <c r="E83" i="17"/>
  <c r="F83" i="17"/>
  <c r="G83" i="17"/>
  <c r="H83" i="17"/>
  <c r="I83" i="17"/>
  <c r="J83" i="17"/>
  <c r="K83" i="17"/>
  <c r="L83" i="17"/>
  <c r="M83" i="17"/>
  <c r="N83" i="17"/>
  <c r="O83" i="17"/>
  <c r="P83" i="17"/>
  <c r="Q83" i="17"/>
  <c r="T83" i="17"/>
  <c r="BO83" i="17"/>
  <c r="BP83" i="17"/>
  <c r="AH83" i="17" s="1"/>
  <c r="BQ83" i="17"/>
  <c r="BR83" i="17"/>
  <c r="BS83" i="17"/>
  <c r="BT83" i="17"/>
  <c r="BU83" i="17"/>
  <c r="BV83" i="17"/>
  <c r="BW83" i="17"/>
  <c r="BX83" i="17"/>
  <c r="BY83" i="17"/>
  <c r="BZ83" i="17"/>
  <c r="CA83" i="17"/>
  <c r="CC83" i="17"/>
  <c r="CH83" i="17"/>
  <c r="B84" i="17"/>
  <c r="C84" i="17"/>
  <c r="D84" i="17"/>
  <c r="E84" i="17"/>
  <c r="F84" i="17"/>
  <c r="G84" i="17"/>
  <c r="H84" i="17"/>
  <c r="I84" i="17"/>
  <c r="J84" i="17"/>
  <c r="K84" i="17"/>
  <c r="L84" i="17"/>
  <c r="M84" i="17"/>
  <c r="N84" i="17"/>
  <c r="O84" i="17"/>
  <c r="P84" i="17"/>
  <c r="Q84" i="17"/>
  <c r="R84" i="17"/>
  <c r="S84" i="17"/>
  <c r="T84" i="17"/>
  <c r="U84" i="17"/>
  <c r="BO84" i="17"/>
  <c r="AA84" i="17" s="1"/>
  <c r="AC84" i="17" s="1"/>
  <c r="BP84" i="17"/>
  <c r="BQ84" i="17"/>
  <c r="BR84" i="17"/>
  <c r="BS84" i="17"/>
  <c r="BT84" i="17"/>
  <c r="BU84" i="17"/>
  <c r="BV84" i="17"/>
  <c r="BX84" i="17"/>
  <c r="CC84" i="17"/>
  <c r="CH84" i="17"/>
  <c r="B85" i="17"/>
  <c r="C85" i="17"/>
  <c r="D85" i="17"/>
  <c r="E85" i="17"/>
  <c r="F85" i="17"/>
  <c r="G85" i="17"/>
  <c r="H85" i="17"/>
  <c r="I85" i="17"/>
  <c r="J85" i="17"/>
  <c r="K85" i="17"/>
  <c r="L85" i="17"/>
  <c r="M85" i="17"/>
  <c r="N85" i="17"/>
  <c r="O85" i="17"/>
  <c r="P85" i="17"/>
  <c r="Q85" i="17"/>
  <c r="R85" i="17"/>
  <c r="S85" i="17"/>
  <c r="T85" i="17"/>
  <c r="U85" i="17"/>
  <c r="BO85" i="17"/>
  <c r="BP85" i="17"/>
  <c r="BQ85" i="17"/>
  <c r="BR85" i="17"/>
  <c r="BS85" i="17"/>
  <c r="BT85" i="17"/>
  <c r="BU85" i="17"/>
  <c r="BV85" i="17"/>
  <c r="BW85" i="17"/>
  <c r="BX85" i="17"/>
  <c r="BY85" i="17"/>
  <c r="BZ85" i="17"/>
  <c r="CA85" i="17"/>
  <c r="CC85" i="17"/>
  <c r="CH85" i="17"/>
  <c r="B86" i="17"/>
  <c r="C86" i="17"/>
  <c r="D86" i="17"/>
  <c r="E86" i="17"/>
  <c r="F86" i="17"/>
  <c r="G86" i="17"/>
  <c r="H86" i="17"/>
  <c r="I86" i="17"/>
  <c r="J86" i="17"/>
  <c r="K86" i="17"/>
  <c r="L86" i="17"/>
  <c r="M86" i="17"/>
  <c r="N86" i="17"/>
  <c r="O86" i="17"/>
  <c r="P86" i="17"/>
  <c r="Q86" i="17"/>
  <c r="T86" i="17"/>
  <c r="AA86" i="17"/>
  <c r="BO86" i="17"/>
  <c r="BP86" i="17"/>
  <c r="BQ86" i="17"/>
  <c r="BR86" i="17"/>
  <c r="BS86" i="17"/>
  <c r="BT86" i="17"/>
  <c r="BU86" i="17"/>
  <c r="BV86" i="17"/>
  <c r="BW86" i="17"/>
  <c r="BX86" i="17"/>
  <c r="BY86" i="17"/>
  <c r="BZ86" i="17"/>
  <c r="CC86" i="17"/>
  <c r="CH86" i="17"/>
  <c r="B87" i="17"/>
  <c r="C87" i="17"/>
  <c r="D87" i="17"/>
  <c r="E87" i="17"/>
  <c r="F87" i="17"/>
  <c r="G87" i="17"/>
  <c r="H87" i="17"/>
  <c r="I87" i="17"/>
  <c r="J87" i="17"/>
  <c r="K87" i="17"/>
  <c r="L87" i="17"/>
  <c r="M87" i="17"/>
  <c r="N87" i="17"/>
  <c r="O87" i="17"/>
  <c r="P87" i="17"/>
  <c r="Q87" i="17"/>
  <c r="T87" i="17"/>
  <c r="BO87" i="17"/>
  <c r="AA87" i="17" s="1"/>
  <c r="BP87" i="17"/>
  <c r="BQ87" i="17"/>
  <c r="BR87" i="17"/>
  <c r="BS87" i="17"/>
  <c r="BT87" i="17"/>
  <c r="BU87" i="17"/>
  <c r="BV87" i="17"/>
  <c r="BW87" i="17"/>
  <c r="BX87" i="17"/>
  <c r="BY87" i="17"/>
  <c r="BZ87" i="17"/>
  <c r="CA87" i="17"/>
  <c r="CC87" i="17"/>
  <c r="CH87" i="17"/>
  <c r="B88" i="17"/>
  <c r="C88" i="17"/>
  <c r="D88" i="17"/>
  <c r="E88" i="17"/>
  <c r="F88" i="17"/>
  <c r="G88" i="17"/>
  <c r="H88" i="17"/>
  <c r="I88" i="17"/>
  <c r="J88" i="17"/>
  <c r="K88" i="17"/>
  <c r="L88" i="17"/>
  <c r="M88" i="17"/>
  <c r="N88" i="17"/>
  <c r="O88" i="17"/>
  <c r="P88" i="17"/>
  <c r="Q88" i="17"/>
  <c r="R88" i="17"/>
  <c r="S88" i="17"/>
  <c r="T88" i="17"/>
  <c r="U88" i="17"/>
  <c r="BO88" i="17"/>
  <c r="BP88" i="17"/>
  <c r="BQ88" i="17"/>
  <c r="BR88" i="17"/>
  <c r="AO88" i="17" s="1"/>
  <c r="BS88" i="17"/>
  <c r="BT88" i="17"/>
  <c r="BU88" i="17"/>
  <c r="BV88" i="17"/>
  <c r="BX88" i="17"/>
  <c r="CC88" i="17"/>
  <c r="CH88" i="17"/>
  <c r="B89" i="17"/>
  <c r="C89" i="17"/>
  <c r="D89" i="17"/>
  <c r="E89" i="17"/>
  <c r="F89" i="17"/>
  <c r="G89" i="17"/>
  <c r="H89" i="17"/>
  <c r="I89" i="17"/>
  <c r="J89" i="17"/>
  <c r="K89" i="17"/>
  <c r="L89" i="17"/>
  <c r="M89" i="17"/>
  <c r="N89" i="17"/>
  <c r="O89" i="17"/>
  <c r="P89" i="17"/>
  <c r="Q89" i="17"/>
  <c r="R89" i="17"/>
  <c r="S89" i="17"/>
  <c r="T89" i="17"/>
  <c r="U89" i="17"/>
  <c r="BO89" i="17"/>
  <c r="AH89" i="17" s="1"/>
  <c r="BP89" i="17"/>
  <c r="BQ89" i="17"/>
  <c r="BR89" i="17"/>
  <c r="BS89" i="17"/>
  <c r="BT89" i="17"/>
  <c r="BU89" i="17"/>
  <c r="BV89" i="17"/>
  <c r="BW89" i="17"/>
  <c r="BX89" i="17"/>
  <c r="BY89" i="17"/>
  <c r="BZ89" i="17"/>
  <c r="CA89" i="17"/>
  <c r="CC89" i="17"/>
  <c r="CH89" i="17"/>
  <c r="B90" i="17"/>
  <c r="C90" i="17"/>
  <c r="D90" i="17"/>
  <c r="E90" i="17"/>
  <c r="F90" i="17"/>
  <c r="G90" i="17"/>
  <c r="H90" i="17"/>
  <c r="I90" i="17"/>
  <c r="J90" i="17"/>
  <c r="K90" i="17"/>
  <c r="L90" i="17"/>
  <c r="M90" i="17"/>
  <c r="N90" i="17"/>
  <c r="O90" i="17"/>
  <c r="P90" i="17"/>
  <c r="Q90" i="17"/>
  <c r="T90" i="17"/>
  <c r="BO90" i="17"/>
  <c r="AA90" i="17" s="1"/>
  <c r="BP90" i="17"/>
  <c r="BQ90" i="17"/>
  <c r="BR90" i="17"/>
  <c r="BS90" i="17"/>
  <c r="BT90" i="17"/>
  <c r="BU90" i="17"/>
  <c r="BV90" i="17"/>
  <c r="BW90" i="17"/>
  <c r="BX90" i="17"/>
  <c r="BY90" i="17"/>
  <c r="BZ90" i="17"/>
  <c r="CC90" i="17"/>
  <c r="CH90" i="17"/>
  <c r="B91" i="17"/>
  <c r="C91" i="17"/>
  <c r="D91" i="17"/>
  <c r="E91" i="17"/>
  <c r="F91" i="17"/>
  <c r="G91" i="17"/>
  <c r="H91" i="17"/>
  <c r="I91" i="17"/>
  <c r="J91" i="17"/>
  <c r="K91" i="17"/>
  <c r="L91" i="17"/>
  <c r="M91" i="17"/>
  <c r="N91" i="17"/>
  <c r="O91" i="17"/>
  <c r="P91" i="17"/>
  <c r="Q91" i="17"/>
  <c r="T91" i="17"/>
  <c r="BO91" i="17"/>
  <c r="BP91" i="17"/>
  <c r="BQ91" i="17"/>
  <c r="BR91" i="17"/>
  <c r="BS91" i="17"/>
  <c r="BT91" i="17"/>
  <c r="BU91" i="17"/>
  <c r="BV91" i="17"/>
  <c r="BW91" i="17"/>
  <c r="BX91" i="17"/>
  <c r="BY91" i="17"/>
  <c r="BZ91" i="17"/>
  <c r="CA91" i="17"/>
  <c r="CC91" i="17"/>
  <c r="CH91" i="17"/>
  <c r="B92" i="17"/>
  <c r="C92" i="17"/>
  <c r="D92" i="17"/>
  <c r="E92" i="17"/>
  <c r="F92" i="17"/>
  <c r="G92" i="17"/>
  <c r="H92" i="17"/>
  <c r="I92" i="17"/>
  <c r="J92" i="17"/>
  <c r="K92" i="17"/>
  <c r="L92" i="17"/>
  <c r="M92" i="17"/>
  <c r="N92" i="17"/>
  <c r="O92" i="17"/>
  <c r="P92" i="17"/>
  <c r="Q92" i="17"/>
  <c r="R92" i="17"/>
  <c r="S92" i="17"/>
  <c r="T92" i="17"/>
  <c r="U92" i="17"/>
  <c r="AA92" i="17"/>
  <c r="BO92" i="17"/>
  <c r="BP92" i="17"/>
  <c r="AO92" i="17" s="1"/>
  <c r="BQ92" i="17"/>
  <c r="BR92" i="17"/>
  <c r="BS92" i="17"/>
  <c r="BT92" i="17"/>
  <c r="BU92" i="17"/>
  <c r="BV92" i="17"/>
  <c r="BX92" i="17"/>
  <c r="CC92" i="17"/>
  <c r="CH92" i="17"/>
  <c r="B93" i="17"/>
  <c r="C93" i="17"/>
  <c r="D93" i="17"/>
  <c r="E93" i="17"/>
  <c r="F93" i="17"/>
  <c r="G93" i="17"/>
  <c r="H93" i="17"/>
  <c r="I93" i="17"/>
  <c r="J93" i="17"/>
  <c r="K93" i="17"/>
  <c r="L93" i="17"/>
  <c r="M93" i="17"/>
  <c r="N93" i="17"/>
  <c r="O93" i="17"/>
  <c r="P93" i="17"/>
  <c r="Q93" i="17"/>
  <c r="R93" i="17"/>
  <c r="S93" i="17"/>
  <c r="T93" i="17"/>
  <c r="U93" i="17"/>
  <c r="BO93" i="17"/>
  <c r="AH93" i="17" s="1"/>
  <c r="BP93" i="17"/>
  <c r="BQ93" i="17"/>
  <c r="BR93" i="17"/>
  <c r="BS93" i="17"/>
  <c r="BT93" i="17"/>
  <c r="BU93" i="17"/>
  <c r="BV93" i="17"/>
  <c r="BW93" i="17"/>
  <c r="BX93" i="17"/>
  <c r="BY93" i="17"/>
  <c r="BZ93" i="17"/>
  <c r="CA93" i="17"/>
  <c r="CC93" i="17"/>
  <c r="CH93" i="17"/>
  <c r="B94" i="17"/>
  <c r="C94" i="17"/>
  <c r="D94" i="17"/>
  <c r="E94" i="17"/>
  <c r="F94" i="17"/>
  <c r="G94" i="17"/>
  <c r="H94" i="17"/>
  <c r="I94" i="17"/>
  <c r="J94" i="17"/>
  <c r="K94" i="17"/>
  <c r="L94" i="17"/>
  <c r="M94" i="17"/>
  <c r="N94" i="17"/>
  <c r="O94" i="17"/>
  <c r="P94" i="17"/>
  <c r="Q94" i="17"/>
  <c r="T94" i="17"/>
  <c r="BO94" i="17"/>
  <c r="AA94" i="17" s="1"/>
  <c r="BP94" i="17"/>
  <c r="BQ94" i="17"/>
  <c r="BR94" i="17"/>
  <c r="BS94" i="17"/>
  <c r="BT94" i="17"/>
  <c r="BU94" i="17"/>
  <c r="BV94" i="17"/>
  <c r="BW94" i="17"/>
  <c r="BX94" i="17"/>
  <c r="BY94" i="17"/>
  <c r="BZ94" i="17"/>
  <c r="CC94" i="17"/>
  <c r="CH94" i="17"/>
  <c r="B95" i="17"/>
  <c r="C95" i="17"/>
  <c r="D95" i="17"/>
  <c r="E95" i="17"/>
  <c r="F95" i="17"/>
  <c r="G95" i="17"/>
  <c r="H95" i="17"/>
  <c r="I95" i="17"/>
  <c r="J95" i="17"/>
  <c r="K95" i="17"/>
  <c r="L95" i="17"/>
  <c r="M95" i="17"/>
  <c r="N95" i="17"/>
  <c r="O95" i="17"/>
  <c r="P95" i="17"/>
  <c r="Q95" i="17"/>
  <c r="T95" i="17"/>
  <c r="BO95" i="17"/>
  <c r="BP95" i="17"/>
  <c r="BQ95" i="17"/>
  <c r="BR95" i="17"/>
  <c r="BS95" i="17"/>
  <c r="BT95" i="17"/>
  <c r="BU95" i="17"/>
  <c r="BV95" i="17"/>
  <c r="BW95" i="17"/>
  <c r="BX95" i="17"/>
  <c r="BY95" i="17"/>
  <c r="BZ95" i="17"/>
  <c r="CA95" i="17"/>
  <c r="CC95" i="17"/>
  <c r="CH95" i="17"/>
  <c r="B96" i="17"/>
  <c r="C96" i="17"/>
  <c r="D96" i="17"/>
  <c r="E96" i="17"/>
  <c r="F96" i="17"/>
  <c r="G96" i="17"/>
  <c r="H96" i="17"/>
  <c r="I96" i="17"/>
  <c r="J96" i="17"/>
  <c r="K96" i="17"/>
  <c r="L96" i="17"/>
  <c r="M96" i="17"/>
  <c r="N96" i="17"/>
  <c r="O96" i="17"/>
  <c r="P96" i="17"/>
  <c r="Q96" i="17"/>
  <c r="R96" i="17"/>
  <c r="S96" i="17"/>
  <c r="T96" i="17"/>
  <c r="U96" i="17"/>
  <c r="BO96" i="17"/>
  <c r="AH96" i="17" s="1"/>
  <c r="BP96" i="17"/>
  <c r="BQ96" i="17"/>
  <c r="BR96" i="17"/>
  <c r="BS96" i="17"/>
  <c r="BT96" i="17"/>
  <c r="BU96" i="17"/>
  <c r="BV96" i="17"/>
  <c r="BX96" i="17"/>
  <c r="CC96" i="17"/>
  <c r="CH96" i="17"/>
  <c r="B97" i="17"/>
  <c r="C97" i="17"/>
  <c r="D97" i="17"/>
  <c r="E97" i="17"/>
  <c r="F97" i="17"/>
  <c r="G97" i="17"/>
  <c r="H97" i="17"/>
  <c r="I97" i="17"/>
  <c r="J97" i="17"/>
  <c r="K97" i="17"/>
  <c r="L97" i="17"/>
  <c r="M97" i="17"/>
  <c r="N97" i="17"/>
  <c r="O97" i="17"/>
  <c r="P97" i="17"/>
  <c r="Q97" i="17"/>
  <c r="R97" i="17"/>
  <c r="S97" i="17"/>
  <c r="T97" i="17"/>
  <c r="U97" i="17"/>
  <c r="BO97" i="17"/>
  <c r="BP97" i="17"/>
  <c r="AH97" i="17" s="1"/>
  <c r="BQ97" i="17"/>
  <c r="BR97" i="17"/>
  <c r="BS97" i="17"/>
  <c r="BT97" i="17"/>
  <c r="BU97" i="17"/>
  <c r="BV97" i="17"/>
  <c r="BW97" i="17"/>
  <c r="BX97" i="17"/>
  <c r="BY97" i="17"/>
  <c r="BZ97" i="17"/>
  <c r="CA97" i="17"/>
  <c r="CC97" i="17"/>
  <c r="CH97" i="17"/>
  <c r="B98" i="17"/>
  <c r="C98" i="17"/>
  <c r="D98" i="17"/>
  <c r="E98" i="17"/>
  <c r="F98" i="17"/>
  <c r="G98" i="17"/>
  <c r="H98" i="17"/>
  <c r="I98" i="17"/>
  <c r="J98" i="17"/>
  <c r="K98" i="17"/>
  <c r="L98" i="17"/>
  <c r="M98" i="17"/>
  <c r="N98" i="17"/>
  <c r="O98" i="17"/>
  <c r="P98" i="17"/>
  <c r="Q98" i="17"/>
  <c r="T98" i="17"/>
  <c r="BO98" i="17"/>
  <c r="AA98" i="17" s="1"/>
  <c r="BP98" i="17"/>
  <c r="AH98" i="17" s="1"/>
  <c r="AI98" i="17" s="1"/>
  <c r="BQ98" i="17"/>
  <c r="BR98" i="17"/>
  <c r="BS98" i="17"/>
  <c r="BT98" i="17"/>
  <c r="BU98" i="17"/>
  <c r="BV98" i="17"/>
  <c r="BW98" i="17"/>
  <c r="BX98" i="17"/>
  <c r="BY98" i="17"/>
  <c r="BZ98" i="17"/>
  <c r="CC98" i="17"/>
  <c r="CH98" i="17"/>
  <c r="B99" i="17"/>
  <c r="C99" i="17"/>
  <c r="D99" i="17"/>
  <c r="E99" i="17"/>
  <c r="F99" i="17"/>
  <c r="G99" i="17"/>
  <c r="H99" i="17"/>
  <c r="I99" i="17"/>
  <c r="J99" i="17"/>
  <c r="K99" i="17"/>
  <c r="L99" i="17"/>
  <c r="M99" i="17"/>
  <c r="N99" i="17"/>
  <c r="O99" i="17"/>
  <c r="P99" i="17"/>
  <c r="Q99" i="17"/>
  <c r="T99" i="17"/>
  <c r="BO99" i="17"/>
  <c r="AH99" i="17" s="1"/>
  <c r="BP99" i="17"/>
  <c r="BQ99" i="17"/>
  <c r="BR99" i="17"/>
  <c r="BS99" i="17"/>
  <c r="BT99" i="17"/>
  <c r="BU99" i="17"/>
  <c r="BV99" i="17"/>
  <c r="BW99" i="17"/>
  <c r="BX99" i="17"/>
  <c r="BY99" i="17"/>
  <c r="BZ99" i="17"/>
  <c r="CA99" i="17"/>
  <c r="CC99" i="17"/>
  <c r="CH99" i="17"/>
  <c r="B100" i="17"/>
  <c r="C100" i="17"/>
  <c r="D100" i="17"/>
  <c r="E100" i="17"/>
  <c r="F100" i="17"/>
  <c r="G100" i="17"/>
  <c r="H100" i="17"/>
  <c r="I100" i="17"/>
  <c r="J100" i="17"/>
  <c r="K100" i="17"/>
  <c r="L100" i="17"/>
  <c r="M100" i="17"/>
  <c r="N100" i="17"/>
  <c r="O100" i="17"/>
  <c r="P100" i="17"/>
  <c r="Q100" i="17"/>
  <c r="R100" i="17"/>
  <c r="S100" i="17"/>
  <c r="T100" i="17"/>
  <c r="U100" i="17"/>
  <c r="BO100" i="17"/>
  <c r="AA100" i="17" s="1"/>
  <c r="BP100" i="17"/>
  <c r="BQ100" i="17"/>
  <c r="BR100" i="17"/>
  <c r="BS100" i="17"/>
  <c r="BT100" i="17"/>
  <c r="BU100" i="17"/>
  <c r="BV100" i="17"/>
  <c r="BX100" i="17"/>
  <c r="CC100" i="17"/>
  <c r="CH100" i="17"/>
  <c r="B101" i="17"/>
  <c r="C101" i="17"/>
  <c r="D101" i="17"/>
  <c r="E101" i="17"/>
  <c r="F101" i="17"/>
  <c r="G101" i="17"/>
  <c r="H101" i="17"/>
  <c r="I101" i="17"/>
  <c r="J101" i="17"/>
  <c r="K101" i="17"/>
  <c r="L101" i="17"/>
  <c r="M101" i="17"/>
  <c r="N101" i="17"/>
  <c r="O101" i="17"/>
  <c r="P101" i="17"/>
  <c r="Q101" i="17"/>
  <c r="R101" i="17"/>
  <c r="S101" i="17"/>
  <c r="T101" i="17"/>
  <c r="U101" i="17"/>
  <c r="BO101" i="17"/>
  <c r="BP101" i="17"/>
  <c r="BQ101" i="17"/>
  <c r="BR101" i="17"/>
  <c r="BS101" i="17"/>
  <c r="BT101" i="17"/>
  <c r="BU101" i="17"/>
  <c r="BV101" i="17"/>
  <c r="BW101" i="17"/>
  <c r="BX101" i="17"/>
  <c r="BY101" i="17"/>
  <c r="BZ101" i="17"/>
  <c r="CA101" i="17"/>
  <c r="CC101" i="17"/>
  <c r="CH101" i="17"/>
  <c r="B102" i="17"/>
  <c r="C102" i="17"/>
  <c r="D102" i="17"/>
  <c r="E102" i="17"/>
  <c r="F102" i="17"/>
  <c r="G102" i="17"/>
  <c r="H102" i="17"/>
  <c r="I102" i="17"/>
  <c r="J102" i="17"/>
  <c r="L102" i="17"/>
  <c r="M102" i="17"/>
  <c r="N102" i="17"/>
  <c r="O102" i="17"/>
  <c r="P102" i="17"/>
  <c r="Q102" i="17"/>
  <c r="T102" i="17"/>
  <c r="BO102" i="17"/>
  <c r="BP102" i="17"/>
  <c r="AH102" i="17" s="1"/>
  <c r="BQ102" i="17"/>
  <c r="BR102" i="17"/>
  <c r="BS102" i="17"/>
  <c r="BT102" i="17"/>
  <c r="BU102" i="17"/>
  <c r="BV102" i="17"/>
  <c r="BW102" i="17"/>
  <c r="BX102" i="17"/>
  <c r="BY102" i="17"/>
  <c r="BZ102" i="17"/>
  <c r="CC102" i="17"/>
  <c r="CH102" i="17"/>
  <c r="B103" i="17"/>
  <c r="C103" i="17"/>
  <c r="D103" i="17"/>
  <c r="E103" i="17"/>
  <c r="F103" i="17"/>
  <c r="G103" i="17"/>
  <c r="H103" i="17"/>
  <c r="I103" i="17"/>
  <c r="J103" i="17"/>
  <c r="L103" i="17"/>
  <c r="M103" i="17"/>
  <c r="N103" i="17"/>
  <c r="O103" i="17"/>
  <c r="P103" i="17"/>
  <c r="Q103" i="17"/>
  <c r="T103" i="17"/>
  <c r="AA103" i="17"/>
  <c r="BO103" i="17"/>
  <c r="BP103" i="17"/>
  <c r="BQ103" i="17"/>
  <c r="BR103" i="17"/>
  <c r="BS103" i="17"/>
  <c r="BT103" i="17"/>
  <c r="BU103" i="17"/>
  <c r="BV103" i="17"/>
  <c r="BW103" i="17"/>
  <c r="BX103" i="17"/>
  <c r="BY103" i="17"/>
  <c r="BZ103" i="17"/>
  <c r="CA103" i="17"/>
  <c r="CC103" i="17"/>
  <c r="CH103" i="17"/>
  <c r="B104" i="17"/>
  <c r="C104" i="17"/>
  <c r="D104" i="17"/>
  <c r="E104" i="17"/>
  <c r="F104" i="17"/>
  <c r="G104" i="17"/>
  <c r="H104" i="17"/>
  <c r="I104" i="17"/>
  <c r="J104" i="17"/>
  <c r="L104" i="17"/>
  <c r="M104" i="17"/>
  <c r="N104" i="17"/>
  <c r="O104" i="17"/>
  <c r="P104" i="17"/>
  <c r="Q104" i="17"/>
  <c r="T104" i="17"/>
  <c r="BO104" i="17"/>
  <c r="BP104" i="17"/>
  <c r="BQ104" i="17"/>
  <c r="BR104" i="17"/>
  <c r="BS104" i="17"/>
  <c r="BT104" i="17"/>
  <c r="BU104" i="17"/>
  <c r="BV104" i="17"/>
  <c r="BX104" i="17"/>
  <c r="CC104" i="17"/>
  <c r="CH104" i="17"/>
  <c r="B105" i="17"/>
  <c r="C105" i="17"/>
  <c r="D105" i="17"/>
  <c r="E105" i="17"/>
  <c r="F105" i="17"/>
  <c r="G105" i="17"/>
  <c r="H105" i="17"/>
  <c r="I105" i="17"/>
  <c r="J105" i="17"/>
  <c r="L105" i="17"/>
  <c r="N105" i="17"/>
  <c r="Q105" i="17"/>
  <c r="T105" i="17"/>
  <c r="BO105" i="17"/>
  <c r="BP105" i="17"/>
  <c r="BQ105" i="17"/>
  <c r="BR105" i="17"/>
  <c r="BS105" i="17"/>
  <c r="BT105" i="17"/>
  <c r="BU105" i="17"/>
  <c r="BV105" i="17"/>
  <c r="BW105" i="17"/>
  <c r="BX105" i="17"/>
  <c r="BY105" i="17"/>
  <c r="BZ105" i="17"/>
  <c r="CA105" i="17"/>
  <c r="CC105" i="17"/>
  <c r="CH105" i="17"/>
  <c r="B106" i="17"/>
  <c r="C106" i="17"/>
  <c r="D106" i="17"/>
  <c r="E106" i="17"/>
  <c r="F106" i="17"/>
  <c r="G106" i="17"/>
  <c r="H106" i="17"/>
  <c r="I106" i="17"/>
  <c r="J106" i="17"/>
  <c r="K106" i="17"/>
  <c r="L106" i="17"/>
  <c r="N106" i="17"/>
  <c r="Q106" i="17"/>
  <c r="T106" i="17"/>
  <c r="BO106" i="17"/>
  <c r="AH106" i="17" s="1"/>
  <c r="BP106" i="17"/>
  <c r="BQ106" i="17"/>
  <c r="BR106" i="17"/>
  <c r="BS106" i="17"/>
  <c r="BT106" i="17"/>
  <c r="BU106" i="17"/>
  <c r="BV106" i="17"/>
  <c r="BX106" i="17"/>
  <c r="CC106" i="17"/>
  <c r="CH106" i="17"/>
  <c r="B107" i="17"/>
  <c r="C107" i="17"/>
  <c r="D107" i="17"/>
  <c r="E107" i="17"/>
  <c r="F107" i="17"/>
  <c r="G107" i="17"/>
  <c r="H107" i="17"/>
  <c r="I107" i="17"/>
  <c r="J107" i="17"/>
  <c r="L107" i="17"/>
  <c r="N107" i="17"/>
  <c r="Q107" i="17"/>
  <c r="T107" i="17"/>
  <c r="AA107" i="17"/>
  <c r="BO107" i="17"/>
  <c r="BP107" i="17"/>
  <c r="BQ107" i="17"/>
  <c r="BR107" i="17"/>
  <c r="BS107" i="17"/>
  <c r="BT107" i="17"/>
  <c r="BU107" i="17"/>
  <c r="BX107" i="17"/>
  <c r="CC107" i="17"/>
  <c r="CH107" i="17"/>
  <c r="B108" i="17"/>
  <c r="C108" i="17"/>
  <c r="D108" i="17"/>
  <c r="E108" i="17"/>
  <c r="F108" i="17"/>
  <c r="G108" i="17"/>
  <c r="H108" i="17"/>
  <c r="I108" i="17"/>
  <c r="J108" i="17"/>
  <c r="L108" i="17"/>
  <c r="N108" i="17"/>
  <c r="Q108" i="17"/>
  <c r="T108" i="17"/>
  <c r="BO108" i="17"/>
  <c r="AH108" i="17" s="1"/>
  <c r="BP108" i="17"/>
  <c r="BQ108" i="17"/>
  <c r="BR108" i="17"/>
  <c r="BS108" i="17"/>
  <c r="BT108" i="17"/>
  <c r="BU108" i="17"/>
  <c r="BX108" i="17"/>
  <c r="CC108" i="17"/>
  <c r="CH108" i="17"/>
  <c r="B109" i="17"/>
  <c r="C109" i="17"/>
  <c r="D109" i="17"/>
  <c r="E109" i="17"/>
  <c r="F109" i="17"/>
  <c r="G109" i="17"/>
  <c r="H109" i="17"/>
  <c r="I109" i="17"/>
  <c r="J109" i="17"/>
  <c r="L109" i="17"/>
  <c r="N109" i="17"/>
  <c r="Q109" i="17"/>
  <c r="T109" i="17"/>
  <c r="BO109" i="17"/>
  <c r="BP109" i="17"/>
  <c r="AO109" i="17" s="1"/>
  <c r="BQ109" i="17"/>
  <c r="BR109" i="17"/>
  <c r="BS109" i="17"/>
  <c r="BT109" i="17"/>
  <c r="BU109" i="17"/>
  <c r="BV109" i="17"/>
  <c r="BX109" i="17"/>
  <c r="CC109" i="17"/>
  <c r="CH109" i="17"/>
  <c r="B110" i="17"/>
  <c r="C110" i="17"/>
  <c r="D110" i="17"/>
  <c r="E110" i="17"/>
  <c r="F110" i="17"/>
  <c r="G110" i="17"/>
  <c r="H110" i="17"/>
  <c r="I110" i="17"/>
  <c r="J110" i="17"/>
  <c r="L110" i="17"/>
  <c r="N110" i="17"/>
  <c r="Q110" i="17"/>
  <c r="T110" i="17"/>
  <c r="BO110" i="17"/>
  <c r="AH110" i="17" s="1"/>
  <c r="BP110" i="17"/>
  <c r="BQ110" i="17"/>
  <c r="BR110" i="17"/>
  <c r="BS110" i="17"/>
  <c r="BT110" i="17"/>
  <c r="BU110" i="17"/>
  <c r="BX110" i="17"/>
  <c r="CC110" i="17"/>
  <c r="CH110" i="17"/>
  <c r="B111" i="17"/>
  <c r="C111" i="17"/>
  <c r="D111" i="17"/>
  <c r="E111" i="17"/>
  <c r="F111" i="17"/>
  <c r="G111" i="17"/>
  <c r="H111" i="17"/>
  <c r="I111" i="17"/>
  <c r="J111" i="17"/>
  <c r="L111" i="17"/>
  <c r="N111" i="17"/>
  <c r="Q111" i="17"/>
  <c r="T111" i="17"/>
  <c r="AA111" i="17"/>
  <c r="BO111" i="17"/>
  <c r="BP111" i="17"/>
  <c r="BQ111" i="17"/>
  <c r="BR111" i="17"/>
  <c r="BS111" i="17"/>
  <c r="BT111" i="17"/>
  <c r="BU111" i="17"/>
  <c r="BV111" i="17"/>
  <c r="BX111" i="17"/>
  <c r="CC111" i="17"/>
  <c r="CH111" i="17"/>
  <c r="B112" i="17"/>
  <c r="C112" i="17"/>
  <c r="D112" i="17"/>
  <c r="E112" i="17"/>
  <c r="F112" i="17"/>
  <c r="G112" i="17"/>
  <c r="H112" i="17"/>
  <c r="I112" i="17"/>
  <c r="J112" i="17"/>
  <c r="L112" i="17"/>
  <c r="N112" i="17"/>
  <c r="Q112" i="17"/>
  <c r="T112" i="17"/>
  <c r="BO112" i="17"/>
  <c r="AA112" i="17" s="1"/>
  <c r="BP112" i="17"/>
  <c r="BQ112" i="17"/>
  <c r="BR112" i="17"/>
  <c r="BS112" i="17"/>
  <c r="BT112" i="17"/>
  <c r="BU112" i="17"/>
  <c r="BX112" i="17"/>
  <c r="CC112" i="17"/>
  <c r="CH112" i="17"/>
  <c r="B113" i="17"/>
  <c r="C113" i="17"/>
  <c r="D113" i="17"/>
  <c r="E113" i="17"/>
  <c r="F113" i="17"/>
  <c r="G113" i="17"/>
  <c r="H113" i="17"/>
  <c r="I113" i="17"/>
  <c r="J113" i="17"/>
  <c r="L113" i="17"/>
  <c r="N113" i="17"/>
  <c r="Q113" i="17"/>
  <c r="T113" i="17"/>
  <c r="BO113" i="17"/>
  <c r="BP113" i="17"/>
  <c r="BQ113" i="17"/>
  <c r="BR113" i="17"/>
  <c r="BS113" i="17"/>
  <c r="BT113" i="17"/>
  <c r="BU113" i="17"/>
  <c r="BV113" i="17"/>
  <c r="BX113" i="17"/>
  <c r="CC113" i="17"/>
  <c r="CH113" i="17"/>
  <c r="B114" i="17"/>
  <c r="C114" i="17"/>
  <c r="D114" i="17"/>
  <c r="E114" i="17"/>
  <c r="F114" i="17"/>
  <c r="G114" i="17"/>
  <c r="H114" i="17"/>
  <c r="I114" i="17"/>
  <c r="J114" i="17"/>
  <c r="L114" i="17"/>
  <c r="N114" i="17"/>
  <c r="Q114" i="17"/>
  <c r="T114" i="17"/>
  <c r="BO114" i="17"/>
  <c r="BP114" i="17"/>
  <c r="BQ114" i="17"/>
  <c r="BR114" i="17"/>
  <c r="BS114" i="17"/>
  <c r="BT114" i="17"/>
  <c r="BU114" i="17"/>
  <c r="BX114" i="17"/>
  <c r="CC114" i="17"/>
  <c r="CH114" i="17"/>
  <c r="B115" i="17"/>
  <c r="C115" i="17"/>
  <c r="D115" i="17"/>
  <c r="E115" i="17"/>
  <c r="F115" i="17"/>
  <c r="G115" i="17"/>
  <c r="H115" i="17"/>
  <c r="I115" i="17"/>
  <c r="J115" i="17"/>
  <c r="L115" i="17"/>
  <c r="N115" i="17"/>
  <c r="Q115" i="17"/>
  <c r="T115" i="17"/>
  <c r="AA115" i="17"/>
  <c r="BO115" i="17"/>
  <c r="BP115" i="17"/>
  <c r="BQ115" i="17"/>
  <c r="BR115" i="17"/>
  <c r="BS115" i="17"/>
  <c r="BT115" i="17"/>
  <c r="BU115" i="17"/>
  <c r="BV115" i="17"/>
  <c r="BX115" i="17"/>
  <c r="CC115" i="17"/>
  <c r="CH115" i="17"/>
  <c r="B116" i="17"/>
  <c r="C116" i="17"/>
  <c r="D116" i="17"/>
  <c r="E116" i="17"/>
  <c r="F116" i="17"/>
  <c r="G116" i="17"/>
  <c r="H116" i="17"/>
  <c r="I116" i="17"/>
  <c r="J116" i="17"/>
  <c r="L116" i="17"/>
  <c r="N116" i="17"/>
  <c r="Q116" i="17"/>
  <c r="T116" i="17"/>
  <c r="BO116" i="17"/>
  <c r="AA116" i="17" s="1"/>
  <c r="BP116" i="17"/>
  <c r="BQ116" i="17"/>
  <c r="BR116" i="17"/>
  <c r="BS116" i="17"/>
  <c r="BT116" i="17"/>
  <c r="BU116" i="17"/>
  <c r="BX116" i="17"/>
  <c r="CC116" i="17"/>
  <c r="CH116" i="17"/>
  <c r="B117" i="17"/>
  <c r="C117" i="17"/>
  <c r="D117" i="17"/>
  <c r="E117" i="17"/>
  <c r="F117" i="17"/>
  <c r="G117" i="17"/>
  <c r="H117" i="17"/>
  <c r="I117" i="17"/>
  <c r="J117" i="17"/>
  <c r="L117" i="17"/>
  <c r="N117" i="17"/>
  <c r="Q117" i="17"/>
  <c r="T117" i="17"/>
  <c r="BO117" i="17"/>
  <c r="BP117" i="17"/>
  <c r="BQ117" i="17"/>
  <c r="BR117" i="17"/>
  <c r="AO117" i="17" s="1"/>
  <c r="BS117" i="17"/>
  <c r="BT117" i="17"/>
  <c r="BU117" i="17"/>
  <c r="BV117" i="17"/>
  <c r="BX117" i="17"/>
  <c r="CC117" i="17"/>
  <c r="CH117" i="17"/>
  <c r="B118" i="17"/>
  <c r="C118" i="17"/>
  <c r="D118" i="17"/>
  <c r="E118" i="17"/>
  <c r="F118" i="17"/>
  <c r="G118" i="17"/>
  <c r="H118" i="17"/>
  <c r="I118" i="17"/>
  <c r="J118" i="17"/>
  <c r="L118" i="17"/>
  <c r="N118" i="17"/>
  <c r="Q118" i="17"/>
  <c r="T118" i="17"/>
  <c r="BO118" i="17"/>
  <c r="BP118" i="17"/>
  <c r="BQ118" i="17"/>
  <c r="AH118" i="17" s="1"/>
  <c r="BR118" i="17"/>
  <c r="BS118" i="17"/>
  <c r="BT118" i="17"/>
  <c r="BU118" i="17"/>
  <c r="BX118" i="17"/>
  <c r="CC118" i="17"/>
  <c r="CH118" i="17"/>
  <c r="B119" i="17"/>
  <c r="C119" i="17"/>
  <c r="D119" i="17"/>
  <c r="E119" i="17"/>
  <c r="F119" i="17"/>
  <c r="G119" i="17"/>
  <c r="H119" i="17"/>
  <c r="I119" i="17"/>
  <c r="J119" i="17"/>
  <c r="L119" i="17"/>
  <c r="N119" i="17"/>
  <c r="Q119" i="17"/>
  <c r="T119" i="17"/>
  <c r="BO119" i="17"/>
  <c r="AA119" i="17" s="1"/>
  <c r="BP119" i="17"/>
  <c r="BQ119" i="17"/>
  <c r="BR119" i="17"/>
  <c r="BS119" i="17"/>
  <c r="BT119" i="17"/>
  <c r="BU119" i="17"/>
  <c r="BV119" i="17"/>
  <c r="BX119" i="17"/>
  <c r="CC119" i="17"/>
  <c r="CH119" i="17"/>
  <c r="B120" i="17"/>
  <c r="C120" i="17"/>
  <c r="D120" i="17"/>
  <c r="E120" i="17"/>
  <c r="F120" i="17"/>
  <c r="G120" i="17"/>
  <c r="H120" i="17"/>
  <c r="I120" i="17"/>
  <c r="J120" i="17"/>
  <c r="L120" i="17"/>
  <c r="N120" i="17"/>
  <c r="Q120" i="17"/>
  <c r="T120" i="17"/>
  <c r="BO120" i="17"/>
  <c r="AH120" i="17" s="1"/>
  <c r="BP120" i="17"/>
  <c r="BQ120" i="17"/>
  <c r="BR120" i="17"/>
  <c r="BS120" i="17"/>
  <c r="BT120" i="17"/>
  <c r="BU120" i="17"/>
  <c r="BX120" i="17"/>
  <c r="CC120" i="17"/>
  <c r="CH120" i="17"/>
  <c r="B121" i="17"/>
  <c r="C121" i="17"/>
  <c r="D121" i="17"/>
  <c r="E121" i="17"/>
  <c r="F121" i="17"/>
  <c r="G121" i="17"/>
  <c r="H121" i="17"/>
  <c r="I121" i="17"/>
  <c r="J121" i="17"/>
  <c r="L121" i="17"/>
  <c r="N121" i="17"/>
  <c r="Q121" i="17"/>
  <c r="T121" i="17"/>
  <c r="BO121" i="17"/>
  <c r="BP121" i="17"/>
  <c r="BQ121" i="17"/>
  <c r="BR121" i="17"/>
  <c r="BS121" i="17"/>
  <c r="BT121" i="17"/>
  <c r="BU121" i="17"/>
  <c r="BV121" i="17"/>
  <c r="BX121" i="17"/>
  <c r="CC121" i="17"/>
  <c r="CH121" i="17"/>
  <c r="B122" i="17"/>
  <c r="C122" i="17"/>
  <c r="D122" i="17"/>
  <c r="E122" i="17"/>
  <c r="F122" i="17"/>
  <c r="G122" i="17"/>
  <c r="H122" i="17"/>
  <c r="I122" i="17"/>
  <c r="J122" i="17"/>
  <c r="L122" i="17"/>
  <c r="N122" i="17"/>
  <c r="Q122" i="17"/>
  <c r="T122" i="17"/>
  <c r="BO122" i="17"/>
  <c r="AH122" i="17" s="1"/>
  <c r="BP122" i="17"/>
  <c r="BQ122" i="17"/>
  <c r="BR122" i="17"/>
  <c r="BS122" i="17"/>
  <c r="BT122" i="17"/>
  <c r="BU122" i="17"/>
  <c r="BX122" i="17"/>
  <c r="CC122" i="17"/>
  <c r="CH122" i="17"/>
  <c r="B123" i="17"/>
  <c r="C123" i="17"/>
  <c r="D123" i="17"/>
  <c r="E123" i="17"/>
  <c r="F123" i="17"/>
  <c r="G123" i="17"/>
  <c r="H123" i="17"/>
  <c r="I123" i="17"/>
  <c r="J123" i="17"/>
  <c r="K123" i="17"/>
  <c r="L123" i="17"/>
  <c r="N123" i="17"/>
  <c r="Q123" i="17"/>
  <c r="T123" i="17"/>
  <c r="AA123" i="17"/>
  <c r="BO123" i="17"/>
  <c r="BP123" i="17"/>
  <c r="BQ123" i="17"/>
  <c r="BR123" i="17"/>
  <c r="BS123" i="17"/>
  <c r="BT123" i="17"/>
  <c r="BU123" i="17"/>
  <c r="BV123" i="17"/>
  <c r="BX123" i="17"/>
  <c r="CC123" i="17"/>
  <c r="CH123" i="17"/>
  <c r="B124" i="17"/>
  <c r="C124" i="17"/>
  <c r="D124" i="17"/>
  <c r="E124" i="17"/>
  <c r="F124" i="17"/>
  <c r="G124" i="17"/>
  <c r="H124" i="17"/>
  <c r="I124" i="17"/>
  <c r="J124" i="17"/>
  <c r="L124" i="17"/>
  <c r="N124" i="17"/>
  <c r="Q124" i="17"/>
  <c r="T124" i="17"/>
  <c r="BO124" i="17"/>
  <c r="AH124" i="17" s="1"/>
  <c r="BP124" i="17"/>
  <c r="BQ124" i="17"/>
  <c r="BR124" i="17"/>
  <c r="BS124" i="17"/>
  <c r="BT124" i="17"/>
  <c r="BU124" i="17"/>
  <c r="BX124" i="17"/>
  <c r="CC124" i="17"/>
  <c r="CH124" i="17"/>
  <c r="B125" i="17"/>
  <c r="C125" i="17"/>
  <c r="D125" i="17"/>
  <c r="E125" i="17"/>
  <c r="F125" i="17"/>
  <c r="G125" i="17"/>
  <c r="H125" i="17"/>
  <c r="I125" i="17"/>
  <c r="J125" i="17"/>
  <c r="L125" i="17"/>
  <c r="N125" i="17"/>
  <c r="Q125" i="17"/>
  <c r="T125" i="17"/>
  <c r="BO125" i="17"/>
  <c r="BP125" i="17"/>
  <c r="AH125" i="17" s="1"/>
  <c r="BQ125" i="17"/>
  <c r="BR125" i="17"/>
  <c r="BS125" i="17"/>
  <c r="BT125" i="17"/>
  <c r="BU125" i="17"/>
  <c r="BV125" i="17"/>
  <c r="BX125" i="17"/>
  <c r="CC125" i="17"/>
  <c r="CH125" i="17"/>
  <c r="B126" i="17"/>
  <c r="C126" i="17"/>
  <c r="D126" i="17"/>
  <c r="E126" i="17"/>
  <c r="F126" i="17"/>
  <c r="G126" i="17"/>
  <c r="H126" i="17"/>
  <c r="I126" i="17"/>
  <c r="J126" i="17"/>
  <c r="K126" i="17"/>
  <c r="L126" i="17"/>
  <c r="N126" i="17"/>
  <c r="Q126" i="17"/>
  <c r="T126" i="17"/>
  <c r="BO126" i="17"/>
  <c r="AH126" i="17" s="1"/>
  <c r="BP126" i="17"/>
  <c r="BQ126" i="17"/>
  <c r="BR126" i="17"/>
  <c r="BS126" i="17"/>
  <c r="BT126" i="17"/>
  <c r="BU126" i="17"/>
  <c r="BX126" i="17"/>
  <c r="CC126" i="17"/>
  <c r="CH126" i="17"/>
  <c r="B127" i="17"/>
  <c r="C127" i="17"/>
  <c r="D127" i="17"/>
  <c r="E127" i="17"/>
  <c r="F127" i="17"/>
  <c r="G127" i="17"/>
  <c r="H127" i="17"/>
  <c r="I127" i="17"/>
  <c r="J127" i="17"/>
  <c r="L127" i="17"/>
  <c r="N127" i="17"/>
  <c r="Q127" i="17"/>
  <c r="T127" i="17"/>
  <c r="BO127" i="17"/>
  <c r="BP127" i="17"/>
  <c r="BQ127" i="17"/>
  <c r="BR127" i="17"/>
  <c r="BS127" i="17"/>
  <c r="BT127" i="17"/>
  <c r="BU127" i="17"/>
  <c r="BV127" i="17"/>
  <c r="BX127" i="17"/>
  <c r="CC127" i="17"/>
  <c r="CH127" i="17"/>
  <c r="B128" i="17"/>
  <c r="C128" i="17"/>
  <c r="D128" i="17"/>
  <c r="E128" i="17"/>
  <c r="F128" i="17"/>
  <c r="G128" i="17"/>
  <c r="H128" i="17"/>
  <c r="I128" i="17"/>
  <c r="J128" i="17"/>
  <c r="L128" i="17"/>
  <c r="M128" i="17"/>
  <c r="N128" i="17"/>
  <c r="O128" i="17"/>
  <c r="P128" i="17"/>
  <c r="Q128" i="17"/>
  <c r="T128" i="17"/>
  <c r="AA128" i="17"/>
  <c r="AC128" i="17" s="1"/>
  <c r="BO128" i="17"/>
  <c r="BP128" i="17"/>
  <c r="BQ128" i="17"/>
  <c r="BR128" i="17"/>
  <c r="BS128" i="17"/>
  <c r="BT128" i="17"/>
  <c r="BU128" i="17"/>
  <c r="BX128" i="17"/>
  <c r="CC128" i="17"/>
  <c r="CH128" i="17"/>
  <c r="B129" i="17"/>
  <c r="C129" i="17"/>
  <c r="D129" i="17"/>
  <c r="E129" i="17"/>
  <c r="F129" i="17"/>
  <c r="G129" i="17"/>
  <c r="H129" i="17"/>
  <c r="I129" i="17"/>
  <c r="J129" i="17"/>
  <c r="L129" i="17"/>
  <c r="M129" i="17"/>
  <c r="N129" i="17"/>
  <c r="O129" i="17"/>
  <c r="P129" i="17"/>
  <c r="Q129" i="17"/>
  <c r="T129" i="17"/>
  <c r="BO129" i="17"/>
  <c r="BP129" i="17"/>
  <c r="BQ129" i="17"/>
  <c r="BR129" i="17"/>
  <c r="BS129" i="17"/>
  <c r="BT129" i="17"/>
  <c r="BU129" i="17"/>
  <c r="BV129" i="17"/>
  <c r="BX129" i="17"/>
  <c r="CC129" i="17"/>
  <c r="CH129" i="17"/>
  <c r="B130" i="17"/>
  <c r="C130" i="17"/>
  <c r="D130" i="17"/>
  <c r="E130" i="17"/>
  <c r="F130" i="17"/>
  <c r="G130" i="17"/>
  <c r="H130" i="17"/>
  <c r="I130" i="17"/>
  <c r="J130" i="17"/>
  <c r="L130" i="17"/>
  <c r="M130" i="17"/>
  <c r="N130" i="17"/>
  <c r="O130" i="17"/>
  <c r="P130" i="17"/>
  <c r="Q130" i="17"/>
  <c r="T130" i="17"/>
  <c r="BO130" i="17"/>
  <c r="AH130" i="17" s="1"/>
  <c r="AJ130" i="17" s="1"/>
  <c r="BP130" i="17"/>
  <c r="BQ130" i="17"/>
  <c r="BR130" i="17"/>
  <c r="BS130" i="17"/>
  <c r="BT130" i="17"/>
  <c r="BU130" i="17"/>
  <c r="BV130" i="17"/>
  <c r="BW130" i="17"/>
  <c r="BX130" i="17"/>
  <c r="BY130" i="17"/>
  <c r="BZ130" i="17"/>
  <c r="CA130" i="17"/>
  <c r="CC130" i="17"/>
  <c r="CH130" i="17"/>
  <c r="B131" i="17"/>
  <c r="C131" i="17"/>
  <c r="D131" i="17"/>
  <c r="E131" i="17"/>
  <c r="F131" i="17"/>
  <c r="G131" i="17"/>
  <c r="H131" i="17"/>
  <c r="I131" i="17"/>
  <c r="J131" i="17"/>
  <c r="K131" i="17"/>
  <c r="L131" i="17"/>
  <c r="M131" i="17"/>
  <c r="N131" i="17"/>
  <c r="O131" i="17"/>
  <c r="P131" i="17"/>
  <c r="Q131" i="17"/>
  <c r="R131" i="17"/>
  <c r="S131" i="17"/>
  <c r="T131" i="17"/>
  <c r="U131" i="17"/>
  <c r="BO131" i="17"/>
  <c r="BP131" i="17"/>
  <c r="BQ131" i="17"/>
  <c r="BR131" i="17"/>
  <c r="BS131" i="17"/>
  <c r="BT131" i="17"/>
  <c r="BU131" i="17"/>
  <c r="BV131" i="17"/>
  <c r="BX131" i="17"/>
  <c r="CC131" i="17"/>
  <c r="CH131" i="17"/>
  <c r="B132" i="17"/>
  <c r="C132" i="17"/>
  <c r="D132" i="17"/>
  <c r="E132" i="17"/>
  <c r="F132" i="17"/>
  <c r="G132" i="17"/>
  <c r="H132" i="17"/>
  <c r="I132" i="17"/>
  <c r="J132" i="17"/>
  <c r="K132" i="17"/>
  <c r="L132" i="17"/>
  <c r="M132" i="17"/>
  <c r="N132" i="17"/>
  <c r="O132" i="17"/>
  <c r="P132" i="17"/>
  <c r="Q132" i="17"/>
  <c r="T132" i="17"/>
  <c r="BO132" i="17"/>
  <c r="AH132" i="17" s="1"/>
  <c r="BP132" i="17"/>
  <c r="BQ132" i="17"/>
  <c r="BR132" i="17"/>
  <c r="BS132" i="17"/>
  <c r="BT132" i="17"/>
  <c r="BU132" i="17"/>
  <c r="BV132" i="17"/>
  <c r="BW132" i="17"/>
  <c r="BX132" i="17"/>
  <c r="BY132" i="17"/>
  <c r="BZ132" i="17"/>
  <c r="CC132" i="17"/>
  <c r="CH132" i="17"/>
  <c r="B133" i="17"/>
  <c r="C133" i="17"/>
  <c r="D133" i="17"/>
  <c r="E133" i="17"/>
  <c r="F133" i="17"/>
  <c r="G133" i="17"/>
  <c r="H133" i="17"/>
  <c r="I133" i="17"/>
  <c r="J133" i="17"/>
  <c r="K133" i="17"/>
  <c r="L133" i="17"/>
  <c r="M133" i="17"/>
  <c r="N133" i="17"/>
  <c r="O133" i="17"/>
  <c r="P133" i="17"/>
  <c r="Q133" i="17"/>
  <c r="T133" i="17"/>
  <c r="BO133" i="17"/>
  <c r="BP133" i="17"/>
  <c r="BQ133" i="17"/>
  <c r="BR133" i="17"/>
  <c r="BS133" i="17"/>
  <c r="BT133" i="17"/>
  <c r="BU133" i="17"/>
  <c r="BV133" i="17"/>
  <c r="BW133" i="17"/>
  <c r="BX133" i="17"/>
  <c r="BY133" i="17"/>
  <c r="BZ133" i="17"/>
  <c r="CA133" i="17"/>
  <c r="CC133" i="17"/>
  <c r="CH133" i="17"/>
  <c r="B134" i="17"/>
  <c r="C134" i="17"/>
  <c r="D134" i="17"/>
  <c r="E134" i="17"/>
  <c r="F134" i="17"/>
  <c r="G134" i="17"/>
  <c r="H134" i="17"/>
  <c r="I134" i="17"/>
  <c r="J134" i="17"/>
  <c r="K134" i="17"/>
  <c r="L134" i="17"/>
  <c r="M134" i="17"/>
  <c r="N134" i="17"/>
  <c r="O134" i="17"/>
  <c r="P134" i="17"/>
  <c r="Q134" i="17"/>
  <c r="T134" i="17"/>
  <c r="AA134" i="17"/>
  <c r="BO134" i="17"/>
  <c r="BP134" i="17"/>
  <c r="BQ134" i="17"/>
  <c r="BR134" i="17"/>
  <c r="BS134" i="17"/>
  <c r="BT134" i="17"/>
  <c r="BU134" i="17"/>
  <c r="BV134" i="17"/>
  <c r="BX134" i="17"/>
  <c r="CC134" i="17"/>
  <c r="CH134" i="17"/>
  <c r="B135" i="17"/>
  <c r="C135" i="17"/>
  <c r="D135" i="17"/>
  <c r="E135" i="17"/>
  <c r="F135" i="17"/>
  <c r="G135" i="17"/>
  <c r="H135" i="17"/>
  <c r="I135" i="17"/>
  <c r="J135" i="17"/>
  <c r="K135" i="17"/>
  <c r="L135" i="17"/>
  <c r="M135" i="17"/>
  <c r="N135" i="17"/>
  <c r="O135" i="17"/>
  <c r="P135" i="17"/>
  <c r="Q135" i="17"/>
  <c r="T135" i="17"/>
  <c r="BO135" i="17"/>
  <c r="AV135" i="17" s="1"/>
  <c r="BP135" i="17"/>
  <c r="BQ135" i="17"/>
  <c r="BR135" i="17"/>
  <c r="BS135" i="17"/>
  <c r="BT135" i="17"/>
  <c r="BU135" i="17"/>
  <c r="BV135" i="17"/>
  <c r="BW135" i="17"/>
  <c r="BX135" i="17"/>
  <c r="BY135" i="17"/>
  <c r="BZ135" i="17"/>
  <c r="CA135" i="17"/>
  <c r="CC135" i="17"/>
  <c r="CH135" i="17"/>
  <c r="B136" i="17"/>
  <c r="C136" i="17"/>
  <c r="D136" i="17"/>
  <c r="E136" i="17"/>
  <c r="F136" i="17"/>
  <c r="G136" i="17"/>
  <c r="H136" i="17"/>
  <c r="I136" i="17"/>
  <c r="J136" i="17"/>
  <c r="K136" i="17"/>
  <c r="L136" i="17"/>
  <c r="M136" i="17"/>
  <c r="N136" i="17"/>
  <c r="O136" i="17"/>
  <c r="P136" i="17"/>
  <c r="Q136" i="17"/>
  <c r="T136" i="17"/>
  <c r="AA136" i="17"/>
  <c r="AC136" i="17" s="1"/>
  <c r="BO136" i="17"/>
  <c r="BP136" i="17"/>
  <c r="BQ136" i="17"/>
  <c r="BR136" i="17"/>
  <c r="BS136" i="17"/>
  <c r="BT136" i="17"/>
  <c r="BU136" i="17"/>
  <c r="BV136" i="17"/>
  <c r="BX136" i="17"/>
  <c r="CC136" i="17"/>
  <c r="CH136" i="17"/>
  <c r="B137" i="17"/>
  <c r="C137" i="17"/>
  <c r="D137" i="17"/>
  <c r="E137" i="17"/>
  <c r="F137" i="17"/>
  <c r="G137" i="17"/>
  <c r="H137" i="17"/>
  <c r="I137" i="17"/>
  <c r="J137" i="17"/>
  <c r="K137" i="17"/>
  <c r="L137" i="17"/>
  <c r="M137" i="17"/>
  <c r="N137" i="17"/>
  <c r="O137" i="17"/>
  <c r="P137" i="17"/>
  <c r="Q137" i="17"/>
  <c r="T137" i="17"/>
  <c r="BO137" i="17"/>
  <c r="BP137" i="17"/>
  <c r="BQ137" i="17"/>
  <c r="BR137" i="17"/>
  <c r="BS137" i="17"/>
  <c r="BT137" i="17"/>
  <c r="BU137" i="17"/>
  <c r="BV137" i="17"/>
  <c r="BW137" i="17"/>
  <c r="BX137" i="17"/>
  <c r="BY137" i="17"/>
  <c r="BZ137" i="17"/>
  <c r="CA137" i="17"/>
  <c r="CC137" i="17"/>
  <c r="CH137" i="17"/>
  <c r="B138" i="17"/>
  <c r="C138" i="17"/>
  <c r="D138" i="17"/>
  <c r="E138" i="17"/>
  <c r="F138" i="17"/>
  <c r="G138" i="17"/>
  <c r="H138" i="17"/>
  <c r="I138" i="17"/>
  <c r="J138" i="17"/>
  <c r="K138" i="17"/>
  <c r="L138" i="17"/>
  <c r="M138" i="17"/>
  <c r="N138" i="17"/>
  <c r="O138" i="17"/>
  <c r="P138" i="17"/>
  <c r="Q138" i="17"/>
  <c r="T138" i="17"/>
  <c r="BO138" i="17"/>
  <c r="AH138" i="17" s="1"/>
  <c r="AJ138" i="17" s="1"/>
  <c r="BP138" i="17"/>
  <c r="BQ138" i="17"/>
  <c r="BR138" i="17"/>
  <c r="BS138" i="17"/>
  <c r="BT138" i="17"/>
  <c r="BU138" i="17"/>
  <c r="BV138" i="17"/>
  <c r="BX138" i="17"/>
  <c r="CC138" i="17"/>
  <c r="CH138" i="17"/>
  <c r="B139" i="17"/>
  <c r="C139" i="17"/>
  <c r="D139" i="17"/>
  <c r="E139" i="17"/>
  <c r="F139" i="17"/>
  <c r="G139" i="17"/>
  <c r="H139" i="17"/>
  <c r="I139" i="17"/>
  <c r="J139" i="17"/>
  <c r="K139" i="17"/>
  <c r="L139" i="17"/>
  <c r="M139" i="17"/>
  <c r="N139" i="17"/>
  <c r="O139" i="17"/>
  <c r="P139" i="17"/>
  <c r="Q139" i="17"/>
  <c r="T139" i="17"/>
  <c r="BO139" i="17"/>
  <c r="BP139" i="17"/>
  <c r="BQ139" i="17"/>
  <c r="AV139" i="17" s="1"/>
  <c r="BR139" i="17"/>
  <c r="BS139" i="17"/>
  <c r="BT139" i="17"/>
  <c r="BU139" i="17"/>
  <c r="BV139" i="17"/>
  <c r="BW139" i="17"/>
  <c r="BX139" i="17"/>
  <c r="BY139" i="17"/>
  <c r="BZ139" i="17"/>
  <c r="CA139" i="17"/>
  <c r="CC139" i="17"/>
  <c r="CH139" i="17"/>
  <c r="B140" i="17"/>
  <c r="C140" i="17"/>
  <c r="D140" i="17"/>
  <c r="E140" i="17"/>
  <c r="F140" i="17"/>
  <c r="G140" i="17"/>
  <c r="H140" i="17"/>
  <c r="I140" i="17"/>
  <c r="J140" i="17"/>
  <c r="K140" i="17"/>
  <c r="L140" i="17"/>
  <c r="M140" i="17"/>
  <c r="N140" i="17"/>
  <c r="O140" i="17"/>
  <c r="P140" i="17"/>
  <c r="Q140" i="17"/>
  <c r="T140" i="17"/>
  <c r="BO140" i="17"/>
  <c r="AH140" i="17" s="1"/>
  <c r="BP140" i="17"/>
  <c r="BQ140" i="17"/>
  <c r="BR140" i="17"/>
  <c r="BS140" i="17"/>
  <c r="BT140" i="17"/>
  <c r="BU140" i="17"/>
  <c r="BV140" i="17"/>
  <c r="BX140" i="17"/>
  <c r="CC140" i="17"/>
  <c r="CH140" i="17"/>
  <c r="B141" i="17"/>
  <c r="C141" i="17"/>
  <c r="D141" i="17"/>
  <c r="E141" i="17"/>
  <c r="F141" i="17"/>
  <c r="G141" i="17"/>
  <c r="H141" i="17"/>
  <c r="I141" i="17"/>
  <c r="J141" i="17"/>
  <c r="K141" i="17"/>
  <c r="L141" i="17"/>
  <c r="M141" i="17"/>
  <c r="N141" i="17"/>
  <c r="O141" i="17"/>
  <c r="P141" i="17"/>
  <c r="Q141" i="17"/>
  <c r="T141" i="17"/>
  <c r="BO141" i="17"/>
  <c r="BP141" i="17"/>
  <c r="BQ141" i="17"/>
  <c r="BR141" i="17"/>
  <c r="BS141" i="17"/>
  <c r="BT141" i="17"/>
  <c r="BU141" i="17"/>
  <c r="BV141" i="17"/>
  <c r="BW141" i="17"/>
  <c r="BX141" i="17"/>
  <c r="BY141" i="17"/>
  <c r="BZ141" i="17"/>
  <c r="CA141" i="17"/>
  <c r="CC141" i="17"/>
  <c r="CH141" i="17"/>
  <c r="B142" i="17"/>
  <c r="C142" i="17"/>
  <c r="D142" i="17"/>
  <c r="E142" i="17"/>
  <c r="F142" i="17"/>
  <c r="G142" i="17"/>
  <c r="H142" i="17"/>
  <c r="I142" i="17"/>
  <c r="J142" i="17"/>
  <c r="K142" i="17"/>
  <c r="L142" i="17"/>
  <c r="M142" i="17"/>
  <c r="N142" i="17"/>
  <c r="O142" i="17"/>
  <c r="P142" i="17"/>
  <c r="Q142" i="17"/>
  <c r="T142" i="17"/>
  <c r="AA142" i="17"/>
  <c r="BO142" i="17"/>
  <c r="BP142" i="17"/>
  <c r="BQ142" i="17"/>
  <c r="BR142" i="17"/>
  <c r="BS142" i="17"/>
  <c r="BT142" i="17"/>
  <c r="BU142" i="17"/>
  <c r="BV142" i="17"/>
  <c r="BX142" i="17"/>
  <c r="CC142" i="17"/>
  <c r="CH142" i="17"/>
  <c r="B143" i="17"/>
  <c r="C143" i="17"/>
  <c r="D143" i="17"/>
  <c r="E143" i="17"/>
  <c r="F143" i="17"/>
  <c r="G143" i="17"/>
  <c r="H143" i="17"/>
  <c r="I143" i="17"/>
  <c r="J143" i="17"/>
  <c r="K143" i="17"/>
  <c r="L143" i="17"/>
  <c r="M143" i="17"/>
  <c r="N143" i="17"/>
  <c r="O143" i="17"/>
  <c r="P143" i="17"/>
  <c r="Q143" i="17"/>
  <c r="T143" i="17"/>
  <c r="BO143" i="17"/>
  <c r="AV143" i="17" s="1"/>
  <c r="BP143" i="17"/>
  <c r="BQ143" i="17"/>
  <c r="BR143" i="17"/>
  <c r="BS143" i="17"/>
  <c r="BT143" i="17"/>
  <c r="BU143" i="17"/>
  <c r="BV143" i="17"/>
  <c r="BW143" i="17"/>
  <c r="BX143" i="17"/>
  <c r="BY143" i="17"/>
  <c r="BZ143" i="17"/>
  <c r="CA143" i="17"/>
  <c r="CC143" i="17"/>
  <c r="CH143" i="17"/>
  <c r="B144" i="17"/>
  <c r="C144" i="17"/>
  <c r="D144" i="17"/>
  <c r="E144" i="17"/>
  <c r="F144" i="17"/>
  <c r="G144" i="17"/>
  <c r="H144" i="17"/>
  <c r="I144" i="17"/>
  <c r="J144" i="17"/>
  <c r="K144" i="17"/>
  <c r="L144" i="17"/>
  <c r="M144" i="17"/>
  <c r="N144" i="17"/>
  <c r="O144" i="17"/>
  <c r="P144" i="17"/>
  <c r="Q144" i="17"/>
  <c r="T144" i="17"/>
  <c r="AA144" i="17"/>
  <c r="AC144" i="17" s="1"/>
  <c r="BO144" i="17"/>
  <c r="BP144" i="17"/>
  <c r="BQ144" i="17"/>
  <c r="BR144" i="17"/>
  <c r="BS144" i="17"/>
  <c r="BT144" i="17"/>
  <c r="BU144" i="17"/>
  <c r="BV144" i="17"/>
  <c r="BX144" i="17"/>
  <c r="CC144" i="17"/>
  <c r="CH144" i="17"/>
  <c r="B145" i="17"/>
  <c r="C145" i="17"/>
  <c r="D145" i="17"/>
  <c r="E145" i="17"/>
  <c r="F145" i="17"/>
  <c r="G145" i="17"/>
  <c r="H145" i="17"/>
  <c r="I145" i="17"/>
  <c r="J145" i="17"/>
  <c r="K145" i="17"/>
  <c r="L145" i="17"/>
  <c r="M145" i="17"/>
  <c r="N145" i="17"/>
  <c r="O145" i="17"/>
  <c r="P145" i="17"/>
  <c r="Q145" i="17"/>
  <c r="T145" i="17"/>
  <c r="BO145" i="17"/>
  <c r="BP145" i="17"/>
  <c r="BQ145" i="17"/>
  <c r="BR145" i="17"/>
  <c r="BS145" i="17"/>
  <c r="BT145" i="17"/>
  <c r="BU145" i="17"/>
  <c r="BV145" i="17"/>
  <c r="BW145" i="17"/>
  <c r="BX145" i="17"/>
  <c r="BY145" i="17"/>
  <c r="BZ145" i="17"/>
  <c r="CA145" i="17"/>
  <c r="CC145" i="17"/>
  <c r="CH145" i="17"/>
  <c r="B146" i="17"/>
  <c r="C146" i="17"/>
  <c r="D146" i="17"/>
  <c r="E146" i="17"/>
  <c r="F146" i="17"/>
  <c r="G146" i="17"/>
  <c r="H146" i="17"/>
  <c r="I146" i="17"/>
  <c r="J146" i="17"/>
  <c r="K146" i="17"/>
  <c r="L146" i="17"/>
  <c r="M146" i="17"/>
  <c r="N146" i="17"/>
  <c r="O146" i="17"/>
  <c r="P146" i="17"/>
  <c r="Q146" i="17"/>
  <c r="T146" i="17"/>
  <c r="BO146" i="17"/>
  <c r="AH146" i="17" s="1"/>
  <c r="AJ146" i="17" s="1"/>
  <c r="BP146" i="17"/>
  <c r="BQ146" i="17"/>
  <c r="BR146" i="17"/>
  <c r="BS146" i="17"/>
  <c r="BT146" i="17"/>
  <c r="BU146" i="17"/>
  <c r="BV146" i="17"/>
  <c r="BX146" i="17"/>
  <c r="CC146" i="17"/>
  <c r="CH146" i="17"/>
  <c r="B147" i="17"/>
  <c r="C147" i="17"/>
  <c r="D147" i="17"/>
  <c r="E147" i="17"/>
  <c r="F147" i="17"/>
  <c r="G147" i="17"/>
  <c r="H147" i="17"/>
  <c r="I147" i="17"/>
  <c r="J147" i="17"/>
  <c r="K147" i="17"/>
  <c r="L147" i="17"/>
  <c r="M147" i="17"/>
  <c r="N147" i="17"/>
  <c r="O147" i="17"/>
  <c r="P147" i="17"/>
  <c r="Q147" i="17"/>
  <c r="T147" i="17"/>
  <c r="BO147" i="17"/>
  <c r="BP147" i="17"/>
  <c r="BQ147" i="17"/>
  <c r="BR147" i="17"/>
  <c r="BS147" i="17"/>
  <c r="BT147" i="17"/>
  <c r="BU147" i="17"/>
  <c r="BV147" i="17"/>
  <c r="AV147" i="17" s="1"/>
  <c r="BW147" i="17"/>
  <c r="BX147" i="17"/>
  <c r="BY147" i="17"/>
  <c r="BZ147" i="17"/>
  <c r="CA147" i="17"/>
  <c r="CC147" i="17"/>
  <c r="CH147" i="17"/>
  <c r="B148" i="17"/>
  <c r="C148" i="17"/>
  <c r="D148" i="17"/>
  <c r="E148" i="17"/>
  <c r="F148" i="17"/>
  <c r="G148" i="17"/>
  <c r="H148" i="17"/>
  <c r="I148" i="17"/>
  <c r="J148" i="17"/>
  <c r="K148" i="17"/>
  <c r="L148" i="17"/>
  <c r="M148" i="17"/>
  <c r="N148" i="17"/>
  <c r="O148" i="17"/>
  <c r="P148" i="17"/>
  <c r="Q148" i="17"/>
  <c r="T148" i="17"/>
  <c r="AA148" i="17"/>
  <c r="BO148" i="17"/>
  <c r="BP148" i="17"/>
  <c r="BQ148" i="17"/>
  <c r="BR148" i="17"/>
  <c r="BS148" i="17"/>
  <c r="BT148" i="17"/>
  <c r="BU148" i="17"/>
  <c r="BV148" i="17"/>
  <c r="BX148" i="17"/>
  <c r="CC148" i="17"/>
  <c r="CH148" i="17"/>
  <c r="B149" i="17"/>
  <c r="C149" i="17"/>
  <c r="D149" i="17"/>
  <c r="E149" i="17"/>
  <c r="F149" i="17"/>
  <c r="G149" i="17"/>
  <c r="H149" i="17"/>
  <c r="I149" i="17"/>
  <c r="J149" i="17"/>
  <c r="K149" i="17"/>
  <c r="L149" i="17"/>
  <c r="M149" i="17"/>
  <c r="N149" i="17"/>
  <c r="O149" i="17"/>
  <c r="P149" i="17"/>
  <c r="Q149" i="17"/>
  <c r="T149" i="17"/>
  <c r="BO149" i="17"/>
  <c r="BP149" i="17"/>
  <c r="BQ149" i="17"/>
  <c r="BR149" i="17"/>
  <c r="BS149" i="17"/>
  <c r="BT149" i="17"/>
  <c r="BU149" i="17"/>
  <c r="BV149" i="17"/>
  <c r="BW149" i="17"/>
  <c r="BX149" i="17"/>
  <c r="BY149" i="17"/>
  <c r="BZ149" i="17"/>
  <c r="CA149" i="17"/>
  <c r="CC149" i="17"/>
  <c r="CH149" i="17"/>
  <c r="B150" i="17"/>
  <c r="C150" i="17"/>
  <c r="D150" i="17"/>
  <c r="E150" i="17"/>
  <c r="F150" i="17"/>
  <c r="G150" i="17"/>
  <c r="H150" i="17"/>
  <c r="I150" i="17"/>
  <c r="J150" i="17"/>
  <c r="K150" i="17"/>
  <c r="L150" i="17"/>
  <c r="M150" i="17"/>
  <c r="N150" i="17"/>
  <c r="O150" i="17"/>
  <c r="P150" i="17"/>
  <c r="Q150" i="17"/>
  <c r="R150" i="17"/>
  <c r="S150" i="17"/>
  <c r="T150" i="17"/>
  <c r="U150" i="17"/>
  <c r="AA150" i="17"/>
  <c r="AC150" i="17" s="1"/>
  <c r="BO150" i="17"/>
  <c r="BP150" i="17"/>
  <c r="BQ150" i="17"/>
  <c r="BR150" i="17"/>
  <c r="BS150" i="17"/>
  <c r="BT150" i="17"/>
  <c r="BU150" i="17"/>
  <c r="BV150" i="17"/>
  <c r="BX150" i="17"/>
  <c r="CC150" i="17"/>
  <c r="CH150" i="17"/>
  <c r="B151" i="17"/>
  <c r="C151" i="17"/>
  <c r="D151" i="17"/>
  <c r="E151" i="17"/>
  <c r="F151" i="17"/>
  <c r="G151" i="17"/>
  <c r="H151" i="17"/>
  <c r="I151" i="17"/>
  <c r="J151" i="17"/>
  <c r="K151" i="17"/>
  <c r="L151" i="17"/>
  <c r="M151" i="17"/>
  <c r="N151" i="17"/>
  <c r="O151" i="17"/>
  <c r="P151" i="17"/>
  <c r="Q151" i="17"/>
  <c r="R151" i="17"/>
  <c r="S151" i="17"/>
  <c r="T151" i="17"/>
  <c r="U151" i="17"/>
  <c r="BO151" i="17"/>
  <c r="AV151" i="17" s="1"/>
  <c r="BP151" i="17"/>
  <c r="BQ151" i="17"/>
  <c r="BR151" i="17"/>
  <c r="BS151" i="17"/>
  <c r="BT151" i="17"/>
  <c r="BU151" i="17"/>
  <c r="BV151" i="17"/>
  <c r="BW151" i="17"/>
  <c r="BX151" i="17"/>
  <c r="BY151" i="17"/>
  <c r="BZ151" i="17"/>
  <c r="CA151" i="17"/>
  <c r="CC151" i="17"/>
  <c r="CH151" i="17"/>
  <c r="B152" i="17"/>
  <c r="C152" i="17"/>
  <c r="D152" i="17"/>
  <c r="E152" i="17"/>
  <c r="F152" i="17"/>
  <c r="G152" i="17"/>
  <c r="H152" i="17"/>
  <c r="I152" i="17"/>
  <c r="J152" i="17"/>
  <c r="K152" i="17"/>
  <c r="L152" i="17"/>
  <c r="M152" i="17"/>
  <c r="N152" i="17"/>
  <c r="O152" i="17"/>
  <c r="P152" i="17"/>
  <c r="Q152" i="17"/>
  <c r="R152" i="17"/>
  <c r="S152" i="17"/>
  <c r="T152" i="17"/>
  <c r="U152" i="17"/>
  <c r="AA152" i="17"/>
  <c r="AC152" i="17" s="1"/>
  <c r="BO152" i="17"/>
  <c r="BP152" i="17"/>
  <c r="BQ152" i="17"/>
  <c r="AO152" i="17" s="1"/>
  <c r="BR152" i="17"/>
  <c r="BS152" i="17"/>
  <c r="BT152" i="17"/>
  <c r="BU152" i="17"/>
  <c r="BV152" i="17"/>
  <c r="BW152" i="17"/>
  <c r="BX152" i="17"/>
  <c r="BY152" i="17"/>
  <c r="BZ152" i="17"/>
  <c r="CC152" i="17"/>
  <c r="CH152" i="17"/>
  <c r="B153" i="17"/>
  <c r="C153" i="17"/>
  <c r="D153" i="17"/>
  <c r="E153" i="17"/>
  <c r="F153" i="17"/>
  <c r="G153" i="17"/>
  <c r="H153" i="17"/>
  <c r="I153" i="17"/>
  <c r="J153" i="17"/>
  <c r="K153" i="17"/>
  <c r="L153" i="17"/>
  <c r="M153" i="17"/>
  <c r="N153" i="17"/>
  <c r="O153" i="17"/>
  <c r="P153" i="17"/>
  <c r="Q153" i="17"/>
  <c r="R153" i="17"/>
  <c r="S153" i="17"/>
  <c r="T153" i="17"/>
  <c r="U153" i="17"/>
  <c r="BO153" i="17"/>
  <c r="AH153" i="17" s="1"/>
  <c r="BP153" i="17"/>
  <c r="BQ153" i="17"/>
  <c r="BR153" i="17"/>
  <c r="BS153" i="17"/>
  <c r="BT153" i="17"/>
  <c r="BU153" i="17"/>
  <c r="BV153" i="17"/>
  <c r="BW153" i="17"/>
  <c r="BX153" i="17"/>
  <c r="BY153" i="17"/>
  <c r="BZ153" i="17"/>
  <c r="CA153" i="17"/>
  <c r="CC153" i="17"/>
  <c r="CH153" i="17"/>
  <c r="B154" i="17"/>
  <c r="C154" i="17"/>
  <c r="V154" i="17" s="1"/>
  <c r="D154" i="17"/>
  <c r="E154" i="17"/>
  <c r="F154" i="17"/>
  <c r="G154" i="17"/>
  <c r="H154" i="17"/>
  <c r="I154" i="17"/>
  <c r="J154" i="17"/>
  <c r="K154" i="17"/>
  <c r="L154" i="17"/>
  <c r="M154" i="17"/>
  <c r="N154" i="17"/>
  <c r="O154" i="17"/>
  <c r="P154" i="17"/>
  <c r="Q154" i="17"/>
  <c r="R154" i="17"/>
  <c r="S154" i="17"/>
  <c r="T154" i="17"/>
  <c r="U154" i="17"/>
  <c r="AA154" i="17"/>
  <c r="BO154" i="17"/>
  <c r="BP154" i="17"/>
  <c r="AO154" i="17" s="1"/>
  <c r="BQ154" i="17"/>
  <c r="BR154" i="17"/>
  <c r="BS154" i="17"/>
  <c r="BT154" i="17"/>
  <c r="BU154" i="17"/>
  <c r="BV154" i="17"/>
  <c r="BW154" i="17"/>
  <c r="BX154" i="17"/>
  <c r="BY154" i="17"/>
  <c r="CC154" i="17"/>
  <c r="CH154" i="17"/>
  <c r="B155" i="17"/>
  <c r="C155" i="17"/>
  <c r="D155" i="17"/>
  <c r="E155" i="17"/>
  <c r="F155" i="17"/>
  <c r="G155" i="17"/>
  <c r="H155" i="17"/>
  <c r="I155" i="17"/>
  <c r="J155" i="17"/>
  <c r="K155" i="17"/>
  <c r="L155" i="17"/>
  <c r="M155" i="17"/>
  <c r="N155" i="17"/>
  <c r="O155" i="17"/>
  <c r="P155" i="17"/>
  <c r="Q155" i="17"/>
  <c r="R155" i="17"/>
  <c r="S155" i="17"/>
  <c r="T155" i="17"/>
  <c r="U155" i="17"/>
  <c r="BO155" i="17"/>
  <c r="BP155" i="17"/>
  <c r="BQ155" i="17"/>
  <c r="BR155" i="17"/>
  <c r="BS155" i="17"/>
  <c r="BT155" i="17"/>
  <c r="BU155" i="17"/>
  <c r="BV155" i="17"/>
  <c r="BW155" i="17"/>
  <c r="BX155" i="17"/>
  <c r="BY155" i="17"/>
  <c r="BZ155" i="17"/>
  <c r="CA155" i="17"/>
  <c r="CC155" i="17"/>
  <c r="CH155" i="17"/>
  <c r="B156" i="17"/>
  <c r="C156" i="17"/>
  <c r="D156" i="17"/>
  <c r="E156" i="17"/>
  <c r="F156" i="17"/>
  <c r="G156" i="17"/>
  <c r="H156" i="17"/>
  <c r="I156" i="17"/>
  <c r="J156" i="17"/>
  <c r="K156" i="17"/>
  <c r="L156" i="17"/>
  <c r="M156" i="17"/>
  <c r="N156" i="17"/>
  <c r="O156" i="17"/>
  <c r="P156" i="17"/>
  <c r="Q156" i="17"/>
  <c r="R156" i="17"/>
  <c r="S156" i="17"/>
  <c r="T156" i="17"/>
  <c r="U156" i="17"/>
  <c r="AA156" i="17"/>
  <c r="AC156" i="17" s="1"/>
  <c r="BO156" i="17"/>
  <c r="BP156" i="17"/>
  <c r="BQ156" i="17"/>
  <c r="AO156" i="17" s="1"/>
  <c r="BR156" i="17"/>
  <c r="BS156" i="17"/>
  <c r="BT156" i="17"/>
  <c r="BU156" i="17"/>
  <c r="BV156" i="17"/>
  <c r="BW156" i="17"/>
  <c r="BX156" i="17"/>
  <c r="BY156" i="17"/>
  <c r="BZ156" i="17"/>
  <c r="CC156" i="17"/>
  <c r="CH156" i="17"/>
  <c r="B157" i="17"/>
  <c r="C157" i="17"/>
  <c r="D157" i="17"/>
  <c r="E157" i="17"/>
  <c r="F157" i="17"/>
  <c r="G157" i="17"/>
  <c r="H157" i="17"/>
  <c r="I157" i="17"/>
  <c r="J157" i="17"/>
  <c r="K157" i="17"/>
  <c r="L157" i="17"/>
  <c r="M157" i="17"/>
  <c r="N157" i="17"/>
  <c r="O157" i="17"/>
  <c r="Q157" i="17"/>
  <c r="T157" i="17"/>
  <c r="BO157" i="17"/>
  <c r="AH157" i="17" s="1"/>
  <c r="BP157" i="17"/>
  <c r="BQ157" i="17"/>
  <c r="BR157" i="17"/>
  <c r="BS157" i="17"/>
  <c r="BT157" i="17"/>
  <c r="BU157" i="17"/>
  <c r="BV157" i="17"/>
  <c r="BW157" i="17"/>
  <c r="BX157" i="17"/>
  <c r="BY157" i="17"/>
  <c r="BZ157" i="17"/>
  <c r="CA157" i="17"/>
  <c r="CC157" i="17"/>
  <c r="CH157" i="17"/>
  <c r="B158" i="17"/>
  <c r="C158" i="17"/>
  <c r="D158" i="17"/>
  <c r="E158" i="17"/>
  <c r="F158" i="17"/>
  <c r="G158" i="17"/>
  <c r="H158" i="17"/>
  <c r="I158" i="17"/>
  <c r="J158" i="17"/>
  <c r="K158" i="17"/>
  <c r="L158" i="17"/>
  <c r="M158" i="17"/>
  <c r="N158" i="17"/>
  <c r="O158" i="17"/>
  <c r="Q158" i="17"/>
  <c r="T158" i="17"/>
  <c r="AA158" i="17"/>
  <c r="BO158" i="17"/>
  <c r="BP158" i="17"/>
  <c r="AO158" i="17" s="1"/>
  <c r="BQ158" i="17"/>
  <c r="BR158" i="17"/>
  <c r="BS158" i="17"/>
  <c r="BT158" i="17"/>
  <c r="BU158" i="17"/>
  <c r="BV158" i="17"/>
  <c r="BW158" i="17"/>
  <c r="BX158" i="17"/>
  <c r="BY158" i="17"/>
  <c r="CC158" i="17"/>
  <c r="CH158" i="17"/>
  <c r="B159" i="17"/>
  <c r="C159" i="17"/>
  <c r="D159" i="17"/>
  <c r="E159" i="17"/>
  <c r="F159" i="17"/>
  <c r="G159" i="17"/>
  <c r="H159" i="17"/>
  <c r="I159" i="17"/>
  <c r="J159" i="17"/>
  <c r="K159" i="17"/>
  <c r="L159" i="17"/>
  <c r="N159" i="17"/>
  <c r="Q159" i="17"/>
  <c r="T159" i="17"/>
  <c r="BO159" i="17"/>
  <c r="BP159" i="17"/>
  <c r="BQ159" i="17"/>
  <c r="BR159" i="17"/>
  <c r="BS159" i="17"/>
  <c r="BT159" i="17"/>
  <c r="BU159" i="17"/>
  <c r="BX159" i="17"/>
  <c r="CC159" i="17"/>
  <c r="CH159" i="17"/>
  <c r="B160" i="17"/>
  <c r="C160" i="17"/>
  <c r="D160" i="17"/>
  <c r="E160" i="17"/>
  <c r="F160" i="17"/>
  <c r="G160" i="17"/>
  <c r="H160" i="17"/>
  <c r="I160" i="17"/>
  <c r="J160" i="17"/>
  <c r="K160" i="17"/>
  <c r="L160" i="17"/>
  <c r="N160" i="17"/>
  <c r="Q160" i="17"/>
  <c r="T160" i="17"/>
  <c r="AA160" i="17"/>
  <c r="AC160" i="17"/>
  <c r="BO160" i="17"/>
  <c r="BP160" i="17"/>
  <c r="BQ160" i="17"/>
  <c r="AO160" i="17" s="1"/>
  <c r="BR160" i="17"/>
  <c r="BS160" i="17"/>
  <c r="BT160" i="17"/>
  <c r="BU160" i="17"/>
  <c r="BV160" i="17"/>
  <c r="BW160" i="17"/>
  <c r="BX160" i="17"/>
  <c r="BY160" i="17"/>
  <c r="BZ160" i="17"/>
  <c r="CC160" i="17"/>
  <c r="CH160" i="17"/>
  <c r="B161" i="17"/>
  <c r="C161" i="17"/>
  <c r="D161" i="17"/>
  <c r="E161" i="17"/>
  <c r="F161" i="17"/>
  <c r="G161" i="17"/>
  <c r="H161" i="17"/>
  <c r="I161" i="17"/>
  <c r="J161" i="17"/>
  <c r="K161" i="17"/>
  <c r="L161" i="17"/>
  <c r="M161" i="17"/>
  <c r="N161" i="17"/>
  <c r="O161" i="17"/>
  <c r="P161" i="17"/>
  <c r="Q161" i="17"/>
  <c r="R161" i="17"/>
  <c r="S161" i="17"/>
  <c r="T161" i="17"/>
  <c r="U161" i="17"/>
  <c r="BO161" i="17"/>
  <c r="AH161" i="17" s="1"/>
  <c r="BP161" i="17"/>
  <c r="BQ161" i="17"/>
  <c r="BR161" i="17"/>
  <c r="BS161" i="17"/>
  <c r="BT161" i="17"/>
  <c r="BU161" i="17"/>
  <c r="BX161" i="17"/>
  <c r="CC161" i="17"/>
  <c r="CH161" i="17"/>
  <c r="B162" i="17"/>
  <c r="C162" i="17"/>
  <c r="V162" i="17" s="1"/>
  <c r="D162" i="17"/>
  <c r="E162" i="17"/>
  <c r="F162" i="17"/>
  <c r="G162" i="17"/>
  <c r="H162" i="17"/>
  <c r="I162" i="17"/>
  <c r="J162" i="17"/>
  <c r="K162" i="17"/>
  <c r="L162" i="17"/>
  <c r="M162" i="17"/>
  <c r="N162" i="17"/>
  <c r="O162" i="17"/>
  <c r="P162" i="17"/>
  <c r="Q162" i="17"/>
  <c r="R162" i="17"/>
  <c r="S162" i="17"/>
  <c r="T162" i="17"/>
  <c r="U162" i="17"/>
  <c r="AA162" i="17"/>
  <c r="BO162" i="17"/>
  <c r="BP162" i="17"/>
  <c r="AO162" i="17" s="1"/>
  <c r="BQ162" i="17"/>
  <c r="BR162" i="17"/>
  <c r="BS162" i="17"/>
  <c r="BT162" i="17"/>
  <c r="BU162" i="17"/>
  <c r="BV162" i="17"/>
  <c r="BW162" i="17"/>
  <c r="BX162" i="17"/>
  <c r="BY162" i="17"/>
  <c r="BZ162" i="17"/>
  <c r="CA162" i="17"/>
  <c r="CC162" i="17"/>
  <c r="CH162" i="17"/>
  <c r="B163" i="17"/>
  <c r="C163" i="17"/>
  <c r="D163" i="17"/>
  <c r="E163" i="17"/>
  <c r="F163" i="17"/>
  <c r="G163" i="17"/>
  <c r="H163" i="17"/>
  <c r="I163" i="17"/>
  <c r="J163" i="17"/>
  <c r="K163" i="17"/>
  <c r="L163" i="17"/>
  <c r="M163" i="17"/>
  <c r="N163" i="17"/>
  <c r="O163" i="17"/>
  <c r="P163" i="17"/>
  <c r="Q163" i="17"/>
  <c r="R163" i="17"/>
  <c r="S163" i="17"/>
  <c r="T163" i="17"/>
  <c r="U163" i="17"/>
  <c r="BO163" i="17"/>
  <c r="BP163" i="17"/>
  <c r="BQ163" i="17"/>
  <c r="BR163" i="17"/>
  <c r="BS163" i="17"/>
  <c r="BT163" i="17"/>
  <c r="BU163" i="17"/>
  <c r="BV163" i="17"/>
  <c r="BW163" i="17"/>
  <c r="BX163" i="17"/>
  <c r="BY163" i="17"/>
  <c r="BZ163" i="17"/>
  <c r="CC163" i="17"/>
  <c r="CH163" i="17"/>
  <c r="B164" i="17"/>
  <c r="C164" i="17"/>
  <c r="D164" i="17"/>
  <c r="E164" i="17"/>
  <c r="F164" i="17"/>
  <c r="G164" i="17"/>
  <c r="H164" i="17"/>
  <c r="I164" i="17"/>
  <c r="J164" i="17"/>
  <c r="K164" i="17"/>
  <c r="L164" i="17"/>
  <c r="M164" i="17"/>
  <c r="N164" i="17"/>
  <c r="O164" i="17"/>
  <c r="P164" i="17"/>
  <c r="Q164" i="17"/>
  <c r="R164" i="17"/>
  <c r="S164" i="17"/>
  <c r="T164" i="17"/>
  <c r="U164" i="17"/>
  <c r="BO164" i="17"/>
  <c r="AA164" i="17" s="1"/>
  <c r="AC164" i="17" s="1"/>
  <c r="BP164" i="17"/>
  <c r="BQ164" i="17"/>
  <c r="AO164" i="17" s="1"/>
  <c r="BR164" i="17"/>
  <c r="BS164" i="17"/>
  <c r="BT164" i="17"/>
  <c r="BU164" i="17"/>
  <c r="BV164" i="17"/>
  <c r="BW164" i="17"/>
  <c r="BX164" i="17"/>
  <c r="BY164" i="17"/>
  <c r="BZ164" i="17"/>
  <c r="CA164" i="17"/>
  <c r="CC164" i="17"/>
  <c r="CH164" i="17"/>
  <c r="B165" i="17"/>
  <c r="C165" i="17"/>
  <c r="D165" i="17"/>
  <c r="E165" i="17"/>
  <c r="F165" i="17"/>
  <c r="G165" i="17"/>
  <c r="H165" i="17"/>
  <c r="I165" i="17"/>
  <c r="J165" i="17"/>
  <c r="K165" i="17"/>
  <c r="L165" i="17"/>
  <c r="M165" i="17"/>
  <c r="N165" i="17"/>
  <c r="O165" i="17"/>
  <c r="P165" i="17"/>
  <c r="Q165" i="17"/>
  <c r="R165" i="17"/>
  <c r="S165" i="17"/>
  <c r="T165" i="17"/>
  <c r="U165" i="17"/>
  <c r="BO165" i="17"/>
  <c r="BP165" i="17"/>
  <c r="BQ165" i="17"/>
  <c r="BR165" i="17"/>
  <c r="BS165" i="17"/>
  <c r="BT165" i="17"/>
  <c r="BU165" i="17"/>
  <c r="BV165" i="17"/>
  <c r="BW165" i="17"/>
  <c r="BX165" i="17"/>
  <c r="BY165" i="17"/>
  <c r="BZ165" i="17"/>
  <c r="CC165" i="17"/>
  <c r="CH165" i="17"/>
  <c r="B166" i="17"/>
  <c r="C166" i="17"/>
  <c r="D166" i="17"/>
  <c r="E166" i="17"/>
  <c r="F166" i="17"/>
  <c r="G166" i="17"/>
  <c r="H166" i="17"/>
  <c r="I166" i="17"/>
  <c r="J166" i="17"/>
  <c r="K166" i="17"/>
  <c r="L166" i="17"/>
  <c r="M166" i="17"/>
  <c r="N166" i="17"/>
  <c r="O166" i="17"/>
  <c r="P166" i="17"/>
  <c r="Q166" i="17"/>
  <c r="R166" i="17"/>
  <c r="S166" i="17"/>
  <c r="T166" i="17"/>
  <c r="U166" i="17"/>
  <c r="AA166" i="17"/>
  <c r="BO166" i="17"/>
  <c r="BP166" i="17"/>
  <c r="BQ166" i="17"/>
  <c r="BR166" i="17"/>
  <c r="BS166" i="17"/>
  <c r="BT166" i="17"/>
  <c r="BU166" i="17"/>
  <c r="BV166" i="17"/>
  <c r="BW166" i="17"/>
  <c r="BX166" i="17"/>
  <c r="BY166" i="17"/>
  <c r="BZ166" i="17"/>
  <c r="CC166" i="17"/>
  <c r="CH166" i="17"/>
  <c r="B167" i="17"/>
  <c r="C167" i="17"/>
  <c r="D167" i="17"/>
  <c r="E167" i="17"/>
  <c r="F167" i="17"/>
  <c r="G167" i="17"/>
  <c r="H167" i="17"/>
  <c r="I167" i="17"/>
  <c r="J167" i="17"/>
  <c r="K167" i="17"/>
  <c r="L167" i="17"/>
  <c r="M167" i="17"/>
  <c r="N167" i="17"/>
  <c r="O167" i="17"/>
  <c r="P167" i="17"/>
  <c r="Q167" i="17"/>
  <c r="R167" i="17"/>
  <c r="S167" i="17"/>
  <c r="T167" i="17"/>
  <c r="U167" i="17"/>
  <c r="BO167" i="17"/>
  <c r="BP167" i="17"/>
  <c r="BQ167" i="17"/>
  <c r="BR167" i="17"/>
  <c r="BS167" i="17"/>
  <c r="BT167" i="17"/>
  <c r="BU167" i="17"/>
  <c r="BV167" i="17"/>
  <c r="BW167" i="17"/>
  <c r="BX167" i="17"/>
  <c r="BY167" i="17"/>
  <c r="BZ167" i="17"/>
  <c r="CC167" i="17"/>
  <c r="CH167" i="17"/>
  <c r="B168" i="17"/>
  <c r="C168" i="17"/>
  <c r="D168" i="17"/>
  <c r="E168" i="17"/>
  <c r="F168" i="17"/>
  <c r="G168" i="17"/>
  <c r="H168" i="17"/>
  <c r="I168" i="17"/>
  <c r="J168" i="17"/>
  <c r="K168" i="17"/>
  <c r="L168" i="17"/>
  <c r="M168" i="17"/>
  <c r="N168" i="17"/>
  <c r="O168" i="17"/>
  <c r="P168" i="17"/>
  <c r="Q168" i="17"/>
  <c r="R168" i="17"/>
  <c r="S168" i="17"/>
  <c r="T168" i="17"/>
  <c r="U168" i="17"/>
  <c r="BO168" i="17"/>
  <c r="AA168" i="17" s="1"/>
  <c r="AC168" i="17" s="1"/>
  <c r="BP168" i="17"/>
  <c r="BQ168" i="17"/>
  <c r="AO168" i="17" s="1"/>
  <c r="BR168" i="17"/>
  <c r="BS168" i="17"/>
  <c r="BT168" i="17"/>
  <c r="BU168" i="17"/>
  <c r="BV168" i="17"/>
  <c r="BW168" i="17"/>
  <c r="BX168" i="17"/>
  <c r="BY168" i="17"/>
  <c r="BZ168" i="17"/>
  <c r="CC168" i="17"/>
  <c r="CH168" i="17"/>
  <c r="B169" i="17"/>
  <c r="C169" i="17"/>
  <c r="D169" i="17"/>
  <c r="E169" i="17"/>
  <c r="F169" i="17"/>
  <c r="G169" i="17"/>
  <c r="H169" i="17"/>
  <c r="I169" i="17"/>
  <c r="J169" i="17"/>
  <c r="K169" i="17"/>
  <c r="L169" i="17"/>
  <c r="M169" i="17"/>
  <c r="N169" i="17"/>
  <c r="O169" i="17"/>
  <c r="P169" i="17"/>
  <c r="Q169" i="17"/>
  <c r="R169" i="17"/>
  <c r="S169" i="17"/>
  <c r="T169" i="17"/>
  <c r="U169" i="17"/>
  <c r="BO169" i="17"/>
  <c r="BP169" i="17"/>
  <c r="BQ169" i="17"/>
  <c r="BR169" i="17"/>
  <c r="BS169" i="17"/>
  <c r="BT169" i="17"/>
  <c r="BU169" i="17"/>
  <c r="BV169" i="17"/>
  <c r="BW169" i="17"/>
  <c r="BX169" i="17"/>
  <c r="BY169" i="17"/>
  <c r="BZ169" i="17"/>
  <c r="CC169" i="17"/>
  <c r="CH169" i="17"/>
  <c r="B170" i="17"/>
  <c r="C170" i="17"/>
  <c r="D170" i="17"/>
  <c r="E170" i="17"/>
  <c r="F170" i="17"/>
  <c r="G170" i="17"/>
  <c r="H170" i="17"/>
  <c r="I170" i="17"/>
  <c r="J170" i="17"/>
  <c r="K170" i="17"/>
  <c r="L170" i="17"/>
  <c r="M170" i="17"/>
  <c r="N170" i="17"/>
  <c r="O170" i="17"/>
  <c r="P170" i="17"/>
  <c r="Q170" i="17"/>
  <c r="R170" i="17"/>
  <c r="S170" i="17"/>
  <c r="T170" i="17"/>
  <c r="U170" i="17"/>
  <c r="AA170" i="17"/>
  <c r="BO170" i="17"/>
  <c r="BP170" i="17"/>
  <c r="BQ170" i="17"/>
  <c r="BR170" i="17"/>
  <c r="BS170" i="17"/>
  <c r="BT170" i="17"/>
  <c r="BU170" i="17"/>
  <c r="BV170" i="17"/>
  <c r="BW170" i="17"/>
  <c r="BX170" i="17"/>
  <c r="BY170" i="17"/>
  <c r="BZ170" i="17"/>
  <c r="CC170" i="17"/>
  <c r="CH170" i="17"/>
  <c r="B171" i="17"/>
  <c r="C171" i="17"/>
  <c r="D171" i="17"/>
  <c r="E171" i="17"/>
  <c r="F171" i="17"/>
  <c r="G171" i="17"/>
  <c r="H171" i="17"/>
  <c r="I171" i="17"/>
  <c r="J171" i="17"/>
  <c r="K171" i="17"/>
  <c r="L171" i="17"/>
  <c r="M171" i="17"/>
  <c r="N171" i="17"/>
  <c r="O171" i="17"/>
  <c r="P171" i="17"/>
  <c r="Q171" i="17"/>
  <c r="R171" i="17"/>
  <c r="S171" i="17"/>
  <c r="T171" i="17"/>
  <c r="U171" i="17"/>
  <c r="BO171" i="17"/>
  <c r="BP171" i="17"/>
  <c r="BQ171" i="17"/>
  <c r="BR171" i="17"/>
  <c r="BS171" i="17"/>
  <c r="BT171" i="17"/>
  <c r="BU171" i="17"/>
  <c r="BV171" i="17"/>
  <c r="BW171" i="17"/>
  <c r="BX171" i="17"/>
  <c r="BY171" i="17"/>
  <c r="BZ171" i="17"/>
  <c r="CC171" i="17"/>
  <c r="CH171" i="17"/>
  <c r="B172" i="17"/>
  <c r="C172" i="17"/>
  <c r="D172" i="17"/>
  <c r="E172" i="17"/>
  <c r="F172" i="17"/>
  <c r="G172" i="17"/>
  <c r="H172" i="17"/>
  <c r="I172" i="17"/>
  <c r="J172" i="17"/>
  <c r="K172" i="17"/>
  <c r="L172" i="17"/>
  <c r="M172" i="17"/>
  <c r="N172" i="17"/>
  <c r="O172" i="17"/>
  <c r="P172" i="17"/>
  <c r="Q172" i="17"/>
  <c r="R172" i="17"/>
  <c r="S172" i="17"/>
  <c r="T172" i="17"/>
  <c r="U172" i="17"/>
  <c r="BO172" i="17"/>
  <c r="AA172" i="17" s="1"/>
  <c r="AC172" i="17" s="1"/>
  <c r="BP172" i="17"/>
  <c r="BQ172" i="17"/>
  <c r="AO172" i="17" s="1"/>
  <c r="BR172" i="17"/>
  <c r="BS172" i="17"/>
  <c r="BT172" i="17"/>
  <c r="BU172" i="17"/>
  <c r="BV172" i="17"/>
  <c r="BW172" i="17"/>
  <c r="BX172" i="17"/>
  <c r="BY172" i="17"/>
  <c r="BZ172" i="17"/>
  <c r="CC172" i="17"/>
  <c r="CH172" i="17"/>
  <c r="B173" i="17"/>
  <c r="C173" i="17"/>
  <c r="D173" i="17"/>
  <c r="E173" i="17"/>
  <c r="F173" i="17"/>
  <c r="G173" i="17"/>
  <c r="H173" i="17"/>
  <c r="I173" i="17"/>
  <c r="J173" i="17"/>
  <c r="K173" i="17"/>
  <c r="L173" i="17"/>
  <c r="M173" i="17"/>
  <c r="N173" i="17"/>
  <c r="O173" i="17"/>
  <c r="P173" i="17"/>
  <c r="Q173" i="17"/>
  <c r="R173" i="17"/>
  <c r="S173" i="17"/>
  <c r="T173" i="17"/>
  <c r="U173" i="17"/>
  <c r="BO173" i="17"/>
  <c r="BP173" i="17"/>
  <c r="BQ173" i="17"/>
  <c r="BR173" i="17"/>
  <c r="BS173" i="17"/>
  <c r="BT173" i="17"/>
  <c r="BU173" i="17"/>
  <c r="BV173" i="17"/>
  <c r="BW173" i="17"/>
  <c r="BX173" i="17"/>
  <c r="BY173" i="17"/>
  <c r="BZ173" i="17"/>
  <c r="CC173" i="17"/>
  <c r="CH173" i="17"/>
  <c r="B174" i="17"/>
  <c r="C174" i="17"/>
  <c r="D174" i="17"/>
  <c r="E174" i="17"/>
  <c r="F174" i="17"/>
  <c r="G174" i="17"/>
  <c r="H174" i="17"/>
  <c r="I174" i="17"/>
  <c r="J174" i="17"/>
  <c r="K174" i="17"/>
  <c r="L174" i="17"/>
  <c r="M174" i="17"/>
  <c r="N174" i="17"/>
  <c r="O174" i="17"/>
  <c r="P174" i="17"/>
  <c r="Q174" i="17"/>
  <c r="R174" i="17"/>
  <c r="S174" i="17"/>
  <c r="T174" i="17"/>
  <c r="U174" i="17"/>
  <c r="BO174" i="17"/>
  <c r="AH174" i="17" s="1"/>
  <c r="AJ174" i="17" s="1"/>
  <c r="BP174" i="17"/>
  <c r="BQ174" i="17"/>
  <c r="BR174" i="17"/>
  <c r="BS174" i="17"/>
  <c r="BT174" i="17"/>
  <c r="BU174" i="17"/>
  <c r="BV174" i="17"/>
  <c r="BW174" i="17"/>
  <c r="BX174" i="17"/>
  <c r="BY174" i="17"/>
  <c r="BZ174" i="17"/>
  <c r="CC174" i="17"/>
  <c r="CH174" i="17"/>
  <c r="B175" i="17"/>
  <c r="C175" i="17"/>
  <c r="D175" i="17"/>
  <c r="E175" i="17"/>
  <c r="F175" i="17"/>
  <c r="G175" i="17"/>
  <c r="H175" i="17"/>
  <c r="I175" i="17"/>
  <c r="J175" i="17"/>
  <c r="K175" i="17"/>
  <c r="L175" i="17"/>
  <c r="M175" i="17"/>
  <c r="N175" i="17"/>
  <c r="O175" i="17"/>
  <c r="P175" i="17"/>
  <c r="Q175" i="17"/>
  <c r="R175" i="17"/>
  <c r="S175" i="17"/>
  <c r="T175" i="17"/>
  <c r="U175" i="17"/>
  <c r="BO175" i="17"/>
  <c r="BP175" i="17"/>
  <c r="BQ175" i="17"/>
  <c r="BR175" i="17"/>
  <c r="BS175" i="17"/>
  <c r="BT175" i="17"/>
  <c r="BU175" i="17"/>
  <c r="BV175" i="17"/>
  <c r="BW175" i="17"/>
  <c r="BX175" i="17"/>
  <c r="BY175" i="17"/>
  <c r="BZ175" i="17"/>
  <c r="CC175" i="17"/>
  <c r="CH175" i="17"/>
  <c r="B176" i="17"/>
  <c r="C176" i="17"/>
  <c r="D176" i="17"/>
  <c r="E176" i="17"/>
  <c r="F176" i="17"/>
  <c r="G176" i="17"/>
  <c r="H176" i="17"/>
  <c r="I176" i="17"/>
  <c r="J176" i="17"/>
  <c r="K176" i="17"/>
  <c r="L176" i="17"/>
  <c r="M176" i="17"/>
  <c r="N176" i="17"/>
  <c r="O176" i="17"/>
  <c r="P176" i="17"/>
  <c r="Q176" i="17"/>
  <c r="R176" i="17"/>
  <c r="S176" i="17"/>
  <c r="T176" i="17"/>
  <c r="U176" i="17"/>
  <c r="AA176" i="17"/>
  <c r="BO176" i="17"/>
  <c r="BP176" i="17"/>
  <c r="BQ176" i="17"/>
  <c r="BR176" i="17"/>
  <c r="BS176" i="17"/>
  <c r="BT176" i="17"/>
  <c r="BU176" i="17"/>
  <c r="BV176" i="17"/>
  <c r="BW176" i="17"/>
  <c r="BX176" i="17"/>
  <c r="BY176" i="17"/>
  <c r="BZ176" i="17"/>
  <c r="CC176" i="17"/>
  <c r="CH176" i="17"/>
  <c r="B177" i="17"/>
  <c r="C177" i="17"/>
  <c r="D177" i="17"/>
  <c r="E177" i="17"/>
  <c r="F177" i="17"/>
  <c r="G177" i="17"/>
  <c r="H177" i="17"/>
  <c r="I177" i="17"/>
  <c r="J177" i="17"/>
  <c r="K177" i="17"/>
  <c r="L177" i="17"/>
  <c r="M177" i="17"/>
  <c r="N177" i="17"/>
  <c r="O177" i="17"/>
  <c r="P177" i="17"/>
  <c r="Q177" i="17"/>
  <c r="R177" i="17"/>
  <c r="S177" i="17"/>
  <c r="T177" i="17"/>
  <c r="U177" i="17"/>
  <c r="BO177" i="17"/>
  <c r="BP177" i="17"/>
  <c r="BQ177" i="17"/>
  <c r="BR177" i="17"/>
  <c r="BS177" i="17"/>
  <c r="BT177" i="17"/>
  <c r="BU177" i="17"/>
  <c r="BV177" i="17"/>
  <c r="BW177" i="17"/>
  <c r="BX177" i="17"/>
  <c r="BY177" i="17"/>
  <c r="BZ177" i="17"/>
  <c r="CC177" i="17"/>
  <c r="CH177" i="17"/>
  <c r="B178" i="17"/>
  <c r="C178" i="17"/>
  <c r="D178" i="17"/>
  <c r="E178" i="17"/>
  <c r="F178" i="17"/>
  <c r="G178" i="17"/>
  <c r="H178" i="17"/>
  <c r="I178" i="17"/>
  <c r="J178" i="17"/>
  <c r="K178" i="17"/>
  <c r="L178" i="17"/>
  <c r="M178" i="17"/>
  <c r="N178" i="17"/>
  <c r="O178" i="17"/>
  <c r="P178" i="17"/>
  <c r="Q178" i="17"/>
  <c r="R178" i="17"/>
  <c r="S178" i="17"/>
  <c r="T178" i="17"/>
  <c r="U178" i="17"/>
  <c r="BO178" i="17"/>
  <c r="AH178" i="17" s="1"/>
  <c r="BP178" i="17"/>
  <c r="BQ178" i="17"/>
  <c r="BR178" i="17"/>
  <c r="BS178" i="17"/>
  <c r="BT178" i="17"/>
  <c r="BU178" i="17"/>
  <c r="BV178" i="17"/>
  <c r="BW178" i="17"/>
  <c r="BX178" i="17"/>
  <c r="BY178" i="17"/>
  <c r="BZ178" i="17"/>
  <c r="CC178" i="17"/>
  <c r="CH178" i="17"/>
  <c r="B179" i="17"/>
  <c r="C179" i="17"/>
  <c r="D179" i="17"/>
  <c r="E179" i="17"/>
  <c r="F179" i="17"/>
  <c r="G179" i="17"/>
  <c r="H179" i="17"/>
  <c r="I179" i="17"/>
  <c r="J179" i="17"/>
  <c r="K179" i="17"/>
  <c r="L179" i="17"/>
  <c r="M179" i="17"/>
  <c r="N179" i="17"/>
  <c r="O179" i="17"/>
  <c r="P179" i="17"/>
  <c r="Q179" i="17"/>
  <c r="R179" i="17"/>
  <c r="S179" i="17"/>
  <c r="T179" i="17"/>
  <c r="U179" i="17"/>
  <c r="BO179" i="17"/>
  <c r="AA179" i="17" s="1"/>
  <c r="BP179" i="17"/>
  <c r="BQ179" i="17"/>
  <c r="BR179" i="17"/>
  <c r="BS179" i="17"/>
  <c r="BT179" i="17"/>
  <c r="BU179" i="17"/>
  <c r="BV179" i="17"/>
  <c r="BW179" i="17"/>
  <c r="BX179" i="17"/>
  <c r="BY179" i="17"/>
  <c r="BZ179" i="17"/>
  <c r="CC179" i="17"/>
  <c r="CH179" i="17"/>
  <c r="B180" i="17"/>
  <c r="C180" i="17"/>
  <c r="D180" i="17"/>
  <c r="E180" i="17"/>
  <c r="F180" i="17"/>
  <c r="G180" i="17"/>
  <c r="H180" i="17"/>
  <c r="I180" i="17"/>
  <c r="J180" i="17"/>
  <c r="K180" i="17"/>
  <c r="L180" i="17"/>
  <c r="M180" i="17"/>
  <c r="N180" i="17"/>
  <c r="O180" i="17"/>
  <c r="P180" i="17"/>
  <c r="Q180" i="17"/>
  <c r="R180" i="17"/>
  <c r="S180" i="17"/>
  <c r="T180" i="17"/>
  <c r="U180" i="17"/>
  <c r="V180" i="17"/>
  <c r="AA180" i="17"/>
  <c r="BO180" i="17"/>
  <c r="BP180" i="17"/>
  <c r="BQ180" i="17"/>
  <c r="BR180" i="17"/>
  <c r="BS180" i="17"/>
  <c r="BT180" i="17"/>
  <c r="BU180" i="17"/>
  <c r="BV180" i="17"/>
  <c r="BW180" i="17"/>
  <c r="BX180" i="17"/>
  <c r="BY180" i="17"/>
  <c r="BZ180" i="17"/>
  <c r="CC180" i="17"/>
  <c r="CH180" i="17"/>
  <c r="B181" i="17"/>
  <c r="C181" i="17"/>
  <c r="D181" i="17"/>
  <c r="E181" i="17"/>
  <c r="F181" i="17"/>
  <c r="G181" i="17"/>
  <c r="H181" i="17"/>
  <c r="I181" i="17"/>
  <c r="J181" i="17"/>
  <c r="K181" i="17"/>
  <c r="L181" i="17"/>
  <c r="M181" i="17"/>
  <c r="N181" i="17"/>
  <c r="O181" i="17"/>
  <c r="P181" i="17"/>
  <c r="Q181" i="17"/>
  <c r="R181" i="17"/>
  <c r="S181" i="17"/>
  <c r="T181" i="17"/>
  <c r="U181" i="17"/>
  <c r="BO181" i="17"/>
  <c r="BP181" i="17"/>
  <c r="BQ181" i="17"/>
  <c r="BR181" i="17"/>
  <c r="BS181" i="17"/>
  <c r="BT181" i="17"/>
  <c r="BU181" i="17"/>
  <c r="BV181" i="17"/>
  <c r="BW181" i="17"/>
  <c r="BX181" i="17"/>
  <c r="BY181" i="17"/>
  <c r="BZ181" i="17"/>
  <c r="CC181" i="17"/>
  <c r="CH181" i="17"/>
  <c r="B182" i="17"/>
  <c r="C182" i="17"/>
  <c r="D182" i="17"/>
  <c r="E182" i="17"/>
  <c r="F182" i="17"/>
  <c r="G182" i="17"/>
  <c r="H182" i="17"/>
  <c r="I182" i="17"/>
  <c r="J182" i="17"/>
  <c r="K182" i="17"/>
  <c r="L182" i="17"/>
  <c r="M182" i="17"/>
  <c r="N182" i="17"/>
  <c r="O182" i="17"/>
  <c r="P182" i="17"/>
  <c r="Q182" i="17"/>
  <c r="R182" i="17"/>
  <c r="S182" i="17"/>
  <c r="T182" i="17"/>
  <c r="U182" i="17"/>
  <c r="BO182" i="17"/>
  <c r="AH182" i="17" s="1"/>
  <c r="BP182" i="17"/>
  <c r="BQ182" i="17"/>
  <c r="BR182" i="17"/>
  <c r="BS182" i="17"/>
  <c r="BT182" i="17"/>
  <c r="BU182" i="17"/>
  <c r="BV182" i="17"/>
  <c r="BW182" i="17"/>
  <c r="BX182" i="17"/>
  <c r="BY182" i="17"/>
  <c r="BZ182" i="17"/>
  <c r="CC182" i="17"/>
  <c r="CH182" i="17"/>
  <c r="B183" i="17"/>
  <c r="C183" i="17"/>
  <c r="D183" i="17"/>
  <c r="E183" i="17"/>
  <c r="F183" i="17"/>
  <c r="G183" i="17"/>
  <c r="H183" i="17"/>
  <c r="I183" i="17"/>
  <c r="J183" i="17"/>
  <c r="K183" i="17"/>
  <c r="L183" i="17"/>
  <c r="M183" i="17"/>
  <c r="N183" i="17"/>
  <c r="O183" i="17"/>
  <c r="P183" i="17"/>
  <c r="Q183" i="17"/>
  <c r="R183" i="17"/>
  <c r="S183" i="17"/>
  <c r="T183" i="17"/>
  <c r="U183" i="17"/>
  <c r="BO183" i="17"/>
  <c r="AH183" i="17" s="1"/>
  <c r="BP183" i="17"/>
  <c r="BQ183" i="17"/>
  <c r="BR183" i="17"/>
  <c r="BS183" i="17"/>
  <c r="BT183" i="17"/>
  <c r="BU183" i="17"/>
  <c r="BV183" i="17"/>
  <c r="BW183" i="17"/>
  <c r="BX183" i="17"/>
  <c r="BY183" i="17"/>
  <c r="BZ183" i="17"/>
  <c r="CC183" i="17"/>
  <c r="CH183" i="17"/>
  <c r="B184" i="17"/>
  <c r="C184" i="17"/>
  <c r="D184" i="17"/>
  <c r="E184" i="17"/>
  <c r="F184" i="17"/>
  <c r="G184" i="17"/>
  <c r="H184" i="17"/>
  <c r="I184" i="17"/>
  <c r="J184" i="17"/>
  <c r="K184" i="17"/>
  <c r="L184" i="17"/>
  <c r="M184" i="17"/>
  <c r="N184" i="17"/>
  <c r="O184" i="17"/>
  <c r="P184" i="17"/>
  <c r="Q184" i="17"/>
  <c r="R184" i="17"/>
  <c r="S184" i="17"/>
  <c r="T184" i="17"/>
  <c r="U184" i="17"/>
  <c r="V184" i="17"/>
  <c r="AA184" i="17"/>
  <c r="BO184" i="17"/>
  <c r="BP184" i="17"/>
  <c r="BQ184" i="17"/>
  <c r="BR184" i="17"/>
  <c r="BS184" i="17"/>
  <c r="BT184" i="17"/>
  <c r="BU184" i="17"/>
  <c r="BV184" i="17"/>
  <c r="BW184" i="17"/>
  <c r="BX184" i="17"/>
  <c r="BY184" i="17"/>
  <c r="BZ184" i="17"/>
  <c r="CC184" i="17"/>
  <c r="CH184" i="17"/>
  <c r="B185" i="17"/>
  <c r="C185" i="17"/>
  <c r="D185" i="17"/>
  <c r="E185" i="17"/>
  <c r="F185" i="17"/>
  <c r="G185" i="17"/>
  <c r="H185" i="17"/>
  <c r="I185" i="17"/>
  <c r="J185" i="17"/>
  <c r="K185" i="17"/>
  <c r="L185" i="17"/>
  <c r="M185" i="17"/>
  <c r="N185" i="17"/>
  <c r="O185" i="17"/>
  <c r="P185" i="17"/>
  <c r="Q185" i="17"/>
  <c r="R185" i="17"/>
  <c r="S185" i="17"/>
  <c r="T185" i="17"/>
  <c r="U185" i="17"/>
  <c r="BO185" i="17"/>
  <c r="AA185" i="17" s="1"/>
  <c r="AC185" i="17" s="1"/>
  <c r="BP185" i="17"/>
  <c r="BQ185" i="17"/>
  <c r="BR185" i="17"/>
  <c r="BS185" i="17"/>
  <c r="BT185" i="17"/>
  <c r="BU185" i="17"/>
  <c r="BV185" i="17"/>
  <c r="BW185" i="17"/>
  <c r="BX185" i="17"/>
  <c r="BY185" i="17"/>
  <c r="BZ185" i="17"/>
  <c r="CC185" i="17"/>
  <c r="CH185" i="17"/>
  <c r="B186" i="17"/>
  <c r="C186" i="17"/>
  <c r="D186" i="17"/>
  <c r="E186" i="17"/>
  <c r="F186" i="17"/>
  <c r="G186" i="17"/>
  <c r="H186" i="17"/>
  <c r="I186" i="17"/>
  <c r="J186" i="17"/>
  <c r="K186" i="17"/>
  <c r="L186" i="17"/>
  <c r="M186" i="17"/>
  <c r="N186" i="17"/>
  <c r="O186" i="17"/>
  <c r="P186" i="17"/>
  <c r="Q186" i="17"/>
  <c r="R186" i="17"/>
  <c r="S186" i="17"/>
  <c r="T186" i="17"/>
  <c r="U186" i="17"/>
  <c r="BO186" i="17"/>
  <c r="BP186" i="17"/>
  <c r="BQ186" i="17"/>
  <c r="BR186" i="17"/>
  <c r="AO186" i="17" s="1"/>
  <c r="BS186" i="17"/>
  <c r="BT186" i="17"/>
  <c r="BU186" i="17"/>
  <c r="BV186" i="17"/>
  <c r="BW186" i="17"/>
  <c r="BX186" i="17"/>
  <c r="BY186" i="17"/>
  <c r="BZ186" i="17"/>
  <c r="CC186" i="17"/>
  <c r="CH186" i="17"/>
  <c r="B187" i="17"/>
  <c r="C187" i="17"/>
  <c r="D187" i="17"/>
  <c r="E187" i="17"/>
  <c r="F187" i="17"/>
  <c r="G187" i="17"/>
  <c r="H187" i="17"/>
  <c r="I187" i="17"/>
  <c r="J187" i="17"/>
  <c r="K187" i="17"/>
  <c r="L187" i="17"/>
  <c r="M187" i="17"/>
  <c r="N187" i="17"/>
  <c r="O187" i="17"/>
  <c r="P187" i="17"/>
  <c r="Q187" i="17"/>
  <c r="R187" i="17"/>
  <c r="S187" i="17"/>
  <c r="T187" i="17"/>
  <c r="U187" i="17"/>
  <c r="BO187" i="17"/>
  <c r="BP187" i="17"/>
  <c r="AH187" i="17" s="1"/>
  <c r="BQ187" i="17"/>
  <c r="BR187" i="17"/>
  <c r="BS187" i="17"/>
  <c r="BT187" i="17"/>
  <c r="BU187" i="17"/>
  <c r="BV187" i="17"/>
  <c r="BW187" i="17"/>
  <c r="BX187" i="17"/>
  <c r="BY187" i="17"/>
  <c r="BZ187" i="17"/>
  <c r="CC187" i="17"/>
  <c r="CH187" i="17"/>
  <c r="B188" i="17"/>
  <c r="C188" i="17"/>
  <c r="D188" i="17"/>
  <c r="E188" i="17"/>
  <c r="F188" i="17"/>
  <c r="G188" i="17"/>
  <c r="H188" i="17"/>
  <c r="I188" i="17"/>
  <c r="J188" i="17"/>
  <c r="K188" i="17"/>
  <c r="L188" i="17"/>
  <c r="M188" i="17"/>
  <c r="N188" i="17"/>
  <c r="O188" i="17"/>
  <c r="P188" i="17"/>
  <c r="Q188" i="17"/>
  <c r="R188" i="17"/>
  <c r="S188" i="17"/>
  <c r="T188" i="17"/>
  <c r="U188" i="17"/>
  <c r="BO188" i="17"/>
  <c r="BP188" i="17"/>
  <c r="BQ188" i="17"/>
  <c r="BR188" i="17"/>
  <c r="BS188" i="17"/>
  <c r="BT188" i="17"/>
  <c r="BU188" i="17"/>
  <c r="BV188" i="17"/>
  <c r="BW188" i="17"/>
  <c r="BX188" i="17"/>
  <c r="BY188" i="17"/>
  <c r="BZ188" i="17"/>
  <c r="CC188" i="17"/>
  <c r="CH188" i="17"/>
  <c r="B189" i="17"/>
  <c r="C189" i="17"/>
  <c r="D189" i="17"/>
  <c r="E189" i="17"/>
  <c r="F189" i="17"/>
  <c r="G189" i="17"/>
  <c r="H189" i="17"/>
  <c r="I189" i="17"/>
  <c r="J189" i="17"/>
  <c r="K189" i="17"/>
  <c r="L189" i="17"/>
  <c r="M189" i="17"/>
  <c r="N189" i="17"/>
  <c r="O189" i="17"/>
  <c r="P189" i="17"/>
  <c r="Q189" i="17"/>
  <c r="R189" i="17"/>
  <c r="S189" i="17"/>
  <c r="T189" i="17"/>
  <c r="U189" i="17"/>
  <c r="AA189" i="17"/>
  <c r="BO189" i="17"/>
  <c r="BP189" i="17"/>
  <c r="BQ189" i="17"/>
  <c r="BR189" i="17"/>
  <c r="BS189" i="17"/>
  <c r="BT189" i="17"/>
  <c r="BU189" i="17"/>
  <c r="BV189" i="17"/>
  <c r="BW189" i="17"/>
  <c r="BX189" i="17"/>
  <c r="BY189" i="17"/>
  <c r="BZ189" i="17"/>
  <c r="CC189" i="17"/>
  <c r="CH189" i="17"/>
  <c r="B190" i="17"/>
  <c r="C190" i="17"/>
  <c r="D190" i="17"/>
  <c r="E190" i="17"/>
  <c r="F190" i="17"/>
  <c r="G190" i="17"/>
  <c r="H190" i="17"/>
  <c r="I190" i="17"/>
  <c r="J190" i="17"/>
  <c r="K190" i="17"/>
  <c r="L190" i="17"/>
  <c r="M190" i="17"/>
  <c r="N190" i="17"/>
  <c r="O190" i="17"/>
  <c r="P190" i="17"/>
  <c r="Q190" i="17"/>
  <c r="R190" i="17"/>
  <c r="S190" i="17"/>
  <c r="T190" i="17"/>
  <c r="U190" i="17"/>
  <c r="BO190" i="17"/>
  <c r="AH190" i="17" s="1"/>
  <c r="BP190" i="17"/>
  <c r="BQ190" i="17"/>
  <c r="BR190" i="17"/>
  <c r="BS190" i="17"/>
  <c r="BT190" i="17"/>
  <c r="BU190" i="17"/>
  <c r="BV190" i="17"/>
  <c r="BW190" i="17"/>
  <c r="BX190" i="17"/>
  <c r="BY190" i="17"/>
  <c r="BZ190" i="17"/>
  <c r="CC190" i="17"/>
  <c r="CH190" i="17"/>
  <c r="B191" i="17"/>
  <c r="C191" i="17"/>
  <c r="D191" i="17"/>
  <c r="E191" i="17"/>
  <c r="F191" i="17"/>
  <c r="G191" i="17"/>
  <c r="H191" i="17"/>
  <c r="I191" i="17"/>
  <c r="J191" i="17"/>
  <c r="K191" i="17"/>
  <c r="L191" i="17"/>
  <c r="M191" i="17"/>
  <c r="N191" i="17"/>
  <c r="O191" i="17"/>
  <c r="P191" i="17"/>
  <c r="Q191" i="17"/>
  <c r="R191" i="17"/>
  <c r="S191" i="17"/>
  <c r="T191" i="17"/>
  <c r="U191" i="17"/>
  <c r="AH191" i="17"/>
  <c r="BO191" i="17"/>
  <c r="BP191" i="17"/>
  <c r="BQ191" i="17"/>
  <c r="BR191" i="17"/>
  <c r="BS191" i="17"/>
  <c r="BT191" i="17"/>
  <c r="BU191" i="17"/>
  <c r="BV191" i="17"/>
  <c r="BW191" i="17"/>
  <c r="BX191" i="17"/>
  <c r="BY191" i="17"/>
  <c r="BZ191" i="17"/>
  <c r="CC191" i="17"/>
  <c r="CH191" i="17"/>
  <c r="B192" i="17"/>
  <c r="C192" i="17"/>
  <c r="D192" i="17"/>
  <c r="E192" i="17"/>
  <c r="F192" i="17"/>
  <c r="G192" i="17"/>
  <c r="H192" i="17"/>
  <c r="I192" i="17"/>
  <c r="J192" i="17"/>
  <c r="K192" i="17"/>
  <c r="L192" i="17"/>
  <c r="M192" i="17"/>
  <c r="N192" i="17"/>
  <c r="O192" i="17"/>
  <c r="P192" i="17"/>
  <c r="Q192" i="17"/>
  <c r="R192" i="17"/>
  <c r="S192" i="17"/>
  <c r="T192" i="17"/>
  <c r="U192" i="17"/>
  <c r="BO192" i="17"/>
  <c r="BP192" i="17"/>
  <c r="BQ192" i="17"/>
  <c r="BR192" i="17"/>
  <c r="BS192" i="17"/>
  <c r="BT192" i="17"/>
  <c r="BU192" i="17"/>
  <c r="BV192" i="17"/>
  <c r="BW192" i="17"/>
  <c r="BX192" i="17"/>
  <c r="BY192" i="17"/>
  <c r="BZ192" i="17"/>
  <c r="CC192" i="17"/>
  <c r="CH192" i="17"/>
  <c r="B193" i="17"/>
  <c r="C193" i="17"/>
  <c r="D193" i="17"/>
  <c r="E193" i="17"/>
  <c r="F193" i="17"/>
  <c r="G193" i="17"/>
  <c r="H193" i="17"/>
  <c r="I193" i="17"/>
  <c r="J193" i="17"/>
  <c r="K193" i="17"/>
  <c r="L193" i="17"/>
  <c r="M193" i="17"/>
  <c r="N193" i="17"/>
  <c r="O193" i="17"/>
  <c r="P193" i="17"/>
  <c r="Q193" i="17"/>
  <c r="R193" i="17"/>
  <c r="S193" i="17"/>
  <c r="T193" i="17"/>
  <c r="U193" i="17"/>
  <c r="AA193" i="17"/>
  <c r="AC193" i="17"/>
  <c r="BO193" i="17"/>
  <c r="BP193" i="17"/>
  <c r="BQ193" i="17"/>
  <c r="AO193" i="17" s="1"/>
  <c r="BR193" i="17"/>
  <c r="BS193" i="17"/>
  <c r="BT193" i="17"/>
  <c r="BU193" i="17"/>
  <c r="BV193" i="17"/>
  <c r="BW193" i="17"/>
  <c r="BX193" i="17"/>
  <c r="BY193" i="17"/>
  <c r="BZ193" i="17"/>
  <c r="CC193" i="17"/>
  <c r="CH193" i="17"/>
  <c r="B194" i="17"/>
  <c r="C194" i="17"/>
  <c r="D194" i="17"/>
  <c r="E194" i="17"/>
  <c r="F194" i="17"/>
  <c r="G194" i="17"/>
  <c r="H194" i="17"/>
  <c r="I194" i="17"/>
  <c r="J194" i="17"/>
  <c r="K194" i="17"/>
  <c r="L194" i="17"/>
  <c r="M194" i="17"/>
  <c r="N194" i="17"/>
  <c r="O194" i="17"/>
  <c r="P194" i="17"/>
  <c r="Q194" i="17"/>
  <c r="R194" i="17"/>
  <c r="S194" i="17"/>
  <c r="T194" i="17"/>
  <c r="U194" i="17"/>
  <c r="BO194" i="17"/>
  <c r="BP194" i="17"/>
  <c r="BQ194" i="17"/>
  <c r="BR194" i="17"/>
  <c r="BS194" i="17"/>
  <c r="BT194" i="17"/>
  <c r="BU194" i="17"/>
  <c r="BV194" i="17"/>
  <c r="BW194" i="17"/>
  <c r="BX194" i="17"/>
  <c r="BY194" i="17"/>
  <c r="BZ194" i="17"/>
  <c r="CC194" i="17"/>
  <c r="CH194" i="17"/>
  <c r="B195" i="17"/>
  <c r="C195" i="17"/>
  <c r="D195" i="17"/>
  <c r="E195" i="17"/>
  <c r="F195" i="17"/>
  <c r="G195" i="17"/>
  <c r="H195" i="17"/>
  <c r="I195" i="17"/>
  <c r="J195" i="17"/>
  <c r="K195" i="17"/>
  <c r="L195" i="17"/>
  <c r="M195" i="17"/>
  <c r="N195" i="17"/>
  <c r="O195" i="17"/>
  <c r="P195" i="17"/>
  <c r="Q195" i="17"/>
  <c r="R195" i="17"/>
  <c r="S195" i="17"/>
  <c r="T195" i="17"/>
  <c r="U195" i="17"/>
  <c r="BO195" i="17"/>
  <c r="AH195" i="17" s="1"/>
  <c r="BP195" i="17"/>
  <c r="BQ195" i="17"/>
  <c r="BR195" i="17"/>
  <c r="BS195" i="17"/>
  <c r="BT195" i="17"/>
  <c r="BU195" i="17"/>
  <c r="BV195" i="17"/>
  <c r="BW195" i="17"/>
  <c r="BX195" i="17"/>
  <c r="BY195" i="17"/>
  <c r="BZ195" i="17"/>
  <c r="CC195" i="17"/>
  <c r="CH195" i="17"/>
  <c r="B196" i="17"/>
  <c r="C196" i="17"/>
  <c r="D196" i="17"/>
  <c r="E196" i="17"/>
  <c r="F196" i="17"/>
  <c r="G196" i="17"/>
  <c r="H196" i="17"/>
  <c r="I196" i="17"/>
  <c r="J196" i="17"/>
  <c r="K196" i="17"/>
  <c r="L196" i="17"/>
  <c r="M196" i="17"/>
  <c r="N196" i="17"/>
  <c r="O196" i="17"/>
  <c r="P196" i="17"/>
  <c r="Q196" i="17"/>
  <c r="R196" i="17"/>
  <c r="S196" i="17"/>
  <c r="T196" i="17"/>
  <c r="U196" i="17"/>
  <c r="AA196" i="17"/>
  <c r="BO196" i="17"/>
  <c r="BP196" i="17"/>
  <c r="BQ196" i="17"/>
  <c r="BR196" i="17"/>
  <c r="BS196" i="17"/>
  <c r="BT196" i="17"/>
  <c r="BU196" i="17"/>
  <c r="BV196" i="17"/>
  <c r="BW196" i="17"/>
  <c r="BX196" i="17"/>
  <c r="BY196" i="17"/>
  <c r="BZ196" i="17"/>
  <c r="CC196" i="17"/>
  <c r="CH196" i="17"/>
  <c r="B197" i="17"/>
  <c r="C197" i="17"/>
  <c r="D197" i="17"/>
  <c r="E197" i="17"/>
  <c r="F197" i="17"/>
  <c r="G197" i="17"/>
  <c r="H197" i="17"/>
  <c r="I197" i="17"/>
  <c r="J197" i="17"/>
  <c r="K197" i="17"/>
  <c r="L197" i="17"/>
  <c r="M197" i="17"/>
  <c r="N197" i="17"/>
  <c r="O197" i="17"/>
  <c r="P197" i="17"/>
  <c r="Q197" i="17"/>
  <c r="R197" i="17"/>
  <c r="S197" i="17"/>
  <c r="T197" i="17"/>
  <c r="U197" i="17"/>
  <c r="BO197" i="17"/>
  <c r="BP197" i="17"/>
  <c r="BQ197" i="17"/>
  <c r="BR197" i="17"/>
  <c r="AV197" i="17" s="1"/>
  <c r="BS197" i="17"/>
  <c r="BT197" i="17"/>
  <c r="BU197" i="17"/>
  <c r="BV197" i="17"/>
  <c r="BW197" i="17"/>
  <c r="BX197" i="17"/>
  <c r="BY197" i="17"/>
  <c r="BZ197" i="17"/>
  <c r="CC197" i="17"/>
  <c r="CH197" i="17"/>
  <c r="B198" i="17"/>
  <c r="C198" i="17"/>
  <c r="D198" i="17"/>
  <c r="E198" i="17"/>
  <c r="F198" i="17"/>
  <c r="G198" i="17"/>
  <c r="H198" i="17"/>
  <c r="I198" i="17"/>
  <c r="J198" i="17"/>
  <c r="K198" i="17"/>
  <c r="L198" i="17"/>
  <c r="M198" i="17"/>
  <c r="N198" i="17"/>
  <c r="O198" i="17"/>
  <c r="P198" i="17"/>
  <c r="Q198" i="17"/>
  <c r="R198" i="17"/>
  <c r="S198" i="17"/>
  <c r="T198" i="17"/>
  <c r="U198" i="17"/>
  <c r="BO198" i="17"/>
  <c r="AH198" i="17" s="1"/>
  <c r="BP198" i="17"/>
  <c r="BQ198" i="17"/>
  <c r="BR198" i="17"/>
  <c r="BS198" i="17"/>
  <c r="BT198" i="17"/>
  <c r="BU198" i="17"/>
  <c r="BV198" i="17"/>
  <c r="BW198" i="17"/>
  <c r="BX198" i="17"/>
  <c r="BY198" i="17"/>
  <c r="BZ198" i="17"/>
  <c r="CC198" i="17"/>
  <c r="CH198" i="17"/>
  <c r="B199" i="17"/>
  <c r="C199" i="17"/>
  <c r="D199" i="17"/>
  <c r="E199" i="17"/>
  <c r="F199" i="17"/>
  <c r="G199" i="17"/>
  <c r="H199" i="17"/>
  <c r="I199" i="17"/>
  <c r="J199" i="17"/>
  <c r="K199" i="17"/>
  <c r="L199" i="17"/>
  <c r="M199" i="17"/>
  <c r="N199" i="17"/>
  <c r="O199" i="17"/>
  <c r="P199" i="17"/>
  <c r="Q199" i="17"/>
  <c r="R199" i="17"/>
  <c r="S199" i="17"/>
  <c r="T199" i="17"/>
  <c r="U199" i="17"/>
  <c r="BO199" i="17"/>
  <c r="BP199" i="17"/>
  <c r="AO199" i="17" s="1"/>
  <c r="BQ199" i="17"/>
  <c r="BR199" i="17"/>
  <c r="BS199" i="17"/>
  <c r="BT199" i="17"/>
  <c r="BU199" i="17"/>
  <c r="BV199" i="17"/>
  <c r="BW199" i="17"/>
  <c r="BX199" i="17"/>
  <c r="BY199" i="17"/>
  <c r="BZ199" i="17"/>
  <c r="CC199" i="17"/>
  <c r="CH199" i="17"/>
  <c r="B200" i="17"/>
  <c r="C200" i="17"/>
  <c r="D200" i="17"/>
  <c r="E200" i="17"/>
  <c r="F200" i="17"/>
  <c r="G200" i="17"/>
  <c r="H200" i="17"/>
  <c r="I200" i="17"/>
  <c r="J200" i="17"/>
  <c r="K200" i="17"/>
  <c r="L200" i="17"/>
  <c r="M200" i="17"/>
  <c r="N200" i="17"/>
  <c r="O200" i="17"/>
  <c r="P200" i="17"/>
  <c r="Q200" i="17"/>
  <c r="R200" i="17"/>
  <c r="S200" i="17"/>
  <c r="T200" i="17"/>
  <c r="U200" i="17"/>
  <c r="AA200" i="17"/>
  <c r="AC200" i="17" s="1"/>
  <c r="BO200" i="17"/>
  <c r="BP200" i="17"/>
  <c r="BQ200" i="17"/>
  <c r="BR200" i="17"/>
  <c r="BS200" i="17"/>
  <c r="BT200" i="17"/>
  <c r="BU200" i="17"/>
  <c r="BV200" i="17"/>
  <c r="BW200" i="17"/>
  <c r="BX200" i="17"/>
  <c r="BY200" i="17"/>
  <c r="BZ200" i="17"/>
  <c r="CC200" i="17"/>
  <c r="CH200" i="17"/>
  <c r="B201" i="17"/>
  <c r="C201" i="17"/>
  <c r="D201" i="17"/>
  <c r="E201" i="17"/>
  <c r="F201" i="17"/>
  <c r="G201" i="17"/>
  <c r="H201" i="17"/>
  <c r="I201" i="17"/>
  <c r="J201" i="17"/>
  <c r="K201" i="17"/>
  <c r="L201" i="17"/>
  <c r="M201" i="17"/>
  <c r="N201" i="17"/>
  <c r="O201" i="17"/>
  <c r="P201" i="17"/>
  <c r="Q201" i="17"/>
  <c r="R201" i="17"/>
  <c r="S201" i="17"/>
  <c r="T201" i="17"/>
  <c r="U201" i="17"/>
  <c r="BO201" i="17"/>
  <c r="BP201" i="17"/>
  <c r="BQ201" i="17"/>
  <c r="BR201" i="17"/>
  <c r="BS201" i="17"/>
  <c r="BT201" i="17"/>
  <c r="BU201" i="17"/>
  <c r="BV201" i="17"/>
  <c r="BW201" i="17"/>
  <c r="BX201" i="17"/>
  <c r="BY201" i="17"/>
  <c r="BZ201" i="17"/>
  <c r="CC201" i="17"/>
  <c r="CH201" i="17"/>
  <c r="B202" i="17"/>
  <c r="C202" i="17"/>
  <c r="D202" i="17"/>
  <c r="E202" i="17"/>
  <c r="F202" i="17"/>
  <c r="G202" i="17"/>
  <c r="H202" i="17"/>
  <c r="I202" i="17"/>
  <c r="J202" i="17"/>
  <c r="K202" i="17"/>
  <c r="L202" i="17"/>
  <c r="M202" i="17"/>
  <c r="N202" i="17"/>
  <c r="O202" i="17"/>
  <c r="P202" i="17"/>
  <c r="Q202" i="17"/>
  <c r="R202" i="17"/>
  <c r="S202" i="17"/>
  <c r="T202" i="17"/>
  <c r="U202" i="17"/>
  <c r="BO202" i="17"/>
  <c r="BP202" i="17"/>
  <c r="BQ202" i="17"/>
  <c r="BR202" i="17"/>
  <c r="BS202" i="17"/>
  <c r="BT202" i="17"/>
  <c r="BU202" i="17"/>
  <c r="BV202" i="17"/>
  <c r="BW202" i="17"/>
  <c r="BX202" i="17"/>
  <c r="BY202" i="17"/>
  <c r="BZ202" i="17"/>
  <c r="CC202" i="17"/>
  <c r="CH202" i="17"/>
  <c r="B203" i="17"/>
  <c r="C203" i="17"/>
  <c r="D203" i="17"/>
  <c r="E203" i="17"/>
  <c r="F203" i="17"/>
  <c r="G203" i="17"/>
  <c r="H203" i="17"/>
  <c r="I203" i="17"/>
  <c r="J203" i="17"/>
  <c r="K203" i="17"/>
  <c r="L203" i="17"/>
  <c r="M203" i="17"/>
  <c r="N203" i="17"/>
  <c r="O203" i="17"/>
  <c r="P203" i="17"/>
  <c r="Q203" i="17"/>
  <c r="R203" i="17"/>
  <c r="S203" i="17"/>
  <c r="T203" i="17"/>
  <c r="U203" i="17"/>
  <c r="BO203" i="17"/>
  <c r="BP203" i="17"/>
  <c r="BQ203" i="17"/>
  <c r="BR203" i="17"/>
  <c r="BS203" i="17"/>
  <c r="BT203" i="17"/>
  <c r="BU203" i="17"/>
  <c r="BV203" i="17"/>
  <c r="BW203" i="17"/>
  <c r="BX203" i="17"/>
  <c r="BY203" i="17"/>
  <c r="BZ203" i="17"/>
  <c r="CC203" i="17"/>
  <c r="CH203" i="17"/>
  <c r="B204" i="17"/>
  <c r="C204" i="17"/>
  <c r="D204" i="17"/>
  <c r="E204" i="17"/>
  <c r="F204" i="17"/>
  <c r="G204" i="17"/>
  <c r="H204" i="17"/>
  <c r="I204" i="17"/>
  <c r="J204" i="17"/>
  <c r="K204" i="17"/>
  <c r="L204" i="17"/>
  <c r="M204" i="17"/>
  <c r="N204" i="17"/>
  <c r="O204" i="17"/>
  <c r="P204" i="17"/>
  <c r="Q204" i="17"/>
  <c r="R204" i="17"/>
  <c r="S204" i="17"/>
  <c r="T204" i="17"/>
  <c r="U204" i="17"/>
  <c r="BO204" i="17"/>
  <c r="BP204" i="17"/>
  <c r="BQ204" i="17"/>
  <c r="BR204" i="17"/>
  <c r="BS204" i="17"/>
  <c r="BT204" i="17"/>
  <c r="BU204" i="17"/>
  <c r="BV204" i="17"/>
  <c r="BW204" i="17"/>
  <c r="BX204" i="17"/>
  <c r="BY204" i="17"/>
  <c r="BZ204" i="17"/>
  <c r="CC204" i="17"/>
  <c r="CH204" i="17"/>
  <c r="B205" i="17"/>
  <c r="C205" i="17"/>
  <c r="V205" i="17" s="1"/>
  <c r="D205" i="17"/>
  <c r="E205" i="17"/>
  <c r="F205" i="17"/>
  <c r="G205" i="17"/>
  <c r="H205" i="17"/>
  <c r="I205" i="17"/>
  <c r="J205" i="17"/>
  <c r="K205" i="17"/>
  <c r="L205" i="17"/>
  <c r="M205" i="17"/>
  <c r="N205" i="17"/>
  <c r="O205" i="17"/>
  <c r="P205" i="17"/>
  <c r="Q205" i="17"/>
  <c r="R205" i="17"/>
  <c r="S205" i="17"/>
  <c r="T205" i="17"/>
  <c r="U205" i="17"/>
  <c r="AA205" i="17"/>
  <c r="AC205" i="17" s="1"/>
  <c r="BO205" i="17"/>
  <c r="BP205" i="17"/>
  <c r="BQ205" i="17"/>
  <c r="BR205" i="17"/>
  <c r="BS205" i="17"/>
  <c r="BT205" i="17"/>
  <c r="BU205" i="17"/>
  <c r="BV205" i="17"/>
  <c r="BW205" i="17"/>
  <c r="BX205" i="17"/>
  <c r="BY205" i="17"/>
  <c r="BZ205" i="17"/>
  <c r="CC205" i="17"/>
  <c r="CH205" i="17"/>
  <c r="B206" i="17"/>
  <c r="C206" i="17"/>
  <c r="D206" i="17"/>
  <c r="E206" i="17"/>
  <c r="F206" i="17"/>
  <c r="G206" i="17"/>
  <c r="H206" i="17"/>
  <c r="I206" i="17"/>
  <c r="J206" i="17"/>
  <c r="K206" i="17"/>
  <c r="L206" i="17"/>
  <c r="M206" i="17"/>
  <c r="N206" i="17"/>
  <c r="O206" i="17"/>
  <c r="P206" i="17"/>
  <c r="Q206" i="17"/>
  <c r="R206" i="17"/>
  <c r="S206" i="17"/>
  <c r="T206" i="17"/>
  <c r="U206" i="17"/>
  <c r="BO206" i="17"/>
  <c r="BP206" i="17"/>
  <c r="BQ206" i="17"/>
  <c r="BR206" i="17"/>
  <c r="BS206" i="17"/>
  <c r="BT206" i="17"/>
  <c r="BU206" i="17"/>
  <c r="BV206" i="17"/>
  <c r="BW206" i="17"/>
  <c r="BX206" i="17"/>
  <c r="BY206" i="17"/>
  <c r="BZ206" i="17"/>
  <c r="CC206" i="17"/>
  <c r="CH206" i="17"/>
  <c r="B207" i="17"/>
  <c r="C207" i="17"/>
  <c r="D207" i="17"/>
  <c r="E207" i="17"/>
  <c r="F207" i="17"/>
  <c r="G207" i="17"/>
  <c r="H207" i="17"/>
  <c r="I207" i="17"/>
  <c r="J207" i="17"/>
  <c r="K207" i="17"/>
  <c r="L207" i="17"/>
  <c r="M207" i="17"/>
  <c r="N207" i="17"/>
  <c r="O207" i="17"/>
  <c r="P207" i="17"/>
  <c r="Q207" i="17"/>
  <c r="R207" i="17"/>
  <c r="S207" i="17"/>
  <c r="T207" i="17"/>
  <c r="U207" i="17"/>
  <c r="BO207" i="17"/>
  <c r="BP207" i="17"/>
  <c r="BQ207" i="17"/>
  <c r="BR207" i="17"/>
  <c r="BS207" i="17"/>
  <c r="BT207" i="17"/>
  <c r="BU207" i="17"/>
  <c r="BV207" i="17"/>
  <c r="BW207" i="17"/>
  <c r="BX207" i="17"/>
  <c r="BY207" i="17"/>
  <c r="BZ207" i="17"/>
  <c r="CC207" i="17"/>
  <c r="CH207" i="17"/>
  <c r="B208" i="17"/>
  <c r="C208" i="17"/>
  <c r="D208" i="17"/>
  <c r="E208" i="17"/>
  <c r="F208" i="17"/>
  <c r="G208" i="17"/>
  <c r="H208" i="17"/>
  <c r="I208" i="17"/>
  <c r="J208" i="17"/>
  <c r="K208" i="17"/>
  <c r="L208" i="17"/>
  <c r="M208" i="17"/>
  <c r="N208" i="17"/>
  <c r="O208" i="17"/>
  <c r="P208" i="17"/>
  <c r="Q208" i="17"/>
  <c r="R208" i="17"/>
  <c r="S208" i="17"/>
  <c r="T208" i="17"/>
  <c r="U208" i="17"/>
  <c r="BO208" i="17"/>
  <c r="BP208" i="17"/>
  <c r="BQ208" i="17"/>
  <c r="BR208" i="17"/>
  <c r="BS208" i="17"/>
  <c r="BT208" i="17"/>
  <c r="BU208" i="17"/>
  <c r="BV208" i="17"/>
  <c r="BW208" i="17"/>
  <c r="BX208" i="17"/>
  <c r="BY208" i="17"/>
  <c r="BZ208" i="17"/>
  <c r="CC208" i="17"/>
  <c r="CH208" i="17"/>
  <c r="B209" i="17"/>
  <c r="C209" i="17"/>
  <c r="D209" i="17"/>
  <c r="E209" i="17"/>
  <c r="F209" i="17"/>
  <c r="G209" i="17"/>
  <c r="H209" i="17"/>
  <c r="I209" i="17"/>
  <c r="J209" i="17"/>
  <c r="K209" i="17"/>
  <c r="L209" i="17"/>
  <c r="M209" i="17"/>
  <c r="N209" i="17"/>
  <c r="O209" i="17"/>
  <c r="P209" i="17"/>
  <c r="Q209" i="17"/>
  <c r="R209" i="17"/>
  <c r="S209" i="17"/>
  <c r="T209" i="17"/>
  <c r="U209" i="17"/>
  <c r="V209" i="17"/>
  <c r="AA209" i="17"/>
  <c r="AC209" i="17" s="1"/>
  <c r="BO209" i="17"/>
  <c r="BP209" i="17"/>
  <c r="BQ209" i="17"/>
  <c r="BR209" i="17"/>
  <c r="BS209" i="17"/>
  <c r="BT209" i="17"/>
  <c r="BU209" i="17"/>
  <c r="BV209" i="17"/>
  <c r="BW209" i="17"/>
  <c r="BX209" i="17"/>
  <c r="BY209" i="17"/>
  <c r="BZ209" i="17"/>
  <c r="CC209" i="17"/>
  <c r="CH209" i="17"/>
  <c r="B210" i="17"/>
  <c r="C210" i="17"/>
  <c r="D210" i="17"/>
  <c r="E210" i="17"/>
  <c r="F210" i="17"/>
  <c r="G210" i="17"/>
  <c r="H210" i="17"/>
  <c r="I210" i="17"/>
  <c r="J210" i="17"/>
  <c r="K210" i="17"/>
  <c r="L210" i="17"/>
  <c r="M210" i="17"/>
  <c r="N210" i="17"/>
  <c r="O210" i="17"/>
  <c r="P210" i="17"/>
  <c r="Q210" i="17"/>
  <c r="R210" i="17"/>
  <c r="S210" i="17"/>
  <c r="T210" i="17"/>
  <c r="U210" i="17"/>
  <c r="BO210" i="17"/>
  <c r="BP210" i="17"/>
  <c r="BQ210" i="17"/>
  <c r="BR210" i="17"/>
  <c r="BS210" i="17"/>
  <c r="BT210" i="17"/>
  <c r="BU210" i="17"/>
  <c r="BV210" i="17"/>
  <c r="BW210" i="17"/>
  <c r="BX210" i="17"/>
  <c r="BY210" i="17"/>
  <c r="BZ210" i="17"/>
  <c r="CC210" i="17"/>
  <c r="CH210" i="17"/>
  <c r="B211" i="17"/>
  <c r="C211" i="17"/>
  <c r="D211" i="17"/>
  <c r="E211" i="17"/>
  <c r="F211" i="17"/>
  <c r="G211" i="17"/>
  <c r="H211" i="17"/>
  <c r="I211" i="17"/>
  <c r="J211" i="17"/>
  <c r="K211" i="17"/>
  <c r="L211" i="17"/>
  <c r="M211" i="17"/>
  <c r="N211" i="17"/>
  <c r="O211" i="17"/>
  <c r="P211" i="17"/>
  <c r="Q211" i="17"/>
  <c r="R211" i="17"/>
  <c r="S211" i="17"/>
  <c r="T211" i="17"/>
  <c r="V211" i="17" s="1"/>
  <c r="U211" i="17"/>
  <c r="BO211" i="17"/>
  <c r="BP211" i="17"/>
  <c r="BQ211" i="17"/>
  <c r="BR211" i="17"/>
  <c r="BS211" i="17"/>
  <c r="BT211" i="17"/>
  <c r="BU211" i="17"/>
  <c r="BV211" i="17"/>
  <c r="BW211" i="17"/>
  <c r="BX211" i="17"/>
  <c r="BY211" i="17"/>
  <c r="BZ211" i="17"/>
  <c r="CC211" i="17"/>
  <c r="CH211" i="17"/>
  <c r="B212" i="17"/>
  <c r="C212" i="17"/>
  <c r="D212" i="17"/>
  <c r="E212" i="17"/>
  <c r="F212" i="17"/>
  <c r="G212" i="17"/>
  <c r="H212" i="17"/>
  <c r="I212" i="17"/>
  <c r="J212" i="17"/>
  <c r="K212" i="17"/>
  <c r="L212" i="17"/>
  <c r="M212" i="17"/>
  <c r="N212" i="17"/>
  <c r="O212" i="17"/>
  <c r="P212" i="17"/>
  <c r="Q212" i="17"/>
  <c r="R212" i="17"/>
  <c r="S212" i="17"/>
  <c r="T212" i="17"/>
  <c r="U212" i="17"/>
  <c r="BO212" i="17"/>
  <c r="AV212" i="17" s="1"/>
  <c r="BP212" i="17"/>
  <c r="BQ212" i="17"/>
  <c r="BR212" i="17"/>
  <c r="BS212" i="17"/>
  <c r="BT212" i="17"/>
  <c r="BU212" i="17"/>
  <c r="BV212" i="17"/>
  <c r="BW212" i="17"/>
  <c r="BX212" i="17"/>
  <c r="BY212" i="17"/>
  <c r="BZ212" i="17"/>
  <c r="CC212" i="17"/>
  <c r="CH212" i="17"/>
  <c r="B213" i="17"/>
  <c r="C213" i="17"/>
  <c r="V213" i="17" s="1"/>
  <c r="D213" i="17"/>
  <c r="E213" i="17"/>
  <c r="F213" i="17"/>
  <c r="G213" i="17"/>
  <c r="H213" i="17"/>
  <c r="I213" i="17"/>
  <c r="J213" i="17"/>
  <c r="K213" i="17"/>
  <c r="L213" i="17"/>
  <c r="M213" i="17"/>
  <c r="N213" i="17"/>
  <c r="O213" i="17"/>
  <c r="P213" i="17"/>
  <c r="Q213" i="17"/>
  <c r="R213" i="17"/>
  <c r="S213" i="17"/>
  <c r="T213" i="17"/>
  <c r="U213" i="17"/>
  <c r="AA213" i="17"/>
  <c r="AC213" i="17" s="1"/>
  <c r="BO213" i="17"/>
  <c r="BP213" i="17"/>
  <c r="BQ213" i="17"/>
  <c r="BR213" i="17"/>
  <c r="BS213" i="17"/>
  <c r="BT213" i="17"/>
  <c r="BU213" i="17"/>
  <c r="BV213" i="17"/>
  <c r="BW213" i="17"/>
  <c r="BX213" i="17"/>
  <c r="BY213" i="17"/>
  <c r="BZ213" i="17"/>
  <c r="CC213" i="17"/>
  <c r="CH213" i="17"/>
  <c r="B214" i="17"/>
  <c r="C214" i="17"/>
  <c r="D214" i="17"/>
  <c r="E214" i="17"/>
  <c r="F214" i="17"/>
  <c r="G214" i="17"/>
  <c r="H214" i="17"/>
  <c r="I214" i="17"/>
  <c r="J214" i="17"/>
  <c r="K214" i="17"/>
  <c r="L214" i="17"/>
  <c r="M214" i="17"/>
  <c r="N214" i="17"/>
  <c r="O214" i="17"/>
  <c r="P214" i="17"/>
  <c r="Q214" i="17"/>
  <c r="R214" i="17"/>
  <c r="S214" i="17"/>
  <c r="T214" i="17"/>
  <c r="U214" i="17"/>
  <c r="BO214" i="17"/>
  <c r="BP214" i="17"/>
  <c r="BQ214" i="17"/>
  <c r="BR214" i="17"/>
  <c r="BS214" i="17"/>
  <c r="BT214" i="17"/>
  <c r="BU214" i="17"/>
  <c r="BV214" i="17"/>
  <c r="BW214" i="17"/>
  <c r="BX214" i="17"/>
  <c r="BY214" i="17"/>
  <c r="BZ214" i="17"/>
  <c r="CC214" i="17"/>
  <c r="CH214" i="17"/>
  <c r="B215" i="17"/>
  <c r="C215" i="17"/>
  <c r="D215" i="17"/>
  <c r="E215" i="17"/>
  <c r="F215" i="17"/>
  <c r="G215" i="17"/>
  <c r="H215" i="17"/>
  <c r="I215" i="17"/>
  <c r="J215" i="17"/>
  <c r="K215" i="17"/>
  <c r="L215" i="17"/>
  <c r="M215" i="17"/>
  <c r="N215" i="17"/>
  <c r="O215" i="17"/>
  <c r="P215" i="17"/>
  <c r="Q215" i="17"/>
  <c r="R215" i="17"/>
  <c r="S215" i="17"/>
  <c r="T215" i="17"/>
  <c r="U215" i="17"/>
  <c r="BO215" i="17"/>
  <c r="BP215" i="17"/>
  <c r="BQ215" i="17"/>
  <c r="BR215" i="17"/>
  <c r="BS215" i="17"/>
  <c r="BT215" i="17"/>
  <c r="BU215" i="17"/>
  <c r="BV215" i="17"/>
  <c r="BW215" i="17"/>
  <c r="BX215" i="17"/>
  <c r="BY215" i="17"/>
  <c r="BZ215" i="17"/>
  <c r="CC215" i="17"/>
  <c r="CH215" i="17"/>
  <c r="B216" i="17"/>
  <c r="C216" i="17"/>
  <c r="D216" i="17"/>
  <c r="E216" i="17"/>
  <c r="F216" i="17"/>
  <c r="G216" i="17"/>
  <c r="H216" i="17"/>
  <c r="I216" i="17"/>
  <c r="J216" i="17"/>
  <c r="K216" i="17"/>
  <c r="L216" i="17"/>
  <c r="M216" i="17"/>
  <c r="N216" i="17"/>
  <c r="O216" i="17"/>
  <c r="P216" i="17"/>
  <c r="Q216" i="17"/>
  <c r="R216" i="17"/>
  <c r="S216" i="17"/>
  <c r="T216" i="17"/>
  <c r="U216" i="17"/>
  <c r="BO216" i="17"/>
  <c r="BP216" i="17"/>
  <c r="BQ216" i="17"/>
  <c r="BR216" i="17"/>
  <c r="BS216" i="17"/>
  <c r="BT216" i="17"/>
  <c r="BU216" i="17"/>
  <c r="BV216" i="17"/>
  <c r="BW216" i="17"/>
  <c r="BX216" i="17"/>
  <c r="BY216" i="17"/>
  <c r="BZ216" i="17"/>
  <c r="CC216" i="17"/>
  <c r="CH216" i="17"/>
  <c r="B217" i="17"/>
  <c r="C217" i="17"/>
  <c r="D217" i="17"/>
  <c r="E217" i="17"/>
  <c r="F217" i="17"/>
  <c r="G217" i="17"/>
  <c r="H217" i="17"/>
  <c r="I217" i="17"/>
  <c r="J217" i="17"/>
  <c r="K217" i="17"/>
  <c r="L217" i="17"/>
  <c r="M217" i="17"/>
  <c r="N217" i="17"/>
  <c r="O217" i="17"/>
  <c r="P217" i="17"/>
  <c r="Q217" i="17"/>
  <c r="R217" i="17"/>
  <c r="S217" i="17"/>
  <c r="T217" i="17"/>
  <c r="U217" i="17"/>
  <c r="V217" i="17"/>
  <c r="AA217" i="17"/>
  <c r="AC217" i="17" s="1"/>
  <c r="BO217" i="17"/>
  <c r="BP217" i="17"/>
  <c r="BQ217" i="17"/>
  <c r="BR217" i="17"/>
  <c r="BS217" i="17"/>
  <c r="BT217" i="17"/>
  <c r="BU217" i="17"/>
  <c r="BV217" i="17"/>
  <c r="BW217" i="17"/>
  <c r="BX217" i="17"/>
  <c r="BY217" i="17"/>
  <c r="BZ217" i="17"/>
  <c r="CC217" i="17"/>
  <c r="CH217" i="17"/>
  <c r="B218" i="17"/>
  <c r="C218" i="17"/>
  <c r="D218" i="17"/>
  <c r="E218" i="17"/>
  <c r="F218" i="17"/>
  <c r="G218" i="17"/>
  <c r="H218" i="17"/>
  <c r="I218" i="17"/>
  <c r="J218" i="17"/>
  <c r="K218" i="17"/>
  <c r="L218" i="17"/>
  <c r="M218" i="17"/>
  <c r="N218" i="17"/>
  <c r="O218" i="17"/>
  <c r="P218" i="17"/>
  <c r="Q218" i="17"/>
  <c r="R218" i="17"/>
  <c r="S218" i="17"/>
  <c r="T218" i="17"/>
  <c r="U218" i="17"/>
  <c r="BO218" i="17"/>
  <c r="BP218" i="17"/>
  <c r="BQ218" i="17"/>
  <c r="BR218" i="17"/>
  <c r="BS218" i="17"/>
  <c r="BT218" i="17"/>
  <c r="BU218" i="17"/>
  <c r="BV218" i="17"/>
  <c r="BW218" i="17"/>
  <c r="BX218" i="17"/>
  <c r="BY218" i="17"/>
  <c r="BZ218" i="17"/>
  <c r="CC218" i="17"/>
  <c r="CH218" i="17"/>
  <c r="B219" i="17"/>
  <c r="C219" i="17"/>
  <c r="D219" i="17"/>
  <c r="E219" i="17"/>
  <c r="F219" i="17"/>
  <c r="G219" i="17"/>
  <c r="H219" i="17"/>
  <c r="I219" i="17"/>
  <c r="J219" i="17"/>
  <c r="K219" i="17"/>
  <c r="L219" i="17"/>
  <c r="N219" i="17"/>
  <c r="Q219" i="17"/>
  <c r="T219" i="17"/>
  <c r="BO219" i="17"/>
  <c r="BP219" i="17"/>
  <c r="BQ219" i="17"/>
  <c r="BR219" i="17"/>
  <c r="BS219" i="17"/>
  <c r="BT219" i="17"/>
  <c r="BU219" i="17"/>
  <c r="BV219" i="17"/>
  <c r="BW219" i="17"/>
  <c r="BX219" i="17"/>
  <c r="BY219" i="17"/>
  <c r="BZ219" i="17"/>
  <c r="CC219" i="17"/>
  <c r="CH219" i="17"/>
  <c r="B220" i="17"/>
  <c r="C220" i="17"/>
  <c r="D220" i="17"/>
  <c r="E220" i="17"/>
  <c r="F220" i="17"/>
  <c r="G220" i="17"/>
  <c r="H220" i="17"/>
  <c r="I220" i="17"/>
  <c r="J220" i="17"/>
  <c r="K220" i="17"/>
  <c r="L220" i="17"/>
  <c r="N220" i="17"/>
  <c r="Q220" i="17"/>
  <c r="T220" i="17"/>
  <c r="BO220" i="17"/>
  <c r="BP220" i="17"/>
  <c r="BQ220" i="17"/>
  <c r="BR220" i="17"/>
  <c r="BS220" i="17"/>
  <c r="BT220" i="17"/>
  <c r="BU220" i="17"/>
  <c r="BV220" i="17"/>
  <c r="BW220" i="17"/>
  <c r="BX220" i="17"/>
  <c r="BY220" i="17"/>
  <c r="BZ220" i="17"/>
  <c r="CC220" i="17"/>
  <c r="CH220" i="17"/>
  <c r="B221" i="17"/>
  <c r="C221" i="17"/>
  <c r="D221" i="17"/>
  <c r="E221" i="17"/>
  <c r="F221" i="17"/>
  <c r="G221" i="17"/>
  <c r="H221" i="17"/>
  <c r="I221" i="17"/>
  <c r="J221" i="17"/>
  <c r="L221" i="17"/>
  <c r="M221" i="17"/>
  <c r="N221" i="17"/>
  <c r="O221" i="17"/>
  <c r="P221" i="17"/>
  <c r="Q221" i="17"/>
  <c r="T221" i="17"/>
  <c r="BO221" i="17"/>
  <c r="BP221" i="17"/>
  <c r="BQ221" i="17"/>
  <c r="BR221" i="17"/>
  <c r="BS221" i="17"/>
  <c r="BT221" i="17"/>
  <c r="BU221" i="17"/>
  <c r="BX221" i="17"/>
  <c r="CC221" i="17"/>
  <c r="CH221" i="17"/>
  <c r="B222" i="17"/>
  <c r="C222" i="17"/>
  <c r="D222" i="17"/>
  <c r="E222" i="17"/>
  <c r="F222" i="17"/>
  <c r="G222" i="17"/>
  <c r="H222" i="17"/>
  <c r="I222" i="17"/>
  <c r="J222" i="17"/>
  <c r="L222" i="17"/>
  <c r="N222" i="17"/>
  <c r="Q222" i="17"/>
  <c r="T222" i="17"/>
  <c r="BO222" i="17"/>
  <c r="BP222" i="17"/>
  <c r="BQ222" i="17"/>
  <c r="BR222" i="17"/>
  <c r="BS222" i="17"/>
  <c r="BT222" i="17"/>
  <c r="BU222" i="17"/>
  <c r="BV222" i="17"/>
  <c r="BW222" i="17"/>
  <c r="BX222" i="17"/>
  <c r="BY222" i="17"/>
  <c r="BZ222" i="17"/>
  <c r="CC222" i="17"/>
  <c r="CH222" i="17"/>
  <c r="B223" i="17"/>
  <c r="C223" i="17"/>
  <c r="D223" i="17"/>
  <c r="E223" i="17"/>
  <c r="F223" i="17"/>
  <c r="G223" i="17"/>
  <c r="H223" i="17"/>
  <c r="I223" i="17"/>
  <c r="J223" i="17"/>
  <c r="L223" i="17"/>
  <c r="N223" i="17"/>
  <c r="Q223" i="17"/>
  <c r="T223" i="17"/>
  <c r="BO223" i="17"/>
  <c r="AH223" i="17" s="1"/>
  <c r="BP223" i="17"/>
  <c r="BQ223" i="17"/>
  <c r="BR223" i="17"/>
  <c r="BS223" i="17"/>
  <c r="BT223" i="17"/>
  <c r="BU223" i="17"/>
  <c r="BV223" i="17"/>
  <c r="BX223" i="17"/>
  <c r="CC223" i="17"/>
  <c r="CH223" i="17"/>
  <c r="B224" i="17"/>
  <c r="C224" i="17"/>
  <c r="D224" i="17"/>
  <c r="E224" i="17"/>
  <c r="F224" i="17"/>
  <c r="G224" i="17"/>
  <c r="H224" i="17"/>
  <c r="I224" i="17"/>
  <c r="J224" i="17"/>
  <c r="L224" i="17"/>
  <c r="N224" i="17"/>
  <c r="Q224" i="17"/>
  <c r="T224" i="17"/>
  <c r="BO224" i="17"/>
  <c r="BP224" i="17"/>
  <c r="BQ224" i="17"/>
  <c r="BR224" i="17"/>
  <c r="BS224" i="17"/>
  <c r="BT224" i="17"/>
  <c r="BU224" i="17"/>
  <c r="BX224" i="17"/>
  <c r="CC224" i="17"/>
  <c r="CH224" i="17"/>
  <c r="B225" i="17"/>
  <c r="C225" i="17"/>
  <c r="D225" i="17"/>
  <c r="E225" i="17"/>
  <c r="F225" i="17"/>
  <c r="G225" i="17"/>
  <c r="H225" i="17"/>
  <c r="I225" i="17"/>
  <c r="J225" i="17"/>
  <c r="L225" i="17"/>
  <c r="N225" i="17"/>
  <c r="Q225" i="17"/>
  <c r="T225" i="17"/>
  <c r="BO225" i="17"/>
  <c r="BP225" i="17"/>
  <c r="BQ225" i="17"/>
  <c r="BR225" i="17"/>
  <c r="BS225" i="17"/>
  <c r="BT225" i="17"/>
  <c r="BU225" i="17"/>
  <c r="BV225" i="17"/>
  <c r="BX225" i="17"/>
  <c r="CC225" i="17"/>
  <c r="CH225" i="17"/>
  <c r="B226" i="17"/>
  <c r="C226" i="17"/>
  <c r="D226" i="17"/>
  <c r="E226" i="17"/>
  <c r="F226" i="17"/>
  <c r="G226" i="17"/>
  <c r="H226" i="17"/>
  <c r="I226" i="17"/>
  <c r="J226" i="17"/>
  <c r="L226" i="17"/>
  <c r="N226" i="17"/>
  <c r="Q226" i="17"/>
  <c r="T226" i="17"/>
  <c r="BO226" i="17"/>
  <c r="BP226" i="17"/>
  <c r="BQ226" i="17"/>
  <c r="BR226" i="17"/>
  <c r="BS226" i="17"/>
  <c r="BT226" i="17"/>
  <c r="BU226" i="17"/>
  <c r="BX226" i="17"/>
  <c r="CC226" i="17"/>
  <c r="CH226" i="17"/>
  <c r="B227" i="17"/>
  <c r="C227" i="17"/>
  <c r="D227" i="17"/>
  <c r="E227" i="17"/>
  <c r="F227" i="17"/>
  <c r="G227" i="17"/>
  <c r="H227" i="17"/>
  <c r="I227" i="17"/>
  <c r="J227" i="17"/>
  <c r="L227" i="17"/>
  <c r="N227" i="17"/>
  <c r="Q227" i="17"/>
  <c r="T227" i="17"/>
  <c r="BO227" i="17"/>
  <c r="AH227" i="17" s="1"/>
  <c r="BP227" i="17"/>
  <c r="BQ227" i="17"/>
  <c r="BR227" i="17"/>
  <c r="BS227" i="17"/>
  <c r="BT227" i="17"/>
  <c r="BU227" i="17"/>
  <c r="BV227" i="17"/>
  <c r="BX227" i="17"/>
  <c r="CC227" i="17"/>
  <c r="CH227" i="17"/>
  <c r="B228" i="17"/>
  <c r="C228" i="17"/>
  <c r="D228" i="17"/>
  <c r="E228" i="17"/>
  <c r="F228" i="17"/>
  <c r="G228" i="17"/>
  <c r="H228" i="17"/>
  <c r="I228" i="17"/>
  <c r="J228" i="17"/>
  <c r="L228" i="17"/>
  <c r="N228" i="17"/>
  <c r="Q228" i="17"/>
  <c r="T228" i="17"/>
  <c r="BO228" i="17"/>
  <c r="BP228" i="17"/>
  <c r="BQ228" i="17"/>
  <c r="BR228" i="17"/>
  <c r="BS228" i="17"/>
  <c r="BT228" i="17"/>
  <c r="BU228" i="17"/>
  <c r="BX228" i="17"/>
  <c r="CC228" i="17"/>
  <c r="CH228" i="17"/>
  <c r="B229" i="17"/>
  <c r="C229" i="17"/>
  <c r="D229" i="17"/>
  <c r="E229" i="17"/>
  <c r="F229" i="17"/>
  <c r="G229" i="17"/>
  <c r="H229" i="17"/>
  <c r="I229" i="17"/>
  <c r="J229" i="17"/>
  <c r="L229" i="17"/>
  <c r="N229" i="17"/>
  <c r="Q229" i="17"/>
  <c r="T229" i="17"/>
  <c r="BO229" i="17"/>
  <c r="BP229" i="17"/>
  <c r="BQ229" i="17"/>
  <c r="BR229" i="17"/>
  <c r="BS229" i="17"/>
  <c r="BT229" i="17"/>
  <c r="BU229" i="17"/>
  <c r="BV229" i="17"/>
  <c r="BX229" i="17"/>
  <c r="CC229" i="17"/>
  <c r="CH229" i="17"/>
  <c r="B230" i="17"/>
  <c r="C230" i="17"/>
  <c r="D230" i="17"/>
  <c r="E230" i="17"/>
  <c r="F230" i="17"/>
  <c r="G230" i="17"/>
  <c r="H230" i="17"/>
  <c r="I230" i="17"/>
  <c r="J230" i="17"/>
  <c r="L230" i="17"/>
  <c r="N230" i="17"/>
  <c r="Q230" i="17"/>
  <c r="T230" i="17"/>
  <c r="BO230" i="17"/>
  <c r="BP230" i="17"/>
  <c r="BQ230" i="17"/>
  <c r="BR230" i="17"/>
  <c r="BS230" i="17"/>
  <c r="BT230" i="17"/>
  <c r="BU230" i="17"/>
  <c r="BX230" i="17"/>
  <c r="CC230" i="17"/>
  <c r="CH230" i="17"/>
  <c r="B231" i="17"/>
  <c r="C231" i="17"/>
  <c r="D231" i="17"/>
  <c r="E231" i="17"/>
  <c r="F231" i="17"/>
  <c r="G231" i="17"/>
  <c r="H231" i="17"/>
  <c r="I231" i="17"/>
  <c r="J231" i="17"/>
  <c r="L231" i="17"/>
  <c r="N231" i="17"/>
  <c r="Q231" i="17"/>
  <c r="T231" i="17"/>
  <c r="BO231" i="17"/>
  <c r="AH231" i="17" s="1"/>
  <c r="BP231" i="17"/>
  <c r="BQ231" i="17"/>
  <c r="BR231" i="17"/>
  <c r="BS231" i="17"/>
  <c r="BT231" i="17"/>
  <c r="BU231" i="17"/>
  <c r="BV231" i="17"/>
  <c r="BX231" i="17"/>
  <c r="CC231" i="17"/>
  <c r="CH231" i="17"/>
  <c r="B232" i="17"/>
  <c r="C232" i="17"/>
  <c r="D232" i="17"/>
  <c r="E232" i="17"/>
  <c r="F232" i="17"/>
  <c r="G232" i="17"/>
  <c r="H232" i="17"/>
  <c r="I232" i="17"/>
  <c r="J232" i="17"/>
  <c r="L232" i="17"/>
  <c r="N232" i="17"/>
  <c r="Q232" i="17"/>
  <c r="T232" i="17"/>
  <c r="BO232" i="17"/>
  <c r="BP232" i="17"/>
  <c r="BQ232" i="17"/>
  <c r="BR232" i="17"/>
  <c r="BS232" i="17"/>
  <c r="BT232" i="17"/>
  <c r="BU232" i="17"/>
  <c r="BX232" i="17"/>
  <c r="CC232" i="17"/>
  <c r="CH232" i="17"/>
  <c r="B233" i="17"/>
  <c r="C233" i="17"/>
  <c r="D233" i="17"/>
  <c r="E233" i="17"/>
  <c r="F233" i="17"/>
  <c r="G233" i="17"/>
  <c r="H233" i="17"/>
  <c r="I233" i="17"/>
  <c r="J233" i="17"/>
  <c r="L233" i="17"/>
  <c r="N233" i="17"/>
  <c r="Q233" i="17"/>
  <c r="T233" i="17"/>
  <c r="AA233" i="17"/>
  <c r="AC233" i="17" s="1"/>
  <c r="BO233" i="17"/>
  <c r="BP233" i="17"/>
  <c r="BQ233" i="17"/>
  <c r="BR233" i="17"/>
  <c r="BS233" i="17"/>
  <c r="BT233" i="17"/>
  <c r="BU233" i="17"/>
  <c r="BV233" i="17"/>
  <c r="BX233" i="17"/>
  <c r="CC233" i="17"/>
  <c r="CH233" i="17"/>
  <c r="B234" i="17"/>
  <c r="C234" i="17"/>
  <c r="D234" i="17"/>
  <c r="E234" i="17"/>
  <c r="F234" i="17"/>
  <c r="G234" i="17"/>
  <c r="H234" i="17"/>
  <c r="I234" i="17"/>
  <c r="J234" i="17"/>
  <c r="L234" i="17"/>
  <c r="N234" i="17"/>
  <c r="Q234" i="17"/>
  <c r="T234" i="17"/>
  <c r="BO234" i="17"/>
  <c r="BP234" i="17"/>
  <c r="BQ234" i="17"/>
  <c r="BR234" i="17"/>
  <c r="BS234" i="17"/>
  <c r="BT234" i="17"/>
  <c r="BU234" i="17"/>
  <c r="BX234" i="17"/>
  <c r="CC234" i="17"/>
  <c r="CH234" i="17"/>
  <c r="B235" i="17"/>
  <c r="C235" i="17"/>
  <c r="D235" i="17"/>
  <c r="E235" i="17"/>
  <c r="F235" i="17"/>
  <c r="G235" i="17"/>
  <c r="H235" i="17"/>
  <c r="I235" i="17"/>
  <c r="J235" i="17"/>
  <c r="L235" i="17"/>
  <c r="N235" i="17"/>
  <c r="Q235" i="17"/>
  <c r="T235" i="17"/>
  <c r="BO235" i="17"/>
  <c r="AH235" i="17" s="1"/>
  <c r="BP235" i="17"/>
  <c r="BQ235" i="17"/>
  <c r="BR235" i="17"/>
  <c r="BS235" i="17"/>
  <c r="BT235" i="17"/>
  <c r="BU235" i="17"/>
  <c r="BV235" i="17"/>
  <c r="BX235" i="17"/>
  <c r="CC235" i="17"/>
  <c r="CH235" i="17"/>
  <c r="B236" i="17"/>
  <c r="C236" i="17"/>
  <c r="D236" i="17"/>
  <c r="E236" i="17"/>
  <c r="F236" i="17"/>
  <c r="G236" i="17"/>
  <c r="H236" i="17"/>
  <c r="I236" i="17"/>
  <c r="J236" i="17"/>
  <c r="L236" i="17"/>
  <c r="N236" i="17"/>
  <c r="Q236" i="17"/>
  <c r="T236" i="17"/>
  <c r="BO236" i="17"/>
  <c r="BP236" i="17"/>
  <c r="BQ236" i="17"/>
  <c r="BR236" i="17"/>
  <c r="BS236" i="17"/>
  <c r="BT236" i="17"/>
  <c r="BU236" i="17"/>
  <c r="BX236" i="17"/>
  <c r="CC236" i="17"/>
  <c r="CH236" i="17"/>
  <c r="B237" i="17"/>
  <c r="C237" i="17"/>
  <c r="D237" i="17"/>
  <c r="E237" i="17"/>
  <c r="F237" i="17"/>
  <c r="G237" i="17"/>
  <c r="H237" i="17"/>
  <c r="I237" i="17"/>
  <c r="J237" i="17"/>
  <c r="L237" i="17"/>
  <c r="N237" i="17"/>
  <c r="Q237" i="17"/>
  <c r="T237" i="17"/>
  <c r="AA237" i="17"/>
  <c r="AC237" i="17" s="1"/>
  <c r="BO237" i="17"/>
  <c r="BP237" i="17"/>
  <c r="BQ237" i="17"/>
  <c r="BR237" i="17"/>
  <c r="BS237" i="17"/>
  <c r="BT237" i="17"/>
  <c r="BU237" i="17"/>
  <c r="BV237" i="17"/>
  <c r="BX237" i="17"/>
  <c r="CC237" i="17"/>
  <c r="CH237" i="17"/>
  <c r="B238" i="17"/>
  <c r="C238" i="17"/>
  <c r="D238" i="17"/>
  <c r="E238" i="17"/>
  <c r="F238" i="17"/>
  <c r="G238" i="17"/>
  <c r="H238" i="17"/>
  <c r="I238" i="17"/>
  <c r="J238" i="17"/>
  <c r="L238" i="17"/>
  <c r="N238" i="17"/>
  <c r="Q238" i="17"/>
  <c r="T238" i="17"/>
  <c r="BO238" i="17"/>
  <c r="BP238" i="17"/>
  <c r="BQ238" i="17"/>
  <c r="BR238" i="17"/>
  <c r="BS238" i="17"/>
  <c r="BT238" i="17"/>
  <c r="BU238" i="17"/>
  <c r="BX238" i="17"/>
  <c r="CC238" i="17"/>
  <c r="CH238" i="17"/>
  <c r="B239" i="17"/>
  <c r="C239" i="17"/>
  <c r="D239" i="17"/>
  <c r="E239" i="17"/>
  <c r="F239" i="17"/>
  <c r="G239" i="17"/>
  <c r="H239" i="17"/>
  <c r="I239" i="17"/>
  <c r="J239" i="17"/>
  <c r="L239" i="17"/>
  <c r="N239" i="17"/>
  <c r="Q239" i="17"/>
  <c r="T239" i="17"/>
  <c r="BO239" i="17"/>
  <c r="AH239" i="17" s="1"/>
  <c r="BP239" i="17"/>
  <c r="BQ239" i="17"/>
  <c r="BR239" i="17"/>
  <c r="BS239" i="17"/>
  <c r="BT239" i="17"/>
  <c r="BU239" i="17"/>
  <c r="BV239" i="17"/>
  <c r="BX239" i="17"/>
  <c r="CC239" i="17"/>
  <c r="CH239" i="17"/>
  <c r="B240" i="17"/>
  <c r="C240" i="17"/>
  <c r="D240" i="17"/>
  <c r="E240" i="17"/>
  <c r="F240" i="17"/>
  <c r="G240" i="17"/>
  <c r="H240" i="17"/>
  <c r="I240" i="17"/>
  <c r="J240" i="17"/>
  <c r="L240" i="17"/>
  <c r="N240" i="17"/>
  <c r="Q240" i="17"/>
  <c r="T240" i="17"/>
  <c r="BO240" i="17"/>
  <c r="BP240" i="17"/>
  <c r="BQ240" i="17"/>
  <c r="BR240" i="17"/>
  <c r="BS240" i="17"/>
  <c r="BT240" i="17"/>
  <c r="BU240" i="17"/>
  <c r="BX240" i="17"/>
  <c r="CC240" i="17"/>
  <c r="CH240" i="17"/>
  <c r="B241" i="17"/>
  <c r="C241" i="17"/>
  <c r="D241" i="17"/>
  <c r="E241" i="17"/>
  <c r="F241" i="17"/>
  <c r="G241" i="17"/>
  <c r="H241" i="17"/>
  <c r="I241" i="17"/>
  <c r="J241" i="17"/>
  <c r="L241" i="17"/>
  <c r="N241" i="17"/>
  <c r="Q241" i="17"/>
  <c r="T241" i="17"/>
  <c r="AA241" i="17"/>
  <c r="AC241" i="17" s="1"/>
  <c r="BO241" i="17"/>
  <c r="BP241" i="17"/>
  <c r="BQ241" i="17"/>
  <c r="BR241" i="17"/>
  <c r="BS241" i="17"/>
  <c r="BT241" i="17"/>
  <c r="BU241" i="17"/>
  <c r="BV241" i="17"/>
  <c r="BX241" i="17"/>
  <c r="CC241" i="17"/>
  <c r="CH241" i="17"/>
  <c r="B242" i="17"/>
  <c r="C242" i="17"/>
  <c r="D242" i="17"/>
  <c r="E242" i="17"/>
  <c r="F242" i="17"/>
  <c r="G242" i="17"/>
  <c r="H242" i="17"/>
  <c r="I242" i="17"/>
  <c r="J242" i="17"/>
  <c r="L242" i="17"/>
  <c r="N242" i="17"/>
  <c r="Q242" i="17"/>
  <c r="T242" i="17"/>
  <c r="BO242" i="17"/>
  <c r="BP242" i="17"/>
  <c r="BQ242" i="17"/>
  <c r="BR242" i="17"/>
  <c r="BS242" i="17"/>
  <c r="BT242" i="17"/>
  <c r="BU242" i="17"/>
  <c r="BX242" i="17"/>
  <c r="CC242" i="17"/>
  <c r="CH242" i="17"/>
  <c r="B243" i="17"/>
  <c r="C243" i="17"/>
  <c r="D243" i="17"/>
  <c r="E243" i="17"/>
  <c r="F243" i="17"/>
  <c r="G243" i="17"/>
  <c r="H243" i="17"/>
  <c r="I243" i="17"/>
  <c r="J243" i="17"/>
  <c r="L243" i="17"/>
  <c r="N243" i="17"/>
  <c r="Q243" i="17"/>
  <c r="T243" i="17"/>
  <c r="BO243" i="17"/>
  <c r="AH243" i="17" s="1"/>
  <c r="BP243" i="17"/>
  <c r="BQ243" i="17"/>
  <c r="BR243" i="17"/>
  <c r="BS243" i="17"/>
  <c r="BT243" i="17"/>
  <c r="BU243" i="17"/>
  <c r="BV243" i="17"/>
  <c r="BX243" i="17"/>
  <c r="CC243" i="17"/>
  <c r="CH243" i="17"/>
  <c r="B244" i="17"/>
  <c r="C244" i="17"/>
  <c r="D244" i="17"/>
  <c r="E244" i="17"/>
  <c r="F244" i="17"/>
  <c r="G244" i="17"/>
  <c r="H244" i="17"/>
  <c r="I244" i="17"/>
  <c r="J244" i="17"/>
  <c r="L244" i="17"/>
  <c r="N244" i="17"/>
  <c r="Q244" i="17"/>
  <c r="T244" i="17"/>
  <c r="BO244" i="17"/>
  <c r="BP244" i="17"/>
  <c r="BQ244" i="17"/>
  <c r="BR244" i="17"/>
  <c r="BS244" i="17"/>
  <c r="BT244" i="17"/>
  <c r="BU244" i="17"/>
  <c r="BX244" i="17"/>
  <c r="CC244" i="17"/>
  <c r="CH244" i="17"/>
  <c r="B245" i="17"/>
  <c r="C245" i="17"/>
  <c r="D245" i="17"/>
  <c r="E245" i="17"/>
  <c r="F245" i="17"/>
  <c r="G245" i="17"/>
  <c r="H245" i="17"/>
  <c r="I245" i="17"/>
  <c r="J245" i="17"/>
  <c r="L245" i="17"/>
  <c r="N245" i="17"/>
  <c r="Q245" i="17"/>
  <c r="T245" i="17"/>
  <c r="AA245" i="17"/>
  <c r="AC245" i="17" s="1"/>
  <c r="BO245" i="17"/>
  <c r="BP245" i="17"/>
  <c r="BQ245" i="17"/>
  <c r="BR245" i="17"/>
  <c r="BS245" i="17"/>
  <c r="BT245" i="17"/>
  <c r="BU245" i="17"/>
  <c r="BV245" i="17"/>
  <c r="BX245" i="17"/>
  <c r="CC245" i="17"/>
  <c r="CH245" i="17"/>
  <c r="B246" i="17"/>
  <c r="C246" i="17"/>
  <c r="D246" i="17"/>
  <c r="E246" i="17"/>
  <c r="F246" i="17"/>
  <c r="G246" i="17"/>
  <c r="H246" i="17"/>
  <c r="I246" i="17"/>
  <c r="J246" i="17"/>
  <c r="L246" i="17"/>
  <c r="N246" i="17"/>
  <c r="Q246" i="17"/>
  <c r="T246" i="17"/>
  <c r="BO246" i="17"/>
  <c r="BP246" i="17"/>
  <c r="BQ246" i="17"/>
  <c r="BR246" i="17"/>
  <c r="BS246" i="17"/>
  <c r="BT246" i="17"/>
  <c r="BU246" i="17"/>
  <c r="BX246" i="17"/>
  <c r="CC246" i="17"/>
  <c r="CH246" i="17"/>
  <c r="B247" i="17"/>
  <c r="C247" i="17"/>
  <c r="D247" i="17"/>
  <c r="E247" i="17"/>
  <c r="F247" i="17"/>
  <c r="G247" i="17"/>
  <c r="H247" i="17"/>
  <c r="I247" i="17"/>
  <c r="J247" i="17"/>
  <c r="L247" i="17"/>
  <c r="N247" i="17"/>
  <c r="Q247" i="17"/>
  <c r="T247" i="17"/>
  <c r="BO247" i="17"/>
  <c r="AH247" i="17" s="1"/>
  <c r="BP247" i="17"/>
  <c r="BQ247" i="17"/>
  <c r="BR247" i="17"/>
  <c r="BS247" i="17"/>
  <c r="BT247" i="17"/>
  <c r="BU247" i="17"/>
  <c r="BV247" i="17"/>
  <c r="BX247" i="17"/>
  <c r="CC247" i="17"/>
  <c r="CH247" i="17"/>
  <c r="B248" i="17"/>
  <c r="C248" i="17"/>
  <c r="D248" i="17"/>
  <c r="E248" i="17"/>
  <c r="F248" i="17"/>
  <c r="G248" i="17"/>
  <c r="H248" i="17"/>
  <c r="I248" i="17"/>
  <c r="J248" i="17"/>
  <c r="L248" i="17"/>
  <c r="N248" i="17"/>
  <c r="Q248" i="17"/>
  <c r="T248" i="17"/>
  <c r="BO248" i="17"/>
  <c r="BP248" i="17"/>
  <c r="BQ248" i="17"/>
  <c r="BR248" i="17"/>
  <c r="BS248" i="17"/>
  <c r="BT248" i="17"/>
  <c r="BU248" i="17"/>
  <c r="BX248" i="17"/>
  <c r="CC248" i="17"/>
  <c r="CH248" i="17"/>
  <c r="B249" i="17"/>
  <c r="C249" i="17"/>
  <c r="D249" i="17"/>
  <c r="E249" i="17"/>
  <c r="F249" i="17"/>
  <c r="G249" i="17"/>
  <c r="H249" i="17"/>
  <c r="I249" i="17"/>
  <c r="J249" i="17"/>
  <c r="L249" i="17"/>
  <c r="N249" i="17"/>
  <c r="Q249" i="17"/>
  <c r="T249" i="17"/>
  <c r="AA249" i="17"/>
  <c r="AC249" i="17" s="1"/>
  <c r="BO249" i="17"/>
  <c r="BP249" i="17"/>
  <c r="BQ249" i="17"/>
  <c r="BR249" i="17"/>
  <c r="BS249" i="17"/>
  <c r="BT249" i="17"/>
  <c r="BU249" i="17"/>
  <c r="BV249" i="17"/>
  <c r="BX249" i="17"/>
  <c r="CC249" i="17"/>
  <c r="CH249" i="17"/>
  <c r="B250" i="17"/>
  <c r="C250" i="17"/>
  <c r="D250" i="17"/>
  <c r="E250" i="17"/>
  <c r="F250" i="17"/>
  <c r="G250" i="17"/>
  <c r="H250" i="17"/>
  <c r="I250" i="17"/>
  <c r="J250" i="17"/>
  <c r="L250" i="17"/>
  <c r="N250" i="17"/>
  <c r="Q250" i="17"/>
  <c r="T250" i="17"/>
  <c r="BO250" i="17"/>
  <c r="BP250" i="17"/>
  <c r="BQ250" i="17"/>
  <c r="BR250" i="17"/>
  <c r="BS250" i="17"/>
  <c r="BT250" i="17"/>
  <c r="BU250" i="17"/>
  <c r="BX250" i="17"/>
  <c r="CC250" i="17"/>
  <c r="CH250" i="17"/>
  <c r="B251" i="17"/>
  <c r="C251" i="17"/>
  <c r="D251" i="17"/>
  <c r="E251" i="17"/>
  <c r="F251" i="17"/>
  <c r="G251" i="17"/>
  <c r="H251" i="17"/>
  <c r="I251" i="17"/>
  <c r="J251" i="17"/>
  <c r="L251" i="17"/>
  <c r="N251" i="17"/>
  <c r="Q251" i="17"/>
  <c r="T251" i="17"/>
  <c r="BO251" i="17"/>
  <c r="BP251" i="17"/>
  <c r="BQ251" i="17"/>
  <c r="BR251" i="17"/>
  <c r="BS251" i="17"/>
  <c r="BT251" i="17"/>
  <c r="BU251" i="17"/>
  <c r="BV251" i="17"/>
  <c r="BX251" i="17"/>
  <c r="CC251" i="17"/>
  <c r="CH251" i="17"/>
  <c r="B252" i="17"/>
  <c r="C252" i="17"/>
  <c r="D252" i="17"/>
  <c r="E252" i="17"/>
  <c r="F252" i="17"/>
  <c r="G252" i="17"/>
  <c r="H252" i="17"/>
  <c r="I252" i="17"/>
  <c r="J252" i="17"/>
  <c r="L252" i="17"/>
  <c r="N252" i="17"/>
  <c r="Q252" i="17"/>
  <c r="T252" i="17"/>
  <c r="BO252" i="17"/>
  <c r="BP252" i="17"/>
  <c r="BQ252" i="17"/>
  <c r="BR252" i="17"/>
  <c r="BS252" i="17"/>
  <c r="BT252" i="17"/>
  <c r="BU252" i="17"/>
  <c r="BX252" i="17"/>
  <c r="CC252" i="17"/>
  <c r="CH252" i="17"/>
  <c r="B253" i="17"/>
  <c r="C253" i="17"/>
  <c r="D253" i="17"/>
  <c r="E253" i="17"/>
  <c r="F253" i="17"/>
  <c r="G253" i="17"/>
  <c r="H253" i="17"/>
  <c r="I253" i="17"/>
  <c r="J253" i="17"/>
  <c r="L253" i="17"/>
  <c r="N253" i="17"/>
  <c r="Q253" i="17"/>
  <c r="T253" i="17"/>
  <c r="AA253" i="17"/>
  <c r="AC253" i="17" s="1"/>
  <c r="BO253" i="17"/>
  <c r="BP253" i="17"/>
  <c r="BQ253" i="17"/>
  <c r="BR253" i="17"/>
  <c r="BS253" i="17"/>
  <c r="BT253" i="17"/>
  <c r="BU253" i="17"/>
  <c r="BX253" i="17"/>
  <c r="CC253" i="17"/>
  <c r="CH253" i="17"/>
  <c r="B254" i="17"/>
  <c r="C254" i="17"/>
  <c r="D254" i="17"/>
  <c r="E254" i="17"/>
  <c r="F254" i="17"/>
  <c r="G254" i="17"/>
  <c r="H254" i="17"/>
  <c r="I254" i="17"/>
  <c r="J254" i="17"/>
  <c r="L254" i="17"/>
  <c r="N254" i="17"/>
  <c r="Q254" i="17"/>
  <c r="T254" i="17"/>
  <c r="BO254" i="17"/>
  <c r="BP254" i="17"/>
  <c r="BQ254" i="17"/>
  <c r="BR254" i="17"/>
  <c r="BS254" i="17"/>
  <c r="BT254" i="17"/>
  <c r="BU254" i="17"/>
  <c r="BX254" i="17"/>
  <c r="CC254" i="17"/>
  <c r="CH254" i="17"/>
  <c r="B255" i="17"/>
  <c r="C255" i="17"/>
  <c r="D255" i="17"/>
  <c r="E255" i="17"/>
  <c r="F255" i="17"/>
  <c r="G255" i="17"/>
  <c r="H255" i="17"/>
  <c r="I255" i="17"/>
  <c r="J255" i="17"/>
  <c r="L255" i="17"/>
  <c r="N255" i="17"/>
  <c r="Q255" i="17"/>
  <c r="T255" i="17"/>
  <c r="AB255" i="17"/>
  <c r="AI255" i="17"/>
  <c r="AP255" i="17"/>
  <c r="AW255" i="17"/>
  <c r="BB255" i="17"/>
  <c r="BD255" i="17"/>
  <c r="BI255" i="17"/>
  <c r="BO255" i="17"/>
  <c r="BP255" i="17"/>
  <c r="BQ255" i="17"/>
  <c r="BR255" i="17"/>
  <c r="BS255" i="17"/>
  <c r="BT255" i="17"/>
  <c r="BU255" i="17"/>
  <c r="BV255" i="17"/>
  <c r="BW255" i="17"/>
  <c r="BX255" i="17"/>
  <c r="BY255" i="17"/>
  <c r="BZ255" i="17"/>
  <c r="CA255" i="17"/>
  <c r="CB255" i="17"/>
  <c r="CC255" i="17"/>
  <c r="CD255" i="17"/>
  <c r="CE255" i="17"/>
  <c r="CF255" i="17"/>
  <c r="CG255" i="17"/>
  <c r="CH255" i="17"/>
  <c r="B256" i="17"/>
  <c r="C256" i="17"/>
  <c r="D256" i="17"/>
  <c r="E256" i="17"/>
  <c r="F256" i="17"/>
  <c r="G256" i="17"/>
  <c r="H256" i="17"/>
  <c r="I256" i="17"/>
  <c r="J256" i="17"/>
  <c r="L256" i="17"/>
  <c r="N256" i="17"/>
  <c r="Q256" i="17"/>
  <c r="T256" i="17"/>
  <c r="AB256" i="17"/>
  <c r="AI256" i="17"/>
  <c r="AP256" i="17"/>
  <c r="AT256" i="17"/>
  <c r="AU256" i="17" s="1"/>
  <c r="AW256" i="17"/>
  <c r="BB256" i="17"/>
  <c r="BD256" i="17"/>
  <c r="BI256" i="17"/>
  <c r="B257" i="17"/>
  <c r="C257" i="17"/>
  <c r="D257" i="17"/>
  <c r="E257" i="17"/>
  <c r="F257" i="17"/>
  <c r="G257" i="17"/>
  <c r="H257" i="17"/>
  <c r="I257" i="17"/>
  <c r="J257" i="17"/>
  <c r="L257" i="17"/>
  <c r="N257" i="17"/>
  <c r="Q257" i="17"/>
  <c r="T257" i="17"/>
  <c r="AB257" i="17"/>
  <c r="AI257" i="17"/>
  <c r="AP257" i="17"/>
  <c r="AT257" i="17"/>
  <c r="AU257" i="17" s="1"/>
  <c r="AW257" i="17"/>
  <c r="BB257" i="17"/>
  <c r="BD257" i="17"/>
  <c r="BI257" i="17"/>
  <c r="B258" i="17"/>
  <c r="C258" i="17"/>
  <c r="D258" i="17"/>
  <c r="E258" i="17"/>
  <c r="F258" i="17"/>
  <c r="G258" i="17"/>
  <c r="H258" i="17"/>
  <c r="I258" i="17"/>
  <c r="J258" i="17"/>
  <c r="L258" i="17"/>
  <c r="N258" i="17"/>
  <c r="Q258" i="17"/>
  <c r="T258" i="17"/>
  <c r="AB258" i="17"/>
  <c r="AI258" i="17"/>
  <c r="AP258" i="17"/>
  <c r="AT258" i="17"/>
  <c r="AU258" i="17" s="1"/>
  <c r="AW258" i="17"/>
  <c r="BB258" i="17"/>
  <c r="BD258" i="17"/>
  <c r="BI258" i="17"/>
  <c r="B259" i="17"/>
  <c r="C259" i="17"/>
  <c r="D259" i="17"/>
  <c r="E259" i="17"/>
  <c r="F259" i="17"/>
  <c r="G259" i="17"/>
  <c r="H259" i="17"/>
  <c r="I259" i="17"/>
  <c r="J259" i="17"/>
  <c r="L259" i="17"/>
  <c r="N259" i="17"/>
  <c r="Q259" i="17"/>
  <c r="T259" i="17"/>
  <c r="AB259" i="17"/>
  <c r="AI259" i="17"/>
  <c r="AP259" i="17"/>
  <c r="AT259" i="17"/>
  <c r="AU259" i="17" s="1"/>
  <c r="AW259" i="17"/>
  <c r="BB259" i="17"/>
  <c r="BD259" i="17"/>
  <c r="BI259" i="17"/>
  <c r="B260" i="17"/>
  <c r="C260" i="17"/>
  <c r="D260" i="17"/>
  <c r="E260" i="17"/>
  <c r="F260" i="17"/>
  <c r="G260" i="17"/>
  <c r="H260" i="17"/>
  <c r="I260" i="17"/>
  <c r="J260" i="17"/>
  <c r="L260" i="17"/>
  <c r="N260" i="17"/>
  <c r="Q260" i="17"/>
  <c r="T260" i="17"/>
  <c r="AB260" i="17"/>
  <c r="AI260" i="17"/>
  <c r="AP260" i="17"/>
  <c r="AT260" i="17"/>
  <c r="AU260" i="17" s="1"/>
  <c r="AW260" i="17"/>
  <c r="BB260" i="17"/>
  <c r="BD260" i="17"/>
  <c r="BI260" i="17"/>
  <c r="B261" i="17"/>
  <c r="C261" i="17"/>
  <c r="D261" i="17"/>
  <c r="E261" i="17"/>
  <c r="F261" i="17"/>
  <c r="G261" i="17"/>
  <c r="H261" i="17"/>
  <c r="I261" i="17"/>
  <c r="J261" i="17"/>
  <c r="L261" i="17"/>
  <c r="N261" i="17"/>
  <c r="Q261" i="17"/>
  <c r="T261" i="17"/>
  <c r="AB261" i="17"/>
  <c r="AI261" i="17"/>
  <c r="AP261" i="17"/>
  <c r="AT261" i="17"/>
  <c r="AU261" i="17" s="1"/>
  <c r="AW261" i="17"/>
  <c r="BB261" i="17"/>
  <c r="BD261" i="17"/>
  <c r="BI261" i="17"/>
  <c r="B262" i="17"/>
  <c r="C262" i="17"/>
  <c r="D262" i="17"/>
  <c r="E262" i="17"/>
  <c r="F262" i="17"/>
  <c r="G262" i="17"/>
  <c r="H262" i="17"/>
  <c r="I262" i="17"/>
  <c r="J262" i="17"/>
  <c r="L262" i="17"/>
  <c r="N262" i="17"/>
  <c r="Q262" i="17"/>
  <c r="T262" i="17"/>
  <c r="AB262" i="17"/>
  <c r="AI262" i="17"/>
  <c r="AP262" i="17"/>
  <c r="AT262" i="17"/>
  <c r="AU262" i="17" s="1"/>
  <c r="AW262" i="17"/>
  <c r="BB262" i="17"/>
  <c r="BD262" i="17"/>
  <c r="BI262" i="17"/>
  <c r="B263" i="17"/>
  <c r="C263" i="17"/>
  <c r="D263" i="17"/>
  <c r="E263" i="17"/>
  <c r="F263" i="17"/>
  <c r="G263" i="17"/>
  <c r="H263" i="17"/>
  <c r="I263" i="17"/>
  <c r="J263" i="17"/>
  <c r="L263" i="17"/>
  <c r="N263" i="17"/>
  <c r="Q263" i="17"/>
  <c r="T263" i="17"/>
  <c r="AB263" i="17"/>
  <c r="AI263" i="17"/>
  <c r="AP263" i="17"/>
  <c r="AT263" i="17"/>
  <c r="AU263" i="17" s="1"/>
  <c r="AW263" i="17"/>
  <c r="BB263" i="17"/>
  <c r="BD263" i="17"/>
  <c r="BI263" i="17"/>
  <c r="B264" i="17"/>
  <c r="C264" i="17"/>
  <c r="D264" i="17"/>
  <c r="E264" i="17"/>
  <c r="F264" i="17"/>
  <c r="G264" i="17"/>
  <c r="H264" i="17"/>
  <c r="I264" i="17"/>
  <c r="J264" i="17"/>
  <c r="L264" i="17"/>
  <c r="N264" i="17"/>
  <c r="Q264" i="17"/>
  <c r="T264" i="17"/>
  <c r="AB264" i="17"/>
  <c r="AI264" i="17"/>
  <c r="AP264" i="17"/>
  <c r="AT264" i="17"/>
  <c r="AU264" i="17" s="1"/>
  <c r="AW264" i="17"/>
  <c r="BB264" i="17"/>
  <c r="BD264" i="17"/>
  <c r="BI264" i="17"/>
  <c r="B265" i="17"/>
  <c r="C265" i="17"/>
  <c r="D265" i="17"/>
  <c r="E265" i="17"/>
  <c r="F265" i="17"/>
  <c r="G265" i="17"/>
  <c r="H265" i="17"/>
  <c r="I265" i="17"/>
  <c r="J265" i="17"/>
  <c r="L265" i="17"/>
  <c r="N265" i="17"/>
  <c r="Q265" i="17"/>
  <c r="T265" i="17"/>
  <c r="AB265" i="17"/>
  <c r="AI265" i="17"/>
  <c r="AP265" i="17"/>
  <c r="AT265" i="17"/>
  <c r="AU265" i="17" s="1"/>
  <c r="AW265" i="17"/>
  <c r="BB265" i="17"/>
  <c r="BD265" i="17"/>
  <c r="BI265" i="17"/>
  <c r="B266" i="17"/>
  <c r="C266" i="17"/>
  <c r="D266" i="17"/>
  <c r="E266" i="17"/>
  <c r="F266" i="17"/>
  <c r="G266" i="17"/>
  <c r="H266" i="17"/>
  <c r="I266" i="17"/>
  <c r="J266" i="17"/>
  <c r="L266" i="17"/>
  <c r="N266" i="17"/>
  <c r="Q266" i="17"/>
  <c r="T266" i="17"/>
  <c r="AB266" i="17"/>
  <c r="AI266" i="17"/>
  <c r="AP266" i="17"/>
  <c r="AT266" i="17"/>
  <c r="AU266" i="17" s="1"/>
  <c r="AW266" i="17"/>
  <c r="BB266" i="17"/>
  <c r="BD266" i="17"/>
  <c r="BI266" i="17"/>
  <c r="B267" i="17"/>
  <c r="C267" i="17"/>
  <c r="D267" i="17"/>
  <c r="E267" i="17"/>
  <c r="F267" i="17"/>
  <c r="G267" i="17"/>
  <c r="H267" i="17"/>
  <c r="I267" i="17"/>
  <c r="J267" i="17"/>
  <c r="L267" i="17"/>
  <c r="N267" i="17"/>
  <c r="Q267" i="17"/>
  <c r="T267" i="17"/>
  <c r="AB267" i="17"/>
  <c r="AI267" i="17"/>
  <c r="AP267" i="17"/>
  <c r="AT267" i="17"/>
  <c r="AU267" i="17" s="1"/>
  <c r="AW267" i="17"/>
  <c r="BB267" i="17"/>
  <c r="BD267" i="17"/>
  <c r="BI267" i="17"/>
  <c r="B268" i="17"/>
  <c r="C268" i="17"/>
  <c r="D268" i="17"/>
  <c r="E268" i="17"/>
  <c r="F268" i="17"/>
  <c r="G268" i="17"/>
  <c r="H268" i="17"/>
  <c r="I268" i="17"/>
  <c r="J268" i="17"/>
  <c r="L268" i="17"/>
  <c r="N268" i="17"/>
  <c r="Q268" i="17"/>
  <c r="T268" i="17"/>
  <c r="AB268" i="17"/>
  <c r="AI268" i="17"/>
  <c r="AP268" i="17"/>
  <c r="AT268" i="17"/>
  <c r="AU268" i="17" s="1"/>
  <c r="AW268" i="17"/>
  <c r="BB268" i="17"/>
  <c r="BD268" i="17"/>
  <c r="BI268" i="17"/>
  <c r="B269" i="17"/>
  <c r="C269" i="17"/>
  <c r="D269" i="17"/>
  <c r="E269" i="17"/>
  <c r="F269" i="17"/>
  <c r="G269" i="17"/>
  <c r="H269" i="17"/>
  <c r="I269" i="17"/>
  <c r="J269" i="17"/>
  <c r="L269" i="17"/>
  <c r="N269" i="17"/>
  <c r="Q269" i="17"/>
  <c r="T269" i="17"/>
  <c r="AB269" i="17"/>
  <c r="AI269" i="17"/>
  <c r="AP269" i="17"/>
  <c r="AT269" i="17"/>
  <c r="AU269" i="17" s="1"/>
  <c r="AW269" i="17"/>
  <c r="BB269" i="17"/>
  <c r="BD269" i="17"/>
  <c r="BI269" i="17"/>
  <c r="B270" i="17"/>
  <c r="C270" i="17"/>
  <c r="D270" i="17"/>
  <c r="E270" i="17"/>
  <c r="F270" i="17"/>
  <c r="G270" i="17"/>
  <c r="H270" i="17"/>
  <c r="I270" i="17"/>
  <c r="J270" i="17"/>
  <c r="L270" i="17"/>
  <c r="N270" i="17"/>
  <c r="Q270" i="17"/>
  <c r="T270" i="17"/>
  <c r="AB270" i="17"/>
  <c r="AI270" i="17"/>
  <c r="AP270" i="17"/>
  <c r="AT270" i="17"/>
  <c r="AU270" i="17" s="1"/>
  <c r="AW270" i="17"/>
  <c r="BB270" i="17"/>
  <c r="BD270" i="17"/>
  <c r="BI270" i="17"/>
  <c r="B271" i="17"/>
  <c r="C271" i="17"/>
  <c r="D271" i="17"/>
  <c r="E271" i="17"/>
  <c r="F271" i="17"/>
  <c r="G271" i="17"/>
  <c r="H271" i="17"/>
  <c r="I271" i="17"/>
  <c r="J271" i="17"/>
  <c r="L271" i="17"/>
  <c r="N271" i="17"/>
  <c r="Q271" i="17"/>
  <c r="T271" i="17"/>
  <c r="AB271" i="17"/>
  <c r="AI271" i="17"/>
  <c r="AP271" i="17"/>
  <c r="AT271" i="17"/>
  <c r="AU271" i="17" s="1"/>
  <c r="AW271" i="17"/>
  <c r="BB271" i="17"/>
  <c r="BD271" i="17"/>
  <c r="BI271" i="17"/>
  <c r="B272" i="17"/>
  <c r="C272" i="17"/>
  <c r="D272" i="17"/>
  <c r="E272" i="17"/>
  <c r="F272" i="17"/>
  <c r="G272" i="17"/>
  <c r="H272" i="17"/>
  <c r="I272" i="17"/>
  <c r="J272" i="17"/>
  <c r="L272" i="17"/>
  <c r="N272" i="17"/>
  <c r="Q272" i="17"/>
  <c r="T272" i="17"/>
  <c r="AB272" i="17"/>
  <c r="AI272" i="17"/>
  <c r="AP272" i="17"/>
  <c r="AT272" i="17"/>
  <c r="AU272" i="17" s="1"/>
  <c r="AW272" i="17"/>
  <c r="BB272" i="17"/>
  <c r="BD272" i="17"/>
  <c r="BI272" i="17"/>
  <c r="B273" i="17"/>
  <c r="C273" i="17"/>
  <c r="D273" i="17"/>
  <c r="E273" i="17"/>
  <c r="F273" i="17"/>
  <c r="G273" i="17"/>
  <c r="H273" i="17"/>
  <c r="I273" i="17"/>
  <c r="J273" i="17"/>
  <c r="L273" i="17"/>
  <c r="N273" i="17"/>
  <c r="Q273" i="17"/>
  <c r="T273" i="17"/>
  <c r="AB273" i="17"/>
  <c r="AI273" i="17"/>
  <c r="AP273" i="17"/>
  <c r="AT273" i="17"/>
  <c r="AU273" i="17" s="1"/>
  <c r="AW273" i="17"/>
  <c r="BB273" i="17"/>
  <c r="BD273" i="17"/>
  <c r="BI273" i="17"/>
  <c r="B274" i="17"/>
  <c r="C274" i="17"/>
  <c r="D274" i="17"/>
  <c r="E274" i="17"/>
  <c r="F274" i="17"/>
  <c r="G274" i="17"/>
  <c r="H274" i="17"/>
  <c r="I274" i="17"/>
  <c r="J274" i="17"/>
  <c r="L274" i="17"/>
  <c r="N274" i="17"/>
  <c r="Q274" i="17"/>
  <c r="T274" i="17"/>
  <c r="AB274" i="17"/>
  <c r="AI274" i="17"/>
  <c r="AP274" i="17"/>
  <c r="AT274" i="17"/>
  <c r="AU274" i="17" s="1"/>
  <c r="AW274" i="17"/>
  <c r="BB274" i="17"/>
  <c r="BD274" i="17"/>
  <c r="BI274" i="17"/>
  <c r="B275" i="17"/>
  <c r="C275" i="17"/>
  <c r="D275" i="17"/>
  <c r="E275" i="17"/>
  <c r="F275" i="17"/>
  <c r="G275" i="17"/>
  <c r="H275" i="17"/>
  <c r="I275" i="17"/>
  <c r="J275" i="17"/>
  <c r="L275" i="17"/>
  <c r="N275" i="17"/>
  <c r="Q275" i="17"/>
  <c r="T275" i="17"/>
  <c r="AB275" i="17"/>
  <c r="AI275" i="17"/>
  <c r="AP275" i="17"/>
  <c r="AT275" i="17"/>
  <c r="AU275" i="17" s="1"/>
  <c r="AW275" i="17"/>
  <c r="BB275" i="17"/>
  <c r="BD275" i="17"/>
  <c r="BI275" i="17"/>
  <c r="B276" i="17"/>
  <c r="C276" i="17"/>
  <c r="D276" i="17"/>
  <c r="E276" i="17"/>
  <c r="F276" i="17"/>
  <c r="G276" i="17"/>
  <c r="H276" i="17"/>
  <c r="I276" i="17"/>
  <c r="J276" i="17"/>
  <c r="L276" i="17"/>
  <c r="N276" i="17"/>
  <c r="Q276" i="17"/>
  <c r="T276" i="17"/>
  <c r="AB276" i="17"/>
  <c r="AI276" i="17"/>
  <c r="AP276" i="17"/>
  <c r="AT276" i="17"/>
  <c r="AU276" i="17" s="1"/>
  <c r="AW276" i="17"/>
  <c r="BB276" i="17"/>
  <c r="BD276" i="17"/>
  <c r="BI276" i="17"/>
  <c r="B277" i="17"/>
  <c r="C277" i="17"/>
  <c r="D277" i="17"/>
  <c r="E277" i="17"/>
  <c r="F277" i="17"/>
  <c r="G277" i="17"/>
  <c r="H277" i="17"/>
  <c r="I277" i="17"/>
  <c r="J277" i="17"/>
  <c r="K277" i="17"/>
  <c r="L277" i="17"/>
  <c r="M277" i="17"/>
  <c r="N277" i="17"/>
  <c r="O277" i="17"/>
  <c r="P277" i="17"/>
  <c r="Q277" i="17"/>
  <c r="T277" i="17"/>
  <c r="AB277" i="17"/>
  <c r="AI277" i="17"/>
  <c r="AP277" i="17"/>
  <c r="AT277" i="17"/>
  <c r="AU277" i="17" s="1"/>
  <c r="AW277" i="17"/>
  <c r="BB277" i="17"/>
  <c r="BD277" i="17"/>
  <c r="BI277" i="17"/>
  <c r="B278" i="17"/>
  <c r="C278" i="17"/>
  <c r="D278" i="17"/>
  <c r="E278" i="17"/>
  <c r="F278" i="17"/>
  <c r="G278" i="17"/>
  <c r="H278" i="17"/>
  <c r="I278" i="17"/>
  <c r="J278" i="17"/>
  <c r="K278" i="17"/>
  <c r="L278" i="17"/>
  <c r="M278" i="17"/>
  <c r="N278" i="17"/>
  <c r="O278" i="17"/>
  <c r="P278" i="17"/>
  <c r="Q278" i="17"/>
  <c r="T278" i="17"/>
  <c r="AB278" i="17"/>
  <c r="AI278" i="17"/>
  <c r="AP278" i="17"/>
  <c r="AT278" i="17"/>
  <c r="AU278" i="17" s="1"/>
  <c r="AW278" i="17"/>
  <c r="BB278" i="17"/>
  <c r="BD278" i="17"/>
  <c r="BI278" i="17"/>
  <c r="B279" i="17"/>
  <c r="C279" i="17"/>
  <c r="V279" i="17" s="1"/>
  <c r="D279" i="17"/>
  <c r="E279" i="17"/>
  <c r="F279" i="17"/>
  <c r="G279" i="17"/>
  <c r="H279" i="17"/>
  <c r="I279" i="17"/>
  <c r="J279" i="17"/>
  <c r="K279" i="17"/>
  <c r="L279" i="17"/>
  <c r="M279" i="17"/>
  <c r="N279" i="17"/>
  <c r="O279" i="17"/>
  <c r="P279" i="17"/>
  <c r="Q279" i="17"/>
  <c r="R279" i="17"/>
  <c r="S279" i="17"/>
  <c r="T279" i="17"/>
  <c r="U279" i="17"/>
  <c r="AB279" i="17"/>
  <c r="AI279" i="17"/>
  <c r="AP279" i="17"/>
  <c r="AT279" i="17"/>
  <c r="AU279" i="17" s="1"/>
  <c r="AW279" i="17"/>
  <c r="BB279" i="17"/>
  <c r="BD279" i="17"/>
  <c r="BI279" i="17"/>
  <c r="B280" i="17"/>
  <c r="C280" i="17"/>
  <c r="V280" i="17" s="1"/>
  <c r="D280" i="17"/>
  <c r="E280" i="17"/>
  <c r="F280" i="17"/>
  <c r="G280" i="17"/>
  <c r="H280" i="17"/>
  <c r="I280" i="17"/>
  <c r="J280" i="17"/>
  <c r="K280" i="17"/>
  <c r="L280" i="17"/>
  <c r="M280" i="17"/>
  <c r="N280" i="17"/>
  <c r="O280" i="17"/>
  <c r="P280" i="17"/>
  <c r="Q280" i="17"/>
  <c r="R280" i="17"/>
  <c r="S280" i="17"/>
  <c r="T280" i="17"/>
  <c r="U280" i="17"/>
  <c r="AB280" i="17"/>
  <c r="AI280" i="17"/>
  <c r="AP280" i="17"/>
  <c r="AT280" i="17"/>
  <c r="AU280" i="17" s="1"/>
  <c r="AW280" i="17"/>
  <c r="BB280" i="17"/>
  <c r="BD280" i="17"/>
  <c r="BI280" i="17"/>
  <c r="B281" i="17"/>
  <c r="C281" i="17"/>
  <c r="D281" i="17"/>
  <c r="E281" i="17"/>
  <c r="F281" i="17"/>
  <c r="G281" i="17"/>
  <c r="H281" i="17"/>
  <c r="I281" i="17"/>
  <c r="J281" i="17"/>
  <c r="K281" i="17"/>
  <c r="L281" i="17"/>
  <c r="M281" i="17"/>
  <c r="N281" i="17"/>
  <c r="O281" i="17"/>
  <c r="P281" i="17"/>
  <c r="Q281" i="17"/>
  <c r="R281" i="17"/>
  <c r="S281" i="17"/>
  <c r="T281" i="17"/>
  <c r="U281" i="17"/>
  <c r="V281" i="17"/>
  <c r="AB281" i="17"/>
  <c r="AI281" i="17"/>
  <c r="AP281" i="17"/>
  <c r="AT281" i="17"/>
  <c r="AU281" i="17" s="1"/>
  <c r="AW281" i="17"/>
  <c r="BB281" i="17"/>
  <c r="BD281" i="17"/>
  <c r="BI281" i="17"/>
  <c r="B282" i="17"/>
  <c r="C282" i="17"/>
  <c r="D282" i="17"/>
  <c r="V282" i="17" s="1"/>
  <c r="E282" i="17"/>
  <c r="F282" i="17"/>
  <c r="G282" i="17"/>
  <c r="H282" i="17"/>
  <c r="I282" i="17"/>
  <c r="J282" i="17"/>
  <c r="K282" i="17"/>
  <c r="L282" i="17"/>
  <c r="M282" i="17"/>
  <c r="N282" i="17"/>
  <c r="O282" i="17"/>
  <c r="P282" i="17"/>
  <c r="Q282" i="17"/>
  <c r="R282" i="17"/>
  <c r="S282" i="17"/>
  <c r="T282" i="17"/>
  <c r="U282" i="17"/>
  <c r="AB282" i="17"/>
  <c r="AI282" i="17"/>
  <c r="AP282" i="17"/>
  <c r="AT282" i="17"/>
  <c r="AU282" i="17" s="1"/>
  <c r="AW282" i="17"/>
  <c r="BB282" i="17"/>
  <c r="BD282" i="17"/>
  <c r="BI282" i="17"/>
  <c r="B283" i="17"/>
  <c r="C283" i="17"/>
  <c r="V283" i="17" s="1"/>
  <c r="D283" i="17"/>
  <c r="E283" i="17"/>
  <c r="F283" i="17"/>
  <c r="G283" i="17"/>
  <c r="H283" i="17"/>
  <c r="I283" i="17"/>
  <c r="J283" i="17"/>
  <c r="K283" i="17"/>
  <c r="L283" i="17"/>
  <c r="M283" i="17"/>
  <c r="N283" i="17"/>
  <c r="O283" i="17"/>
  <c r="P283" i="17"/>
  <c r="Q283" i="17"/>
  <c r="R283" i="17"/>
  <c r="S283" i="17"/>
  <c r="T283" i="17"/>
  <c r="U283" i="17"/>
  <c r="AB283" i="17"/>
  <c r="AI283" i="17"/>
  <c r="AP283" i="17"/>
  <c r="AT283" i="17"/>
  <c r="AU283" i="17" s="1"/>
  <c r="AW283" i="17"/>
  <c r="BB283" i="17"/>
  <c r="BD283" i="17"/>
  <c r="BI283" i="17"/>
  <c r="B284" i="17"/>
  <c r="C284" i="17"/>
  <c r="V284" i="17" s="1"/>
  <c r="D284" i="17"/>
  <c r="E284" i="17"/>
  <c r="F284" i="17"/>
  <c r="G284" i="17"/>
  <c r="H284" i="17"/>
  <c r="I284" i="17"/>
  <c r="J284" i="17"/>
  <c r="K284" i="17"/>
  <c r="L284" i="17"/>
  <c r="M284" i="17"/>
  <c r="N284" i="17"/>
  <c r="O284" i="17"/>
  <c r="P284" i="17"/>
  <c r="Q284" i="17"/>
  <c r="R284" i="17"/>
  <c r="S284" i="17"/>
  <c r="T284" i="17"/>
  <c r="U284" i="17"/>
  <c r="AB284" i="17"/>
  <c r="AI284" i="17"/>
  <c r="AP284" i="17"/>
  <c r="AT284" i="17"/>
  <c r="AU284" i="17" s="1"/>
  <c r="AW284" i="17"/>
  <c r="BB284" i="17"/>
  <c r="BD284" i="17"/>
  <c r="BI284" i="17"/>
  <c r="B285" i="17"/>
  <c r="C285" i="17"/>
  <c r="D285" i="17"/>
  <c r="E285" i="17"/>
  <c r="F285" i="17"/>
  <c r="G285" i="17"/>
  <c r="H285" i="17"/>
  <c r="I285" i="17"/>
  <c r="J285" i="17"/>
  <c r="K285" i="17"/>
  <c r="L285" i="17"/>
  <c r="M285" i="17"/>
  <c r="N285" i="17"/>
  <c r="O285" i="17"/>
  <c r="P285" i="17"/>
  <c r="Q285" i="17"/>
  <c r="R285" i="17"/>
  <c r="S285" i="17"/>
  <c r="T285" i="17"/>
  <c r="U285" i="17"/>
  <c r="V285" i="17"/>
  <c r="AB285" i="17"/>
  <c r="AI285" i="17"/>
  <c r="AP285" i="17"/>
  <c r="AT285" i="17"/>
  <c r="AU285" i="17" s="1"/>
  <c r="AW285" i="17"/>
  <c r="BB285" i="17"/>
  <c r="BD285" i="17"/>
  <c r="BI285" i="17"/>
  <c r="B286" i="17"/>
  <c r="C286" i="17"/>
  <c r="D286" i="17"/>
  <c r="V286" i="17" s="1"/>
  <c r="E286" i="17"/>
  <c r="F286" i="17"/>
  <c r="G286" i="17"/>
  <c r="H286" i="17"/>
  <c r="I286" i="17"/>
  <c r="J286" i="17"/>
  <c r="K286" i="17"/>
  <c r="L286" i="17"/>
  <c r="M286" i="17"/>
  <c r="N286" i="17"/>
  <c r="O286" i="17"/>
  <c r="P286" i="17"/>
  <c r="Q286" i="17"/>
  <c r="R286" i="17"/>
  <c r="S286" i="17"/>
  <c r="T286" i="17"/>
  <c r="U286" i="17"/>
  <c r="AB286" i="17"/>
  <c r="AI286" i="17"/>
  <c r="AP286" i="17"/>
  <c r="AT286" i="17"/>
  <c r="AU286" i="17" s="1"/>
  <c r="AW286" i="17"/>
  <c r="BB286" i="17"/>
  <c r="BD286" i="17"/>
  <c r="BI286" i="17"/>
  <c r="B287" i="17"/>
  <c r="C287" i="17"/>
  <c r="V287" i="17" s="1"/>
  <c r="D287" i="17"/>
  <c r="E287" i="17"/>
  <c r="F287" i="17"/>
  <c r="G287" i="17"/>
  <c r="H287" i="17"/>
  <c r="I287" i="17"/>
  <c r="J287" i="17"/>
  <c r="K287" i="17"/>
  <c r="L287" i="17"/>
  <c r="M287" i="17"/>
  <c r="N287" i="17"/>
  <c r="O287" i="17"/>
  <c r="P287" i="17"/>
  <c r="Q287" i="17"/>
  <c r="R287" i="17"/>
  <c r="S287" i="17"/>
  <c r="T287" i="17"/>
  <c r="U287" i="17"/>
  <c r="AB287" i="17"/>
  <c r="AI287" i="17"/>
  <c r="AP287" i="17"/>
  <c r="AT287" i="17"/>
  <c r="AU287" i="17" s="1"/>
  <c r="AW287" i="17"/>
  <c r="BB287" i="17"/>
  <c r="BD287" i="17"/>
  <c r="BI287" i="17"/>
  <c r="B288" i="17"/>
  <c r="C288" i="17"/>
  <c r="V288" i="17" s="1"/>
  <c r="D288" i="17"/>
  <c r="E288" i="17"/>
  <c r="F288" i="17"/>
  <c r="G288" i="17"/>
  <c r="H288" i="17"/>
  <c r="I288" i="17"/>
  <c r="J288" i="17"/>
  <c r="K288" i="17"/>
  <c r="L288" i="17"/>
  <c r="M288" i="17"/>
  <c r="N288" i="17"/>
  <c r="O288" i="17"/>
  <c r="P288" i="17"/>
  <c r="Q288" i="17"/>
  <c r="R288" i="17"/>
  <c r="S288" i="17"/>
  <c r="T288" i="17"/>
  <c r="U288" i="17"/>
  <c r="AB288" i="17"/>
  <c r="AI288" i="17"/>
  <c r="AP288" i="17"/>
  <c r="AT288" i="17"/>
  <c r="AU288" i="17" s="1"/>
  <c r="AW288" i="17"/>
  <c r="BB288" i="17"/>
  <c r="BD288" i="17"/>
  <c r="BI288" i="17"/>
  <c r="B289" i="17"/>
  <c r="C289" i="17"/>
  <c r="D289" i="17"/>
  <c r="E289" i="17"/>
  <c r="F289" i="17"/>
  <c r="G289" i="17"/>
  <c r="H289" i="17"/>
  <c r="I289" i="17"/>
  <c r="J289" i="17"/>
  <c r="K289" i="17"/>
  <c r="L289" i="17"/>
  <c r="M289" i="17"/>
  <c r="N289" i="17"/>
  <c r="O289" i="17"/>
  <c r="P289" i="17"/>
  <c r="Q289" i="17"/>
  <c r="R289" i="17"/>
  <c r="S289" i="17"/>
  <c r="T289" i="17"/>
  <c r="U289" i="17"/>
  <c r="V289" i="17"/>
  <c r="AB289" i="17"/>
  <c r="AI289" i="17"/>
  <c r="AP289" i="17"/>
  <c r="AT289" i="17"/>
  <c r="AU289" i="17" s="1"/>
  <c r="AW289" i="17"/>
  <c r="BB289" i="17"/>
  <c r="BD289" i="17"/>
  <c r="BI289" i="17"/>
  <c r="B290" i="17"/>
  <c r="C290" i="17"/>
  <c r="D290" i="17"/>
  <c r="V290" i="17" s="1"/>
  <c r="E290" i="17"/>
  <c r="F290" i="17"/>
  <c r="G290" i="17"/>
  <c r="H290" i="17"/>
  <c r="I290" i="17"/>
  <c r="J290" i="17"/>
  <c r="K290" i="17"/>
  <c r="L290" i="17"/>
  <c r="M290" i="17"/>
  <c r="N290" i="17"/>
  <c r="O290" i="17"/>
  <c r="P290" i="17"/>
  <c r="Q290" i="17"/>
  <c r="R290" i="17"/>
  <c r="S290" i="17"/>
  <c r="T290" i="17"/>
  <c r="U290" i="17"/>
  <c r="AB290" i="17"/>
  <c r="AI290" i="17"/>
  <c r="AP290" i="17"/>
  <c r="AT290" i="17"/>
  <c r="AU290" i="17" s="1"/>
  <c r="AW290" i="17"/>
  <c r="BB290" i="17"/>
  <c r="BD290" i="17"/>
  <c r="BI290" i="17"/>
  <c r="B291" i="17"/>
  <c r="C291" i="17"/>
  <c r="V291" i="17" s="1"/>
  <c r="D291" i="17"/>
  <c r="E291" i="17"/>
  <c r="F291" i="17"/>
  <c r="G291" i="17"/>
  <c r="H291" i="17"/>
  <c r="I291" i="17"/>
  <c r="J291" i="17"/>
  <c r="K291" i="17"/>
  <c r="L291" i="17"/>
  <c r="M291" i="17"/>
  <c r="N291" i="17"/>
  <c r="O291" i="17"/>
  <c r="P291" i="17"/>
  <c r="Q291" i="17"/>
  <c r="R291" i="17"/>
  <c r="S291" i="17"/>
  <c r="T291" i="17"/>
  <c r="U291" i="17"/>
  <c r="AB291" i="17"/>
  <c r="AI291" i="17"/>
  <c r="AP291" i="17"/>
  <c r="AT291" i="17"/>
  <c r="AU291" i="17" s="1"/>
  <c r="AW291" i="17"/>
  <c r="BB291" i="17"/>
  <c r="BD291" i="17"/>
  <c r="BI291" i="17"/>
  <c r="B292" i="17"/>
  <c r="C292" i="17"/>
  <c r="V292" i="17" s="1"/>
  <c r="D292" i="17"/>
  <c r="E292" i="17"/>
  <c r="F292" i="17"/>
  <c r="G292" i="17"/>
  <c r="H292" i="17"/>
  <c r="I292" i="17"/>
  <c r="J292" i="17"/>
  <c r="K292" i="17"/>
  <c r="L292" i="17"/>
  <c r="M292" i="17"/>
  <c r="N292" i="17"/>
  <c r="O292" i="17"/>
  <c r="P292" i="17"/>
  <c r="Q292" i="17"/>
  <c r="R292" i="17"/>
  <c r="S292" i="17"/>
  <c r="T292" i="17"/>
  <c r="U292" i="17"/>
  <c r="AB292" i="17"/>
  <c r="AI292" i="17"/>
  <c r="AP292" i="17"/>
  <c r="AT292" i="17"/>
  <c r="AU292" i="17" s="1"/>
  <c r="AW292" i="17"/>
  <c r="BB292" i="17"/>
  <c r="BD292" i="17"/>
  <c r="BI292" i="17"/>
  <c r="B293" i="17"/>
  <c r="C293" i="17"/>
  <c r="D293" i="17"/>
  <c r="E293" i="17"/>
  <c r="F293" i="17"/>
  <c r="G293" i="17"/>
  <c r="H293" i="17"/>
  <c r="I293" i="17"/>
  <c r="J293" i="17"/>
  <c r="K293" i="17"/>
  <c r="L293" i="17"/>
  <c r="M293" i="17"/>
  <c r="N293" i="17"/>
  <c r="O293" i="17"/>
  <c r="P293" i="17"/>
  <c r="Q293" i="17"/>
  <c r="R293" i="17"/>
  <c r="S293" i="17"/>
  <c r="T293" i="17"/>
  <c r="U293" i="17"/>
  <c r="V293" i="17"/>
  <c r="AB293" i="17"/>
  <c r="AI293" i="17"/>
  <c r="AP293" i="17"/>
  <c r="AT293" i="17"/>
  <c r="AU293" i="17" s="1"/>
  <c r="AW293" i="17"/>
  <c r="BB293" i="17"/>
  <c r="BD293" i="17"/>
  <c r="BI293" i="17"/>
  <c r="B294" i="17"/>
  <c r="C294" i="17"/>
  <c r="D294" i="17"/>
  <c r="V294" i="17" s="1"/>
  <c r="E294" i="17"/>
  <c r="F294" i="17"/>
  <c r="G294" i="17"/>
  <c r="H294" i="17"/>
  <c r="I294" i="17"/>
  <c r="J294" i="17"/>
  <c r="K294" i="17"/>
  <c r="L294" i="17"/>
  <c r="M294" i="17"/>
  <c r="N294" i="17"/>
  <c r="O294" i="17"/>
  <c r="P294" i="17"/>
  <c r="Q294" i="17"/>
  <c r="R294" i="17"/>
  <c r="S294" i="17"/>
  <c r="T294" i="17"/>
  <c r="U294" i="17"/>
  <c r="AB294" i="17"/>
  <c r="AI294" i="17"/>
  <c r="AP294" i="17"/>
  <c r="AT294" i="17"/>
  <c r="AU294" i="17" s="1"/>
  <c r="AW294" i="17"/>
  <c r="BB294" i="17"/>
  <c r="BD294" i="17"/>
  <c r="BI294" i="17"/>
  <c r="B295" i="17"/>
  <c r="C295" i="17"/>
  <c r="V295" i="17" s="1"/>
  <c r="D295" i="17"/>
  <c r="E295" i="17"/>
  <c r="F295" i="17"/>
  <c r="G295" i="17"/>
  <c r="H295" i="17"/>
  <c r="I295" i="17"/>
  <c r="J295" i="17"/>
  <c r="K295" i="17"/>
  <c r="L295" i="17"/>
  <c r="M295" i="17"/>
  <c r="N295" i="17"/>
  <c r="O295" i="17"/>
  <c r="P295" i="17"/>
  <c r="Q295" i="17"/>
  <c r="R295" i="17"/>
  <c r="S295" i="17"/>
  <c r="T295" i="17"/>
  <c r="U295" i="17"/>
  <c r="AB295" i="17"/>
  <c r="AI295" i="17"/>
  <c r="AP295" i="17"/>
  <c r="AT295" i="17"/>
  <c r="AU295" i="17" s="1"/>
  <c r="AW295" i="17"/>
  <c r="BB295" i="17"/>
  <c r="BD295" i="17"/>
  <c r="BI295" i="17"/>
  <c r="B296" i="17"/>
  <c r="C296" i="17"/>
  <c r="V296" i="17" s="1"/>
  <c r="D296" i="17"/>
  <c r="E296" i="17"/>
  <c r="F296" i="17"/>
  <c r="G296" i="17"/>
  <c r="H296" i="17"/>
  <c r="I296" i="17"/>
  <c r="J296" i="17"/>
  <c r="K296" i="17"/>
  <c r="L296" i="17"/>
  <c r="M296" i="17"/>
  <c r="N296" i="17"/>
  <c r="O296" i="17"/>
  <c r="P296" i="17"/>
  <c r="Q296" i="17"/>
  <c r="R296" i="17"/>
  <c r="S296" i="17"/>
  <c r="T296" i="17"/>
  <c r="U296" i="17"/>
  <c r="AB296" i="17"/>
  <c r="AI296" i="17"/>
  <c r="AP296" i="17"/>
  <c r="AT296" i="17"/>
  <c r="AU296" i="17" s="1"/>
  <c r="AW296" i="17"/>
  <c r="BB296" i="17"/>
  <c r="BD296" i="17"/>
  <c r="BI296" i="17"/>
  <c r="B297" i="17"/>
  <c r="C297" i="17"/>
  <c r="D297" i="17"/>
  <c r="E297" i="17"/>
  <c r="F297" i="17"/>
  <c r="G297" i="17"/>
  <c r="H297" i="17"/>
  <c r="I297" i="17"/>
  <c r="J297" i="17"/>
  <c r="K297" i="17"/>
  <c r="L297" i="17"/>
  <c r="M297" i="17"/>
  <c r="N297" i="17"/>
  <c r="O297" i="17"/>
  <c r="P297" i="17"/>
  <c r="Q297" i="17"/>
  <c r="R297" i="17"/>
  <c r="S297" i="17"/>
  <c r="T297" i="17"/>
  <c r="U297" i="17"/>
  <c r="V297" i="17"/>
  <c r="AB297" i="17"/>
  <c r="AI297" i="17"/>
  <c r="AP297" i="17"/>
  <c r="AT297" i="17"/>
  <c r="AU297" i="17" s="1"/>
  <c r="AW297" i="17"/>
  <c r="BB297" i="17"/>
  <c r="BD297" i="17"/>
  <c r="BI297" i="17"/>
  <c r="B298" i="17"/>
  <c r="C298" i="17"/>
  <c r="D298" i="17"/>
  <c r="V298" i="17" s="1"/>
  <c r="E298" i="17"/>
  <c r="F298" i="17"/>
  <c r="G298" i="17"/>
  <c r="H298" i="17"/>
  <c r="I298" i="17"/>
  <c r="J298" i="17"/>
  <c r="K298" i="17"/>
  <c r="L298" i="17"/>
  <c r="M298" i="17"/>
  <c r="N298" i="17"/>
  <c r="O298" i="17"/>
  <c r="P298" i="17"/>
  <c r="Q298" i="17"/>
  <c r="R298" i="17"/>
  <c r="S298" i="17"/>
  <c r="T298" i="17"/>
  <c r="U298" i="17"/>
  <c r="AB298" i="17"/>
  <c r="AI298" i="17"/>
  <c r="AP298" i="17"/>
  <c r="AT298" i="17"/>
  <c r="AU298" i="17" s="1"/>
  <c r="AW298" i="17"/>
  <c r="BB298" i="17"/>
  <c r="BD298" i="17"/>
  <c r="BI298" i="17"/>
  <c r="B299" i="17"/>
  <c r="C299" i="17"/>
  <c r="V299" i="17" s="1"/>
  <c r="D299" i="17"/>
  <c r="E299" i="17"/>
  <c r="F299" i="17"/>
  <c r="G299" i="17"/>
  <c r="H299" i="17"/>
  <c r="I299" i="17"/>
  <c r="J299" i="17"/>
  <c r="K299" i="17"/>
  <c r="L299" i="17"/>
  <c r="M299" i="17"/>
  <c r="N299" i="17"/>
  <c r="O299" i="17"/>
  <c r="P299" i="17"/>
  <c r="Q299" i="17"/>
  <c r="R299" i="17"/>
  <c r="S299" i="17"/>
  <c r="T299" i="17"/>
  <c r="U299" i="17"/>
  <c r="AB299" i="17"/>
  <c r="AI299" i="17"/>
  <c r="AP299" i="17"/>
  <c r="AT299" i="17"/>
  <c r="AU299" i="17" s="1"/>
  <c r="AW299" i="17"/>
  <c r="BB299" i="17"/>
  <c r="BD299" i="17"/>
  <c r="BI299" i="17"/>
  <c r="B300" i="17"/>
  <c r="C300" i="17"/>
  <c r="V300" i="17" s="1"/>
  <c r="D300" i="17"/>
  <c r="E300" i="17"/>
  <c r="F300" i="17"/>
  <c r="G300" i="17"/>
  <c r="H300" i="17"/>
  <c r="I300" i="17"/>
  <c r="J300" i="17"/>
  <c r="K300" i="17"/>
  <c r="L300" i="17"/>
  <c r="M300" i="17"/>
  <c r="N300" i="17"/>
  <c r="O300" i="17"/>
  <c r="P300" i="17"/>
  <c r="Q300" i="17"/>
  <c r="R300" i="17"/>
  <c r="S300" i="17"/>
  <c r="T300" i="17"/>
  <c r="U300" i="17"/>
  <c r="AB300" i="17"/>
  <c r="AI300" i="17"/>
  <c r="AP300" i="17"/>
  <c r="AT300" i="17"/>
  <c r="AU300" i="17" s="1"/>
  <c r="AW300" i="17"/>
  <c r="BB300" i="17"/>
  <c r="BD300" i="17"/>
  <c r="BI300" i="17"/>
  <c r="B301" i="17"/>
  <c r="C301" i="17"/>
  <c r="D301" i="17"/>
  <c r="E301" i="17"/>
  <c r="F301" i="17"/>
  <c r="G301" i="17"/>
  <c r="H301" i="17"/>
  <c r="I301" i="17"/>
  <c r="J301" i="17"/>
  <c r="K301" i="17"/>
  <c r="L301" i="17"/>
  <c r="M301" i="17"/>
  <c r="N301" i="17"/>
  <c r="O301" i="17"/>
  <c r="P301" i="17"/>
  <c r="Q301" i="17"/>
  <c r="R301" i="17"/>
  <c r="S301" i="17"/>
  <c r="T301" i="17"/>
  <c r="U301" i="17"/>
  <c r="V301" i="17"/>
  <c r="AB301" i="17"/>
  <c r="AI301" i="17"/>
  <c r="AP301" i="17"/>
  <c r="AT301" i="17"/>
  <c r="AU301" i="17" s="1"/>
  <c r="AW301" i="17"/>
  <c r="BB301" i="17"/>
  <c r="BD301" i="17"/>
  <c r="BI301" i="17"/>
  <c r="B302" i="17"/>
  <c r="C302" i="17"/>
  <c r="D302" i="17"/>
  <c r="V302" i="17" s="1"/>
  <c r="E302" i="17"/>
  <c r="F302" i="17"/>
  <c r="G302" i="17"/>
  <c r="H302" i="17"/>
  <c r="I302" i="17"/>
  <c r="J302" i="17"/>
  <c r="K302" i="17"/>
  <c r="L302" i="17"/>
  <c r="M302" i="17"/>
  <c r="N302" i="17"/>
  <c r="O302" i="17"/>
  <c r="P302" i="17"/>
  <c r="Q302" i="17"/>
  <c r="R302" i="17"/>
  <c r="S302" i="17"/>
  <c r="T302" i="17"/>
  <c r="U302" i="17"/>
  <c r="AB302" i="17"/>
  <c r="AI302" i="17"/>
  <c r="AP302" i="17"/>
  <c r="AT302" i="17"/>
  <c r="AU302" i="17" s="1"/>
  <c r="AW302" i="17"/>
  <c r="BB302" i="17"/>
  <c r="BD302" i="17"/>
  <c r="BI302" i="17"/>
  <c r="B303" i="17"/>
  <c r="C303" i="17"/>
  <c r="D303" i="17"/>
  <c r="E303" i="17"/>
  <c r="F303" i="17"/>
  <c r="G303" i="17"/>
  <c r="H303" i="17"/>
  <c r="I303" i="17"/>
  <c r="J303" i="17"/>
  <c r="K303" i="17"/>
  <c r="L303" i="17"/>
  <c r="V303" i="17" s="1"/>
  <c r="M303" i="17"/>
  <c r="N303" i="17"/>
  <c r="O303" i="17"/>
  <c r="P303" i="17"/>
  <c r="Q303" i="17"/>
  <c r="R303" i="17"/>
  <c r="S303" i="17"/>
  <c r="T303" i="17"/>
  <c r="U303" i="17"/>
  <c r="AB303" i="17"/>
  <c r="AI303" i="17"/>
  <c r="AP303" i="17"/>
  <c r="AT303" i="17"/>
  <c r="AU303" i="17" s="1"/>
  <c r="AW303" i="17"/>
  <c r="BB303" i="17"/>
  <c r="BD303" i="17"/>
  <c r="BI303" i="17"/>
  <c r="B304" i="17"/>
  <c r="C304" i="17"/>
  <c r="V304" i="17" s="1"/>
  <c r="D304" i="17"/>
  <c r="E304" i="17"/>
  <c r="F304" i="17"/>
  <c r="G304" i="17"/>
  <c r="H304" i="17"/>
  <c r="I304" i="17"/>
  <c r="J304" i="17"/>
  <c r="K304" i="17"/>
  <c r="L304" i="17"/>
  <c r="M304" i="17"/>
  <c r="N304" i="17"/>
  <c r="O304" i="17"/>
  <c r="P304" i="17"/>
  <c r="Q304" i="17"/>
  <c r="R304" i="17"/>
  <c r="S304" i="17"/>
  <c r="T304" i="17"/>
  <c r="U304" i="17"/>
  <c r="AB304" i="17"/>
  <c r="AI304" i="17"/>
  <c r="AP304" i="17"/>
  <c r="AT304" i="17"/>
  <c r="AU304" i="17" s="1"/>
  <c r="AW304" i="17"/>
  <c r="BB304" i="17"/>
  <c r="BD304" i="17"/>
  <c r="BI304" i="17"/>
  <c r="B305" i="17"/>
  <c r="C305" i="17"/>
  <c r="D305" i="17"/>
  <c r="E305" i="17"/>
  <c r="F305" i="17"/>
  <c r="G305" i="17"/>
  <c r="H305" i="17"/>
  <c r="I305" i="17"/>
  <c r="J305" i="17"/>
  <c r="K305" i="17"/>
  <c r="L305" i="17"/>
  <c r="M305" i="17"/>
  <c r="N305" i="17"/>
  <c r="O305" i="17"/>
  <c r="P305" i="17"/>
  <c r="Q305" i="17"/>
  <c r="R305" i="17"/>
  <c r="S305" i="17"/>
  <c r="T305" i="17"/>
  <c r="U305" i="17"/>
  <c r="AB305" i="17"/>
  <c r="AI305" i="17"/>
  <c r="AP305" i="17"/>
  <c r="AT305" i="17"/>
  <c r="AU305" i="17" s="1"/>
  <c r="AW305" i="17"/>
  <c r="BB305" i="17"/>
  <c r="BD305" i="17"/>
  <c r="BI305" i="17"/>
  <c r="B306" i="17"/>
  <c r="C306" i="17"/>
  <c r="V306" i="17" s="1"/>
  <c r="D306" i="17"/>
  <c r="E306" i="17"/>
  <c r="F306" i="17"/>
  <c r="G306" i="17"/>
  <c r="H306" i="17"/>
  <c r="I306" i="17"/>
  <c r="J306" i="17"/>
  <c r="K306" i="17"/>
  <c r="L306" i="17"/>
  <c r="M306" i="17"/>
  <c r="N306" i="17"/>
  <c r="O306" i="17"/>
  <c r="P306" i="17"/>
  <c r="Q306" i="17"/>
  <c r="R306" i="17"/>
  <c r="S306" i="17"/>
  <c r="T306" i="17"/>
  <c r="U306" i="17"/>
  <c r="AB306" i="17"/>
  <c r="AI306" i="17"/>
  <c r="AP306" i="17"/>
  <c r="AT306" i="17"/>
  <c r="AU306" i="17" s="1"/>
  <c r="AW306" i="17"/>
  <c r="BB306" i="17"/>
  <c r="BD306" i="17"/>
  <c r="BI306" i="17"/>
  <c r="B307" i="17"/>
  <c r="C307" i="17"/>
  <c r="D307" i="17"/>
  <c r="E307" i="17"/>
  <c r="F307" i="17"/>
  <c r="G307" i="17"/>
  <c r="H307" i="17"/>
  <c r="I307" i="17"/>
  <c r="J307" i="17"/>
  <c r="K307" i="17"/>
  <c r="L307" i="17"/>
  <c r="M307" i="17"/>
  <c r="N307" i="17"/>
  <c r="O307" i="17"/>
  <c r="P307" i="17"/>
  <c r="Q307" i="17"/>
  <c r="R307" i="17"/>
  <c r="S307" i="17"/>
  <c r="T307" i="17"/>
  <c r="U307" i="17"/>
  <c r="AB307" i="17"/>
  <c r="AI307" i="17"/>
  <c r="AP307" i="17"/>
  <c r="AT307" i="17"/>
  <c r="AU307" i="17" s="1"/>
  <c r="AW307" i="17"/>
  <c r="BB307" i="17"/>
  <c r="BD307" i="17"/>
  <c r="BI307" i="17"/>
  <c r="B308" i="17"/>
  <c r="C308" i="17"/>
  <c r="D308" i="17"/>
  <c r="E308" i="17"/>
  <c r="F308" i="17"/>
  <c r="G308" i="17"/>
  <c r="H308" i="17"/>
  <c r="I308" i="17"/>
  <c r="J308" i="17"/>
  <c r="K308" i="17"/>
  <c r="L308" i="17"/>
  <c r="M308" i="17"/>
  <c r="N308" i="17"/>
  <c r="O308" i="17"/>
  <c r="P308" i="17"/>
  <c r="Q308" i="17"/>
  <c r="R308" i="17"/>
  <c r="S308" i="17"/>
  <c r="T308" i="17"/>
  <c r="U308" i="17"/>
  <c r="V308" i="17"/>
  <c r="AB308" i="17"/>
  <c r="AI308" i="17"/>
  <c r="AP308" i="17"/>
  <c r="AT308" i="17"/>
  <c r="AU308" i="17" s="1"/>
  <c r="AW308" i="17"/>
  <c r="BB308" i="17"/>
  <c r="BD308" i="17"/>
  <c r="BI308" i="17"/>
  <c r="B309" i="17"/>
  <c r="C309" i="17"/>
  <c r="D309" i="17"/>
  <c r="E309" i="17"/>
  <c r="F309" i="17"/>
  <c r="G309" i="17"/>
  <c r="H309" i="17"/>
  <c r="I309" i="17"/>
  <c r="J309" i="17"/>
  <c r="K309" i="17"/>
  <c r="L309" i="17"/>
  <c r="M309" i="17"/>
  <c r="N309" i="17"/>
  <c r="O309" i="17"/>
  <c r="P309" i="17"/>
  <c r="Q309" i="17"/>
  <c r="R309" i="17"/>
  <c r="S309" i="17"/>
  <c r="T309" i="17"/>
  <c r="U309" i="17"/>
  <c r="AB309" i="17"/>
  <c r="AI309" i="17"/>
  <c r="AP309" i="17"/>
  <c r="AT309" i="17"/>
  <c r="AU309" i="17" s="1"/>
  <c r="AW309" i="17"/>
  <c r="BB309" i="17"/>
  <c r="BD309" i="17"/>
  <c r="BI309" i="17"/>
  <c r="B310" i="17"/>
  <c r="C310" i="17"/>
  <c r="D310" i="17"/>
  <c r="V310" i="17" s="1"/>
  <c r="E310" i="17"/>
  <c r="F310" i="17"/>
  <c r="G310" i="17"/>
  <c r="H310" i="17"/>
  <c r="I310" i="17"/>
  <c r="J310" i="17"/>
  <c r="K310" i="17"/>
  <c r="L310" i="17"/>
  <c r="M310" i="17"/>
  <c r="N310" i="17"/>
  <c r="O310" i="17"/>
  <c r="P310" i="17"/>
  <c r="Q310" i="17"/>
  <c r="R310" i="17"/>
  <c r="S310" i="17"/>
  <c r="T310" i="17"/>
  <c r="U310" i="17"/>
  <c r="AB310" i="17"/>
  <c r="AI310" i="17"/>
  <c r="AP310" i="17"/>
  <c r="AT310" i="17"/>
  <c r="AU310" i="17" s="1"/>
  <c r="AW310" i="17"/>
  <c r="BB310" i="17"/>
  <c r="BD310" i="17"/>
  <c r="BI310" i="17"/>
  <c r="B311" i="17"/>
  <c r="C311" i="17"/>
  <c r="D311" i="17"/>
  <c r="E311" i="17"/>
  <c r="F311" i="17"/>
  <c r="G311" i="17"/>
  <c r="H311" i="17"/>
  <c r="I311" i="17"/>
  <c r="J311" i="17"/>
  <c r="K311" i="17"/>
  <c r="L311" i="17"/>
  <c r="M311" i="17"/>
  <c r="N311" i="17"/>
  <c r="O311" i="17"/>
  <c r="P311" i="17"/>
  <c r="Q311" i="17"/>
  <c r="T311" i="17"/>
  <c r="AB311" i="17"/>
  <c r="AI311" i="17"/>
  <c r="AP311" i="17"/>
  <c r="AT311" i="17"/>
  <c r="AU311" i="17" s="1"/>
  <c r="AW311" i="17"/>
  <c r="BB311" i="17"/>
  <c r="BD311" i="17"/>
  <c r="BI311" i="17"/>
  <c r="B312" i="17"/>
  <c r="C312" i="17"/>
  <c r="D312" i="17"/>
  <c r="E312" i="17"/>
  <c r="F312" i="17"/>
  <c r="G312" i="17"/>
  <c r="H312" i="17"/>
  <c r="I312" i="17"/>
  <c r="J312" i="17"/>
  <c r="K312" i="17"/>
  <c r="L312" i="17"/>
  <c r="M312" i="17"/>
  <c r="N312" i="17"/>
  <c r="O312" i="17"/>
  <c r="P312" i="17"/>
  <c r="Q312" i="17"/>
  <c r="T312" i="17"/>
  <c r="AB312" i="17"/>
  <c r="AI312" i="17"/>
  <c r="AP312" i="17"/>
  <c r="AT312" i="17"/>
  <c r="AU312" i="17" s="1"/>
  <c r="AW312" i="17"/>
  <c r="BB312" i="17"/>
  <c r="BD312" i="17"/>
  <c r="BI312" i="17"/>
  <c r="B313" i="17"/>
  <c r="C313" i="17"/>
  <c r="D313" i="17"/>
  <c r="E313" i="17"/>
  <c r="F313" i="17"/>
  <c r="G313" i="17"/>
  <c r="H313" i="17"/>
  <c r="I313" i="17"/>
  <c r="J313" i="17"/>
  <c r="L313" i="17"/>
  <c r="M313" i="17"/>
  <c r="N313" i="17"/>
  <c r="O313" i="17"/>
  <c r="P313" i="17"/>
  <c r="Q313" i="17"/>
  <c r="T313" i="17"/>
  <c r="AB313" i="17"/>
  <c r="AI313" i="17"/>
  <c r="AP313" i="17"/>
  <c r="AT313" i="17"/>
  <c r="AU313" i="17" s="1"/>
  <c r="AW313" i="17"/>
  <c r="BB313" i="17"/>
  <c r="BD313" i="17"/>
  <c r="BI313" i="17"/>
  <c r="B314" i="17"/>
  <c r="C314" i="17"/>
  <c r="D314" i="17"/>
  <c r="E314" i="17"/>
  <c r="F314" i="17"/>
  <c r="G314" i="17"/>
  <c r="H314" i="17"/>
  <c r="I314" i="17"/>
  <c r="J314" i="17"/>
  <c r="L314" i="17"/>
  <c r="M314" i="17"/>
  <c r="N314" i="17"/>
  <c r="O314" i="17"/>
  <c r="P314" i="17"/>
  <c r="Q314" i="17"/>
  <c r="T314" i="17"/>
  <c r="AB314" i="17"/>
  <c r="AI314" i="17"/>
  <c r="AP314" i="17"/>
  <c r="AT314" i="17"/>
  <c r="AU314" i="17" s="1"/>
  <c r="AW314" i="17"/>
  <c r="BB314" i="17"/>
  <c r="BD314" i="17"/>
  <c r="BI314" i="17"/>
  <c r="B315" i="17"/>
  <c r="C315" i="17"/>
  <c r="D315" i="17"/>
  <c r="E315" i="17"/>
  <c r="F315" i="17"/>
  <c r="G315" i="17"/>
  <c r="H315" i="17"/>
  <c r="I315" i="17"/>
  <c r="J315" i="17"/>
  <c r="L315" i="17"/>
  <c r="M315" i="17"/>
  <c r="N315" i="17"/>
  <c r="O315" i="17"/>
  <c r="P315" i="17"/>
  <c r="Q315" i="17"/>
  <c r="T315" i="17"/>
  <c r="AB315" i="17"/>
  <c r="AI315" i="17"/>
  <c r="AP315" i="17"/>
  <c r="AT315" i="17"/>
  <c r="AU315" i="17" s="1"/>
  <c r="AW315" i="17"/>
  <c r="BB315" i="17"/>
  <c r="BD315" i="17"/>
  <c r="BI315" i="17"/>
  <c r="B316" i="17"/>
  <c r="C316" i="17"/>
  <c r="D316" i="17"/>
  <c r="E316" i="17"/>
  <c r="F316" i="17"/>
  <c r="G316" i="17"/>
  <c r="H316" i="17"/>
  <c r="I316" i="17"/>
  <c r="J316" i="17"/>
  <c r="L316" i="17"/>
  <c r="M316" i="17"/>
  <c r="N316" i="17"/>
  <c r="O316" i="17"/>
  <c r="P316" i="17"/>
  <c r="Q316" i="17"/>
  <c r="T316" i="17"/>
  <c r="AB316" i="17"/>
  <c r="AI316" i="17"/>
  <c r="AP316" i="17"/>
  <c r="AT316" i="17"/>
  <c r="AU316" i="17" s="1"/>
  <c r="AW316" i="17"/>
  <c r="BB316" i="17"/>
  <c r="BD316" i="17"/>
  <c r="BI316" i="17"/>
  <c r="B317" i="17"/>
  <c r="C317" i="17"/>
  <c r="D317" i="17"/>
  <c r="E317" i="17"/>
  <c r="F317" i="17"/>
  <c r="G317" i="17"/>
  <c r="H317" i="17"/>
  <c r="I317" i="17"/>
  <c r="J317" i="17"/>
  <c r="L317" i="17"/>
  <c r="M317" i="17"/>
  <c r="N317" i="17"/>
  <c r="O317" i="17"/>
  <c r="P317" i="17"/>
  <c r="Q317" i="17"/>
  <c r="T317" i="17"/>
  <c r="AB317" i="17"/>
  <c r="AI317" i="17"/>
  <c r="AP317" i="17"/>
  <c r="AT317" i="17"/>
  <c r="AU317" i="17" s="1"/>
  <c r="AW317" i="17"/>
  <c r="BB317" i="17"/>
  <c r="BD317" i="17"/>
  <c r="BI317" i="17"/>
  <c r="B318" i="17"/>
  <c r="C318" i="17"/>
  <c r="D318" i="17"/>
  <c r="E318" i="17"/>
  <c r="F318" i="17"/>
  <c r="G318" i="17"/>
  <c r="H318" i="17"/>
  <c r="I318" i="17"/>
  <c r="J318" i="17"/>
  <c r="L318" i="17"/>
  <c r="M318" i="17"/>
  <c r="N318" i="17"/>
  <c r="O318" i="17"/>
  <c r="P318" i="17"/>
  <c r="Q318" i="17"/>
  <c r="T318" i="17"/>
  <c r="AB318" i="17"/>
  <c r="AI318" i="17"/>
  <c r="AP318" i="17"/>
  <c r="AT318" i="17"/>
  <c r="AU318" i="17" s="1"/>
  <c r="AW318" i="17"/>
  <c r="BB318" i="17"/>
  <c r="BD318" i="17"/>
  <c r="BI318" i="17"/>
  <c r="B319" i="17"/>
  <c r="C319" i="17"/>
  <c r="D319" i="17"/>
  <c r="E319" i="17"/>
  <c r="F319" i="17"/>
  <c r="G319" i="17"/>
  <c r="H319" i="17"/>
  <c r="I319" i="17"/>
  <c r="J319" i="17"/>
  <c r="L319" i="17"/>
  <c r="M319" i="17"/>
  <c r="N319" i="17"/>
  <c r="O319" i="17"/>
  <c r="P319" i="17"/>
  <c r="Q319" i="17"/>
  <c r="T319" i="17"/>
  <c r="AB319" i="17"/>
  <c r="AI319" i="17"/>
  <c r="AP319" i="17"/>
  <c r="AT319" i="17"/>
  <c r="AU319" i="17" s="1"/>
  <c r="AW319" i="17"/>
  <c r="BB319" i="17"/>
  <c r="BD319" i="17"/>
  <c r="BI319" i="17"/>
  <c r="B320" i="17"/>
  <c r="C320" i="17"/>
  <c r="D320" i="17"/>
  <c r="E320" i="17"/>
  <c r="F320" i="17"/>
  <c r="G320" i="17"/>
  <c r="H320" i="17"/>
  <c r="I320" i="17"/>
  <c r="J320" i="17"/>
  <c r="L320" i="17"/>
  <c r="M320" i="17"/>
  <c r="N320" i="17"/>
  <c r="O320" i="17"/>
  <c r="P320" i="17"/>
  <c r="Q320" i="17"/>
  <c r="T320" i="17"/>
  <c r="AB320" i="17"/>
  <c r="AI320" i="17"/>
  <c r="AP320" i="17"/>
  <c r="AT320" i="17"/>
  <c r="AU320" i="17" s="1"/>
  <c r="AW320" i="17"/>
  <c r="BB320" i="17"/>
  <c r="BD320" i="17"/>
  <c r="BI320" i="17"/>
  <c r="B321" i="17"/>
  <c r="C321" i="17"/>
  <c r="D321" i="17"/>
  <c r="E321" i="17"/>
  <c r="F321" i="17"/>
  <c r="G321" i="17"/>
  <c r="H321" i="17"/>
  <c r="I321" i="17"/>
  <c r="J321" i="17"/>
  <c r="L321" i="17"/>
  <c r="M321" i="17"/>
  <c r="N321" i="17"/>
  <c r="O321" i="17"/>
  <c r="P321" i="17"/>
  <c r="Q321" i="17"/>
  <c r="T321" i="17"/>
  <c r="AB321" i="17"/>
  <c r="AI321" i="17"/>
  <c r="AP321" i="17"/>
  <c r="AT321" i="17"/>
  <c r="AU321" i="17" s="1"/>
  <c r="AW321" i="17"/>
  <c r="BB321" i="17"/>
  <c r="BD321" i="17"/>
  <c r="BI321" i="17"/>
  <c r="B322" i="17"/>
  <c r="C322" i="17"/>
  <c r="D322" i="17"/>
  <c r="E322" i="17"/>
  <c r="F322" i="17"/>
  <c r="G322" i="17"/>
  <c r="H322" i="17"/>
  <c r="I322" i="17"/>
  <c r="J322" i="17"/>
  <c r="L322" i="17"/>
  <c r="N322" i="17"/>
  <c r="Q322" i="17"/>
  <c r="T322" i="17"/>
  <c r="AB322" i="17"/>
  <c r="AI322" i="17"/>
  <c r="AP322" i="17"/>
  <c r="AT322" i="17"/>
  <c r="AU322" i="17" s="1"/>
  <c r="AW322" i="17"/>
  <c r="BB322" i="17"/>
  <c r="BD322" i="17"/>
  <c r="BI322" i="17"/>
  <c r="B323" i="17"/>
  <c r="C323" i="17"/>
  <c r="D323" i="17"/>
  <c r="E323" i="17"/>
  <c r="F323" i="17"/>
  <c r="G323" i="17"/>
  <c r="H323" i="17"/>
  <c r="I323" i="17"/>
  <c r="J323" i="17"/>
  <c r="L323" i="17"/>
  <c r="N323" i="17"/>
  <c r="Q323" i="17"/>
  <c r="T323" i="17"/>
  <c r="AB323" i="17"/>
  <c r="AI323" i="17"/>
  <c r="AP323" i="17"/>
  <c r="AT323" i="17"/>
  <c r="AU323" i="17" s="1"/>
  <c r="AW323" i="17"/>
  <c r="BB323" i="17"/>
  <c r="BD323" i="17"/>
  <c r="BI323" i="17"/>
  <c r="B324" i="17"/>
  <c r="C324" i="17"/>
  <c r="D324" i="17"/>
  <c r="E324" i="17"/>
  <c r="F324" i="17"/>
  <c r="G324" i="17"/>
  <c r="H324" i="17"/>
  <c r="I324" i="17"/>
  <c r="J324" i="17"/>
  <c r="L324" i="17"/>
  <c r="N324" i="17"/>
  <c r="Q324" i="17"/>
  <c r="T324" i="17"/>
  <c r="AB324" i="17"/>
  <c r="AI324" i="17"/>
  <c r="AP324" i="17"/>
  <c r="AT324" i="17"/>
  <c r="AU324" i="17" s="1"/>
  <c r="AW324" i="17"/>
  <c r="BB324" i="17"/>
  <c r="BD324" i="17"/>
  <c r="BI324" i="17"/>
  <c r="B325" i="17"/>
  <c r="C325" i="17"/>
  <c r="D325" i="17"/>
  <c r="E325" i="17"/>
  <c r="F325" i="17"/>
  <c r="G325" i="17"/>
  <c r="H325" i="17"/>
  <c r="I325" i="17"/>
  <c r="J325" i="17"/>
  <c r="L325" i="17"/>
  <c r="N325" i="17"/>
  <c r="Q325" i="17"/>
  <c r="T325" i="17"/>
  <c r="AB325" i="17"/>
  <c r="AI325" i="17"/>
  <c r="AP325" i="17"/>
  <c r="AT325" i="17"/>
  <c r="AU325" i="17" s="1"/>
  <c r="AW325" i="17"/>
  <c r="BB325" i="17"/>
  <c r="BD325" i="17"/>
  <c r="BI325" i="17"/>
  <c r="B326" i="17"/>
  <c r="C326" i="17"/>
  <c r="D326" i="17"/>
  <c r="E326" i="17"/>
  <c r="F326" i="17"/>
  <c r="G326" i="17"/>
  <c r="H326" i="17"/>
  <c r="I326" i="17"/>
  <c r="J326" i="17"/>
  <c r="L326" i="17"/>
  <c r="N326" i="17"/>
  <c r="Q326" i="17"/>
  <c r="T326" i="17"/>
  <c r="AB326" i="17"/>
  <c r="AI326" i="17"/>
  <c r="AP326" i="17"/>
  <c r="AT326" i="17"/>
  <c r="AU326" i="17" s="1"/>
  <c r="AW326" i="17"/>
  <c r="BB326" i="17"/>
  <c r="BD326" i="17"/>
  <c r="BI326" i="17"/>
  <c r="B327" i="17"/>
  <c r="C327" i="17"/>
  <c r="D327" i="17"/>
  <c r="E327" i="17"/>
  <c r="F327" i="17"/>
  <c r="G327" i="17"/>
  <c r="H327" i="17"/>
  <c r="I327" i="17"/>
  <c r="J327" i="17"/>
  <c r="L327" i="17"/>
  <c r="N327" i="17"/>
  <c r="Q327" i="17"/>
  <c r="T327" i="17"/>
  <c r="AB327" i="17"/>
  <c r="AI327" i="17"/>
  <c r="AP327" i="17"/>
  <c r="AT327" i="17"/>
  <c r="AU327" i="17" s="1"/>
  <c r="AW327" i="17"/>
  <c r="BB327" i="17"/>
  <c r="BD327" i="17"/>
  <c r="BI327" i="17"/>
  <c r="B328" i="17"/>
  <c r="C328" i="17"/>
  <c r="D328" i="17"/>
  <c r="E328" i="17"/>
  <c r="F328" i="17"/>
  <c r="G328" i="17"/>
  <c r="H328" i="17"/>
  <c r="I328" i="17"/>
  <c r="J328" i="17"/>
  <c r="L328" i="17"/>
  <c r="N328" i="17"/>
  <c r="Q328" i="17"/>
  <c r="T328" i="17"/>
  <c r="AB328" i="17"/>
  <c r="AI328" i="17"/>
  <c r="AP328" i="17"/>
  <c r="AT328" i="17"/>
  <c r="AU328" i="17" s="1"/>
  <c r="AW328" i="17"/>
  <c r="BB328" i="17"/>
  <c r="BD328" i="17"/>
  <c r="BI328" i="17"/>
  <c r="B329" i="17"/>
  <c r="C329" i="17"/>
  <c r="D329" i="17"/>
  <c r="E329" i="17"/>
  <c r="F329" i="17"/>
  <c r="G329" i="17"/>
  <c r="H329" i="17"/>
  <c r="I329" i="17"/>
  <c r="J329" i="17"/>
  <c r="L329" i="17"/>
  <c r="N329" i="17"/>
  <c r="Q329" i="17"/>
  <c r="T329" i="17"/>
  <c r="AB329" i="17"/>
  <c r="AI329" i="17"/>
  <c r="AP329" i="17"/>
  <c r="AT329" i="17"/>
  <c r="AU329" i="17" s="1"/>
  <c r="AW329" i="17"/>
  <c r="BB329" i="17"/>
  <c r="BD329" i="17"/>
  <c r="BI329" i="17"/>
  <c r="B330" i="17"/>
  <c r="C330" i="17"/>
  <c r="D330" i="17"/>
  <c r="E330" i="17"/>
  <c r="F330" i="17"/>
  <c r="G330" i="17"/>
  <c r="H330" i="17"/>
  <c r="I330" i="17"/>
  <c r="J330" i="17"/>
  <c r="L330" i="17"/>
  <c r="N330" i="17"/>
  <c r="Q330" i="17"/>
  <c r="T330" i="17"/>
  <c r="AB330" i="17"/>
  <c r="AI330" i="17"/>
  <c r="AP330" i="17"/>
  <c r="AT330" i="17"/>
  <c r="AU330" i="17" s="1"/>
  <c r="AW330" i="17"/>
  <c r="BB330" i="17"/>
  <c r="BD330" i="17"/>
  <c r="BI330" i="17"/>
  <c r="B331" i="17"/>
  <c r="C331" i="17"/>
  <c r="D331" i="17"/>
  <c r="E331" i="17"/>
  <c r="F331" i="17"/>
  <c r="G331" i="17"/>
  <c r="H331" i="17"/>
  <c r="I331" i="17"/>
  <c r="J331" i="17"/>
  <c r="L331" i="17"/>
  <c r="N331" i="17"/>
  <c r="Q331" i="17"/>
  <c r="T331" i="17"/>
  <c r="AB331" i="17"/>
  <c r="AI331" i="17"/>
  <c r="AP331" i="17"/>
  <c r="AT331" i="17"/>
  <c r="AU331" i="17" s="1"/>
  <c r="AW331" i="17"/>
  <c r="BB331" i="17"/>
  <c r="BD331" i="17"/>
  <c r="BI331" i="17"/>
  <c r="B332" i="17"/>
  <c r="C332" i="17"/>
  <c r="D332" i="17"/>
  <c r="E332" i="17"/>
  <c r="F332" i="17"/>
  <c r="G332" i="17"/>
  <c r="H332" i="17"/>
  <c r="I332" i="17"/>
  <c r="J332" i="17"/>
  <c r="L332" i="17"/>
  <c r="N332" i="17"/>
  <c r="Q332" i="17"/>
  <c r="T332" i="17"/>
  <c r="AB332" i="17"/>
  <c r="AI332" i="17"/>
  <c r="AP332" i="17"/>
  <c r="AT332" i="17"/>
  <c r="AU332" i="17" s="1"/>
  <c r="AW332" i="17"/>
  <c r="BB332" i="17"/>
  <c r="BD332" i="17"/>
  <c r="BI332" i="17"/>
  <c r="B333" i="17"/>
  <c r="C333" i="17"/>
  <c r="D333" i="17"/>
  <c r="E333" i="17"/>
  <c r="F333" i="17"/>
  <c r="G333" i="17"/>
  <c r="H333" i="17"/>
  <c r="I333" i="17"/>
  <c r="J333" i="17"/>
  <c r="L333" i="17"/>
  <c r="N333" i="17"/>
  <c r="Q333" i="17"/>
  <c r="T333" i="17"/>
  <c r="AB333" i="17"/>
  <c r="AI333" i="17"/>
  <c r="AP333" i="17"/>
  <c r="AT333" i="17"/>
  <c r="AU333" i="17" s="1"/>
  <c r="AW333" i="17"/>
  <c r="BB333" i="17"/>
  <c r="BD333" i="17"/>
  <c r="BI333" i="17"/>
  <c r="B334" i="17"/>
  <c r="C334" i="17"/>
  <c r="D334" i="17"/>
  <c r="E334" i="17"/>
  <c r="F334" i="17"/>
  <c r="G334" i="17"/>
  <c r="H334" i="17"/>
  <c r="I334" i="17"/>
  <c r="J334" i="17"/>
  <c r="L334" i="17"/>
  <c r="N334" i="17"/>
  <c r="Q334" i="17"/>
  <c r="T334" i="17"/>
  <c r="AB334" i="17"/>
  <c r="AI334" i="17"/>
  <c r="AP334" i="17"/>
  <c r="AT334" i="17"/>
  <c r="AU334" i="17" s="1"/>
  <c r="AW334" i="17"/>
  <c r="BB334" i="17"/>
  <c r="BD334" i="17"/>
  <c r="BI334" i="17"/>
  <c r="B335" i="17"/>
  <c r="C335" i="17"/>
  <c r="D335" i="17"/>
  <c r="E335" i="17"/>
  <c r="F335" i="17"/>
  <c r="G335" i="17"/>
  <c r="H335" i="17"/>
  <c r="I335" i="17"/>
  <c r="J335" i="17"/>
  <c r="L335" i="17"/>
  <c r="N335" i="17"/>
  <c r="Q335" i="17"/>
  <c r="T335" i="17"/>
  <c r="AB335" i="17"/>
  <c r="AI335" i="17"/>
  <c r="AP335" i="17"/>
  <c r="AT335" i="17"/>
  <c r="AU335" i="17" s="1"/>
  <c r="AW335" i="17"/>
  <c r="BB335" i="17"/>
  <c r="BD335" i="17"/>
  <c r="BI335" i="17"/>
  <c r="B336" i="17"/>
  <c r="C336" i="17"/>
  <c r="D336" i="17"/>
  <c r="E336" i="17"/>
  <c r="F336" i="17"/>
  <c r="G336" i="17"/>
  <c r="H336" i="17"/>
  <c r="I336" i="17"/>
  <c r="J336" i="17"/>
  <c r="L336" i="17"/>
  <c r="N336" i="17"/>
  <c r="Q336" i="17"/>
  <c r="T336" i="17"/>
  <c r="AB336" i="17"/>
  <c r="AI336" i="17"/>
  <c r="AP336" i="17"/>
  <c r="AT336" i="17"/>
  <c r="AU336" i="17" s="1"/>
  <c r="AW336" i="17"/>
  <c r="BB336" i="17"/>
  <c r="BD336" i="17"/>
  <c r="BI336" i="17"/>
  <c r="B337" i="17"/>
  <c r="C337" i="17"/>
  <c r="D337" i="17"/>
  <c r="E337" i="17"/>
  <c r="F337" i="17"/>
  <c r="G337" i="17"/>
  <c r="H337" i="17"/>
  <c r="I337" i="17"/>
  <c r="J337" i="17"/>
  <c r="L337" i="17"/>
  <c r="N337" i="17"/>
  <c r="Q337" i="17"/>
  <c r="T337" i="17"/>
  <c r="AB337" i="17"/>
  <c r="AI337" i="17"/>
  <c r="AP337" i="17"/>
  <c r="AT337" i="17"/>
  <c r="AU337" i="17" s="1"/>
  <c r="AW337" i="17"/>
  <c r="BB337" i="17"/>
  <c r="BD337" i="17"/>
  <c r="BI337" i="17"/>
  <c r="B338" i="17"/>
  <c r="C338" i="17"/>
  <c r="D338" i="17"/>
  <c r="E338" i="17"/>
  <c r="F338" i="17"/>
  <c r="G338" i="17"/>
  <c r="H338" i="17"/>
  <c r="I338" i="17"/>
  <c r="J338" i="17"/>
  <c r="L338" i="17"/>
  <c r="N338" i="17"/>
  <c r="Q338" i="17"/>
  <c r="T338" i="17"/>
  <c r="AB338" i="17"/>
  <c r="AI338" i="17"/>
  <c r="AP338" i="17"/>
  <c r="AT338" i="17"/>
  <c r="AU338" i="17" s="1"/>
  <c r="AW338" i="17"/>
  <c r="BB338" i="17"/>
  <c r="BD338" i="17"/>
  <c r="BI338" i="17"/>
  <c r="B339" i="17"/>
  <c r="C339" i="17"/>
  <c r="D339" i="17"/>
  <c r="E339" i="17"/>
  <c r="F339" i="17"/>
  <c r="G339" i="17"/>
  <c r="H339" i="17"/>
  <c r="I339" i="17"/>
  <c r="J339" i="17"/>
  <c r="L339" i="17"/>
  <c r="N339" i="17"/>
  <c r="Q339" i="17"/>
  <c r="T339" i="17"/>
  <c r="AB339" i="17"/>
  <c r="AI339" i="17"/>
  <c r="AP339" i="17"/>
  <c r="AT339" i="17"/>
  <c r="AU339" i="17" s="1"/>
  <c r="AW339" i="17"/>
  <c r="BB339" i="17"/>
  <c r="BD339" i="17"/>
  <c r="BI339" i="17"/>
  <c r="B340" i="17"/>
  <c r="C340" i="17"/>
  <c r="D340" i="17"/>
  <c r="E340" i="17"/>
  <c r="F340" i="17"/>
  <c r="G340" i="17"/>
  <c r="H340" i="17"/>
  <c r="I340" i="17"/>
  <c r="J340" i="17"/>
  <c r="L340" i="17"/>
  <c r="N340" i="17"/>
  <c r="Q340" i="17"/>
  <c r="T340" i="17"/>
  <c r="AB340" i="17"/>
  <c r="AI340" i="17"/>
  <c r="AP340" i="17"/>
  <c r="AT340" i="17"/>
  <c r="AU340" i="17" s="1"/>
  <c r="AW340" i="17"/>
  <c r="BB340" i="17"/>
  <c r="BD340" i="17"/>
  <c r="BI340" i="17"/>
  <c r="B341" i="17"/>
  <c r="C341" i="17"/>
  <c r="D341" i="17"/>
  <c r="E341" i="17"/>
  <c r="F341" i="17"/>
  <c r="G341" i="17"/>
  <c r="H341" i="17"/>
  <c r="I341" i="17"/>
  <c r="J341" i="17"/>
  <c r="L341" i="17"/>
  <c r="N341" i="17"/>
  <c r="Q341" i="17"/>
  <c r="T341" i="17"/>
  <c r="AB341" i="17"/>
  <c r="AI341" i="17"/>
  <c r="AP341" i="17"/>
  <c r="AT341" i="17"/>
  <c r="AU341" i="17" s="1"/>
  <c r="AW341" i="17"/>
  <c r="BB341" i="17"/>
  <c r="BD341" i="17"/>
  <c r="BI341" i="17"/>
  <c r="B342" i="17"/>
  <c r="C342" i="17"/>
  <c r="D342" i="17"/>
  <c r="E342" i="17"/>
  <c r="F342" i="17"/>
  <c r="G342" i="17"/>
  <c r="H342" i="17"/>
  <c r="I342" i="17"/>
  <c r="J342" i="17"/>
  <c r="L342" i="17"/>
  <c r="N342" i="17"/>
  <c r="Q342" i="17"/>
  <c r="T342" i="17"/>
  <c r="AB342" i="17"/>
  <c r="AI342" i="17"/>
  <c r="AP342" i="17"/>
  <c r="AT342" i="17"/>
  <c r="AU342" i="17" s="1"/>
  <c r="AW342" i="17"/>
  <c r="BB342" i="17"/>
  <c r="BD342" i="17"/>
  <c r="BI342" i="17"/>
  <c r="B343" i="17"/>
  <c r="C343" i="17"/>
  <c r="D343" i="17"/>
  <c r="E343" i="17"/>
  <c r="F343" i="17"/>
  <c r="G343" i="17"/>
  <c r="H343" i="17"/>
  <c r="I343" i="17"/>
  <c r="J343" i="17"/>
  <c r="L343" i="17"/>
  <c r="N343" i="17"/>
  <c r="Q343" i="17"/>
  <c r="T343" i="17"/>
  <c r="AB343" i="17"/>
  <c r="AI343" i="17"/>
  <c r="AP343" i="17"/>
  <c r="AT343" i="17"/>
  <c r="AU343" i="17" s="1"/>
  <c r="AW343" i="17"/>
  <c r="BB343" i="17"/>
  <c r="BD343" i="17"/>
  <c r="BI343" i="17"/>
  <c r="B344" i="17"/>
  <c r="C344" i="17"/>
  <c r="D344" i="17"/>
  <c r="E344" i="17"/>
  <c r="F344" i="17"/>
  <c r="G344" i="17"/>
  <c r="H344" i="17"/>
  <c r="I344" i="17"/>
  <c r="J344" i="17"/>
  <c r="L344" i="17"/>
  <c r="N344" i="17"/>
  <c r="Q344" i="17"/>
  <c r="T344" i="17"/>
  <c r="AB344" i="17"/>
  <c r="AI344" i="17"/>
  <c r="AP344" i="17"/>
  <c r="AT344" i="17"/>
  <c r="AU344" i="17" s="1"/>
  <c r="AW344" i="17"/>
  <c r="BB344" i="17"/>
  <c r="BD344" i="17"/>
  <c r="BI344" i="17"/>
  <c r="B345" i="17"/>
  <c r="C345" i="17"/>
  <c r="D345" i="17"/>
  <c r="E345" i="17"/>
  <c r="F345" i="17"/>
  <c r="G345" i="17"/>
  <c r="H345" i="17"/>
  <c r="I345" i="17"/>
  <c r="J345" i="17"/>
  <c r="L345" i="17"/>
  <c r="N345" i="17"/>
  <c r="Q345" i="17"/>
  <c r="T345" i="17"/>
  <c r="AB345" i="17"/>
  <c r="AI345" i="17"/>
  <c r="AP345" i="17"/>
  <c r="AT345" i="17"/>
  <c r="AU345" i="17" s="1"/>
  <c r="AW345" i="17"/>
  <c r="BB345" i="17"/>
  <c r="BD345" i="17"/>
  <c r="BI345" i="17"/>
  <c r="B346" i="17"/>
  <c r="C346" i="17"/>
  <c r="D346" i="17"/>
  <c r="E346" i="17"/>
  <c r="F346" i="17"/>
  <c r="G346" i="17"/>
  <c r="H346" i="17"/>
  <c r="I346" i="17"/>
  <c r="J346" i="17"/>
  <c r="L346" i="17"/>
  <c r="N346" i="17"/>
  <c r="Q346" i="17"/>
  <c r="T346" i="17"/>
  <c r="AB346" i="17"/>
  <c r="AI346" i="17"/>
  <c r="AP346" i="17"/>
  <c r="AT346" i="17"/>
  <c r="AU346" i="17" s="1"/>
  <c r="AW346" i="17"/>
  <c r="BB346" i="17"/>
  <c r="BD346" i="17"/>
  <c r="BI346" i="17"/>
  <c r="B347" i="17"/>
  <c r="C347" i="17"/>
  <c r="D347" i="17"/>
  <c r="E347" i="17"/>
  <c r="F347" i="17"/>
  <c r="G347" i="17"/>
  <c r="H347" i="17"/>
  <c r="I347" i="17"/>
  <c r="J347" i="17"/>
  <c r="L347" i="17"/>
  <c r="N347" i="17"/>
  <c r="Q347" i="17"/>
  <c r="T347" i="17"/>
  <c r="AB347" i="17"/>
  <c r="AI347" i="17"/>
  <c r="AP347" i="17"/>
  <c r="AT347" i="17"/>
  <c r="AU347" i="17" s="1"/>
  <c r="AW347" i="17"/>
  <c r="BB347" i="17"/>
  <c r="BD347" i="17"/>
  <c r="BI347" i="17"/>
  <c r="B348" i="17"/>
  <c r="C348" i="17"/>
  <c r="D348" i="17"/>
  <c r="E348" i="17"/>
  <c r="F348" i="17"/>
  <c r="G348" i="17"/>
  <c r="H348" i="17"/>
  <c r="I348" i="17"/>
  <c r="J348" i="17"/>
  <c r="L348" i="17"/>
  <c r="N348" i="17"/>
  <c r="Q348" i="17"/>
  <c r="T348" i="17"/>
  <c r="AB348" i="17"/>
  <c r="AI348" i="17"/>
  <c r="AP348" i="17"/>
  <c r="AT348" i="17"/>
  <c r="AU348" i="17" s="1"/>
  <c r="AW348" i="17"/>
  <c r="BB348" i="17"/>
  <c r="BD348" i="17"/>
  <c r="BI348" i="17"/>
  <c r="B349" i="17"/>
  <c r="C349" i="17"/>
  <c r="D349" i="17"/>
  <c r="E349" i="17"/>
  <c r="F349" i="17"/>
  <c r="G349" i="17"/>
  <c r="H349" i="17"/>
  <c r="I349" i="17"/>
  <c r="J349" i="17"/>
  <c r="L349" i="17"/>
  <c r="N349" i="17"/>
  <c r="Q349" i="17"/>
  <c r="T349" i="17"/>
  <c r="AB349" i="17"/>
  <c r="AI349" i="17"/>
  <c r="AP349" i="17"/>
  <c r="AT349" i="17"/>
  <c r="AU349" i="17" s="1"/>
  <c r="AW349" i="17"/>
  <c r="BB349" i="17"/>
  <c r="BD349" i="17"/>
  <c r="BI349" i="17"/>
  <c r="B350" i="17"/>
  <c r="C350" i="17"/>
  <c r="D350" i="17"/>
  <c r="E350" i="17"/>
  <c r="F350" i="17"/>
  <c r="G350" i="17"/>
  <c r="H350" i="17"/>
  <c r="I350" i="17"/>
  <c r="J350" i="17"/>
  <c r="L350" i="17"/>
  <c r="N350" i="17"/>
  <c r="Q350" i="17"/>
  <c r="T350" i="17"/>
  <c r="AB350" i="17"/>
  <c r="AI350" i="17"/>
  <c r="AP350" i="17"/>
  <c r="AT350" i="17"/>
  <c r="AU350" i="17" s="1"/>
  <c r="AW350" i="17"/>
  <c r="BB350" i="17"/>
  <c r="BD350" i="17"/>
  <c r="BI350" i="17"/>
  <c r="B351" i="17"/>
  <c r="C351" i="17"/>
  <c r="D351" i="17"/>
  <c r="E351" i="17"/>
  <c r="F351" i="17"/>
  <c r="G351" i="17"/>
  <c r="H351" i="17"/>
  <c r="I351" i="17"/>
  <c r="J351" i="17"/>
  <c r="L351" i="17"/>
  <c r="N351" i="17"/>
  <c r="Q351" i="17"/>
  <c r="T351" i="17"/>
  <c r="AB351" i="17"/>
  <c r="AI351" i="17"/>
  <c r="AP351" i="17"/>
  <c r="AT351" i="17"/>
  <c r="AU351" i="17" s="1"/>
  <c r="AW351" i="17"/>
  <c r="BB351" i="17"/>
  <c r="BD351" i="17"/>
  <c r="BI351" i="17"/>
  <c r="B352" i="17"/>
  <c r="C352" i="17"/>
  <c r="D352" i="17"/>
  <c r="E352" i="17"/>
  <c r="F352" i="17"/>
  <c r="G352" i="17"/>
  <c r="H352" i="17"/>
  <c r="I352" i="17"/>
  <c r="J352" i="17"/>
  <c r="L352" i="17"/>
  <c r="N352" i="17"/>
  <c r="Q352" i="17"/>
  <c r="T352" i="17"/>
  <c r="AB352" i="17"/>
  <c r="AI352" i="17"/>
  <c r="AP352" i="17"/>
  <c r="AT352" i="17"/>
  <c r="AU352" i="17" s="1"/>
  <c r="AW352" i="17"/>
  <c r="BB352" i="17"/>
  <c r="BD352" i="17"/>
  <c r="BI352" i="17"/>
  <c r="B353" i="17"/>
  <c r="C353" i="17"/>
  <c r="D353" i="17"/>
  <c r="E353" i="17"/>
  <c r="F353" i="17"/>
  <c r="G353" i="17"/>
  <c r="H353" i="17"/>
  <c r="I353" i="17"/>
  <c r="J353" i="17"/>
  <c r="L353" i="17"/>
  <c r="N353" i="17"/>
  <c r="Q353" i="17"/>
  <c r="T353" i="17"/>
  <c r="AB353" i="17"/>
  <c r="AI353" i="17"/>
  <c r="AP353" i="17"/>
  <c r="AT353" i="17"/>
  <c r="AU353" i="17" s="1"/>
  <c r="AW353" i="17"/>
  <c r="BB353" i="17"/>
  <c r="BD353" i="17"/>
  <c r="BI353" i="17"/>
  <c r="B354" i="17"/>
  <c r="C354" i="17"/>
  <c r="D354" i="17"/>
  <c r="E354" i="17"/>
  <c r="F354" i="17"/>
  <c r="G354" i="17"/>
  <c r="H354" i="17"/>
  <c r="I354" i="17"/>
  <c r="J354" i="17"/>
  <c r="L354" i="17"/>
  <c r="N354" i="17"/>
  <c r="Q354" i="17"/>
  <c r="T354" i="17"/>
  <c r="AB354" i="17"/>
  <c r="AI354" i="17"/>
  <c r="AP354" i="17"/>
  <c r="AT354" i="17"/>
  <c r="AU354" i="17" s="1"/>
  <c r="AW354" i="17"/>
  <c r="BB354" i="17"/>
  <c r="BD354" i="17"/>
  <c r="BI354" i="17"/>
  <c r="B355" i="17"/>
  <c r="C355" i="17"/>
  <c r="D355" i="17"/>
  <c r="E355" i="17"/>
  <c r="F355" i="17"/>
  <c r="G355" i="17"/>
  <c r="H355" i="17"/>
  <c r="I355" i="17"/>
  <c r="J355" i="17"/>
  <c r="L355" i="17"/>
  <c r="N355" i="17"/>
  <c r="Q355" i="17"/>
  <c r="T355" i="17"/>
  <c r="AB355" i="17"/>
  <c r="AI355" i="17"/>
  <c r="AP355" i="17"/>
  <c r="AT355" i="17"/>
  <c r="AU355" i="17" s="1"/>
  <c r="AW355" i="17"/>
  <c r="BB355" i="17"/>
  <c r="BD355" i="17"/>
  <c r="BI355" i="17"/>
  <c r="B356" i="17"/>
  <c r="C356" i="17"/>
  <c r="D356" i="17"/>
  <c r="E356" i="17"/>
  <c r="F356" i="17"/>
  <c r="G356" i="17"/>
  <c r="H356" i="17"/>
  <c r="I356" i="17"/>
  <c r="J356" i="17"/>
  <c r="L356" i="17"/>
  <c r="N356" i="17"/>
  <c r="Q356" i="17"/>
  <c r="T356" i="17"/>
  <c r="AB356" i="17"/>
  <c r="AI356" i="17"/>
  <c r="AP356" i="17"/>
  <c r="AT356" i="17"/>
  <c r="AU356" i="17" s="1"/>
  <c r="AW356" i="17"/>
  <c r="BB356" i="17"/>
  <c r="BD356" i="17"/>
  <c r="BI356" i="17"/>
  <c r="B357" i="17"/>
  <c r="C357" i="17"/>
  <c r="D357" i="17"/>
  <c r="E357" i="17"/>
  <c r="F357" i="17"/>
  <c r="G357" i="17"/>
  <c r="H357" i="17"/>
  <c r="I357" i="17"/>
  <c r="J357" i="17"/>
  <c r="L357" i="17"/>
  <c r="N357" i="17"/>
  <c r="Q357" i="17"/>
  <c r="T357" i="17"/>
  <c r="AB357" i="17"/>
  <c r="AI357" i="17"/>
  <c r="AP357" i="17"/>
  <c r="AT357" i="17"/>
  <c r="AU357" i="17" s="1"/>
  <c r="AW357" i="17"/>
  <c r="BB357" i="17"/>
  <c r="BD357" i="17"/>
  <c r="BI357" i="17"/>
  <c r="B358" i="17"/>
  <c r="C358" i="17"/>
  <c r="D358" i="17"/>
  <c r="E358" i="17"/>
  <c r="F358" i="17"/>
  <c r="G358" i="17"/>
  <c r="H358" i="17"/>
  <c r="I358" i="17"/>
  <c r="J358" i="17"/>
  <c r="L358" i="17"/>
  <c r="N358" i="17"/>
  <c r="Q358" i="17"/>
  <c r="T358" i="17"/>
  <c r="AB358" i="17"/>
  <c r="AI358" i="17"/>
  <c r="AP358" i="17"/>
  <c r="AT358" i="17"/>
  <c r="AU358" i="17" s="1"/>
  <c r="AW358" i="17"/>
  <c r="BB358" i="17"/>
  <c r="BD358" i="17"/>
  <c r="BI358" i="17"/>
  <c r="B359" i="17"/>
  <c r="C359" i="17"/>
  <c r="D359" i="17"/>
  <c r="E359" i="17"/>
  <c r="F359" i="17"/>
  <c r="G359" i="17"/>
  <c r="H359" i="17"/>
  <c r="I359" i="17"/>
  <c r="J359" i="17"/>
  <c r="L359" i="17"/>
  <c r="N359" i="17"/>
  <c r="Q359" i="17"/>
  <c r="T359" i="17"/>
  <c r="AB359" i="17"/>
  <c r="AI359" i="17"/>
  <c r="AP359" i="17"/>
  <c r="AT359" i="17"/>
  <c r="AU359" i="17" s="1"/>
  <c r="AW359" i="17"/>
  <c r="BB359" i="17"/>
  <c r="BD359" i="17"/>
  <c r="BI359" i="17"/>
  <c r="B360" i="17"/>
  <c r="C360" i="17"/>
  <c r="D360" i="17"/>
  <c r="E360" i="17"/>
  <c r="F360" i="17"/>
  <c r="G360" i="17"/>
  <c r="H360" i="17"/>
  <c r="I360" i="17"/>
  <c r="J360" i="17"/>
  <c r="L360" i="17"/>
  <c r="N360" i="17"/>
  <c r="Q360" i="17"/>
  <c r="T360" i="17"/>
  <c r="AB360" i="17"/>
  <c r="AI360" i="17"/>
  <c r="AP360" i="17"/>
  <c r="AT360" i="17"/>
  <c r="AU360" i="17" s="1"/>
  <c r="AW360" i="17"/>
  <c r="BB360" i="17"/>
  <c r="BD360" i="17"/>
  <c r="BI360" i="17"/>
  <c r="B361" i="17"/>
  <c r="C361" i="17"/>
  <c r="D361" i="17"/>
  <c r="E361" i="17"/>
  <c r="F361" i="17"/>
  <c r="G361" i="17"/>
  <c r="H361" i="17"/>
  <c r="I361" i="17"/>
  <c r="J361" i="17"/>
  <c r="L361" i="17"/>
  <c r="N361" i="17"/>
  <c r="Q361" i="17"/>
  <c r="T361" i="17"/>
  <c r="AB361" i="17"/>
  <c r="AI361" i="17"/>
  <c r="AP361" i="17"/>
  <c r="AT361" i="17"/>
  <c r="AU361" i="17" s="1"/>
  <c r="AW361" i="17"/>
  <c r="BB361" i="17"/>
  <c r="BD361" i="17"/>
  <c r="BI361" i="17"/>
  <c r="B362" i="17"/>
  <c r="C362" i="17"/>
  <c r="D362" i="17"/>
  <c r="E362" i="17"/>
  <c r="F362" i="17"/>
  <c r="G362" i="17"/>
  <c r="H362" i="17"/>
  <c r="I362" i="17"/>
  <c r="J362" i="17"/>
  <c r="L362" i="17"/>
  <c r="N362" i="17"/>
  <c r="Q362" i="17"/>
  <c r="T362" i="17"/>
  <c r="AB362" i="17"/>
  <c r="AI362" i="17"/>
  <c r="AP362" i="17"/>
  <c r="AT362" i="17"/>
  <c r="AU362" i="17" s="1"/>
  <c r="AW362" i="17"/>
  <c r="BB362" i="17"/>
  <c r="BD362" i="17"/>
  <c r="BI362" i="17"/>
  <c r="B363" i="17"/>
  <c r="C363" i="17"/>
  <c r="D363" i="17"/>
  <c r="E363" i="17"/>
  <c r="F363" i="17"/>
  <c r="G363" i="17"/>
  <c r="H363" i="17"/>
  <c r="I363" i="17"/>
  <c r="J363" i="17"/>
  <c r="L363" i="17"/>
  <c r="N363" i="17"/>
  <c r="Q363" i="17"/>
  <c r="T363" i="17"/>
  <c r="AB363" i="17"/>
  <c r="AI363" i="17"/>
  <c r="AP363" i="17"/>
  <c r="AT363" i="17"/>
  <c r="AU363" i="17" s="1"/>
  <c r="AW363" i="17"/>
  <c r="BB363" i="17"/>
  <c r="BD363" i="17"/>
  <c r="BI363" i="17"/>
  <c r="B364" i="17"/>
  <c r="C364" i="17"/>
  <c r="D364" i="17"/>
  <c r="E364" i="17"/>
  <c r="F364" i="17"/>
  <c r="G364" i="17"/>
  <c r="H364" i="17"/>
  <c r="I364" i="17"/>
  <c r="J364" i="17"/>
  <c r="L364" i="17"/>
  <c r="N364" i="17"/>
  <c r="Q364" i="17"/>
  <c r="T364" i="17"/>
  <c r="AB364" i="17"/>
  <c r="AI364" i="17"/>
  <c r="AP364" i="17"/>
  <c r="AT364" i="17"/>
  <c r="AU364" i="17" s="1"/>
  <c r="AW364" i="17"/>
  <c r="BB364" i="17"/>
  <c r="BD364" i="17"/>
  <c r="BI364" i="17"/>
  <c r="B365" i="17"/>
  <c r="C365" i="17"/>
  <c r="D365" i="17"/>
  <c r="E365" i="17"/>
  <c r="F365" i="17"/>
  <c r="G365" i="17"/>
  <c r="H365" i="17"/>
  <c r="I365" i="17"/>
  <c r="J365" i="17"/>
  <c r="L365" i="17"/>
  <c r="N365" i="17"/>
  <c r="Q365" i="17"/>
  <c r="T365" i="17"/>
  <c r="AB365" i="17"/>
  <c r="AI365" i="17"/>
  <c r="AP365" i="17"/>
  <c r="AT365" i="17"/>
  <c r="AU365" i="17" s="1"/>
  <c r="AW365" i="17"/>
  <c r="BB365" i="17"/>
  <c r="BD365" i="17"/>
  <c r="BI365" i="17"/>
  <c r="B366" i="17"/>
  <c r="C366" i="17"/>
  <c r="D366" i="17"/>
  <c r="E366" i="17"/>
  <c r="F366" i="17"/>
  <c r="G366" i="17"/>
  <c r="H366" i="17"/>
  <c r="I366" i="17"/>
  <c r="J366" i="17"/>
  <c r="L366" i="17"/>
  <c r="N366" i="17"/>
  <c r="Q366" i="17"/>
  <c r="T366" i="17"/>
  <c r="AB366" i="17"/>
  <c r="AI366" i="17"/>
  <c r="AP366" i="17"/>
  <c r="AT366" i="17"/>
  <c r="AU366" i="17" s="1"/>
  <c r="AW366" i="17"/>
  <c r="BB366" i="17"/>
  <c r="BD366" i="17"/>
  <c r="BI366" i="17"/>
  <c r="B367" i="17"/>
  <c r="C367" i="17"/>
  <c r="D367" i="17"/>
  <c r="E367" i="17"/>
  <c r="F367" i="17"/>
  <c r="G367" i="17"/>
  <c r="H367" i="17"/>
  <c r="I367" i="17"/>
  <c r="J367" i="17"/>
  <c r="L367" i="17"/>
  <c r="N367" i="17"/>
  <c r="Q367" i="17"/>
  <c r="T367" i="17"/>
  <c r="AB367" i="17"/>
  <c r="AI367" i="17"/>
  <c r="AP367" i="17"/>
  <c r="AT367" i="17"/>
  <c r="AU367" i="17" s="1"/>
  <c r="AW367" i="17"/>
  <c r="BB367" i="17"/>
  <c r="BD367" i="17"/>
  <c r="BI367" i="17"/>
  <c r="B368" i="17"/>
  <c r="C368" i="17"/>
  <c r="D368" i="17"/>
  <c r="E368" i="17"/>
  <c r="F368" i="17"/>
  <c r="G368" i="17"/>
  <c r="H368" i="17"/>
  <c r="I368" i="17"/>
  <c r="J368" i="17"/>
  <c r="L368" i="17"/>
  <c r="N368" i="17"/>
  <c r="Q368" i="17"/>
  <c r="T368" i="17"/>
  <c r="AB368" i="17"/>
  <c r="AI368" i="17"/>
  <c r="AP368" i="17"/>
  <c r="AT368" i="17"/>
  <c r="AU368" i="17" s="1"/>
  <c r="AW368" i="17"/>
  <c r="BB368" i="17"/>
  <c r="BD368" i="17"/>
  <c r="BI368" i="17"/>
  <c r="B369" i="17"/>
  <c r="C369" i="17"/>
  <c r="D369" i="17"/>
  <c r="E369" i="17"/>
  <c r="F369" i="17"/>
  <c r="G369" i="17"/>
  <c r="H369" i="17"/>
  <c r="I369" i="17"/>
  <c r="J369" i="17"/>
  <c r="L369" i="17"/>
  <c r="N369" i="17"/>
  <c r="Q369" i="17"/>
  <c r="T369" i="17"/>
  <c r="AB369" i="17"/>
  <c r="AI369" i="17"/>
  <c r="AP369" i="17"/>
  <c r="AT369" i="17"/>
  <c r="AU369" i="17" s="1"/>
  <c r="AW369" i="17"/>
  <c r="BB369" i="17"/>
  <c r="BD369" i="17"/>
  <c r="BI369" i="17"/>
  <c r="B370" i="17"/>
  <c r="C370" i="17"/>
  <c r="D370" i="17"/>
  <c r="E370" i="17"/>
  <c r="F370" i="17"/>
  <c r="G370" i="17"/>
  <c r="H370" i="17"/>
  <c r="I370" i="17"/>
  <c r="J370" i="17"/>
  <c r="L370" i="17"/>
  <c r="N370" i="17"/>
  <c r="Q370" i="17"/>
  <c r="T370" i="17"/>
  <c r="AB370" i="17"/>
  <c r="AI370" i="17"/>
  <c r="AP370" i="17"/>
  <c r="AT370" i="17"/>
  <c r="AU370" i="17" s="1"/>
  <c r="AW370" i="17"/>
  <c r="BB370" i="17"/>
  <c r="BD370" i="17"/>
  <c r="BI370" i="17"/>
  <c r="B371" i="17"/>
  <c r="C371" i="17"/>
  <c r="D371" i="17"/>
  <c r="E371" i="17"/>
  <c r="F371" i="17"/>
  <c r="G371" i="17"/>
  <c r="H371" i="17"/>
  <c r="I371" i="17"/>
  <c r="J371" i="17"/>
  <c r="L371" i="17"/>
  <c r="N371" i="17"/>
  <c r="Q371" i="17"/>
  <c r="T371" i="17"/>
  <c r="AB371" i="17"/>
  <c r="AI371" i="17"/>
  <c r="AP371" i="17"/>
  <c r="AT371" i="17"/>
  <c r="AU371" i="17" s="1"/>
  <c r="AW371" i="17"/>
  <c r="BB371" i="17"/>
  <c r="BD371" i="17"/>
  <c r="BI371" i="17"/>
  <c r="B372" i="17"/>
  <c r="C372" i="17"/>
  <c r="D372" i="17"/>
  <c r="E372" i="17"/>
  <c r="F372" i="17"/>
  <c r="G372" i="17"/>
  <c r="H372" i="17"/>
  <c r="I372" i="17"/>
  <c r="J372" i="17"/>
  <c r="L372" i="17"/>
  <c r="N372" i="17"/>
  <c r="Q372" i="17"/>
  <c r="T372" i="17"/>
  <c r="AB372" i="17"/>
  <c r="AI372" i="17"/>
  <c r="AP372" i="17"/>
  <c r="AT372" i="17"/>
  <c r="AU372" i="17" s="1"/>
  <c r="AW372" i="17"/>
  <c r="BB372" i="17"/>
  <c r="BD372" i="17"/>
  <c r="BI372" i="17"/>
  <c r="B373" i="17"/>
  <c r="C373" i="17"/>
  <c r="D373" i="17"/>
  <c r="E373" i="17"/>
  <c r="F373" i="17"/>
  <c r="G373" i="17"/>
  <c r="H373" i="17"/>
  <c r="I373" i="17"/>
  <c r="J373" i="17"/>
  <c r="L373" i="17"/>
  <c r="N373" i="17"/>
  <c r="Q373" i="17"/>
  <c r="T373" i="17"/>
  <c r="AB373" i="17"/>
  <c r="AI373" i="17"/>
  <c r="AP373" i="17"/>
  <c r="AT373" i="17"/>
  <c r="AU373" i="17" s="1"/>
  <c r="AW373" i="17"/>
  <c r="BB373" i="17"/>
  <c r="BD373" i="17"/>
  <c r="BI373" i="17"/>
  <c r="B374" i="17"/>
  <c r="C374" i="17"/>
  <c r="D374" i="17"/>
  <c r="E374" i="17"/>
  <c r="F374" i="17"/>
  <c r="G374" i="17"/>
  <c r="H374" i="17"/>
  <c r="I374" i="17"/>
  <c r="J374" i="17"/>
  <c r="L374" i="17"/>
  <c r="N374" i="17"/>
  <c r="Q374" i="17"/>
  <c r="T374" i="17"/>
  <c r="AB374" i="17"/>
  <c r="AI374" i="17"/>
  <c r="AP374" i="17"/>
  <c r="AT374" i="17"/>
  <c r="AU374" i="17" s="1"/>
  <c r="AW374" i="17"/>
  <c r="BB374" i="17"/>
  <c r="BD374" i="17"/>
  <c r="BI374" i="17"/>
  <c r="B375" i="17"/>
  <c r="C375" i="17"/>
  <c r="D375" i="17"/>
  <c r="E375" i="17"/>
  <c r="F375" i="17"/>
  <c r="G375" i="17"/>
  <c r="H375" i="17"/>
  <c r="I375" i="17"/>
  <c r="J375" i="17"/>
  <c r="L375" i="17"/>
  <c r="N375" i="17"/>
  <c r="Q375" i="17"/>
  <c r="T375" i="17"/>
  <c r="AB375" i="17"/>
  <c r="AI375" i="17"/>
  <c r="AP375" i="17"/>
  <c r="AT375" i="17"/>
  <c r="AU375" i="17" s="1"/>
  <c r="AW375" i="17"/>
  <c r="BB375" i="17"/>
  <c r="BD375" i="17"/>
  <c r="BI375" i="17"/>
  <c r="B376" i="17"/>
  <c r="C376" i="17"/>
  <c r="D376" i="17"/>
  <c r="E376" i="17"/>
  <c r="F376" i="17"/>
  <c r="G376" i="17"/>
  <c r="H376" i="17"/>
  <c r="I376" i="17"/>
  <c r="J376" i="17"/>
  <c r="L376" i="17"/>
  <c r="N376" i="17"/>
  <c r="Q376" i="17"/>
  <c r="T376" i="17"/>
  <c r="AB376" i="17"/>
  <c r="AI376" i="17"/>
  <c r="AP376" i="17"/>
  <c r="AT376" i="17"/>
  <c r="AU376" i="17" s="1"/>
  <c r="AW376" i="17"/>
  <c r="BB376" i="17"/>
  <c r="BD376" i="17"/>
  <c r="BI376" i="17"/>
  <c r="B377" i="17"/>
  <c r="C377" i="17"/>
  <c r="D377" i="17"/>
  <c r="E377" i="17"/>
  <c r="F377" i="17"/>
  <c r="G377" i="17"/>
  <c r="H377" i="17"/>
  <c r="I377" i="17"/>
  <c r="J377" i="17"/>
  <c r="L377" i="17"/>
  <c r="N377" i="17"/>
  <c r="Q377" i="17"/>
  <c r="T377" i="17"/>
  <c r="AB377" i="17"/>
  <c r="AI377" i="17"/>
  <c r="AP377" i="17"/>
  <c r="AT377" i="17"/>
  <c r="AU377" i="17" s="1"/>
  <c r="AW377" i="17"/>
  <c r="BB377" i="17"/>
  <c r="BD377" i="17"/>
  <c r="BI377" i="17"/>
  <c r="B378" i="17"/>
  <c r="C378" i="17"/>
  <c r="D378" i="17"/>
  <c r="E378" i="17"/>
  <c r="F378" i="17"/>
  <c r="G378" i="17"/>
  <c r="H378" i="17"/>
  <c r="I378" i="17"/>
  <c r="J378" i="17"/>
  <c r="L378" i="17"/>
  <c r="N378" i="17"/>
  <c r="Q378" i="17"/>
  <c r="T378" i="17"/>
  <c r="AB378" i="17"/>
  <c r="AI378" i="17"/>
  <c r="AP378" i="17"/>
  <c r="AT378" i="17"/>
  <c r="AU378" i="17" s="1"/>
  <c r="AW378" i="17"/>
  <c r="BB378" i="17"/>
  <c r="BD378" i="17"/>
  <c r="BI378" i="17"/>
  <c r="B379" i="17"/>
  <c r="C379" i="17"/>
  <c r="D379" i="17"/>
  <c r="E379" i="17"/>
  <c r="F379" i="17"/>
  <c r="G379" i="17"/>
  <c r="H379" i="17"/>
  <c r="I379" i="17"/>
  <c r="J379" i="17"/>
  <c r="L379" i="17"/>
  <c r="N379" i="17"/>
  <c r="Q379" i="17"/>
  <c r="T379" i="17"/>
  <c r="AB379" i="17"/>
  <c r="AI379" i="17"/>
  <c r="AP379" i="17"/>
  <c r="AT379" i="17"/>
  <c r="AU379" i="17" s="1"/>
  <c r="AW379" i="17"/>
  <c r="BB379" i="17"/>
  <c r="BD379" i="17"/>
  <c r="BI379" i="17"/>
  <c r="B380" i="17"/>
  <c r="C380" i="17"/>
  <c r="D380" i="17"/>
  <c r="E380" i="17"/>
  <c r="F380" i="17"/>
  <c r="G380" i="17"/>
  <c r="H380" i="17"/>
  <c r="I380" i="17"/>
  <c r="J380" i="17"/>
  <c r="L380" i="17"/>
  <c r="N380" i="17"/>
  <c r="Q380" i="17"/>
  <c r="T380" i="17"/>
  <c r="AB380" i="17"/>
  <c r="AI380" i="17"/>
  <c r="AP380" i="17"/>
  <c r="AT380" i="17"/>
  <c r="AU380" i="17" s="1"/>
  <c r="AW380" i="17"/>
  <c r="BB380" i="17"/>
  <c r="BD380" i="17"/>
  <c r="BI380" i="17"/>
  <c r="B381" i="17"/>
  <c r="C381" i="17"/>
  <c r="D381" i="17"/>
  <c r="E381" i="17"/>
  <c r="F381" i="17"/>
  <c r="G381" i="17"/>
  <c r="H381" i="17"/>
  <c r="I381" i="17"/>
  <c r="J381" i="17"/>
  <c r="L381" i="17"/>
  <c r="N381" i="17"/>
  <c r="Q381" i="17"/>
  <c r="T381" i="17"/>
  <c r="AB381" i="17"/>
  <c r="AI381" i="17"/>
  <c r="AP381" i="17"/>
  <c r="AT381" i="17"/>
  <c r="AU381" i="17" s="1"/>
  <c r="AW381" i="17"/>
  <c r="BB381" i="17"/>
  <c r="BD381" i="17"/>
  <c r="BI381" i="17"/>
  <c r="B382" i="17"/>
  <c r="C382" i="17"/>
  <c r="D382" i="17"/>
  <c r="E382" i="17"/>
  <c r="F382" i="17"/>
  <c r="G382" i="17"/>
  <c r="H382" i="17"/>
  <c r="I382" i="17"/>
  <c r="J382" i="17"/>
  <c r="L382" i="17"/>
  <c r="N382" i="17"/>
  <c r="Q382" i="17"/>
  <c r="T382" i="17"/>
  <c r="AB382" i="17"/>
  <c r="AI382" i="17"/>
  <c r="AP382" i="17"/>
  <c r="AT382" i="17"/>
  <c r="AU382" i="17" s="1"/>
  <c r="AW382" i="17"/>
  <c r="BB382" i="17"/>
  <c r="BD382" i="17"/>
  <c r="BI382" i="17"/>
  <c r="B383" i="17"/>
  <c r="C383" i="17"/>
  <c r="D383" i="17"/>
  <c r="E383" i="17"/>
  <c r="F383" i="17"/>
  <c r="G383" i="17"/>
  <c r="H383" i="17"/>
  <c r="I383" i="17"/>
  <c r="J383" i="17"/>
  <c r="L383" i="17"/>
  <c r="N383" i="17"/>
  <c r="Q383" i="17"/>
  <c r="T383" i="17"/>
  <c r="AB383" i="17"/>
  <c r="AI383" i="17"/>
  <c r="AP383" i="17"/>
  <c r="AT383" i="17"/>
  <c r="AU383" i="17" s="1"/>
  <c r="AW383" i="17"/>
  <c r="BB383" i="17"/>
  <c r="BD383" i="17"/>
  <c r="BI383" i="17"/>
  <c r="B384" i="17"/>
  <c r="C384" i="17"/>
  <c r="D384" i="17"/>
  <c r="E384" i="17"/>
  <c r="F384" i="17"/>
  <c r="G384" i="17"/>
  <c r="H384" i="17"/>
  <c r="I384" i="17"/>
  <c r="J384" i="17"/>
  <c r="L384" i="17"/>
  <c r="N384" i="17"/>
  <c r="Q384" i="17"/>
  <c r="T384" i="17"/>
  <c r="AB384" i="17"/>
  <c r="AI384" i="17"/>
  <c r="AP384" i="17"/>
  <c r="AT384" i="17"/>
  <c r="AU384" i="17" s="1"/>
  <c r="AW384" i="17"/>
  <c r="BB384" i="17"/>
  <c r="BD384" i="17"/>
  <c r="BI384" i="17"/>
  <c r="B385" i="17"/>
  <c r="C385" i="17"/>
  <c r="D385" i="17"/>
  <c r="E385" i="17"/>
  <c r="F385" i="17"/>
  <c r="G385" i="17"/>
  <c r="H385" i="17"/>
  <c r="I385" i="17"/>
  <c r="J385" i="17"/>
  <c r="L385" i="17"/>
  <c r="N385" i="17"/>
  <c r="Q385" i="17"/>
  <c r="T385" i="17"/>
  <c r="AB385" i="17"/>
  <c r="AI385" i="17"/>
  <c r="AP385" i="17"/>
  <c r="AT385" i="17"/>
  <c r="AU385" i="17" s="1"/>
  <c r="AW385" i="17"/>
  <c r="BB385" i="17"/>
  <c r="BD385" i="17"/>
  <c r="BI385" i="17"/>
  <c r="B386" i="17"/>
  <c r="C386" i="17"/>
  <c r="D386" i="17"/>
  <c r="E386" i="17"/>
  <c r="F386" i="17"/>
  <c r="G386" i="17"/>
  <c r="H386" i="17"/>
  <c r="I386" i="17"/>
  <c r="J386" i="17"/>
  <c r="L386" i="17"/>
  <c r="N386" i="17"/>
  <c r="Q386" i="17"/>
  <c r="T386" i="17"/>
  <c r="AB386" i="17"/>
  <c r="AI386" i="17"/>
  <c r="AP386" i="17"/>
  <c r="AT386" i="17"/>
  <c r="AU386" i="17" s="1"/>
  <c r="AW386" i="17"/>
  <c r="BB386" i="17"/>
  <c r="BD386" i="17"/>
  <c r="BI386" i="17"/>
  <c r="B387" i="17"/>
  <c r="C387" i="17"/>
  <c r="D387" i="17"/>
  <c r="E387" i="17"/>
  <c r="F387" i="17"/>
  <c r="G387" i="17"/>
  <c r="H387" i="17"/>
  <c r="I387" i="17"/>
  <c r="J387" i="17"/>
  <c r="L387" i="17"/>
  <c r="N387" i="17"/>
  <c r="Q387" i="17"/>
  <c r="T387" i="17"/>
  <c r="AB387" i="17"/>
  <c r="AI387" i="17"/>
  <c r="AP387" i="17"/>
  <c r="AT387" i="17"/>
  <c r="AU387" i="17" s="1"/>
  <c r="AW387" i="17"/>
  <c r="BB387" i="17"/>
  <c r="BD387" i="17"/>
  <c r="BI387" i="17"/>
  <c r="B388" i="17"/>
  <c r="C388" i="17"/>
  <c r="D388" i="17"/>
  <c r="E388" i="17"/>
  <c r="F388" i="17"/>
  <c r="G388" i="17"/>
  <c r="H388" i="17"/>
  <c r="I388" i="17"/>
  <c r="J388" i="17"/>
  <c r="L388" i="17"/>
  <c r="N388" i="17"/>
  <c r="Q388" i="17"/>
  <c r="T388" i="17"/>
  <c r="AB388" i="17"/>
  <c r="AI388" i="17"/>
  <c r="AP388" i="17"/>
  <c r="AT388" i="17"/>
  <c r="AU388" i="17" s="1"/>
  <c r="AW388" i="17"/>
  <c r="BB388" i="17"/>
  <c r="BD388" i="17"/>
  <c r="BI388" i="17"/>
  <c r="B389" i="17"/>
  <c r="C389" i="17"/>
  <c r="D389" i="17"/>
  <c r="E389" i="17"/>
  <c r="F389" i="17"/>
  <c r="G389" i="17"/>
  <c r="H389" i="17"/>
  <c r="I389" i="17"/>
  <c r="J389" i="17"/>
  <c r="L389" i="17"/>
  <c r="N389" i="17"/>
  <c r="Q389" i="17"/>
  <c r="T389" i="17"/>
  <c r="AB389" i="17"/>
  <c r="AI389" i="17"/>
  <c r="AP389" i="17"/>
  <c r="AT389" i="17"/>
  <c r="AU389" i="17" s="1"/>
  <c r="AW389" i="17"/>
  <c r="BB389" i="17"/>
  <c r="BD389" i="17"/>
  <c r="BI389" i="17"/>
  <c r="B390" i="17"/>
  <c r="C390" i="17"/>
  <c r="D390" i="17"/>
  <c r="E390" i="17"/>
  <c r="F390" i="17"/>
  <c r="G390" i="17"/>
  <c r="H390" i="17"/>
  <c r="I390" i="17"/>
  <c r="J390" i="17"/>
  <c r="L390" i="17"/>
  <c r="M390" i="17"/>
  <c r="N390" i="17"/>
  <c r="O390" i="17"/>
  <c r="P390" i="17"/>
  <c r="Q390" i="17"/>
  <c r="T390" i="17"/>
  <c r="AB390" i="17"/>
  <c r="AI390" i="17"/>
  <c r="AP390" i="17"/>
  <c r="AT390" i="17"/>
  <c r="AU390" i="17" s="1"/>
  <c r="AW390" i="17"/>
  <c r="BB390" i="17"/>
  <c r="BD390" i="17"/>
  <c r="BI390" i="17"/>
  <c r="B391" i="17"/>
  <c r="C391" i="17"/>
  <c r="D391" i="17"/>
  <c r="E391" i="17"/>
  <c r="F391" i="17"/>
  <c r="G391" i="17"/>
  <c r="H391" i="17"/>
  <c r="I391" i="17"/>
  <c r="J391" i="17"/>
  <c r="L391" i="17"/>
  <c r="M391" i="17"/>
  <c r="N391" i="17"/>
  <c r="O391" i="17"/>
  <c r="P391" i="17"/>
  <c r="Q391" i="17"/>
  <c r="T391" i="17"/>
  <c r="AB391" i="17"/>
  <c r="AI391" i="17"/>
  <c r="AP391" i="17"/>
  <c r="AT391" i="17"/>
  <c r="AU391" i="17" s="1"/>
  <c r="AW391" i="17"/>
  <c r="BB391" i="17"/>
  <c r="BD391" i="17"/>
  <c r="BI391" i="17"/>
  <c r="B392" i="17"/>
  <c r="C392" i="17"/>
  <c r="D392" i="17"/>
  <c r="E392" i="17"/>
  <c r="F392" i="17"/>
  <c r="G392" i="17"/>
  <c r="H392" i="17"/>
  <c r="I392" i="17"/>
  <c r="J392" i="17"/>
  <c r="L392" i="17"/>
  <c r="M392" i="17"/>
  <c r="N392" i="17"/>
  <c r="O392" i="17"/>
  <c r="P392" i="17"/>
  <c r="Q392" i="17"/>
  <c r="T392" i="17"/>
  <c r="AB392" i="17"/>
  <c r="AI392" i="17"/>
  <c r="AP392" i="17"/>
  <c r="AT392" i="17"/>
  <c r="AU392" i="17" s="1"/>
  <c r="AW392" i="17"/>
  <c r="BB392" i="17"/>
  <c r="BD392" i="17"/>
  <c r="BI392" i="17"/>
  <c r="B393" i="17"/>
  <c r="C393" i="17"/>
  <c r="D393" i="17"/>
  <c r="E393" i="17"/>
  <c r="F393" i="17"/>
  <c r="G393" i="17"/>
  <c r="H393" i="17"/>
  <c r="I393" i="17"/>
  <c r="J393" i="17"/>
  <c r="K393" i="17"/>
  <c r="L393" i="17"/>
  <c r="M393" i="17"/>
  <c r="N393" i="17"/>
  <c r="O393" i="17"/>
  <c r="P393" i="17"/>
  <c r="Q393" i="17"/>
  <c r="R393" i="17"/>
  <c r="S393" i="17"/>
  <c r="T393" i="17"/>
  <c r="U393" i="17"/>
  <c r="AB393" i="17"/>
  <c r="AI393" i="17"/>
  <c r="AP393" i="17"/>
  <c r="AT393" i="17"/>
  <c r="AU393" i="17" s="1"/>
  <c r="AW393" i="17"/>
  <c r="BB393" i="17"/>
  <c r="BD393" i="17"/>
  <c r="BI393" i="17"/>
  <c r="B394" i="17"/>
  <c r="C394" i="17"/>
  <c r="V394" i="17" s="1"/>
  <c r="D394" i="17"/>
  <c r="E394" i="17"/>
  <c r="F394" i="17"/>
  <c r="G394" i="17"/>
  <c r="H394" i="17"/>
  <c r="I394" i="17"/>
  <c r="J394" i="17"/>
  <c r="K394" i="17"/>
  <c r="L394" i="17"/>
  <c r="M394" i="17"/>
  <c r="N394" i="17"/>
  <c r="O394" i="17"/>
  <c r="P394" i="17"/>
  <c r="Q394" i="17"/>
  <c r="R394" i="17"/>
  <c r="S394" i="17"/>
  <c r="T394" i="17"/>
  <c r="U394" i="17"/>
  <c r="AB394" i="17"/>
  <c r="AI394" i="17"/>
  <c r="AP394" i="17"/>
  <c r="AT394" i="17"/>
  <c r="AU394" i="17" s="1"/>
  <c r="AW394" i="17"/>
  <c r="BB394" i="17"/>
  <c r="BD394" i="17"/>
  <c r="BI394" i="17"/>
  <c r="B395" i="17"/>
  <c r="C395" i="17"/>
  <c r="D395" i="17"/>
  <c r="E395" i="17"/>
  <c r="F395" i="17"/>
  <c r="G395" i="17"/>
  <c r="H395" i="17"/>
  <c r="I395" i="17"/>
  <c r="J395" i="17"/>
  <c r="K395" i="17"/>
  <c r="L395" i="17"/>
  <c r="M395" i="17"/>
  <c r="N395" i="17"/>
  <c r="O395" i="17"/>
  <c r="P395" i="17"/>
  <c r="Q395" i="17"/>
  <c r="R395" i="17"/>
  <c r="S395" i="17"/>
  <c r="T395" i="17"/>
  <c r="U395" i="17"/>
  <c r="V395" i="17"/>
  <c r="AB395" i="17"/>
  <c r="AI395" i="17"/>
  <c r="AP395" i="17"/>
  <c r="AT395" i="17"/>
  <c r="AU395" i="17" s="1"/>
  <c r="AW395" i="17"/>
  <c r="BB395" i="17"/>
  <c r="BD395" i="17"/>
  <c r="BI395" i="17"/>
  <c r="B396" i="17"/>
  <c r="C396" i="17"/>
  <c r="D396" i="17"/>
  <c r="E396" i="17"/>
  <c r="F396" i="17"/>
  <c r="G396" i="17"/>
  <c r="H396" i="17"/>
  <c r="I396" i="17"/>
  <c r="J396" i="17"/>
  <c r="K396" i="17"/>
  <c r="L396" i="17"/>
  <c r="M396" i="17"/>
  <c r="N396" i="17"/>
  <c r="O396" i="17"/>
  <c r="P396" i="17"/>
  <c r="Q396" i="17"/>
  <c r="R396" i="17"/>
  <c r="S396" i="17"/>
  <c r="T396" i="17"/>
  <c r="U396" i="17"/>
  <c r="AB396" i="17"/>
  <c r="AI396" i="17"/>
  <c r="AP396" i="17"/>
  <c r="AT396" i="17"/>
  <c r="AU396" i="17" s="1"/>
  <c r="AW396" i="17"/>
  <c r="BB396" i="17"/>
  <c r="BD396" i="17"/>
  <c r="BI396" i="17"/>
  <c r="B397" i="17"/>
  <c r="C397" i="17"/>
  <c r="D397" i="17"/>
  <c r="E397" i="17"/>
  <c r="F397" i="17"/>
  <c r="G397" i="17"/>
  <c r="H397" i="17"/>
  <c r="I397" i="17"/>
  <c r="J397" i="17"/>
  <c r="K397" i="17"/>
  <c r="L397" i="17"/>
  <c r="M397" i="17"/>
  <c r="N397" i="17"/>
  <c r="O397" i="17"/>
  <c r="P397" i="17"/>
  <c r="Q397" i="17"/>
  <c r="R397" i="17"/>
  <c r="S397" i="17"/>
  <c r="T397" i="17"/>
  <c r="U397" i="17"/>
  <c r="AB397" i="17"/>
  <c r="AI397" i="17"/>
  <c r="AP397" i="17"/>
  <c r="AT397" i="17"/>
  <c r="AU397" i="17" s="1"/>
  <c r="AW397" i="17"/>
  <c r="BB397" i="17"/>
  <c r="BD397" i="17"/>
  <c r="BI397" i="17"/>
  <c r="B398" i="17"/>
  <c r="C398" i="17"/>
  <c r="D398" i="17"/>
  <c r="V398" i="17" s="1"/>
  <c r="E398" i="17"/>
  <c r="F398" i="17"/>
  <c r="G398" i="17"/>
  <c r="H398" i="17"/>
  <c r="I398" i="17"/>
  <c r="J398" i="17"/>
  <c r="K398" i="17"/>
  <c r="L398" i="17"/>
  <c r="M398" i="17"/>
  <c r="N398" i="17"/>
  <c r="O398" i="17"/>
  <c r="P398" i="17"/>
  <c r="Q398" i="17"/>
  <c r="R398" i="17"/>
  <c r="S398" i="17"/>
  <c r="T398" i="17"/>
  <c r="U398" i="17"/>
  <c r="AB398" i="17"/>
  <c r="AI398" i="17"/>
  <c r="AP398" i="17"/>
  <c r="AT398" i="17"/>
  <c r="AU398" i="17" s="1"/>
  <c r="AW398" i="17"/>
  <c r="BB398" i="17"/>
  <c r="BD398" i="17"/>
  <c r="BI398" i="17"/>
  <c r="B399" i="17"/>
  <c r="C399" i="17"/>
  <c r="V399" i="17" s="1"/>
  <c r="D399" i="17"/>
  <c r="E399" i="17"/>
  <c r="F399" i="17"/>
  <c r="G399" i="17"/>
  <c r="H399" i="17"/>
  <c r="I399" i="17"/>
  <c r="J399" i="17"/>
  <c r="K399" i="17"/>
  <c r="L399" i="17"/>
  <c r="M399" i="17"/>
  <c r="N399" i="17"/>
  <c r="O399" i="17"/>
  <c r="P399" i="17"/>
  <c r="Q399" i="17"/>
  <c r="R399" i="17"/>
  <c r="S399" i="17"/>
  <c r="T399" i="17"/>
  <c r="U399" i="17"/>
  <c r="AB399" i="17"/>
  <c r="AI399" i="17"/>
  <c r="AP399" i="17"/>
  <c r="AT399" i="17"/>
  <c r="AU399" i="17" s="1"/>
  <c r="AW399" i="17"/>
  <c r="BB399" i="17"/>
  <c r="BD399" i="17"/>
  <c r="BI399" i="17"/>
  <c r="B400" i="17"/>
  <c r="C400" i="17"/>
  <c r="D400" i="17"/>
  <c r="E400" i="17"/>
  <c r="F400" i="17"/>
  <c r="G400" i="17"/>
  <c r="H400" i="17"/>
  <c r="I400" i="17"/>
  <c r="J400" i="17"/>
  <c r="K400" i="17"/>
  <c r="L400" i="17"/>
  <c r="M400" i="17"/>
  <c r="N400" i="17"/>
  <c r="O400" i="17"/>
  <c r="P400" i="17"/>
  <c r="Q400" i="17"/>
  <c r="R400" i="17"/>
  <c r="S400" i="17"/>
  <c r="T400" i="17"/>
  <c r="U400" i="17"/>
  <c r="AB400" i="17"/>
  <c r="AI400" i="17"/>
  <c r="AP400" i="17"/>
  <c r="AT400" i="17"/>
  <c r="AU400" i="17" s="1"/>
  <c r="AW400" i="17"/>
  <c r="BB400" i="17"/>
  <c r="BD400" i="17"/>
  <c r="BI400" i="17"/>
  <c r="B401" i="17"/>
  <c r="C401" i="17"/>
  <c r="D401" i="17"/>
  <c r="E401" i="17"/>
  <c r="F401" i="17"/>
  <c r="G401" i="17"/>
  <c r="H401" i="17"/>
  <c r="I401" i="17"/>
  <c r="J401" i="17"/>
  <c r="K401" i="17"/>
  <c r="L401" i="17"/>
  <c r="M401" i="17"/>
  <c r="N401" i="17"/>
  <c r="O401" i="17"/>
  <c r="P401" i="17"/>
  <c r="Q401" i="17"/>
  <c r="R401" i="17"/>
  <c r="S401" i="17"/>
  <c r="T401" i="17"/>
  <c r="U401" i="17"/>
  <c r="AB401" i="17"/>
  <c r="AI401" i="17"/>
  <c r="AP401" i="17"/>
  <c r="AT401" i="17"/>
  <c r="AU401" i="17" s="1"/>
  <c r="AW401" i="17"/>
  <c r="BB401" i="17"/>
  <c r="BD401" i="17"/>
  <c r="BI401" i="17"/>
  <c r="B402" i="17"/>
  <c r="C402" i="17"/>
  <c r="V402" i="17" s="1"/>
  <c r="D402" i="17"/>
  <c r="E402" i="17"/>
  <c r="F402" i="17"/>
  <c r="G402" i="17"/>
  <c r="H402" i="17"/>
  <c r="I402" i="17"/>
  <c r="J402" i="17"/>
  <c r="K402" i="17"/>
  <c r="L402" i="17"/>
  <c r="M402" i="17"/>
  <c r="N402" i="17"/>
  <c r="O402" i="17"/>
  <c r="P402" i="17"/>
  <c r="Q402" i="17"/>
  <c r="R402" i="17"/>
  <c r="S402" i="17"/>
  <c r="T402" i="17"/>
  <c r="U402" i="17"/>
  <c r="AB402" i="17"/>
  <c r="AI402" i="17"/>
  <c r="AP402" i="17"/>
  <c r="AT402" i="17"/>
  <c r="AU402" i="17" s="1"/>
  <c r="AW402" i="17"/>
  <c r="BB402" i="17"/>
  <c r="BD402" i="17"/>
  <c r="BI402" i="17"/>
  <c r="B403" i="17"/>
  <c r="C403" i="17"/>
  <c r="D403" i="17"/>
  <c r="E403" i="17"/>
  <c r="F403" i="17"/>
  <c r="G403" i="17"/>
  <c r="H403" i="17"/>
  <c r="I403" i="17"/>
  <c r="J403" i="17"/>
  <c r="K403" i="17"/>
  <c r="L403" i="17"/>
  <c r="M403" i="17"/>
  <c r="N403" i="17"/>
  <c r="O403" i="17"/>
  <c r="P403" i="17"/>
  <c r="Q403" i="17"/>
  <c r="R403" i="17"/>
  <c r="S403" i="17"/>
  <c r="T403" i="17"/>
  <c r="U403" i="17"/>
  <c r="V403" i="17"/>
  <c r="AB403" i="17"/>
  <c r="AI403" i="17"/>
  <c r="AP403" i="17"/>
  <c r="AT403" i="17"/>
  <c r="AU403" i="17" s="1"/>
  <c r="AW403" i="17"/>
  <c r="BB403" i="17"/>
  <c r="BD403" i="17"/>
  <c r="BI403" i="17"/>
  <c r="B404" i="17"/>
  <c r="C404" i="17"/>
  <c r="D404" i="17"/>
  <c r="E404" i="17"/>
  <c r="F404" i="17"/>
  <c r="G404" i="17"/>
  <c r="H404" i="17"/>
  <c r="I404" i="17"/>
  <c r="J404" i="17"/>
  <c r="K404" i="17"/>
  <c r="L404" i="17"/>
  <c r="M404" i="17"/>
  <c r="N404" i="17"/>
  <c r="O404" i="17"/>
  <c r="P404" i="17"/>
  <c r="Q404" i="17"/>
  <c r="R404" i="17"/>
  <c r="S404" i="17"/>
  <c r="T404" i="17"/>
  <c r="U404" i="17"/>
  <c r="AB404" i="17"/>
  <c r="AI404" i="17"/>
  <c r="AP404" i="17"/>
  <c r="AT404" i="17"/>
  <c r="AU404" i="17" s="1"/>
  <c r="AW404" i="17"/>
  <c r="BB404" i="17"/>
  <c r="BD404" i="17"/>
  <c r="BI404" i="17"/>
  <c r="B405" i="17"/>
  <c r="C405" i="17"/>
  <c r="D405" i="17"/>
  <c r="E405" i="17"/>
  <c r="F405" i="17"/>
  <c r="G405" i="17"/>
  <c r="H405" i="17"/>
  <c r="I405" i="17"/>
  <c r="J405" i="17"/>
  <c r="K405" i="17"/>
  <c r="L405" i="17"/>
  <c r="M405" i="17"/>
  <c r="N405" i="17"/>
  <c r="O405" i="17"/>
  <c r="P405" i="17"/>
  <c r="Q405" i="17"/>
  <c r="R405" i="17"/>
  <c r="S405" i="17"/>
  <c r="T405" i="17"/>
  <c r="U405" i="17"/>
  <c r="AB405" i="17"/>
  <c r="AI405" i="17"/>
  <c r="AP405" i="17"/>
  <c r="AT405" i="17"/>
  <c r="AU405" i="17" s="1"/>
  <c r="AW405" i="17"/>
  <c r="BB405" i="17"/>
  <c r="BD405" i="17"/>
  <c r="BI405" i="17"/>
  <c r="B406" i="17"/>
  <c r="C406" i="17"/>
  <c r="D406" i="17"/>
  <c r="V406" i="17" s="1"/>
  <c r="E406" i="17"/>
  <c r="F406" i="17"/>
  <c r="G406" i="17"/>
  <c r="H406" i="17"/>
  <c r="I406" i="17"/>
  <c r="J406" i="17"/>
  <c r="K406" i="17"/>
  <c r="L406" i="17"/>
  <c r="M406" i="17"/>
  <c r="N406" i="17"/>
  <c r="O406" i="17"/>
  <c r="P406" i="17"/>
  <c r="Q406" i="17"/>
  <c r="R406" i="17"/>
  <c r="S406" i="17"/>
  <c r="T406" i="17"/>
  <c r="U406" i="17"/>
  <c r="AB406" i="17"/>
  <c r="AI406" i="17"/>
  <c r="AP406" i="17"/>
  <c r="AT406" i="17"/>
  <c r="AU406" i="17" s="1"/>
  <c r="AW406" i="17"/>
  <c r="BB406" i="17"/>
  <c r="BD406" i="17"/>
  <c r="BI406" i="17"/>
  <c r="B407" i="17"/>
  <c r="C407" i="17"/>
  <c r="V407" i="17" s="1"/>
  <c r="D407" i="17"/>
  <c r="E407" i="17"/>
  <c r="F407" i="17"/>
  <c r="G407" i="17"/>
  <c r="H407" i="17"/>
  <c r="I407" i="17"/>
  <c r="J407" i="17"/>
  <c r="K407" i="17"/>
  <c r="L407" i="17"/>
  <c r="M407" i="17"/>
  <c r="N407" i="17"/>
  <c r="O407" i="17"/>
  <c r="P407" i="17"/>
  <c r="Q407" i="17"/>
  <c r="R407" i="17"/>
  <c r="S407" i="17"/>
  <c r="T407" i="17"/>
  <c r="U407" i="17"/>
  <c r="AB407" i="17"/>
  <c r="AI407" i="17"/>
  <c r="AP407" i="17"/>
  <c r="AT407" i="17"/>
  <c r="AU407" i="17" s="1"/>
  <c r="AW407" i="17"/>
  <c r="BB407" i="17"/>
  <c r="BD407" i="17"/>
  <c r="BI407" i="17"/>
  <c r="B408" i="17"/>
  <c r="C408" i="17"/>
  <c r="D408" i="17"/>
  <c r="E408" i="17"/>
  <c r="F408" i="17"/>
  <c r="G408" i="17"/>
  <c r="H408" i="17"/>
  <c r="I408" i="17"/>
  <c r="J408" i="17"/>
  <c r="K408" i="17"/>
  <c r="L408" i="17"/>
  <c r="M408" i="17"/>
  <c r="N408" i="17"/>
  <c r="O408" i="17"/>
  <c r="P408" i="17"/>
  <c r="Q408" i="17"/>
  <c r="R408" i="17"/>
  <c r="S408" i="17"/>
  <c r="T408" i="17"/>
  <c r="U408" i="17"/>
  <c r="AB408" i="17"/>
  <c r="AI408" i="17"/>
  <c r="AP408" i="17"/>
  <c r="AT408" i="17"/>
  <c r="AU408" i="17" s="1"/>
  <c r="AW408" i="17"/>
  <c r="BB408" i="17"/>
  <c r="BD408" i="17"/>
  <c r="BI408" i="17"/>
  <c r="B409" i="17"/>
  <c r="C409" i="17"/>
  <c r="D409" i="17"/>
  <c r="E409" i="17"/>
  <c r="F409" i="17"/>
  <c r="G409" i="17"/>
  <c r="H409" i="17"/>
  <c r="I409" i="17"/>
  <c r="J409" i="17"/>
  <c r="K409" i="17"/>
  <c r="L409" i="17"/>
  <c r="M409" i="17"/>
  <c r="N409" i="17"/>
  <c r="O409" i="17"/>
  <c r="P409" i="17"/>
  <c r="Q409" i="17"/>
  <c r="R409" i="17"/>
  <c r="S409" i="17"/>
  <c r="T409" i="17"/>
  <c r="U409" i="17"/>
  <c r="AB409" i="17"/>
  <c r="AI409" i="17"/>
  <c r="AP409" i="17"/>
  <c r="AT409" i="17"/>
  <c r="AU409" i="17"/>
  <c r="AW409" i="17"/>
  <c r="BB409" i="17"/>
  <c r="BD409" i="17"/>
  <c r="BI409" i="17"/>
  <c r="B410" i="17"/>
  <c r="C410" i="17"/>
  <c r="D410" i="17"/>
  <c r="E410" i="17"/>
  <c r="F410" i="17"/>
  <c r="G410" i="17"/>
  <c r="H410" i="17"/>
  <c r="I410" i="17"/>
  <c r="J410" i="17"/>
  <c r="K410" i="17"/>
  <c r="L410" i="17"/>
  <c r="M410" i="17"/>
  <c r="N410" i="17"/>
  <c r="O410" i="17"/>
  <c r="P410" i="17"/>
  <c r="Q410" i="17"/>
  <c r="R410" i="17"/>
  <c r="S410" i="17"/>
  <c r="T410" i="17"/>
  <c r="U410" i="17"/>
  <c r="AB410" i="17"/>
  <c r="AI410" i="17"/>
  <c r="AP410" i="17"/>
  <c r="AT410" i="17"/>
  <c r="AU410" i="17" s="1"/>
  <c r="AW410" i="17"/>
  <c r="BB410" i="17"/>
  <c r="BD410" i="17"/>
  <c r="BI410" i="17"/>
  <c r="B411" i="17"/>
  <c r="C411" i="17"/>
  <c r="D411" i="17"/>
  <c r="E411" i="17"/>
  <c r="F411" i="17"/>
  <c r="G411" i="17"/>
  <c r="H411" i="17"/>
  <c r="I411" i="17"/>
  <c r="J411" i="17"/>
  <c r="K411" i="17"/>
  <c r="L411" i="17"/>
  <c r="M411" i="17"/>
  <c r="N411" i="17"/>
  <c r="O411" i="17"/>
  <c r="P411" i="17"/>
  <c r="Q411" i="17"/>
  <c r="R411" i="17"/>
  <c r="S411" i="17"/>
  <c r="T411" i="17"/>
  <c r="U411" i="17"/>
  <c r="AB411" i="17"/>
  <c r="AI411" i="17"/>
  <c r="AP411" i="17"/>
  <c r="AT411" i="17"/>
  <c r="AU411" i="17"/>
  <c r="AW411" i="17"/>
  <c r="BB411" i="17"/>
  <c r="BD411" i="17"/>
  <c r="BI411" i="17"/>
  <c r="B412" i="17"/>
  <c r="C412" i="17"/>
  <c r="D412" i="17"/>
  <c r="E412" i="17"/>
  <c r="V412" i="17" s="1"/>
  <c r="F412" i="17"/>
  <c r="G412" i="17"/>
  <c r="H412" i="17"/>
  <c r="I412" i="17"/>
  <c r="J412" i="17"/>
  <c r="K412" i="17"/>
  <c r="L412" i="17"/>
  <c r="M412" i="17"/>
  <c r="N412" i="17"/>
  <c r="O412" i="17"/>
  <c r="P412" i="17"/>
  <c r="Q412" i="17"/>
  <c r="R412" i="17"/>
  <c r="S412" i="17"/>
  <c r="T412" i="17"/>
  <c r="U412" i="17"/>
  <c r="AB412" i="17"/>
  <c r="AI412" i="17"/>
  <c r="AP412" i="17"/>
  <c r="AT412" i="17"/>
  <c r="AU412" i="17" s="1"/>
  <c r="AW412" i="17"/>
  <c r="BB412" i="17"/>
  <c r="BD412" i="17"/>
  <c r="BI412" i="17"/>
  <c r="B413" i="17"/>
  <c r="C413" i="17"/>
  <c r="D413" i="17"/>
  <c r="E413" i="17"/>
  <c r="F413" i="17"/>
  <c r="G413" i="17"/>
  <c r="H413" i="17"/>
  <c r="I413" i="17"/>
  <c r="J413" i="17"/>
  <c r="K413" i="17"/>
  <c r="L413" i="17"/>
  <c r="M413" i="17"/>
  <c r="N413" i="17"/>
  <c r="O413" i="17"/>
  <c r="P413" i="17"/>
  <c r="Q413" i="17"/>
  <c r="R413" i="17"/>
  <c r="S413" i="17"/>
  <c r="T413" i="17"/>
  <c r="U413" i="17"/>
  <c r="AB413" i="17"/>
  <c r="AI413" i="17"/>
  <c r="AP413" i="17"/>
  <c r="AT413" i="17"/>
  <c r="AU413" i="17"/>
  <c r="AW413" i="17"/>
  <c r="BB413" i="17"/>
  <c r="BD413" i="17"/>
  <c r="BI413" i="17"/>
  <c r="B414" i="17"/>
  <c r="C414" i="17"/>
  <c r="D414" i="17"/>
  <c r="E414" i="17"/>
  <c r="F414" i="17"/>
  <c r="G414" i="17"/>
  <c r="H414" i="17"/>
  <c r="I414" i="17"/>
  <c r="J414" i="17"/>
  <c r="K414" i="17"/>
  <c r="L414" i="17"/>
  <c r="M414" i="17"/>
  <c r="N414" i="17"/>
  <c r="O414" i="17"/>
  <c r="P414" i="17"/>
  <c r="Q414" i="17"/>
  <c r="R414" i="17"/>
  <c r="S414" i="17"/>
  <c r="T414" i="17"/>
  <c r="U414" i="17"/>
  <c r="AB414" i="17"/>
  <c r="AI414" i="17"/>
  <c r="AP414" i="17"/>
  <c r="AT414" i="17"/>
  <c r="AU414" i="17" s="1"/>
  <c r="AW414" i="17"/>
  <c r="BB414" i="17"/>
  <c r="BD414" i="17"/>
  <c r="BI414" i="17"/>
  <c r="B415" i="17"/>
  <c r="C415" i="17"/>
  <c r="D415" i="17"/>
  <c r="E415" i="17"/>
  <c r="F415" i="17"/>
  <c r="G415" i="17"/>
  <c r="H415" i="17"/>
  <c r="I415" i="17"/>
  <c r="J415" i="17"/>
  <c r="K415" i="17"/>
  <c r="L415" i="17"/>
  <c r="M415" i="17"/>
  <c r="N415" i="17"/>
  <c r="O415" i="17"/>
  <c r="P415" i="17"/>
  <c r="Q415" i="17"/>
  <c r="R415" i="17"/>
  <c r="S415" i="17"/>
  <c r="T415" i="17"/>
  <c r="U415" i="17"/>
  <c r="AB415" i="17"/>
  <c r="AI415" i="17"/>
  <c r="AP415" i="17"/>
  <c r="AT415" i="17"/>
  <c r="AU415" i="17"/>
  <c r="AW415" i="17"/>
  <c r="BB415" i="17"/>
  <c r="BD415" i="17"/>
  <c r="BI415" i="17"/>
  <c r="B416" i="17"/>
  <c r="C416" i="17"/>
  <c r="D416" i="17"/>
  <c r="E416" i="17"/>
  <c r="F416" i="17"/>
  <c r="G416" i="17"/>
  <c r="H416" i="17"/>
  <c r="I416" i="17"/>
  <c r="J416" i="17"/>
  <c r="K416" i="17"/>
  <c r="L416" i="17"/>
  <c r="M416" i="17"/>
  <c r="N416" i="17"/>
  <c r="O416" i="17"/>
  <c r="P416" i="17"/>
  <c r="Q416" i="17"/>
  <c r="R416" i="17"/>
  <c r="S416" i="17"/>
  <c r="T416" i="17"/>
  <c r="U416" i="17"/>
  <c r="AB416" i="17"/>
  <c r="AI416" i="17"/>
  <c r="AP416" i="17"/>
  <c r="AT416" i="17"/>
  <c r="AU416" i="17" s="1"/>
  <c r="AW416" i="17"/>
  <c r="BB416" i="17"/>
  <c r="BD416" i="17"/>
  <c r="BI416" i="17"/>
  <c r="B417" i="17"/>
  <c r="C417" i="17"/>
  <c r="D417" i="17"/>
  <c r="E417" i="17"/>
  <c r="F417" i="17"/>
  <c r="G417" i="17"/>
  <c r="H417" i="17"/>
  <c r="I417" i="17"/>
  <c r="J417" i="17"/>
  <c r="K417" i="17"/>
  <c r="L417" i="17"/>
  <c r="M417" i="17"/>
  <c r="N417" i="17"/>
  <c r="O417" i="17"/>
  <c r="P417" i="17"/>
  <c r="Q417" i="17"/>
  <c r="R417" i="17"/>
  <c r="S417" i="17"/>
  <c r="T417" i="17"/>
  <c r="U417" i="17"/>
  <c r="AB417" i="17"/>
  <c r="AI417" i="17"/>
  <c r="AP417" i="17"/>
  <c r="AT417" i="17"/>
  <c r="AU417" i="17"/>
  <c r="AW417" i="17"/>
  <c r="BB417" i="17"/>
  <c r="BD417" i="17"/>
  <c r="BI417" i="17"/>
  <c r="B418" i="17"/>
  <c r="C418" i="17"/>
  <c r="D418" i="17"/>
  <c r="E418" i="17"/>
  <c r="F418" i="17"/>
  <c r="G418" i="17"/>
  <c r="H418" i="17"/>
  <c r="I418" i="17"/>
  <c r="J418" i="17"/>
  <c r="K418" i="17"/>
  <c r="L418" i="17"/>
  <c r="M418" i="17"/>
  <c r="N418" i="17"/>
  <c r="O418" i="17"/>
  <c r="P418" i="17"/>
  <c r="Q418" i="17"/>
  <c r="R418" i="17"/>
  <c r="S418" i="17"/>
  <c r="T418" i="17"/>
  <c r="U418" i="17"/>
  <c r="AB418" i="17"/>
  <c r="AI418" i="17"/>
  <c r="AP418" i="17"/>
  <c r="AT418" i="17"/>
  <c r="AU418" i="17" s="1"/>
  <c r="AW418" i="17"/>
  <c r="BB418" i="17"/>
  <c r="BD418" i="17"/>
  <c r="BI418" i="17"/>
  <c r="B419" i="17"/>
  <c r="C419" i="17"/>
  <c r="D419" i="17"/>
  <c r="E419" i="17"/>
  <c r="F419" i="17"/>
  <c r="G419" i="17"/>
  <c r="H419" i="17"/>
  <c r="I419" i="17"/>
  <c r="J419" i="17"/>
  <c r="K419" i="17"/>
  <c r="L419" i="17"/>
  <c r="M419" i="17"/>
  <c r="N419" i="17"/>
  <c r="O419" i="17"/>
  <c r="P419" i="17"/>
  <c r="Q419" i="17"/>
  <c r="R419" i="17"/>
  <c r="S419" i="17"/>
  <c r="T419" i="17"/>
  <c r="U419" i="17"/>
  <c r="AB419" i="17"/>
  <c r="AI419" i="17"/>
  <c r="AP419" i="17"/>
  <c r="AT419" i="17"/>
  <c r="AU419" i="17"/>
  <c r="AW419" i="17"/>
  <c r="BB419" i="17"/>
  <c r="BD419" i="17"/>
  <c r="BI419" i="17"/>
  <c r="B420" i="17"/>
  <c r="C420" i="17"/>
  <c r="D420" i="17"/>
  <c r="E420" i="17"/>
  <c r="F420" i="17"/>
  <c r="G420" i="17"/>
  <c r="H420" i="17"/>
  <c r="I420" i="17"/>
  <c r="V420" i="17" s="1"/>
  <c r="J420" i="17"/>
  <c r="K420" i="17"/>
  <c r="L420" i="17"/>
  <c r="M420" i="17"/>
  <c r="N420" i="17"/>
  <c r="O420" i="17"/>
  <c r="P420" i="17"/>
  <c r="Q420" i="17"/>
  <c r="R420" i="17"/>
  <c r="S420" i="17"/>
  <c r="T420" i="17"/>
  <c r="U420" i="17"/>
  <c r="AB420" i="17"/>
  <c r="AI420" i="17"/>
  <c r="AP420" i="17"/>
  <c r="AT420" i="17"/>
  <c r="AU420" i="17" s="1"/>
  <c r="AW420" i="17"/>
  <c r="BB420" i="17"/>
  <c r="BD420" i="17"/>
  <c r="BI420" i="17"/>
  <c r="B421" i="17"/>
  <c r="C421" i="17"/>
  <c r="D421" i="17"/>
  <c r="E421" i="17"/>
  <c r="F421" i="17"/>
  <c r="G421" i="17"/>
  <c r="H421" i="17"/>
  <c r="I421" i="17"/>
  <c r="J421" i="17"/>
  <c r="K421" i="17"/>
  <c r="L421" i="17"/>
  <c r="M421" i="17"/>
  <c r="N421" i="17"/>
  <c r="O421" i="17"/>
  <c r="P421" i="17"/>
  <c r="Q421" i="17"/>
  <c r="R421" i="17"/>
  <c r="S421" i="17"/>
  <c r="T421" i="17"/>
  <c r="U421" i="17"/>
  <c r="AB421" i="17"/>
  <c r="AI421" i="17"/>
  <c r="AP421" i="17"/>
  <c r="AT421" i="17"/>
  <c r="AU421" i="17"/>
  <c r="AW421" i="17"/>
  <c r="BB421" i="17"/>
  <c r="BD421" i="17"/>
  <c r="BI421" i="17"/>
  <c r="B422" i="17"/>
  <c r="C422" i="17"/>
  <c r="D422" i="17"/>
  <c r="E422" i="17"/>
  <c r="F422" i="17"/>
  <c r="G422" i="17"/>
  <c r="H422" i="17"/>
  <c r="I422" i="17"/>
  <c r="J422" i="17"/>
  <c r="K422" i="17"/>
  <c r="L422" i="17"/>
  <c r="M422" i="17"/>
  <c r="N422" i="17"/>
  <c r="O422" i="17"/>
  <c r="P422" i="17"/>
  <c r="Q422" i="17"/>
  <c r="R422" i="17"/>
  <c r="S422" i="17"/>
  <c r="T422" i="17"/>
  <c r="U422" i="17"/>
  <c r="AB422" i="17"/>
  <c r="AI422" i="17"/>
  <c r="AP422" i="17"/>
  <c r="AT422" i="17"/>
  <c r="AU422" i="17" s="1"/>
  <c r="AW422" i="17"/>
  <c r="BB422" i="17"/>
  <c r="BD422" i="17"/>
  <c r="BI422" i="17"/>
  <c r="B423" i="17"/>
  <c r="C423" i="17"/>
  <c r="V423" i="17" s="1"/>
  <c r="D423" i="17"/>
  <c r="E423" i="17"/>
  <c r="F423" i="17"/>
  <c r="G423" i="17"/>
  <c r="H423" i="17"/>
  <c r="I423" i="17"/>
  <c r="J423" i="17"/>
  <c r="K423" i="17"/>
  <c r="L423" i="17"/>
  <c r="M423" i="17"/>
  <c r="N423" i="17"/>
  <c r="O423" i="17"/>
  <c r="P423" i="17"/>
  <c r="Q423" i="17"/>
  <c r="R423" i="17"/>
  <c r="S423" i="17"/>
  <c r="T423" i="17"/>
  <c r="U423" i="17"/>
  <c r="AB423" i="17"/>
  <c r="AI423" i="17"/>
  <c r="AP423" i="17"/>
  <c r="AT423" i="17"/>
  <c r="AU423" i="17" s="1"/>
  <c r="AW423" i="17"/>
  <c r="BB423" i="17"/>
  <c r="BD423" i="17"/>
  <c r="BI423" i="17"/>
  <c r="B424" i="17"/>
  <c r="C424" i="17"/>
  <c r="V424" i="17" s="1"/>
  <c r="D424" i="17"/>
  <c r="E424" i="17"/>
  <c r="F424" i="17"/>
  <c r="G424" i="17"/>
  <c r="H424" i="17"/>
  <c r="I424" i="17"/>
  <c r="J424" i="17"/>
  <c r="K424" i="17"/>
  <c r="L424" i="17"/>
  <c r="M424" i="17"/>
  <c r="N424" i="17"/>
  <c r="O424" i="17"/>
  <c r="P424" i="17"/>
  <c r="Q424" i="17"/>
  <c r="R424" i="17"/>
  <c r="S424" i="17"/>
  <c r="T424" i="17"/>
  <c r="U424" i="17"/>
  <c r="AB424" i="17"/>
  <c r="AI424" i="17"/>
  <c r="AP424" i="17"/>
  <c r="AT424" i="17"/>
  <c r="AU424" i="17" s="1"/>
  <c r="AW424" i="17"/>
  <c r="BB424" i="17"/>
  <c r="BD424" i="17"/>
  <c r="BI424" i="17"/>
  <c r="B425" i="17"/>
  <c r="C425" i="17"/>
  <c r="D425" i="17"/>
  <c r="E425" i="17"/>
  <c r="F425" i="17"/>
  <c r="G425" i="17"/>
  <c r="H425" i="17"/>
  <c r="I425" i="17"/>
  <c r="J425" i="17"/>
  <c r="K425" i="17"/>
  <c r="L425" i="17"/>
  <c r="M425" i="17"/>
  <c r="N425" i="17"/>
  <c r="O425" i="17"/>
  <c r="P425" i="17"/>
  <c r="Q425" i="17"/>
  <c r="R425" i="17"/>
  <c r="S425" i="17"/>
  <c r="T425" i="17"/>
  <c r="U425" i="17"/>
  <c r="V425" i="17"/>
  <c r="AB425" i="17"/>
  <c r="AI425" i="17"/>
  <c r="AP425" i="17"/>
  <c r="AT425" i="17"/>
  <c r="AU425" i="17" s="1"/>
  <c r="AW425" i="17"/>
  <c r="BB425" i="17"/>
  <c r="BD425" i="17"/>
  <c r="BI425" i="17"/>
  <c r="B426" i="17"/>
  <c r="C426" i="17"/>
  <c r="D426" i="17"/>
  <c r="V426" i="17" s="1"/>
  <c r="E426" i="17"/>
  <c r="F426" i="17"/>
  <c r="G426" i="17"/>
  <c r="H426" i="17"/>
  <c r="I426" i="17"/>
  <c r="J426" i="17"/>
  <c r="K426" i="17"/>
  <c r="L426" i="17"/>
  <c r="M426" i="17"/>
  <c r="N426" i="17"/>
  <c r="O426" i="17"/>
  <c r="P426" i="17"/>
  <c r="Q426" i="17"/>
  <c r="R426" i="17"/>
  <c r="S426" i="17"/>
  <c r="T426" i="17"/>
  <c r="U426" i="17"/>
  <c r="AB426" i="17"/>
  <c r="AI426" i="17"/>
  <c r="AP426" i="17"/>
  <c r="AT426" i="17"/>
  <c r="AU426" i="17" s="1"/>
  <c r="AW426" i="17"/>
  <c r="BB426" i="17"/>
  <c r="BD426" i="17"/>
  <c r="BI426" i="17"/>
  <c r="B427" i="17"/>
  <c r="C427" i="17"/>
  <c r="V427" i="17" s="1"/>
  <c r="D427" i="17"/>
  <c r="E427" i="17"/>
  <c r="F427" i="17"/>
  <c r="G427" i="17"/>
  <c r="H427" i="17"/>
  <c r="I427" i="17"/>
  <c r="J427" i="17"/>
  <c r="K427" i="17"/>
  <c r="L427" i="17"/>
  <c r="M427" i="17"/>
  <c r="N427" i="17"/>
  <c r="O427" i="17"/>
  <c r="P427" i="17"/>
  <c r="Q427" i="17"/>
  <c r="R427" i="17"/>
  <c r="S427" i="17"/>
  <c r="T427" i="17"/>
  <c r="U427" i="17"/>
  <c r="AB427" i="17"/>
  <c r="AI427" i="17"/>
  <c r="AP427" i="17"/>
  <c r="AT427" i="17"/>
  <c r="AU427" i="17" s="1"/>
  <c r="AW427" i="17"/>
  <c r="BB427" i="17"/>
  <c r="BD427" i="17"/>
  <c r="BI427" i="17"/>
  <c r="B428" i="17"/>
  <c r="C428" i="17"/>
  <c r="V428" i="17" s="1"/>
  <c r="D428" i="17"/>
  <c r="E428" i="17"/>
  <c r="F428" i="17"/>
  <c r="G428" i="17"/>
  <c r="H428" i="17"/>
  <c r="I428" i="17"/>
  <c r="J428" i="17"/>
  <c r="K428" i="17"/>
  <c r="L428" i="17"/>
  <c r="M428" i="17"/>
  <c r="N428" i="17"/>
  <c r="O428" i="17"/>
  <c r="P428" i="17"/>
  <c r="Q428" i="17"/>
  <c r="R428" i="17"/>
  <c r="S428" i="17"/>
  <c r="T428" i="17"/>
  <c r="U428" i="17"/>
  <c r="AB428" i="17"/>
  <c r="AI428" i="17"/>
  <c r="AP428" i="17"/>
  <c r="AT428" i="17"/>
  <c r="AU428" i="17" s="1"/>
  <c r="AW428" i="17"/>
  <c r="BB428" i="17"/>
  <c r="BD428" i="17"/>
  <c r="BI428" i="17"/>
  <c r="B429" i="17"/>
  <c r="C429" i="17"/>
  <c r="D429" i="17"/>
  <c r="E429" i="17"/>
  <c r="F429" i="17"/>
  <c r="G429" i="17"/>
  <c r="H429" i="17"/>
  <c r="I429" i="17"/>
  <c r="J429" i="17"/>
  <c r="K429" i="17"/>
  <c r="L429" i="17"/>
  <c r="M429" i="17"/>
  <c r="N429" i="17"/>
  <c r="O429" i="17"/>
  <c r="P429" i="17"/>
  <c r="Q429" i="17"/>
  <c r="R429" i="17"/>
  <c r="S429" i="17"/>
  <c r="T429" i="17"/>
  <c r="U429" i="17"/>
  <c r="AB429" i="17"/>
  <c r="AI429" i="17"/>
  <c r="AP429" i="17"/>
  <c r="AT429" i="17"/>
  <c r="AU429" i="17" s="1"/>
  <c r="AW429" i="17"/>
  <c r="BB429" i="17"/>
  <c r="BD429" i="17"/>
  <c r="BI429" i="17"/>
  <c r="B430" i="17"/>
  <c r="C430" i="17"/>
  <c r="D430" i="17"/>
  <c r="E430" i="17"/>
  <c r="F430" i="17"/>
  <c r="G430" i="17"/>
  <c r="H430" i="17"/>
  <c r="I430" i="17"/>
  <c r="J430" i="17"/>
  <c r="K430" i="17"/>
  <c r="L430" i="17"/>
  <c r="M430" i="17"/>
  <c r="N430" i="17"/>
  <c r="O430" i="17"/>
  <c r="P430" i="17"/>
  <c r="Q430" i="17"/>
  <c r="R430" i="17"/>
  <c r="S430" i="17"/>
  <c r="T430" i="17"/>
  <c r="U430" i="17"/>
  <c r="V430" i="17"/>
  <c r="AB430" i="17"/>
  <c r="AI430" i="17"/>
  <c r="AP430" i="17"/>
  <c r="AT430" i="17"/>
  <c r="AU430" i="17" s="1"/>
  <c r="AW430" i="17"/>
  <c r="BB430" i="17"/>
  <c r="BD430" i="17"/>
  <c r="BI430" i="17"/>
  <c r="B431" i="17"/>
  <c r="C431" i="17"/>
  <c r="D431" i="17"/>
  <c r="E431" i="17"/>
  <c r="F431" i="17"/>
  <c r="G431" i="17"/>
  <c r="H431" i="17"/>
  <c r="I431" i="17"/>
  <c r="J431" i="17"/>
  <c r="K431" i="17"/>
  <c r="L431" i="17"/>
  <c r="M431" i="17"/>
  <c r="N431" i="17"/>
  <c r="O431" i="17"/>
  <c r="P431" i="17"/>
  <c r="Q431" i="17"/>
  <c r="R431" i="17"/>
  <c r="S431" i="17"/>
  <c r="T431" i="17"/>
  <c r="U431" i="17"/>
  <c r="AB431" i="17"/>
  <c r="AI431" i="17"/>
  <c r="AP431" i="17"/>
  <c r="AT431" i="17"/>
  <c r="AU431" i="17" s="1"/>
  <c r="AW431" i="17"/>
  <c r="BB431" i="17"/>
  <c r="BD431" i="17"/>
  <c r="BI431" i="17"/>
  <c r="B432" i="17"/>
  <c r="C432" i="17"/>
  <c r="D432" i="17"/>
  <c r="V432" i="17" s="1"/>
  <c r="E432" i="17"/>
  <c r="F432" i="17"/>
  <c r="G432" i="17"/>
  <c r="H432" i="17"/>
  <c r="I432" i="17"/>
  <c r="J432" i="17"/>
  <c r="K432" i="17"/>
  <c r="L432" i="17"/>
  <c r="M432" i="17"/>
  <c r="N432" i="17"/>
  <c r="O432" i="17"/>
  <c r="P432" i="17"/>
  <c r="Q432" i="17"/>
  <c r="R432" i="17"/>
  <c r="S432" i="17"/>
  <c r="T432" i="17"/>
  <c r="U432" i="17"/>
  <c r="AB432" i="17"/>
  <c r="AI432" i="17"/>
  <c r="AP432" i="17"/>
  <c r="AT432" i="17"/>
  <c r="AU432" i="17" s="1"/>
  <c r="AW432" i="17"/>
  <c r="BB432" i="17"/>
  <c r="BD432" i="17"/>
  <c r="BI432" i="17"/>
  <c r="B433" i="17"/>
  <c r="C433" i="17"/>
  <c r="D433" i="17"/>
  <c r="E433" i="17"/>
  <c r="F433" i="17"/>
  <c r="G433" i="17"/>
  <c r="H433" i="17"/>
  <c r="I433" i="17"/>
  <c r="J433" i="17"/>
  <c r="K433" i="17"/>
  <c r="L433" i="17"/>
  <c r="M433" i="17"/>
  <c r="N433" i="17"/>
  <c r="O433" i="17"/>
  <c r="P433" i="17"/>
  <c r="Q433" i="17"/>
  <c r="R433" i="17"/>
  <c r="S433" i="17"/>
  <c r="T433" i="17"/>
  <c r="V433" i="17" s="1"/>
  <c r="U433" i="17"/>
  <c r="AB433" i="17"/>
  <c r="AI433" i="17"/>
  <c r="AP433" i="17"/>
  <c r="AT433" i="17"/>
  <c r="AU433" i="17" s="1"/>
  <c r="AW433" i="17"/>
  <c r="BB433" i="17"/>
  <c r="BD433" i="17"/>
  <c r="BI433" i="17"/>
  <c r="B434" i="17"/>
  <c r="C434" i="17"/>
  <c r="V434" i="17" s="1"/>
  <c r="D434" i="17"/>
  <c r="E434" i="17"/>
  <c r="F434" i="17"/>
  <c r="G434" i="17"/>
  <c r="H434" i="17"/>
  <c r="I434" i="17"/>
  <c r="J434" i="17"/>
  <c r="K434" i="17"/>
  <c r="L434" i="17"/>
  <c r="M434" i="17"/>
  <c r="N434" i="17"/>
  <c r="O434" i="17"/>
  <c r="P434" i="17"/>
  <c r="Q434" i="17"/>
  <c r="R434" i="17"/>
  <c r="S434" i="17"/>
  <c r="T434" i="17"/>
  <c r="U434" i="17"/>
  <c r="AB434" i="17"/>
  <c r="AI434" i="17"/>
  <c r="AP434" i="17"/>
  <c r="AT434" i="17"/>
  <c r="AU434" i="17" s="1"/>
  <c r="AW434" i="17"/>
  <c r="BB434" i="17"/>
  <c r="BD434" i="17"/>
  <c r="BI434" i="17"/>
  <c r="B435" i="17"/>
  <c r="C435" i="17"/>
  <c r="D435" i="17"/>
  <c r="E435" i="17"/>
  <c r="F435" i="17"/>
  <c r="G435" i="17"/>
  <c r="H435" i="17"/>
  <c r="I435" i="17"/>
  <c r="J435" i="17"/>
  <c r="K435" i="17"/>
  <c r="L435" i="17"/>
  <c r="M435" i="17"/>
  <c r="N435" i="17"/>
  <c r="O435" i="17"/>
  <c r="P435" i="17"/>
  <c r="Q435" i="17"/>
  <c r="R435" i="17"/>
  <c r="S435" i="17"/>
  <c r="T435" i="17"/>
  <c r="U435" i="17"/>
  <c r="AB435" i="17"/>
  <c r="AI435" i="17"/>
  <c r="AP435" i="17"/>
  <c r="AT435" i="17"/>
  <c r="AU435" i="17" s="1"/>
  <c r="AW435" i="17"/>
  <c r="BB435" i="17"/>
  <c r="BD435" i="17"/>
  <c r="BI435" i="17"/>
  <c r="B436" i="17"/>
  <c r="C436" i="17"/>
  <c r="V436" i="17" s="1"/>
  <c r="D436" i="17"/>
  <c r="E436" i="17"/>
  <c r="F436" i="17"/>
  <c r="G436" i="17"/>
  <c r="H436" i="17"/>
  <c r="I436" i="17"/>
  <c r="J436" i="17"/>
  <c r="K436" i="17"/>
  <c r="L436" i="17"/>
  <c r="M436" i="17"/>
  <c r="N436" i="17"/>
  <c r="O436" i="17"/>
  <c r="P436" i="17"/>
  <c r="Q436" i="17"/>
  <c r="R436" i="17"/>
  <c r="S436" i="17"/>
  <c r="T436" i="17"/>
  <c r="U436" i="17"/>
  <c r="AB436" i="17"/>
  <c r="AI436" i="17"/>
  <c r="AP436" i="17"/>
  <c r="AT436" i="17"/>
  <c r="AU436" i="17" s="1"/>
  <c r="AW436" i="17"/>
  <c r="BB436" i="17"/>
  <c r="BD436" i="17"/>
  <c r="BI436" i="17"/>
  <c r="B437" i="17"/>
  <c r="C437" i="17"/>
  <c r="D437" i="17"/>
  <c r="E437" i="17"/>
  <c r="F437" i="17"/>
  <c r="G437" i="17"/>
  <c r="H437" i="17"/>
  <c r="I437" i="17"/>
  <c r="J437" i="17"/>
  <c r="K437" i="17"/>
  <c r="L437" i="17"/>
  <c r="M437" i="17"/>
  <c r="N437" i="17"/>
  <c r="O437" i="17"/>
  <c r="P437" i="17"/>
  <c r="Q437" i="17"/>
  <c r="R437" i="17"/>
  <c r="S437" i="17"/>
  <c r="T437" i="17"/>
  <c r="U437" i="17"/>
  <c r="AB437" i="17"/>
  <c r="AI437" i="17"/>
  <c r="AP437" i="17"/>
  <c r="AT437" i="17"/>
  <c r="AU437" i="17" s="1"/>
  <c r="AW437" i="17"/>
  <c r="BB437" i="17"/>
  <c r="BD437" i="17"/>
  <c r="BI437" i="17"/>
  <c r="B438" i="17"/>
  <c r="C438" i="17"/>
  <c r="D438" i="17"/>
  <c r="E438" i="17"/>
  <c r="F438" i="17"/>
  <c r="G438" i="17"/>
  <c r="H438" i="17"/>
  <c r="I438" i="17"/>
  <c r="J438" i="17"/>
  <c r="K438" i="17"/>
  <c r="L438" i="17"/>
  <c r="M438" i="17"/>
  <c r="N438" i="17"/>
  <c r="O438" i="17"/>
  <c r="P438" i="17"/>
  <c r="Q438" i="17"/>
  <c r="R438" i="17"/>
  <c r="S438" i="17"/>
  <c r="T438" i="17"/>
  <c r="U438" i="17"/>
  <c r="V438" i="17"/>
  <c r="AB438" i="17"/>
  <c r="AI438" i="17"/>
  <c r="AP438" i="17"/>
  <c r="AT438" i="17"/>
  <c r="AU438" i="17" s="1"/>
  <c r="AW438" i="17"/>
  <c r="BB438" i="17"/>
  <c r="BD438" i="17"/>
  <c r="BI438" i="17"/>
  <c r="B439" i="17"/>
  <c r="C439" i="17"/>
  <c r="D439" i="17"/>
  <c r="E439" i="17"/>
  <c r="F439" i="17"/>
  <c r="G439" i="17"/>
  <c r="H439" i="17"/>
  <c r="I439" i="17"/>
  <c r="J439" i="17"/>
  <c r="K439" i="17"/>
  <c r="L439" i="17"/>
  <c r="M439" i="17"/>
  <c r="N439" i="17"/>
  <c r="O439" i="17"/>
  <c r="P439" i="17"/>
  <c r="Q439" i="17"/>
  <c r="R439" i="17"/>
  <c r="S439" i="17"/>
  <c r="T439" i="17"/>
  <c r="U439" i="17"/>
  <c r="AB439" i="17"/>
  <c r="AI439" i="17"/>
  <c r="AP439" i="17"/>
  <c r="AT439" i="17"/>
  <c r="AU439" i="17" s="1"/>
  <c r="AW439" i="17"/>
  <c r="BB439" i="17"/>
  <c r="BD439" i="17"/>
  <c r="BI439" i="17"/>
  <c r="B440" i="17"/>
  <c r="C440" i="17"/>
  <c r="D440" i="17"/>
  <c r="V440" i="17" s="1"/>
  <c r="E440" i="17"/>
  <c r="F440" i="17"/>
  <c r="G440" i="17"/>
  <c r="H440" i="17"/>
  <c r="I440" i="17"/>
  <c r="J440" i="17"/>
  <c r="K440" i="17"/>
  <c r="L440" i="17"/>
  <c r="M440" i="17"/>
  <c r="N440" i="17"/>
  <c r="O440" i="17"/>
  <c r="P440" i="17"/>
  <c r="Q440" i="17"/>
  <c r="R440" i="17"/>
  <c r="S440" i="17"/>
  <c r="T440" i="17"/>
  <c r="U440" i="17"/>
  <c r="AB440" i="17"/>
  <c r="AI440" i="17"/>
  <c r="AP440" i="17"/>
  <c r="AT440" i="17"/>
  <c r="AU440" i="17" s="1"/>
  <c r="AW440" i="17"/>
  <c r="BB440" i="17"/>
  <c r="BD440" i="17"/>
  <c r="BI440" i="17"/>
  <c r="B441" i="17"/>
  <c r="C441" i="17"/>
  <c r="D441" i="17"/>
  <c r="E441" i="17"/>
  <c r="F441" i="17"/>
  <c r="G441" i="17"/>
  <c r="H441" i="17"/>
  <c r="I441" i="17"/>
  <c r="J441" i="17"/>
  <c r="K441" i="17"/>
  <c r="L441" i="17"/>
  <c r="V441" i="17" s="1"/>
  <c r="M441" i="17"/>
  <c r="N441" i="17"/>
  <c r="O441" i="17"/>
  <c r="P441" i="17"/>
  <c r="Q441" i="17"/>
  <c r="R441" i="17"/>
  <c r="S441" i="17"/>
  <c r="T441" i="17"/>
  <c r="U441" i="17"/>
  <c r="AB441" i="17"/>
  <c r="AI441" i="17"/>
  <c r="AP441" i="17"/>
  <c r="AT441" i="17"/>
  <c r="AU441" i="17" s="1"/>
  <c r="AW441" i="17"/>
  <c r="BB441" i="17"/>
  <c r="BD441" i="17"/>
  <c r="BI441" i="17"/>
  <c r="B442" i="17"/>
  <c r="C442" i="17"/>
  <c r="V442" i="17" s="1"/>
  <c r="D442" i="17"/>
  <c r="E442" i="17"/>
  <c r="F442" i="17"/>
  <c r="G442" i="17"/>
  <c r="H442" i="17"/>
  <c r="I442" i="17"/>
  <c r="J442" i="17"/>
  <c r="K442" i="17"/>
  <c r="L442" i="17"/>
  <c r="M442" i="17"/>
  <c r="N442" i="17"/>
  <c r="O442" i="17"/>
  <c r="P442" i="17"/>
  <c r="Q442" i="17"/>
  <c r="R442" i="17"/>
  <c r="S442" i="17"/>
  <c r="T442" i="17"/>
  <c r="U442" i="17"/>
  <c r="AB442" i="17"/>
  <c r="AI442" i="17"/>
  <c r="AP442" i="17"/>
  <c r="AT442" i="17"/>
  <c r="AU442" i="17" s="1"/>
  <c r="AW442" i="17"/>
  <c r="BB442" i="17"/>
  <c r="BD442" i="17"/>
  <c r="BI442" i="17"/>
  <c r="B443" i="17"/>
  <c r="C443" i="17"/>
  <c r="D443" i="17"/>
  <c r="E443" i="17"/>
  <c r="F443" i="17"/>
  <c r="G443" i="17"/>
  <c r="H443" i="17"/>
  <c r="I443" i="17"/>
  <c r="J443" i="17"/>
  <c r="K443" i="17"/>
  <c r="L443" i="17"/>
  <c r="M443" i="17"/>
  <c r="N443" i="17"/>
  <c r="O443" i="17"/>
  <c r="P443" i="17"/>
  <c r="Q443" i="17"/>
  <c r="R443" i="17"/>
  <c r="S443" i="17"/>
  <c r="T443" i="17"/>
  <c r="U443" i="17"/>
  <c r="AB443" i="17"/>
  <c r="AI443" i="17"/>
  <c r="AP443" i="17"/>
  <c r="AT443" i="17"/>
  <c r="AU443" i="17" s="1"/>
  <c r="AW443" i="17"/>
  <c r="BB443" i="17"/>
  <c r="BD443" i="17"/>
  <c r="BI443" i="17"/>
  <c r="B444" i="17"/>
  <c r="C444" i="17"/>
  <c r="V444" i="17" s="1"/>
  <c r="D444" i="17"/>
  <c r="E444" i="17"/>
  <c r="F444" i="17"/>
  <c r="G444" i="17"/>
  <c r="H444" i="17"/>
  <c r="I444" i="17"/>
  <c r="J444" i="17"/>
  <c r="K444" i="17"/>
  <c r="L444" i="17"/>
  <c r="M444" i="17"/>
  <c r="N444" i="17"/>
  <c r="O444" i="17"/>
  <c r="P444" i="17"/>
  <c r="Q444" i="17"/>
  <c r="R444" i="17"/>
  <c r="S444" i="17"/>
  <c r="T444" i="17"/>
  <c r="U444" i="17"/>
  <c r="AB444" i="17"/>
  <c r="AI444" i="17"/>
  <c r="AP444" i="17"/>
  <c r="AT444" i="17"/>
  <c r="AU444" i="17" s="1"/>
  <c r="AW444" i="17"/>
  <c r="BB444" i="17"/>
  <c r="BD444" i="17"/>
  <c r="BI444" i="17"/>
  <c r="B445" i="17"/>
  <c r="C445" i="17"/>
  <c r="D445" i="17"/>
  <c r="E445" i="17"/>
  <c r="F445" i="17"/>
  <c r="G445" i="17"/>
  <c r="H445" i="17"/>
  <c r="I445" i="17"/>
  <c r="J445" i="17"/>
  <c r="K445" i="17"/>
  <c r="L445" i="17"/>
  <c r="M445" i="17"/>
  <c r="N445" i="17"/>
  <c r="O445" i="17"/>
  <c r="P445" i="17"/>
  <c r="Q445" i="17"/>
  <c r="R445" i="17"/>
  <c r="S445" i="17"/>
  <c r="T445" i="17"/>
  <c r="U445" i="17"/>
  <c r="AB445" i="17"/>
  <c r="AI445" i="17"/>
  <c r="AP445" i="17"/>
  <c r="AT445" i="17"/>
  <c r="AU445" i="17" s="1"/>
  <c r="AW445" i="17"/>
  <c r="BB445" i="17"/>
  <c r="BD445" i="17"/>
  <c r="BI445" i="17"/>
  <c r="B446" i="17"/>
  <c r="V446" i="17" s="1"/>
  <c r="C446" i="17"/>
  <c r="D446" i="17"/>
  <c r="E446" i="17"/>
  <c r="F446" i="17"/>
  <c r="G446" i="17"/>
  <c r="H446" i="17"/>
  <c r="I446" i="17"/>
  <c r="J446" i="17"/>
  <c r="K446" i="17"/>
  <c r="L446" i="17"/>
  <c r="M446" i="17"/>
  <c r="N446" i="17"/>
  <c r="O446" i="17"/>
  <c r="P446" i="17"/>
  <c r="Q446" i="17"/>
  <c r="R446" i="17"/>
  <c r="S446" i="17"/>
  <c r="T446" i="17"/>
  <c r="U446" i="17"/>
  <c r="AB446" i="17"/>
  <c r="AI446" i="17"/>
  <c r="AP446" i="17"/>
  <c r="AT446" i="17"/>
  <c r="AU446" i="17" s="1"/>
  <c r="AW446" i="17"/>
  <c r="BB446" i="17"/>
  <c r="BD446" i="17"/>
  <c r="BI446" i="17"/>
  <c r="B447" i="17"/>
  <c r="C447" i="17"/>
  <c r="D447" i="17"/>
  <c r="E447" i="17"/>
  <c r="F447" i="17"/>
  <c r="G447" i="17"/>
  <c r="H447" i="17"/>
  <c r="I447" i="17"/>
  <c r="J447" i="17"/>
  <c r="K447" i="17"/>
  <c r="L447" i="17"/>
  <c r="M447" i="17"/>
  <c r="N447" i="17"/>
  <c r="O447" i="17"/>
  <c r="P447" i="17"/>
  <c r="Q447" i="17"/>
  <c r="R447" i="17"/>
  <c r="S447" i="17"/>
  <c r="T447" i="17"/>
  <c r="U447" i="17"/>
  <c r="AB447" i="17"/>
  <c r="AI447" i="17"/>
  <c r="AP447" i="17"/>
  <c r="AT447" i="17"/>
  <c r="AU447" i="17" s="1"/>
  <c r="AW447" i="17"/>
  <c r="BB447" i="17"/>
  <c r="BD447" i="17"/>
  <c r="BI447" i="17"/>
  <c r="B448" i="17"/>
  <c r="C448" i="17"/>
  <c r="D448" i="17"/>
  <c r="V448" i="17" s="1"/>
  <c r="E448" i="17"/>
  <c r="F448" i="17"/>
  <c r="G448" i="17"/>
  <c r="H448" i="17"/>
  <c r="I448" i="17"/>
  <c r="J448" i="17"/>
  <c r="K448" i="17"/>
  <c r="L448" i="17"/>
  <c r="M448" i="17"/>
  <c r="N448" i="17"/>
  <c r="O448" i="17"/>
  <c r="P448" i="17"/>
  <c r="Q448" i="17"/>
  <c r="R448" i="17"/>
  <c r="S448" i="17"/>
  <c r="T448" i="17"/>
  <c r="U448" i="17"/>
  <c r="AB448" i="17"/>
  <c r="AI448" i="17"/>
  <c r="AP448" i="17"/>
  <c r="AT448" i="17"/>
  <c r="AU448" i="17" s="1"/>
  <c r="AW448" i="17"/>
  <c r="BB448" i="17"/>
  <c r="BD448" i="17"/>
  <c r="BI448" i="17"/>
  <c r="B449" i="17"/>
  <c r="C449" i="17"/>
  <c r="D449" i="17"/>
  <c r="E449" i="17"/>
  <c r="F449" i="17"/>
  <c r="G449" i="17"/>
  <c r="H449" i="17"/>
  <c r="I449" i="17"/>
  <c r="J449" i="17"/>
  <c r="K449" i="17"/>
  <c r="L449" i="17"/>
  <c r="V449" i="17" s="1"/>
  <c r="M449" i="17"/>
  <c r="N449" i="17"/>
  <c r="O449" i="17"/>
  <c r="P449" i="17"/>
  <c r="Q449" i="17"/>
  <c r="R449" i="17"/>
  <c r="S449" i="17"/>
  <c r="T449" i="17"/>
  <c r="U449" i="17"/>
  <c r="AB449" i="17"/>
  <c r="AI449" i="17"/>
  <c r="AP449" i="17"/>
  <c r="AT449" i="17"/>
  <c r="AU449" i="17" s="1"/>
  <c r="AW449" i="17"/>
  <c r="BB449" i="17"/>
  <c r="BD449" i="17"/>
  <c r="BI449" i="17"/>
  <c r="B450" i="17"/>
  <c r="C450" i="17"/>
  <c r="D450" i="17"/>
  <c r="E450" i="17"/>
  <c r="F450" i="17"/>
  <c r="G450" i="17"/>
  <c r="H450" i="17"/>
  <c r="I450" i="17"/>
  <c r="J450" i="17"/>
  <c r="K450" i="17"/>
  <c r="L450" i="17"/>
  <c r="M450" i="17"/>
  <c r="N450" i="17"/>
  <c r="O450" i="17"/>
  <c r="P450" i="17"/>
  <c r="Q450" i="17"/>
  <c r="T450" i="17"/>
  <c r="AB450" i="17"/>
  <c r="AI450" i="17"/>
  <c r="AP450" i="17"/>
  <c r="AT450" i="17"/>
  <c r="AU450" i="17" s="1"/>
  <c r="AW450" i="17"/>
  <c r="BB450" i="17"/>
  <c r="BD450" i="17"/>
  <c r="BI450" i="17"/>
  <c r="B451" i="17"/>
  <c r="C451" i="17"/>
  <c r="D451" i="17"/>
  <c r="E451" i="17"/>
  <c r="F451" i="17"/>
  <c r="G451" i="17"/>
  <c r="H451" i="17"/>
  <c r="I451" i="17"/>
  <c r="J451" i="17"/>
  <c r="K451" i="17"/>
  <c r="L451" i="17"/>
  <c r="M451" i="17"/>
  <c r="N451" i="17"/>
  <c r="O451" i="17"/>
  <c r="P451" i="17"/>
  <c r="Q451" i="17"/>
  <c r="T451" i="17"/>
  <c r="AB451" i="17"/>
  <c r="AI451" i="17"/>
  <c r="AP451" i="17"/>
  <c r="AT451" i="17"/>
  <c r="AU451" i="17" s="1"/>
  <c r="AW451" i="17"/>
  <c r="BB451" i="17"/>
  <c r="BD451" i="17"/>
  <c r="BI451" i="17"/>
  <c r="B452" i="17"/>
  <c r="C452" i="17"/>
  <c r="D452" i="17"/>
  <c r="E452" i="17"/>
  <c r="F452" i="17"/>
  <c r="G452" i="17"/>
  <c r="H452" i="17"/>
  <c r="I452" i="17"/>
  <c r="J452" i="17"/>
  <c r="K452" i="17"/>
  <c r="L452" i="17"/>
  <c r="M452" i="17"/>
  <c r="N452" i="17"/>
  <c r="O452" i="17"/>
  <c r="P452" i="17"/>
  <c r="Q452" i="17"/>
  <c r="T452" i="17"/>
  <c r="AB452" i="17"/>
  <c r="AI452" i="17"/>
  <c r="AP452" i="17"/>
  <c r="AT452" i="17"/>
  <c r="AU452" i="17" s="1"/>
  <c r="AW452" i="17"/>
  <c r="BB452" i="17"/>
  <c r="BD452" i="17"/>
  <c r="BI452" i="17"/>
  <c r="B453" i="17"/>
  <c r="C453" i="17"/>
  <c r="D453" i="17"/>
  <c r="E453" i="17"/>
  <c r="F453" i="17"/>
  <c r="G453" i="17"/>
  <c r="H453" i="17"/>
  <c r="I453" i="17"/>
  <c r="J453" i="17"/>
  <c r="K453" i="17"/>
  <c r="L453" i="17"/>
  <c r="M453" i="17"/>
  <c r="N453" i="17"/>
  <c r="O453" i="17"/>
  <c r="P453" i="17"/>
  <c r="Q453" i="17"/>
  <c r="T453" i="17"/>
  <c r="AB453" i="17"/>
  <c r="AI453" i="17"/>
  <c r="AP453" i="17"/>
  <c r="AT453" i="17"/>
  <c r="AU453" i="17" s="1"/>
  <c r="AW453" i="17"/>
  <c r="BB453" i="17"/>
  <c r="BD453" i="17"/>
  <c r="BI453" i="17"/>
  <c r="B454" i="17"/>
  <c r="C454" i="17"/>
  <c r="D454" i="17"/>
  <c r="E454" i="17"/>
  <c r="F454" i="17"/>
  <c r="G454" i="17"/>
  <c r="H454" i="17"/>
  <c r="I454" i="17"/>
  <c r="J454" i="17"/>
  <c r="K454" i="17"/>
  <c r="L454" i="17"/>
  <c r="M454" i="17"/>
  <c r="N454" i="17"/>
  <c r="O454" i="17"/>
  <c r="P454" i="17"/>
  <c r="Q454" i="17"/>
  <c r="R454" i="17"/>
  <c r="S454" i="17"/>
  <c r="T454" i="17"/>
  <c r="U454" i="17"/>
  <c r="V454" i="17"/>
  <c r="AB454" i="17"/>
  <c r="AI454" i="17"/>
  <c r="AP454" i="17"/>
  <c r="AT454" i="17"/>
  <c r="AU454" i="17" s="1"/>
  <c r="AW454" i="17"/>
  <c r="BB454" i="17"/>
  <c r="BD454" i="17"/>
  <c r="BI454" i="17"/>
  <c r="B455" i="17"/>
  <c r="C455" i="17"/>
  <c r="D455" i="17"/>
  <c r="E455" i="17"/>
  <c r="F455" i="17"/>
  <c r="G455" i="17"/>
  <c r="H455" i="17"/>
  <c r="I455" i="17"/>
  <c r="J455" i="17"/>
  <c r="K455" i="17"/>
  <c r="L455" i="17"/>
  <c r="M455" i="17"/>
  <c r="N455" i="17"/>
  <c r="O455" i="17"/>
  <c r="P455" i="17"/>
  <c r="Q455" i="17"/>
  <c r="R455" i="17"/>
  <c r="S455" i="17"/>
  <c r="T455" i="17"/>
  <c r="U455" i="17"/>
  <c r="AB455" i="17"/>
  <c r="AI455" i="17"/>
  <c r="AP455" i="17"/>
  <c r="AT455" i="17"/>
  <c r="AU455" i="17" s="1"/>
  <c r="AW455" i="17"/>
  <c r="BB455" i="17"/>
  <c r="BD455" i="17"/>
  <c r="BI455" i="17"/>
  <c r="B456" i="17"/>
  <c r="C456" i="17"/>
  <c r="D456" i="17"/>
  <c r="E456" i="17"/>
  <c r="F456" i="17"/>
  <c r="G456" i="17"/>
  <c r="H456" i="17"/>
  <c r="I456" i="17"/>
  <c r="J456" i="17"/>
  <c r="K456" i="17"/>
  <c r="L456" i="17"/>
  <c r="M456" i="17"/>
  <c r="N456" i="17"/>
  <c r="O456" i="17"/>
  <c r="P456" i="17"/>
  <c r="Q456" i="17"/>
  <c r="T456" i="17"/>
  <c r="AB456" i="17"/>
  <c r="AI456" i="17"/>
  <c r="AP456" i="17"/>
  <c r="AT456" i="17"/>
  <c r="AU456" i="17" s="1"/>
  <c r="AW456" i="17"/>
  <c r="BB456" i="17"/>
  <c r="BD456" i="17"/>
  <c r="BI456" i="17"/>
  <c r="B457" i="17"/>
  <c r="C457" i="17"/>
  <c r="D457" i="17"/>
  <c r="E457" i="17"/>
  <c r="F457" i="17"/>
  <c r="G457" i="17"/>
  <c r="H457" i="17"/>
  <c r="I457" i="17"/>
  <c r="J457" i="17"/>
  <c r="K457" i="17"/>
  <c r="L457" i="17"/>
  <c r="M457" i="17"/>
  <c r="N457" i="17"/>
  <c r="O457" i="17"/>
  <c r="P457" i="17"/>
  <c r="Q457" i="17"/>
  <c r="T457" i="17"/>
  <c r="AB457" i="17"/>
  <c r="AI457" i="17"/>
  <c r="AP457" i="17"/>
  <c r="AT457" i="17"/>
  <c r="AU457" i="17" s="1"/>
  <c r="AW457" i="17"/>
  <c r="BB457" i="17"/>
  <c r="BD457" i="17"/>
  <c r="BI457" i="17"/>
  <c r="B458" i="17"/>
  <c r="C458" i="17"/>
  <c r="V458" i="17" s="1"/>
  <c r="D458" i="17"/>
  <c r="E458" i="17"/>
  <c r="F458" i="17"/>
  <c r="G458" i="17"/>
  <c r="H458" i="17"/>
  <c r="I458" i="17"/>
  <c r="J458" i="17"/>
  <c r="K458" i="17"/>
  <c r="L458" i="17"/>
  <c r="M458" i="17"/>
  <c r="N458" i="17"/>
  <c r="O458" i="17"/>
  <c r="P458" i="17"/>
  <c r="Q458" i="17"/>
  <c r="R458" i="17"/>
  <c r="S458" i="17"/>
  <c r="T458" i="17"/>
  <c r="U458" i="17"/>
  <c r="AB458" i="17"/>
  <c r="AI458" i="17"/>
  <c r="AP458" i="17"/>
  <c r="AT458" i="17"/>
  <c r="AU458" i="17" s="1"/>
  <c r="AW458" i="17"/>
  <c r="BB458" i="17"/>
  <c r="BD458" i="17"/>
  <c r="BI458" i="17"/>
  <c r="B459" i="17"/>
  <c r="C459" i="17"/>
  <c r="D459" i="17"/>
  <c r="E459" i="17"/>
  <c r="F459" i="17"/>
  <c r="G459" i="17"/>
  <c r="H459" i="17"/>
  <c r="I459" i="17"/>
  <c r="J459" i="17"/>
  <c r="K459" i="17"/>
  <c r="L459" i="17"/>
  <c r="M459" i="17"/>
  <c r="N459" i="17"/>
  <c r="O459" i="17"/>
  <c r="P459" i="17"/>
  <c r="Q459" i="17"/>
  <c r="R459" i="17"/>
  <c r="S459" i="17"/>
  <c r="T459" i="17"/>
  <c r="U459" i="17"/>
  <c r="AB459" i="17"/>
  <c r="AI459" i="17"/>
  <c r="AP459" i="17"/>
  <c r="AT459" i="17"/>
  <c r="AU459" i="17" s="1"/>
  <c r="AW459" i="17"/>
  <c r="BB459" i="17"/>
  <c r="BD459" i="17"/>
  <c r="BI459" i="17"/>
  <c r="B460" i="17"/>
  <c r="C460" i="17"/>
  <c r="D460" i="17"/>
  <c r="E460" i="17"/>
  <c r="F460" i="17"/>
  <c r="G460" i="17"/>
  <c r="H460" i="17"/>
  <c r="I460" i="17"/>
  <c r="J460" i="17"/>
  <c r="K460" i="17"/>
  <c r="L460" i="17"/>
  <c r="M460" i="17"/>
  <c r="N460" i="17"/>
  <c r="O460" i="17"/>
  <c r="P460" i="17"/>
  <c r="Q460" i="17"/>
  <c r="T460" i="17"/>
  <c r="AB460" i="17"/>
  <c r="AI460" i="17"/>
  <c r="AP460" i="17"/>
  <c r="AT460" i="17"/>
  <c r="AU460" i="17" s="1"/>
  <c r="AW460" i="17"/>
  <c r="BB460" i="17"/>
  <c r="BD460" i="17"/>
  <c r="BI460" i="17"/>
  <c r="B461" i="17"/>
  <c r="C461" i="17"/>
  <c r="D461" i="17"/>
  <c r="E461" i="17"/>
  <c r="F461" i="17"/>
  <c r="G461" i="17"/>
  <c r="H461" i="17"/>
  <c r="I461" i="17"/>
  <c r="J461" i="17"/>
  <c r="K461" i="17"/>
  <c r="L461" i="17"/>
  <c r="M461" i="17"/>
  <c r="N461" i="17"/>
  <c r="O461" i="17"/>
  <c r="P461" i="17"/>
  <c r="Q461" i="17"/>
  <c r="T461" i="17"/>
  <c r="AB461" i="17"/>
  <c r="AI461" i="17"/>
  <c r="AP461" i="17"/>
  <c r="AT461" i="17"/>
  <c r="AU461" i="17" s="1"/>
  <c r="AW461" i="17"/>
  <c r="BB461" i="17"/>
  <c r="BD461" i="17"/>
  <c r="BI461" i="17"/>
  <c r="B462" i="17"/>
  <c r="C462" i="17"/>
  <c r="D462" i="17"/>
  <c r="E462" i="17"/>
  <c r="F462" i="17"/>
  <c r="G462" i="17"/>
  <c r="H462" i="17"/>
  <c r="I462" i="17"/>
  <c r="J462" i="17"/>
  <c r="K462" i="17"/>
  <c r="L462" i="17"/>
  <c r="M462" i="17"/>
  <c r="N462" i="17"/>
  <c r="O462" i="17"/>
  <c r="P462" i="17"/>
  <c r="Q462" i="17"/>
  <c r="T462" i="17"/>
  <c r="AB462" i="17"/>
  <c r="AI462" i="17"/>
  <c r="AP462" i="17"/>
  <c r="AT462" i="17"/>
  <c r="AU462" i="17" s="1"/>
  <c r="AW462" i="17"/>
  <c r="BB462" i="17"/>
  <c r="BD462" i="17"/>
  <c r="BI462" i="17"/>
  <c r="B463" i="17"/>
  <c r="C463" i="17"/>
  <c r="D463" i="17"/>
  <c r="E463" i="17"/>
  <c r="F463" i="17"/>
  <c r="G463" i="17"/>
  <c r="H463" i="17"/>
  <c r="I463" i="17"/>
  <c r="J463" i="17"/>
  <c r="K463" i="17"/>
  <c r="L463" i="17"/>
  <c r="M463" i="17"/>
  <c r="N463" i="17"/>
  <c r="O463" i="17"/>
  <c r="P463" i="17"/>
  <c r="Q463" i="17"/>
  <c r="T463" i="17"/>
  <c r="AB463" i="17"/>
  <c r="AI463" i="17"/>
  <c r="AP463" i="17"/>
  <c r="AT463" i="17"/>
  <c r="AU463" i="17" s="1"/>
  <c r="AW463" i="17"/>
  <c r="BB463" i="17"/>
  <c r="BD463" i="17"/>
  <c r="BI463" i="17"/>
  <c r="B464" i="17"/>
  <c r="C464" i="17"/>
  <c r="D464" i="17"/>
  <c r="V464" i="17" s="1"/>
  <c r="E464" i="17"/>
  <c r="F464" i="17"/>
  <c r="G464" i="17"/>
  <c r="H464" i="17"/>
  <c r="I464" i="17"/>
  <c r="J464" i="17"/>
  <c r="K464" i="17"/>
  <c r="L464" i="17"/>
  <c r="M464" i="17"/>
  <c r="N464" i="17"/>
  <c r="O464" i="17"/>
  <c r="P464" i="17"/>
  <c r="Q464" i="17"/>
  <c r="R464" i="17"/>
  <c r="S464" i="17"/>
  <c r="T464" i="17"/>
  <c r="U464" i="17"/>
  <c r="AB464" i="17"/>
  <c r="AI464" i="17"/>
  <c r="AP464" i="17"/>
  <c r="AT464" i="17"/>
  <c r="AU464" i="17" s="1"/>
  <c r="AW464" i="17"/>
  <c r="BB464" i="17"/>
  <c r="BD464" i="17"/>
  <c r="BI464" i="17"/>
  <c r="B465" i="17"/>
  <c r="C465" i="17"/>
  <c r="D465" i="17"/>
  <c r="V465" i="17" s="1"/>
  <c r="E465" i="17"/>
  <c r="F465" i="17"/>
  <c r="G465" i="17"/>
  <c r="H465" i="17"/>
  <c r="I465" i="17"/>
  <c r="J465" i="17"/>
  <c r="K465" i="17"/>
  <c r="L465" i="17"/>
  <c r="M465" i="17"/>
  <c r="N465" i="17"/>
  <c r="O465" i="17"/>
  <c r="P465" i="17"/>
  <c r="Q465" i="17"/>
  <c r="R465" i="17"/>
  <c r="S465" i="17"/>
  <c r="T465" i="17"/>
  <c r="U465" i="17"/>
  <c r="AB465" i="17"/>
  <c r="AI465" i="17"/>
  <c r="AP465" i="17"/>
  <c r="AT465" i="17"/>
  <c r="AU465" i="17" s="1"/>
  <c r="AW465" i="17"/>
  <c r="BB465" i="17"/>
  <c r="BD465" i="17"/>
  <c r="BI465" i="17"/>
  <c r="B466" i="17"/>
  <c r="C466" i="17"/>
  <c r="D466" i="17"/>
  <c r="E466" i="17"/>
  <c r="F466" i="17"/>
  <c r="G466" i="17"/>
  <c r="H466" i="17"/>
  <c r="I466" i="17"/>
  <c r="J466" i="17"/>
  <c r="K466" i="17"/>
  <c r="L466" i="17"/>
  <c r="M466" i="17"/>
  <c r="N466" i="17"/>
  <c r="O466" i="17"/>
  <c r="P466" i="17"/>
  <c r="Q466" i="17"/>
  <c r="T466" i="17"/>
  <c r="AB466" i="17"/>
  <c r="AI466" i="17"/>
  <c r="AP466" i="17"/>
  <c r="AT466" i="17"/>
  <c r="AU466" i="17" s="1"/>
  <c r="AW466" i="17"/>
  <c r="BB466" i="17"/>
  <c r="BD466" i="17"/>
  <c r="BI466" i="17"/>
  <c r="B467" i="17"/>
  <c r="C467" i="17"/>
  <c r="D467" i="17"/>
  <c r="E467" i="17"/>
  <c r="F467" i="17"/>
  <c r="G467" i="17"/>
  <c r="H467" i="17"/>
  <c r="I467" i="17"/>
  <c r="J467" i="17"/>
  <c r="K467" i="17"/>
  <c r="L467" i="17"/>
  <c r="M467" i="17"/>
  <c r="N467" i="17"/>
  <c r="O467" i="17"/>
  <c r="P467" i="17"/>
  <c r="Q467" i="17"/>
  <c r="T467" i="17"/>
  <c r="AB467" i="17"/>
  <c r="AI467" i="17"/>
  <c r="AP467" i="17"/>
  <c r="AT467" i="17"/>
  <c r="AU467" i="17" s="1"/>
  <c r="AW467" i="17"/>
  <c r="BB467" i="17"/>
  <c r="BD467" i="17"/>
  <c r="BI467" i="17"/>
  <c r="B468" i="17"/>
  <c r="C468" i="17"/>
  <c r="D468" i="17"/>
  <c r="E468" i="17"/>
  <c r="F468" i="17"/>
  <c r="G468" i="17"/>
  <c r="H468" i="17"/>
  <c r="I468" i="17"/>
  <c r="J468" i="17"/>
  <c r="K468" i="17"/>
  <c r="L468" i="17"/>
  <c r="M468" i="17"/>
  <c r="N468" i="17"/>
  <c r="O468" i="17"/>
  <c r="P468" i="17"/>
  <c r="Q468" i="17"/>
  <c r="T468" i="17"/>
  <c r="AB468" i="17"/>
  <c r="AI468" i="17"/>
  <c r="AP468" i="17"/>
  <c r="AT468" i="17"/>
  <c r="AU468" i="17" s="1"/>
  <c r="AW468" i="17"/>
  <c r="BB468" i="17"/>
  <c r="BD468" i="17"/>
  <c r="BI468" i="17"/>
  <c r="B469" i="17"/>
  <c r="C469" i="17"/>
  <c r="D469" i="17"/>
  <c r="E469" i="17"/>
  <c r="F469" i="17"/>
  <c r="G469" i="17"/>
  <c r="H469" i="17"/>
  <c r="I469" i="17"/>
  <c r="J469" i="17"/>
  <c r="K469" i="17"/>
  <c r="L469" i="17"/>
  <c r="M469" i="17"/>
  <c r="N469" i="17"/>
  <c r="O469" i="17"/>
  <c r="P469" i="17"/>
  <c r="Q469" i="17"/>
  <c r="T469" i="17"/>
  <c r="AB469" i="17"/>
  <c r="AI469" i="17"/>
  <c r="AP469" i="17"/>
  <c r="AT469" i="17"/>
  <c r="AU469" i="17" s="1"/>
  <c r="AW469" i="17"/>
  <c r="BB469" i="17"/>
  <c r="BD469" i="17"/>
  <c r="BI469" i="17"/>
  <c r="B470" i="17"/>
  <c r="C470" i="17"/>
  <c r="D470" i="17"/>
  <c r="E470" i="17"/>
  <c r="F470" i="17"/>
  <c r="G470" i="17"/>
  <c r="H470" i="17"/>
  <c r="I470" i="17"/>
  <c r="J470" i="17"/>
  <c r="K470" i="17"/>
  <c r="L470" i="17"/>
  <c r="M470" i="17"/>
  <c r="N470" i="17"/>
  <c r="O470" i="17"/>
  <c r="P470" i="17"/>
  <c r="Q470" i="17"/>
  <c r="T470" i="17"/>
  <c r="AB470" i="17"/>
  <c r="AI470" i="17"/>
  <c r="AP470" i="17"/>
  <c r="AT470" i="17"/>
  <c r="AU470" i="17" s="1"/>
  <c r="AW470" i="17"/>
  <c r="BB470" i="17"/>
  <c r="BD470" i="17"/>
  <c r="BI470" i="17"/>
  <c r="B471" i="17"/>
  <c r="C471" i="17"/>
  <c r="D471" i="17"/>
  <c r="E471" i="17"/>
  <c r="F471" i="17"/>
  <c r="G471" i="17"/>
  <c r="H471" i="17"/>
  <c r="I471" i="17"/>
  <c r="J471" i="17"/>
  <c r="K471" i="17"/>
  <c r="L471" i="17"/>
  <c r="M471" i="17"/>
  <c r="N471" i="17"/>
  <c r="O471" i="17"/>
  <c r="P471" i="17"/>
  <c r="Q471" i="17"/>
  <c r="T471" i="17"/>
  <c r="AB471" i="17"/>
  <c r="AI471" i="17"/>
  <c r="AP471" i="17"/>
  <c r="AT471" i="17"/>
  <c r="AU471" i="17" s="1"/>
  <c r="AW471" i="17"/>
  <c r="BB471" i="17"/>
  <c r="BD471" i="17"/>
  <c r="BI471" i="17"/>
  <c r="B472" i="17"/>
  <c r="C472" i="17"/>
  <c r="D472" i="17"/>
  <c r="E472" i="17"/>
  <c r="F472" i="17"/>
  <c r="G472" i="17"/>
  <c r="H472" i="17"/>
  <c r="I472" i="17"/>
  <c r="J472" i="17"/>
  <c r="K472" i="17"/>
  <c r="L472" i="17"/>
  <c r="M472" i="17"/>
  <c r="N472" i="17"/>
  <c r="O472" i="17"/>
  <c r="P472" i="17"/>
  <c r="Q472" i="17"/>
  <c r="T472" i="17"/>
  <c r="AB472" i="17"/>
  <c r="AI472" i="17"/>
  <c r="AP472" i="17"/>
  <c r="AT472" i="17"/>
  <c r="AU472" i="17" s="1"/>
  <c r="AW472" i="17"/>
  <c r="BB472" i="17"/>
  <c r="BD472" i="17"/>
  <c r="BI472" i="17"/>
  <c r="B473" i="17"/>
  <c r="C473" i="17"/>
  <c r="D473" i="17"/>
  <c r="E473" i="17"/>
  <c r="F473" i="17"/>
  <c r="G473" i="17"/>
  <c r="H473" i="17"/>
  <c r="I473" i="17"/>
  <c r="J473" i="17"/>
  <c r="K473" i="17"/>
  <c r="L473" i="17"/>
  <c r="M473" i="17"/>
  <c r="N473" i="17"/>
  <c r="O473" i="17"/>
  <c r="P473" i="17"/>
  <c r="Q473" i="17"/>
  <c r="T473" i="17"/>
  <c r="AB473" i="17"/>
  <c r="AI473" i="17"/>
  <c r="AP473" i="17"/>
  <c r="AT473" i="17"/>
  <c r="AU473" i="17" s="1"/>
  <c r="AW473" i="17"/>
  <c r="BB473" i="17"/>
  <c r="BD473" i="17"/>
  <c r="BI473" i="17"/>
  <c r="B474" i="17"/>
  <c r="C474" i="17"/>
  <c r="V474" i="17" s="1"/>
  <c r="D474" i="17"/>
  <c r="E474" i="17"/>
  <c r="F474" i="17"/>
  <c r="G474" i="17"/>
  <c r="H474" i="17"/>
  <c r="I474" i="17"/>
  <c r="J474" i="17"/>
  <c r="K474" i="17"/>
  <c r="L474" i="17"/>
  <c r="M474" i="17"/>
  <c r="N474" i="17"/>
  <c r="O474" i="17"/>
  <c r="P474" i="17"/>
  <c r="Q474" i="17"/>
  <c r="R474" i="17"/>
  <c r="S474" i="17"/>
  <c r="T474" i="17"/>
  <c r="U474" i="17"/>
  <c r="AB474" i="17"/>
  <c r="AI474" i="17"/>
  <c r="AP474" i="17"/>
  <c r="AT474" i="17"/>
  <c r="AU474" i="17" s="1"/>
  <c r="AW474" i="17"/>
  <c r="BB474" i="17"/>
  <c r="BD474" i="17"/>
  <c r="BI474" i="17"/>
  <c r="B475" i="17"/>
  <c r="C475" i="17"/>
  <c r="D475" i="17"/>
  <c r="E475" i="17"/>
  <c r="F475" i="17"/>
  <c r="G475" i="17"/>
  <c r="H475" i="17"/>
  <c r="I475" i="17"/>
  <c r="J475" i="17"/>
  <c r="K475" i="17"/>
  <c r="L475" i="17"/>
  <c r="M475" i="17"/>
  <c r="N475" i="17"/>
  <c r="O475" i="17"/>
  <c r="P475" i="17"/>
  <c r="Q475" i="17"/>
  <c r="R475" i="17"/>
  <c r="S475" i="17"/>
  <c r="T475" i="17"/>
  <c r="U475" i="17"/>
  <c r="AB475" i="17"/>
  <c r="AI475" i="17"/>
  <c r="AP475" i="17"/>
  <c r="AT475" i="17"/>
  <c r="AU475" i="17" s="1"/>
  <c r="AW475" i="17"/>
  <c r="BB475" i="17"/>
  <c r="BD475" i="17"/>
  <c r="BI475" i="17"/>
  <c r="B476" i="17"/>
  <c r="C476" i="17"/>
  <c r="D476" i="17"/>
  <c r="E476" i="17"/>
  <c r="F476" i="17"/>
  <c r="G476" i="17"/>
  <c r="H476" i="17"/>
  <c r="I476" i="17"/>
  <c r="J476" i="17"/>
  <c r="K476" i="17"/>
  <c r="L476" i="17"/>
  <c r="M476" i="17"/>
  <c r="N476" i="17"/>
  <c r="O476" i="17"/>
  <c r="P476" i="17"/>
  <c r="Q476" i="17"/>
  <c r="T476" i="17"/>
  <c r="AB476" i="17"/>
  <c r="AI476" i="17"/>
  <c r="AP476" i="17"/>
  <c r="AT476" i="17"/>
  <c r="AU476" i="17" s="1"/>
  <c r="AW476" i="17"/>
  <c r="BB476" i="17"/>
  <c r="BD476" i="17"/>
  <c r="BI476" i="17"/>
  <c r="B477" i="17"/>
  <c r="C477" i="17"/>
  <c r="D477" i="17"/>
  <c r="E477" i="17"/>
  <c r="F477" i="17"/>
  <c r="G477" i="17"/>
  <c r="H477" i="17"/>
  <c r="I477" i="17"/>
  <c r="J477" i="17"/>
  <c r="K477" i="17"/>
  <c r="L477" i="17"/>
  <c r="M477" i="17"/>
  <c r="N477" i="17"/>
  <c r="O477" i="17"/>
  <c r="P477" i="17"/>
  <c r="Q477" i="17"/>
  <c r="T477" i="17"/>
  <c r="AB477" i="17"/>
  <c r="AI477" i="17"/>
  <c r="AP477" i="17"/>
  <c r="AT477" i="17"/>
  <c r="AU477" i="17" s="1"/>
  <c r="AW477" i="17"/>
  <c r="BB477" i="17"/>
  <c r="BD477" i="17"/>
  <c r="BI477" i="17"/>
  <c r="B478" i="17"/>
  <c r="C478" i="17"/>
  <c r="D478" i="17"/>
  <c r="E478" i="17"/>
  <c r="F478" i="17"/>
  <c r="G478" i="17"/>
  <c r="H478" i="17"/>
  <c r="I478" i="17"/>
  <c r="J478" i="17"/>
  <c r="K478" i="17"/>
  <c r="L478" i="17"/>
  <c r="M478" i="17"/>
  <c r="N478" i="17"/>
  <c r="O478" i="17"/>
  <c r="P478" i="17"/>
  <c r="Q478" i="17"/>
  <c r="R478" i="17"/>
  <c r="S478" i="17"/>
  <c r="T478" i="17"/>
  <c r="U478" i="17"/>
  <c r="V478" i="17"/>
  <c r="AB478" i="17"/>
  <c r="AI478" i="17"/>
  <c r="AP478" i="17"/>
  <c r="AT478" i="17"/>
  <c r="AU478" i="17" s="1"/>
  <c r="AW478" i="17"/>
  <c r="BB478" i="17"/>
  <c r="BD478" i="17"/>
  <c r="BI478" i="17"/>
  <c r="B479" i="17"/>
  <c r="C479" i="17"/>
  <c r="D479" i="17"/>
  <c r="E479" i="17"/>
  <c r="F479" i="17"/>
  <c r="G479" i="17"/>
  <c r="H479" i="17"/>
  <c r="I479" i="17"/>
  <c r="J479" i="17"/>
  <c r="K479" i="17"/>
  <c r="L479" i="17"/>
  <c r="M479" i="17"/>
  <c r="N479" i="17"/>
  <c r="O479" i="17"/>
  <c r="P479" i="17"/>
  <c r="Q479" i="17"/>
  <c r="R479" i="17"/>
  <c r="S479" i="17"/>
  <c r="T479" i="17"/>
  <c r="U479" i="17"/>
  <c r="AB479" i="17"/>
  <c r="AI479" i="17"/>
  <c r="AP479" i="17"/>
  <c r="AT479" i="17"/>
  <c r="AU479" i="17" s="1"/>
  <c r="AW479" i="17"/>
  <c r="BB479" i="17"/>
  <c r="BD479" i="17"/>
  <c r="BI479" i="17"/>
  <c r="B480" i="17"/>
  <c r="C480" i="17"/>
  <c r="D480" i="17"/>
  <c r="E480" i="17"/>
  <c r="F480" i="17"/>
  <c r="G480" i="17"/>
  <c r="H480" i="17"/>
  <c r="I480" i="17"/>
  <c r="J480" i="17"/>
  <c r="K480" i="17"/>
  <c r="L480" i="17"/>
  <c r="M480" i="17"/>
  <c r="N480" i="17"/>
  <c r="O480" i="17"/>
  <c r="P480" i="17"/>
  <c r="Q480" i="17"/>
  <c r="T480" i="17"/>
  <c r="AB480" i="17"/>
  <c r="AI480" i="17"/>
  <c r="AP480" i="17"/>
  <c r="AT480" i="17"/>
  <c r="AU480" i="17" s="1"/>
  <c r="AW480" i="17"/>
  <c r="BB480" i="17"/>
  <c r="BD480" i="17"/>
  <c r="BI480" i="17"/>
  <c r="B481" i="17"/>
  <c r="C481" i="17"/>
  <c r="D481" i="17"/>
  <c r="E481" i="17"/>
  <c r="F481" i="17"/>
  <c r="G481" i="17"/>
  <c r="H481" i="17"/>
  <c r="I481" i="17"/>
  <c r="J481" i="17"/>
  <c r="K481" i="17"/>
  <c r="L481" i="17"/>
  <c r="M481" i="17"/>
  <c r="N481" i="17"/>
  <c r="O481" i="17"/>
  <c r="P481" i="17"/>
  <c r="Q481" i="17"/>
  <c r="T481" i="17"/>
  <c r="AB481" i="17"/>
  <c r="AI481" i="17"/>
  <c r="AP481" i="17"/>
  <c r="AT481" i="17"/>
  <c r="AU481" i="17" s="1"/>
  <c r="AW481" i="17"/>
  <c r="BB481" i="17"/>
  <c r="BD481" i="17"/>
  <c r="BI481" i="17"/>
  <c r="B482" i="17"/>
  <c r="C482" i="17"/>
  <c r="D482" i="17"/>
  <c r="E482" i="17"/>
  <c r="F482" i="17"/>
  <c r="G482" i="17"/>
  <c r="H482" i="17"/>
  <c r="I482" i="17"/>
  <c r="J482" i="17"/>
  <c r="K482" i="17"/>
  <c r="L482" i="17"/>
  <c r="M482" i="17"/>
  <c r="N482" i="17"/>
  <c r="O482" i="17"/>
  <c r="P482" i="17"/>
  <c r="Q482" i="17"/>
  <c r="T482" i="17"/>
  <c r="AB482" i="17"/>
  <c r="AI482" i="17"/>
  <c r="AP482" i="17"/>
  <c r="AT482" i="17"/>
  <c r="AU482" i="17" s="1"/>
  <c r="AW482" i="17"/>
  <c r="BB482" i="17"/>
  <c r="BD482" i="17"/>
  <c r="BI482" i="17"/>
  <c r="B483" i="17"/>
  <c r="C483" i="17"/>
  <c r="D483" i="17"/>
  <c r="E483" i="17"/>
  <c r="F483" i="17"/>
  <c r="G483" i="17"/>
  <c r="H483" i="17"/>
  <c r="I483" i="17"/>
  <c r="J483" i="17"/>
  <c r="K483" i="17"/>
  <c r="L483" i="17"/>
  <c r="M483" i="17"/>
  <c r="N483" i="17"/>
  <c r="O483" i="17"/>
  <c r="P483" i="17"/>
  <c r="Q483" i="17"/>
  <c r="T483" i="17"/>
  <c r="AB483" i="17"/>
  <c r="AI483" i="17"/>
  <c r="AP483" i="17"/>
  <c r="AT483" i="17"/>
  <c r="AU483" i="17" s="1"/>
  <c r="AW483" i="17"/>
  <c r="BB483" i="17"/>
  <c r="BD483" i="17"/>
  <c r="BI483" i="17"/>
  <c r="B484" i="17"/>
  <c r="C484" i="17"/>
  <c r="V484" i="17" s="1"/>
  <c r="D484" i="17"/>
  <c r="E484" i="17"/>
  <c r="F484" i="17"/>
  <c r="G484" i="17"/>
  <c r="H484" i="17"/>
  <c r="I484" i="17"/>
  <c r="J484" i="17"/>
  <c r="K484" i="17"/>
  <c r="L484" i="17"/>
  <c r="M484" i="17"/>
  <c r="N484" i="17"/>
  <c r="O484" i="17"/>
  <c r="P484" i="17"/>
  <c r="Q484" i="17"/>
  <c r="R484" i="17"/>
  <c r="S484" i="17"/>
  <c r="T484" i="17"/>
  <c r="U484" i="17"/>
  <c r="AB484" i="17"/>
  <c r="AI484" i="17"/>
  <c r="AP484" i="17"/>
  <c r="AT484" i="17"/>
  <c r="AU484" i="17" s="1"/>
  <c r="AW484" i="17"/>
  <c r="BB484" i="17"/>
  <c r="BD484" i="17"/>
  <c r="BI484" i="17"/>
  <c r="B485" i="17"/>
  <c r="C485" i="17"/>
  <c r="D485" i="17"/>
  <c r="E485" i="17"/>
  <c r="F485" i="17"/>
  <c r="G485" i="17"/>
  <c r="H485" i="17"/>
  <c r="I485" i="17"/>
  <c r="J485" i="17"/>
  <c r="K485" i="17"/>
  <c r="L485" i="17"/>
  <c r="M485" i="17"/>
  <c r="N485" i="17"/>
  <c r="O485" i="17"/>
  <c r="P485" i="17"/>
  <c r="Q485" i="17"/>
  <c r="R485" i="17"/>
  <c r="S485" i="17"/>
  <c r="T485" i="17"/>
  <c r="U485" i="17"/>
  <c r="AB485" i="17"/>
  <c r="AI485" i="17"/>
  <c r="AP485" i="17"/>
  <c r="AT485" i="17"/>
  <c r="AU485" i="17" s="1"/>
  <c r="AW485" i="17"/>
  <c r="BB485" i="17"/>
  <c r="BD485" i="17"/>
  <c r="BI485" i="17"/>
  <c r="B486" i="17"/>
  <c r="C486" i="17"/>
  <c r="D486" i="17"/>
  <c r="E486" i="17"/>
  <c r="F486" i="17"/>
  <c r="G486" i="17"/>
  <c r="H486" i="17"/>
  <c r="I486" i="17"/>
  <c r="J486" i="17"/>
  <c r="K486" i="17"/>
  <c r="L486" i="17"/>
  <c r="M486" i="17"/>
  <c r="N486" i="17"/>
  <c r="O486" i="17"/>
  <c r="P486" i="17"/>
  <c r="Q486" i="17"/>
  <c r="R486" i="17"/>
  <c r="S486" i="17"/>
  <c r="T486" i="17"/>
  <c r="U486" i="17"/>
  <c r="V486" i="17"/>
  <c r="AB486" i="17"/>
  <c r="AI486" i="17"/>
  <c r="AP486" i="17"/>
  <c r="AT486" i="17"/>
  <c r="AU486" i="17" s="1"/>
  <c r="AW486" i="17"/>
  <c r="BB486" i="17"/>
  <c r="BD486" i="17"/>
  <c r="BI486" i="17"/>
  <c r="B487" i="17"/>
  <c r="C487" i="17"/>
  <c r="D487" i="17"/>
  <c r="E487" i="17"/>
  <c r="F487" i="17"/>
  <c r="G487" i="17"/>
  <c r="H487" i="17"/>
  <c r="I487" i="17"/>
  <c r="J487" i="17"/>
  <c r="K487" i="17"/>
  <c r="L487" i="17"/>
  <c r="M487" i="17"/>
  <c r="N487" i="17"/>
  <c r="O487" i="17"/>
  <c r="P487" i="17"/>
  <c r="Q487" i="17"/>
  <c r="R487" i="17"/>
  <c r="S487" i="17"/>
  <c r="T487" i="17"/>
  <c r="U487" i="17"/>
  <c r="AB487" i="17"/>
  <c r="AI487" i="17"/>
  <c r="AP487" i="17"/>
  <c r="AT487" i="17"/>
  <c r="AU487" i="17" s="1"/>
  <c r="AW487" i="17"/>
  <c r="BB487" i="17"/>
  <c r="BD487" i="17"/>
  <c r="BI487" i="17"/>
  <c r="B488" i="17"/>
  <c r="C488" i="17"/>
  <c r="D488" i="17"/>
  <c r="E488" i="17"/>
  <c r="F488" i="17"/>
  <c r="G488" i="17"/>
  <c r="H488" i="17"/>
  <c r="I488" i="17"/>
  <c r="J488" i="17"/>
  <c r="K488" i="17"/>
  <c r="L488" i="17"/>
  <c r="M488" i="17"/>
  <c r="N488" i="17"/>
  <c r="O488" i="17"/>
  <c r="P488" i="17"/>
  <c r="Q488" i="17"/>
  <c r="T488" i="17"/>
  <c r="AB488" i="17"/>
  <c r="AI488" i="17"/>
  <c r="AP488" i="17"/>
  <c r="AT488" i="17"/>
  <c r="AU488" i="17" s="1"/>
  <c r="AW488" i="17"/>
  <c r="BB488" i="17"/>
  <c r="BD488" i="17"/>
  <c r="BI488" i="17"/>
  <c r="B489" i="17"/>
  <c r="C489" i="17"/>
  <c r="D489" i="17"/>
  <c r="E489" i="17"/>
  <c r="F489" i="17"/>
  <c r="G489" i="17"/>
  <c r="H489" i="17"/>
  <c r="I489" i="17"/>
  <c r="J489" i="17"/>
  <c r="K489" i="17"/>
  <c r="L489" i="17"/>
  <c r="M489" i="17"/>
  <c r="N489" i="17"/>
  <c r="O489" i="17"/>
  <c r="P489" i="17"/>
  <c r="Q489" i="17"/>
  <c r="T489" i="17"/>
  <c r="AB489" i="17"/>
  <c r="AI489" i="17"/>
  <c r="AP489" i="17"/>
  <c r="AT489" i="17"/>
  <c r="AU489" i="17" s="1"/>
  <c r="AW489" i="17"/>
  <c r="BB489" i="17"/>
  <c r="BD489" i="17"/>
  <c r="BI489" i="17"/>
  <c r="B490" i="17"/>
  <c r="C490" i="17"/>
  <c r="D490" i="17"/>
  <c r="E490" i="17"/>
  <c r="F490" i="17"/>
  <c r="G490" i="17"/>
  <c r="H490" i="17"/>
  <c r="I490" i="17"/>
  <c r="J490" i="17"/>
  <c r="K490" i="17"/>
  <c r="L490" i="17"/>
  <c r="M490" i="17"/>
  <c r="N490" i="17"/>
  <c r="O490" i="17"/>
  <c r="P490" i="17"/>
  <c r="Q490" i="17"/>
  <c r="T490" i="17"/>
  <c r="AB490" i="17"/>
  <c r="AI490" i="17"/>
  <c r="AP490" i="17"/>
  <c r="AT490" i="17"/>
  <c r="AU490" i="17" s="1"/>
  <c r="AW490" i="17"/>
  <c r="BB490" i="17"/>
  <c r="BD490" i="17"/>
  <c r="BI490" i="17"/>
  <c r="B491" i="17"/>
  <c r="C491" i="17"/>
  <c r="D491" i="17"/>
  <c r="E491" i="17"/>
  <c r="F491" i="17"/>
  <c r="G491" i="17"/>
  <c r="H491" i="17"/>
  <c r="I491" i="17"/>
  <c r="J491" i="17"/>
  <c r="K491" i="17"/>
  <c r="L491" i="17"/>
  <c r="M491" i="17"/>
  <c r="N491" i="17"/>
  <c r="O491" i="17"/>
  <c r="P491" i="17"/>
  <c r="Q491" i="17"/>
  <c r="T491" i="17"/>
  <c r="AB491" i="17"/>
  <c r="AI491" i="17"/>
  <c r="AP491" i="17"/>
  <c r="AT491" i="17"/>
  <c r="AU491" i="17" s="1"/>
  <c r="AW491" i="17"/>
  <c r="BB491" i="17"/>
  <c r="BD491" i="17"/>
  <c r="BI491" i="17"/>
  <c r="B492" i="17"/>
  <c r="C492" i="17"/>
  <c r="V492" i="17" s="1"/>
  <c r="D492" i="17"/>
  <c r="E492" i="17"/>
  <c r="F492" i="17"/>
  <c r="G492" i="17"/>
  <c r="H492" i="17"/>
  <c r="I492" i="17"/>
  <c r="J492" i="17"/>
  <c r="K492" i="17"/>
  <c r="L492" i="17"/>
  <c r="M492" i="17"/>
  <c r="N492" i="17"/>
  <c r="O492" i="17"/>
  <c r="P492" i="17"/>
  <c r="Q492" i="17"/>
  <c r="R492" i="17"/>
  <c r="S492" i="17"/>
  <c r="T492" i="17"/>
  <c r="U492" i="17"/>
  <c r="AB492" i="17"/>
  <c r="AI492" i="17"/>
  <c r="AP492" i="17"/>
  <c r="AT492" i="17"/>
  <c r="AU492" i="17" s="1"/>
  <c r="AW492" i="17"/>
  <c r="BB492" i="17"/>
  <c r="BD492" i="17"/>
  <c r="BI492" i="17"/>
  <c r="B493" i="17"/>
  <c r="C493" i="17"/>
  <c r="D493" i="17"/>
  <c r="E493" i="17"/>
  <c r="F493" i="17"/>
  <c r="G493" i="17"/>
  <c r="H493" i="17"/>
  <c r="I493" i="17"/>
  <c r="J493" i="17"/>
  <c r="K493" i="17"/>
  <c r="L493" i="17"/>
  <c r="M493" i="17"/>
  <c r="N493" i="17"/>
  <c r="O493" i="17"/>
  <c r="P493" i="17"/>
  <c r="Q493" i="17"/>
  <c r="R493" i="17"/>
  <c r="S493" i="17"/>
  <c r="T493" i="17"/>
  <c r="U493" i="17"/>
  <c r="AB493" i="17"/>
  <c r="AI493" i="17"/>
  <c r="AP493" i="17"/>
  <c r="AT493" i="17"/>
  <c r="AU493" i="17" s="1"/>
  <c r="AW493" i="17"/>
  <c r="BB493" i="17"/>
  <c r="BD493" i="17"/>
  <c r="BI493" i="17"/>
  <c r="B494" i="17"/>
  <c r="C494" i="17"/>
  <c r="D494" i="17"/>
  <c r="E494" i="17"/>
  <c r="F494" i="17"/>
  <c r="G494" i="17"/>
  <c r="H494" i="17"/>
  <c r="I494" i="17"/>
  <c r="J494" i="17"/>
  <c r="K494" i="17"/>
  <c r="L494" i="17"/>
  <c r="M494" i="17"/>
  <c r="N494" i="17"/>
  <c r="O494" i="17"/>
  <c r="P494" i="17"/>
  <c r="Q494" i="17"/>
  <c r="R494" i="17"/>
  <c r="S494" i="17"/>
  <c r="T494" i="17"/>
  <c r="U494" i="17"/>
  <c r="V494" i="17"/>
  <c r="AB494" i="17"/>
  <c r="AI494" i="17"/>
  <c r="AP494" i="17"/>
  <c r="AT494" i="17"/>
  <c r="AU494" i="17" s="1"/>
  <c r="AW494" i="17"/>
  <c r="BB494" i="17"/>
  <c r="BD494" i="17"/>
  <c r="BI494" i="17"/>
  <c r="B495" i="17"/>
  <c r="C495" i="17"/>
  <c r="D495" i="17"/>
  <c r="E495" i="17"/>
  <c r="F495" i="17"/>
  <c r="G495" i="17"/>
  <c r="H495" i="17"/>
  <c r="I495" i="17"/>
  <c r="J495" i="17"/>
  <c r="K495" i="17"/>
  <c r="L495" i="17"/>
  <c r="M495" i="17"/>
  <c r="N495" i="17"/>
  <c r="O495" i="17"/>
  <c r="P495" i="17"/>
  <c r="Q495" i="17"/>
  <c r="R495" i="17"/>
  <c r="S495" i="17"/>
  <c r="T495" i="17"/>
  <c r="U495" i="17"/>
  <c r="AB495" i="17"/>
  <c r="AI495" i="17"/>
  <c r="AP495" i="17"/>
  <c r="AT495" i="17"/>
  <c r="AU495" i="17" s="1"/>
  <c r="AW495" i="17"/>
  <c r="BB495" i="17"/>
  <c r="BD495" i="17"/>
  <c r="BI495" i="17"/>
  <c r="B496" i="17"/>
  <c r="C496" i="17"/>
  <c r="D496" i="17"/>
  <c r="E496" i="17"/>
  <c r="F496" i="17"/>
  <c r="G496" i="17"/>
  <c r="H496" i="17"/>
  <c r="I496" i="17"/>
  <c r="J496" i="17"/>
  <c r="K496" i="17"/>
  <c r="L496" i="17"/>
  <c r="M496" i="17"/>
  <c r="N496" i="17"/>
  <c r="O496" i="17"/>
  <c r="P496" i="17"/>
  <c r="Q496" i="17"/>
  <c r="T496" i="17"/>
  <c r="AB496" i="17"/>
  <c r="AI496" i="17"/>
  <c r="AP496" i="17"/>
  <c r="AT496" i="17"/>
  <c r="AU496" i="17" s="1"/>
  <c r="AW496" i="17"/>
  <c r="BB496" i="17"/>
  <c r="BD496" i="17"/>
  <c r="BI496" i="17"/>
  <c r="B497" i="17"/>
  <c r="C497" i="17"/>
  <c r="D497" i="17"/>
  <c r="E497" i="17"/>
  <c r="F497" i="17"/>
  <c r="G497" i="17"/>
  <c r="H497" i="17"/>
  <c r="I497" i="17"/>
  <c r="J497" i="17"/>
  <c r="K497" i="17"/>
  <c r="L497" i="17"/>
  <c r="M497" i="17"/>
  <c r="N497" i="17"/>
  <c r="O497" i="17"/>
  <c r="P497" i="17"/>
  <c r="Q497" i="17"/>
  <c r="T497" i="17"/>
  <c r="AB497" i="17"/>
  <c r="AI497" i="17"/>
  <c r="AP497" i="17"/>
  <c r="AT497" i="17"/>
  <c r="AU497" i="17" s="1"/>
  <c r="AW497" i="17"/>
  <c r="BB497" i="17"/>
  <c r="BD497" i="17"/>
  <c r="BI497" i="17"/>
  <c r="B498" i="17"/>
  <c r="C498" i="17"/>
  <c r="D498" i="17"/>
  <c r="E498" i="17"/>
  <c r="F498" i="17"/>
  <c r="G498" i="17"/>
  <c r="H498" i="17"/>
  <c r="I498" i="17"/>
  <c r="J498" i="17"/>
  <c r="K498" i="17"/>
  <c r="L498" i="17"/>
  <c r="M498" i="17"/>
  <c r="N498" i="17"/>
  <c r="O498" i="17"/>
  <c r="P498" i="17"/>
  <c r="Q498" i="17"/>
  <c r="T498" i="17"/>
  <c r="AB498" i="17"/>
  <c r="AI498" i="17"/>
  <c r="AP498" i="17"/>
  <c r="AT498" i="17"/>
  <c r="AU498" i="17" s="1"/>
  <c r="AW498" i="17"/>
  <c r="BB498" i="17"/>
  <c r="BD498" i="17"/>
  <c r="BI498" i="17"/>
  <c r="B499" i="17"/>
  <c r="C499" i="17"/>
  <c r="D499" i="17"/>
  <c r="E499" i="17"/>
  <c r="F499" i="17"/>
  <c r="G499" i="17"/>
  <c r="H499" i="17"/>
  <c r="I499" i="17"/>
  <c r="J499" i="17"/>
  <c r="K499" i="17"/>
  <c r="L499" i="17"/>
  <c r="M499" i="17"/>
  <c r="N499" i="17"/>
  <c r="O499" i="17"/>
  <c r="P499" i="17"/>
  <c r="Q499" i="17"/>
  <c r="T499" i="17"/>
  <c r="AB499" i="17"/>
  <c r="AI499" i="17"/>
  <c r="AP499" i="17"/>
  <c r="AT499" i="17"/>
  <c r="AU499" i="17" s="1"/>
  <c r="AW499" i="17"/>
  <c r="BB499" i="17"/>
  <c r="BD499" i="17"/>
  <c r="BI499" i="17"/>
  <c r="B500" i="17"/>
  <c r="C500" i="17"/>
  <c r="V500" i="17" s="1"/>
  <c r="D500" i="17"/>
  <c r="E500" i="17"/>
  <c r="F500" i="17"/>
  <c r="G500" i="17"/>
  <c r="H500" i="17"/>
  <c r="I500" i="17"/>
  <c r="J500" i="17"/>
  <c r="K500" i="17"/>
  <c r="L500" i="17"/>
  <c r="M500" i="17"/>
  <c r="N500" i="17"/>
  <c r="O500" i="17"/>
  <c r="P500" i="17"/>
  <c r="Q500" i="17"/>
  <c r="R500" i="17"/>
  <c r="S500" i="17"/>
  <c r="T500" i="17"/>
  <c r="U500" i="17"/>
  <c r="AB500" i="17"/>
  <c r="AI500" i="17"/>
  <c r="AP500" i="17"/>
  <c r="AT500" i="17"/>
  <c r="AU500" i="17" s="1"/>
  <c r="AW500" i="17"/>
  <c r="BB500" i="17"/>
  <c r="BD500" i="17"/>
  <c r="BI500" i="17"/>
  <c r="B501" i="17"/>
  <c r="C501" i="17"/>
  <c r="D501" i="17"/>
  <c r="E501" i="17"/>
  <c r="F501" i="17"/>
  <c r="G501" i="17"/>
  <c r="H501" i="17"/>
  <c r="I501" i="17"/>
  <c r="J501" i="17"/>
  <c r="K501" i="17"/>
  <c r="L501" i="17"/>
  <c r="M501" i="17"/>
  <c r="N501" i="17"/>
  <c r="O501" i="17"/>
  <c r="P501" i="17"/>
  <c r="Q501" i="17"/>
  <c r="R501" i="17"/>
  <c r="S501" i="17"/>
  <c r="T501" i="17"/>
  <c r="U501" i="17"/>
  <c r="AB501" i="17"/>
  <c r="AI501" i="17"/>
  <c r="AP501" i="17"/>
  <c r="AT501" i="17"/>
  <c r="AU501" i="17" s="1"/>
  <c r="AW501" i="17"/>
  <c r="BB501" i="17"/>
  <c r="BD501" i="17"/>
  <c r="BI501" i="17"/>
  <c r="B502" i="17"/>
  <c r="C502" i="17"/>
  <c r="D502" i="17"/>
  <c r="E502" i="17"/>
  <c r="F502" i="17"/>
  <c r="G502" i="17"/>
  <c r="H502" i="17"/>
  <c r="I502" i="17"/>
  <c r="J502" i="17"/>
  <c r="K502" i="17"/>
  <c r="L502" i="17"/>
  <c r="M502" i="17"/>
  <c r="N502" i="17"/>
  <c r="O502" i="17"/>
  <c r="P502" i="17"/>
  <c r="Q502" i="17"/>
  <c r="R502" i="17"/>
  <c r="S502" i="17"/>
  <c r="T502" i="17"/>
  <c r="U502" i="17"/>
  <c r="V502" i="17"/>
  <c r="AB502" i="17"/>
  <c r="AI502" i="17"/>
  <c r="AP502" i="17"/>
  <c r="AT502" i="17"/>
  <c r="AU502" i="17" s="1"/>
  <c r="AW502" i="17"/>
  <c r="BB502" i="17"/>
  <c r="BD502" i="17"/>
  <c r="BI502" i="17"/>
  <c r="B503" i="17"/>
  <c r="C503" i="17"/>
  <c r="D503" i="17"/>
  <c r="E503" i="17"/>
  <c r="F503" i="17"/>
  <c r="G503" i="17"/>
  <c r="H503" i="17"/>
  <c r="I503" i="17"/>
  <c r="J503" i="17"/>
  <c r="K503" i="17"/>
  <c r="L503" i="17"/>
  <c r="M503" i="17"/>
  <c r="N503" i="17"/>
  <c r="O503" i="17"/>
  <c r="P503" i="17"/>
  <c r="Q503" i="17"/>
  <c r="R503" i="17"/>
  <c r="S503" i="17"/>
  <c r="T503" i="17"/>
  <c r="U503" i="17"/>
  <c r="AB503" i="17"/>
  <c r="AI503" i="17"/>
  <c r="AP503" i="17"/>
  <c r="AT503" i="17"/>
  <c r="AU503" i="17" s="1"/>
  <c r="AW503" i="17"/>
  <c r="BB503" i="17"/>
  <c r="BD503" i="17"/>
  <c r="BI503" i="17"/>
  <c r="B504" i="17"/>
  <c r="C504" i="17"/>
  <c r="D504" i="17"/>
  <c r="E504" i="17"/>
  <c r="F504" i="17"/>
  <c r="G504" i="17"/>
  <c r="H504" i="17"/>
  <c r="I504" i="17"/>
  <c r="J504" i="17"/>
  <c r="K504" i="17"/>
  <c r="L504" i="17"/>
  <c r="M504" i="17"/>
  <c r="N504" i="17"/>
  <c r="O504" i="17"/>
  <c r="P504" i="17"/>
  <c r="Q504" i="17"/>
  <c r="T504" i="17"/>
  <c r="AB504" i="17"/>
  <c r="AI504" i="17"/>
  <c r="AP504" i="17"/>
  <c r="AT504" i="17"/>
  <c r="AU504" i="17" s="1"/>
  <c r="AW504" i="17"/>
  <c r="BB504" i="17"/>
  <c r="BD504" i="17"/>
  <c r="BI504" i="17"/>
  <c r="B505" i="17"/>
  <c r="C505" i="17"/>
  <c r="D505" i="17"/>
  <c r="E505" i="17"/>
  <c r="F505" i="17"/>
  <c r="G505" i="17"/>
  <c r="H505" i="17"/>
  <c r="I505" i="17"/>
  <c r="J505" i="17"/>
  <c r="K505" i="17"/>
  <c r="L505" i="17"/>
  <c r="M505" i="17"/>
  <c r="N505" i="17"/>
  <c r="O505" i="17"/>
  <c r="P505" i="17"/>
  <c r="Q505" i="17"/>
  <c r="T505" i="17"/>
  <c r="AB505" i="17"/>
  <c r="AI505" i="17"/>
  <c r="AP505" i="17"/>
  <c r="AT505" i="17"/>
  <c r="AU505" i="17" s="1"/>
  <c r="AW505" i="17"/>
  <c r="BB505" i="17"/>
  <c r="BD505" i="17"/>
  <c r="BI505" i="17"/>
  <c r="B506" i="17"/>
  <c r="C506" i="17"/>
  <c r="V506" i="17" s="1"/>
  <c r="D506" i="17"/>
  <c r="E506" i="17"/>
  <c r="F506" i="17"/>
  <c r="G506" i="17"/>
  <c r="H506" i="17"/>
  <c r="I506" i="17"/>
  <c r="J506" i="17"/>
  <c r="K506" i="17"/>
  <c r="L506" i="17"/>
  <c r="M506" i="17"/>
  <c r="N506" i="17"/>
  <c r="O506" i="17"/>
  <c r="P506" i="17"/>
  <c r="Q506" i="17"/>
  <c r="R506" i="17"/>
  <c r="S506" i="17"/>
  <c r="T506" i="17"/>
  <c r="U506" i="17"/>
  <c r="AB506" i="17"/>
  <c r="AI506" i="17"/>
  <c r="AP506" i="17"/>
  <c r="AT506" i="17"/>
  <c r="AU506" i="17" s="1"/>
  <c r="AW506" i="17"/>
  <c r="BB506" i="17"/>
  <c r="BD506" i="17"/>
  <c r="BI506" i="17"/>
  <c r="B507" i="17"/>
  <c r="C507" i="17"/>
  <c r="D507" i="17"/>
  <c r="E507" i="17"/>
  <c r="F507" i="17"/>
  <c r="G507" i="17"/>
  <c r="H507" i="17"/>
  <c r="I507" i="17"/>
  <c r="J507" i="17"/>
  <c r="K507" i="17"/>
  <c r="L507" i="17"/>
  <c r="M507" i="17"/>
  <c r="N507" i="17"/>
  <c r="O507" i="17"/>
  <c r="P507" i="17"/>
  <c r="Q507" i="17"/>
  <c r="R507" i="17"/>
  <c r="S507" i="17"/>
  <c r="T507" i="17"/>
  <c r="U507" i="17"/>
  <c r="AB507" i="17"/>
  <c r="AI507" i="17"/>
  <c r="AP507" i="17"/>
  <c r="AT507" i="17"/>
  <c r="AU507" i="17" s="1"/>
  <c r="AW507" i="17"/>
  <c r="BB507" i="17"/>
  <c r="BD507" i="17"/>
  <c r="BI507" i="17"/>
  <c r="B508" i="17"/>
  <c r="C508" i="17"/>
  <c r="D508" i="17"/>
  <c r="E508" i="17"/>
  <c r="F508" i="17"/>
  <c r="G508" i="17"/>
  <c r="H508" i="17"/>
  <c r="I508" i="17"/>
  <c r="J508" i="17"/>
  <c r="K508" i="17"/>
  <c r="L508" i="17"/>
  <c r="M508" i="17"/>
  <c r="N508" i="17"/>
  <c r="O508" i="17"/>
  <c r="P508" i="17"/>
  <c r="Q508" i="17"/>
  <c r="T508" i="17"/>
  <c r="AB508" i="17"/>
  <c r="AI508" i="17"/>
  <c r="AP508" i="17"/>
  <c r="AT508" i="17"/>
  <c r="AU508" i="17" s="1"/>
  <c r="AW508" i="17"/>
  <c r="BB508" i="17"/>
  <c r="BD508" i="17"/>
  <c r="BI508" i="17"/>
  <c r="J147" i="20" l="1"/>
  <c r="J146" i="20"/>
  <c r="J100" i="20"/>
  <c r="J150" i="20" s="1"/>
  <c r="B100" i="20"/>
  <c r="B150" i="20" s="1"/>
  <c r="E72" i="20"/>
  <c r="I150" i="20"/>
  <c r="E150" i="20"/>
  <c r="B80" i="20"/>
  <c r="C44" i="20"/>
  <c r="C150" i="20" s="1"/>
  <c r="B72" i="20"/>
  <c r="B73" i="20" s="1"/>
  <c r="B74" i="20" s="1"/>
  <c r="B81" i="20" s="1"/>
  <c r="AB179" i="17"/>
  <c r="AC184" i="17"/>
  <c r="AB25" i="17"/>
  <c r="B44" i="20"/>
  <c r="I146" i="20"/>
  <c r="I147" i="20"/>
  <c r="D44" i="20"/>
  <c r="D150" i="20" s="1"/>
  <c r="D146" i="20"/>
  <c r="D147" i="20"/>
  <c r="T146" i="20"/>
  <c r="T147" i="20"/>
  <c r="P146" i="20"/>
  <c r="P147" i="20"/>
  <c r="L146" i="20"/>
  <c r="L147" i="20"/>
  <c r="B101" i="20"/>
  <c r="H146" i="20"/>
  <c r="H147" i="20"/>
  <c r="AB7" i="17"/>
  <c r="B129" i="20"/>
  <c r="B130" i="20" s="1"/>
  <c r="B137" i="20" s="1"/>
  <c r="B111" i="20"/>
  <c r="F72" i="20"/>
  <c r="F150" i="20" s="1"/>
  <c r="F146" i="20"/>
  <c r="F147" i="20"/>
  <c r="B146" i="20"/>
  <c r="B147" i="20"/>
  <c r="E147" i="20"/>
  <c r="E146" i="20"/>
  <c r="B18" i="20"/>
  <c r="B25" i="20" s="1"/>
  <c r="V417" i="17"/>
  <c r="V503" i="17"/>
  <c r="V405" i="17"/>
  <c r="V397" i="17"/>
  <c r="V309" i="17"/>
  <c r="AV220" i="17"/>
  <c r="AH219" i="17"/>
  <c r="AV204" i="17"/>
  <c r="V203" i="17"/>
  <c r="AV200" i="17"/>
  <c r="V170" i="17"/>
  <c r="AO166" i="17"/>
  <c r="AQ166" i="17" s="1"/>
  <c r="AC507" i="18"/>
  <c r="AD507" i="18" s="1"/>
  <c r="AF507" i="18" s="1"/>
  <c r="V495" i="17"/>
  <c r="V487" i="17"/>
  <c r="V455" i="17"/>
  <c r="V439" i="17"/>
  <c r="V431" i="17"/>
  <c r="V396" i="17"/>
  <c r="AH251" i="17"/>
  <c r="AH215" i="17"/>
  <c r="AA215" i="17"/>
  <c r="AC215" i="17" s="1"/>
  <c r="AH207" i="17"/>
  <c r="AA207" i="17"/>
  <c r="AC207" i="17" s="1"/>
  <c r="V501" i="17"/>
  <c r="V493" i="17"/>
  <c r="V485" i="17"/>
  <c r="V445" i="17"/>
  <c r="V437" i="17"/>
  <c r="V429" i="17"/>
  <c r="V421" i="17"/>
  <c r="V416" i="17"/>
  <c r="V413" i="17"/>
  <c r="V307" i="17"/>
  <c r="AO253" i="17"/>
  <c r="AA251" i="17"/>
  <c r="AO249" i="17"/>
  <c r="AA247" i="17"/>
  <c r="AO245" i="17"/>
  <c r="AA243" i="17"/>
  <c r="AO241" i="17"/>
  <c r="AA239" i="17"/>
  <c r="AA235" i="17"/>
  <c r="AO229" i="17"/>
  <c r="AO225" i="17"/>
  <c r="AO221" i="17"/>
  <c r="AA219" i="17"/>
  <c r="AC219" i="17" s="1"/>
  <c r="AH218" i="17"/>
  <c r="V216" i="17"/>
  <c r="V208" i="17"/>
  <c r="AO197" i="17"/>
  <c r="AH189" i="17"/>
  <c r="AI189" i="17" s="1"/>
  <c r="AC189" i="17"/>
  <c r="AV189" i="17"/>
  <c r="V188" i="17"/>
  <c r="AA181" i="17"/>
  <c r="AC181" i="17" s="1"/>
  <c r="AH169" i="17"/>
  <c r="V166" i="17"/>
  <c r="V479" i="17"/>
  <c r="V447" i="17"/>
  <c r="V418" i="17"/>
  <c r="V415" i="17"/>
  <c r="V410" i="17"/>
  <c r="V404" i="17"/>
  <c r="V507" i="17"/>
  <c r="V475" i="17"/>
  <c r="V459" i="17"/>
  <c r="V443" i="17"/>
  <c r="V435" i="17"/>
  <c r="V422" i="17"/>
  <c r="V419" i="17"/>
  <c r="V414" i="17"/>
  <c r="V411" i="17"/>
  <c r="V409" i="17"/>
  <c r="V408" i="17"/>
  <c r="V401" i="17"/>
  <c r="V400" i="17"/>
  <c r="V393" i="17"/>
  <c r="V305" i="17"/>
  <c r="AH254" i="17"/>
  <c r="AH253" i="17"/>
  <c r="AH250" i="17"/>
  <c r="AH249" i="17"/>
  <c r="AH246" i="17"/>
  <c r="AH245" i="17"/>
  <c r="AH242" i="17"/>
  <c r="AH241" i="17"/>
  <c r="AH238" i="17"/>
  <c r="AH237" i="17"/>
  <c r="AH234" i="17"/>
  <c r="AH233" i="17"/>
  <c r="AA231" i="17"/>
  <c r="AC231" i="17" s="1"/>
  <c r="AH230" i="17"/>
  <c r="AH229" i="17"/>
  <c r="AA227" i="17"/>
  <c r="AC227" i="17" s="1"/>
  <c r="AH226" i="17"/>
  <c r="AH225" i="17"/>
  <c r="AA223" i="17"/>
  <c r="AC223" i="17" s="1"/>
  <c r="AH222" i="17"/>
  <c r="AH221" i="17"/>
  <c r="AV216" i="17"/>
  <c r="V215" i="17"/>
  <c r="AH211" i="17"/>
  <c r="AA211" i="17"/>
  <c r="AC211" i="17" s="1"/>
  <c r="AV208" i="17"/>
  <c r="V207" i="17"/>
  <c r="AH203" i="17"/>
  <c r="AA203" i="17"/>
  <c r="AC203" i="17"/>
  <c r="AV193" i="17"/>
  <c r="AC188" i="17"/>
  <c r="AA188" i="17"/>
  <c r="AB188" i="17" s="1"/>
  <c r="AH177" i="17"/>
  <c r="AA177" i="17"/>
  <c r="AC177" i="17"/>
  <c r="AH165" i="17"/>
  <c r="S508" i="18"/>
  <c r="AO237" i="17"/>
  <c r="AO233" i="17"/>
  <c r="AA229" i="17"/>
  <c r="AC229" i="17" s="1"/>
  <c r="AA225" i="17"/>
  <c r="AC225" i="17" s="1"/>
  <c r="AA221" i="17"/>
  <c r="AC221" i="17" s="1"/>
  <c r="V212" i="17"/>
  <c r="V204" i="17"/>
  <c r="V200" i="17"/>
  <c r="V192" i="17"/>
  <c r="V174" i="17"/>
  <c r="AO170" i="17"/>
  <c r="AQ170" i="17"/>
  <c r="AB76" i="17"/>
  <c r="AH194" i="17"/>
  <c r="AO190" i="17"/>
  <c r="AV185" i="17"/>
  <c r="AO185" i="17"/>
  <c r="AO182" i="17"/>
  <c r="AV180" i="17"/>
  <c r="V179" i="17"/>
  <c r="AO178" i="17"/>
  <c r="V177" i="17"/>
  <c r="V176" i="17"/>
  <c r="AV175" i="17"/>
  <c r="AA174" i="17"/>
  <c r="AC174" i="17" s="1"/>
  <c r="AH147" i="17"/>
  <c r="AA146" i="17"/>
  <c r="AH142" i="17"/>
  <c r="AJ142" i="17" s="1"/>
  <c r="AO140" i="17"/>
  <c r="AA138" i="17"/>
  <c r="AH134" i="17"/>
  <c r="AJ134" i="17" s="1"/>
  <c r="AO132" i="17"/>
  <c r="AA130" i="17"/>
  <c r="AA126" i="17"/>
  <c r="AO121" i="17"/>
  <c r="AC116" i="17"/>
  <c r="AO108" i="17"/>
  <c r="AV101" i="17"/>
  <c r="AX101" i="17" s="1"/>
  <c r="V96" i="17"/>
  <c r="AO84" i="17"/>
  <c r="V62" i="17"/>
  <c r="V59" i="17"/>
  <c r="AO49" i="17"/>
  <c r="AV41" i="17"/>
  <c r="AA34" i="17"/>
  <c r="AC34" i="17" s="1"/>
  <c r="AO28" i="17"/>
  <c r="AA21" i="17"/>
  <c r="AB20" i="17" s="1"/>
  <c r="AO14" i="17"/>
  <c r="AH10" i="17"/>
  <c r="AH9" i="17"/>
  <c r="AB502" i="18"/>
  <c r="AC502" i="18"/>
  <c r="AD502" i="18" s="1"/>
  <c r="AF502" i="18" s="1"/>
  <c r="AC499" i="18"/>
  <c r="AD499" i="18" s="1"/>
  <c r="AF499" i="18" s="1"/>
  <c r="AB494" i="18"/>
  <c r="AC494" i="18"/>
  <c r="AD494" i="18" s="1"/>
  <c r="AF494" i="18" s="1"/>
  <c r="AC491" i="18"/>
  <c r="AD491" i="18" s="1"/>
  <c r="AF491" i="18" s="1"/>
  <c r="AC486" i="18"/>
  <c r="AD486" i="18" s="1"/>
  <c r="AF486" i="18" s="1"/>
  <c r="AB483" i="18"/>
  <c r="AC483" i="18"/>
  <c r="AD483" i="18" s="1"/>
  <c r="AF483" i="18" s="1"/>
  <c r="AC477" i="18"/>
  <c r="AD477" i="18" s="1"/>
  <c r="AF477" i="18" s="1"/>
  <c r="AC473" i="18"/>
  <c r="AD473" i="18" s="1"/>
  <c r="AF473" i="18" s="1"/>
  <c r="S470" i="18"/>
  <c r="AC469" i="18"/>
  <c r="AD469" i="18" s="1"/>
  <c r="AF469" i="18" s="1"/>
  <c r="S466" i="18"/>
  <c r="AC465" i="18"/>
  <c r="AD465" i="18" s="1"/>
  <c r="AF465" i="18" s="1"/>
  <c r="S460" i="18"/>
  <c r="AC459" i="18"/>
  <c r="AD459" i="18" s="1"/>
  <c r="AF459" i="18" s="1"/>
  <c r="AA454" i="18"/>
  <c r="S452" i="18"/>
  <c r="AC451" i="18"/>
  <c r="AD451" i="18" s="1"/>
  <c r="AF451" i="18" s="1"/>
  <c r="AA448" i="18"/>
  <c r="AC445" i="18"/>
  <c r="AD445" i="18" s="1"/>
  <c r="AF445" i="18" s="1"/>
  <c r="AB442" i="18"/>
  <c r="AC442" i="18"/>
  <c r="AD442" i="18" s="1"/>
  <c r="AF442" i="18" s="1"/>
  <c r="AC437" i="18"/>
  <c r="AD437" i="18" s="1"/>
  <c r="AF437" i="18" s="1"/>
  <c r="AB434" i="18"/>
  <c r="AC434" i="18"/>
  <c r="AD434" i="18" s="1"/>
  <c r="AF434" i="18" s="1"/>
  <c r="AC433" i="18"/>
  <c r="AD433" i="18" s="1"/>
  <c r="AF433" i="18" s="1"/>
  <c r="AB430" i="18"/>
  <c r="AC430" i="18"/>
  <c r="AD430" i="18" s="1"/>
  <c r="AF430" i="18" s="1"/>
  <c r="AC425" i="18"/>
  <c r="AD425" i="18" s="1"/>
  <c r="AF425" i="18" s="1"/>
  <c r="AB422" i="18"/>
  <c r="AC422" i="18"/>
  <c r="AD422" i="18" s="1"/>
  <c r="AF422" i="18" s="1"/>
  <c r="AC417" i="18"/>
  <c r="AD417" i="18" s="1"/>
  <c r="AF417" i="18" s="1"/>
  <c r="AB414" i="18"/>
  <c r="AC414" i="18"/>
  <c r="AD414" i="18" s="1"/>
  <c r="AF414" i="18" s="1"/>
  <c r="AC409" i="18"/>
  <c r="AD409" i="18" s="1"/>
  <c r="AF409" i="18" s="1"/>
  <c r="AB406" i="18"/>
  <c r="AC406" i="18"/>
  <c r="AD406" i="18" s="1"/>
  <c r="AF406" i="18" s="1"/>
  <c r="AC401" i="18"/>
  <c r="AD401" i="18" s="1"/>
  <c r="AF401" i="18" s="1"/>
  <c r="AB398" i="18"/>
  <c r="AC398" i="18"/>
  <c r="AD398" i="18" s="1"/>
  <c r="AF398" i="18" s="1"/>
  <c r="AC393" i="18"/>
  <c r="AD393" i="18" s="1"/>
  <c r="AF393" i="18" s="1"/>
  <c r="AB390" i="18"/>
  <c r="AC390" i="18"/>
  <c r="AD390" i="18" s="1"/>
  <c r="AF390" i="18" s="1"/>
  <c r="V218" i="17"/>
  <c r="AO217" i="17"/>
  <c r="V214" i="17"/>
  <c r="AO213" i="17"/>
  <c r="V210" i="17"/>
  <c r="AO209" i="17"/>
  <c r="V206" i="17"/>
  <c r="AO205" i="17"/>
  <c r="V202" i="17"/>
  <c r="AO201" i="17"/>
  <c r="V201" i="17"/>
  <c r="AO200" i="17"/>
  <c r="AO198" i="17"/>
  <c r="V198" i="17"/>
  <c r="AV196" i="17"/>
  <c r="AO194" i="17"/>
  <c r="AH193" i="17"/>
  <c r="AI193" i="17" s="1"/>
  <c r="AA192" i="17"/>
  <c r="AB192" i="17" s="1"/>
  <c r="AO189" i="17"/>
  <c r="AO181" i="17"/>
  <c r="AC180" i="17"/>
  <c r="AO177" i="17"/>
  <c r="AV173" i="17"/>
  <c r="AH172" i="17"/>
  <c r="AH168" i="17"/>
  <c r="AH164" i="17"/>
  <c r="AH160" i="17"/>
  <c r="AH156" i="17"/>
  <c r="AH152" i="17"/>
  <c r="AH144" i="17"/>
  <c r="AA140" i="17"/>
  <c r="AC140" i="17" s="1"/>
  <c r="AH136" i="17"/>
  <c r="AA132" i="17"/>
  <c r="AC132" i="17" s="1"/>
  <c r="AH128" i="17"/>
  <c r="AO125" i="17"/>
  <c r="AA124" i="17"/>
  <c r="AC124" i="17" s="1"/>
  <c r="AO120" i="17"/>
  <c r="AJ120" i="17"/>
  <c r="AH115" i="17"/>
  <c r="AJ115" i="17" s="1"/>
  <c r="AO113" i="17"/>
  <c r="AC112" i="17"/>
  <c r="AA108" i="17"/>
  <c r="AC108" i="17" s="1"/>
  <c r="AH107" i="17"/>
  <c r="AH104" i="17"/>
  <c r="AA104" i="17"/>
  <c r="AC104" i="17" s="1"/>
  <c r="AO101" i="17"/>
  <c r="AC100" i="17"/>
  <c r="AO97" i="17"/>
  <c r="AA96" i="17"/>
  <c r="AC96" i="17" s="1"/>
  <c r="AH92" i="17"/>
  <c r="AH88" i="17"/>
  <c r="AO78" i="17"/>
  <c r="AC77" i="17"/>
  <c r="V75" i="17"/>
  <c r="V73" i="17"/>
  <c r="AO70" i="17"/>
  <c r="V69" i="17"/>
  <c r="V67" i="17"/>
  <c r="AO66" i="17"/>
  <c r="AH61" i="17"/>
  <c r="V61" i="17"/>
  <c r="V58" i="17"/>
  <c r="AA53" i="17"/>
  <c r="AO46" i="17"/>
  <c r="AA44" i="17"/>
  <c r="AO38" i="17"/>
  <c r="AA36" i="17"/>
  <c r="AH30" i="17"/>
  <c r="AV27" i="17"/>
  <c r="AH24" i="17"/>
  <c r="AJ24" i="17" s="1"/>
  <c r="AA23" i="17"/>
  <c r="AC23" i="17" s="1"/>
  <c r="AO13" i="17"/>
  <c r="AO9" i="17"/>
  <c r="AB505" i="18"/>
  <c r="AC505" i="18"/>
  <c r="AD505" i="18" s="1"/>
  <c r="AF505" i="18" s="1"/>
  <c r="AC501" i="18"/>
  <c r="AD501" i="18" s="1"/>
  <c r="AF501" i="18" s="1"/>
  <c r="AC493" i="18"/>
  <c r="AD493" i="18" s="1"/>
  <c r="AF493" i="18" s="1"/>
  <c r="AA485" i="18"/>
  <c r="AA453" i="18"/>
  <c r="AA447" i="18"/>
  <c r="AB444" i="18"/>
  <c r="AC444" i="18"/>
  <c r="AD444" i="18" s="1"/>
  <c r="AF444" i="18" s="1"/>
  <c r="AA439" i="18"/>
  <c r="AC436" i="18"/>
  <c r="AD436" i="18" s="1"/>
  <c r="AF436" i="18" s="1"/>
  <c r="AC431" i="18"/>
  <c r="AD431" i="18" s="1"/>
  <c r="AF431" i="18" s="1"/>
  <c r="AA428" i="18"/>
  <c r="AB423" i="18"/>
  <c r="AC423" i="18"/>
  <c r="AD423" i="18" s="1"/>
  <c r="AF423" i="18" s="1"/>
  <c r="AA420" i="18"/>
  <c r="AC415" i="18"/>
  <c r="AD415" i="18" s="1"/>
  <c r="AF415" i="18" s="1"/>
  <c r="AA412" i="18"/>
  <c r="AB407" i="18"/>
  <c r="AC407" i="18"/>
  <c r="AD407" i="18" s="1"/>
  <c r="AF407" i="18" s="1"/>
  <c r="AA404" i="18"/>
  <c r="AC399" i="18"/>
  <c r="AD399" i="18" s="1"/>
  <c r="AF399" i="18" s="1"/>
  <c r="AA396" i="18"/>
  <c r="AH217" i="17"/>
  <c r="AH214" i="17"/>
  <c r="AH213" i="17"/>
  <c r="AH210" i="17"/>
  <c r="AH209" i="17"/>
  <c r="AH206" i="17"/>
  <c r="AH205" i="17"/>
  <c r="AH202" i="17"/>
  <c r="AH201" i="17"/>
  <c r="AH200" i="17"/>
  <c r="V199" i="17"/>
  <c r="AH197" i="17"/>
  <c r="AI197" i="17" s="1"/>
  <c r="AA197" i="17"/>
  <c r="AB196" i="17" s="1"/>
  <c r="V196" i="17"/>
  <c r="V190" i="17"/>
  <c r="AH186" i="17"/>
  <c r="AH185" i="17"/>
  <c r="AJ185" i="17" s="1"/>
  <c r="AB184" i="17"/>
  <c r="AB180" i="17"/>
  <c r="V178" i="17"/>
  <c r="AB176" i="17"/>
  <c r="AV171" i="17"/>
  <c r="AV167" i="17"/>
  <c r="AV163" i="17"/>
  <c r="AQ162" i="17"/>
  <c r="AQ158" i="17"/>
  <c r="AV155" i="17"/>
  <c r="AQ154" i="17"/>
  <c r="AO144" i="17"/>
  <c r="AO136" i="17"/>
  <c r="AO128" i="17"/>
  <c r="AB123" i="17"/>
  <c r="AO112" i="17"/>
  <c r="AO105" i="17"/>
  <c r="AV91" i="17"/>
  <c r="AA91" i="17"/>
  <c r="AB91" i="17" s="1"/>
  <c r="AB86" i="17"/>
  <c r="AV83" i="17"/>
  <c r="AO77" i="17"/>
  <c r="AV73" i="17"/>
  <c r="AA73" i="17"/>
  <c r="AC73" i="17" s="1"/>
  <c r="AV69" i="17"/>
  <c r="AA69" i="17"/>
  <c r="AC69" i="17" s="1"/>
  <c r="AV45" i="17"/>
  <c r="AH40" i="17"/>
  <c r="AV37" i="17"/>
  <c r="AO32" i="17"/>
  <c r="V27" i="17"/>
  <c r="AO25" i="17"/>
  <c r="AH15" i="17"/>
  <c r="AO5" i="17"/>
  <c r="AA506" i="18"/>
  <c r="S496" i="18"/>
  <c r="AA495" i="18"/>
  <c r="S488" i="18"/>
  <c r="AA487" i="18"/>
  <c r="S480" i="18"/>
  <c r="AA479" i="18"/>
  <c r="S476" i="18"/>
  <c r="AA475" i="18"/>
  <c r="S472" i="18"/>
  <c r="AA471" i="18"/>
  <c r="S468" i="18"/>
  <c r="AA467" i="18"/>
  <c r="AA464" i="18"/>
  <c r="S462" i="18"/>
  <c r="AA461" i="18"/>
  <c r="AA458" i="18"/>
  <c r="S456" i="18"/>
  <c r="AA455" i="18"/>
  <c r="S450" i="18"/>
  <c r="AA449" i="18"/>
  <c r="AA446" i="18"/>
  <c r="AA441" i="18"/>
  <c r="AA438" i="18"/>
  <c r="AC429" i="18"/>
  <c r="AD429" i="18" s="1"/>
  <c r="AF429" i="18" s="1"/>
  <c r="AA426" i="18"/>
  <c r="AB421" i="18"/>
  <c r="AC421" i="18"/>
  <c r="AD421" i="18" s="1"/>
  <c r="AF421" i="18" s="1"/>
  <c r="AA418" i="18"/>
  <c r="AC413" i="18"/>
  <c r="AD413" i="18" s="1"/>
  <c r="AF413" i="18" s="1"/>
  <c r="AA410" i="18"/>
  <c r="AB405" i="18"/>
  <c r="AC405" i="18"/>
  <c r="AD405" i="18" s="1"/>
  <c r="AF405" i="18" s="1"/>
  <c r="AA402" i="18"/>
  <c r="AC397" i="18"/>
  <c r="AD397" i="18" s="1"/>
  <c r="AF397" i="18" s="1"/>
  <c r="AA394" i="18"/>
  <c r="AO124" i="17"/>
  <c r="AA120" i="17"/>
  <c r="AC120" i="17" s="1"/>
  <c r="AB115" i="17"/>
  <c r="AB111" i="17"/>
  <c r="AB107" i="17"/>
  <c r="AO104" i="17"/>
  <c r="AJ104" i="17"/>
  <c r="AA99" i="17"/>
  <c r="AB99" i="17" s="1"/>
  <c r="AO96" i="17"/>
  <c r="AV95" i="17"/>
  <c r="AC92" i="17"/>
  <c r="V92" i="17"/>
  <c r="AA88" i="17"/>
  <c r="AC88" i="17" s="1"/>
  <c r="AC87" i="17"/>
  <c r="AH85" i="17"/>
  <c r="AH84" i="17"/>
  <c r="AA80" i="17"/>
  <c r="AB80" i="17" s="1"/>
  <c r="V74" i="17"/>
  <c r="AA72" i="17"/>
  <c r="AB72" i="17" s="1"/>
  <c r="AA68" i="17"/>
  <c r="AB68" i="17" s="1"/>
  <c r="V63" i="17"/>
  <c r="AV62" i="17"/>
  <c r="V60" i="17"/>
  <c r="AA57" i="17"/>
  <c r="AB57" i="17" s="1"/>
  <c r="AA48" i="17"/>
  <c r="AO42" i="17"/>
  <c r="AA40" i="17"/>
  <c r="AB40" i="17" s="1"/>
  <c r="AV31" i="17"/>
  <c r="AA24" i="17"/>
  <c r="AB24" i="17" s="1"/>
  <c r="AO21" i="17"/>
  <c r="AC21" i="17"/>
  <c r="AA12" i="17"/>
  <c r="AC12" i="17" s="1"/>
  <c r="S504" i="18"/>
  <c r="AA503" i="18"/>
  <c r="AA500" i="18"/>
  <c r="S498" i="18"/>
  <c r="AA497" i="18"/>
  <c r="AA492" i="18"/>
  <c r="S490" i="18"/>
  <c r="AA489" i="18"/>
  <c r="AA484" i="18"/>
  <c r="S482" i="18"/>
  <c r="AA481" i="18"/>
  <c r="AA478" i="18"/>
  <c r="AA474" i="18"/>
  <c r="AB463" i="18"/>
  <c r="AC463" i="18"/>
  <c r="AD463" i="18" s="1"/>
  <c r="AF463" i="18" s="1"/>
  <c r="AC457" i="18"/>
  <c r="AD457" i="18" s="1"/>
  <c r="AF457" i="18" s="1"/>
  <c r="AA443" i="18"/>
  <c r="AA440" i="18"/>
  <c r="AA435" i="18"/>
  <c r="AA432" i="18"/>
  <c r="AB427" i="18"/>
  <c r="AC427" i="18"/>
  <c r="AD427" i="18" s="1"/>
  <c r="AF427" i="18" s="1"/>
  <c r="AA424" i="18"/>
  <c r="AC419" i="18"/>
  <c r="AD419" i="18" s="1"/>
  <c r="AF419" i="18" s="1"/>
  <c r="AA416" i="18"/>
  <c r="AB411" i="18"/>
  <c r="AC411" i="18"/>
  <c r="AD411" i="18" s="1"/>
  <c r="AF411" i="18" s="1"/>
  <c r="AA408" i="18"/>
  <c r="AC403" i="18"/>
  <c r="AD403" i="18" s="1"/>
  <c r="AF403" i="18" s="1"/>
  <c r="AA400" i="18"/>
  <c r="AB395" i="18"/>
  <c r="AC395" i="18"/>
  <c r="AD395" i="18" s="1"/>
  <c r="AF395" i="18" s="1"/>
  <c r="AA392" i="18"/>
  <c r="S391" i="18"/>
  <c r="L391" i="18"/>
  <c r="S389" i="18"/>
  <c r="L389" i="18"/>
  <c r="K390" i="17" s="1"/>
  <c r="N387" i="18"/>
  <c r="L387" i="18"/>
  <c r="K388" i="17" s="1"/>
  <c r="N385" i="18"/>
  <c r="L385" i="18"/>
  <c r="N383" i="18"/>
  <c r="L383" i="18"/>
  <c r="K384" i="17" s="1"/>
  <c r="N381" i="18"/>
  <c r="L381" i="18"/>
  <c r="AB316" i="18"/>
  <c r="AC316" i="18"/>
  <c r="AD316" i="18" s="1"/>
  <c r="AF316" i="18" s="1"/>
  <c r="S379" i="18"/>
  <c r="S377" i="18"/>
  <c r="S375" i="18"/>
  <c r="S373" i="18"/>
  <c r="S371" i="18"/>
  <c r="S369" i="18"/>
  <c r="S367" i="18"/>
  <c r="S365" i="18"/>
  <c r="S363" i="18"/>
  <c r="S361" i="18"/>
  <c r="S359" i="18"/>
  <c r="S357" i="18"/>
  <c r="S355" i="18"/>
  <c r="S353" i="18"/>
  <c r="S351" i="18"/>
  <c r="S349" i="18"/>
  <c r="S347" i="18"/>
  <c r="S345" i="18"/>
  <c r="S343" i="18"/>
  <c r="S341" i="18"/>
  <c r="S339" i="18"/>
  <c r="S337" i="18"/>
  <c r="S335" i="18"/>
  <c r="S333" i="18"/>
  <c r="S331" i="18"/>
  <c r="S329" i="18"/>
  <c r="S327" i="18"/>
  <c r="S325" i="18"/>
  <c r="S323" i="18"/>
  <c r="S321" i="18"/>
  <c r="S320" i="18"/>
  <c r="AC314" i="18"/>
  <c r="AD314" i="18" s="1"/>
  <c r="AF314" i="18" s="1"/>
  <c r="AB314" i="18"/>
  <c r="L388" i="18"/>
  <c r="K389" i="17" s="1"/>
  <c r="N388" i="18"/>
  <c r="L386" i="18"/>
  <c r="K387" i="17" s="1"/>
  <c r="N386" i="18"/>
  <c r="L384" i="18"/>
  <c r="K385" i="17" s="1"/>
  <c r="N384" i="18"/>
  <c r="L382" i="18"/>
  <c r="N382" i="18"/>
  <c r="S318" i="18"/>
  <c r="AB312" i="18"/>
  <c r="AC312" i="18"/>
  <c r="AD312" i="18" s="1"/>
  <c r="AF312" i="18" s="1"/>
  <c r="S317" i="18"/>
  <c r="S313" i="18"/>
  <c r="AC308" i="18"/>
  <c r="AD308" i="18" s="1"/>
  <c r="AF308" i="18" s="1"/>
  <c r="AB304" i="18"/>
  <c r="AC304" i="18"/>
  <c r="AD304" i="18" s="1"/>
  <c r="AF304" i="18" s="1"/>
  <c r="AC300" i="18"/>
  <c r="AD300" i="18" s="1"/>
  <c r="AF300" i="18" s="1"/>
  <c r="AB296" i="18"/>
  <c r="AC296" i="18"/>
  <c r="AD296" i="18" s="1"/>
  <c r="AF296" i="18" s="1"/>
  <c r="AC292" i="18"/>
  <c r="AD292" i="18" s="1"/>
  <c r="AF292" i="18" s="1"/>
  <c r="AB288" i="18"/>
  <c r="AC288" i="18"/>
  <c r="AD288" i="18" s="1"/>
  <c r="AF288" i="18" s="1"/>
  <c r="AC284" i="18"/>
  <c r="AD284" i="18" s="1"/>
  <c r="AF284" i="18" s="1"/>
  <c r="AB280" i="18"/>
  <c r="AC280" i="18"/>
  <c r="AD280" i="18" s="1"/>
  <c r="AF280" i="18" s="1"/>
  <c r="AC276" i="18"/>
  <c r="AD276" i="18" s="1"/>
  <c r="AF276" i="18" s="1"/>
  <c r="N380" i="18"/>
  <c r="L379" i="18"/>
  <c r="N378" i="18"/>
  <c r="L377" i="18"/>
  <c r="N376" i="18"/>
  <c r="L375" i="18"/>
  <c r="N374" i="18"/>
  <c r="L373" i="18"/>
  <c r="N372" i="18"/>
  <c r="L371" i="18"/>
  <c r="N370" i="18"/>
  <c r="L369" i="18"/>
  <c r="N368" i="18"/>
  <c r="L367" i="18"/>
  <c r="N366" i="18"/>
  <c r="L365" i="18"/>
  <c r="N364" i="18"/>
  <c r="L363" i="18"/>
  <c r="N362" i="18"/>
  <c r="L361" i="18"/>
  <c r="N360" i="18"/>
  <c r="L359" i="18"/>
  <c r="N358" i="18"/>
  <c r="L357" i="18"/>
  <c r="N356" i="18"/>
  <c r="L355" i="18"/>
  <c r="N354" i="18"/>
  <c r="L353" i="18"/>
  <c r="N352" i="18"/>
  <c r="L351" i="18"/>
  <c r="N350" i="18"/>
  <c r="L349" i="18"/>
  <c r="N348" i="18"/>
  <c r="L347" i="18"/>
  <c r="N346" i="18"/>
  <c r="L345" i="18"/>
  <c r="N344" i="18"/>
  <c r="L343" i="18"/>
  <c r="N342" i="18"/>
  <c r="L341" i="18"/>
  <c r="N340" i="18"/>
  <c r="L339" i="18"/>
  <c r="N338" i="18"/>
  <c r="L337" i="18"/>
  <c r="N336" i="18"/>
  <c r="L335" i="18"/>
  <c r="N334" i="18"/>
  <c r="L333" i="18"/>
  <c r="N332" i="18"/>
  <c r="L331" i="18"/>
  <c r="N330" i="18"/>
  <c r="L329" i="18"/>
  <c r="N328" i="18"/>
  <c r="L327" i="18"/>
  <c r="N326" i="18"/>
  <c r="L325" i="18"/>
  <c r="N324" i="18"/>
  <c r="L323" i="18"/>
  <c r="N322" i="18"/>
  <c r="L321" i="18"/>
  <c r="S319" i="18"/>
  <c r="L319" i="18"/>
  <c r="L315" i="18"/>
  <c r="AA309" i="18"/>
  <c r="AA305" i="18"/>
  <c r="AA301" i="18"/>
  <c r="AA297" i="18"/>
  <c r="AA293" i="18"/>
  <c r="AA289" i="18"/>
  <c r="AB285" i="18"/>
  <c r="AC285" i="18"/>
  <c r="AD285" i="18" s="1"/>
  <c r="AF285" i="18" s="1"/>
  <c r="AB281" i="18"/>
  <c r="AC281" i="18"/>
  <c r="AD281" i="18" s="1"/>
  <c r="AF281" i="18" s="1"/>
  <c r="S315" i="18"/>
  <c r="AB310" i="18"/>
  <c r="AC310" i="18"/>
  <c r="AD310" i="18" s="1"/>
  <c r="AF310" i="18" s="1"/>
  <c r="AC306" i="18"/>
  <c r="AD306" i="18" s="1"/>
  <c r="AF306" i="18" s="1"/>
  <c r="AB302" i="18"/>
  <c r="AC302" i="18"/>
  <c r="AD302" i="18" s="1"/>
  <c r="AF302" i="18" s="1"/>
  <c r="AC298" i="18"/>
  <c r="AD298" i="18" s="1"/>
  <c r="AF298" i="18" s="1"/>
  <c r="AB294" i="18"/>
  <c r="AC294" i="18"/>
  <c r="AD294" i="18" s="1"/>
  <c r="AF294" i="18" s="1"/>
  <c r="AC290" i="18"/>
  <c r="AD290" i="18" s="1"/>
  <c r="AF290" i="18" s="1"/>
  <c r="AB286" i="18"/>
  <c r="AC286" i="18"/>
  <c r="AD286" i="18" s="1"/>
  <c r="AF286" i="18" s="1"/>
  <c r="AC282" i="18"/>
  <c r="AD282" i="18" s="1"/>
  <c r="AF282" i="18" s="1"/>
  <c r="AB278" i="18"/>
  <c r="AC278" i="18"/>
  <c r="AD278" i="18" s="1"/>
  <c r="AF278" i="18" s="1"/>
  <c r="S277" i="18"/>
  <c r="L317" i="18"/>
  <c r="L313" i="18"/>
  <c r="S311" i="18"/>
  <c r="AA307" i="18"/>
  <c r="AA303" i="18"/>
  <c r="AA299" i="18"/>
  <c r="AA295" i="18"/>
  <c r="AA291" i="18"/>
  <c r="AA287" i="18"/>
  <c r="AA283" i="18"/>
  <c r="AA279" i="18"/>
  <c r="S249" i="18"/>
  <c r="S247" i="18"/>
  <c r="S245" i="18"/>
  <c r="S243" i="18"/>
  <c r="S241" i="18"/>
  <c r="S239" i="18"/>
  <c r="S237" i="18"/>
  <c r="S235" i="18"/>
  <c r="S233" i="18"/>
  <c r="S231" i="18"/>
  <c r="S229" i="18"/>
  <c r="S227" i="18"/>
  <c r="S225" i="18"/>
  <c r="S223" i="18"/>
  <c r="S221" i="18"/>
  <c r="L274" i="18"/>
  <c r="N274" i="18"/>
  <c r="L272" i="18"/>
  <c r="K273" i="17" s="1"/>
  <c r="N272" i="18"/>
  <c r="L270" i="18"/>
  <c r="N270" i="18"/>
  <c r="L268" i="18"/>
  <c r="K269" i="17" s="1"/>
  <c r="N268" i="18"/>
  <c r="L266" i="18"/>
  <c r="N266" i="18"/>
  <c r="L264" i="18"/>
  <c r="K265" i="17" s="1"/>
  <c r="N264" i="18"/>
  <c r="L262" i="18"/>
  <c r="N262" i="18"/>
  <c r="L260" i="18"/>
  <c r="K261" i="17" s="1"/>
  <c r="N260" i="18"/>
  <c r="L258" i="18"/>
  <c r="N258" i="18"/>
  <c r="L256" i="18"/>
  <c r="K257" i="17" s="1"/>
  <c r="N256" i="18"/>
  <c r="L254" i="18"/>
  <c r="N254" i="18"/>
  <c r="L252" i="18"/>
  <c r="K253" i="17" s="1"/>
  <c r="N252" i="18"/>
  <c r="L250" i="18"/>
  <c r="N250" i="18"/>
  <c r="N275" i="18"/>
  <c r="L275" i="18"/>
  <c r="K276" i="17" s="1"/>
  <c r="N273" i="18"/>
  <c r="L273" i="18"/>
  <c r="K274" i="17" s="1"/>
  <c r="N271" i="18"/>
  <c r="L271" i="18"/>
  <c r="K272" i="17" s="1"/>
  <c r="N269" i="18"/>
  <c r="L269" i="18"/>
  <c r="K270" i="17" s="1"/>
  <c r="N267" i="18"/>
  <c r="L267" i="18"/>
  <c r="K268" i="17" s="1"/>
  <c r="N265" i="18"/>
  <c r="L265" i="18"/>
  <c r="K266" i="17" s="1"/>
  <c r="N263" i="18"/>
  <c r="L263" i="18"/>
  <c r="K264" i="17" s="1"/>
  <c r="N261" i="18"/>
  <c r="L261" i="18"/>
  <c r="K262" i="17" s="1"/>
  <c r="N259" i="18"/>
  <c r="L259" i="18"/>
  <c r="K260" i="17" s="1"/>
  <c r="N257" i="18"/>
  <c r="L257" i="18"/>
  <c r="K258" i="17" s="1"/>
  <c r="N255" i="18"/>
  <c r="L255" i="18"/>
  <c r="K256" i="17" s="1"/>
  <c r="N253" i="18"/>
  <c r="L253" i="18"/>
  <c r="K254" i="17" s="1"/>
  <c r="N251" i="18"/>
  <c r="L251" i="18"/>
  <c r="K252" i="17" s="1"/>
  <c r="AA220" i="18"/>
  <c r="AA217" i="18"/>
  <c r="AA215" i="18"/>
  <c r="AA213" i="18"/>
  <c r="AA211" i="18"/>
  <c r="AA209" i="18"/>
  <c r="AA207" i="18"/>
  <c r="AA205" i="18"/>
  <c r="AA203" i="18"/>
  <c r="AA201" i="18"/>
  <c r="AA199" i="18"/>
  <c r="AA197" i="18"/>
  <c r="AA195" i="18"/>
  <c r="AA193" i="18"/>
  <c r="AA191" i="18"/>
  <c r="AA189" i="18"/>
  <c r="AA187" i="18"/>
  <c r="AA185" i="18"/>
  <c r="AA183" i="18"/>
  <c r="AA181" i="18"/>
  <c r="AA179" i="18"/>
  <c r="AA177" i="18"/>
  <c r="AA175" i="18"/>
  <c r="AA173" i="18"/>
  <c r="AA171" i="18"/>
  <c r="AA169" i="18"/>
  <c r="AA167" i="18"/>
  <c r="AA165" i="18"/>
  <c r="AA163" i="18"/>
  <c r="AC160" i="18"/>
  <c r="AC147" i="18"/>
  <c r="AB147" i="18" s="1"/>
  <c r="AC145" i="18"/>
  <c r="AB145" i="18" s="1"/>
  <c r="AC141" i="18"/>
  <c r="AB141" i="18" s="1"/>
  <c r="L249" i="18"/>
  <c r="N248" i="18"/>
  <c r="L247" i="18"/>
  <c r="N246" i="18"/>
  <c r="L245" i="18"/>
  <c r="N244" i="18"/>
  <c r="L243" i="18"/>
  <c r="N242" i="18"/>
  <c r="L241" i="18"/>
  <c r="N240" i="18"/>
  <c r="L239" i="18"/>
  <c r="N238" i="18"/>
  <c r="L237" i="18"/>
  <c r="N236" i="18"/>
  <c r="L235" i="18"/>
  <c r="N234" i="18"/>
  <c r="L233" i="18"/>
  <c r="N232" i="18"/>
  <c r="L231" i="18"/>
  <c r="N230" i="18"/>
  <c r="L229" i="18"/>
  <c r="N228" i="18"/>
  <c r="L227" i="18"/>
  <c r="N226" i="18"/>
  <c r="L225" i="18"/>
  <c r="N224" i="18"/>
  <c r="L223" i="18"/>
  <c r="N222" i="18"/>
  <c r="L221" i="18"/>
  <c r="N219" i="18"/>
  <c r="AB162" i="18"/>
  <c r="AC162" i="18"/>
  <c r="AC155" i="18"/>
  <c r="AB155" i="18" s="1"/>
  <c r="AC153" i="18"/>
  <c r="AB153" i="18" s="1"/>
  <c r="AC151" i="18"/>
  <c r="AB151" i="18" s="1"/>
  <c r="AC149" i="18"/>
  <c r="AB149" i="18" s="1"/>
  <c r="AA218" i="18"/>
  <c r="AA216" i="18"/>
  <c r="AA214" i="18"/>
  <c r="AA212" i="18"/>
  <c r="AA210" i="18"/>
  <c r="AA208" i="18"/>
  <c r="AA206" i="18"/>
  <c r="AA204" i="18"/>
  <c r="AA202" i="18"/>
  <c r="AA200" i="18"/>
  <c r="AA198" i="18"/>
  <c r="AA196" i="18"/>
  <c r="AA194" i="18"/>
  <c r="AA192" i="18"/>
  <c r="AA190" i="18"/>
  <c r="AA188" i="18"/>
  <c r="AA186" i="18"/>
  <c r="AA184" i="18"/>
  <c r="AA182" i="18"/>
  <c r="AA180" i="18"/>
  <c r="AA178" i="18"/>
  <c r="AA176" i="18"/>
  <c r="AA174" i="18"/>
  <c r="AA172" i="18"/>
  <c r="AA170" i="18"/>
  <c r="AA168" i="18"/>
  <c r="AA166" i="18"/>
  <c r="AA164" i="18"/>
  <c r="AC143" i="18"/>
  <c r="AB143" i="18" s="1"/>
  <c r="AA161" i="18"/>
  <c r="N159" i="18"/>
  <c r="S140" i="18"/>
  <c r="AC137" i="18"/>
  <c r="AB137" i="18"/>
  <c r="S136" i="18"/>
  <c r="AC133" i="18"/>
  <c r="AB133" i="18"/>
  <c r="S132" i="18"/>
  <c r="AC128" i="18"/>
  <c r="AA158" i="18"/>
  <c r="AA156" i="18"/>
  <c r="AA130" i="18"/>
  <c r="Y156" i="18"/>
  <c r="BZ158" i="17" s="1"/>
  <c r="Y152" i="18"/>
  <c r="BZ154" i="17" s="1"/>
  <c r="AC139" i="18"/>
  <c r="AB139" i="18"/>
  <c r="S138" i="18"/>
  <c r="AC135" i="18"/>
  <c r="AB135" i="18"/>
  <c r="S134" i="18"/>
  <c r="AC131" i="18"/>
  <c r="AB131" i="18"/>
  <c r="Q157" i="18"/>
  <c r="AA154" i="18"/>
  <c r="AA150" i="18"/>
  <c r="S148" i="18"/>
  <c r="S146" i="18"/>
  <c r="S144" i="18"/>
  <c r="S142" i="18"/>
  <c r="AB103" i="18"/>
  <c r="AC103" i="18"/>
  <c r="S129" i="18"/>
  <c r="L129" i="18"/>
  <c r="S127" i="18"/>
  <c r="L127" i="18"/>
  <c r="AB101" i="18"/>
  <c r="AC101" i="18"/>
  <c r="N126" i="18"/>
  <c r="L124" i="18"/>
  <c r="N124" i="18"/>
  <c r="S123" i="18"/>
  <c r="S125" i="18"/>
  <c r="S121" i="18"/>
  <c r="S119" i="18"/>
  <c r="S117" i="18"/>
  <c r="S115" i="18"/>
  <c r="S113" i="18"/>
  <c r="S111" i="18"/>
  <c r="S109" i="18"/>
  <c r="S107" i="18"/>
  <c r="N122" i="18"/>
  <c r="L121" i="18"/>
  <c r="N120" i="18"/>
  <c r="L119" i="18"/>
  <c r="N118" i="18"/>
  <c r="L117" i="18"/>
  <c r="N116" i="18"/>
  <c r="L115" i="18"/>
  <c r="N114" i="18"/>
  <c r="L113" i="18"/>
  <c r="N112" i="18"/>
  <c r="L111" i="18"/>
  <c r="N110" i="18"/>
  <c r="L109" i="18"/>
  <c r="N108" i="18"/>
  <c r="L107" i="18"/>
  <c r="N106" i="18"/>
  <c r="N105" i="18"/>
  <c r="L104" i="18"/>
  <c r="AA96" i="18"/>
  <c r="AA92" i="18"/>
  <c r="AA88" i="18"/>
  <c r="AA84" i="18"/>
  <c r="S104" i="18"/>
  <c r="AB97" i="18"/>
  <c r="AC97" i="18"/>
  <c r="AC93" i="18"/>
  <c r="AB89" i="18"/>
  <c r="AC89" i="18"/>
  <c r="AC85" i="18"/>
  <c r="AB85" i="18" s="1"/>
  <c r="AB81" i="18"/>
  <c r="AC81" i="18"/>
  <c r="L102" i="18"/>
  <c r="S102" i="18"/>
  <c r="AA100" i="18"/>
  <c r="AC99" i="18"/>
  <c r="S98" i="18"/>
  <c r="AC95" i="18"/>
  <c r="S94" i="18"/>
  <c r="AC91" i="18"/>
  <c r="S90" i="18"/>
  <c r="AC87" i="18"/>
  <c r="S86" i="18"/>
  <c r="AC83" i="18"/>
  <c r="S82" i="18"/>
  <c r="AA72" i="18"/>
  <c r="AA66" i="18"/>
  <c r="AC60" i="18"/>
  <c r="AB60" i="18" s="1"/>
  <c r="AB57" i="18"/>
  <c r="AC57" i="18"/>
  <c r="AC53" i="18"/>
  <c r="AA77" i="18"/>
  <c r="AC74" i="18"/>
  <c r="AB74" i="18" s="1"/>
  <c r="AB71" i="18"/>
  <c r="AC71" i="18"/>
  <c r="AC68" i="18"/>
  <c r="AB68" i="18" s="1"/>
  <c r="AB65" i="18"/>
  <c r="AC65" i="18"/>
  <c r="AC62" i="18"/>
  <c r="AB62" i="18" s="1"/>
  <c r="AB59" i="18"/>
  <c r="AC59" i="18"/>
  <c r="L80" i="18"/>
  <c r="AA79" i="18"/>
  <c r="S78" i="18"/>
  <c r="AA73" i="18"/>
  <c r="AA67" i="18"/>
  <c r="AA61" i="18"/>
  <c r="AA55" i="18"/>
  <c r="S80" i="18"/>
  <c r="S76" i="18"/>
  <c r="AA75" i="18"/>
  <c r="AA69" i="18"/>
  <c r="AA63" i="18"/>
  <c r="AA58" i="18"/>
  <c r="N70" i="18"/>
  <c r="N64" i="18"/>
  <c r="N56" i="18"/>
  <c r="N54" i="18"/>
  <c r="N50" i="18"/>
  <c r="AA39" i="18"/>
  <c r="S37" i="18"/>
  <c r="N52" i="18"/>
  <c r="S49" i="18"/>
  <c r="AB41" i="18"/>
  <c r="AC41" i="18"/>
  <c r="AA51" i="18"/>
  <c r="L48" i="18"/>
  <c r="N48" i="18"/>
  <c r="S47" i="18"/>
  <c r="AC43" i="18"/>
  <c r="AA45" i="18"/>
  <c r="N46" i="18"/>
  <c r="N44" i="18"/>
  <c r="N42" i="18"/>
  <c r="N40" i="18"/>
  <c r="N38" i="18"/>
  <c r="N36" i="18"/>
  <c r="S34" i="18"/>
  <c r="AA26" i="18"/>
  <c r="S24" i="18"/>
  <c r="AB25" i="18"/>
  <c r="AC25" i="18"/>
  <c r="AB9" i="18"/>
  <c r="AC9" i="18"/>
  <c r="AA35" i="18"/>
  <c r="L32" i="18"/>
  <c r="AA31" i="18"/>
  <c r="S28" i="18"/>
  <c r="AA27" i="18"/>
  <c r="AA33" i="18"/>
  <c r="S32" i="18"/>
  <c r="S30" i="18"/>
  <c r="AA29" i="18"/>
  <c r="AC11" i="18"/>
  <c r="AB11" i="18" s="1"/>
  <c r="N23" i="18"/>
  <c r="L23" i="18"/>
  <c r="K24" i="17" s="1"/>
  <c r="N21" i="18"/>
  <c r="L21" i="18"/>
  <c r="N19" i="18"/>
  <c r="L19" i="18"/>
  <c r="K20" i="17" s="1"/>
  <c r="L17" i="18"/>
  <c r="N17" i="18"/>
  <c r="AC7" i="18"/>
  <c r="AB7" i="18" s="1"/>
  <c r="AC5" i="18"/>
  <c r="Q14" i="18"/>
  <c r="S14" i="18" s="1"/>
  <c r="L22" i="18"/>
  <c r="K23" i="17" s="1"/>
  <c r="N22" i="18"/>
  <c r="L20" i="18"/>
  <c r="K21" i="17" s="1"/>
  <c r="N20" i="18"/>
  <c r="L18" i="18"/>
  <c r="K19" i="17" s="1"/>
  <c r="N18" i="18"/>
  <c r="Q16" i="18"/>
  <c r="S16" i="18" s="1"/>
  <c r="L13" i="18"/>
  <c r="N13" i="18"/>
  <c r="L15" i="18"/>
  <c r="N15" i="18"/>
  <c r="S12" i="18"/>
  <c r="AC3" i="18"/>
  <c r="N4" i="18"/>
  <c r="L4" i="18"/>
  <c r="S8" i="18"/>
  <c r="N6" i="18"/>
  <c r="L6" i="18"/>
  <c r="S10" i="18"/>
  <c r="AQ237" i="17"/>
  <c r="AQ233" i="17"/>
  <c r="AP199" i="17"/>
  <c r="AJ251" i="17"/>
  <c r="AJ247" i="17"/>
  <c r="AJ243" i="17"/>
  <c r="AJ239" i="17"/>
  <c r="AJ235" i="17"/>
  <c r="AJ231" i="17"/>
  <c r="AJ227" i="17"/>
  <c r="AJ223" i="17"/>
  <c r="AX220" i="17"/>
  <c r="AJ219" i="17"/>
  <c r="AX216" i="17"/>
  <c r="AJ215" i="17"/>
  <c r="AX212" i="17"/>
  <c r="AJ211" i="17"/>
  <c r="AX208" i="17"/>
  <c r="AJ207" i="17"/>
  <c r="AX204" i="17"/>
  <c r="AJ203" i="17"/>
  <c r="AQ253" i="17"/>
  <c r="AQ249" i="17"/>
  <c r="AQ245" i="17"/>
  <c r="AQ241" i="17"/>
  <c r="AQ229" i="17"/>
  <c r="AQ225" i="17"/>
  <c r="AQ221" i="17"/>
  <c r="AQ217" i="17"/>
  <c r="AQ213" i="17"/>
  <c r="AQ209" i="17"/>
  <c r="AQ205" i="17"/>
  <c r="AP200" i="17"/>
  <c r="AQ200" i="17"/>
  <c r="AP198" i="17"/>
  <c r="AW196" i="17"/>
  <c r="AX196" i="17"/>
  <c r="AI254" i="17"/>
  <c r="AJ254" i="17"/>
  <c r="AI253" i="17"/>
  <c r="AI250" i="17"/>
  <c r="AJ250" i="17"/>
  <c r="AI249" i="17"/>
  <c r="AI246" i="17"/>
  <c r="AJ246" i="17"/>
  <c r="AI245" i="17"/>
  <c r="AI242" i="17"/>
  <c r="AJ242" i="17"/>
  <c r="AI241" i="17"/>
  <c r="AI238" i="17"/>
  <c r="AJ238" i="17"/>
  <c r="AI237" i="17"/>
  <c r="AI234" i="17"/>
  <c r="AJ234" i="17"/>
  <c r="AI233" i="17"/>
  <c r="AI230" i="17"/>
  <c r="AJ230" i="17"/>
  <c r="AI229" i="17"/>
  <c r="AI226" i="17"/>
  <c r="AJ226" i="17"/>
  <c r="AI225" i="17"/>
  <c r="AI222" i="17"/>
  <c r="AJ222" i="17"/>
  <c r="AI221" i="17"/>
  <c r="AI218" i="17"/>
  <c r="AJ218" i="17"/>
  <c r="AI217" i="17"/>
  <c r="AI214" i="17"/>
  <c r="AJ214" i="17"/>
  <c r="AI213" i="17"/>
  <c r="AI210" i="17"/>
  <c r="AJ210" i="17"/>
  <c r="AI209" i="17"/>
  <c r="AI206" i="17"/>
  <c r="AJ206" i="17"/>
  <c r="AI205" i="17"/>
  <c r="AI202" i="17"/>
  <c r="AJ202" i="17"/>
  <c r="AI201" i="17"/>
  <c r="AJ200" i="17"/>
  <c r="AI200" i="17"/>
  <c r="AO254" i="17"/>
  <c r="AP253" i="17" s="1"/>
  <c r="AJ253" i="17"/>
  <c r="AA252" i="17"/>
  <c r="AB252" i="17" s="1"/>
  <c r="AO250" i="17"/>
  <c r="AJ249" i="17"/>
  <c r="AA248" i="17"/>
  <c r="AB248" i="17" s="1"/>
  <c r="AO246" i="17"/>
  <c r="AJ245" i="17"/>
  <c r="AA244" i="17"/>
  <c r="AB244" i="17" s="1"/>
  <c r="AO242" i="17"/>
  <c r="AP241" i="17" s="1"/>
  <c r="AJ241" i="17"/>
  <c r="AA240" i="17"/>
  <c r="AB240" i="17" s="1"/>
  <c r="AO238" i="17"/>
  <c r="AJ237" i="17"/>
  <c r="AA236" i="17"/>
  <c r="AB236" i="17" s="1"/>
  <c r="AO234" i="17"/>
  <c r="AP233" i="17" s="1"/>
  <c r="AJ233" i="17"/>
  <c r="AA232" i="17"/>
  <c r="AB232" i="17" s="1"/>
  <c r="AO230" i="17"/>
  <c r="AJ229" i="17"/>
  <c r="AA228" i="17"/>
  <c r="AB228" i="17" s="1"/>
  <c r="AO226" i="17"/>
  <c r="AP225" i="17" s="1"/>
  <c r="AJ225" i="17"/>
  <c r="AA224" i="17"/>
  <c r="AB224" i="17" s="1"/>
  <c r="AO222" i="17"/>
  <c r="AP221" i="17" s="1"/>
  <c r="AJ221" i="17"/>
  <c r="AA220" i="17"/>
  <c r="AB220" i="17" s="1"/>
  <c r="AO218" i="17"/>
  <c r="AV217" i="17"/>
  <c r="AJ217" i="17"/>
  <c r="AA216" i="17"/>
  <c r="AB216" i="17" s="1"/>
  <c r="AO214" i="17"/>
  <c r="AV213" i="17"/>
  <c r="AJ213" i="17"/>
  <c r="AA212" i="17"/>
  <c r="AB212" i="17" s="1"/>
  <c r="AO210" i="17"/>
  <c r="AP209" i="17" s="1"/>
  <c r="AV209" i="17"/>
  <c r="AW208" i="17" s="1"/>
  <c r="AJ209" i="17"/>
  <c r="AA208" i="17"/>
  <c r="AB208" i="17" s="1"/>
  <c r="AO206" i="17"/>
  <c r="AP205" i="17" s="1"/>
  <c r="AV205" i="17"/>
  <c r="AW204" i="17" s="1"/>
  <c r="AJ205" i="17"/>
  <c r="AA204" i="17"/>
  <c r="AB204" i="17" s="1"/>
  <c r="AO202" i="17"/>
  <c r="AV201" i="17"/>
  <c r="AJ201" i="17"/>
  <c r="AV199" i="17"/>
  <c r="AH199" i="17"/>
  <c r="AI199" i="17" s="1"/>
  <c r="AA198" i="17"/>
  <c r="AQ198" i="17"/>
  <c r="AV198" i="17"/>
  <c r="AC196" i="17"/>
  <c r="AA195" i="17"/>
  <c r="AB195" i="17" s="1"/>
  <c r="AJ195" i="17"/>
  <c r="AV195" i="17"/>
  <c r="AO195" i="17"/>
  <c r="V187" i="17"/>
  <c r="V186" i="17"/>
  <c r="V185" i="17"/>
  <c r="AV184" i="17"/>
  <c r="AI182" i="17"/>
  <c r="AJ182" i="17"/>
  <c r="AP181" i="17"/>
  <c r="AQ181" i="17"/>
  <c r="AJ178" i="17"/>
  <c r="AI177" i="17"/>
  <c r="AJ177" i="17"/>
  <c r="AH252" i="17"/>
  <c r="AO251" i="17"/>
  <c r="AC251" i="17"/>
  <c r="AH248" i="17"/>
  <c r="AO247" i="17"/>
  <c r="AC247" i="17"/>
  <c r="AH244" i="17"/>
  <c r="AO243" i="17"/>
  <c r="AC243" i="17"/>
  <c r="AH240" i="17"/>
  <c r="AO239" i="17"/>
  <c r="AC239" i="17"/>
  <c r="AH236" i="17"/>
  <c r="AO235" i="17"/>
  <c r="AC235" i="17"/>
  <c r="AH232" i="17"/>
  <c r="AO231" i="17"/>
  <c r="AH228" i="17"/>
  <c r="AO227" i="17"/>
  <c r="AH224" i="17"/>
  <c r="AO223" i="17"/>
  <c r="AV222" i="17"/>
  <c r="AH220" i="17"/>
  <c r="AO219" i="17"/>
  <c r="AV218" i="17"/>
  <c r="AH216" i="17"/>
  <c r="AO215" i="17"/>
  <c r="AV214" i="17"/>
  <c r="AH212" i="17"/>
  <c r="AO211" i="17"/>
  <c r="AV210" i="17"/>
  <c r="AH208" i="17"/>
  <c r="AO207" i="17"/>
  <c r="AV206" i="17"/>
  <c r="AH204" i="17"/>
  <c r="AO203" i="17"/>
  <c r="AV202" i="17"/>
  <c r="AQ201" i="17"/>
  <c r="AA201" i="17"/>
  <c r="AX200" i="17"/>
  <c r="AQ199" i="17"/>
  <c r="AA199" i="17"/>
  <c r="AB199" i="17" s="1"/>
  <c r="AC198" i="17"/>
  <c r="AJ197" i="17"/>
  <c r="AI194" i="17"/>
  <c r="AJ194" i="17"/>
  <c r="AP193" i="17"/>
  <c r="AQ193" i="17"/>
  <c r="AA191" i="17"/>
  <c r="AB191" i="17" s="1"/>
  <c r="AJ191" i="17"/>
  <c r="AV191" i="17"/>
  <c r="AO191" i="17"/>
  <c r="AI185" i="17"/>
  <c r="V183" i="17"/>
  <c r="V182" i="17"/>
  <c r="V181" i="17"/>
  <c r="AX180" i="17"/>
  <c r="AX175" i="17"/>
  <c r="AA254" i="17"/>
  <c r="AB254" i="17" s="1"/>
  <c r="AO252" i="17"/>
  <c r="AP252" i="17" s="1"/>
  <c r="AC252" i="17"/>
  <c r="AA250" i="17"/>
  <c r="AB250" i="17" s="1"/>
  <c r="AO248" i="17"/>
  <c r="AP248" i="17" s="1"/>
  <c r="AC248" i="17"/>
  <c r="AA246" i="17"/>
  <c r="AB246" i="17" s="1"/>
  <c r="AO244" i="17"/>
  <c r="AP244" i="17" s="1"/>
  <c r="AC244" i="17"/>
  <c r="AA242" i="17"/>
  <c r="AB242" i="17" s="1"/>
  <c r="AO240" i="17"/>
  <c r="AP240" i="17" s="1"/>
  <c r="AA238" i="17"/>
  <c r="AB238" i="17" s="1"/>
  <c r="AO236" i="17"/>
  <c r="AP236" i="17" s="1"/>
  <c r="AA234" i="17"/>
  <c r="AB234" i="17" s="1"/>
  <c r="AO232" i="17"/>
  <c r="AP232" i="17" s="1"/>
  <c r="AC232" i="17"/>
  <c r="AA230" i="17"/>
  <c r="AB230" i="17" s="1"/>
  <c r="AO228" i="17"/>
  <c r="AP228" i="17" s="1"/>
  <c r="AC228" i="17"/>
  <c r="AA226" i="17"/>
  <c r="AB226" i="17" s="1"/>
  <c r="AO224" i="17"/>
  <c r="AP224" i="17" s="1"/>
  <c r="AC224" i="17"/>
  <c r="AA222" i="17"/>
  <c r="AB222" i="17" s="1"/>
  <c r="AO220" i="17"/>
  <c r="AP220" i="17" s="1"/>
  <c r="AC220" i="17"/>
  <c r="AV219" i="17"/>
  <c r="AW219" i="17" s="1"/>
  <c r="AA218" i="17"/>
  <c r="AB218" i="17" s="1"/>
  <c r="AO216" i="17"/>
  <c r="AP216" i="17" s="1"/>
  <c r="AC216" i="17"/>
  <c r="AV215" i="17"/>
  <c r="AW215" i="17" s="1"/>
  <c r="AA214" i="17"/>
  <c r="AB214" i="17" s="1"/>
  <c r="AO212" i="17"/>
  <c r="AP212" i="17" s="1"/>
  <c r="AC212" i="17"/>
  <c r="AV211" i="17"/>
  <c r="AW211" i="17" s="1"/>
  <c r="AA210" i="17"/>
  <c r="AB210" i="17" s="1"/>
  <c r="AO208" i="17"/>
  <c r="AP208" i="17" s="1"/>
  <c r="AC208" i="17"/>
  <c r="AV207" i="17"/>
  <c r="AW207" i="17" s="1"/>
  <c r="AA206" i="17"/>
  <c r="AB206" i="17" s="1"/>
  <c r="AO204" i="17"/>
  <c r="AP204" i="17" s="1"/>
  <c r="AC204" i="17"/>
  <c r="AV203" i="17"/>
  <c r="AW203" i="17" s="1"/>
  <c r="AQ202" i="17"/>
  <c r="AA202" i="17"/>
  <c r="AB202" i="17" s="1"/>
  <c r="AX201" i="17"/>
  <c r="AI198" i="17"/>
  <c r="AJ198" i="17"/>
  <c r="AP197" i="17"/>
  <c r="AQ197" i="17"/>
  <c r="V195" i="17"/>
  <c r="V194" i="17"/>
  <c r="AJ193" i="17"/>
  <c r="V193" i="17"/>
  <c r="AV192" i="17"/>
  <c r="AI190" i="17"/>
  <c r="AJ190" i="17"/>
  <c r="AP189" i="17"/>
  <c r="AQ189" i="17"/>
  <c r="AA187" i="17"/>
  <c r="AB187" i="17" s="1"/>
  <c r="AJ187" i="17"/>
  <c r="AV187" i="17"/>
  <c r="AC187" i="17"/>
  <c r="AO187" i="17"/>
  <c r="AP186" i="17" s="1"/>
  <c r="AH181" i="17"/>
  <c r="AV181" i="17"/>
  <c r="AP177" i="17"/>
  <c r="AQ177" i="17"/>
  <c r="AX173" i="17"/>
  <c r="V197" i="17"/>
  <c r="AP194" i="17"/>
  <c r="V191" i="17"/>
  <c r="V189" i="17"/>
  <c r="AV188" i="17"/>
  <c r="AI186" i="17"/>
  <c r="AJ186" i="17"/>
  <c r="AP185" i="17"/>
  <c r="AQ185" i="17"/>
  <c r="AA183" i="17"/>
  <c r="AB183" i="17" s="1"/>
  <c r="AJ183" i="17"/>
  <c r="AV183" i="17"/>
  <c r="AO183" i="17"/>
  <c r="AX171" i="17"/>
  <c r="AX167" i="17"/>
  <c r="AX163" i="17"/>
  <c r="AX155" i="17"/>
  <c r="AH179" i="17"/>
  <c r="AV177" i="17"/>
  <c r="AQ172" i="17"/>
  <c r="AC170" i="17"/>
  <c r="AJ169" i="17"/>
  <c r="AQ168" i="17"/>
  <c r="AC166" i="17"/>
  <c r="AJ165" i="17"/>
  <c r="AQ164" i="17"/>
  <c r="AC162" i="17"/>
  <c r="AJ161" i="17"/>
  <c r="AQ160" i="17"/>
  <c r="AC158" i="17"/>
  <c r="AJ157" i="17"/>
  <c r="AQ156" i="17"/>
  <c r="AC154" i="17"/>
  <c r="AJ153" i="17"/>
  <c r="AQ152" i="17"/>
  <c r="AX147" i="17"/>
  <c r="AA145" i="17"/>
  <c r="AB145" i="17" s="1"/>
  <c r="AV145" i="17"/>
  <c r="AO145" i="17"/>
  <c r="AH145" i="17"/>
  <c r="AX143" i="17"/>
  <c r="AQ140" i="17"/>
  <c r="AA129" i="17"/>
  <c r="AB129" i="17" s="1"/>
  <c r="AO129" i="17"/>
  <c r="AH129" i="17"/>
  <c r="AJ125" i="17"/>
  <c r="AI125" i="17"/>
  <c r="AO116" i="17"/>
  <c r="AV103" i="17"/>
  <c r="AH196" i="17"/>
  <c r="AV194" i="17"/>
  <c r="AW193" i="17" s="1"/>
  <c r="AH192" i="17"/>
  <c r="AI191" i="17" s="1"/>
  <c r="AV190" i="17"/>
  <c r="AW189" i="17" s="1"/>
  <c r="AH188" i="17"/>
  <c r="AV186" i="17"/>
  <c r="AH184" i="17"/>
  <c r="AV182" i="17"/>
  <c r="AH180" i="17"/>
  <c r="AO179" i="17"/>
  <c r="AC179" i="17"/>
  <c r="AV178" i="17"/>
  <c r="AV176" i="17"/>
  <c r="AW175" i="17" s="1"/>
  <c r="AO176" i="17"/>
  <c r="AH173" i="17"/>
  <c r="V173" i="17"/>
  <c r="AA169" i="17"/>
  <c r="AB169" i="17" s="1"/>
  <c r="AV169" i="17"/>
  <c r="AO169" i="17"/>
  <c r="AP169" i="17" s="1"/>
  <c r="V169" i="17"/>
  <c r="AA165" i="17"/>
  <c r="AB165" i="17" s="1"/>
  <c r="AV165" i="17"/>
  <c r="AO165" i="17"/>
  <c r="AP165" i="17" s="1"/>
  <c r="V165" i="17"/>
  <c r="AA161" i="17"/>
  <c r="AB161" i="17" s="1"/>
  <c r="AO161" i="17"/>
  <c r="AP161" i="17" s="1"/>
  <c r="V161" i="17"/>
  <c r="AA157" i="17"/>
  <c r="AB157" i="17" s="1"/>
  <c r="AV157" i="17"/>
  <c r="AC157" i="17"/>
  <c r="AO157" i="17"/>
  <c r="AP157" i="17" s="1"/>
  <c r="AA153" i="17"/>
  <c r="AB153" i="17" s="1"/>
  <c r="AV153" i="17"/>
  <c r="AC153" i="17"/>
  <c r="AO153" i="17"/>
  <c r="AP153" i="17" s="1"/>
  <c r="V153" i="17"/>
  <c r="AX151" i="17"/>
  <c r="AA141" i="17"/>
  <c r="AB141" i="17" s="1"/>
  <c r="AV141" i="17"/>
  <c r="AO141" i="17"/>
  <c r="AH141" i="17"/>
  <c r="AX139" i="17"/>
  <c r="AQ136" i="17"/>
  <c r="AQ124" i="17"/>
  <c r="AP124" i="17"/>
  <c r="AX197" i="17"/>
  <c r="AO196" i="17"/>
  <c r="AQ194" i="17"/>
  <c r="AA194" i="17"/>
  <c r="AX193" i="17"/>
  <c r="AO192" i="17"/>
  <c r="AQ190" i="17"/>
  <c r="AA190" i="17"/>
  <c r="AX189" i="17"/>
  <c r="AO188" i="17"/>
  <c r="AQ186" i="17"/>
  <c r="AA186" i="17"/>
  <c r="AX185" i="17"/>
  <c r="AO184" i="17"/>
  <c r="AQ182" i="17"/>
  <c r="AA182" i="17"/>
  <c r="AX181" i="17"/>
  <c r="AO180" i="17"/>
  <c r="AV179" i="17"/>
  <c r="AJ179" i="17"/>
  <c r="AQ178" i="17"/>
  <c r="AA178" i="17"/>
  <c r="AX177" i="17"/>
  <c r="AH176" i="17"/>
  <c r="AI176" i="17" s="1"/>
  <c r="AC176" i="17"/>
  <c r="AO175" i="17"/>
  <c r="AP175" i="17" s="1"/>
  <c r="AA175" i="17"/>
  <c r="AB175" i="17" s="1"/>
  <c r="AH175" i="17"/>
  <c r="AI174" i="17" s="1"/>
  <c r="V175" i="17"/>
  <c r="AV174" i="17"/>
  <c r="AW174" i="17" s="1"/>
  <c r="AO174" i="17"/>
  <c r="AI172" i="17"/>
  <c r="V171" i="17"/>
  <c r="AI168" i="17"/>
  <c r="AJ168" i="17"/>
  <c r="V167" i="17"/>
  <c r="AI164" i="17"/>
  <c r="AJ164" i="17"/>
  <c r="V163" i="17"/>
  <c r="AI160" i="17"/>
  <c r="AJ160" i="17"/>
  <c r="AI156" i="17"/>
  <c r="AJ156" i="17"/>
  <c r="V155" i="17"/>
  <c r="AI152" i="17"/>
  <c r="AJ152" i="17"/>
  <c r="V151" i="17"/>
  <c r="AA137" i="17"/>
  <c r="AB137" i="17" s="1"/>
  <c r="AV137" i="17"/>
  <c r="AO137" i="17"/>
  <c r="AP136" i="17" s="1"/>
  <c r="AH137" i="17"/>
  <c r="AX135" i="17"/>
  <c r="AQ132" i="17"/>
  <c r="AQ88" i="17"/>
  <c r="AA173" i="17"/>
  <c r="AB173" i="17" s="1"/>
  <c r="AO173" i="17"/>
  <c r="AP172" i="17" s="1"/>
  <c r="V172" i="17"/>
  <c r="V168" i="17"/>
  <c r="V164" i="17"/>
  <c r="V156" i="17"/>
  <c r="V152" i="17"/>
  <c r="V150" i="17"/>
  <c r="AH149" i="17"/>
  <c r="AJ147" i="17"/>
  <c r="AP144" i="17"/>
  <c r="AQ144" i="17"/>
  <c r="AA133" i="17"/>
  <c r="AB133" i="17" s="1"/>
  <c r="AV133" i="17"/>
  <c r="AO133" i="17"/>
  <c r="AP132" i="17" s="1"/>
  <c r="AH133" i="17"/>
  <c r="AP128" i="17"/>
  <c r="AQ128" i="17"/>
  <c r="AJ108" i="17"/>
  <c r="AX174" i="17"/>
  <c r="AV172" i="17"/>
  <c r="AJ172" i="17"/>
  <c r="AA171" i="17"/>
  <c r="AB171" i="17" s="1"/>
  <c r="AH170" i="17"/>
  <c r="AI169" i="17" s="1"/>
  <c r="AV168" i="17"/>
  <c r="AW168" i="17" s="1"/>
  <c r="AA167" i="17"/>
  <c r="AB167" i="17" s="1"/>
  <c r="AH166" i="17"/>
  <c r="AI165" i="17" s="1"/>
  <c r="AV164" i="17"/>
  <c r="AW164" i="17" s="1"/>
  <c r="AA163" i="17"/>
  <c r="AB163" i="17" s="1"/>
  <c r="AH162" i="17"/>
  <c r="AJ162" i="17" s="1"/>
  <c r="AV160" i="17"/>
  <c r="AA159" i="17"/>
  <c r="AB159" i="17" s="1"/>
  <c r="AH158" i="17"/>
  <c r="AJ158" i="17" s="1"/>
  <c r="AV156" i="17"/>
  <c r="AW155" i="17" s="1"/>
  <c r="AA155" i="17"/>
  <c r="AB155" i="17" s="1"/>
  <c r="AH154" i="17"/>
  <c r="AV152" i="17"/>
  <c r="AW152" i="17" s="1"/>
  <c r="AA151" i="17"/>
  <c r="AB151" i="17" s="1"/>
  <c r="AH150" i="17"/>
  <c r="AO149" i="17"/>
  <c r="AO146" i="17"/>
  <c r="AI146" i="17"/>
  <c r="AI144" i="17"/>
  <c r="AO142" i="17"/>
  <c r="AI140" i="17"/>
  <c r="AO138" i="17"/>
  <c r="AI136" i="17"/>
  <c r="AO134" i="17"/>
  <c r="V131" i="17"/>
  <c r="AV130" i="17"/>
  <c r="AO130" i="17"/>
  <c r="AI128" i="17"/>
  <c r="AJ107" i="17"/>
  <c r="AI107" i="17"/>
  <c r="AO100" i="17"/>
  <c r="AP96" i="17"/>
  <c r="AQ96" i="17"/>
  <c r="AX95" i="17"/>
  <c r="AH171" i="17"/>
  <c r="AH167" i="17"/>
  <c r="AH163" i="17"/>
  <c r="AH159" i="17"/>
  <c r="AH155" i="17"/>
  <c r="AH151" i="17"/>
  <c r="AO148" i="17"/>
  <c r="AO171" i="17"/>
  <c r="AP171" i="17" s="1"/>
  <c r="AV170" i="17"/>
  <c r="AX168" i="17"/>
  <c r="AO167" i="17"/>
  <c r="AV166" i="17"/>
  <c r="AX164" i="17"/>
  <c r="AO163" i="17"/>
  <c r="AV162" i="17"/>
  <c r="AX160" i="17"/>
  <c r="AO159" i="17"/>
  <c r="AV158" i="17"/>
  <c r="AX156" i="17"/>
  <c r="AO155" i="17"/>
  <c r="AV154" i="17"/>
  <c r="AX152" i="17"/>
  <c r="AO151" i="17"/>
  <c r="AO150" i="17"/>
  <c r="AJ150" i="17"/>
  <c r="AV149" i="17"/>
  <c r="AA149" i="17"/>
  <c r="AB149" i="17" s="1"/>
  <c r="AH148" i="17"/>
  <c r="AI148" i="17" s="1"/>
  <c r="AC148" i="17"/>
  <c r="AO147" i="17"/>
  <c r="AA147" i="17"/>
  <c r="AB147" i="17" s="1"/>
  <c r="AC146" i="17"/>
  <c r="AB144" i="17"/>
  <c r="AC142" i="17"/>
  <c r="AB140" i="17"/>
  <c r="AC138" i="17"/>
  <c r="AC134" i="17"/>
  <c r="AB132" i="17"/>
  <c r="AC130" i="17"/>
  <c r="AB128" i="17"/>
  <c r="AO114" i="17"/>
  <c r="AA114" i="17"/>
  <c r="AB114" i="17" s="1"/>
  <c r="AH114" i="17"/>
  <c r="AI114" i="17" s="1"/>
  <c r="AJ144" i="17"/>
  <c r="AA143" i="17"/>
  <c r="AB143" i="17" s="1"/>
  <c r="AJ140" i="17"/>
  <c r="AA139" i="17"/>
  <c r="AB139" i="17" s="1"/>
  <c r="AJ136" i="17"/>
  <c r="AA135" i="17"/>
  <c r="AB135" i="17" s="1"/>
  <c r="AV132" i="17"/>
  <c r="AJ132" i="17"/>
  <c r="AA131" i="17"/>
  <c r="AB131" i="17" s="1"/>
  <c r="AX130" i="17"/>
  <c r="AJ128" i="17"/>
  <c r="AH127" i="17"/>
  <c r="AI126" i="17" s="1"/>
  <c r="AO127" i="17"/>
  <c r="AA127" i="17"/>
  <c r="AB127" i="17" s="1"/>
  <c r="AI124" i="17"/>
  <c r="AH119" i="17"/>
  <c r="AI118" i="17" s="1"/>
  <c r="AQ112" i="17"/>
  <c r="AP112" i="17"/>
  <c r="AO110" i="17"/>
  <c r="AA110" i="17"/>
  <c r="AB110" i="17" s="1"/>
  <c r="AJ110" i="17"/>
  <c r="AI106" i="17"/>
  <c r="AH103" i="17"/>
  <c r="V101" i="17"/>
  <c r="V100" i="17"/>
  <c r="AV99" i="17"/>
  <c r="AQ92" i="17"/>
  <c r="AX91" i="17"/>
  <c r="AV87" i="17"/>
  <c r="AI83" i="17"/>
  <c r="AH143" i="17"/>
  <c r="AH139" i="17"/>
  <c r="AI138" i="17" s="1"/>
  <c r="AH135" i="17"/>
  <c r="AI134" i="17" s="1"/>
  <c r="AH131" i="17"/>
  <c r="AA125" i="17"/>
  <c r="AQ125" i="17"/>
  <c r="AH123" i="17"/>
  <c r="AI122" i="17" s="1"/>
  <c r="AO122" i="17"/>
  <c r="AP121" i="17" s="1"/>
  <c r="AA122" i="17"/>
  <c r="AB122" i="17" s="1"/>
  <c r="AJ122" i="17"/>
  <c r="AH116" i="17"/>
  <c r="AI115" i="17" s="1"/>
  <c r="AQ108" i="17"/>
  <c r="AP108" i="17"/>
  <c r="AC106" i="17"/>
  <c r="AO106" i="17"/>
  <c r="AA106" i="17"/>
  <c r="AB106" i="17" s="1"/>
  <c r="AJ106" i="17"/>
  <c r="AI102" i="17"/>
  <c r="AH100" i="17"/>
  <c r="AI99" i="17"/>
  <c r="AB98" i="17"/>
  <c r="AC98" i="17"/>
  <c r="AI97" i="17"/>
  <c r="AJ97" i="17"/>
  <c r="AI84" i="17"/>
  <c r="AJ84" i="17"/>
  <c r="AO81" i="17"/>
  <c r="AV81" i="17"/>
  <c r="AO143" i="17"/>
  <c r="AP143" i="17" s="1"/>
  <c r="AO139" i="17"/>
  <c r="AP139" i="17" s="1"/>
  <c r="AO135" i="17"/>
  <c r="AP135" i="17" s="1"/>
  <c r="AO131" i="17"/>
  <c r="AP131" i="17" s="1"/>
  <c r="AC126" i="17"/>
  <c r="AO126" i="17"/>
  <c r="AP125" i="17" s="1"/>
  <c r="AJ126" i="17"/>
  <c r="AC125" i="17"/>
  <c r="AJ124" i="17"/>
  <c r="AQ120" i="17"/>
  <c r="AP120" i="17"/>
  <c r="AO118" i="17"/>
  <c r="AP117" i="17" s="1"/>
  <c r="AA118" i="17"/>
  <c r="AB118" i="17" s="1"/>
  <c r="AJ118" i="17"/>
  <c r="AH112" i="17"/>
  <c r="AH111" i="17"/>
  <c r="AI110" i="17" s="1"/>
  <c r="AV105" i="17"/>
  <c r="AQ104" i="17"/>
  <c r="AP104" i="17"/>
  <c r="AO102" i="17"/>
  <c r="AP101" i="17" s="1"/>
  <c r="AA102" i="17"/>
  <c r="AB102" i="17" s="1"/>
  <c r="AJ102" i="17"/>
  <c r="AV102" i="17"/>
  <c r="AW101" i="17" s="1"/>
  <c r="AJ99" i="17"/>
  <c r="AJ93" i="17"/>
  <c r="AJ85" i="17"/>
  <c r="AQ84" i="17"/>
  <c r="AO123" i="17"/>
  <c r="AC123" i="17"/>
  <c r="AQ121" i="17"/>
  <c r="AA121" i="17"/>
  <c r="AO119" i="17"/>
  <c r="AC119" i="17"/>
  <c r="AQ117" i="17"/>
  <c r="AA117" i="17"/>
  <c r="AO115" i="17"/>
  <c r="AC115" i="17"/>
  <c r="AQ113" i="17"/>
  <c r="AA113" i="17"/>
  <c r="AO111" i="17"/>
  <c r="AC111" i="17"/>
  <c r="AQ109" i="17"/>
  <c r="AA109" i="17"/>
  <c r="AO107" i="17"/>
  <c r="AC107" i="17"/>
  <c r="AQ105" i="17"/>
  <c r="AA105" i="17"/>
  <c r="AO103" i="17"/>
  <c r="AC103" i="17"/>
  <c r="AQ101" i="17"/>
  <c r="AA101" i="17"/>
  <c r="AJ98" i="17"/>
  <c r="AV98" i="17"/>
  <c r="AO98" i="17"/>
  <c r="AP97" i="17" s="1"/>
  <c r="AI96" i="17"/>
  <c r="AJ96" i="17"/>
  <c r="AI92" i="17"/>
  <c r="AJ92" i="17"/>
  <c r="AA89" i="17"/>
  <c r="AV89" i="17"/>
  <c r="AC89" i="17"/>
  <c r="AO89" i="17"/>
  <c r="V89" i="17"/>
  <c r="V84" i="17"/>
  <c r="AH121" i="17"/>
  <c r="AH117" i="17"/>
  <c r="AH113" i="17"/>
  <c r="AH109" i="17"/>
  <c r="AH105" i="17"/>
  <c r="AH101" i="17"/>
  <c r="AA97" i="17"/>
  <c r="AQ97" i="17"/>
  <c r="AV97" i="17"/>
  <c r="AC97" i="17"/>
  <c r="AI88" i="17"/>
  <c r="AJ88" i="17"/>
  <c r="AA85" i="17"/>
  <c r="AC85" i="17" s="1"/>
  <c r="AV85" i="17"/>
  <c r="AO85" i="17"/>
  <c r="V85" i="17"/>
  <c r="AX83" i="17"/>
  <c r="AV79" i="17"/>
  <c r="AO79" i="17"/>
  <c r="AP78" i="17" s="1"/>
  <c r="AA79" i="17"/>
  <c r="AB79" i="17" s="1"/>
  <c r="AH79" i="17"/>
  <c r="AJ79" i="17" s="1"/>
  <c r="AC99" i="17"/>
  <c r="AO99" i="17"/>
  <c r="V97" i="17"/>
  <c r="AA93" i="17"/>
  <c r="AC93" i="17" s="1"/>
  <c r="AV93" i="17"/>
  <c r="AO93" i="17"/>
  <c r="AP92" i="17" s="1"/>
  <c r="V93" i="17"/>
  <c r="AJ89" i="17"/>
  <c r="V88" i="17"/>
  <c r="AA95" i="17"/>
  <c r="AB95" i="17" s="1"/>
  <c r="AH94" i="17"/>
  <c r="AJ94" i="17" s="1"/>
  <c r="AH90" i="17"/>
  <c r="AH86" i="17"/>
  <c r="AI85" i="17" s="1"/>
  <c r="AA82" i="17"/>
  <c r="AH82" i="17"/>
  <c r="AP77" i="17"/>
  <c r="AQ77" i="17"/>
  <c r="AB77" i="17"/>
  <c r="AB73" i="17"/>
  <c r="AJ73" i="17"/>
  <c r="AB69" i="17"/>
  <c r="AC70" i="17"/>
  <c r="AJ69" i="17"/>
  <c r="AH95" i="17"/>
  <c r="AO94" i="17"/>
  <c r="AC94" i="17"/>
  <c r="AH91" i="17"/>
  <c r="AO90" i="17"/>
  <c r="AC90" i="17"/>
  <c r="AH87" i="17"/>
  <c r="AO86" i="17"/>
  <c r="AC86" i="17"/>
  <c r="AJ83" i="17"/>
  <c r="AA83" i="17"/>
  <c r="AO82" i="17"/>
  <c r="AQ82" i="17" s="1"/>
  <c r="AH81" i="17"/>
  <c r="AC78" i="17"/>
  <c r="AV76" i="17"/>
  <c r="AO95" i="17"/>
  <c r="AV94" i="17"/>
  <c r="AO91" i="17"/>
  <c r="AV90" i="17"/>
  <c r="AO87" i="17"/>
  <c r="AV86" i="17"/>
  <c r="AO83" i="17"/>
  <c r="AH77" i="17"/>
  <c r="AV77" i="17"/>
  <c r="AC76" i="17"/>
  <c r="AH78" i="17"/>
  <c r="AA75" i="17"/>
  <c r="AB75" i="17" s="1"/>
  <c r="AH74" i="17"/>
  <c r="AO73" i="17"/>
  <c r="AA71" i="17"/>
  <c r="AB71" i="17" s="1"/>
  <c r="AH70" i="17"/>
  <c r="AI69" i="17" s="1"/>
  <c r="AO69" i="17"/>
  <c r="AV68" i="17"/>
  <c r="AA67" i="17"/>
  <c r="AB67" i="17" s="1"/>
  <c r="AH75" i="17"/>
  <c r="AO74" i="17"/>
  <c r="AQ74" i="17" s="1"/>
  <c r="AC74" i="17"/>
  <c r="AH71" i="17"/>
  <c r="AH67" i="17"/>
  <c r="AJ67" i="17" s="1"/>
  <c r="V66" i="17"/>
  <c r="AV65" i="17"/>
  <c r="AC54" i="17"/>
  <c r="AJ53" i="17"/>
  <c r="AH80" i="17"/>
  <c r="AH76" i="17"/>
  <c r="AO75" i="17"/>
  <c r="AC75" i="17"/>
  <c r="AV74" i="17"/>
  <c r="AW73" i="17" s="1"/>
  <c r="AH72" i="17"/>
  <c r="AO71" i="17"/>
  <c r="AP70" i="17" s="1"/>
  <c r="AV70" i="17"/>
  <c r="AW69" i="17" s="1"/>
  <c r="AH68" i="17"/>
  <c r="AI68" i="17" s="1"/>
  <c r="AO67" i="17"/>
  <c r="AP66" i="17" s="1"/>
  <c r="AH66" i="17"/>
  <c r="AC66" i="17"/>
  <c r="AH65" i="17"/>
  <c r="AB61" i="17"/>
  <c r="AC62" i="17"/>
  <c r="AJ61" i="17"/>
  <c r="AB53" i="17"/>
  <c r="AO80" i="17"/>
  <c r="AQ78" i="17"/>
  <c r="AX77" i="17"/>
  <c r="AO76" i="17"/>
  <c r="AV75" i="17"/>
  <c r="AX73" i="17"/>
  <c r="AO72" i="17"/>
  <c r="AV71" i="17"/>
  <c r="AQ70" i="17"/>
  <c r="AX69" i="17"/>
  <c r="AO68" i="17"/>
  <c r="AV67" i="17"/>
  <c r="AQ66" i="17"/>
  <c r="AC58" i="17"/>
  <c r="AJ57" i="17"/>
  <c r="AO65" i="17"/>
  <c r="AC65" i="17"/>
  <c r="AV64" i="17"/>
  <c r="AA63" i="17"/>
  <c r="AX62" i="17"/>
  <c r="AH62" i="17"/>
  <c r="AI61" i="17" s="1"/>
  <c r="AO61" i="17"/>
  <c r="AC61" i="17"/>
  <c r="AV60" i="17"/>
  <c r="AA59" i="17"/>
  <c r="AB58" i="17" s="1"/>
  <c r="AH58" i="17"/>
  <c r="AI57" i="17" s="1"/>
  <c r="AO57" i="17"/>
  <c r="AC57" i="17"/>
  <c r="AA55" i="17"/>
  <c r="AH54" i="17"/>
  <c r="AO53" i="17"/>
  <c r="AC53" i="17"/>
  <c r="AA51" i="17"/>
  <c r="AA50" i="17"/>
  <c r="AB48" i="17"/>
  <c r="AA64" i="17"/>
  <c r="AB64" i="17" s="1"/>
  <c r="AH63" i="17"/>
  <c r="AJ63" i="17" s="1"/>
  <c r="AO62" i="17"/>
  <c r="AQ62" i="17" s="1"/>
  <c r="AV61" i="17"/>
  <c r="AW61" i="17" s="1"/>
  <c r="AA60" i="17"/>
  <c r="AB60" i="17" s="1"/>
  <c r="AH59" i="17"/>
  <c r="AO58" i="17"/>
  <c r="AV57" i="17"/>
  <c r="AA56" i="17"/>
  <c r="AB56" i="17" s="1"/>
  <c r="AH55" i="17"/>
  <c r="AO54" i="17"/>
  <c r="AQ54" i="17" s="1"/>
  <c r="AV53" i="17"/>
  <c r="AA52" i="17"/>
  <c r="AB52" i="17" s="1"/>
  <c r="AH51" i="17"/>
  <c r="AJ51" i="17" s="1"/>
  <c r="AC45" i="17"/>
  <c r="AJ44" i="17"/>
  <c r="AC37" i="17"/>
  <c r="AJ36" i="17"/>
  <c r="AH64" i="17"/>
  <c r="AI64" i="17" s="1"/>
  <c r="AO63" i="17"/>
  <c r="AC63" i="17"/>
  <c r="AH60" i="17"/>
  <c r="AI60" i="17" s="1"/>
  <c r="AO59" i="17"/>
  <c r="AC59" i="17"/>
  <c r="AH56" i="17"/>
  <c r="AI56" i="17" s="1"/>
  <c r="AO55" i="17"/>
  <c r="AQ55" i="17" s="1"/>
  <c r="AC55" i="17"/>
  <c r="AH52" i="17"/>
  <c r="AI52" i="17" s="1"/>
  <c r="AO51" i="17"/>
  <c r="AQ51" i="17" s="1"/>
  <c r="AC51" i="17"/>
  <c r="AB44" i="17"/>
  <c r="AB36" i="17"/>
  <c r="AX65" i="17"/>
  <c r="AO64" i="17"/>
  <c r="AV63" i="17"/>
  <c r="AW62" i="17" s="1"/>
  <c r="AX61" i="17"/>
  <c r="AO60" i="17"/>
  <c r="AV59" i="17"/>
  <c r="AX57" i="17"/>
  <c r="AO56" i="17"/>
  <c r="AV55" i="17"/>
  <c r="AX53" i="17"/>
  <c r="AO52" i="17"/>
  <c r="AO50" i="17"/>
  <c r="AQ50" i="17" s="1"/>
  <c r="AH50" i="17"/>
  <c r="AI50" i="17" s="1"/>
  <c r="AI48" i="17"/>
  <c r="AJ48" i="17"/>
  <c r="AC41" i="17"/>
  <c r="AJ40" i="17"/>
  <c r="AQ32" i="17"/>
  <c r="AH49" i="17"/>
  <c r="AO48" i="17"/>
  <c r="AC48" i="17"/>
  <c r="AV47" i="17"/>
  <c r="AQ46" i="17"/>
  <c r="AA46" i="17"/>
  <c r="AX45" i="17"/>
  <c r="AH45" i="17"/>
  <c r="AI44" i="17" s="1"/>
  <c r="AO44" i="17"/>
  <c r="AC44" i="17"/>
  <c r="AV43" i="17"/>
  <c r="AQ42" i="17"/>
  <c r="AA42" i="17"/>
  <c r="AB41" i="17" s="1"/>
  <c r="AX41" i="17"/>
  <c r="AH41" i="17"/>
  <c r="AO40" i="17"/>
  <c r="AC40" i="17"/>
  <c r="AQ38" i="17"/>
  <c r="AA38" i="17"/>
  <c r="AB37" i="17" s="1"/>
  <c r="AX37" i="17"/>
  <c r="AH37" i="17"/>
  <c r="AO36" i="17"/>
  <c r="AC36" i="17"/>
  <c r="AH35" i="17"/>
  <c r="AI35" i="17" s="1"/>
  <c r="AH34" i="17"/>
  <c r="AO34" i="17"/>
  <c r="AH33" i="17"/>
  <c r="AI33" i="17" s="1"/>
  <c r="AX31" i="17"/>
  <c r="AC27" i="17"/>
  <c r="AB26" i="17"/>
  <c r="AQ21" i="17"/>
  <c r="AA47" i="17"/>
  <c r="AB47" i="17" s="1"/>
  <c r="AH46" i="17"/>
  <c r="AO45" i="17"/>
  <c r="AP45" i="17" s="1"/>
  <c r="AA43" i="17"/>
  <c r="AB43" i="17" s="1"/>
  <c r="AH42" i="17"/>
  <c r="AJ42" i="17" s="1"/>
  <c r="AO41" i="17"/>
  <c r="AP41" i="17" s="1"/>
  <c r="AA39" i="17"/>
  <c r="AB39" i="17" s="1"/>
  <c r="AH38" i="17"/>
  <c r="AJ38" i="17" s="1"/>
  <c r="AO37" i="17"/>
  <c r="AP37" i="17" s="1"/>
  <c r="AQ28" i="17"/>
  <c r="AH47" i="17"/>
  <c r="AI47" i="17" s="1"/>
  <c r="AH43" i="17"/>
  <c r="AI43" i="17" s="1"/>
  <c r="AH39" i="17"/>
  <c r="AI39" i="17" s="1"/>
  <c r="AA35" i="17"/>
  <c r="AC35" i="17" s="1"/>
  <c r="AV35" i="17"/>
  <c r="AO33" i="17"/>
  <c r="AP32" i="17" s="1"/>
  <c r="AV33" i="17"/>
  <c r="AC31" i="17"/>
  <c r="AJ30" i="17"/>
  <c r="AX27" i="17"/>
  <c r="AQ49" i="17"/>
  <c r="AO47" i="17"/>
  <c r="AP46" i="17" s="1"/>
  <c r="AO43" i="17"/>
  <c r="AP42" i="17" s="1"/>
  <c r="AQ41" i="17"/>
  <c r="AO39" i="17"/>
  <c r="AO35" i="17"/>
  <c r="AJ35" i="17"/>
  <c r="AA33" i="17"/>
  <c r="AB33" i="17" s="1"/>
  <c r="AB30" i="17"/>
  <c r="AQ25" i="17"/>
  <c r="AA32" i="17"/>
  <c r="AH31" i="17"/>
  <c r="AI30" i="17" s="1"/>
  <c r="AO30" i="17"/>
  <c r="AC30" i="17"/>
  <c r="AV29" i="17"/>
  <c r="AA28" i="17"/>
  <c r="AH27" i="17"/>
  <c r="AO26" i="17"/>
  <c r="AO22" i="17"/>
  <c r="AA22" i="17"/>
  <c r="AC22" i="17" s="1"/>
  <c r="AH20" i="17"/>
  <c r="AH32" i="17"/>
  <c r="AI32" i="17" s="1"/>
  <c r="AO31" i="17"/>
  <c r="AP31" i="17" s="1"/>
  <c r="AA29" i="17"/>
  <c r="AB29" i="17" s="1"/>
  <c r="AH28" i="17"/>
  <c r="AJ28" i="17" s="1"/>
  <c r="AO27" i="17"/>
  <c r="AP27" i="17" s="1"/>
  <c r="AJ21" i="17"/>
  <c r="AA18" i="17"/>
  <c r="AB18" i="17" s="1"/>
  <c r="AH18" i="17"/>
  <c r="AO18" i="17"/>
  <c r="AC17" i="17"/>
  <c r="AH29" i="17"/>
  <c r="AI29" i="17" s="1"/>
  <c r="V26" i="17"/>
  <c r="AO29" i="17"/>
  <c r="AP28" i="17" s="1"/>
  <c r="AV28" i="17"/>
  <c r="AH26" i="17"/>
  <c r="AC26" i="17"/>
  <c r="AH25" i="17"/>
  <c r="AI24" i="17" s="1"/>
  <c r="AB23" i="17"/>
  <c r="AH22" i="17"/>
  <c r="AI21" i="17" s="1"/>
  <c r="AC19" i="17"/>
  <c r="AO24" i="17"/>
  <c r="AC24" i="17"/>
  <c r="AO20" i="17"/>
  <c r="AC20" i="17"/>
  <c r="AH23" i="17"/>
  <c r="AI23" i="17" s="1"/>
  <c r="AH19" i="17"/>
  <c r="AI19" i="17" s="1"/>
  <c r="AO17" i="17"/>
  <c r="AP13" i="17"/>
  <c r="AO23" i="17"/>
  <c r="AO19" i="17"/>
  <c r="AH17" i="17"/>
  <c r="AA16" i="17"/>
  <c r="AB16" i="17" s="1"/>
  <c r="AO16" i="17"/>
  <c r="AH16" i="17"/>
  <c r="AI16" i="17" s="1"/>
  <c r="AI15" i="17"/>
  <c r="AI14" i="17"/>
  <c r="AJ14" i="17"/>
  <c r="AO15" i="17"/>
  <c r="AP14" i="17" s="1"/>
  <c r="AV11" i="17"/>
  <c r="AO11" i="17"/>
  <c r="AJ15" i="17"/>
  <c r="AQ14" i="17"/>
  <c r="AA14" i="17"/>
  <c r="AH13" i="17"/>
  <c r="AA13" i="17"/>
  <c r="AC13" i="17" s="1"/>
  <c r="AQ13" i="17"/>
  <c r="AA11" i="17"/>
  <c r="AB11" i="17" s="1"/>
  <c r="AV9" i="17"/>
  <c r="AV5" i="17"/>
  <c r="AX5" i="17" s="1"/>
  <c r="AA15" i="17"/>
  <c r="AH11" i="17"/>
  <c r="AJ11" i="17" s="1"/>
  <c r="AA6" i="17"/>
  <c r="AB6" i="17" s="1"/>
  <c r="AQ6" i="17"/>
  <c r="AJ6" i="17"/>
  <c r="AC6" i="17"/>
  <c r="AO6" i="17"/>
  <c r="AP5" i="17" s="1"/>
  <c r="AV13" i="17"/>
  <c r="AA10" i="17"/>
  <c r="AJ10" i="17"/>
  <c r="AO10" i="17"/>
  <c r="AP10" i="17" s="1"/>
  <c r="AI9" i="17"/>
  <c r="AJ9" i="17"/>
  <c r="AI5" i="17"/>
  <c r="AJ5" i="17"/>
  <c r="AH7" i="17"/>
  <c r="AJ7" i="17" s="1"/>
  <c r="AH12" i="17"/>
  <c r="AQ9" i="17"/>
  <c r="AA9" i="17"/>
  <c r="AH8" i="17"/>
  <c r="AO7" i="17"/>
  <c r="AC7" i="17"/>
  <c r="AQ5" i="17"/>
  <c r="AA5" i="17"/>
  <c r="AO12" i="17"/>
  <c r="AX9" i="17"/>
  <c r="AO8" i="17"/>
  <c r="AV7" i="17"/>
  <c r="M6" i="10"/>
  <c r="M7" i="10"/>
  <c r="M8" i="10"/>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59" i="10"/>
  <c r="M60" i="10"/>
  <c r="M61" i="10"/>
  <c r="M6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96" i="10"/>
  <c r="M97" i="10"/>
  <c r="M98" i="10"/>
  <c r="M99" i="10"/>
  <c r="M100" i="10"/>
  <c r="M101" i="10"/>
  <c r="M102" i="10"/>
  <c r="M103" i="10"/>
  <c r="M104" i="10"/>
  <c r="M105" i="10"/>
  <c r="M106" i="10"/>
  <c r="M107" i="10"/>
  <c r="M108" i="10"/>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147" i="10"/>
  <c r="M148" i="10"/>
  <c r="M149" i="10"/>
  <c r="M150" i="10"/>
  <c r="M151" i="10"/>
  <c r="M152" i="10"/>
  <c r="M153" i="10"/>
  <c r="M154" i="10"/>
  <c r="M155" i="10"/>
  <c r="M156" i="10"/>
  <c r="M157" i="10"/>
  <c r="M158" i="10"/>
  <c r="M159" i="10"/>
  <c r="M160" i="10"/>
  <c r="M161" i="10"/>
  <c r="M162" i="10"/>
  <c r="M163" i="10"/>
  <c r="M164" i="10"/>
  <c r="M165" i="10"/>
  <c r="M166" i="10"/>
  <c r="M167" i="10"/>
  <c r="M168" i="10"/>
  <c r="M169" i="10"/>
  <c r="M170" i="10"/>
  <c r="M171" i="10"/>
  <c r="M172" i="10"/>
  <c r="M173" i="10"/>
  <c r="M174" i="10"/>
  <c r="M175" i="10"/>
  <c r="M176" i="10"/>
  <c r="M177" i="10"/>
  <c r="M178" i="10"/>
  <c r="M179" i="10"/>
  <c r="M180" i="10"/>
  <c r="M181" i="10"/>
  <c r="M182" i="10"/>
  <c r="M183" i="10"/>
  <c r="M184" i="10"/>
  <c r="M185" i="10"/>
  <c r="M186" i="10"/>
  <c r="M187" i="10"/>
  <c r="M188" i="10"/>
  <c r="M189" i="10"/>
  <c r="M190" i="10"/>
  <c r="M191" i="10"/>
  <c r="M192" i="10"/>
  <c r="M193" i="10"/>
  <c r="M194" i="10"/>
  <c r="M195" i="10"/>
  <c r="M196" i="10"/>
  <c r="M197" i="10"/>
  <c r="M198" i="10"/>
  <c r="M199" i="10"/>
  <c r="M200" i="10"/>
  <c r="M201" i="10"/>
  <c r="M202" i="10"/>
  <c r="M203" i="10"/>
  <c r="M204" i="10"/>
  <c r="M205" i="10"/>
  <c r="M206" i="10"/>
  <c r="M207" i="10"/>
  <c r="M208" i="10"/>
  <c r="M209" i="10"/>
  <c r="M210" i="10"/>
  <c r="M211" i="10"/>
  <c r="M212" i="10"/>
  <c r="M213" i="10"/>
  <c r="M214" i="10"/>
  <c r="M215" i="10"/>
  <c r="M216" i="10"/>
  <c r="M217" i="10"/>
  <c r="M218" i="10"/>
  <c r="M219" i="10"/>
  <c r="M220" i="10"/>
  <c r="M221" i="10"/>
  <c r="M222" i="10"/>
  <c r="M223" i="10"/>
  <c r="M224" i="10"/>
  <c r="M225" i="10"/>
  <c r="M226" i="10"/>
  <c r="M227" i="10"/>
  <c r="M228" i="10"/>
  <c r="M229" i="10"/>
  <c r="M230" i="10"/>
  <c r="M231" i="10"/>
  <c r="M232" i="10"/>
  <c r="M233" i="10"/>
  <c r="M234" i="10"/>
  <c r="M235" i="10"/>
  <c r="M236" i="10"/>
  <c r="M237" i="10"/>
  <c r="M238" i="10"/>
  <c r="M239" i="10"/>
  <c r="M240" i="10"/>
  <c r="M241" i="10"/>
  <c r="M242" i="10"/>
  <c r="M243" i="10"/>
  <c r="M244" i="10"/>
  <c r="M245" i="10"/>
  <c r="M246" i="10"/>
  <c r="M247" i="10"/>
  <c r="M248" i="10"/>
  <c r="M249" i="10"/>
  <c r="M250" i="10"/>
  <c r="M251" i="10"/>
  <c r="M252" i="10"/>
  <c r="M253" i="10"/>
  <c r="M254" i="10"/>
  <c r="M255" i="10"/>
  <c r="M256" i="10"/>
  <c r="M5" i="10"/>
  <c r="L6" i="10" a="1"/>
  <c r="L6" i="10" s="1"/>
  <c r="L7" i="10" a="1"/>
  <c r="L7" i="10" s="1"/>
  <c r="L8" i="10" a="1"/>
  <c r="L8" i="10" s="1"/>
  <c r="L9" i="10" a="1"/>
  <c r="L9" i="10"/>
  <c r="L10" i="10" a="1"/>
  <c r="L10" i="10" s="1"/>
  <c r="L11" i="10" a="1"/>
  <c r="L11" i="10" s="1"/>
  <c r="L12" i="10" a="1"/>
  <c r="L12" i="10" s="1"/>
  <c r="L13" i="10" a="1"/>
  <c r="L13" i="10" s="1"/>
  <c r="L14" i="10" a="1"/>
  <c r="L14" i="10" s="1"/>
  <c r="L15" i="10" a="1"/>
  <c r="L15" i="10" s="1"/>
  <c r="L16" i="10" a="1"/>
  <c r="L16" i="10" s="1"/>
  <c r="L17" i="10" a="1"/>
  <c r="L17" i="10" s="1"/>
  <c r="L18" i="10" a="1"/>
  <c r="L18" i="10" s="1"/>
  <c r="L19" i="10" a="1"/>
  <c r="L19" i="10" s="1"/>
  <c r="L20" i="10" a="1"/>
  <c r="L20" i="10" s="1"/>
  <c r="L21" i="10" a="1"/>
  <c r="L21" i="10" s="1"/>
  <c r="L22" i="10" a="1"/>
  <c r="L22" i="10" s="1"/>
  <c r="L23" i="10" a="1"/>
  <c r="L23" i="10" s="1"/>
  <c r="L24" i="10" a="1"/>
  <c r="L24" i="10" s="1"/>
  <c r="L25" i="10" a="1"/>
  <c r="L25" i="10" s="1"/>
  <c r="L26" i="10" a="1"/>
  <c r="L26" i="10" s="1"/>
  <c r="L27" i="10" a="1"/>
  <c r="L27" i="10" s="1"/>
  <c r="L28" i="10" a="1"/>
  <c r="L28" i="10" s="1"/>
  <c r="L29" i="10" a="1"/>
  <c r="L29" i="10" s="1"/>
  <c r="L30" i="10" a="1"/>
  <c r="L30" i="10" s="1"/>
  <c r="L31" i="10" a="1"/>
  <c r="L31" i="10" s="1"/>
  <c r="L32" i="10" a="1"/>
  <c r="L32" i="10" s="1"/>
  <c r="L33" i="10" a="1"/>
  <c r="L33" i="10" s="1"/>
  <c r="L34" i="10" a="1"/>
  <c r="L34" i="10" s="1"/>
  <c r="L35" i="10" a="1"/>
  <c r="L35" i="10" s="1"/>
  <c r="L36" i="10" a="1"/>
  <c r="L36" i="10" s="1"/>
  <c r="L37" i="10" a="1"/>
  <c r="L37" i="10" s="1"/>
  <c r="L38" i="10" a="1"/>
  <c r="L38" i="10" s="1"/>
  <c r="L39" i="10" a="1"/>
  <c r="L39" i="10" s="1"/>
  <c r="L40" i="10" a="1"/>
  <c r="L40" i="10" s="1"/>
  <c r="L41" i="10" a="1"/>
  <c r="L41" i="10" s="1"/>
  <c r="L42" i="10" a="1"/>
  <c r="L42" i="10" s="1"/>
  <c r="L43" i="10" a="1"/>
  <c r="L43" i="10" s="1"/>
  <c r="L44" i="10" a="1"/>
  <c r="L44" i="10" s="1"/>
  <c r="L45" i="10" a="1"/>
  <c r="L45" i="10" s="1"/>
  <c r="L46" i="10" a="1"/>
  <c r="L46" i="10" s="1"/>
  <c r="L47" i="10" a="1"/>
  <c r="L47" i="10" s="1"/>
  <c r="L48" i="10" a="1"/>
  <c r="L48" i="10" s="1"/>
  <c r="L49" i="10" a="1"/>
  <c r="L49" i="10" s="1"/>
  <c r="L50" i="10" a="1"/>
  <c r="L50" i="10" s="1"/>
  <c r="L51" i="10" a="1"/>
  <c r="L51" i="10" s="1"/>
  <c r="L52" i="10" a="1"/>
  <c r="L52" i="10" s="1"/>
  <c r="L53" i="10" a="1"/>
  <c r="L53" i="10" s="1"/>
  <c r="L54" i="10" a="1"/>
  <c r="L54" i="10" s="1"/>
  <c r="L55" i="10" a="1"/>
  <c r="L55" i="10" s="1"/>
  <c r="L56" i="10" a="1"/>
  <c r="L56" i="10" s="1"/>
  <c r="L57" i="10" a="1"/>
  <c r="L57" i="10" s="1"/>
  <c r="L58" i="10" a="1"/>
  <c r="L58" i="10" s="1"/>
  <c r="L59" i="10" a="1"/>
  <c r="L59" i="10" s="1"/>
  <c r="L60" i="10" a="1"/>
  <c r="L60" i="10" s="1"/>
  <c r="L61" i="10" a="1"/>
  <c r="L61" i="10" s="1"/>
  <c r="L62" i="10" a="1"/>
  <c r="L62" i="10" s="1"/>
  <c r="L63" i="10" a="1"/>
  <c r="L63" i="10" s="1"/>
  <c r="L64" i="10" a="1"/>
  <c r="L64" i="10" s="1"/>
  <c r="L65" i="10" a="1"/>
  <c r="L65" i="10" s="1"/>
  <c r="L66" i="10" a="1"/>
  <c r="L66" i="10" s="1"/>
  <c r="L67" i="10" a="1"/>
  <c r="L67" i="10" s="1"/>
  <c r="L68" i="10" a="1"/>
  <c r="L68" i="10" s="1"/>
  <c r="L69" i="10" a="1"/>
  <c r="L69" i="10" s="1"/>
  <c r="L70" i="10" a="1"/>
  <c r="L70" i="10" s="1"/>
  <c r="L71" i="10" a="1"/>
  <c r="L71" i="10" s="1"/>
  <c r="L72" i="10" a="1"/>
  <c r="L72" i="10" s="1"/>
  <c r="L73" i="10" a="1"/>
  <c r="L73" i="10" s="1"/>
  <c r="L74" i="10" a="1"/>
  <c r="L74" i="10" s="1"/>
  <c r="L75" i="10" a="1"/>
  <c r="L75" i="10" s="1"/>
  <c r="L76" i="10" a="1"/>
  <c r="L76" i="10" s="1"/>
  <c r="L77" i="10" a="1"/>
  <c r="L77" i="10" s="1"/>
  <c r="L78" i="10" a="1"/>
  <c r="L78" i="10" s="1"/>
  <c r="L79" i="10" a="1"/>
  <c r="L79" i="10" s="1"/>
  <c r="L80" i="10" a="1"/>
  <c r="L80" i="10" s="1"/>
  <c r="L81" i="10" a="1"/>
  <c r="L81" i="10" s="1"/>
  <c r="L82" i="10" a="1"/>
  <c r="L82" i="10" s="1"/>
  <c r="L83" i="10" a="1"/>
  <c r="L83" i="10" s="1"/>
  <c r="L84" i="10" a="1"/>
  <c r="L84" i="10" s="1"/>
  <c r="L85" i="10" a="1"/>
  <c r="L85" i="10" s="1"/>
  <c r="L86" i="10" a="1"/>
  <c r="L86" i="10" s="1"/>
  <c r="L87" i="10" a="1"/>
  <c r="L87" i="10" s="1"/>
  <c r="L88" i="10" a="1"/>
  <c r="L88" i="10" s="1"/>
  <c r="L89" i="10" a="1"/>
  <c r="L89" i="10" s="1"/>
  <c r="L90" i="10" a="1"/>
  <c r="L90" i="10" s="1"/>
  <c r="L91" i="10" a="1"/>
  <c r="L91" i="10" s="1"/>
  <c r="L92" i="10" a="1"/>
  <c r="L92" i="10" s="1"/>
  <c r="L93" i="10" a="1"/>
  <c r="L93" i="10" s="1"/>
  <c r="L94" i="10" a="1"/>
  <c r="L94" i="10" s="1"/>
  <c r="L95" i="10" a="1"/>
  <c r="L95" i="10" s="1"/>
  <c r="L96" i="10" a="1"/>
  <c r="L96" i="10" s="1"/>
  <c r="L97" i="10" a="1"/>
  <c r="L97" i="10" s="1"/>
  <c r="L98" i="10" a="1"/>
  <c r="L98" i="10" s="1"/>
  <c r="L99" i="10" a="1"/>
  <c r="L99" i="10" s="1"/>
  <c r="L100" i="10" a="1"/>
  <c r="L100" i="10" s="1"/>
  <c r="L101" i="10" a="1"/>
  <c r="L101" i="10" s="1"/>
  <c r="L102" i="10" a="1"/>
  <c r="L102" i="10" s="1"/>
  <c r="L103" i="10" a="1"/>
  <c r="L103" i="10" s="1"/>
  <c r="L104" i="10" a="1"/>
  <c r="L104" i="10" s="1"/>
  <c r="L105" i="10" a="1"/>
  <c r="L105" i="10" s="1"/>
  <c r="L106" i="10" a="1"/>
  <c r="L106" i="10" s="1"/>
  <c r="L107" i="10" a="1"/>
  <c r="L107" i="10" s="1"/>
  <c r="L108" i="10" a="1"/>
  <c r="L108" i="10" s="1"/>
  <c r="L109" i="10" a="1"/>
  <c r="L109" i="10" s="1"/>
  <c r="L110" i="10" a="1"/>
  <c r="L110" i="10" s="1"/>
  <c r="L111" i="10" a="1"/>
  <c r="L111" i="10" s="1"/>
  <c r="L112" i="10" a="1"/>
  <c r="L112" i="10" s="1"/>
  <c r="L113" i="10" a="1"/>
  <c r="L113" i="10" s="1"/>
  <c r="L114" i="10" a="1"/>
  <c r="L114" i="10" s="1"/>
  <c r="L115" i="10" a="1"/>
  <c r="L115" i="10" s="1"/>
  <c r="L116" i="10" a="1"/>
  <c r="L116" i="10" s="1"/>
  <c r="L117" i="10" a="1"/>
  <c r="L117" i="10" s="1"/>
  <c r="L118" i="10" a="1"/>
  <c r="L118" i="10" s="1"/>
  <c r="L119" i="10" a="1"/>
  <c r="L119" i="10" s="1"/>
  <c r="L120" i="10" a="1"/>
  <c r="L120" i="10" s="1"/>
  <c r="L121" i="10" a="1"/>
  <c r="L121" i="10" s="1"/>
  <c r="L122" i="10" a="1"/>
  <c r="L122" i="10" s="1"/>
  <c r="L123" i="10" a="1"/>
  <c r="L123" i="10" s="1"/>
  <c r="L124" i="10" a="1"/>
  <c r="L124" i="10" s="1"/>
  <c r="L125" i="10" a="1"/>
  <c r="L125" i="10" s="1"/>
  <c r="L126" i="10" a="1"/>
  <c r="L126" i="10" s="1"/>
  <c r="L127" i="10" a="1"/>
  <c r="L127" i="10" s="1"/>
  <c r="L128" i="10" a="1"/>
  <c r="L128" i="10" s="1"/>
  <c r="L129" i="10" a="1"/>
  <c r="L129" i="10" s="1"/>
  <c r="L130" i="10" a="1"/>
  <c r="L130" i="10" s="1"/>
  <c r="L131" i="10" a="1"/>
  <c r="L131" i="10" s="1"/>
  <c r="L132" i="10" a="1"/>
  <c r="L132" i="10" s="1"/>
  <c r="L133" i="10" a="1"/>
  <c r="L133" i="10" s="1"/>
  <c r="L134" i="10" a="1"/>
  <c r="L134" i="10" s="1"/>
  <c r="L135" i="10" a="1"/>
  <c r="L135" i="10" s="1"/>
  <c r="L136" i="10" a="1"/>
  <c r="L136" i="10" s="1"/>
  <c r="L137" i="10" a="1"/>
  <c r="L137" i="10" s="1"/>
  <c r="L138" i="10" a="1"/>
  <c r="L138" i="10" s="1"/>
  <c r="L139" i="10" a="1"/>
  <c r="L139" i="10" s="1"/>
  <c r="L140" i="10" a="1"/>
  <c r="L140" i="10" s="1"/>
  <c r="L141" i="10" a="1"/>
  <c r="L141" i="10" s="1"/>
  <c r="L142" i="10" a="1"/>
  <c r="L142" i="10" s="1"/>
  <c r="L143" i="10" a="1"/>
  <c r="L143" i="10" s="1"/>
  <c r="L144" i="10" a="1"/>
  <c r="L144" i="10" s="1"/>
  <c r="L145" i="10" a="1"/>
  <c r="L145" i="10" s="1"/>
  <c r="L146" i="10" a="1"/>
  <c r="L146" i="10" s="1"/>
  <c r="L147" i="10" a="1"/>
  <c r="L147" i="10" s="1"/>
  <c r="L148" i="10" a="1"/>
  <c r="L148" i="10" s="1"/>
  <c r="L149" i="10" a="1"/>
  <c r="L149" i="10" s="1"/>
  <c r="L150" i="10" a="1"/>
  <c r="L150" i="10" s="1"/>
  <c r="L151" i="10" a="1"/>
  <c r="L151" i="10" s="1"/>
  <c r="L152" i="10" a="1"/>
  <c r="L152" i="10" s="1"/>
  <c r="L153" i="10" a="1"/>
  <c r="L153" i="10" s="1"/>
  <c r="L154" i="10" a="1"/>
  <c r="L154" i="10" s="1"/>
  <c r="L155" i="10" a="1"/>
  <c r="L155" i="10" s="1"/>
  <c r="L156" i="10" a="1"/>
  <c r="L156" i="10" s="1"/>
  <c r="L157" i="10" a="1"/>
  <c r="L157" i="10" s="1"/>
  <c r="L158" i="10" a="1"/>
  <c r="L158" i="10" s="1"/>
  <c r="L159" i="10" a="1"/>
  <c r="L159" i="10" s="1"/>
  <c r="L160" i="10" a="1"/>
  <c r="L160" i="10" s="1"/>
  <c r="L161" i="10" a="1"/>
  <c r="L161" i="10" s="1"/>
  <c r="L162" i="10" a="1"/>
  <c r="L162" i="10" s="1"/>
  <c r="L163" i="10" a="1"/>
  <c r="L163" i="10" s="1"/>
  <c r="L164" i="10" a="1"/>
  <c r="L164" i="10" s="1"/>
  <c r="L165" i="10" a="1"/>
  <c r="L165" i="10" s="1"/>
  <c r="L166" i="10" a="1"/>
  <c r="L166" i="10" s="1"/>
  <c r="L167" i="10" a="1"/>
  <c r="L167" i="10" s="1"/>
  <c r="L168" i="10" a="1"/>
  <c r="L168" i="10" s="1"/>
  <c r="L169" i="10" a="1"/>
  <c r="L169" i="10" s="1"/>
  <c r="L170" i="10" a="1"/>
  <c r="L170" i="10" s="1"/>
  <c r="L171" i="10" a="1"/>
  <c r="L171" i="10" s="1"/>
  <c r="L172" i="10" a="1"/>
  <c r="L172" i="10" s="1"/>
  <c r="L173" i="10" a="1"/>
  <c r="L173" i="10" s="1"/>
  <c r="L174" i="10" a="1"/>
  <c r="L174" i="10" s="1"/>
  <c r="L175" i="10" a="1"/>
  <c r="L175" i="10" s="1"/>
  <c r="L176" i="10" a="1"/>
  <c r="L176" i="10" s="1"/>
  <c r="L177" i="10" a="1"/>
  <c r="L177" i="10" s="1"/>
  <c r="L178" i="10" a="1"/>
  <c r="L178" i="10" s="1"/>
  <c r="L179" i="10" a="1"/>
  <c r="L179" i="10" s="1"/>
  <c r="L180" i="10" a="1"/>
  <c r="L180" i="10" s="1"/>
  <c r="L181" i="10" a="1"/>
  <c r="L181" i="10" s="1"/>
  <c r="L182" i="10" a="1"/>
  <c r="L182" i="10" s="1"/>
  <c r="L183" i="10" a="1"/>
  <c r="L183" i="10" s="1"/>
  <c r="L184" i="10" a="1"/>
  <c r="L184" i="10" s="1"/>
  <c r="L185" i="10" a="1"/>
  <c r="L185" i="10" s="1"/>
  <c r="L186" i="10" a="1"/>
  <c r="L186" i="10" s="1"/>
  <c r="L187" i="10" a="1"/>
  <c r="L187" i="10" s="1"/>
  <c r="L188" i="10" a="1"/>
  <c r="L188" i="10" s="1"/>
  <c r="L189" i="10" a="1"/>
  <c r="L189" i="10" s="1"/>
  <c r="L190" i="10" a="1"/>
  <c r="L190" i="10" s="1"/>
  <c r="L191" i="10" a="1"/>
  <c r="L191" i="10" s="1"/>
  <c r="L192" i="10" a="1"/>
  <c r="L192" i="10" s="1"/>
  <c r="L193" i="10" a="1"/>
  <c r="L193" i="10" s="1"/>
  <c r="L194" i="10" a="1"/>
  <c r="L194" i="10" s="1"/>
  <c r="L195" i="10" a="1"/>
  <c r="L195" i="10" s="1"/>
  <c r="L196" i="10" a="1"/>
  <c r="L196" i="10" s="1"/>
  <c r="L197" i="10" a="1"/>
  <c r="L197" i="10" s="1"/>
  <c r="L198" i="10" a="1"/>
  <c r="L198" i="10" s="1"/>
  <c r="L199" i="10" a="1"/>
  <c r="L199" i="10" s="1"/>
  <c r="L200" i="10" a="1"/>
  <c r="L200" i="10" s="1"/>
  <c r="L201" i="10" a="1"/>
  <c r="L201" i="10" s="1"/>
  <c r="L202" i="10" a="1"/>
  <c r="L202" i="10" s="1"/>
  <c r="L203" i="10" a="1"/>
  <c r="L203" i="10" s="1"/>
  <c r="L204" i="10" a="1"/>
  <c r="L204" i="10" s="1"/>
  <c r="L205" i="10" a="1"/>
  <c r="L205" i="10" s="1"/>
  <c r="L206" i="10" a="1"/>
  <c r="L206" i="10" s="1"/>
  <c r="L207" i="10" a="1"/>
  <c r="L207" i="10" s="1"/>
  <c r="L208" i="10" a="1"/>
  <c r="L208" i="10" s="1"/>
  <c r="L209" i="10" a="1"/>
  <c r="L209" i="10" s="1"/>
  <c r="L210" i="10" a="1"/>
  <c r="L210" i="10" s="1"/>
  <c r="L211" i="10" a="1"/>
  <c r="L211" i="10" s="1"/>
  <c r="L212" i="10" a="1"/>
  <c r="L212" i="10" s="1"/>
  <c r="L213" i="10" a="1"/>
  <c r="L213" i="10" s="1"/>
  <c r="L214" i="10" a="1"/>
  <c r="L214" i="10" s="1"/>
  <c r="L215" i="10" a="1"/>
  <c r="L215" i="10" s="1"/>
  <c r="L216" i="10" a="1"/>
  <c r="L216" i="10" s="1"/>
  <c r="L217" i="10" a="1"/>
  <c r="L217" i="10" s="1"/>
  <c r="L218" i="10" a="1"/>
  <c r="L218" i="10" s="1"/>
  <c r="L219" i="10" a="1"/>
  <c r="L219" i="10" s="1"/>
  <c r="L220" i="10" a="1"/>
  <c r="L220" i="10" s="1"/>
  <c r="L221" i="10" a="1"/>
  <c r="L221" i="10" s="1"/>
  <c r="L222" i="10" a="1"/>
  <c r="L222" i="10" s="1"/>
  <c r="L223" i="10" a="1"/>
  <c r="L223" i="10" s="1"/>
  <c r="L224" i="10" a="1"/>
  <c r="L224" i="10" s="1"/>
  <c r="L225" i="10" a="1"/>
  <c r="L225" i="10" s="1"/>
  <c r="L226" i="10" a="1"/>
  <c r="L226" i="10" s="1"/>
  <c r="L227" i="10" a="1"/>
  <c r="L227" i="10" s="1"/>
  <c r="L228" i="10" a="1"/>
  <c r="L228" i="10" s="1"/>
  <c r="L229" i="10" a="1"/>
  <c r="L229" i="10" s="1"/>
  <c r="L230" i="10" a="1"/>
  <c r="L230" i="10" s="1"/>
  <c r="L231" i="10" a="1"/>
  <c r="L231" i="10" s="1"/>
  <c r="L232" i="10" a="1"/>
  <c r="L232" i="10" s="1"/>
  <c r="L233" i="10" a="1"/>
  <c r="L233" i="10" s="1"/>
  <c r="L234" i="10" a="1"/>
  <c r="L234" i="10" s="1"/>
  <c r="L235" i="10" a="1"/>
  <c r="L235" i="10" s="1"/>
  <c r="L236" i="10" a="1"/>
  <c r="L236" i="10" s="1"/>
  <c r="L237" i="10" a="1"/>
  <c r="L237" i="10" s="1"/>
  <c r="L238" i="10" a="1"/>
  <c r="L238" i="10" s="1"/>
  <c r="L239" i="10" a="1"/>
  <c r="L239" i="10" s="1"/>
  <c r="L240" i="10" a="1"/>
  <c r="L240" i="10" s="1"/>
  <c r="L241" i="10" a="1"/>
  <c r="L241" i="10" s="1"/>
  <c r="L242" i="10" a="1"/>
  <c r="L242" i="10" s="1"/>
  <c r="L243" i="10" a="1"/>
  <c r="L243" i="10" s="1"/>
  <c r="L244" i="10" a="1"/>
  <c r="L244" i="10" s="1"/>
  <c r="L245" i="10" a="1"/>
  <c r="L245" i="10" s="1"/>
  <c r="L246" i="10" a="1"/>
  <c r="L246" i="10" s="1"/>
  <c r="L247" i="10" a="1"/>
  <c r="L247" i="10" s="1"/>
  <c r="L248" i="10" a="1"/>
  <c r="L248" i="10" s="1"/>
  <c r="L249" i="10" a="1"/>
  <c r="L249" i="10" s="1"/>
  <c r="L250" i="10" a="1"/>
  <c r="L250" i="10" s="1"/>
  <c r="L251" i="10" a="1"/>
  <c r="L251" i="10" s="1"/>
  <c r="L252" i="10" a="1"/>
  <c r="L252" i="10" s="1"/>
  <c r="L253" i="10" a="1"/>
  <c r="L253" i="10" s="1"/>
  <c r="L254" i="10" a="1"/>
  <c r="L254" i="10" s="1"/>
  <c r="L255" i="10" a="1"/>
  <c r="L255" i="10" s="1"/>
  <c r="L256" i="10" a="1"/>
  <c r="L256" i="10" s="1"/>
  <c r="L5" i="10" a="1"/>
  <c r="L5" i="10" s="1"/>
  <c r="K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74" i="10"/>
  <c r="K75" i="10"/>
  <c r="K76" i="10"/>
  <c r="K77" i="10"/>
  <c r="K78" i="10"/>
  <c r="K79" i="10"/>
  <c r="K80" i="10"/>
  <c r="K81" i="10"/>
  <c r="K82" i="10"/>
  <c r="K83" i="10"/>
  <c r="K84" i="10"/>
  <c r="K85" i="10"/>
  <c r="K86" i="10"/>
  <c r="K87" i="10"/>
  <c r="K88" i="10"/>
  <c r="K89" i="10"/>
  <c r="K90" i="10"/>
  <c r="K91" i="10"/>
  <c r="K92" i="10"/>
  <c r="K93" i="10"/>
  <c r="K94" i="10"/>
  <c r="K95" i="10"/>
  <c r="K96" i="10"/>
  <c r="K97" i="10"/>
  <c r="K98" i="10"/>
  <c r="K99" i="10"/>
  <c r="K100" i="10"/>
  <c r="K101" i="10"/>
  <c r="K102" i="10"/>
  <c r="K103" i="10"/>
  <c r="K104" i="10"/>
  <c r="K105" i="10"/>
  <c r="K106" i="10"/>
  <c r="K107" i="10"/>
  <c r="K108" i="10"/>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K140" i="10"/>
  <c r="K141" i="10"/>
  <c r="K142" i="10"/>
  <c r="K143" i="10"/>
  <c r="K144" i="10"/>
  <c r="K145" i="10"/>
  <c r="K146" i="10"/>
  <c r="K147" i="10"/>
  <c r="K148" i="10"/>
  <c r="K149" i="10"/>
  <c r="K150" i="10"/>
  <c r="K151" i="10"/>
  <c r="K152" i="10"/>
  <c r="K153" i="10"/>
  <c r="K154" i="10"/>
  <c r="K155" i="10"/>
  <c r="K156" i="10"/>
  <c r="K157" i="10"/>
  <c r="K158" i="10"/>
  <c r="K159" i="10"/>
  <c r="K160" i="10"/>
  <c r="K161" i="10"/>
  <c r="K162" i="10"/>
  <c r="K163" i="10"/>
  <c r="K164" i="10"/>
  <c r="K165" i="10"/>
  <c r="K166" i="10"/>
  <c r="K167" i="10"/>
  <c r="K168" i="10"/>
  <c r="K169" i="10"/>
  <c r="K170" i="10"/>
  <c r="K171" i="10"/>
  <c r="K172" i="10"/>
  <c r="K173" i="10"/>
  <c r="K174" i="10"/>
  <c r="K175" i="10"/>
  <c r="K176" i="10"/>
  <c r="K177" i="10"/>
  <c r="K178" i="10"/>
  <c r="K179" i="10"/>
  <c r="K180" i="10"/>
  <c r="K181" i="10"/>
  <c r="K182" i="10"/>
  <c r="K183" i="10"/>
  <c r="K184" i="10"/>
  <c r="K185" i="10"/>
  <c r="K186" i="10"/>
  <c r="K187" i="10"/>
  <c r="K188" i="10"/>
  <c r="K189" i="10"/>
  <c r="K190" i="10"/>
  <c r="K191" i="10"/>
  <c r="K192" i="10"/>
  <c r="K193" i="10"/>
  <c r="K194" i="10"/>
  <c r="K195" i="10"/>
  <c r="K196" i="10"/>
  <c r="K197" i="10"/>
  <c r="K198" i="10"/>
  <c r="K199" i="10"/>
  <c r="K200" i="10"/>
  <c r="K201" i="10"/>
  <c r="K202" i="10"/>
  <c r="K203" i="10"/>
  <c r="K204" i="10"/>
  <c r="K205" i="10"/>
  <c r="K206" i="10"/>
  <c r="K207" i="10"/>
  <c r="K208" i="10"/>
  <c r="K209" i="10"/>
  <c r="K210" i="10"/>
  <c r="K211" i="10"/>
  <c r="K212" i="10"/>
  <c r="K213" i="10"/>
  <c r="K214" i="10"/>
  <c r="K215" i="10"/>
  <c r="K216" i="10"/>
  <c r="K217" i="10"/>
  <c r="K218" i="10"/>
  <c r="K219" i="10"/>
  <c r="K220" i="10"/>
  <c r="K221" i="10"/>
  <c r="K222" i="10"/>
  <c r="K223" i="10"/>
  <c r="K224" i="10"/>
  <c r="K225" i="10"/>
  <c r="K226" i="10"/>
  <c r="K227" i="10"/>
  <c r="K228" i="10"/>
  <c r="K229" i="10"/>
  <c r="K230" i="10"/>
  <c r="K231" i="10"/>
  <c r="K232" i="10"/>
  <c r="K233" i="10"/>
  <c r="K234" i="10"/>
  <c r="K235" i="10"/>
  <c r="K236" i="10"/>
  <c r="K237" i="10"/>
  <c r="K238" i="10"/>
  <c r="K239" i="10"/>
  <c r="K240" i="10"/>
  <c r="K241" i="10"/>
  <c r="K242" i="10"/>
  <c r="K243" i="10"/>
  <c r="K244" i="10"/>
  <c r="K245" i="10"/>
  <c r="K246" i="10"/>
  <c r="K247" i="10"/>
  <c r="K248" i="10"/>
  <c r="K249" i="10"/>
  <c r="K250" i="10"/>
  <c r="K251" i="10"/>
  <c r="K252" i="10"/>
  <c r="K253" i="10"/>
  <c r="K254" i="10"/>
  <c r="K255" i="10"/>
  <c r="K256" i="10"/>
  <c r="K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5" i="10"/>
  <c r="I6" i="10" a="1"/>
  <c r="I6" i="10" s="1"/>
  <c r="I7" i="10" a="1"/>
  <c r="I7" i="10" s="1"/>
  <c r="I8" i="10" a="1"/>
  <c r="I8" i="10" s="1"/>
  <c r="I9" i="10" a="1"/>
  <c r="I9" i="10" s="1"/>
  <c r="I10" i="10" a="1"/>
  <c r="I10" i="10" s="1"/>
  <c r="I11" i="10" a="1"/>
  <c r="I11" i="10" s="1"/>
  <c r="I12" i="10" a="1"/>
  <c r="I12" i="10" s="1"/>
  <c r="I13" i="10" a="1"/>
  <c r="I13" i="10" s="1"/>
  <c r="I14" i="10" a="1"/>
  <c r="I14" i="10" s="1"/>
  <c r="I15" i="10" a="1"/>
  <c r="I15" i="10" s="1"/>
  <c r="I16" i="10" a="1"/>
  <c r="I16" i="10" s="1"/>
  <c r="I17" i="10" a="1"/>
  <c r="I17" i="10" s="1"/>
  <c r="I18" i="10" a="1"/>
  <c r="I18" i="10" s="1"/>
  <c r="I19" i="10" a="1"/>
  <c r="I19" i="10" s="1"/>
  <c r="I20" i="10" a="1"/>
  <c r="I20" i="10" s="1"/>
  <c r="I21" i="10" a="1"/>
  <c r="I21" i="10" s="1"/>
  <c r="I22" i="10" a="1"/>
  <c r="I22" i="10" s="1"/>
  <c r="I23" i="10" a="1"/>
  <c r="I23" i="10" s="1"/>
  <c r="I24" i="10" a="1"/>
  <c r="I24" i="10" s="1"/>
  <c r="I25" i="10" a="1"/>
  <c r="I25" i="10" s="1"/>
  <c r="I26" i="10" a="1"/>
  <c r="I26" i="10" s="1"/>
  <c r="I27" i="10" a="1"/>
  <c r="I27" i="10" s="1"/>
  <c r="I28" i="10" a="1"/>
  <c r="I28" i="10" s="1"/>
  <c r="I29" i="10" a="1"/>
  <c r="I29" i="10" s="1"/>
  <c r="I30" i="10" a="1"/>
  <c r="I30" i="10" s="1"/>
  <c r="I31" i="10" a="1"/>
  <c r="I31" i="10" s="1"/>
  <c r="I32" i="10" a="1"/>
  <c r="I32" i="10" s="1"/>
  <c r="I33" i="10" a="1"/>
  <c r="I33" i="10" s="1"/>
  <c r="I34" i="10" a="1"/>
  <c r="I34" i="10" s="1"/>
  <c r="I35" i="10" a="1"/>
  <c r="I35" i="10" s="1"/>
  <c r="I36" i="10" a="1"/>
  <c r="I36" i="10" s="1"/>
  <c r="I37" i="10" a="1"/>
  <c r="I37" i="10" s="1"/>
  <c r="I38" i="10" a="1"/>
  <c r="I38" i="10" s="1"/>
  <c r="I39" i="10" a="1"/>
  <c r="I39" i="10" s="1"/>
  <c r="I40" i="10" a="1"/>
  <c r="I40" i="10" s="1"/>
  <c r="I41" i="10" a="1"/>
  <c r="I41" i="10" s="1"/>
  <c r="I42" i="10" a="1"/>
  <c r="I42" i="10" s="1"/>
  <c r="I43" i="10" a="1"/>
  <c r="I43" i="10" s="1"/>
  <c r="I44" i="10" a="1"/>
  <c r="I44" i="10" s="1"/>
  <c r="I45" i="10" a="1"/>
  <c r="I45" i="10" s="1"/>
  <c r="I46" i="10" a="1"/>
  <c r="I46" i="10" s="1"/>
  <c r="I47" i="10" a="1"/>
  <c r="I47" i="10" s="1"/>
  <c r="I48" i="10" a="1"/>
  <c r="I48" i="10" s="1"/>
  <c r="I49" i="10" a="1"/>
  <c r="I49" i="10" s="1"/>
  <c r="I50" i="10" a="1"/>
  <c r="I50" i="10" s="1"/>
  <c r="I51" i="10" a="1"/>
  <c r="I51" i="10" s="1"/>
  <c r="I52" i="10" a="1"/>
  <c r="I52" i="10" s="1"/>
  <c r="I53" i="10" a="1"/>
  <c r="I53" i="10" s="1"/>
  <c r="I54" i="10" a="1"/>
  <c r="I54" i="10" s="1"/>
  <c r="I55" i="10" a="1"/>
  <c r="I55" i="10" s="1"/>
  <c r="I56" i="10" a="1"/>
  <c r="I56" i="10" s="1"/>
  <c r="I57" i="10" a="1"/>
  <c r="I57" i="10" s="1"/>
  <c r="I58" i="10" a="1"/>
  <c r="I58" i="10" s="1"/>
  <c r="I59" i="10" a="1"/>
  <c r="I59" i="10" s="1"/>
  <c r="I60" i="10" a="1"/>
  <c r="I60" i="10" s="1"/>
  <c r="I61" i="10" a="1"/>
  <c r="I61" i="10" s="1"/>
  <c r="I62" i="10" a="1"/>
  <c r="I62" i="10" s="1"/>
  <c r="I63" i="10" a="1"/>
  <c r="I63" i="10" s="1"/>
  <c r="I64" i="10" a="1"/>
  <c r="I64" i="10" s="1"/>
  <c r="I65" i="10" a="1"/>
  <c r="I65" i="10" s="1"/>
  <c r="I66" i="10" a="1"/>
  <c r="I66" i="10" s="1"/>
  <c r="I67" i="10" a="1"/>
  <c r="I67" i="10" s="1"/>
  <c r="I68" i="10" a="1"/>
  <c r="I68" i="10" s="1"/>
  <c r="I69" i="10" a="1"/>
  <c r="I69" i="10" s="1"/>
  <c r="I70" i="10" a="1"/>
  <c r="I70" i="10" s="1"/>
  <c r="I71" i="10" a="1"/>
  <c r="I71" i="10" s="1"/>
  <c r="I72" i="10" a="1"/>
  <c r="I72" i="10" s="1"/>
  <c r="I73" i="10" a="1"/>
  <c r="I73" i="10" s="1"/>
  <c r="I74" i="10" a="1"/>
  <c r="I74" i="10" s="1"/>
  <c r="I75" i="10" a="1"/>
  <c r="I75" i="10" s="1"/>
  <c r="I76" i="10" a="1"/>
  <c r="I76" i="10" s="1"/>
  <c r="I77" i="10" a="1"/>
  <c r="I77" i="10" s="1"/>
  <c r="I78" i="10" a="1"/>
  <c r="I78" i="10" s="1"/>
  <c r="I79" i="10" a="1"/>
  <c r="I79" i="10" s="1"/>
  <c r="I80" i="10" a="1"/>
  <c r="I80" i="10" s="1"/>
  <c r="I81" i="10" a="1"/>
  <c r="I81" i="10" s="1"/>
  <c r="I82" i="10" a="1"/>
  <c r="I82" i="10" s="1"/>
  <c r="I83" i="10" a="1"/>
  <c r="I83" i="10" s="1"/>
  <c r="I84" i="10" a="1"/>
  <c r="I84" i="10" s="1"/>
  <c r="I85" i="10" a="1"/>
  <c r="I85" i="10" s="1"/>
  <c r="I86" i="10" a="1"/>
  <c r="I86" i="10" s="1"/>
  <c r="I87" i="10" a="1"/>
  <c r="I87" i="10" s="1"/>
  <c r="I88" i="10" a="1"/>
  <c r="I88" i="10" s="1"/>
  <c r="I89" i="10" a="1"/>
  <c r="I89" i="10" s="1"/>
  <c r="I90" i="10" a="1"/>
  <c r="I90" i="10" s="1"/>
  <c r="I91" i="10" a="1"/>
  <c r="I91" i="10" s="1"/>
  <c r="I92" i="10" a="1"/>
  <c r="I92" i="10" s="1"/>
  <c r="I93" i="10" a="1"/>
  <c r="I93" i="10" s="1"/>
  <c r="I94" i="10" a="1"/>
  <c r="I94" i="10" s="1"/>
  <c r="I95" i="10" a="1"/>
  <c r="I95" i="10" s="1"/>
  <c r="I96" i="10" a="1"/>
  <c r="I96" i="10" s="1"/>
  <c r="I97" i="10" a="1"/>
  <c r="I97" i="10" s="1"/>
  <c r="I98" i="10" a="1"/>
  <c r="I98" i="10" s="1"/>
  <c r="I99" i="10" a="1"/>
  <c r="I99" i="10" s="1"/>
  <c r="I100" i="10" a="1"/>
  <c r="I100" i="10" s="1"/>
  <c r="I101" i="10" a="1"/>
  <c r="I101" i="10" s="1"/>
  <c r="I102" i="10" a="1"/>
  <c r="I102" i="10" s="1"/>
  <c r="I103" i="10" a="1"/>
  <c r="I103" i="10" s="1"/>
  <c r="I104" i="10" a="1"/>
  <c r="I104" i="10" s="1"/>
  <c r="I105" i="10" a="1"/>
  <c r="I105" i="10" s="1"/>
  <c r="I106" i="10" a="1"/>
  <c r="I106" i="10" s="1"/>
  <c r="I107" i="10" a="1"/>
  <c r="I107" i="10" s="1"/>
  <c r="I108" i="10" a="1"/>
  <c r="I108" i="10" s="1"/>
  <c r="I109" i="10" a="1"/>
  <c r="I109" i="10" s="1"/>
  <c r="I110" i="10" a="1"/>
  <c r="I110" i="10" s="1"/>
  <c r="I111" i="10" a="1"/>
  <c r="I111" i="10" s="1"/>
  <c r="I112" i="10" a="1"/>
  <c r="I112" i="10" s="1"/>
  <c r="I113" i="10" a="1"/>
  <c r="I113" i="10" s="1"/>
  <c r="I114" i="10" a="1"/>
  <c r="I114" i="10" s="1"/>
  <c r="I115" i="10" a="1"/>
  <c r="I115" i="10" s="1"/>
  <c r="I116" i="10" a="1"/>
  <c r="I116" i="10" s="1"/>
  <c r="I117" i="10" a="1"/>
  <c r="I117" i="10" s="1"/>
  <c r="I118" i="10" a="1"/>
  <c r="I118" i="10" s="1"/>
  <c r="I119" i="10" a="1"/>
  <c r="I119" i="10" s="1"/>
  <c r="I120" i="10" a="1"/>
  <c r="I120" i="10" s="1"/>
  <c r="I121" i="10" a="1"/>
  <c r="I121" i="10" s="1"/>
  <c r="I122" i="10" a="1"/>
  <c r="I122" i="10" s="1"/>
  <c r="I123" i="10" a="1"/>
  <c r="I123" i="10" s="1"/>
  <c r="I124" i="10" a="1"/>
  <c r="I124" i="10" s="1"/>
  <c r="I125" i="10" a="1"/>
  <c r="I125" i="10" s="1"/>
  <c r="I126" i="10" a="1"/>
  <c r="I126" i="10" s="1"/>
  <c r="I127" i="10" a="1"/>
  <c r="I127" i="10" s="1"/>
  <c r="I128" i="10" a="1"/>
  <c r="I128" i="10" s="1"/>
  <c r="I129" i="10" a="1"/>
  <c r="I129" i="10" s="1"/>
  <c r="I130" i="10" a="1"/>
  <c r="I130" i="10" s="1"/>
  <c r="I131" i="10" a="1"/>
  <c r="I131" i="10" s="1"/>
  <c r="I132" i="10" a="1"/>
  <c r="I132" i="10" s="1"/>
  <c r="I133" i="10" a="1"/>
  <c r="I133" i="10" s="1"/>
  <c r="I134" i="10" a="1"/>
  <c r="I134" i="10" s="1"/>
  <c r="I135" i="10" a="1"/>
  <c r="I135" i="10" s="1"/>
  <c r="I136" i="10" a="1"/>
  <c r="I136" i="10" s="1"/>
  <c r="I137" i="10" a="1"/>
  <c r="I137" i="10" s="1"/>
  <c r="I138" i="10" a="1"/>
  <c r="I138" i="10" s="1"/>
  <c r="I139" i="10" a="1"/>
  <c r="I139" i="10" s="1"/>
  <c r="I140" i="10" a="1"/>
  <c r="I140" i="10" s="1"/>
  <c r="I141" i="10" a="1"/>
  <c r="I141" i="10" s="1"/>
  <c r="I142" i="10" a="1"/>
  <c r="I142" i="10" s="1"/>
  <c r="I143" i="10" a="1"/>
  <c r="I143" i="10" s="1"/>
  <c r="I144" i="10" a="1"/>
  <c r="I144" i="10" s="1"/>
  <c r="I145" i="10" a="1"/>
  <c r="I145" i="10" s="1"/>
  <c r="I146" i="10" a="1"/>
  <c r="I146" i="10" s="1"/>
  <c r="I147" i="10" a="1"/>
  <c r="I147" i="10" s="1"/>
  <c r="I148" i="10" a="1"/>
  <c r="I148" i="10" s="1"/>
  <c r="I149" i="10" a="1"/>
  <c r="I149" i="10" s="1"/>
  <c r="I150" i="10" a="1"/>
  <c r="I150" i="10" s="1"/>
  <c r="I151" i="10" a="1"/>
  <c r="I151" i="10" s="1"/>
  <c r="I152" i="10" a="1"/>
  <c r="I152" i="10" s="1"/>
  <c r="I153" i="10" a="1"/>
  <c r="I153" i="10" s="1"/>
  <c r="I154" i="10" a="1"/>
  <c r="I154" i="10" s="1"/>
  <c r="I155" i="10" a="1"/>
  <c r="I155" i="10" s="1"/>
  <c r="I156" i="10" a="1"/>
  <c r="I156" i="10" s="1"/>
  <c r="I157" i="10" a="1"/>
  <c r="I157" i="10" s="1"/>
  <c r="I158" i="10" a="1"/>
  <c r="I158" i="10" s="1"/>
  <c r="I159" i="10" a="1"/>
  <c r="I159" i="10" s="1"/>
  <c r="I160" i="10" a="1"/>
  <c r="I160" i="10" s="1"/>
  <c r="I161" i="10" a="1"/>
  <c r="I161" i="10" s="1"/>
  <c r="I162" i="10" a="1"/>
  <c r="I162" i="10" s="1"/>
  <c r="I163" i="10" a="1"/>
  <c r="I163" i="10" s="1"/>
  <c r="I164" i="10" a="1"/>
  <c r="I164" i="10" s="1"/>
  <c r="I165" i="10" a="1"/>
  <c r="I165" i="10" s="1"/>
  <c r="I166" i="10" a="1"/>
  <c r="I166" i="10" s="1"/>
  <c r="I167" i="10" a="1"/>
  <c r="I167" i="10" s="1"/>
  <c r="I168" i="10" a="1"/>
  <c r="I168" i="10" s="1"/>
  <c r="I169" i="10" a="1"/>
  <c r="I169" i="10" s="1"/>
  <c r="I170" i="10" a="1"/>
  <c r="I170" i="10" s="1"/>
  <c r="I171" i="10" a="1"/>
  <c r="I171" i="10" s="1"/>
  <c r="I172" i="10" a="1"/>
  <c r="I172" i="10" s="1"/>
  <c r="I173" i="10" a="1"/>
  <c r="I173" i="10" s="1"/>
  <c r="I174" i="10" a="1"/>
  <c r="I174" i="10" s="1"/>
  <c r="I175" i="10" a="1"/>
  <c r="I175" i="10" s="1"/>
  <c r="I176" i="10" a="1"/>
  <c r="I176" i="10" s="1"/>
  <c r="I177" i="10" a="1"/>
  <c r="I177" i="10" s="1"/>
  <c r="I178" i="10" a="1"/>
  <c r="I178" i="10" s="1"/>
  <c r="I179" i="10" a="1"/>
  <c r="I179" i="10" s="1"/>
  <c r="I180" i="10" a="1"/>
  <c r="I180" i="10" s="1"/>
  <c r="I181" i="10" a="1"/>
  <c r="I181" i="10" s="1"/>
  <c r="I182" i="10" a="1"/>
  <c r="I182" i="10" s="1"/>
  <c r="I183" i="10" a="1"/>
  <c r="I183" i="10" s="1"/>
  <c r="I184" i="10" a="1"/>
  <c r="I184" i="10" s="1"/>
  <c r="I185" i="10" a="1"/>
  <c r="I185" i="10" s="1"/>
  <c r="I186" i="10" a="1"/>
  <c r="I186" i="10" s="1"/>
  <c r="I187" i="10" a="1"/>
  <c r="I187" i="10" s="1"/>
  <c r="I188" i="10" a="1"/>
  <c r="I188" i="10" s="1"/>
  <c r="I189" i="10" a="1"/>
  <c r="I189" i="10" s="1"/>
  <c r="I190" i="10" a="1"/>
  <c r="I190" i="10" s="1"/>
  <c r="I191" i="10" a="1"/>
  <c r="I191" i="10" s="1"/>
  <c r="I192" i="10" a="1"/>
  <c r="I192" i="10" s="1"/>
  <c r="I193" i="10" a="1"/>
  <c r="I193" i="10" s="1"/>
  <c r="I194" i="10" a="1"/>
  <c r="I194" i="10" s="1"/>
  <c r="I195" i="10" a="1"/>
  <c r="I195" i="10" s="1"/>
  <c r="I196" i="10" a="1"/>
  <c r="I196" i="10" s="1"/>
  <c r="I197" i="10" a="1"/>
  <c r="I197" i="10" s="1"/>
  <c r="I198" i="10" a="1"/>
  <c r="I198" i="10" s="1"/>
  <c r="I199" i="10" a="1"/>
  <c r="I199" i="10" s="1"/>
  <c r="I200" i="10" a="1"/>
  <c r="I200" i="10" s="1"/>
  <c r="I201" i="10" a="1"/>
  <c r="I201" i="10" s="1"/>
  <c r="I202" i="10" a="1"/>
  <c r="I202" i="10" s="1"/>
  <c r="I203" i="10" a="1"/>
  <c r="I203" i="10" s="1"/>
  <c r="I204" i="10" a="1"/>
  <c r="I204" i="10" s="1"/>
  <c r="I205" i="10" a="1"/>
  <c r="I205" i="10" s="1"/>
  <c r="I206" i="10" a="1"/>
  <c r="I206" i="10" s="1"/>
  <c r="I207" i="10" a="1"/>
  <c r="I207" i="10" s="1"/>
  <c r="I208" i="10" a="1"/>
  <c r="I208" i="10" s="1"/>
  <c r="I209" i="10" a="1"/>
  <c r="I209" i="10" s="1"/>
  <c r="I210" i="10" a="1"/>
  <c r="I210" i="10" s="1"/>
  <c r="I211" i="10" a="1"/>
  <c r="I211" i="10" s="1"/>
  <c r="I212" i="10" a="1"/>
  <c r="I212" i="10" s="1"/>
  <c r="I213" i="10" a="1"/>
  <c r="I213" i="10" s="1"/>
  <c r="I214" i="10" a="1"/>
  <c r="I214" i="10" s="1"/>
  <c r="I215" i="10" a="1"/>
  <c r="I215" i="10" s="1"/>
  <c r="I216" i="10" a="1"/>
  <c r="I216" i="10" s="1"/>
  <c r="I217" i="10" a="1"/>
  <c r="I217" i="10" s="1"/>
  <c r="I218" i="10" a="1"/>
  <c r="I218" i="10" s="1"/>
  <c r="I219" i="10" a="1"/>
  <c r="I219" i="10" s="1"/>
  <c r="I220" i="10" a="1"/>
  <c r="I220" i="10" s="1"/>
  <c r="I221" i="10" a="1"/>
  <c r="I221" i="10" s="1"/>
  <c r="I222" i="10" a="1"/>
  <c r="I222" i="10" s="1"/>
  <c r="I223" i="10" a="1"/>
  <c r="I223" i="10" s="1"/>
  <c r="I224" i="10" a="1"/>
  <c r="I224" i="10" s="1"/>
  <c r="I225" i="10" a="1"/>
  <c r="I225" i="10" s="1"/>
  <c r="I226" i="10" a="1"/>
  <c r="I226" i="10" s="1"/>
  <c r="I227" i="10" a="1"/>
  <c r="I227" i="10" s="1"/>
  <c r="I228" i="10" a="1"/>
  <c r="I228" i="10" s="1"/>
  <c r="I229" i="10" a="1"/>
  <c r="I229" i="10" s="1"/>
  <c r="I230" i="10" a="1"/>
  <c r="I230" i="10" s="1"/>
  <c r="I231" i="10" a="1"/>
  <c r="I231" i="10" s="1"/>
  <c r="I232" i="10" a="1"/>
  <c r="I232" i="10" s="1"/>
  <c r="I233" i="10" a="1"/>
  <c r="I233" i="10" s="1"/>
  <c r="I234" i="10" a="1"/>
  <c r="I234" i="10" s="1"/>
  <c r="I235" i="10" a="1"/>
  <c r="I235" i="10" s="1"/>
  <c r="I236" i="10" a="1"/>
  <c r="I236" i="10" s="1"/>
  <c r="I237" i="10" a="1"/>
  <c r="I237" i="10" s="1"/>
  <c r="I238" i="10" a="1"/>
  <c r="I238" i="10" s="1"/>
  <c r="I239" i="10" a="1"/>
  <c r="I239" i="10" s="1"/>
  <c r="I240" i="10" a="1"/>
  <c r="I240" i="10" s="1"/>
  <c r="I241" i="10" a="1"/>
  <c r="I241" i="10" s="1"/>
  <c r="I242" i="10" a="1"/>
  <c r="I242" i="10" s="1"/>
  <c r="I243" i="10" a="1"/>
  <c r="I243" i="10" s="1"/>
  <c r="I244" i="10" a="1"/>
  <c r="I244" i="10" s="1"/>
  <c r="I245" i="10" a="1"/>
  <c r="I245" i="10" s="1"/>
  <c r="I246" i="10" a="1"/>
  <c r="I246" i="10" s="1"/>
  <c r="I247" i="10" a="1"/>
  <c r="I247" i="10" s="1"/>
  <c r="I248" i="10" a="1"/>
  <c r="I248" i="10" s="1"/>
  <c r="I249" i="10" a="1"/>
  <c r="I249" i="10" s="1"/>
  <c r="I250" i="10" a="1"/>
  <c r="I250" i="10" s="1"/>
  <c r="I251" i="10" a="1"/>
  <c r="I251" i="10" s="1"/>
  <c r="I252" i="10" a="1"/>
  <c r="I252" i="10" s="1"/>
  <c r="I253" i="10" a="1"/>
  <c r="I253" i="10" s="1"/>
  <c r="I254" i="10" a="1"/>
  <c r="I254" i="10" s="1"/>
  <c r="I255" i="10" a="1"/>
  <c r="I255" i="10" s="1"/>
  <c r="I256" i="10" a="1"/>
  <c r="I256" i="10" s="1"/>
  <c r="I5" i="10" a="1"/>
  <c r="I5" i="10" s="1"/>
  <c r="AC39" i="9"/>
  <c r="AB39" i="9"/>
  <c r="AA39" i="9"/>
  <c r="Z39" i="9"/>
  <c r="AB38" i="9"/>
  <c r="AA38" i="9"/>
  <c r="Z38" i="9"/>
  <c r="AA37" i="9"/>
  <c r="Z37" i="9"/>
  <c r="Z36" i="9"/>
  <c r="Z27" i="9" a="1"/>
  <c r="Z27" i="9" s="1"/>
  <c r="Q28" i="1" a="1"/>
  <c r="Q28" i="1" s="1"/>
  <c r="AA24" i="9"/>
  <c r="AB24" i="9"/>
  <c r="AC24" i="9"/>
  <c r="AD24" i="9"/>
  <c r="Z24" i="9"/>
  <c r="AA23" i="9"/>
  <c r="AB23" i="9"/>
  <c r="AC23" i="9"/>
  <c r="AD23" i="9"/>
  <c r="Z23" i="9"/>
  <c r="AA22" i="9"/>
  <c r="AB22" i="9"/>
  <c r="AC22" i="9"/>
  <c r="AD22" i="9"/>
  <c r="Z22" i="9"/>
  <c r="AA21" i="9"/>
  <c r="AB21" i="9"/>
  <c r="AC21" i="9"/>
  <c r="AD21" i="9"/>
  <c r="Z21" i="9"/>
  <c r="AA20" i="9"/>
  <c r="AB20" i="9"/>
  <c r="AC20" i="9"/>
  <c r="AD20" i="9"/>
  <c r="Z20" i="9"/>
  <c r="Z19" i="9"/>
  <c r="AA19" i="9"/>
  <c r="AB19" i="9"/>
  <c r="AC19" i="9"/>
  <c r="AD19" i="9"/>
  <c r="AA15" i="9"/>
  <c r="AB15" i="9"/>
  <c r="AC15" i="9"/>
  <c r="AD15" i="9"/>
  <c r="AA14" i="9"/>
  <c r="AB14" i="9"/>
  <c r="AC14" i="9"/>
  <c r="AD14" i="9"/>
  <c r="Z14" i="9"/>
  <c r="Z12" i="9"/>
  <c r="Z11" i="9"/>
  <c r="Q15" i="1"/>
  <c r="AD13" i="9"/>
  <c r="AC13" i="9"/>
  <c r="AB13" i="9"/>
  <c r="AA13" i="9"/>
  <c r="Z13" i="9"/>
  <c r="N5" i="2"/>
  <c r="L510" i="9"/>
  <c r="K510" i="9"/>
  <c r="J510" i="9"/>
  <c r="I510" i="9"/>
  <c r="H510" i="9"/>
  <c r="L509" i="9"/>
  <c r="K509" i="9"/>
  <c r="J509" i="9"/>
  <c r="I509" i="9"/>
  <c r="H509" i="9"/>
  <c r="L508" i="9"/>
  <c r="K508" i="9"/>
  <c r="J508" i="9"/>
  <c r="I508" i="9"/>
  <c r="H508" i="9"/>
  <c r="L507" i="9"/>
  <c r="K507" i="9"/>
  <c r="J507" i="9"/>
  <c r="I507" i="9"/>
  <c r="H507" i="9"/>
  <c r="L506" i="9"/>
  <c r="K506" i="9"/>
  <c r="J506" i="9"/>
  <c r="I506" i="9"/>
  <c r="H506" i="9"/>
  <c r="L505" i="9"/>
  <c r="K505" i="9"/>
  <c r="J505" i="9"/>
  <c r="I505" i="9"/>
  <c r="H505" i="9"/>
  <c r="L504" i="9"/>
  <c r="K504" i="9"/>
  <c r="J504" i="9"/>
  <c r="I504" i="9"/>
  <c r="H504" i="9"/>
  <c r="L503" i="9"/>
  <c r="K503" i="9"/>
  <c r="J503" i="9"/>
  <c r="I503" i="9"/>
  <c r="H503" i="9"/>
  <c r="L502" i="9"/>
  <c r="K502" i="9"/>
  <c r="J502" i="9"/>
  <c r="I502" i="9"/>
  <c r="H502" i="9"/>
  <c r="L501" i="9"/>
  <c r="K501" i="9"/>
  <c r="J501" i="9"/>
  <c r="I501" i="9"/>
  <c r="H501" i="9"/>
  <c r="L500" i="9"/>
  <c r="K500" i="9"/>
  <c r="J500" i="9"/>
  <c r="I500" i="9"/>
  <c r="H500" i="9"/>
  <c r="L499" i="9"/>
  <c r="K499" i="9"/>
  <c r="J499" i="9"/>
  <c r="I499" i="9"/>
  <c r="H499" i="9"/>
  <c r="L498" i="9"/>
  <c r="K498" i="9"/>
  <c r="J498" i="9"/>
  <c r="I498" i="9"/>
  <c r="H498" i="9"/>
  <c r="L497" i="9"/>
  <c r="K497" i="9"/>
  <c r="J497" i="9"/>
  <c r="I497" i="9"/>
  <c r="N497" i="9" s="1"/>
  <c r="H497" i="9"/>
  <c r="L496" i="9"/>
  <c r="K496" i="9"/>
  <c r="J496" i="9"/>
  <c r="I496" i="9"/>
  <c r="N496" i="9" s="1"/>
  <c r="H496" i="9"/>
  <c r="L495" i="9"/>
  <c r="K495" i="9"/>
  <c r="P495" i="9" s="1"/>
  <c r="J495" i="9"/>
  <c r="I495" i="9"/>
  <c r="H495" i="9"/>
  <c r="L494" i="9"/>
  <c r="K494" i="9"/>
  <c r="P494" i="9" s="1"/>
  <c r="J494" i="9"/>
  <c r="I494" i="9"/>
  <c r="H494" i="9"/>
  <c r="M494" i="9" s="1"/>
  <c r="L493" i="9"/>
  <c r="K493" i="9"/>
  <c r="J493" i="9"/>
  <c r="I493" i="9"/>
  <c r="H493" i="9"/>
  <c r="L492" i="9"/>
  <c r="K492" i="9"/>
  <c r="J492" i="9"/>
  <c r="O492" i="9" s="1"/>
  <c r="I492" i="9"/>
  <c r="H492" i="9"/>
  <c r="L491" i="9"/>
  <c r="K491" i="9"/>
  <c r="J491" i="9"/>
  <c r="I491" i="9"/>
  <c r="H491" i="9"/>
  <c r="L490" i="9"/>
  <c r="Q490" i="9" s="1"/>
  <c r="K490" i="9"/>
  <c r="J490" i="9"/>
  <c r="I490" i="9"/>
  <c r="H490" i="9"/>
  <c r="L489" i="9"/>
  <c r="K489" i="9"/>
  <c r="J489" i="9"/>
  <c r="I489" i="9"/>
  <c r="N489" i="9" s="1"/>
  <c r="H489" i="9"/>
  <c r="L488" i="9"/>
  <c r="K488" i="9"/>
  <c r="J488" i="9"/>
  <c r="I488" i="9"/>
  <c r="H488" i="9"/>
  <c r="L487" i="9"/>
  <c r="K487" i="9"/>
  <c r="P487" i="9" s="1"/>
  <c r="J487" i="9"/>
  <c r="I487" i="9"/>
  <c r="H487" i="9"/>
  <c r="L486" i="9"/>
  <c r="K486" i="9"/>
  <c r="J486" i="9"/>
  <c r="I486" i="9"/>
  <c r="H486" i="9"/>
  <c r="M486" i="9" s="1"/>
  <c r="L485" i="9"/>
  <c r="K485" i="9"/>
  <c r="J485" i="9"/>
  <c r="I485" i="9"/>
  <c r="H485" i="9"/>
  <c r="L484" i="9"/>
  <c r="K484" i="9"/>
  <c r="J484" i="9"/>
  <c r="O484" i="9" s="1"/>
  <c r="I484" i="9"/>
  <c r="H484" i="9"/>
  <c r="L483" i="9"/>
  <c r="K483" i="9"/>
  <c r="J483" i="9"/>
  <c r="O483" i="9" s="1"/>
  <c r="I483" i="9"/>
  <c r="H483" i="9"/>
  <c r="L482" i="9"/>
  <c r="Q482" i="9" s="1"/>
  <c r="K482" i="9"/>
  <c r="J482" i="9"/>
  <c r="I482" i="9"/>
  <c r="H482" i="9"/>
  <c r="L481" i="9"/>
  <c r="Q481" i="9" s="1"/>
  <c r="K481" i="9"/>
  <c r="J481" i="9"/>
  <c r="I481" i="9"/>
  <c r="N481" i="9" s="1"/>
  <c r="H481" i="9"/>
  <c r="L480" i="9"/>
  <c r="K480" i="9"/>
  <c r="J480" i="9"/>
  <c r="I480" i="9"/>
  <c r="H480" i="9"/>
  <c r="L479" i="9"/>
  <c r="K479" i="9"/>
  <c r="P479" i="9" s="1"/>
  <c r="J479" i="9"/>
  <c r="I479" i="9"/>
  <c r="H479" i="9"/>
  <c r="L478" i="9"/>
  <c r="K478" i="9"/>
  <c r="J478" i="9"/>
  <c r="I478" i="9"/>
  <c r="H478" i="9"/>
  <c r="M478" i="9" s="1"/>
  <c r="L477" i="9"/>
  <c r="K477" i="9"/>
  <c r="J477" i="9"/>
  <c r="I477" i="9"/>
  <c r="H477" i="9"/>
  <c r="L476" i="9"/>
  <c r="K476" i="9"/>
  <c r="J476" i="9"/>
  <c r="O476" i="9" s="1"/>
  <c r="I476" i="9"/>
  <c r="H476" i="9"/>
  <c r="L475" i="9"/>
  <c r="K475" i="9"/>
  <c r="J475" i="9"/>
  <c r="I475" i="9"/>
  <c r="H475" i="9"/>
  <c r="L474" i="9"/>
  <c r="Q474" i="9" s="1"/>
  <c r="K474" i="9"/>
  <c r="J474" i="9"/>
  <c r="I474" i="9"/>
  <c r="H474" i="9"/>
  <c r="L473" i="9"/>
  <c r="K473" i="9"/>
  <c r="J473" i="9"/>
  <c r="I473" i="9"/>
  <c r="N473" i="9" s="1"/>
  <c r="H473" i="9"/>
  <c r="L472" i="9"/>
  <c r="K472" i="9"/>
  <c r="J472" i="9"/>
  <c r="I472" i="9"/>
  <c r="H472" i="9"/>
  <c r="L471" i="9"/>
  <c r="K471" i="9"/>
  <c r="P471" i="9" s="1"/>
  <c r="J471" i="9"/>
  <c r="I471" i="9"/>
  <c r="H471" i="9"/>
  <c r="L470" i="9"/>
  <c r="K470" i="9"/>
  <c r="P470" i="9" s="1"/>
  <c r="J470" i="9"/>
  <c r="I470" i="9"/>
  <c r="H470" i="9"/>
  <c r="M470" i="9" s="1"/>
  <c r="L469" i="9"/>
  <c r="K469" i="9"/>
  <c r="J469" i="9"/>
  <c r="I469" i="9"/>
  <c r="H469" i="9"/>
  <c r="M469" i="9" s="1"/>
  <c r="L468" i="9"/>
  <c r="K468" i="9"/>
  <c r="J468" i="9"/>
  <c r="O468" i="9" s="1"/>
  <c r="I468" i="9"/>
  <c r="H468" i="9"/>
  <c r="L467" i="9"/>
  <c r="K467" i="9"/>
  <c r="J467" i="9"/>
  <c r="I467" i="9"/>
  <c r="H467" i="9"/>
  <c r="L466" i="9"/>
  <c r="Q466" i="9" s="1"/>
  <c r="K466" i="9"/>
  <c r="J466" i="9"/>
  <c r="I466" i="9"/>
  <c r="H466" i="9"/>
  <c r="L465" i="9"/>
  <c r="K465" i="9"/>
  <c r="J465" i="9"/>
  <c r="I465" i="9"/>
  <c r="N465" i="9" s="1"/>
  <c r="H465" i="9"/>
  <c r="L464" i="9"/>
  <c r="K464" i="9"/>
  <c r="J464" i="9"/>
  <c r="I464" i="9"/>
  <c r="H464" i="9"/>
  <c r="L463" i="9"/>
  <c r="K463" i="9"/>
  <c r="P463" i="9" s="1"/>
  <c r="J463" i="9"/>
  <c r="I463" i="9"/>
  <c r="H463" i="9"/>
  <c r="L462" i="9"/>
  <c r="K462" i="9"/>
  <c r="J462" i="9"/>
  <c r="I462" i="9"/>
  <c r="H462" i="9"/>
  <c r="M462" i="9" s="1"/>
  <c r="L461" i="9"/>
  <c r="K461" i="9"/>
  <c r="J461" i="9"/>
  <c r="I461" i="9"/>
  <c r="H461" i="9"/>
  <c r="L460" i="9"/>
  <c r="K460" i="9"/>
  <c r="J460" i="9"/>
  <c r="O460" i="9" s="1"/>
  <c r="I460" i="9"/>
  <c r="H460" i="9"/>
  <c r="L459" i="9"/>
  <c r="K459" i="9"/>
  <c r="J459" i="9"/>
  <c r="I459" i="9"/>
  <c r="H459" i="9"/>
  <c r="L458" i="9"/>
  <c r="Q458" i="9" s="1"/>
  <c r="K458" i="9"/>
  <c r="J458" i="9"/>
  <c r="I458" i="9"/>
  <c r="H458" i="9"/>
  <c r="L457" i="9"/>
  <c r="K457" i="9"/>
  <c r="J457" i="9"/>
  <c r="I457" i="9"/>
  <c r="N457" i="9" s="1"/>
  <c r="H457" i="9"/>
  <c r="L456" i="9"/>
  <c r="K456" i="9"/>
  <c r="J456" i="9"/>
  <c r="I456" i="9"/>
  <c r="H456" i="9"/>
  <c r="L455" i="9"/>
  <c r="K455" i="9"/>
  <c r="P455" i="9" s="1"/>
  <c r="J455" i="9"/>
  <c r="I455" i="9"/>
  <c r="H455" i="9"/>
  <c r="L454" i="9"/>
  <c r="K454" i="9"/>
  <c r="J454" i="9"/>
  <c r="I454" i="9"/>
  <c r="H454" i="9"/>
  <c r="M454" i="9" s="1"/>
  <c r="L453" i="9"/>
  <c r="K453" i="9"/>
  <c r="J453" i="9"/>
  <c r="I453" i="9"/>
  <c r="H453" i="9"/>
  <c r="L452" i="9"/>
  <c r="K452" i="9"/>
  <c r="J452" i="9"/>
  <c r="O452" i="9" s="1"/>
  <c r="I452" i="9"/>
  <c r="H452" i="9"/>
  <c r="L451" i="9"/>
  <c r="K451" i="9"/>
  <c r="J451" i="9"/>
  <c r="I451" i="9"/>
  <c r="H451" i="9"/>
  <c r="L450" i="9"/>
  <c r="Q450" i="9" s="1"/>
  <c r="K450" i="9"/>
  <c r="J450" i="9"/>
  <c r="I450" i="9"/>
  <c r="H450" i="9"/>
  <c r="L449" i="9"/>
  <c r="K449" i="9"/>
  <c r="J449" i="9"/>
  <c r="I449" i="9"/>
  <c r="N449" i="9" s="1"/>
  <c r="H449" i="9"/>
  <c r="L448" i="9"/>
  <c r="K448" i="9"/>
  <c r="J448" i="9"/>
  <c r="I448" i="9"/>
  <c r="H448" i="9"/>
  <c r="L447" i="9"/>
  <c r="K447" i="9"/>
  <c r="P447" i="9" s="1"/>
  <c r="J447" i="9"/>
  <c r="I447" i="9"/>
  <c r="H447" i="9"/>
  <c r="L446" i="9"/>
  <c r="K446" i="9"/>
  <c r="J446" i="9"/>
  <c r="I446" i="9"/>
  <c r="H446" i="9"/>
  <c r="M446" i="9" s="1"/>
  <c r="L445" i="9"/>
  <c r="K445" i="9"/>
  <c r="J445" i="9"/>
  <c r="I445" i="9"/>
  <c r="H445" i="9"/>
  <c r="L444" i="9"/>
  <c r="K444" i="9"/>
  <c r="J444" i="9"/>
  <c r="O444" i="9" s="1"/>
  <c r="I444" i="9"/>
  <c r="H444" i="9"/>
  <c r="L443" i="9"/>
  <c r="K443" i="9"/>
  <c r="J443" i="9"/>
  <c r="I443" i="9"/>
  <c r="H443" i="9"/>
  <c r="L442" i="9"/>
  <c r="Q442" i="9" s="1"/>
  <c r="K442" i="9"/>
  <c r="J442" i="9"/>
  <c r="I442" i="9"/>
  <c r="H442" i="9"/>
  <c r="L441" i="9"/>
  <c r="K441" i="9"/>
  <c r="J441" i="9"/>
  <c r="I441" i="9"/>
  <c r="N441" i="9" s="1"/>
  <c r="H441" i="9"/>
  <c r="L440" i="9"/>
  <c r="K440" i="9"/>
  <c r="J440" i="9"/>
  <c r="I440" i="9"/>
  <c r="H440" i="9"/>
  <c r="L439" i="9"/>
  <c r="K439" i="9"/>
  <c r="P439" i="9" s="1"/>
  <c r="J439" i="9"/>
  <c r="I439" i="9"/>
  <c r="H439" i="9"/>
  <c r="L438" i="9"/>
  <c r="K438" i="9"/>
  <c r="J438" i="9"/>
  <c r="I438" i="9"/>
  <c r="H438" i="9"/>
  <c r="M438" i="9" s="1"/>
  <c r="L437" i="9"/>
  <c r="K437" i="9"/>
  <c r="J437" i="9"/>
  <c r="I437" i="9"/>
  <c r="H437" i="9"/>
  <c r="L436" i="9"/>
  <c r="K436" i="9"/>
  <c r="J436" i="9"/>
  <c r="O436" i="9" s="1"/>
  <c r="I436" i="9"/>
  <c r="H436" i="9"/>
  <c r="L435" i="9"/>
  <c r="K435" i="9"/>
  <c r="J435" i="9"/>
  <c r="I435" i="9"/>
  <c r="H435" i="9"/>
  <c r="L434" i="9"/>
  <c r="Q434" i="9" s="1"/>
  <c r="K434" i="9"/>
  <c r="J434" i="9"/>
  <c r="I434" i="9"/>
  <c r="H434" i="9"/>
  <c r="L433" i="9"/>
  <c r="K433" i="9"/>
  <c r="J433" i="9"/>
  <c r="I433" i="9"/>
  <c r="N433" i="9" s="1"/>
  <c r="H433" i="9"/>
  <c r="L432" i="9"/>
  <c r="K432" i="9"/>
  <c r="J432" i="9"/>
  <c r="I432" i="9"/>
  <c r="H432" i="9"/>
  <c r="L431" i="9"/>
  <c r="K431" i="9"/>
  <c r="P431" i="9" s="1"/>
  <c r="J431" i="9"/>
  <c r="I431" i="9"/>
  <c r="H431" i="9"/>
  <c r="L430" i="9"/>
  <c r="K430" i="9"/>
  <c r="P430" i="9" s="1"/>
  <c r="J430" i="9"/>
  <c r="I430" i="9"/>
  <c r="H430" i="9"/>
  <c r="M430" i="9" s="1"/>
  <c r="L429" i="9"/>
  <c r="K429" i="9"/>
  <c r="J429" i="9"/>
  <c r="I429" i="9"/>
  <c r="H429" i="9"/>
  <c r="M429" i="9" s="1"/>
  <c r="L428" i="9"/>
  <c r="K428" i="9"/>
  <c r="J428" i="9"/>
  <c r="O428" i="9" s="1"/>
  <c r="I428" i="9"/>
  <c r="H428" i="9"/>
  <c r="L427" i="9"/>
  <c r="K427" i="9"/>
  <c r="J427" i="9"/>
  <c r="O427" i="9" s="1"/>
  <c r="I427" i="9"/>
  <c r="H427" i="9"/>
  <c r="L426" i="9"/>
  <c r="Q426" i="9" s="1"/>
  <c r="K426" i="9"/>
  <c r="J426" i="9"/>
  <c r="I426" i="9"/>
  <c r="H426" i="9"/>
  <c r="L425" i="9"/>
  <c r="K425" i="9"/>
  <c r="J425" i="9"/>
  <c r="I425" i="9"/>
  <c r="N425" i="9" s="1"/>
  <c r="H425" i="9"/>
  <c r="L424" i="9"/>
  <c r="K424" i="9"/>
  <c r="J424" i="9"/>
  <c r="I424" i="9"/>
  <c r="H424" i="9"/>
  <c r="L423" i="9"/>
  <c r="K423" i="9"/>
  <c r="P423" i="9" s="1"/>
  <c r="J423" i="9"/>
  <c r="I423" i="9"/>
  <c r="H423" i="9"/>
  <c r="L422" i="9"/>
  <c r="K422" i="9"/>
  <c r="J422" i="9"/>
  <c r="I422" i="9"/>
  <c r="H422" i="9"/>
  <c r="M422" i="9" s="1"/>
  <c r="L421" i="9"/>
  <c r="K421" i="9"/>
  <c r="J421" i="9"/>
  <c r="I421" i="9"/>
  <c r="H421" i="9"/>
  <c r="L420" i="9"/>
  <c r="K420" i="9"/>
  <c r="J420" i="9"/>
  <c r="O420" i="9" s="1"/>
  <c r="I420" i="9"/>
  <c r="H420" i="9"/>
  <c r="L419" i="9"/>
  <c r="K419" i="9"/>
  <c r="J419" i="9"/>
  <c r="I419" i="9"/>
  <c r="H419" i="9"/>
  <c r="L418" i="9"/>
  <c r="K418" i="9"/>
  <c r="J418" i="9"/>
  <c r="I418" i="9"/>
  <c r="H418" i="9"/>
  <c r="L417" i="9"/>
  <c r="K417" i="9"/>
  <c r="J417" i="9"/>
  <c r="I417" i="9"/>
  <c r="H417" i="9"/>
  <c r="L416" i="9"/>
  <c r="K416" i="9"/>
  <c r="J416" i="9"/>
  <c r="I416" i="9"/>
  <c r="H416" i="9"/>
  <c r="L415" i="9"/>
  <c r="K415" i="9"/>
  <c r="J415" i="9"/>
  <c r="I415" i="9"/>
  <c r="H415" i="9"/>
  <c r="L414" i="9"/>
  <c r="K414" i="9"/>
  <c r="J414" i="9"/>
  <c r="I414" i="9"/>
  <c r="H414" i="9"/>
  <c r="M414" i="9" s="1"/>
  <c r="L413" i="9"/>
  <c r="K413" i="9"/>
  <c r="J413" i="9"/>
  <c r="I413" i="9"/>
  <c r="H413" i="9"/>
  <c r="L412" i="9"/>
  <c r="K412" i="9"/>
  <c r="J412" i="9"/>
  <c r="I412" i="9"/>
  <c r="H412" i="9"/>
  <c r="L411" i="9"/>
  <c r="K411" i="9"/>
  <c r="J411" i="9"/>
  <c r="I411" i="9"/>
  <c r="H411" i="9"/>
  <c r="L410" i="9"/>
  <c r="K410" i="9"/>
  <c r="J410" i="9"/>
  <c r="I410" i="9"/>
  <c r="H410" i="9"/>
  <c r="L409" i="9"/>
  <c r="K409" i="9"/>
  <c r="J409" i="9"/>
  <c r="I409" i="9"/>
  <c r="H409" i="9"/>
  <c r="L408" i="9"/>
  <c r="K408" i="9"/>
  <c r="J408" i="9"/>
  <c r="I408" i="9"/>
  <c r="H408" i="9"/>
  <c r="L407" i="9"/>
  <c r="K407" i="9"/>
  <c r="P407" i="9" s="1"/>
  <c r="J407" i="9"/>
  <c r="I407" i="9"/>
  <c r="H407" i="9"/>
  <c r="L406" i="9"/>
  <c r="K406" i="9"/>
  <c r="J406" i="9"/>
  <c r="I406" i="9"/>
  <c r="H406" i="9"/>
  <c r="L405" i="9"/>
  <c r="K405" i="9"/>
  <c r="J405" i="9"/>
  <c r="I405" i="9"/>
  <c r="H405" i="9"/>
  <c r="L404" i="9"/>
  <c r="K404" i="9"/>
  <c r="J404" i="9"/>
  <c r="I404" i="9"/>
  <c r="H404" i="9"/>
  <c r="L403" i="9"/>
  <c r="K403" i="9"/>
  <c r="J403" i="9"/>
  <c r="I403" i="9"/>
  <c r="H403" i="9"/>
  <c r="L402" i="9"/>
  <c r="K402" i="9"/>
  <c r="J402" i="9"/>
  <c r="I402" i="9"/>
  <c r="H402" i="9"/>
  <c r="L401" i="9"/>
  <c r="K401" i="9"/>
  <c r="J401" i="9"/>
  <c r="I401" i="9"/>
  <c r="N401" i="9" s="1"/>
  <c r="H401" i="9"/>
  <c r="L400" i="9"/>
  <c r="K400" i="9"/>
  <c r="J400" i="9"/>
  <c r="I400" i="9"/>
  <c r="H400" i="9"/>
  <c r="L399" i="9"/>
  <c r="K399" i="9"/>
  <c r="J399" i="9"/>
  <c r="I399" i="9"/>
  <c r="H399" i="9"/>
  <c r="L398" i="9"/>
  <c r="K398" i="9"/>
  <c r="J398" i="9"/>
  <c r="I398" i="9"/>
  <c r="H398" i="9"/>
  <c r="L397" i="9"/>
  <c r="K397" i="9"/>
  <c r="J397" i="9"/>
  <c r="I397" i="9"/>
  <c r="H397" i="9"/>
  <c r="L396" i="9"/>
  <c r="K396" i="9"/>
  <c r="J396" i="9"/>
  <c r="I396" i="9"/>
  <c r="H396" i="9"/>
  <c r="L395" i="9"/>
  <c r="K395" i="9"/>
  <c r="J395" i="9"/>
  <c r="I395" i="9"/>
  <c r="H395" i="9"/>
  <c r="L394" i="9"/>
  <c r="K394" i="9"/>
  <c r="J394" i="9"/>
  <c r="I394" i="9"/>
  <c r="H394" i="9"/>
  <c r="L393" i="9"/>
  <c r="K393" i="9"/>
  <c r="J393" i="9"/>
  <c r="I393" i="9"/>
  <c r="S393" i="9" s="1"/>
  <c r="H393" i="9"/>
  <c r="L392" i="9"/>
  <c r="K392" i="9"/>
  <c r="J392" i="9"/>
  <c r="I392" i="9"/>
  <c r="H392" i="9"/>
  <c r="L391" i="9"/>
  <c r="K391" i="9"/>
  <c r="J391" i="9"/>
  <c r="I391" i="9"/>
  <c r="H391" i="9"/>
  <c r="L390" i="9"/>
  <c r="K390" i="9"/>
  <c r="J390" i="9"/>
  <c r="I390" i="9"/>
  <c r="H390" i="9"/>
  <c r="L389" i="9"/>
  <c r="K389" i="9"/>
  <c r="J389" i="9"/>
  <c r="I389" i="9"/>
  <c r="H389" i="9"/>
  <c r="L388" i="9"/>
  <c r="K388" i="9"/>
  <c r="J388" i="9"/>
  <c r="I388" i="9"/>
  <c r="H388" i="9"/>
  <c r="L387" i="9"/>
  <c r="K387" i="9"/>
  <c r="J387" i="9"/>
  <c r="I387" i="9"/>
  <c r="H387" i="9"/>
  <c r="L386" i="9"/>
  <c r="V386" i="9" s="1"/>
  <c r="K386" i="9"/>
  <c r="J386" i="9"/>
  <c r="I386" i="9"/>
  <c r="H386" i="9"/>
  <c r="L385" i="9"/>
  <c r="K385" i="9"/>
  <c r="J385" i="9"/>
  <c r="I385" i="9"/>
  <c r="H385" i="9"/>
  <c r="L384" i="9"/>
  <c r="K384" i="9"/>
  <c r="J384" i="9"/>
  <c r="I384" i="9"/>
  <c r="H384" i="9"/>
  <c r="L383" i="9"/>
  <c r="K383" i="9"/>
  <c r="J383" i="9"/>
  <c r="I383" i="9"/>
  <c r="H383" i="9"/>
  <c r="L382" i="9"/>
  <c r="K382" i="9"/>
  <c r="J382" i="9"/>
  <c r="I382" i="9"/>
  <c r="H382" i="9"/>
  <c r="L381" i="9"/>
  <c r="K381" i="9"/>
  <c r="J381" i="9"/>
  <c r="I381" i="9"/>
  <c r="H381" i="9"/>
  <c r="L380" i="9"/>
  <c r="K380" i="9"/>
  <c r="J380" i="9"/>
  <c r="T380" i="9" s="1"/>
  <c r="I380" i="9"/>
  <c r="H380" i="9"/>
  <c r="L379" i="9"/>
  <c r="K379" i="9"/>
  <c r="J379" i="9"/>
  <c r="I379" i="9"/>
  <c r="H379" i="9"/>
  <c r="L378" i="9"/>
  <c r="K378" i="9"/>
  <c r="J378" i="9"/>
  <c r="I378" i="9"/>
  <c r="H378" i="9"/>
  <c r="L377" i="9"/>
  <c r="K377" i="9"/>
  <c r="J377" i="9"/>
  <c r="I377" i="9"/>
  <c r="H377" i="9"/>
  <c r="L376" i="9"/>
  <c r="K376" i="9"/>
  <c r="J376" i="9"/>
  <c r="I376" i="9"/>
  <c r="H376" i="9"/>
  <c r="L375" i="9"/>
  <c r="K375" i="9"/>
  <c r="J375" i="9"/>
  <c r="I375" i="9"/>
  <c r="H375" i="9"/>
  <c r="L374" i="9"/>
  <c r="K374" i="9"/>
  <c r="J374" i="9"/>
  <c r="I374" i="9"/>
  <c r="H374" i="9"/>
  <c r="L373" i="9"/>
  <c r="K373" i="9"/>
  <c r="J373" i="9"/>
  <c r="I373" i="9"/>
  <c r="H373" i="9"/>
  <c r="L372" i="9"/>
  <c r="K372" i="9"/>
  <c r="J372" i="9"/>
  <c r="I372" i="9"/>
  <c r="H372" i="9"/>
  <c r="L371" i="9"/>
  <c r="K371" i="9"/>
  <c r="J371" i="9"/>
  <c r="I371" i="9"/>
  <c r="H371" i="9"/>
  <c r="L370" i="9"/>
  <c r="K370" i="9"/>
  <c r="J370" i="9"/>
  <c r="I370" i="9"/>
  <c r="H370" i="9"/>
  <c r="L369" i="9"/>
  <c r="K369" i="9"/>
  <c r="J369" i="9"/>
  <c r="I369" i="9"/>
  <c r="H369" i="9"/>
  <c r="L368" i="9"/>
  <c r="K368" i="9"/>
  <c r="J368" i="9"/>
  <c r="I368" i="9"/>
  <c r="H368" i="9"/>
  <c r="L367" i="9"/>
  <c r="K367" i="9"/>
  <c r="J367" i="9"/>
  <c r="I367" i="9"/>
  <c r="H367" i="9"/>
  <c r="L366" i="9"/>
  <c r="K366" i="9"/>
  <c r="J366" i="9"/>
  <c r="I366" i="9"/>
  <c r="H366" i="9"/>
  <c r="L365" i="9"/>
  <c r="K365" i="9"/>
  <c r="J365" i="9"/>
  <c r="I365" i="9"/>
  <c r="H365" i="9"/>
  <c r="L364" i="9"/>
  <c r="K364" i="9"/>
  <c r="J364" i="9"/>
  <c r="I364" i="9"/>
  <c r="H364" i="9"/>
  <c r="L363" i="9"/>
  <c r="K363" i="9"/>
  <c r="J363" i="9"/>
  <c r="I363" i="9"/>
  <c r="H363" i="9"/>
  <c r="L362" i="9"/>
  <c r="K362" i="9"/>
  <c r="J362" i="9"/>
  <c r="I362" i="9"/>
  <c r="H362" i="9"/>
  <c r="L361" i="9"/>
  <c r="K361" i="9"/>
  <c r="J361" i="9"/>
  <c r="I361" i="9"/>
  <c r="H361" i="9"/>
  <c r="L360" i="9"/>
  <c r="K360" i="9"/>
  <c r="J360" i="9"/>
  <c r="I360" i="9"/>
  <c r="H360" i="9"/>
  <c r="L359" i="9"/>
  <c r="K359" i="9"/>
  <c r="J359" i="9"/>
  <c r="I359" i="9"/>
  <c r="H359" i="9"/>
  <c r="L358" i="9"/>
  <c r="K358" i="9"/>
  <c r="J358" i="9"/>
  <c r="I358" i="9"/>
  <c r="H358" i="9"/>
  <c r="L357" i="9"/>
  <c r="K357" i="9"/>
  <c r="J357" i="9"/>
  <c r="I357" i="9"/>
  <c r="H357" i="9"/>
  <c r="L356" i="9"/>
  <c r="K356" i="9"/>
  <c r="J356" i="9"/>
  <c r="I356" i="9"/>
  <c r="H356" i="9"/>
  <c r="L355" i="9"/>
  <c r="K355" i="9"/>
  <c r="J355" i="9"/>
  <c r="I355" i="9"/>
  <c r="H355" i="9"/>
  <c r="L354" i="9"/>
  <c r="K354" i="9"/>
  <c r="J354" i="9"/>
  <c r="I354" i="9"/>
  <c r="H354" i="9"/>
  <c r="L353" i="9"/>
  <c r="K353" i="9"/>
  <c r="J353" i="9"/>
  <c r="I353" i="9"/>
  <c r="H353" i="9"/>
  <c r="L352" i="9"/>
  <c r="K352" i="9"/>
  <c r="J352" i="9"/>
  <c r="I352" i="9"/>
  <c r="H352" i="9"/>
  <c r="L351" i="9"/>
  <c r="K351" i="9"/>
  <c r="J351" i="9"/>
  <c r="I351" i="9"/>
  <c r="H351" i="9"/>
  <c r="L350" i="9"/>
  <c r="K350" i="9"/>
  <c r="J350" i="9"/>
  <c r="I350" i="9"/>
  <c r="H350" i="9"/>
  <c r="L349" i="9"/>
  <c r="K349" i="9"/>
  <c r="J349" i="9"/>
  <c r="I349" i="9"/>
  <c r="H349" i="9"/>
  <c r="L348" i="9"/>
  <c r="K348" i="9"/>
  <c r="J348" i="9"/>
  <c r="I348" i="9"/>
  <c r="H348" i="9"/>
  <c r="L347" i="9"/>
  <c r="K347" i="9"/>
  <c r="J347" i="9"/>
  <c r="I347" i="9"/>
  <c r="H347" i="9"/>
  <c r="L346" i="9"/>
  <c r="K346" i="9"/>
  <c r="J346" i="9"/>
  <c r="I346" i="9"/>
  <c r="H346" i="9"/>
  <c r="L345" i="9"/>
  <c r="K345" i="9"/>
  <c r="J345" i="9"/>
  <c r="I345" i="9"/>
  <c r="H345" i="9"/>
  <c r="L344" i="9"/>
  <c r="K344" i="9"/>
  <c r="J344" i="9"/>
  <c r="I344" i="9"/>
  <c r="H344" i="9"/>
  <c r="L343" i="9"/>
  <c r="K343" i="9"/>
  <c r="J343" i="9"/>
  <c r="I343" i="9"/>
  <c r="H343" i="9"/>
  <c r="L342" i="9"/>
  <c r="K342" i="9"/>
  <c r="J342" i="9"/>
  <c r="I342" i="9"/>
  <c r="H342" i="9"/>
  <c r="L341" i="9"/>
  <c r="K341" i="9"/>
  <c r="J341" i="9"/>
  <c r="I341" i="9"/>
  <c r="H341" i="9"/>
  <c r="L340" i="9"/>
  <c r="K340" i="9"/>
  <c r="J340" i="9"/>
  <c r="I340" i="9"/>
  <c r="H340" i="9"/>
  <c r="L339" i="9"/>
  <c r="K339" i="9"/>
  <c r="J339" i="9"/>
  <c r="I339" i="9"/>
  <c r="H339" i="9"/>
  <c r="L338" i="9"/>
  <c r="K338" i="9"/>
  <c r="J338" i="9"/>
  <c r="I338" i="9"/>
  <c r="H338" i="9"/>
  <c r="L337" i="9"/>
  <c r="K337" i="9"/>
  <c r="J337" i="9"/>
  <c r="I337" i="9"/>
  <c r="H337" i="9"/>
  <c r="L336" i="9"/>
  <c r="K336" i="9"/>
  <c r="J336" i="9"/>
  <c r="I336" i="9"/>
  <c r="H336" i="9"/>
  <c r="L335" i="9"/>
  <c r="K335" i="9"/>
  <c r="J335" i="9"/>
  <c r="I335" i="9"/>
  <c r="H335" i="9"/>
  <c r="L334" i="9"/>
  <c r="K334" i="9"/>
  <c r="J334" i="9"/>
  <c r="I334" i="9"/>
  <c r="H334" i="9"/>
  <c r="L333" i="9"/>
  <c r="K333" i="9"/>
  <c r="J333" i="9"/>
  <c r="I333" i="9"/>
  <c r="H333" i="9"/>
  <c r="L332" i="9"/>
  <c r="K332" i="9"/>
  <c r="J332" i="9"/>
  <c r="I332" i="9"/>
  <c r="H332" i="9"/>
  <c r="L331" i="9"/>
  <c r="K331" i="9"/>
  <c r="J331" i="9"/>
  <c r="I331" i="9"/>
  <c r="H331" i="9"/>
  <c r="L330" i="9"/>
  <c r="K330" i="9"/>
  <c r="J330" i="9"/>
  <c r="I330" i="9"/>
  <c r="H330" i="9"/>
  <c r="L329" i="9"/>
  <c r="K329" i="9"/>
  <c r="J329" i="9"/>
  <c r="I329" i="9"/>
  <c r="H329" i="9"/>
  <c r="L328" i="9"/>
  <c r="K328" i="9"/>
  <c r="J328" i="9"/>
  <c r="I328" i="9"/>
  <c r="H328" i="9"/>
  <c r="L327" i="9"/>
  <c r="K327" i="9"/>
  <c r="J327" i="9"/>
  <c r="I327" i="9"/>
  <c r="H327" i="9"/>
  <c r="L326" i="9"/>
  <c r="K326" i="9"/>
  <c r="J326" i="9"/>
  <c r="I326" i="9"/>
  <c r="H326" i="9"/>
  <c r="L325" i="9"/>
  <c r="K325" i="9"/>
  <c r="J325" i="9"/>
  <c r="I325" i="9"/>
  <c r="H325" i="9"/>
  <c r="L324" i="9"/>
  <c r="K324" i="9"/>
  <c r="J324" i="9"/>
  <c r="I324" i="9"/>
  <c r="H324" i="9"/>
  <c r="L323" i="9"/>
  <c r="K323" i="9"/>
  <c r="J323" i="9"/>
  <c r="I323" i="9"/>
  <c r="H323" i="9"/>
  <c r="L322" i="9"/>
  <c r="K322" i="9"/>
  <c r="J322" i="9"/>
  <c r="I322" i="9"/>
  <c r="H322" i="9"/>
  <c r="L321" i="9"/>
  <c r="K321" i="9"/>
  <c r="J321" i="9"/>
  <c r="I321" i="9"/>
  <c r="H321" i="9"/>
  <c r="L320" i="9"/>
  <c r="K320" i="9"/>
  <c r="J320" i="9"/>
  <c r="I320" i="9"/>
  <c r="H320" i="9"/>
  <c r="L319" i="9"/>
  <c r="K319" i="9"/>
  <c r="J319" i="9"/>
  <c r="I319" i="9"/>
  <c r="H319" i="9"/>
  <c r="L318" i="9"/>
  <c r="K318" i="9"/>
  <c r="J318" i="9"/>
  <c r="I318" i="9"/>
  <c r="H318" i="9"/>
  <c r="L317" i="9"/>
  <c r="K317" i="9"/>
  <c r="J317" i="9"/>
  <c r="I317" i="9"/>
  <c r="H317" i="9"/>
  <c r="L316" i="9"/>
  <c r="K316" i="9"/>
  <c r="J316" i="9"/>
  <c r="I316" i="9"/>
  <c r="H316" i="9"/>
  <c r="L315" i="9"/>
  <c r="K315" i="9"/>
  <c r="J315" i="9"/>
  <c r="I315" i="9"/>
  <c r="H315" i="9"/>
  <c r="L314" i="9"/>
  <c r="K314" i="9"/>
  <c r="J314" i="9"/>
  <c r="I314" i="9"/>
  <c r="H314" i="9"/>
  <c r="L313" i="9"/>
  <c r="K313" i="9"/>
  <c r="J313" i="9"/>
  <c r="I313" i="9"/>
  <c r="H313" i="9"/>
  <c r="L312" i="9"/>
  <c r="K312" i="9"/>
  <c r="J312" i="9"/>
  <c r="I312" i="9"/>
  <c r="H312" i="9"/>
  <c r="L311" i="9"/>
  <c r="K311" i="9"/>
  <c r="J311" i="9"/>
  <c r="I311" i="9"/>
  <c r="H311" i="9"/>
  <c r="L310" i="9"/>
  <c r="K310" i="9"/>
  <c r="J310" i="9"/>
  <c r="I310" i="9"/>
  <c r="H310" i="9"/>
  <c r="L309" i="9"/>
  <c r="K309" i="9"/>
  <c r="J309" i="9"/>
  <c r="I309" i="9"/>
  <c r="H309" i="9"/>
  <c r="L308" i="9"/>
  <c r="K308" i="9"/>
  <c r="J308" i="9"/>
  <c r="I308" i="9"/>
  <c r="H308" i="9"/>
  <c r="L307" i="9"/>
  <c r="K307" i="9"/>
  <c r="J307" i="9"/>
  <c r="I307" i="9"/>
  <c r="H307" i="9"/>
  <c r="L306" i="9"/>
  <c r="K306" i="9"/>
  <c r="J306" i="9"/>
  <c r="I306" i="9"/>
  <c r="H306" i="9"/>
  <c r="L305" i="9"/>
  <c r="K305" i="9"/>
  <c r="J305" i="9"/>
  <c r="I305" i="9"/>
  <c r="H305" i="9"/>
  <c r="L304" i="9"/>
  <c r="K304" i="9"/>
  <c r="J304" i="9"/>
  <c r="I304" i="9"/>
  <c r="H304" i="9"/>
  <c r="L303" i="9"/>
  <c r="K303" i="9"/>
  <c r="J303" i="9"/>
  <c r="I303" i="9"/>
  <c r="H303" i="9"/>
  <c r="L302" i="9"/>
  <c r="K302" i="9"/>
  <c r="J302" i="9"/>
  <c r="I302" i="9"/>
  <c r="H302" i="9"/>
  <c r="L301" i="9"/>
  <c r="K301" i="9"/>
  <c r="J301" i="9"/>
  <c r="I301" i="9"/>
  <c r="H301" i="9"/>
  <c r="L300" i="9"/>
  <c r="K300" i="9"/>
  <c r="J300" i="9"/>
  <c r="I300" i="9"/>
  <c r="H300" i="9"/>
  <c r="L299" i="9"/>
  <c r="K299" i="9"/>
  <c r="J299" i="9"/>
  <c r="I299" i="9"/>
  <c r="H299" i="9"/>
  <c r="L298" i="9"/>
  <c r="K298" i="9"/>
  <c r="J298" i="9"/>
  <c r="I298" i="9"/>
  <c r="H298" i="9"/>
  <c r="L297" i="9"/>
  <c r="K297" i="9"/>
  <c r="J297" i="9"/>
  <c r="I297" i="9"/>
  <c r="H297" i="9"/>
  <c r="L296" i="9"/>
  <c r="K296" i="9"/>
  <c r="J296" i="9"/>
  <c r="I296" i="9"/>
  <c r="H296" i="9"/>
  <c r="L295" i="9"/>
  <c r="K295" i="9"/>
  <c r="J295" i="9"/>
  <c r="I295" i="9"/>
  <c r="H295" i="9"/>
  <c r="L294" i="9"/>
  <c r="K294" i="9"/>
  <c r="J294" i="9"/>
  <c r="I294" i="9"/>
  <c r="H294" i="9"/>
  <c r="L293" i="9"/>
  <c r="K293" i="9"/>
  <c r="J293" i="9"/>
  <c r="I293" i="9"/>
  <c r="H293" i="9"/>
  <c r="L292" i="9"/>
  <c r="K292" i="9"/>
  <c r="J292" i="9"/>
  <c r="I292" i="9"/>
  <c r="H292" i="9"/>
  <c r="L291" i="9"/>
  <c r="K291" i="9"/>
  <c r="J291" i="9"/>
  <c r="I291" i="9"/>
  <c r="H291" i="9"/>
  <c r="L290" i="9"/>
  <c r="K290" i="9"/>
  <c r="J290" i="9"/>
  <c r="I290" i="9"/>
  <c r="H290" i="9"/>
  <c r="L289" i="9"/>
  <c r="K289" i="9"/>
  <c r="J289" i="9"/>
  <c r="I289" i="9"/>
  <c r="H289" i="9"/>
  <c r="L288" i="9"/>
  <c r="K288" i="9"/>
  <c r="J288" i="9"/>
  <c r="I288" i="9"/>
  <c r="H288" i="9"/>
  <c r="L287" i="9"/>
  <c r="K287" i="9"/>
  <c r="J287" i="9"/>
  <c r="I287" i="9"/>
  <c r="H287" i="9"/>
  <c r="L286" i="9"/>
  <c r="K286" i="9"/>
  <c r="J286" i="9"/>
  <c r="I286" i="9"/>
  <c r="H286" i="9"/>
  <c r="L285" i="9"/>
  <c r="K285" i="9"/>
  <c r="J285" i="9"/>
  <c r="I285" i="9"/>
  <c r="H285" i="9"/>
  <c r="L284" i="9"/>
  <c r="K284" i="9"/>
  <c r="J284" i="9"/>
  <c r="I284" i="9"/>
  <c r="H284" i="9"/>
  <c r="L283" i="9"/>
  <c r="K283" i="9"/>
  <c r="J283" i="9"/>
  <c r="I283" i="9"/>
  <c r="H283" i="9"/>
  <c r="L282" i="9"/>
  <c r="K282" i="9"/>
  <c r="J282" i="9"/>
  <c r="I282" i="9"/>
  <c r="H282" i="9"/>
  <c r="L281" i="9"/>
  <c r="K281" i="9"/>
  <c r="J281" i="9"/>
  <c r="I281" i="9"/>
  <c r="H281" i="9"/>
  <c r="L280" i="9"/>
  <c r="K280" i="9"/>
  <c r="J280" i="9"/>
  <c r="I280" i="9"/>
  <c r="H280" i="9"/>
  <c r="L279" i="9"/>
  <c r="K279" i="9"/>
  <c r="J279" i="9"/>
  <c r="I279" i="9"/>
  <c r="H279" i="9"/>
  <c r="L278" i="9"/>
  <c r="K278" i="9"/>
  <c r="J278" i="9"/>
  <c r="I278" i="9"/>
  <c r="H278" i="9"/>
  <c r="L277" i="9"/>
  <c r="K277" i="9"/>
  <c r="J277" i="9"/>
  <c r="I277" i="9"/>
  <c r="H277" i="9"/>
  <c r="L276" i="9"/>
  <c r="K276" i="9"/>
  <c r="J276" i="9"/>
  <c r="I276" i="9"/>
  <c r="H276" i="9"/>
  <c r="L275" i="9"/>
  <c r="K275" i="9"/>
  <c r="J275" i="9"/>
  <c r="I275" i="9"/>
  <c r="H275" i="9"/>
  <c r="L274" i="9"/>
  <c r="K274" i="9"/>
  <c r="J274" i="9"/>
  <c r="I274" i="9"/>
  <c r="H274" i="9"/>
  <c r="L273" i="9"/>
  <c r="K273" i="9"/>
  <c r="J273" i="9"/>
  <c r="I273" i="9"/>
  <c r="H273" i="9"/>
  <c r="L272" i="9"/>
  <c r="K272" i="9"/>
  <c r="J272" i="9"/>
  <c r="I272" i="9"/>
  <c r="H272" i="9"/>
  <c r="L271" i="9"/>
  <c r="K271" i="9"/>
  <c r="J271" i="9"/>
  <c r="I271" i="9"/>
  <c r="H271" i="9"/>
  <c r="L270" i="9"/>
  <c r="K270" i="9"/>
  <c r="J270" i="9"/>
  <c r="I270" i="9"/>
  <c r="H270" i="9"/>
  <c r="L269" i="9"/>
  <c r="K269" i="9"/>
  <c r="J269" i="9"/>
  <c r="I269" i="9"/>
  <c r="H269" i="9"/>
  <c r="L268" i="9"/>
  <c r="K268" i="9"/>
  <c r="J268" i="9"/>
  <c r="I268" i="9"/>
  <c r="H268" i="9"/>
  <c r="L267" i="9"/>
  <c r="K267" i="9"/>
  <c r="J267" i="9"/>
  <c r="I267" i="9"/>
  <c r="H267" i="9"/>
  <c r="L266" i="9"/>
  <c r="K266" i="9"/>
  <c r="J266" i="9"/>
  <c r="I266" i="9"/>
  <c r="H266" i="9"/>
  <c r="L265" i="9"/>
  <c r="K265" i="9"/>
  <c r="J265" i="9"/>
  <c r="I265" i="9"/>
  <c r="H265" i="9"/>
  <c r="L264" i="9"/>
  <c r="K264" i="9"/>
  <c r="J264" i="9"/>
  <c r="I264" i="9"/>
  <c r="H264" i="9"/>
  <c r="L263" i="9"/>
  <c r="K263" i="9"/>
  <c r="J263" i="9"/>
  <c r="I263" i="9"/>
  <c r="H263" i="9"/>
  <c r="L262" i="9"/>
  <c r="K262" i="9"/>
  <c r="J262" i="9"/>
  <c r="I262" i="9"/>
  <c r="H262" i="9"/>
  <c r="L261" i="9"/>
  <c r="K261" i="9"/>
  <c r="J261" i="9"/>
  <c r="I261" i="9"/>
  <c r="H261" i="9"/>
  <c r="L260" i="9"/>
  <c r="K260" i="9"/>
  <c r="J260" i="9"/>
  <c r="I260" i="9"/>
  <c r="H260" i="9"/>
  <c r="L259" i="9"/>
  <c r="K259" i="9"/>
  <c r="J259" i="9"/>
  <c r="I259" i="9"/>
  <c r="H259" i="9"/>
  <c r="L258" i="9"/>
  <c r="K258" i="9"/>
  <c r="J258" i="9"/>
  <c r="I258" i="9"/>
  <c r="H258" i="9"/>
  <c r="L257" i="9"/>
  <c r="K257" i="9"/>
  <c r="J257" i="9"/>
  <c r="I257" i="9"/>
  <c r="H257" i="9"/>
  <c r="L256" i="9"/>
  <c r="K256" i="9"/>
  <c r="J256" i="9"/>
  <c r="I256" i="9"/>
  <c r="H256" i="9"/>
  <c r="L255" i="9"/>
  <c r="K255" i="9"/>
  <c r="J255" i="9"/>
  <c r="I255" i="9"/>
  <c r="H255" i="9"/>
  <c r="L254" i="9"/>
  <c r="K254" i="9"/>
  <c r="J254" i="9"/>
  <c r="I254" i="9"/>
  <c r="H254" i="9"/>
  <c r="L253" i="9"/>
  <c r="K253" i="9"/>
  <c r="J253" i="9"/>
  <c r="I253" i="9"/>
  <c r="H253" i="9"/>
  <c r="L252" i="9"/>
  <c r="K252" i="9"/>
  <c r="J252" i="9"/>
  <c r="I252" i="9"/>
  <c r="H252" i="9"/>
  <c r="L251" i="9"/>
  <c r="K251" i="9"/>
  <c r="J251" i="9"/>
  <c r="I251" i="9"/>
  <c r="H251" i="9"/>
  <c r="L250" i="9"/>
  <c r="K250" i="9"/>
  <c r="J250" i="9"/>
  <c r="I250" i="9"/>
  <c r="H250" i="9"/>
  <c r="L249" i="9"/>
  <c r="K249" i="9"/>
  <c r="J249" i="9"/>
  <c r="I249" i="9"/>
  <c r="H249" i="9"/>
  <c r="L248" i="9"/>
  <c r="K248" i="9"/>
  <c r="J248" i="9"/>
  <c r="I248" i="9"/>
  <c r="H248" i="9"/>
  <c r="L247" i="9"/>
  <c r="K247" i="9"/>
  <c r="J247" i="9"/>
  <c r="I247" i="9"/>
  <c r="H247" i="9"/>
  <c r="L246" i="9"/>
  <c r="K246" i="9"/>
  <c r="J246" i="9"/>
  <c r="I246" i="9"/>
  <c r="H246" i="9"/>
  <c r="L245" i="9"/>
  <c r="K245" i="9"/>
  <c r="J245" i="9"/>
  <c r="I245" i="9"/>
  <c r="H245" i="9"/>
  <c r="L244" i="9"/>
  <c r="K244" i="9"/>
  <c r="J244" i="9"/>
  <c r="I244" i="9"/>
  <c r="H244" i="9"/>
  <c r="L243" i="9"/>
  <c r="K243" i="9"/>
  <c r="J243" i="9"/>
  <c r="I243" i="9"/>
  <c r="H243" i="9"/>
  <c r="L242" i="9"/>
  <c r="K242" i="9"/>
  <c r="J242" i="9"/>
  <c r="I242" i="9"/>
  <c r="H242" i="9"/>
  <c r="L241" i="9"/>
  <c r="K241" i="9"/>
  <c r="J241" i="9"/>
  <c r="I241" i="9"/>
  <c r="H241" i="9"/>
  <c r="L240" i="9"/>
  <c r="K240" i="9"/>
  <c r="J240" i="9"/>
  <c r="I240" i="9"/>
  <c r="H240" i="9"/>
  <c r="L239" i="9"/>
  <c r="K239" i="9"/>
  <c r="J239" i="9"/>
  <c r="I239" i="9"/>
  <c r="H239" i="9"/>
  <c r="L238" i="9"/>
  <c r="K238" i="9"/>
  <c r="J238" i="9"/>
  <c r="I238" i="9"/>
  <c r="H238" i="9"/>
  <c r="L237" i="9"/>
  <c r="K237" i="9"/>
  <c r="J237" i="9"/>
  <c r="I237" i="9"/>
  <c r="H237" i="9"/>
  <c r="L236" i="9"/>
  <c r="K236" i="9"/>
  <c r="J236" i="9"/>
  <c r="I236" i="9"/>
  <c r="H236" i="9"/>
  <c r="L235" i="9"/>
  <c r="K235" i="9"/>
  <c r="J235" i="9"/>
  <c r="I235" i="9"/>
  <c r="H235" i="9"/>
  <c r="L234" i="9"/>
  <c r="K234" i="9"/>
  <c r="J234" i="9"/>
  <c r="I234" i="9"/>
  <c r="H234" i="9"/>
  <c r="L233" i="9"/>
  <c r="K233" i="9"/>
  <c r="J233" i="9"/>
  <c r="I233" i="9"/>
  <c r="H233" i="9"/>
  <c r="L232" i="9"/>
  <c r="K232" i="9"/>
  <c r="J232" i="9"/>
  <c r="I232" i="9"/>
  <c r="H232" i="9"/>
  <c r="L231" i="9"/>
  <c r="K231" i="9"/>
  <c r="J231" i="9"/>
  <c r="I231" i="9"/>
  <c r="H231" i="9"/>
  <c r="L230" i="9"/>
  <c r="K230" i="9"/>
  <c r="J230" i="9"/>
  <c r="I230" i="9"/>
  <c r="H230" i="9"/>
  <c r="L229" i="9"/>
  <c r="K229" i="9"/>
  <c r="J229" i="9"/>
  <c r="I229" i="9"/>
  <c r="H229" i="9"/>
  <c r="L228" i="9"/>
  <c r="K228" i="9"/>
  <c r="J228" i="9"/>
  <c r="I228" i="9"/>
  <c r="H228" i="9"/>
  <c r="L227" i="9"/>
  <c r="K227" i="9"/>
  <c r="J227" i="9"/>
  <c r="I227" i="9"/>
  <c r="H227" i="9"/>
  <c r="L226" i="9"/>
  <c r="K226" i="9"/>
  <c r="J226" i="9"/>
  <c r="I226" i="9"/>
  <c r="H226" i="9"/>
  <c r="L225" i="9"/>
  <c r="K225" i="9"/>
  <c r="J225" i="9"/>
  <c r="I225" i="9"/>
  <c r="H225" i="9"/>
  <c r="L224" i="9"/>
  <c r="K224" i="9"/>
  <c r="J224" i="9"/>
  <c r="I224" i="9"/>
  <c r="H224" i="9"/>
  <c r="L223" i="9"/>
  <c r="K223" i="9"/>
  <c r="J223" i="9"/>
  <c r="I223" i="9"/>
  <c r="H223" i="9"/>
  <c r="L222" i="9"/>
  <c r="K222" i="9"/>
  <c r="J222" i="9"/>
  <c r="I222" i="9"/>
  <c r="H222" i="9"/>
  <c r="L221" i="9"/>
  <c r="K221" i="9"/>
  <c r="J221" i="9"/>
  <c r="I221" i="9"/>
  <c r="H221" i="9"/>
  <c r="L220" i="9"/>
  <c r="K220" i="9"/>
  <c r="J220" i="9"/>
  <c r="I220" i="9"/>
  <c r="H220" i="9"/>
  <c r="L219" i="9"/>
  <c r="K219" i="9"/>
  <c r="J219" i="9"/>
  <c r="I219" i="9"/>
  <c r="H219" i="9"/>
  <c r="L218" i="9"/>
  <c r="K218" i="9"/>
  <c r="J218" i="9"/>
  <c r="I218" i="9"/>
  <c r="H218" i="9"/>
  <c r="L217" i="9"/>
  <c r="K217" i="9"/>
  <c r="J217" i="9"/>
  <c r="I217" i="9"/>
  <c r="H217" i="9"/>
  <c r="L216" i="9"/>
  <c r="K216" i="9"/>
  <c r="J216" i="9"/>
  <c r="I216" i="9"/>
  <c r="H216" i="9"/>
  <c r="L215" i="9"/>
  <c r="K215" i="9"/>
  <c r="J215" i="9"/>
  <c r="I215" i="9"/>
  <c r="H215" i="9"/>
  <c r="L214" i="9"/>
  <c r="K214" i="9"/>
  <c r="J214" i="9"/>
  <c r="I214" i="9"/>
  <c r="H214" i="9"/>
  <c r="L213" i="9"/>
  <c r="K213" i="9"/>
  <c r="J213" i="9"/>
  <c r="I213" i="9"/>
  <c r="H213" i="9"/>
  <c r="L212" i="9"/>
  <c r="K212" i="9"/>
  <c r="J212" i="9"/>
  <c r="I212" i="9"/>
  <c r="H212" i="9"/>
  <c r="L211" i="9"/>
  <c r="K211" i="9"/>
  <c r="J211" i="9"/>
  <c r="I211" i="9"/>
  <c r="H211" i="9"/>
  <c r="L210" i="9"/>
  <c r="K210" i="9"/>
  <c r="J210" i="9"/>
  <c r="I210" i="9"/>
  <c r="H210" i="9"/>
  <c r="L209" i="9"/>
  <c r="K209" i="9"/>
  <c r="J209" i="9"/>
  <c r="I209" i="9"/>
  <c r="H209" i="9"/>
  <c r="L208" i="9"/>
  <c r="K208" i="9"/>
  <c r="J208" i="9"/>
  <c r="I208" i="9"/>
  <c r="H208" i="9"/>
  <c r="L207" i="9"/>
  <c r="K207" i="9"/>
  <c r="J207" i="9"/>
  <c r="I207" i="9"/>
  <c r="H207" i="9"/>
  <c r="L206" i="9"/>
  <c r="K206" i="9"/>
  <c r="J206" i="9"/>
  <c r="I206" i="9"/>
  <c r="H206" i="9"/>
  <c r="L205" i="9"/>
  <c r="K205" i="9"/>
  <c r="J205" i="9"/>
  <c r="I205" i="9"/>
  <c r="H205" i="9"/>
  <c r="L204" i="9"/>
  <c r="K204" i="9"/>
  <c r="J204" i="9"/>
  <c r="I204" i="9"/>
  <c r="H204" i="9"/>
  <c r="L203" i="9"/>
  <c r="K203" i="9"/>
  <c r="J203" i="9"/>
  <c r="I203" i="9"/>
  <c r="H203" i="9"/>
  <c r="L202" i="9"/>
  <c r="K202" i="9"/>
  <c r="J202" i="9"/>
  <c r="I202" i="9"/>
  <c r="H202" i="9"/>
  <c r="L201" i="9"/>
  <c r="K201" i="9"/>
  <c r="J201" i="9"/>
  <c r="I201" i="9"/>
  <c r="H201" i="9"/>
  <c r="L200" i="9"/>
  <c r="K200" i="9"/>
  <c r="J200" i="9"/>
  <c r="I200" i="9"/>
  <c r="H200" i="9"/>
  <c r="L199" i="9"/>
  <c r="K199" i="9"/>
  <c r="J199" i="9"/>
  <c r="I199" i="9"/>
  <c r="H199" i="9"/>
  <c r="L198" i="9"/>
  <c r="K198" i="9"/>
  <c r="J198" i="9"/>
  <c r="I198" i="9"/>
  <c r="H198" i="9"/>
  <c r="L197" i="9"/>
  <c r="K197" i="9"/>
  <c r="J197" i="9"/>
  <c r="I197" i="9"/>
  <c r="H197" i="9"/>
  <c r="L196" i="9"/>
  <c r="K196" i="9"/>
  <c r="J196" i="9"/>
  <c r="I196" i="9"/>
  <c r="H196" i="9"/>
  <c r="L195" i="9"/>
  <c r="K195" i="9"/>
  <c r="J195" i="9"/>
  <c r="I195" i="9"/>
  <c r="H195" i="9"/>
  <c r="L194" i="9"/>
  <c r="K194" i="9"/>
  <c r="J194" i="9"/>
  <c r="I194" i="9"/>
  <c r="H194" i="9"/>
  <c r="L193" i="9"/>
  <c r="K193" i="9"/>
  <c r="J193" i="9"/>
  <c r="I193" i="9"/>
  <c r="H193" i="9"/>
  <c r="L192" i="9"/>
  <c r="K192" i="9"/>
  <c r="J192" i="9"/>
  <c r="I192" i="9"/>
  <c r="H192" i="9"/>
  <c r="L191" i="9"/>
  <c r="K191" i="9"/>
  <c r="J191" i="9"/>
  <c r="I191" i="9"/>
  <c r="H191" i="9"/>
  <c r="L190" i="9"/>
  <c r="K190" i="9"/>
  <c r="J190" i="9"/>
  <c r="I190" i="9"/>
  <c r="H190" i="9"/>
  <c r="L189" i="9"/>
  <c r="K189" i="9"/>
  <c r="J189" i="9"/>
  <c r="I189" i="9"/>
  <c r="H189" i="9"/>
  <c r="L188" i="9"/>
  <c r="K188" i="9"/>
  <c r="J188" i="9"/>
  <c r="I188" i="9"/>
  <c r="H188" i="9"/>
  <c r="L187" i="9"/>
  <c r="K187" i="9"/>
  <c r="J187" i="9"/>
  <c r="I187" i="9"/>
  <c r="H187" i="9"/>
  <c r="L186" i="9"/>
  <c r="K186" i="9"/>
  <c r="J186" i="9"/>
  <c r="I186" i="9"/>
  <c r="H186" i="9"/>
  <c r="L185" i="9"/>
  <c r="K185" i="9"/>
  <c r="J185" i="9"/>
  <c r="I185" i="9"/>
  <c r="H185" i="9"/>
  <c r="L184" i="9"/>
  <c r="K184" i="9"/>
  <c r="J184" i="9"/>
  <c r="I184" i="9"/>
  <c r="H184" i="9"/>
  <c r="L183" i="9"/>
  <c r="K183" i="9"/>
  <c r="J183" i="9"/>
  <c r="I183" i="9"/>
  <c r="H183" i="9"/>
  <c r="L182" i="9"/>
  <c r="K182" i="9"/>
  <c r="J182" i="9"/>
  <c r="I182" i="9"/>
  <c r="H182" i="9"/>
  <c r="L181" i="9"/>
  <c r="K181" i="9"/>
  <c r="J181" i="9"/>
  <c r="I181" i="9"/>
  <c r="H181" i="9"/>
  <c r="L180" i="9"/>
  <c r="K180" i="9"/>
  <c r="J180" i="9"/>
  <c r="I180" i="9"/>
  <c r="H180" i="9"/>
  <c r="L179" i="9"/>
  <c r="K179" i="9"/>
  <c r="J179" i="9"/>
  <c r="I179" i="9"/>
  <c r="H179" i="9"/>
  <c r="L178" i="9"/>
  <c r="K178" i="9"/>
  <c r="J178" i="9"/>
  <c r="I178" i="9"/>
  <c r="H178" i="9"/>
  <c r="L177" i="9"/>
  <c r="K177" i="9"/>
  <c r="J177" i="9"/>
  <c r="I177" i="9"/>
  <c r="H177" i="9"/>
  <c r="L176" i="9"/>
  <c r="K176" i="9"/>
  <c r="J176" i="9"/>
  <c r="I176" i="9"/>
  <c r="H176" i="9"/>
  <c r="L175" i="9"/>
  <c r="K175" i="9"/>
  <c r="J175" i="9"/>
  <c r="I175" i="9"/>
  <c r="H175" i="9"/>
  <c r="L174" i="9"/>
  <c r="K174" i="9"/>
  <c r="J174" i="9"/>
  <c r="I174" i="9"/>
  <c r="H174" i="9"/>
  <c r="L173" i="9"/>
  <c r="K173" i="9"/>
  <c r="J173" i="9"/>
  <c r="I173" i="9"/>
  <c r="H173" i="9"/>
  <c r="L172" i="9"/>
  <c r="K172" i="9"/>
  <c r="J172" i="9"/>
  <c r="I172" i="9"/>
  <c r="H172" i="9"/>
  <c r="L171" i="9"/>
  <c r="K171" i="9"/>
  <c r="J171" i="9"/>
  <c r="I171" i="9"/>
  <c r="H171" i="9"/>
  <c r="L170" i="9"/>
  <c r="K170" i="9"/>
  <c r="J170" i="9"/>
  <c r="I170" i="9"/>
  <c r="H170" i="9"/>
  <c r="L169" i="9"/>
  <c r="K169" i="9"/>
  <c r="J169" i="9"/>
  <c r="I169" i="9"/>
  <c r="H169" i="9"/>
  <c r="L168" i="9"/>
  <c r="K168" i="9"/>
  <c r="J168" i="9"/>
  <c r="I168" i="9"/>
  <c r="H168" i="9"/>
  <c r="L167" i="9"/>
  <c r="K167" i="9"/>
  <c r="J167" i="9"/>
  <c r="I167" i="9"/>
  <c r="H167" i="9"/>
  <c r="L166" i="9"/>
  <c r="K166" i="9"/>
  <c r="J166" i="9"/>
  <c r="I166" i="9"/>
  <c r="H166" i="9"/>
  <c r="L165" i="9"/>
  <c r="K165" i="9"/>
  <c r="J165" i="9"/>
  <c r="I165" i="9"/>
  <c r="H165" i="9"/>
  <c r="L164" i="9"/>
  <c r="K164" i="9"/>
  <c r="J164" i="9"/>
  <c r="I164" i="9"/>
  <c r="H164" i="9"/>
  <c r="L163" i="9"/>
  <c r="K163" i="9"/>
  <c r="J163" i="9"/>
  <c r="I163" i="9"/>
  <c r="H163" i="9"/>
  <c r="L162" i="9"/>
  <c r="K162" i="9"/>
  <c r="J162" i="9"/>
  <c r="I162" i="9"/>
  <c r="H162" i="9"/>
  <c r="L161" i="9"/>
  <c r="K161" i="9"/>
  <c r="J161" i="9"/>
  <c r="I161" i="9"/>
  <c r="H161" i="9"/>
  <c r="L160" i="9"/>
  <c r="K160" i="9"/>
  <c r="J160" i="9"/>
  <c r="I160" i="9"/>
  <c r="H160" i="9"/>
  <c r="L159" i="9"/>
  <c r="K159" i="9"/>
  <c r="J159" i="9"/>
  <c r="I159" i="9"/>
  <c r="H159" i="9"/>
  <c r="L158" i="9"/>
  <c r="K158" i="9"/>
  <c r="J158" i="9"/>
  <c r="I158" i="9"/>
  <c r="H158" i="9"/>
  <c r="L157" i="9"/>
  <c r="K157" i="9"/>
  <c r="J157" i="9"/>
  <c r="I157" i="9"/>
  <c r="H157" i="9"/>
  <c r="L156" i="9"/>
  <c r="K156" i="9"/>
  <c r="J156" i="9"/>
  <c r="I156" i="9"/>
  <c r="H156" i="9"/>
  <c r="L155" i="9"/>
  <c r="K155" i="9"/>
  <c r="J155" i="9"/>
  <c r="I155" i="9"/>
  <c r="H155" i="9"/>
  <c r="L154" i="9"/>
  <c r="K154" i="9"/>
  <c r="J154" i="9"/>
  <c r="I154" i="9"/>
  <c r="H154" i="9"/>
  <c r="L153" i="9"/>
  <c r="K153" i="9"/>
  <c r="J153" i="9"/>
  <c r="I153" i="9"/>
  <c r="H153" i="9"/>
  <c r="L152" i="9"/>
  <c r="K152" i="9"/>
  <c r="J152" i="9"/>
  <c r="I152" i="9"/>
  <c r="N152" i="9" s="1"/>
  <c r="H152" i="9"/>
  <c r="L151" i="9"/>
  <c r="K151" i="9"/>
  <c r="J151" i="9"/>
  <c r="I151" i="9"/>
  <c r="H151" i="9"/>
  <c r="L150" i="9"/>
  <c r="K150" i="9"/>
  <c r="J150" i="9"/>
  <c r="I150" i="9"/>
  <c r="H150" i="9"/>
  <c r="L149" i="9"/>
  <c r="K149" i="9"/>
  <c r="J149" i="9"/>
  <c r="I149" i="9"/>
  <c r="H149" i="9"/>
  <c r="L148" i="9"/>
  <c r="K148" i="9"/>
  <c r="J148" i="9"/>
  <c r="I148" i="9"/>
  <c r="H148" i="9"/>
  <c r="L147" i="9"/>
  <c r="K147" i="9"/>
  <c r="J147" i="9"/>
  <c r="I147" i="9"/>
  <c r="H147" i="9"/>
  <c r="L146" i="9"/>
  <c r="K146" i="9"/>
  <c r="J146" i="9"/>
  <c r="I146" i="9"/>
  <c r="H146" i="9"/>
  <c r="L145" i="9"/>
  <c r="K145" i="9"/>
  <c r="J145" i="9"/>
  <c r="I145" i="9"/>
  <c r="H145" i="9"/>
  <c r="L144" i="9"/>
  <c r="K144" i="9"/>
  <c r="J144" i="9"/>
  <c r="I144" i="9"/>
  <c r="H144" i="9"/>
  <c r="L143" i="9"/>
  <c r="K143" i="9"/>
  <c r="J143" i="9"/>
  <c r="I143" i="9"/>
  <c r="H143" i="9"/>
  <c r="L142" i="9"/>
  <c r="K142" i="9"/>
  <c r="J142" i="9"/>
  <c r="I142" i="9"/>
  <c r="H142" i="9"/>
  <c r="L141" i="9"/>
  <c r="K141" i="9"/>
  <c r="J141" i="9"/>
  <c r="I141" i="9"/>
  <c r="H141" i="9"/>
  <c r="L140" i="9"/>
  <c r="K140" i="9"/>
  <c r="J140" i="9"/>
  <c r="I140" i="9"/>
  <c r="H140" i="9"/>
  <c r="L139" i="9"/>
  <c r="K139" i="9"/>
  <c r="J139" i="9"/>
  <c r="I139" i="9"/>
  <c r="H139" i="9"/>
  <c r="L138" i="9"/>
  <c r="K138" i="9"/>
  <c r="J138" i="9"/>
  <c r="I138" i="9"/>
  <c r="H138" i="9"/>
  <c r="L137" i="9"/>
  <c r="K137" i="9"/>
  <c r="J137" i="9"/>
  <c r="I137" i="9"/>
  <c r="H137" i="9"/>
  <c r="L136" i="9"/>
  <c r="K136" i="9"/>
  <c r="J136" i="9"/>
  <c r="I136" i="9"/>
  <c r="H136" i="9"/>
  <c r="L135" i="9"/>
  <c r="K135" i="9"/>
  <c r="J135" i="9"/>
  <c r="I135" i="9"/>
  <c r="H135" i="9"/>
  <c r="L134" i="9"/>
  <c r="K134" i="9"/>
  <c r="J134" i="9"/>
  <c r="I134" i="9"/>
  <c r="H134" i="9"/>
  <c r="L133" i="9"/>
  <c r="K133" i="9"/>
  <c r="J133" i="9"/>
  <c r="I133" i="9"/>
  <c r="H133" i="9"/>
  <c r="L132" i="9"/>
  <c r="K132" i="9"/>
  <c r="J132" i="9"/>
  <c r="I132" i="9"/>
  <c r="H132" i="9"/>
  <c r="L131" i="9"/>
  <c r="K131" i="9"/>
  <c r="J131" i="9"/>
  <c r="I131" i="9"/>
  <c r="H131" i="9"/>
  <c r="L130" i="9"/>
  <c r="K130" i="9"/>
  <c r="J130" i="9"/>
  <c r="I130" i="9"/>
  <c r="H130" i="9"/>
  <c r="L129" i="9"/>
  <c r="K129" i="9"/>
  <c r="J129" i="9"/>
  <c r="I129" i="9"/>
  <c r="H129" i="9"/>
  <c r="L128" i="9"/>
  <c r="K128" i="9"/>
  <c r="J128" i="9"/>
  <c r="I128" i="9"/>
  <c r="H128" i="9"/>
  <c r="L127" i="9"/>
  <c r="K127" i="9"/>
  <c r="J127" i="9"/>
  <c r="I127" i="9"/>
  <c r="H127" i="9"/>
  <c r="L126" i="9"/>
  <c r="K126" i="9"/>
  <c r="J126" i="9"/>
  <c r="I126" i="9"/>
  <c r="H126" i="9"/>
  <c r="L125" i="9"/>
  <c r="K125" i="9"/>
  <c r="J125" i="9"/>
  <c r="I125" i="9"/>
  <c r="H125" i="9"/>
  <c r="L124" i="9"/>
  <c r="K124" i="9"/>
  <c r="J124" i="9"/>
  <c r="I124" i="9"/>
  <c r="H124" i="9"/>
  <c r="L123" i="9"/>
  <c r="K123" i="9"/>
  <c r="J123" i="9"/>
  <c r="I123" i="9"/>
  <c r="H123" i="9"/>
  <c r="L122" i="9"/>
  <c r="K122" i="9"/>
  <c r="J122" i="9"/>
  <c r="I122" i="9"/>
  <c r="H122" i="9"/>
  <c r="L121" i="9"/>
  <c r="K121" i="9"/>
  <c r="J121" i="9"/>
  <c r="I121" i="9"/>
  <c r="H121" i="9"/>
  <c r="L120" i="9"/>
  <c r="K120" i="9"/>
  <c r="J120" i="9"/>
  <c r="I120" i="9"/>
  <c r="H120" i="9"/>
  <c r="L119" i="9"/>
  <c r="K119" i="9"/>
  <c r="J119" i="9"/>
  <c r="I119" i="9"/>
  <c r="H119" i="9"/>
  <c r="L118" i="9"/>
  <c r="K118" i="9"/>
  <c r="J118" i="9"/>
  <c r="I118" i="9"/>
  <c r="H118" i="9"/>
  <c r="L117" i="9"/>
  <c r="K117" i="9"/>
  <c r="J117" i="9"/>
  <c r="I117" i="9"/>
  <c r="H117" i="9"/>
  <c r="L116" i="9"/>
  <c r="K116" i="9"/>
  <c r="J116" i="9"/>
  <c r="I116" i="9"/>
  <c r="H116" i="9"/>
  <c r="L115" i="9"/>
  <c r="K115" i="9"/>
  <c r="J115" i="9"/>
  <c r="I115" i="9"/>
  <c r="H115" i="9"/>
  <c r="L114" i="9"/>
  <c r="K114" i="9"/>
  <c r="J114" i="9"/>
  <c r="I114" i="9"/>
  <c r="H114" i="9"/>
  <c r="L113" i="9"/>
  <c r="K113" i="9"/>
  <c r="J113" i="9"/>
  <c r="I113" i="9"/>
  <c r="H113" i="9"/>
  <c r="L112" i="9"/>
  <c r="K112" i="9"/>
  <c r="J112" i="9"/>
  <c r="I112" i="9"/>
  <c r="H112" i="9"/>
  <c r="L111" i="9"/>
  <c r="K111" i="9"/>
  <c r="J111" i="9"/>
  <c r="I111" i="9"/>
  <c r="H111" i="9"/>
  <c r="L110" i="9"/>
  <c r="K110" i="9"/>
  <c r="J110" i="9"/>
  <c r="I110" i="9"/>
  <c r="H110" i="9"/>
  <c r="L109" i="9"/>
  <c r="K109" i="9"/>
  <c r="J109" i="9"/>
  <c r="I109" i="9"/>
  <c r="H109" i="9"/>
  <c r="L108" i="9"/>
  <c r="K108" i="9"/>
  <c r="J108" i="9"/>
  <c r="I108" i="9"/>
  <c r="H108" i="9"/>
  <c r="L107" i="9"/>
  <c r="K107" i="9"/>
  <c r="J107" i="9"/>
  <c r="I107" i="9"/>
  <c r="H107" i="9"/>
  <c r="L106" i="9"/>
  <c r="K106" i="9"/>
  <c r="J106" i="9"/>
  <c r="I106" i="9"/>
  <c r="H106" i="9"/>
  <c r="L105" i="9"/>
  <c r="K105" i="9"/>
  <c r="J105" i="9"/>
  <c r="I105" i="9"/>
  <c r="H105" i="9"/>
  <c r="L104" i="9"/>
  <c r="K104" i="9"/>
  <c r="J104" i="9"/>
  <c r="I104" i="9"/>
  <c r="H104" i="9"/>
  <c r="L103" i="9"/>
  <c r="K103" i="9"/>
  <c r="J103" i="9"/>
  <c r="I103" i="9"/>
  <c r="H103" i="9"/>
  <c r="L102" i="9"/>
  <c r="K102" i="9"/>
  <c r="J102" i="9"/>
  <c r="I102" i="9"/>
  <c r="H102" i="9"/>
  <c r="L101" i="9"/>
  <c r="K101" i="9"/>
  <c r="J101" i="9"/>
  <c r="I101" i="9"/>
  <c r="H101" i="9"/>
  <c r="L100" i="9"/>
  <c r="K100" i="9"/>
  <c r="J100" i="9"/>
  <c r="I100" i="9"/>
  <c r="H100" i="9"/>
  <c r="L99" i="9"/>
  <c r="K99" i="9"/>
  <c r="J99" i="9"/>
  <c r="I99" i="9"/>
  <c r="H99" i="9"/>
  <c r="L98" i="9"/>
  <c r="K98" i="9"/>
  <c r="J98" i="9"/>
  <c r="I98" i="9"/>
  <c r="H98" i="9"/>
  <c r="L97" i="9"/>
  <c r="K97" i="9"/>
  <c r="J97" i="9"/>
  <c r="I97" i="9"/>
  <c r="H97" i="9"/>
  <c r="L96" i="9"/>
  <c r="K96" i="9"/>
  <c r="J96" i="9"/>
  <c r="I96" i="9"/>
  <c r="H96" i="9"/>
  <c r="L95" i="9"/>
  <c r="K95" i="9"/>
  <c r="J95" i="9"/>
  <c r="I95" i="9"/>
  <c r="H95" i="9"/>
  <c r="L94" i="9"/>
  <c r="K94" i="9"/>
  <c r="J94" i="9"/>
  <c r="I94" i="9"/>
  <c r="H94" i="9"/>
  <c r="L93" i="9"/>
  <c r="K93" i="9"/>
  <c r="J93" i="9"/>
  <c r="I93" i="9"/>
  <c r="H93" i="9"/>
  <c r="L92" i="9"/>
  <c r="K92" i="9"/>
  <c r="J92" i="9"/>
  <c r="I92" i="9"/>
  <c r="H92" i="9"/>
  <c r="L91" i="9"/>
  <c r="K91" i="9"/>
  <c r="J91" i="9"/>
  <c r="I91" i="9"/>
  <c r="H91" i="9"/>
  <c r="L90" i="9"/>
  <c r="K90" i="9"/>
  <c r="J90" i="9"/>
  <c r="I90" i="9"/>
  <c r="H90" i="9"/>
  <c r="L89" i="9"/>
  <c r="K89" i="9"/>
  <c r="J89" i="9"/>
  <c r="I89" i="9"/>
  <c r="H89" i="9"/>
  <c r="L88" i="9"/>
  <c r="K88" i="9"/>
  <c r="J88" i="9"/>
  <c r="I88" i="9"/>
  <c r="H88" i="9"/>
  <c r="L87" i="9"/>
  <c r="K87" i="9"/>
  <c r="J87" i="9"/>
  <c r="I87" i="9"/>
  <c r="H87" i="9"/>
  <c r="L86" i="9"/>
  <c r="K86" i="9"/>
  <c r="J86" i="9"/>
  <c r="I86" i="9"/>
  <c r="H86" i="9"/>
  <c r="L85" i="9"/>
  <c r="K85" i="9"/>
  <c r="J85" i="9"/>
  <c r="I85" i="9"/>
  <c r="H85" i="9"/>
  <c r="L84" i="9"/>
  <c r="K84" i="9"/>
  <c r="J84" i="9"/>
  <c r="I84" i="9"/>
  <c r="H84" i="9"/>
  <c r="L83" i="9"/>
  <c r="K83" i="9"/>
  <c r="J83" i="9"/>
  <c r="I83" i="9"/>
  <c r="H83" i="9"/>
  <c r="L82" i="9"/>
  <c r="K82" i="9"/>
  <c r="J82" i="9"/>
  <c r="I82" i="9"/>
  <c r="H82" i="9"/>
  <c r="L81" i="9"/>
  <c r="K81" i="9"/>
  <c r="J81" i="9"/>
  <c r="I81" i="9"/>
  <c r="H81" i="9"/>
  <c r="L80" i="9"/>
  <c r="K80" i="9"/>
  <c r="J80" i="9"/>
  <c r="I80" i="9"/>
  <c r="H80" i="9"/>
  <c r="L79" i="9"/>
  <c r="K79" i="9"/>
  <c r="J79" i="9"/>
  <c r="I79" i="9"/>
  <c r="H79" i="9"/>
  <c r="L78" i="9"/>
  <c r="K78" i="9"/>
  <c r="J78" i="9"/>
  <c r="I78" i="9"/>
  <c r="H78" i="9"/>
  <c r="L77" i="9"/>
  <c r="K77" i="9"/>
  <c r="J77" i="9"/>
  <c r="I77" i="9"/>
  <c r="H77" i="9"/>
  <c r="L76" i="9"/>
  <c r="K76" i="9"/>
  <c r="J76" i="9"/>
  <c r="I76" i="9"/>
  <c r="H76" i="9"/>
  <c r="L75" i="9"/>
  <c r="K75" i="9"/>
  <c r="J75" i="9"/>
  <c r="I75" i="9"/>
  <c r="H75" i="9"/>
  <c r="L74" i="9"/>
  <c r="K74" i="9"/>
  <c r="J74" i="9"/>
  <c r="I74" i="9"/>
  <c r="H74" i="9"/>
  <c r="L73" i="9"/>
  <c r="K73" i="9"/>
  <c r="J73" i="9"/>
  <c r="I73" i="9"/>
  <c r="H73" i="9"/>
  <c r="L72" i="9"/>
  <c r="K72" i="9"/>
  <c r="J72" i="9"/>
  <c r="I72" i="9"/>
  <c r="H72" i="9"/>
  <c r="L71" i="9"/>
  <c r="K71" i="9"/>
  <c r="J71" i="9"/>
  <c r="I71" i="9"/>
  <c r="H71" i="9"/>
  <c r="L70" i="9"/>
  <c r="K70" i="9"/>
  <c r="J70" i="9"/>
  <c r="I70" i="9"/>
  <c r="H70" i="9"/>
  <c r="L69" i="9"/>
  <c r="K69" i="9"/>
  <c r="J69" i="9"/>
  <c r="I69" i="9"/>
  <c r="H69" i="9"/>
  <c r="L68" i="9"/>
  <c r="K68" i="9"/>
  <c r="J68" i="9"/>
  <c r="I68" i="9"/>
  <c r="H68" i="9"/>
  <c r="L67" i="9"/>
  <c r="K67" i="9"/>
  <c r="J67" i="9"/>
  <c r="I67" i="9"/>
  <c r="H67" i="9"/>
  <c r="L66" i="9"/>
  <c r="K66" i="9"/>
  <c r="J66" i="9"/>
  <c r="I66" i="9"/>
  <c r="H66" i="9"/>
  <c r="L65" i="9"/>
  <c r="K65" i="9"/>
  <c r="J65" i="9"/>
  <c r="I65" i="9"/>
  <c r="H65" i="9"/>
  <c r="L64" i="9"/>
  <c r="K64" i="9"/>
  <c r="J64" i="9"/>
  <c r="I64" i="9"/>
  <c r="H64" i="9"/>
  <c r="L63" i="9"/>
  <c r="K63" i="9"/>
  <c r="J63" i="9"/>
  <c r="I63" i="9"/>
  <c r="H63" i="9"/>
  <c r="L62" i="9"/>
  <c r="K62" i="9"/>
  <c r="J62" i="9"/>
  <c r="I62" i="9"/>
  <c r="H62" i="9"/>
  <c r="L61" i="9"/>
  <c r="K61" i="9"/>
  <c r="J61" i="9"/>
  <c r="I61" i="9"/>
  <c r="H61" i="9"/>
  <c r="L60" i="9"/>
  <c r="K60" i="9"/>
  <c r="J60" i="9"/>
  <c r="I60" i="9"/>
  <c r="H60" i="9"/>
  <c r="L59" i="9"/>
  <c r="K59" i="9"/>
  <c r="J59" i="9"/>
  <c r="I59" i="9"/>
  <c r="H59" i="9"/>
  <c r="L58" i="9"/>
  <c r="K58" i="9"/>
  <c r="J58" i="9"/>
  <c r="I58" i="9"/>
  <c r="H58" i="9"/>
  <c r="L57" i="9"/>
  <c r="K57" i="9"/>
  <c r="J57" i="9"/>
  <c r="I57" i="9"/>
  <c r="H57" i="9"/>
  <c r="L56" i="9"/>
  <c r="K56" i="9"/>
  <c r="J56" i="9"/>
  <c r="I56" i="9"/>
  <c r="H56" i="9"/>
  <c r="L55" i="9"/>
  <c r="K55" i="9"/>
  <c r="J55" i="9"/>
  <c r="I55" i="9"/>
  <c r="H55" i="9"/>
  <c r="L54" i="9"/>
  <c r="K54" i="9"/>
  <c r="J54" i="9"/>
  <c r="I54" i="9"/>
  <c r="H54" i="9"/>
  <c r="L53" i="9"/>
  <c r="K53" i="9"/>
  <c r="U53" i="9" s="1"/>
  <c r="J53" i="9"/>
  <c r="I53" i="9"/>
  <c r="H53" i="9"/>
  <c r="L52" i="9"/>
  <c r="K52" i="9"/>
  <c r="J52" i="9"/>
  <c r="I52" i="9"/>
  <c r="H52" i="9"/>
  <c r="L51" i="9"/>
  <c r="K51" i="9"/>
  <c r="J51" i="9"/>
  <c r="I51" i="9"/>
  <c r="H51" i="9"/>
  <c r="L50" i="9"/>
  <c r="K50" i="9"/>
  <c r="J50" i="9"/>
  <c r="I50" i="9"/>
  <c r="H50" i="9"/>
  <c r="L49" i="9"/>
  <c r="K49" i="9"/>
  <c r="J49" i="9"/>
  <c r="I49" i="9"/>
  <c r="H49" i="9"/>
  <c r="L48" i="9"/>
  <c r="K48" i="9"/>
  <c r="J48" i="9"/>
  <c r="I48" i="9"/>
  <c r="H48" i="9"/>
  <c r="L47" i="9"/>
  <c r="K47" i="9"/>
  <c r="J47" i="9"/>
  <c r="I47" i="9"/>
  <c r="H47" i="9"/>
  <c r="L46" i="9"/>
  <c r="K46" i="9"/>
  <c r="J46" i="9"/>
  <c r="I46" i="9"/>
  <c r="H46" i="9"/>
  <c r="L45" i="9"/>
  <c r="K45" i="9"/>
  <c r="J45" i="9"/>
  <c r="I45" i="9"/>
  <c r="H45" i="9"/>
  <c r="L44" i="9"/>
  <c r="K44" i="9"/>
  <c r="J44" i="9"/>
  <c r="I44" i="9"/>
  <c r="H44" i="9"/>
  <c r="L43" i="9"/>
  <c r="K43" i="9"/>
  <c r="J43" i="9"/>
  <c r="I43" i="9"/>
  <c r="H43" i="9"/>
  <c r="L42" i="9"/>
  <c r="K42" i="9"/>
  <c r="J42" i="9"/>
  <c r="I42" i="9"/>
  <c r="H42" i="9"/>
  <c r="L41" i="9"/>
  <c r="K41" i="9"/>
  <c r="J41" i="9"/>
  <c r="I41" i="9"/>
  <c r="H41" i="9"/>
  <c r="L40" i="9"/>
  <c r="K40" i="9"/>
  <c r="J40" i="9"/>
  <c r="I40" i="9"/>
  <c r="H40" i="9"/>
  <c r="L39" i="9"/>
  <c r="K39" i="9"/>
  <c r="J39" i="9"/>
  <c r="I39" i="9"/>
  <c r="H39" i="9"/>
  <c r="L38" i="9"/>
  <c r="K38" i="9"/>
  <c r="J38" i="9"/>
  <c r="I38" i="9"/>
  <c r="H38" i="9"/>
  <c r="L37" i="9"/>
  <c r="K37" i="9"/>
  <c r="J37" i="9"/>
  <c r="I37" i="9"/>
  <c r="H37" i="9"/>
  <c r="L36" i="9"/>
  <c r="K36" i="9"/>
  <c r="J36" i="9"/>
  <c r="I36" i="9"/>
  <c r="H36" i="9"/>
  <c r="L35" i="9"/>
  <c r="K35" i="9"/>
  <c r="J35" i="9"/>
  <c r="I35" i="9"/>
  <c r="H35" i="9"/>
  <c r="L34" i="9"/>
  <c r="K34" i="9"/>
  <c r="J34" i="9"/>
  <c r="I34" i="9"/>
  <c r="H34" i="9"/>
  <c r="L33" i="9"/>
  <c r="K33" i="9"/>
  <c r="J33" i="9"/>
  <c r="I33" i="9"/>
  <c r="H33" i="9"/>
  <c r="L32" i="9"/>
  <c r="K32" i="9"/>
  <c r="J32" i="9"/>
  <c r="I32" i="9"/>
  <c r="H32" i="9"/>
  <c r="L31" i="9"/>
  <c r="K31" i="9"/>
  <c r="J31" i="9"/>
  <c r="I31" i="9"/>
  <c r="H31" i="9"/>
  <c r="L30" i="9"/>
  <c r="K30" i="9"/>
  <c r="J30" i="9"/>
  <c r="I30" i="9"/>
  <c r="H30" i="9"/>
  <c r="L29" i="9"/>
  <c r="K29" i="9"/>
  <c r="J29" i="9"/>
  <c r="I29" i="9"/>
  <c r="H29" i="9"/>
  <c r="L28" i="9"/>
  <c r="K28" i="9"/>
  <c r="J28" i="9"/>
  <c r="I28" i="9"/>
  <c r="H28" i="9"/>
  <c r="L27" i="9"/>
  <c r="K27" i="9"/>
  <c r="J27" i="9"/>
  <c r="I27" i="9"/>
  <c r="H27" i="9"/>
  <c r="L26" i="9"/>
  <c r="K26" i="9"/>
  <c r="J26" i="9"/>
  <c r="I26" i="9"/>
  <c r="H26" i="9"/>
  <c r="L25" i="9"/>
  <c r="K25" i="9"/>
  <c r="J25" i="9"/>
  <c r="I25" i="9"/>
  <c r="H25" i="9"/>
  <c r="L24" i="9"/>
  <c r="K24" i="9"/>
  <c r="J24" i="9"/>
  <c r="I24" i="9"/>
  <c r="H24" i="9"/>
  <c r="L23" i="9"/>
  <c r="K23" i="9"/>
  <c r="J23" i="9"/>
  <c r="I23" i="9"/>
  <c r="H23" i="9"/>
  <c r="L22" i="9"/>
  <c r="K22" i="9"/>
  <c r="J22" i="9"/>
  <c r="I22" i="9"/>
  <c r="H22" i="9"/>
  <c r="L21" i="9"/>
  <c r="K21" i="9"/>
  <c r="J21" i="9"/>
  <c r="I21" i="9"/>
  <c r="H21" i="9"/>
  <c r="L20" i="9"/>
  <c r="K20" i="9"/>
  <c r="J20" i="9"/>
  <c r="I20" i="9"/>
  <c r="H20" i="9"/>
  <c r="L19" i="9"/>
  <c r="K19" i="9"/>
  <c r="J19" i="9"/>
  <c r="I19" i="9"/>
  <c r="H19" i="9"/>
  <c r="L18" i="9"/>
  <c r="K18" i="9"/>
  <c r="J18" i="9"/>
  <c r="I18" i="9"/>
  <c r="H18" i="9"/>
  <c r="L17" i="9"/>
  <c r="K17" i="9"/>
  <c r="J17" i="9"/>
  <c r="I17" i="9"/>
  <c r="H17" i="9"/>
  <c r="L16" i="9"/>
  <c r="K16" i="9"/>
  <c r="J16" i="9"/>
  <c r="I16" i="9"/>
  <c r="H16" i="9"/>
  <c r="L15" i="9"/>
  <c r="K15" i="9"/>
  <c r="J15" i="9"/>
  <c r="I15" i="9"/>
  <c r="H15" i="9"/>
  <c r="L14" i="9"/>
  <c r="K14" i="9"/>
  <c r="J14" i="9"/>
  <c r="I14" i="9"/>
  <c r="H14" i="9"/>
  <c r="L13" i="9"/>
  <c r="K13" i="9"/>
  <c r="J13" i="9"/>
  <c r="I13" i="9"/>
  <c r="H13" i="9"/>
  <c r="L12" i="9"/>
  <c r="K12" i="9"/>
  <c r="J12" i="9"/>
  <c r="I12" i="9"/>
  <c r="H12" i="9"/>
  <c r="L11" i="9"/>
  <c r="K11" i="9"/>
  <c r="J11" i="9"/>
  <c r="I11" i="9"/>
  <c r="H11" i="9"/>
  <c r="L10" i="9"/>
  <c r="K10" i="9"/>
  <c r="J10" i="9"/>
  <c r="I10" i="9"/>
  <c r="H10" i="9"/>
  <c r="L9" i="9"/>
  <c r="K9" i="9"/>
  <c r="J9" i="9"/>
  <c r="I9" i="9"/>
  <c r="H9" i="9"/>
  <c r="L8" i="9"/>
  <c r="K8" i="9"/>
  <c r="J8" i="9"/>
  <c r="I8" i="9"/>
  <c r="H8" i="9"/>
  <c r="L7" i="9"/>
  <c r="K7" i="9"/>
  <c r="J7" i="9"/>
  <c r="I7" i="9"/>
  <c r="H7" i="9"/>
  <c r="I6" i="9"/>
  <c r="J6" i="9"/>
  <c r="K6" i="9"/>
  <c r="L6" i="9"/>
  <c r="H6" i="9"/>
  <c r="F11" i="8"/>
  <c r="E11" i="8"/>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4" i="7"/>
  <c r="Q18" i="1"/>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4" i="7"/>
  <c r="C4" i="7"/>
  <c r="E35" i="7"/>
  <c r="E36" i="7"/>
  <c r="E68" i="7"/>
  <c r="E100" i="7"/>
  <c r="E132" i="7"/>
  <c r="E164" i="7"/>
  <c r="E196" i="7"/>
  <c r="E228"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4" i="7"/>
  <c r="C5" i="7"/>
  <c r="C6" i="7"/>
  <c r="E6" i="7" s="1"/>
  <c r="C7" i="7"/>
  <c r="E7" i="7" s="1"/>
  <c r="C8" i="7"/>
  <c r="E8" i="7" s="1"/>
  <c r="C9" i="7"/>
  <c r="E9" i="7" s="1"/>
  <c r="C10" i="7"/>
  <c r="E10" i="7" s="1"/>
  <c r="C11" i="7"/>
  <c r="E11" i="7" s="1"/>
  <c r="C12" i="7"/>
  <c r="E12" i="7" s="1"/>
  <c r="C13" i="7"/>
  <c r="C14" i="7"/>
  <c r="E14" i="7" s="1"/>
  <c r="C15" i="7"/>
  <c r="E15" i="7" s="1"/>
  <c r="C16" i="7"/>
  <c r="E16" i="7" s="1"/>
  <c r="C17" i="7"/>
  <c r="E17" i="7" s="1"/>
  <c r="C18" i="7"/>
  <c r="E18" i="7" s="1"/>
  <c r="C19" i="7"/>
  <c r="E19" i="7" s="1"/>
  <c r="C20" i="7"/>
  <c r="E20" i="7" s="1"/>
  <c r="C21" i="7"/>
  <c r="C22" i="7"/>
  <c r="E22" i="7" s="1"/>
  <c r="C23" i="7"/>
  <c r="E23" i="7" s="1"/>
  <c r="C24" i="7"/>
  <c r="E24" i="7" s="1"/>
  <c r="C25" i="7"/>
  <c r="E25" i="7" s="1"/>
  <c r="C26" i="7"/>
  <c r="E26" i="7" s="1"/>
  <c r="C27" i="7"/>
  <c r="E27" i="7" s="1"/>
  <c r="C28" i="7"/>
  <c r="E28" i="7" s="1"/>
  <c r="C29" i="7"/>
  <c r="C30" i="7"/>
  <c r="E30" i="7" s="1"/>
  <c r="C31" i="7"/>
  <c r="E31" i="7" s="1"/>
  <c r="C32" i="7"/>
  <c r="E32" i="7" s="1"/>
  <c r="C33" i="7"/>
  <c r="E33" i="7" s="1"/>
  <c r="C34" i="7"/>
  <c r="E34" i="7" s="1"/>
  <c r="C35" i="7"/>
  <c r="C36" i="7"/>
  <c r="C37" i="7"/>
  <c r="C38" i="7"/>
  <c r="E38" i="7" s="1"/>
  <c r="C39" i="7"/>
  <c r="E39" i="7" s="1"/>
  <c r="C40" i="7"/>
  <c r="E40" i="7" s="1"/>
  <c r="C41" i="7"/>
  <c r="E41" i="7" s="1"/>
  <c r="C42" i="7"/>
  <c r="E42" i="7" s="1"/>
  <c r="C43" i="7"/>
  <c r="E43" i="7" s="1"/>
  <c r="C44" i="7"/>
  <c r="E44" i="7" s="1"/>
  <c r="C45" i="7"/>
  <c r="C46" i="7"/>
  <c r="E46" i="7" s="1"/>
  <c r="C47" i="7"/>
  <c r="E47" i="7" s="1"/>
  <c r="C48" i="7"/>
  <c r="E48" i="7" s="1"/>
  <c r="C49" i="7"/>
  <c r="E49" i="7" s="1"/>
  <c r="C50" i="7"/>
  <c r="E50" i="7" s="1"/>
  <c r="C51" i="7"/>
  <c r="E51" i="7" s="1"/>
  <c r="C52" i="7"/>
  <c r="E52" i="7" s="1"/>
  <c r="C53" i="7"/>
  <c r="C54" i="7"/>
  <c r="E54" i="7" s="1"/>
  <c r="C55" i="7"/>
  <c r="E55" i="7" s="1"/>
  <c r="C56" i="7"/>
  <c r="E56" i="7" s="1"/>
  <c r="C57" i="7"/>
  <c r="E57" i="7" s="1"/>
  <c r="C58" i="7"/>
  <c r="E58" i="7" s="1"/>
  <c r="C59" i="7"/>
  <c r="E59" i="7" s="1"/>
  <c r="C60" i="7"/>
  <c r="E60" i="7" s="1"/>
  <c r="C61" i="7"/>
  <c r="C62" i="7"/>
  <c r="E62" i="7" s="1"/>
  <c r="C63" i="7"/>
  <c r="E63" i="7" s="1"/>
  <c r="C64" i="7"/>
  <c r="E64" i="7" s="1"/>
  <c r="C65" i="7"/>
  <c r="E65" i="7" s="1"/>
  <c r="C66" i="7"/>
  <c r="E66" i="7" s="1"/>
  <c r="C67" i="7"/>
  <c r="E67" i="7" s="1"/>
  <c r="C68" i="7"/>
  <c r="C69" i="7"/>
  <c r="C70" i="7"/>
  <c r="E70" i="7" s="1"/>
  <c r="C71" i="7"/>
  <c r="E71" i="7" s="1"/>
  <c r="C72" i="7"/>
  <c r="E72" i="7" s="1"/>
  <c r="C73" i="7"/>
  <c r="E73" i="7" s="1"/>
  <c r="C74" i="7"/>
  <c r="E74" i="7" s="1"/>
  <c r="C75" i="7"/>
  <c r="E75" i="7" s="1"/>
  <c r="C76" i="7"/>
  <c r="E76" i="7" s="1"/>
  <c r="C77" i="7"/>
  <c r="C78" i="7"/>
  <c r="E78" i="7" s="1"/>
  <c r="C79" i="7"/>
  <c r="E79" i="7" s="1"/>
  <c r="C80" i="7"/>
  <c r="E80" i="7" s="1"/>
  <c r="C81" i="7"/>
  <c r="E81" i="7" s="1"/>
  <c r="C82" i="7"/>
  <c r="E82" i="7" s="1"/>
  <c r="C83" i="7"/>
  <c r="E83" i="7" s="1"/>
  <c r="C84" i="7"/>
  <c r="E84" i="7" s="1"/>
  <c r="C85" i="7"/>
  <c r="C86" i="7"/>
  <c r="E86" i="7" s="1"/>
  <c r="C87" i="7"/>
  <c r="E87" i="7" s="1"/>
  <c r="C88" i="7"/>
  <c r="E88" i="7" s="1"/>
  <c r="C89" i="7"/>
  <c r="E89" i="7" s="1"/>
  <c r="C90" i="7"/>
  <c r="E90" i="7" s="1"/>
  <c r="C91" i="7"/>
  <c r="E91" i="7" s="1"/>
  <c r="C92" i="7"/>
  <c r="E92" i="7" s="1"/>
  <c r="C93" i="7"/>
  <c r="C94" i="7"/>
  <c r="E94" i="7" s="1"/>
  <c r="C95" i="7"/>
  <c r="E95" i="7" s="1"/>
  <c r="C96" i="7"/>
  <c r="E96" i="7" s="1"/>
  <c r="C97" i="7"/>
  <c r="E97" i="7" s="1"/>
  <c r="C98" i="7"/>
  <c r="E98" i="7" s="1"/>
  <c r="C99" i="7"/>
  <c r="E99" i="7" s="1"/>
  <c r="C100" i="7"/>
  <c r="C101" i="7"/>
  <c r="C102" i="7"/>
  <c r="E102" i="7" s="1"/>
  <c r="C103" i="7"/>
  <c r="E103" i="7" s="1"/>
  <c r="C104" i="7"/>
  <c r="E104" i="7" s="1"/>
  <c r="C105" i="7"/>
  <c r="E105" i="7" s="1"/>
  <c r="C106" i="7"/>
  <c r="E106" i="7" s="1"/>
  <c r="C107" i="7"/>
  <c r="E107" i="7" s="1"/>
  <c r="C108" i="7"/>
  <c r="E108" i="7" s="1"/>
  <c r="C109" i="7"/>
  <c r="C110" i="7"/>
  <c r="E110" i="7" s="1"/>
  <c r="C111" i="7"/>
  <c r="E111" i="7" s="1"/>
  <c r="C112" i="7"/>
  <c r="E112" i="7" s="1"/>
  <c r="C113" i="7"/>
  <c r="E113" i="7" s="1"/>
  <c r="C114" i="7"/>
  <c r="E114" i="7" s="1"/>
  <c r="C115" i="7"/>
  <c r="E115" i="7" s="1"/>
  <c r="C116" i="7"/>
  <c r="E116" i="7" s="1"/>
  <c r="C117" i="7"/>
  <c r="C118" i="7"/>
  <c r="E118" i="7" s="1"/>
  <c r="C119" i="7"/>
  <c r="E119" i="7" s="1"/>
  <c r="C120" i="7"/>
  <c r="E120" i="7" s="1"/>
  <c r="C121" i="7"/>
  <c r="E121" i="7" s="1"/>
  <c r="C122" i="7"/>
  <c r="E122" i="7" s="1"/>
  <c r="C123" i="7"/>
  <c r="E123" i="7" s="1"/>
  <c r="C124" i="7"/>
  <c r="E124" i="7" s="1"/>
  <c r="C125" i="7"/>
  <c r="C126" i="7"/>
  <c r="E126" i="7" s="1"/>
  <c r="C127" i="7"/>
  <c r="E127" i="7" s="1"/>
  <c r="C128" i="7"/>
  <c r="E128" i="7" s="1"/>
  <c r="C129" i="7"/>
  <c r="E129" i="7" s="1"/>
  <c r="C130" i="7"/>
  <c r="E130" i="7" s="1"/>
  <c r="C131" i="7"/>
  <c r="E131" i="7" s="1"/>
  <c r="C132" i="7"/>
  <c r="C133" i="7"/>
  <c r="C134" i="7"/>
  <c r="E134" i="7" s="1"/>
  <c r="C135" i="7"/>
  <c r="E135" i="7" s="1"/>
  <c r="C136" i="7"/>
  <c r="E136" i="7" s="1"/>
  <c r="C137" i="7"/>
  <c r="E137" i="7" s="1"/>
  <c r="C138" i="7"/>
  <c r="E138" i="7" s="1"/>
  <c r="C139" i="7"/>
  <c r="E139" i="7" s="1"/>
  <c r="C140" i="7"/>
  <c r="E140" i="7" s="1"/>
  <c r="C141" i="7"/>
  <c r="C142" i="7"/>
  <c r="E142" i="7" s="1"/>
  <c r="C143" i="7"/>
  <c r="E143" i="7" s="1"/>
  <c r="C144" i="7"/>
  <c r="E144" i="7" s="1"/>
  <c r="C145" i="7"/>
  <c r="E145" i="7" s="1"/>
  <c r="C146" i="7"/>
  <c r="E146" i="7" s="1"/>
  <c r="C147" i="7"/>
  <c r="E147" i="7" s="1"/>
  <c r="C148" i="7"/>
  <c r="E148" i="7" s="1"/>
  <c r="C149" i="7"/>
  <c r="C150" i="7"/>
  <c r="E150" i="7" s="1"/>
  <c r="C151" i="7"/>
  <c r="E151" i="7" s="1"/>
  <c r="C152" i="7"/>
  <c r="E152" i="7" s="1"/>
  <c r="C153" i="7"/>
  <c r="E153" i="7" s="1"/>
  <c r="C154" i="7"/>
  <c r="E154" i="7" s="1"/>
  <c r="C155" i="7"/>
  <c r="E155" i="7" s="1"/>
  <c r="C156" i="7"/>
  <c r="E156" i="7" s="1"/>
  <c r="C157" i="7"/>
  <c r="C158" i="7"/>
  <c r="E158" i="7" s="1"/>
  <c r="C159" i="7"/>
  <c r="E159" i="7" s="1"/>
  <c r="C160" i="7"/>
  <c r="E160" i="7" s="1"/>
  <c r="C161" i="7"/>
  <c r="E161" i="7" s="1"/>
  <c r="C162" i="7"/>
  <c r="E162" i="7" s="1"/>
  <c r="C163" i="7"/>
  <c r="E163" i="7" s="1"/>
  <c r="C164" i="7"/>
  <c r="C165" i="7"/>
  <c r="C166" i="7"/>
  <c r="E166" i="7" s="1"/>
  <c r="C167" i="7"/>
  <c r="E167" i="7" s="1"/>
  <c r="C168" i="7"/>
  <c r="E168" i="7" s="1"/>
  <c r="C169" i="7"/>
  <c r="E169" i="7" s="1"/>
  <c r="C170" i="7"/>
  <c r="E170" i="7" s="1"/>
  <c r="C171" i="7"/>
  <c r="E171" i="7" s="1"/>
  <c r="C172" i="7"/>
  <c r="E172" i="7" s="1"/>
  <c r="C173" i="7"/>
  <c r="C174" i="7"/>
  <c r="E174" i="7" s="1"/>
  <c r="C175" i="7"/>
  <c r="E175" i="7" s="1"/>
  <c r="C176" i="7"/>
  <c r="E176" i="7" s="1"/>
  <c r="C177" i="7"/>
  <c r="E177" i="7" s="1"/>
  <c r="C178" i="7"/>
  <c r="E178" i="7" s="1"/>
  <c r="C179" i="7"/>
  <c r="E179" i="7" s="1"/>
  <c r="C180" i="7"/>
  <c r="E180" i="7" s="1"/>
  <c r="C181" i="7"/>
  <c r="C182" i="7"/>
  <c r="E182" i="7" s="1"/>
  <c r="C183" i="7"/>
  <c r="E183" i="7" s="1"/>
  <c r="C184" i="7"/>
  <c r="E184" i="7" s="1"/>
  <c r="C185" i="7"/>
  <c r="E185" i="7" s="1"/>
  <c r="C186" i="7"/>
  <c r="E186" i="7" s="1"/>
  <c r="C187" i="7"/>
  <c r="E187" i="7" s="1"/>
  <c r="C188" i="7"/>
  <c r="E188" i="7" s="1"/>
  <c r="C189" i="7"/>
  <c r="C190" i="7"/>
  <c r="E190" i="7" s="1"/>
  <c r="C191" i="7"/>
  <c r="E191" i="7" s="1"/>
  <c r="C192" i="7"/>
  <c r="E192" i="7" s="1"/>
  <c r="C193" i="7"/>
  <c r="E193" i="7" s="1"/>
  <c r="C194" i="7"/>
  <c r="E194" i="7" s="1"/>
  <c r="C195" i="7"/>
  <c r="E195" i="7" s="1"/>
  <c r="C196" i="7"/>
  <c r="C197" i="7"/>
  <c r="C198" i="7"/>
  <c r="E198" i="7" s="1"/>
  <c r="C199" i="7"/>
  <c r="E199" i="7" s="1"/>
  <c r="C200" i="7"/>
  <c r="E200" i="7" s="1"/>
  <c r="C201" i="7"/>
  <c r="E201" i="7" s="1"/>
  <c r="C202" i="7"/>
  <c r="E202" i="7" s="1"/>
  <c r="C203" i="7"/>
  <c r="E203" i="7" s="1"/>
  <c r="C204" i="7"/>
  <c r="E204" i="7" s="1"/>
  <c r="C205" i="7"/>
  <c r="C206" i="7"/>
  <c r="E206" i="7" s="1"/>
  <c r="C207" i="7"/>
  <c r="E207" i="7" s="1"/>
  <c r="C208" i="7"/>
  <c r="E208" i="7" s="1"/>
  <c r="C209" i="7"/>
  <c r="E209" i="7" s="1"/>
  <c r="C210" i="7"/>
  <c r="E210" i="7" s="1"/>
  <c r="C211" i="7"/>
  <c r="E211" i="7" s="1"/>
  <c r="C212" i="7"/>
  <c r="E212" i="7" s="1"/>
  <c r="C213" i="7"/>
  <c r="C214" i="7"/>
  <c r="E214" i="7" s="1"/>
  <c r="C215" i="7"/>
  <c r="E215" i="7" s="1"/>
  <c r="C216" i="7"/>
  <c r="E216" i="7" s="1"/>
  <c r="C217" i="7"/>
  <c r="E217" i="7" s="1"/>
  <c r="C218" i="7"/>
  <c r="E218" i="7" s="1"/>
  <c r="C219" i="7"/>
  <c r="E219" i="7" s="1"/>
  <c r="C220" i="7"/>
  <c r="E220" i="7" s="1"/>
  <c r="C221" i="7"/>
  <c r="C222" i="7"/>
  <c r="E222" i="7" s="1"/>
  <c r="C223" i="7"/>
  <c r="E223" i="7" s="1"/>
  <c r="C224" i="7"/>
  <c r="E224" i="7" s="1"/>
  <c r="C225" i="7"/>
  <c r="E225" i="7" s="1"/>
  <c r="C226" i="7"/>
  <c r="E226" i="7" s="1"/>
  <c r="C227" i="7"/>
  <c r="E227" i="7" s="1"/>
  <c r="C228" i="7"/>
  <c r="C229" i="7"/>
  <c r="C230" i="7"/>
  <c r="E230" i="7" s="1"/>
  <c r="C231" i="7"/>
  <c r="E231" i="7" s="1"/>
  <c r="C232" i="7"/>
  <c r="E232" i="7" s="1"/>
  <c r="C233" i="7"/>
  <c r="E233" i="7" s="1"/>
  <c r="C234" i="7"/>
  <c r="E234" i="7" s="1"/>
  <c r="C235" i="7"/>
  <c r="E235" i="7" s="1"/>
  <c r="C236" i="7"/>
  <c r="E236" i="7" s="1"/>
  <c r="C237" i="7"/>
  <c r="C238" i="7"/>
  <c r="E238" i="7" s="1"/>
  <c r="C239" i="7"/>
  <c r="E239" i="7" s="1"/>
  <c r="C240" i="7"/>
  <c r="E240" i="7" s="1"/>
  <c r="C241" i="7"/>
  <c r="E241" i="7" s="1"/>
  <c r="C242" i="7"/>
  <c r="E242" i="7" s="1"/>
  <c r="C243" i="7"/>
  <c r="E243" i="7" s="1"/>
  <c r="C244" i="7"/>
  <c r="E244" i="7" s="1"/>
  <c r="C245" i="7"/>
  <c r="C246" i="7"/>
  <c r="E246" i="7" s="1"/>
  <c r="C247" i="7"/>
  <c r="E247" i="7" s="1"/>
  <c r="C248" i="7"/>
  <c r="E248" i="7" s="1"/>
  <c r="C249" i="7"/>
  <c r="E249" i="7" s="1"/>
  <c r="C250" i="7"/>
  <c r="E250" i="7" s="1"/>
  <c r="C251" i="7"/>
  <c r="E251" i="7" s="1"/>
  <c r="C252" i="7"/>
  <c r="E252" i="7" s="1"/>
  <c r="C253" i="7"/>
  <c r="C254" i="7"/>
  <c r="E254" i="7" s="1"/>
  <c r="C255" i="7"/>
  <c r="E255" i="7" s="1"/>
  <c r="Q16" i="1"/>
  <c r="E13" i="4"/>
  <c r="F13" i="4" s="1"/>
  <c r="E14" i="4"/>
  <c r="F14" i="4" s="1"/>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4" i="3"/>
  <c r="O5" i="3" a="1"/>
  <c r="O5" i="3" s="1"/>
  <c r="O6" i="3" a="1"/>
  <c r="O6" i="3" s="1"/>
  <c r="O7" i="3" a="1"/>
  <c r="O7" i="3" s="1"/>
  <c r="O8" i="3" a="1"/>
  <c r="O8" i="3"/>
  <c r="O9" i="3" a="1"/>
  <c r="O9" i="3" s="1"/>
  <c r="O10" i="3" a="1"/>
  <c r="O10" i="3" s="1"/>
  <c r="O11" i="3" a="1"/>
  <c r="O11" i="3" s="1"/>
  <c r="O12" i="3" a="1"/>
  <c r="O12" i="3"/>
  <c r="O13" i="3" a="1"/>
  <c r="O13" i="3" s="1"/>
  <c r="O14" i="3" a="1"/>
  <c r="O14" i="3" s="1"/>
  <c r="O15" i="3" a="1"/>
  <c r="O15" i="3" s="1"/>
  <c r="O16" i="3" a="1"/>
  <c r="O16" i="3"/>
  <c r="O17" i="3" a="1"/>
  <c r="O17" i="3" s="1"/>
  <c r="O18" i="3" a="1"/>
  <c r="O18" i="3" s="1"/>
  <c r="O19" i="3" a="1"/>
  <c r="O19" i="3" s="1"/>
  <c r="O20" i="3" a="1"/>
  <c r="O20" i="3"/>
  <c r="O21" i="3" a="1"/>
  <c r="O21" i="3" s="1"/>
  <c r="O22" i="3" a="1"/>
  <c r="O22" i="3" s="1"/>
  <c r="O23" i="3" a="1"/>
  <c r="O23" i="3" s="1"/>
  <c r="O24" i="3" a="1"/>
  <c r="O24" i="3" s="1"/>
  <c r="O25" i="3" a="1"/>
  <c r="O25" i="3" s="1"/>
  <c r="O26" i="3" a="1"/>
  <c r="O26" i="3" s="1"/>
  <c r="O27" i="3" a="1"/>
  <c r="O27" i="3" s="1"/>
  <c r="O28" i="3" a="1"/>
  <c r="O28" i="3" s="1"/>
  <c r="O29" i="3" a="1"/>
  <c r="O29" i="3" s="1"/>
  <c r="O30" i="3" a="1"/>
  <c r="O30" i="3" s="1"/>
  <c r="O31" i="3" a="1"/>
  <c r="O31" i="3" s="1"/>
  <c r="O32" i="3" a="1"/>
  <c r="O32" i="3" s="1"/>
  <c r="O33" i="3" a="1"/>
  <c r="O33" i="3" s="1"/>
  <c r="O34" i="3" a="1"/>
  <c r="O34" i="3" s="1"/>
  <c r="O35" i="3" a="1"/>
  <c r="O35" i="3" s="1"/>
  <c r="O36" i="3" a="1"/>
  <c r="O36" i="3" s="1"/>
  <c r="O37" i="3" a="1"/>
  <c r="O37" i="3" s="1"/>
  <c r="O38" i="3" a="1"/>
  <c r="O38" i="3" s="1"/>
  <c r="O39" i="3" a="1"/>
  <c r="O39" i="3" s="1"/>
  <c r="O40" i="3" a="1"/>
  <c r="O40" i="3" s="1"/>
  <c r="O41" i="3" a="1"/>
  <c r="O41" i="3" s="1"/>
  <c r="O42" i="3" a="1"/>
  <c r="O42" i="3" s="1"/>
  <c r="O43" i="3" a="1"/>
  <c r="O43" i="3" s="1"/>
  <c r="O44" i="3" a="1"/>
  <c r="O44" i="3" s="1"/>
  <c r="O45" i="3" a="1"/>
  <c r="O45" i="3" s="1"/>
  <c r="O46" i="3" a="1"/>
  <c r="O46" i="3" s="1"/>
  <c r="O47" i="3" a="1"/>
  <c r="O47" i="3" s="1"/>
  <c r="O48" i="3" a="1"/>
  <c r="O48" i="3" s="1"/>
  <c r="O49" i="3" a="1"/>
  <c r="O49" i="3" s="1"/>
  <c r="O50" i="3" a="1"/>
  <c r="O50" i="3" s="1"/>
  <c r="O51" i="3" a="1"/>
  <c r="O51" i="3" s="1"/>
  <c r="O52" i="3" a="1"/>
  <c r="O52" i="3" s="1"/>
  <c r="O53" i="3" a="1"/>
  <c r="O53" i="3" s="1"/>
  <c r="O54" i="3" a="1"/>
  <c r="O54" i="3" s="1"/>
  <c r="O55" i="3" a="1"/>
  <c r="O55" i="3" s="1"/>
  <c r="O56" i="3" a="1"/>
  <c r="O56" i="3" s="1"/>
  <c r="O57" i="3" a="1"/>
  <c r="O57" i="3" s="1"/>
  <c r="O58" i="3" a="1"/>
  <c r="O58" i="3" s="1"/>
  <c r="O59" i="3" a="1"/>
  <c r="O59" i="3" s="1"/>
  <c r="O60" i="3" a="1"/>
  <c r="O60" i="3" s="1"/>
  <c r="O61" i="3" a="1"/>
  <c r="O61" i="3" s="1"/>
  <c r="O62" i="3" a="1"/>
  <c r="O62" i="3" s="1"/>
  <c r="O63" i="3" a="1"/>
  <c r="O63" i="3" s="1"/>
  <c r="O64" i="3" a="1"/>
  <c r="O64" i="3" s="1"/>
  <c r="O65" i="3" a="1"/>
  <c r="O65" i="3" s="1"/>
  <c r="O66" i="3" a="1"/>
  <c r="O66" i="3" s="1"/>
  <c r="O67" i="3" a="1"/>
  <c r="O67" i="3" s="1"/>
  <c r="O68" i="3" a="1"/>
  <c r="O68" i="3" s="1"/>
  <c r="O69" i="3" a="1"/>
  <c r="O69" i="3" s="1"/>
  <c r="O70" i="3" a="1"/>
  <c r="O70" i="3" s="1"/>
  <c r="O71" i="3" a="1"/>
  <c r="O71" i="3" s="1"/>
  <c r="O72" i="3" a="1"/>
  <c r="O72" i="3" s="1"/>
  <c r="O73" i="3" a="1"/>
  <c r="O73" i="3" s="1"/>
  <c r="O74" i="3" a="1"/>
  <c r="O74" i="3" s="1"/>
  <c r="O75" i="3" a="1"/>
  <c r="O75" i="3" s="1"/>
  <c r="O76" i="3" a="1"/>
  <c r="O76" i="3" s="1"/>
  <c r="O77" i="3" a="1"/>
  <c r="O77" i="3" s="1"/>
  <c r="O78" i="3" a="1"/>
  <c r="O78" i="3" s="1"/>
  <c r="O79" i="3" a="1"/>
  <c r="O79" i="3" s="1"/>
  <c r="O80" i="3" a="1"/>
  <c r="O80" i="3" s="1"/>
  <c r="O81" i="3" a="1"/>
  <c r="O81" i="3" s="1"/>
  <c r="O82" i="3" a="1"/>
  <c r="O82" i="3" s="1"/>
  <c r="O83" i="3" a="1"/>
  <c r="O83" i="3" s="1"/>
  <c r="O84" i="3" a="1"/>
  <c r="O84" i="3" s="1"/>
  <c r="O85" i="3" a="1"/>
  <c r="O85" i="3" s="1"/>
  <c r="O86" i="3" a="1"/>
  <c r="O86" i="3" s="1"/>
  <c r="O87" i="3" a="1"/>
  <c r="O87" i="3" s="1"/>
  <c r="O88" i="3" a="1"/>
  <c r="O88" i="3" s="1"/>
  <c r="O89" i="3" a="1"/>
  <c r="O89" i="3" s="1"/>
  <c r="O90" i="3" a="1"/>
  <c r="O90" i="3" s="1"/>
  <c r="O91" i="3" a="1"/>
  <c r="O91" i="3" s="1"/>
  <c r="O92" i="3" a="1"/>
  <c r="O92" i="3" s="1"/>
  <c r="O93" i="3" a="1"/>
  <c r="O93" i="3" s="1"/>
  <c r="O94" i="3" a="1"/>
  <c r="O94" i="3" s="1"/>
  <c r="O95" i="3" a="1"/>
  <c r="O95" i="3" s="1"/>
  <c r="O96" i="3" a="1"/>
  <c r="O96" i="3" s="1"/>
  <c r="O97" i="3" a="1"/>
  <c r="O97" i="3" s="1"/>
  <c r="O98" i="3" a="1"/>
  <c r="O98" i="3" s="1"/>
  <c r="O99" i="3" a="1"/>
  <c r="O99" i="3" s="1"/>
  <c r="O100" i="3" a="1"/>
  <c r="O100" i="3" s="1"/>
  <c r="O101" i="3" a="1"/>
  <c r="O101" i="3" s="1"/>
  <c r="O102" i="3" a="1"/>
  <c r="O102" i="3" s="1"/>
  <c r="O103" i="3" a="1"/>
  <c r="O103" i="3" s="1"/>
  <c r="O104" i="3" a="1"/>
  <c r="O104" i="3" s="1"/>
  <c r="O105" i="3" a="1"/>
  <c r="O105" i="3" s="1"/>
  <c r="O106" i="3" a="1"/>
  <c r="O106" i="3" s="1"/>
  <c r="O107" i="3" a="1"/>
  <c r="O107" i="3" s="1"/>
  <c r="O108" i="3" a="1"/>
  <c r="O108" i="3" s="1"/>
  <c r="O109" i="3" a="1"/>
  <c r="O109" i="3" s="1"/>
  <c r="O110" i="3" a="1"/>
  <c r="O110" i="3" s="1"/>
  <c r="O111" i="3" a="1"/>
  <c r="O111" i="3" s="1"/>
  <c r="O112" i="3" a="1"/>
  <c r="O112" i="3" s="1"/>
  <c r="O113" i="3" a="1"/>
  <c r="O113" i="3" s="1"/>
  <c r="O114" i="3" a="1"/>
  <c r="O114" i="3" s="1"/>
  <c r="O115" i="3" a="1"/>
  <c r="O115" i="3" s="1"/>
  <c r="O116" i="3" a="1"/>
  <c r="O116" i="3" s="1"/>
  <c r="O117" i="3" a="1"/>
  <c r="O117" i="3" s="1"/>
  <c r="O118" i="3" a="1"/>
  <c r="O118" i="3" s="1"/>
  <c r="O119" i="3" a="1"/>
  <c r="O119" i="3" s="1"/>
  <c r="O120" i="3" a="1"/>
  <c r="O120" i="3" s="1"/>
  <c r="O121" i="3" a="1"/>
  <c r="O121" i="3" s="1"/>
  <c r="O122" i="3" a="1"/>
  <c r="O122" i="3" s="1"/>
  <c r="O123" i="3" a="1"/>
  <c r="O123" i="3" s="1"/>
  <c r="O124" i="3" a="1"/>
  <c r="O124" i="3" s="1"/>
  <c r="O125" i="3" a="1"/>
  <c r="O125" i="3" s="1"/>
  <c r="O126" i="3" a="1"/>
  <c r="O126" i="3" s="1"/>
  <c r="O127" i="3" a="1"/>
  <c r="O127" i="3" s="1"/>
  <c r="O128" i="3" a="1"/>
  <c r="O128" i="3" s="1"/>
  <c r="O129" i="3" a="1"/>
  <c r="O129" i="3" s="1"/>
  <c r="O130" i="3" a="1"/>
  <c r="O130" i="3" s="1"/>
  <c r="O131" i="3" a="1"/>
  <c r="O131" i="3" s="1"/>
  <c r="O132" i="3" a="1"/>
  <c r="O132" i="3" s="1"/>
  <c r="O133" i="3" a="1"/>
  <c r="O133" i="3" s="1"/>
  <c r="O134" i="3" a="1"/>
  <c r="O134" i="3" s="1"/>
  <c r="O135" i="3" a="1"/>
  <c r="O135" i="3" s="1"/>
  <c r="O136" i="3" a="1"/>
  <c r="O136" i="3" s="1"/>
  <c r="O137" i="3" a="1"/>
  <c r="O137" i="3" s="1"/>
  <c r="O138" i="3" a="1"/>
  <c r="O138" i="3" s="1"/>
  <c r="O139" i="3" a="1"/>
  <c r="O139" i="3" s="1"/>
  <c r="O140" i="3" a="1"/>
  <c r="O140" i="3" s="1"/>
  <c r="O141" i="3" a="1"/>
  <c r="O141" i="3" s="1"/>
  <c r="O142" i="3" a="1"/>
  <c r="O142" i="3" s="1"/>
  <c r="O143" i="3" a="1"/>
  <c r="O143" i="3" s="1"/>
  <c r="O144" i="3" a="1"/>
  <c r="O144" i="3" s="1"/>
  <c r="O145" i="3" a="1"/>
  <c r="O145" i="3" s="1"/>
  <c r="O146" i="3" a="1"/>
  <c r="O146" i="3" s="1"/>
  <c r="O147" i="3" a="1"/>
  <c r="O147" i="3" s="1"/>
  <c r="O148" i="3" a="1"/>
  <c r="O148" i="3" s="1"/>
  <c r="O149" i="3" a="1"/>
  <c r="O149" i="3" s="1"/>
  <c r="O150" i="3" a="1"/>
  <c r="O150" i="3" s="1"/>
  <c r="O151" i="3" a="1"/>
  <c r="O151" i="3" s="1"/>
  <c r="O152" i="3" a="1"/>
  <c r="O152" i="3" s="1"/>
  <c r="O153" i="3" a="1"/>
  <c r="O153" i="3" s="1"/>
  <c r="O154" i="3" a="1"/>
  <c r="O154" i="3" s="1"/>
  <c r="O155" i="3" a="1"/>
  <c r="O155" i="3" s="1"/>
  <c r="O156" i="3" a="1"/>
  <c r="O156" i="3" s="1"/>
  <c r="O157" i="3" a="1"/>
  <c r="O157" i="3" s="1"/>
  <c r="O158" i="3" a="1"/>
  <c r="O158" i="3" s="1"/>
  <c r="O159" i="3" a="1"/>
  <c r="O159" i="3" s="1"/>
  <c r="O160" i="3" a="1"/>
  <c r="O160" i="3" s="1"/>
  <c r="O161" i="3" a="1"/>
  <c r="O161" i="3" s="1"/>
  <c r="O162" i="3" a="1"/>
  <c r="O162" i="3" s="1"/>
  <c r="O163" i="3" a="1"/>
  <c r="O163" i="3" s="1"/>
  <c r="O164" i="3" a="1"/>
  <c r="O164" i="3" s="1"/>
  <c r="O165" i="3" a="1"/>
  <c r="O165" i="3" s="1"/>
  <c r="O166" i="3" a="1"/>
  <c r="O166" i="3" s="1"/>
  <c r="O167" i="3" a="1"/>
  <c r="O167" i="3" s="1"/>
  <c r="O168" i="3" a="1"/>
  <c r="O168" i="3" s="1"/>
  <c r="O169" i="3" a="1"/>
  <c r="O169" i="3" s="1"/>
  <c r="O170" i="3" a="1"/>
  <c r="O170" i="3" s="1"/>
  <c r="O171" i="3" a="1"/>
  <c r="O171" i="3" s="1"/>
  <c r="O172" i="3" a="1"/>
  <c r="O172" i="3" s="1"/>
  <c r="O173" i="3" a="1"/>
  <c r="O173" i="3" s="1"/>
  <c r="O174" i="3" a="1"/>
  <c r="O174" i="3" s="1"/>
  <c r="O175" i="3" a="1"/>
  <c r="O175" i="3" s="1"/>
  <c r="O176" i="3" a="1"/>
  <c r="O176" i="3" s="1"/>
  <c r="O177" i="3" a="1"/>
  <c r="O177" i="3" s="1"/>
  <c r="O178" i="3" a="1"/>
  <c r="O178" i="3" s="1"/>
  <c r="O179" i="3" a="1"/>
  <c r="O179" i="3" s="1"/>
  <c r="O180" i="3" a="1"/>
  <c r="O180" i="3" s="1"/>
  <c r="O181" i="3" a="1"/>
  <c r="O181" i="3" s="1"/>
  <c r="O182" i="3" a="1"/>
  <c r="O182" i="3" s="1"/>
  <c r="O183" i="3" a="1"/>
  <c r="O183" i="3" s="1"/>
  <c r="O184" i="3" a="1"/>
  <c r="O184" i="3" s="1"/>
  <c r="O185" i="3" a="1"/>
  <c r="O185" i="3" s="1"/>
  <c r="O186" i="3" a="1"/>
  <c r="O186" i="3" s="1"/>
  <c r="O187" i="3" a="1"/>
  <c r="O187" i="3" s="1"/>
  <c r="O188" i="3" a="1"/>
  <c r="O188" i="3" s="1"/>
  <c r="O189" i="3" a="1"/>
  <c r="O189" i="3" s="1"/>
  <c r="O190" i="3" a="1"/>
  <c r="O190" i="3" s="1"/>
  <c r="O191" i="3" a="1"/>
  <c r="O191" i="3" s="1"/>
  <c r="O192" i="3" a="1"/>
  <c r="O192" i="3" s="1"/>
  <c r="O193" i="3" a="1"/>
  <c r="O193" i="3" s="1"/>
  <c r="O194" i="3" a="1"/>
  <c r="O194" i="3" s="1"/>
  <c r="O195" i="3" a="1"/>
  <c r="O195" i="3" s="1"/>
  <c r="O196" i="3" a="1"/>
  <c r="O196" i="3" s="1"/>
  <c r="O197" i="3" a="1"/>
  <c r="O197" i="3" s="1"/>
  <c r="O198" i="3" a="1"/>
  <c r="O198" i="3" s="1"/>
  <c r="O199" i="3" a="1"/>
  <c r="O199" i="3" s="1"/>
  <c r="O200" i="3" a="1"/>
  <c r="O200" i="3" s="1"/>
  <c r="O201" i="3" a="1"/>
  <c r="O201" i="3" s="1"/>
  <c r="O202" i="3" a="1"/>
  <c r="O202" i="3" s="1"/>
  <c r="O203" i="3" a="1"/>
  <c r="O203" i="3" s="1"/>
  <c r="O204" i="3" a="1"/>
  <c r="O204" i="3" s="1"/>
  <c r="O205" i="3" a="1"/>
  <c r="O205" i="3" s="1"/>
  <c r="O206" i="3" a="1"/>
  <c r="O206" i="3" s="1"/>
  <c r="O207" i="3" a="1"/>
  <c r="O207" i="3" s="1"/>
  <c r="O208" i="3" a="1"/>
  <c r="O208" i="3" s="1"/>
  <c r="O209" i="3" a="1"/>
  <c r="O209" i="3" s="1"/>
  <c r="O210" i="3" a="1"/>
  <c r="O210" i="3" s="1"/>
  <c r="O211" i="3" a="1"/>
  <c r="O211" i="3" s="1"/>
  <c r="O212" i="3" a="1"/>
  <c r="O212" i="3" s="1"/>
  <c r="O213" i="3" a="1"/>
  <c r="O213" i="3" s="1"/>
  <c r="O214" i="3" a="1"/>
  <c r="O214" i="3" s="1"/>
  <c r="O215" i="3" a="1"/>
  <c r="O215" i="3" s="1"/>
  <c r="O216" i="3" a="1"/>
  <c r="O216" i="3" s="1"/>
  <c r="O217" i="3" a="1"/>
  <c r="O217" i="3" s="1"/>
  <c r="O218" i="3" a="1"/>
  <c r="O218" i="3" s="1"/>
  <c r="O219" i="3" a="1"/>
  <c r="O219" i="3" s="1"/>
  <c r="O220" i="3" a="1"/>
  <c r="O220" i="3" s="1"/>
  <c r="O221" i="3" a="1"/>
  <c r="O221" i="3" s="1"/>
  <c r="O222" i="3" a="1"/>
  <c r="O222" i="3" s="1"/>
  <c r="O223" i="3" a="1"/>
  <c r="O223" i="3" s="1"/>
  <c r="O224" i="3" a="1"/>
  <c r="O224" i="3" s="1"/>
  <c r="O225" i="3" a="1"/>
  <c r="O225" i="3" s="1"/>
  <c r="O226" i="3" a="1"/>
  <c r="O226" i="3" s="1"/>
  <c r="O227" i="3" a="1"/>
  <c r="O227" i="3" s="1"/>
  <c r="O228" i="3" a="1"/>
  <c r="O228" i="3" s="1"/>
  <c r="O229" i="3" a="1"/>
  <c r="O229" i="3" s="1"/>
  <c r="O230" i="3" a="1"/>
  <c r="O230" i="3" s="1"/>
  <c r="O231" i="3" a="1"/>
  <c r="O231" i="3" s="1"/>
  <c r="O232" i="3" a="1"/>
  <c r="O232" i="3" s="1"/>
  <c r="O233" i="3" a="1"/>
  <c r="O233" i="3" s="1"/>
  <c r="O234" i="3" a="1"/>
  <c r="O234" i="3" s="1"/>
  <c r="O235" i="3" a="1"/>
  <c r="O235" i="3" s="1"/>
  <c r="O236" i="3" a="1"/>
  <c r="O236" i="3" s="1"/>
  <c r="O237" i="3" a="1"/>
  <c r="O237" i="3" s="1"/>
  <c r="O238" i="3" a="1"/>
  <c r="O238" i="3" s="1"/>
  <c r="O239" i="3" a="1"/>
  <c r="O239" i="3" s="1"/>
  <c r="O240" i="3" a="1"/>
  <c r="O240" i="3" s="1"/>
  <c r="O241" i="3" a="1"/>
  <c r="O241" i="3" s="1"/>
  <c r="O242" i="3" a="1"/>
  <c r="O242" i="3" s="1"/>
  <c r="O243" i="3" a="1"/>
  <c r="O243" i="3" s="1"/>
  <c r="O244" i="3" a="1"/>
  <c r="O244" i="3" s="1"/>
  <c r="O245" i="3" a="1"/>
  <c r="O245" i="3" s="1"/>
  <c r="O246" i="3" a="1"/>
  <c r="O246" i="3" s="1"/>
  <c r="O247" i="3" a="1"/>
  <c r="O247" i="3" s="1"/>
  <c r="O248" i="3" a="1"/>
  <c r="O248" i="3" s="1"/>
  <c r="O249" i="3" a="1"/>
  <c r="O249" i="3" s="1"/>
  <c r="O250" i="3" a="1"/>
  <c r="O250" i="3" s="1"/>
  <c r="O251" i="3" a="1"/>
  <c r="O251" i="3" s="1"/>
  <c r="O252" i="3" a="1"/>
  <c r="O252" i="3" s="1"/>
  <c r="O253" i="3" a="1"/>
  <c r="O253" i="3" s="1"/>
  <c r="O254" i="3" a="1"/>
  <c r="O254" i="3" s="1"/>
  <c r="O255" i="3" a="1"/>
  <c r="O255" i="3" s="1"/>
  <c r="O4" i="3" a="1"/>
  <c r="O4" i="3" s="1"/>
  <c r="K4" i="3" a="1"/>
  <c r="K4" i="3" s="1"/>
  <c r="L4" i="3" s="1"/>
  <c r="N255" i="3" a="1"/>
  <c r="N255" i="3" s="1"/>
  <c r="N5" i="3" a="1"/>
  <c r="N5" i="3" s="1"/>
  <c r="N6" i="3" a="1"/>
  <c r="N6" i="3" s="1"/>
  <c r="N7" i="3" a="1"/>
  <c r="N7" i="3" s="1"/>
  <c r="N8" i="3" a="1"/>
  <c r="N8" i="3"/>
  <c r="N9" i="3" a="1"/>
  <c r="N9" i="3" s="1"/>
  <c r="N10" i="3" a="1"/>
  <c r="N10" i="3" s="1"/>
  <c r="N11" i="3" a="1"/>
  <c r="N11" i="3" s="1"/>
  <c r="N12" i="3" a="1"/>
  <c r="N12" i="3"/>
  <c r="N13" i="3" a="1"/>
  <c r="N13" i="3" s="1"/>
  <c r="N14" i="3" a="1"/>
  <c r="N14" i="3" s="1"/>
  <c r="N15" i="3" a="1"/>
  <c r="N15" i="3" s="1"/>
  <c r="N16" i="3" a="1"/>
  <c r="N16" i="3"/>
  <c r="N17" i="3" a="1"/>
  <c r="N17" i="3" s="1"/>
  <c r="N18" i="3" a="1"/>
  <c r="N18" i="3" s="1"/>
  <c r="N19" i="3" a="1"/>
  <c r="N19" i="3" s="1"/>
  <c r="N20" i="3" a="1"/>
  <c r="N20" i="3"/>
  <c r="N21" i="3" a="1"/>
  <c r="N21" i="3" s="1"/>
  <c r="N22" i="3" a="1"/>
  <c r="N22" i="3" s="1"/>
  <c r="N23" i="3" a="1"/>
  <c r="N23" i="3" s="1"/>
  <c r="N24" i="3" a="1"/>
  <c r="N24" i="3"/>
  <c r="N25" i="3" a="1"/>
  <c r="N25" i="3" s="1"/>
  <c r="N26" i="3" a="1"/>
  <c r="N26" i="3" s="1"/>
  <c r="N27" i="3" a="1"/>
  <c r="N27" i="3" s="1"/>
  <c r="N28" i="3" a="1"/>
  <c r="N28" i="3"/>
  <c r="N29" i="3" a="1"/>
  <c r="N29" i="3" s="1"/>
  <c r="N30" i="3" a="1"/>
  <c r="N30" i="3" s="1"/>
  <c r="N31" i="3" a="1"/>
  <c r="N31" i="3" s="1"/>
  <c r="N32" i="3" a="1"/>
  <c r="N32" i="3" s="1"/>
  <c r="N33" i="3" a="1"/>
  <c r="N33" i="3" s="1"/>
  <c r="N34" i="3" a="1"/>
  <c r="N34" i="3" s="1"/>
  <c r="N35" i="3" a="1"/>
  <c r="N35" i="3" s="1"/>
  <c r="N36" i="3" a="1"/>
  <c r="N36" i="3" s="1"/>
  <c r="N37" i="3" a="1"/>
  <c r="N37" i="3" s="1"/>
  <c r="N38" i="3" a="1"/>
  <c r="N38" i="3" s="1"/>
  <c r="N39" i="3" a="1"/>
  <c r="N39" i="3" s="1"/>
  <c r="N40" i="3" a="1"/>
  <c r="N40" i="3" s="1"/>
  <c r="N41" i="3" a="1"/>
  <c r="N41" i="3" s="1"/>
  <c r="N42" i="3" a="1"/>
  <c r="N42" i="3" s="1"/>
  <c r="N43" i="3" a="1"/>
  <c r="N43" i="3" s="1"/>
  <c r="N44" i="3" a="1"/>
  <c r="N44" i="3" s="1"/>
  <c r="N45" i="3" a="1"/>
  <c r="N45" i="3" s="1"/>
  <c r="N46" i="3" a="1"/>
  <c r="N46" i="3" s="1"/>
  <c r="N47" i="3" a="1"/>
  <c r="N47" i="3" s="1"/>
  <c r="N48" i="3" a="1"/>
  <c r="N48" i="3" s="1"/>
  <c r="N49" i="3" a="1"/>
  <c r="N49" i="3" s="1"/>
  <c r="N50" i="3" a="1"/>
  <c r="N50" i="3" s="1"/>
  <c r="N51" i="3" a="1"/>
  <c r="N51" i="3" s="1"/>
  <c r="N52" i="3" a="1"/>
  <c r="N52" i="3" s="1"/>
  <c r="N53" i="3" a="1"/>
  <c r="N53" i="3" s="1"/>
  <c r="N54" i="3" a="1"/>
  <c r="N54" i="3" s="1"/>
  <c r="N55" i="3" a="1"/>
  <c r="N55" i="3" s="1"/>
  <c r="N56" i="3" a="1"/>
  <c r="N56" i="3" s="1"/>
  <c r="N57" i="3" a="1"/>
  <c r="N57" i="3" s="1"/>
  <c r="N58" i="3" a="1"/>
  <c r="N58" i="3" s="1"/>
  <c r="N59" i="3" a="1"/>
  <c r="N59" i="3" s="1"/>
  <c r="N60" i="3" a="1"/>
  <c r="N60" i="3" s="1"/>
  <c r="N61" i="3" a="1"/>
  <c r="N61" i="3" s="1"/>
  <c r="N62" i="3" a="1"/>
  <c r="N62" i="3" s="1"/>
  <c r="N63" i="3" a="1"/>
  <c r="N63" i="3" s="1"/>
  <c r="N64" i="3" a="1"/>
  <c r="N64" i="3" s="1"/>
  <c r="N65" i="3" a="1"/>
  <c r="N65" i="3" s="1"/>
  <c r="N66" i="3" a="1"/>
  <c r="N66" i="3" s="1"/>
  <c r="N67" i="3" a="1"/>
  <c r="N67" i="3" s="1"/>
  <c r="N68" i="3" a="1"/>
  <c r="N68" i="3" s="1"/>
  <c r="N69" i="3" a="1"/>
  <c r="N69" i="3" s="1"/>
  <c r="N70" i="3" a="1"/>
  <c r="N70" i="3" s="1"/>
  <c r="N71" i="3" a="1"/>
  <c r="N71" i="3" s="1"/>
  <c r="N72" i="3" a="1"/>
  <c r="N72" i="3" s="1"/>
  <c r="N73" i="3" a="1"/>
  <c r="N73" i="3" s="1"/>
  <c r="N74" i="3" a="1"/>
  <c r="N74" i="3" s="1"/>
  <c r="N75" i="3" a="1"/>
  <c r="N75" i="3" s="1"/>
  <c r="N76" i="3" a="1"/>
  <c r="N76" i="3" s="1"/>
  <c r="N77" i="3" a="1"/>
  <c r="N77" i="3" s="1"/>
  <c r="N78" i="3" a="1"/>
  <c r="N78" i="3" s="1"/>
  <c r="N79" i="3" a="1"/>
  <c r="N79" i="3" s="1"/>
  <c r="N80" i="3" a="1"/>
  <c r="N80" i="3" s="1"/>
  <c r="N81" i="3" a="1"/>
  <c r="N81" i="3" s="1"/>
  <c r="N82" i="3" a="1"/>
  <c r="N82" i="3" s="1"/>
  <c r="N83" i="3" a="1"/>
  <c r="N83" i="3" s="1"/>
  <c r="N84" i="3" a="1"/>
  <c r="N84" i="3" s="1"/>
  <c r="N85" i="3" a="1"/>
  <c r="N85" i="3" s="1"/>
  <c r="N86" i="3" a="1"/>
  <c r="N86" i="3" s="1"/>
  <c r="N87" i="3" a="1"/>
  <c r="N87" i="3" s="1"/>
  <c r="N88" i="3" a="1"/>
  <c r="N88" i="3" s="1"/>
  <c r="N89" i="3" a="1"/>
  <c r="N89" i="3" s="1"/>
  <c r="N90" i="3" a="1"/>
  <c r="N90" i="3" s="1"/>
  <c r="N91" i="3" a="1"/>
  <c r="N91" i="3" s="1"/>
  <c r="N92" i="3" a="1"/>
  <c r="N92" i="3" s="1"/>
  <c r="N93" i="3" a="1"/>
  <c r="N93" i="3" s="1"/>
  <c r="N94" i="3" a="1"/>
  <c r="N94" i="3" s="1"/>
  <c r="N95" i="3" a="1"/>
  <c r="N95" i="3" s="1"/>
  <c r="N96" i="3" a="1"/>
  <c r="N96" i="3" s="1"/>
  <c r="N97" i="3" a="1"/>
  <c r="N97" i="3" s="1"/>
  <c r="N98" i="3" a="1"/>
  <c r="N98" i="3" s="1"/>
  <c r="N99" i="3" a="1"/>
  <c r="N99" i="3" s="1"/>
  <c r="N100" i="3" a="1"/>
  <c r="N100" i="3" s="1"/>
  <c r="N101" i="3" a="1"/>
  <c r="N101" i="3" s="1"/>
  <c r="N102" i="3" a="1"/>
  <c r="N102" i="3" s="1"/>
  <c r="N103" i="3" a="1"/>
  <c r="N103" i="3" s="1"/>
  <c r="N104" i="3" a="1"/>
  <c r="N104" i="3" s="1"/>
  <c r="N105" i="3" a="1"/>
  <c r="N105" i="3" s="1"/>
  <c r="N106" i="3" a="1"/>
  <c r="N106" i="3" s="1"/>
  <c r="N107" i="3" a="1"/>
  <c r="N107" i="3" s="1"/>
  <c r="N108" i="3" a="1"/>
  <c r="N108" i="3" s="1"/>
  <c r="N109" i="3" a="1"/>
  <c r="N109" i="3" s="1"/>
  <c r="N110" i="3" a="1"/>
  <c r="N110" i="3" s="1"/>
  <c r="N111" i="3" a="1"/>
  <c r="N111" i="3" s="1"/>
  <c r="N112" i="3" a="1"/>
  <c r="N112" i="3" s="1"/>
  <c r="N113" i="3" a="1"/>
  <c r="N113" i="3" s="1"/>
  <c r="N114" i="3" a="1"/>
  <c r="N114" i="3" s="1"/>
  <c r="N115" i="3" a="1"/>
  <c r="N115" i="3" s="1"/>
  <c r="N116" i="3" a="1"/>
  <c r="N116" i="3" s="1"/>
  <c r="N117" i="3" a="1"/>
  <c r="N117" i="3" s="1"/>
  <c r="N118" i="3" a="1"/>
  <c r="N118" i="3" s="1"/>
  <c r="N119" i="3" a="1"/>
  <c r="N119" i="3" s="1"/>
  <c r="N120" i="3" a="1"/>
  <c r="N120" i="3" s="1"/>
  <c r="N121" i="3" a="1"/>
  <c r="N121" i="3" s="1"/>
  <c r="N122" i="3" a="1"/>
  <c r="N122" i="3" s="1"/>
  <c r="N123" i="3" a="1"/>
  <c r="N123" i="3" s="1"/>
  <c r="N124" i="3" a="1"/>
  <c r="N124" i="3" s="1"/>
  <c r="N125" i="3" a="1"/>
  <c r="N125" i="3" s="1"/>
  <c r="N126" i="3" a="1"/>
  <c r="N126" i="3" s="1"/>
  <c r="N127" i="3" a="1"/>
  <c r="N127" i="3" s="1"/>
  <c r="N128" i="3" a="1"/>
  <c r="N128" i="3" s="1"/>
  <c r="N129" i="3" a="1"/>
  <c r="N129" i="3" s="1"/>
  <c r="N130" i="3" a="1"/>
  <c r="N130" i="3" s="1"/>
  <c r="N131" i="3" a="1"/>
  <c r="N131" i="3" s="1"/>
  <c r="N132" i="3" a="1"/>
  <c r="N132" i="3" s="1"/>
  <c r="N133" i="3" a="1"/>
  <c r="N133" i="3" s="1"/>
  <c r="N134" i="3" a="1"/>
  <c r="N134" i="3" s="1"/>
  <c r="N135" i="3" a="1"/>
  <c r="N135" i="3" s="1"/>
  <c r="N136" i="3" a="1"/>
  <c r="N136" i="3" s="1"/>
  <c r="N137" i="3" a="1"/>
  <c r="N137" i="3" s="1"/>
  <c r="N138" i="3" a="1"/>
  <c r="N138" i="3" s="1"/>
  <c r="N139" i="3" a="1"/>
  <c r="N139" i="3" s="1"/>
  <c r="N140" i="3" a="1"/>
  <c r="N140" i="3" s="1"/>
  <c r="N141" i="3" a="1"/>
  <c r="N141" i="3" s="1"/>
  <c r="N142" i="3" a="1"/>
  <c r="N142" i="3" s="1"/>
  <c r="N143" i="3" a="1"/>
  <c r="N143" i="3" s="1"/>
  <c r="N144" i="3" a="1"/>
  <c r="N144" i="3" s="1"/>
  <c r="N145" i="3" a="1"/>
  <c r="N145" i="3" s="1"/>
  <c r="N146" i="3" a="1"/>
  <c r="N146" i="3" s="1"/>
  <c r="N147" i="3" a="1"/>
  <c r="N147" i="3" s="1"/>
  <c r="N148" i="3" a="1"/>
  <c r="N148" i="3" s="1"/>
  <c r="N149" i="3" a="1"/>
  <c r="N149" i="3" s="1"/>
  <c r="N150" i="3" a="1"/>
  <c r="N150" i="3" s="1"/>
  <c r="N151" i="3" a="1"/>
  <c r="N151" i="3" s="1"/>
  <c r="N152" i="3" a="1"/>
  <c r="N152" i="3" s="1"/>
  <c r="N153" i="3" a="1"/>
  <c r="N153" i="3" s="1"/>
  <c r="N154" i="3" a="1"/>
  <c r="N154" i="3" s="1"/>
  <c r="N155" i="3" a="1"/>
  <c r="N155" i="3" s="1"/>
  <c r="N156" i="3" a="1"/>
  <c r="N156" i="3" s="1"/>
  <c r="N157" i="3" a="1"/>
  <c r="N157" i="3" s="1"/>
  <c r="N158" i="3" a="1"/>
  <c r="N158" i="3" s="1"/>
  <c r="N159" i="3" a="1"/>
  <c r="N159" i="3" s="1"/>
  <c r="N160" i="3" a="1"/>
  <c r="N160" i="3" s="1"/>
  <c r="N161" i="3" a="1"/>
  <c r="N161" i="3" s="1"/>
  <c r="N162" i="3" a="1"/>
  <c r="N162" i="3" s="1"/>
  <c r="N163" i="3" a="1"/>
  <c r="N163" i="3" s="1"/>
  <c r="N164" i="3" a="1"/>
  <c r="N164" i="3" s="1"/>
  <c r="N165" i="3" a="1"/>
  <c r="N165" i="3" s="1"/>
  <c r="N166" i="3" a="1"/>
  <c r="N166" i="3" s="1"/>
  <c r="N167" i="3" a="1"/>
  <c r="N167" i="3" s="1"/>
  <c r="N168" i="3" a="1"/>
  <c r="N168" i="3" s="1"/>
  <c r="N169" i="3" a="1"/>
  <c r="N169" i="3" s="1"/>
  <c r="N170" i="3" a="1"/>
  <c r="N170" i="3" s="1"/>
  <c r="N171" i="3" a="1"/>
  <c r="N171" i="3" s="1"/>
  <c r="N172" i="3" a="1"/>
  <c r="N172" i="3" s="1"/>
  <c r="N173" i="3" a="1"/>
  <c r="N173" i="3" s="1"/>
  <c r="N174" i="3" a="1"/>
  <c r="N174" i="3" s="1"/>
  <c r="N175" i="3" a="1"/>
  <c r="N175" i="3" s="1"/>
  <c r="N176" i="3" a="1"/>
  <c r="N176" i="3" s="1"/>
  <c r="N177" i="3" a="1"/>
  <c r="N177" i="3" s="1"/>
  <c r="N178" i="3" a="1"/>
  <c r="N178" i="3" s="1"/>
  <c r="N179" i="3" a="1"/>
  <c r="N179" i="3" s="1"/>
  <c r="N180" i="3" a="1"/>
  <c r="N180" i="3" s="1"/>
  <c r="N181" i="3" a="1"/>
  <c r="N181" i="3" s="1"/>
  <c r="N182" i="3" a="1"/>
  <c r="N182" i="3" s="1"/>
  <c r="N183" i="3" a="1"/>
  <c r="N183" i="3" s="1"/>
  <c r="N184" i="3" a="1"/>
  <c r="N184" i="3" s="1"/>
  <c r="N185" i="3" a="1"/>
  <c r="N185" i="3" s="1"/>
  <c r="N186" i="3" a="1"/>
  <c r="N186" i="3" s="1"/>
  <c r="N187" i="3" a="1"/>
  <c r="N187" i="3" s="1"/>
  <c r="N188" i="3" a="1"/>
  <c r="N188" i="3" s="1"/>
  <c r="N189" i="3" a="1"/>
  <c r="N189" i="3" s="1"/>
  <c r="N190" i="3" a="1"/>
  <c r="N190" i="3" s="1"/>
  <c r="N191" i="3" a="1"/>
  <c r="N191" i="3" s="1"/>
  <c r="N192" i="3" a="1"/>
  <c r="N192" i="3" s="1"/>
  <c r="N193" i="3" a="1"/>
  <c r="N193" i="3" s="1"/>
  <c r="N194" i="3" a="1"/>
  <c r="N194" i="3" s="1"/>
  <c r="N195" i="3" a="1"/>
  <c r="N195" i="3" s="1"/>
  <c r="N196" i="3" a="1"/>
  <c r="N196" i="3" s="1"/>
  <c r="N197" i="3" a="1"/>
  <c r="N197" i="3" s="1"/>
  <c r="N198" i="3" a="1"/>
  <c r="N198" i="3" s="1"/>
  <c r="N199" i="3" a="1"/>
  <c r="N199" i="3" s="1"/>
  <c r="N200" i="3" a="1"/>
  <c r="N200" i="3" s="1"/>
  <c r="N201" i="3" a="1"/>
  <c r="N201" i="3" s="1"/>
  <c r="N202" i="3" a="1"/>
  <c r="N202" i="3" s="1"/>
  <c r="N203" i="3" a="1"/>
  <c r="N203" i="3" s="1"/>
  <c r="N204" i="3" a="1"/>
  <c r="N204" i="3" s="1"/>
  <c r="N205" i="3" a="1"/>
  <c r="N205" i="3" s="1"/>
  <c r="N206" i="3" a="1"/>
  <c r="N206" i="3" s="1"/>
  <c r="N207" i="3" a="1"/>
  <c r="N207" i="3" s="1"/>
  <c r="N208" i="3" a="1"/>
  <c r="N208" i="3" s="1"/>
  <c r="N209" i="3" a="1"/>
  <c r="N209" i="3" s="1"/>
  <c r="N210" i="3" a="1"/>
  <c r="N210" i="3" s="1"/>
  <c r="N211" i="3" a="1"/>
  <c r="N211" i="3" s="1"/>
  <c r="N212" i="3" a="1"/>
  <c r="N212" i="3" s="1"/>
  <c r="N213" i="3" a="1"/>
  <c r="N213" i="3" s="1"/>
  <c r="N214" i="3" a="1"/>
  <c r="N214" i="3" s="1"/>
  <c r="N215" i="3" a="1"/>
  <c r="N215" i="3" s="1"/>
  <c r="N216" i="3" a="1"/>
  <c r="N216" i="3" s="1"/>
  <c r="N217" i="3" a="1"/>
  <c r="N217" i="3" s="1"/>
  <c r="N218" i="3" a="1"/>
  <c r="N218" i="3" s="1"/>
  <c r="N219" i="3" a="1"/>
  <c r="N219" i="3" s="1"/>
  <c r="N220" i="3" a="1"/>
  <c r="N220" i="3" s="1"/>
  <c r="N221" i="3" a="1"/>
  <c r="N221" i="3" s="1"/>
  <c r="N222" i="3" a="1"/>
  <c r="N222" i="3" s="1"/>
  <c r="N223" i="3" a="1"/>
  <c r="N223" i="3" s="1"/>
  <c r="N224" i="3" a="1"/>
  <c r="N224" i="3" s="1"/>
  <c r="N225" i="3" a="1"/>
  <c r="N225" i="3" s="1"/>
  <c r="N226" i="3" a="1"/>
  <c r="N226" i="3" s="1"/>
  <c r="N227" i="3" a="1"/>
  <c r="N227" i="3" s="1"/>
  <c r="N228" i="3" a="1"/>
  <c r="N228" i="3" s="1"/>
  <c r="N229" i="3" a="1"/>
  <c r="N229" i="3" s="1"/>
  <c r="N230" i="3" a="1"/>
  <c r="N230" i="3" s="1"/>
  <c r="N231" i="3" a="1"/>
  <c r="N231" i="3" s="1"/>
  <c r="N232" i="3" a="1"/>
  <c r="N232" i="3" s="1"/>
  <c r="N233" i="3" a="1"/>
  <c r="N233" i="3" s="1"/>
  <c r="N234" i="3" a="1"/>
  <c r="N234" i="3" s="1"/>
  <c r="N235" i="3" a="1"/>
  <c r="N235" i="3" s="1"/>
  <c r="N236" i="3" a="1"/>
  <c r="N236" i="3" s="1"/>
  <c r="N237" i="3" a="1"/>
  <c r="N237" i="3" s="1"/>
  <c r="N238" i="3" a="1"/>
  <c r="N238" i="3" s="1"/>
  <c r="N239" i="3" a="1"/>
  <c r="N239" i="3" s="1"/>
  <c r="N240" i="3" a="1"/>
  <c r="N240" i="3" s="1"/>
  <c r="N241" i="3" a="1"/>
  <c r="N241" i="3" s="1"/>
  <c r="N242" i="3" a="1"/>
  <c r="N242" i="3" s="1"/>
  <c r="N243" i="3" a="1"/>
  <c r="N243" i="3" s="1"/>
  <c r="N244" i="3" a="1"/>
  <c r="N244" i="3" s="1"/>
  <c r="N245" i="3" a="1"/>
  <c r="N245" i="3" s="1"/>
  <c r="N246" i="3" a="1"/>
  <c r="N246" i="3" s="1"/>
  <c r="N247" i="3" a="1"/>
  <c r="N247" i="3" s="1"/>
  <c r="N248" i="3" a="1"/>
  <c r="N248" i="3" s="1"/>
  <c r="N249" i="3" a="1"/>
  <c r="N249" i="3" s="1"/>
  <c r="N250" i="3" a="1"/>
  <c r="N250" i="3" s="1"/>
  <c r="N251" i="3" a="1"/>
  <c r="N251" i="3" s="1"/>
  <c r="N252" i="3" a="1"/>
  <c r="N252" i="3" s="1"/>
  <c r="N253" i="3" a="1"/>
  <c r="N253" i="3" s="1"/>
  <c r="N254" i="3" a="1"/>
  <c r="N254" i="3" s="1"/>
  <c r="N4" i="3" a="1"/>
  <c r="N4" i="3" s="1"/>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K5" i="3" a="1"/>
  <c r="K5" i="3" s="1"/>
  <c r="K6" i="3" a="1"/>
  <c r="K6" i="3" s="1"/>
  <c r="K7" i="3" a="1"/>
  <c r="K7" i="3" s="1"/>
  <c r="K8" i="3" a="1"/>
  <c r="K8" i="3"/>
  <c r="K9" i="3" a="1"/>
  <c r="K9" i="3" s="1"/>
  <c r="K10" i="3" a="1"/>
  <c r="K10" i="3" s="1"/>
  <c r="K11" i="3" a="1"/>
  <c r="K11" i="3" s="1"/>
  <c r="K12" i="3" a="1"/>
  <c r="K12" i="3"/>
  <c r="K13" i="3" a="1"/>
  <c r="K13" i="3" s="1"/>
  <c r="K14" i="3" a="1"/>
  <c r="K14" i="3" s="1"/>
  <c r="K15" i="3" a="1"/>
  <c r="K15" i="3" s="1"/>
  <c r="K16" i="3" a="1"/>
  <c r="K16" i="3"/>
  <c r="K17" i="3" a="1"/>
  <c r="K17" i="3" s="1"/>
  <c r="K18" i="3" a="1"/>
  <c r="K18" i="3" s="1"/>
  <c r="K19" i="3" a="1"/>
  <c r="K19" i="3" s="1"/>
  <c r="K20" i="3" a="1"/>
  <c r="K20" i="3"/>
  <c r="K21" i="3" a="1"/>
  <c r="K21" i="3" s="1"/>
  <c r="K22" i="3" a="1"/>
  <c r="K22" i="3" s="1"/>
  <c r="K23" i="3" a="1"/>
  <c r="K23" i="3" s="1"/>
  <c r="K24" i="3" a="1"/>
  <c r="K24" i="3" s="1"/>
  <c r="K25" i="3" a="1"/>
  <c r="K25" i="3" s="1"/>
  <c r="K26" i="3" a="1"/>
  <c r="K26" i="3" s="1"/>
  <c r="K27" i="3" a="1"/>
  <c r="K27" i="3" s="1"/>
  <c r="K28" i="3" a="1"/>
  <c r="K28" i="3" s="1"/>
  <c r="K29" i="3" a="1"/>
  <c r="K29" i="3" s="1"/>
  <c r="K30" i="3" a="1"/>
  <c r="K30" i="3" s="1"/>
  <c r="K31" i="3" a="1"/>
  <c r="K31" i="3" s="1"/>
  <c r="K32" i="3" a="1"/>
  <c r="K32" i="3" s="1"/>
  <c r="K33" i="3" a="1"/>
  <c r="K33" i="3" s="1"/>
  <c r="K34" i="3" a="1"/>
  <c r="K34" i="3" s="1"/>
  <c r="K35" i="3" a="1"/>
  <c r="K35" i="3" s="1"/>
  <c r="K36" i="3" a="1"/>
  <c r="K36" i="3" s="1"/>
  <c r="K37" i="3" a="1"/>
  <c r="K37" i="3" s="1"/>
  <c r="K38" i="3" a="1"/>
  <c r="K38" i="3" s="1"/>
  <c r="K39" i="3" a="1"/>
  <c r="K39" i="3" s="1"/>
  <c r="K40" i="3" a="1"/>
  <c r="K40" i="3" s="1"/>
  <c r="K41" i="3" a="1"/>
  <c r="K41" i="3" s="1"/>
  <c r="K42" i="3" a="1"/>
  <c r="K42" i="3" s="1"/>
  <c r="K43" i="3" a="1"/>
  <c r="K43" i="3" s="1"/>
  <c r="K44" i="3" a="1"/>
  <c r="K44" i="3" s="1"/>
  <c r="K45" i="3" a="1"/>
  <c r="K45" i="3" s="1"/>
  <c r="K46" i="3" a="1"/>
  <c r="K46" i="3" s="1"/>
  <c r="K47" i="3" a="1"/>
  <c r="K47" i="3" s="1"/>
  <c r="K48" i="3" a="1"/>
  <c r="K48" i="3" s="1"/>
  <c r="K49" i="3" a="1"/>
  <c r="K49" i="3" s="1"/>
  <c r="K50" i="3" a="1"/>
  <c r="K50" i="3" s="1"/>
  <c r="K51" i="3" a="1"/>
  <c r="K51" i="3" s="1"/>
  <c r="K52" i="3" a="1"/>
  <c r="K52" i="3" s="1"/>
  <c r="K53" i="3" a="1"/>
  <c r="K53" i="3" s="1"/>
  <c r="K54" i="3" a="1"/>
  <c r="K54" i="3" s="1"/>
  <c r="K55" i="3" a="1"/>
  <c r="K55" i="3" s="1"/>
  <c r="K56" i="3" a="1"/>
  <c r="K56" i="3" s="1"/>
  <c r="K57" i="3" a="1"/>
  <c r="K57" i="3" s="1"/>
  <c r="K58" i="3" a="1"/>
  <c r="K58" i="3" s="1"/>
  <c r="K59" i="3" a="1"/>
  <c r="K59" i="3" s="1"/>
  <c r="K60" i="3" a="1"/>
  <c r="K60" i="3" s="1"/>
  <c r="K61" i="3" a="1"/>
  <c r="K61" i="3" s="1"/>
  <c r="K62" i="3" a="1"/>
  <c r="K62" i="3" s="1"/>
  <c r="K63" i="3" a="1"/>
  <c r="K63" i="3" s="1"/>
  <c r="K64" i="3" a="1"/>
  <c r="K64" i="3" s="1"/>
  <c r="K65" i="3" a="1"/>
  <c r="K65" i="3" s="1"/>
  <c r="K66" i="3" a="1"/>
  <c r="K66" i="3" s="1"/>
  <c r="K67" i="3" a="1"/>
  <c r="K67" i="3" s="1"/>
  <c r="K68" i="3" a="1"/>
  <c r="K68" i="3" s="1"/>
  <c r="K69" i="3" a="1"/>
  <c r="K69" i="3" s="1"/>
  <c r="K70" i="3" a="1"/>
  <c r="K70" i="3" s="1"/>
  <c r="K71" i="3" a="1"/>
  <c r="K71" i="3" s="1"/>
  <c r="K72" i="3" a="1"/>
  <c r="K72" i="3" s="1"/>
  <c r="K73" i="3" a="1"/>
  <c r="K73" i="3" s="1"/>
  <c r="K74" i="3" a="1"/>
  <c r="K74" i="3" s="1"/>
  <c r="K75" i="3" a="1"/>
  <c r="K75" i="3" s="1"/>
  <c r="K76" i="3" a="1"/>
  <c r="K76" i="3" s="1"/>
  <c r="K77" i="3" a="1"/>
  <c r="K77" i="3" s="1"/>
  <c r="K78" i="3" a="1"/>
  <c r="K78" i="3" s="1"/>
  <c r="K79" i="3" a="1"/>
  <c r="K79" i="3" s="1"/>
  <c r="K80" i="3" a="1"/>
  <c r="K80" i="3" s="1"/>
  <c r="K81" i="3" a="1"/>
  <c r="K81" i="3" s="1"/>
  <c r="K82" i="3" a="1"/>
  <c r="K82" i="3" s="1"/>
  <c r="K83" i="3" a="1"/>
  <c r="K83" i="3" s="1"/>
  <c r="K84" i="3" a="1"/>
  <c r="K84" i="3" s="1"/>
  <c r="K85" i="3" a="1"/>
  <c r="K85" i="3" s="1"/>
  <c r="K86" i="3" a="1"/>
  <c r="K86" i="3" s="1"/>
  <c r="K87" i="3" a="1"/>
  <c r="K87" i="3" s="1"/>
  <c r="K88" i="3" a="1"/>
  <c r="K88" i="3" s="1"/>
  <c r="K89" i="3" a="1"/>
  <c r="K89" i="3" s="1"/>
  <c r="K90" i="3" a="1"/>
  <c r="K90" i="3" s="1"/>
  <c r="K91" i="3" a="1"/>
  <c r="K91" i="3" s="1"/>
  <c r="K92" i="3" a="1"/>
  <c r="K92" i="3" s="1"/>
  <c r="K93" i="3" a="1"/>
  <c r="K93" i="3" s="1"/>
  <c r="K94" i="3" a="1"/>
  <c r="K94" i="3" s="1"/>
  <c r="K95" i="3" a="1"/>
  <c r="K95" i="3" s="1"/>
  <c r="K96" i="3" a="1"/>
  <c r="K96" i="3" s="1"/>
  <c r="K97" i="3" a="1"/>
  <c r="K97" i="3" s="1"/>
  <c r="K98" i="3" a="1"/>
  <c r="K98" i="3" s="1"/>
  <c r="K99" i="3" a="1"/>
  <c r="K99" i="3" s="1"/>
  <c r="K100" i="3" a="1"/>
  <c r="K100" i="3" s="1"/>
  <c r="K101" i="3" a="1"/>
  <c r="K101" i="3" s="1"/>
  <c r="K102" i="3" a="1"/>
  <c r="K102" i="3" s="1"/>
  <c r="K103" i="3" a="1"/>
  <c r="K103" i="3" s="1"/>
  <c r="K104" i="3" a="1"/>
  <c r="K104" i="3" s="1"/>
  <c r="K105" i="3" a="1"/>
  <c r="K105" i="3" s="1"/>
  <c r="K106" i="3" a="1"/>
  <c r="K106" i="3" s="1"/>
  <c r="K107" i="3" a="1"/>
  <c r="K107" i="3" s="1"/>
  <c r="K108" i="3" a="1"/>
  <c r="K108" i="3" s="1"/>
  <c r="K109" i="3" a="1"/>
  <c r="K109" i="3" s="1"/>
  <c r="K110" i="3" a="1"/>
  <c r="K110" i="3" s="1"/>
  <c r="K111" i="3" a="1"/>
  <c r="K111" i="3" s="1"/>
  <c r="K112" i="3" a="1"/>
  <c r="K112" i="3" s="1"/>
  <c r="K113" i="3" a="1"/>
  <c r="K113" i="3" s="1"/>
  <c r="K114" i="3" a="1"/>
  <c r="K114" i="3" s="1"/>
  <c r="K115" i="3" a="1"/>
  <c r="K115" i="3" s="1"/>
  <c r="K116" i="3" a="1"/>
  <c r="K116" i="3" s="1"/>
  <c r="K117" i="3" a="1"/>
  <c r="K117" i="3" s="1"/>
  <c r="K118" i="3" a="1"/>
  <c r="K118" i="3" s="1"/>
  <c r="K119" i="3" a="1"/>
  <c r="K119" i="3" s="1"/>
  <c r="K120" i="3" a="1"/>
  <c r="K120" i="3" s="1"/>
  <c r="K121" i="3" a="1"/>
  <c r="K121" i="3" s="1"/>
  <c r="K122" i="3" a="1"/>
  <c r="K122" i="3" s="1"/>
  <c r="K123" i="3" a="1"/>
  <c r="K123" i="3" s="1"/>
  <c r="K124" i="3" a="1"/>
  <c r="K124" i="3" s="1"/>
  <c r="K125" i="3" a="1"/>
  <c r="K125" i="3" s="1"/>
  <c r="K126" i="3" a="1"/>
  <c r="K126" i="3" s="1"/>
  <c r="K127" i="3" a="1"/>
  <c r="K127" i="3" s="1"/>
  <c r="K128" i="3" a="1"/>
  <c r="K128" i="3" s="1"/>
  <c r="K129" i="3" a="1"/>
  <c r="K129" i="3" s="1"/>
  <c r="K130" i="3" a="1"/>
  <c r="K130" i="3" s="1"/>
  <c r="K131" i="3" a="1"/>
  <c r="K131" i="3" s="1"/>
  <c r="K132" i="3" a="1"/>
  <c r="K132" i="3" s="1"/>
  <c r="K133" i="3" a="1"/>
  <c r="K133" i="3" s="1"/>
  <c r="K134" i="3" a="1"/>
  <c r="K134" i="3" s="1"/>
  <c r="K135" i="3" a="1"/>
  <c r="K135" i="3" s="1"/>
  <c r="K136" i="3" a="1"/>
  <c r="K136" i="3" s="1"/>
  <c r="K137" i="3" a="1"/>
  <c r="K137" i="3" s="1"/>
  <c r="K138" i="3" a="1"/>
  <c r="K138" i="3" s="1"/>
  <c r="K139" i="3" a="1"/>
  <c r="K139" i="3" s="1"/>
  <c r="K140" i="3" a="1"/>
  <c r="K140" i="3" s="1"/>
  <c r="K141" i="3" a="1"/>
  <c r="K141" i="3" s="1"/>
  <c r="K142" i="3" a="1"/>
  <c r="K142" i="3" s="1"/>
  <c r="K143" i="3" a="1"/>
  <c r="K143" i="3" s="1"/>
  <c r="K144" i="3" a="1"/>
  <c r="K144" i="3" s="1"/>
  <c r="K145" i="3" a="1"/>
  <c r="K145" i="3" s="1"/>
  <c r="K146" i="3" a="1"/>
  <c r="K146" i="3" s="1"/>
  <c r="K147" i="3" a="1"/>
  <c r="K147" i="3" s="1"/>
  <c r="K148" i="3" a="1"/>
  <c r="K148" i="3" s="1"/>
  <c r="K149" i="3" a="1"/>
  <c r="K149" i="3" s="1"/>
  <c r="K150" i="3" a="1"/>
  <c r="K150" i="3" s="1"/>
  <c r="K151" i="3" a="1"/>
  <c r="K151" i="3" s="1"/>
  <c r="K152" i="3" a="1"/>
  <c r="K152" i="3" s="1"/>
  <c r="K153" i="3" a="1"/>
  <c r="K153" i="3" s="1"/>
  <c r="K154" i="3" a="1"/>
  <c r="K154" i="3" s="1"/>
  <c r="K155" i="3" a="1"/>
  <c r="K155" i="3" s="1"/>
  <c r="K156" i="3" a="1"/>
  <c r="K156" i="3" s="1"/>
  <c r="K157" i="3" a="1"/>
  <c r="K157" i="3" s="1"/>
  <c r="K158" i="3" a="1"/>
  <c r="K158" i="3" s="1"/>
  <c r="K159" i="3" a="1"/>
  <c r="K159" i="3" s="1"/>
  <c r="K160" i="3" a="1"/>
  <c r="K160" i="3" s="1"/>
  <c r="K161" i="3" a="1"/>
  <c r="K161" i="3" s="1"/>
  <c r="K162" i="3" a="1"/>
  <c r="K162" i="3" s="1"/>
  <c r="K163" i="3" a="1"/>
  <c r="K163" i="3" s="1"/>
  <c r="K164" i="3" a="1"/>
  <c r="K164" i="3" s="1"/>
  <c r="K165" i="3" a="1"/>
  <c r="K165" i="3" s="1"/>
  <c r="K166" i="3" a="1"/>
  <c r="K166" i="3" s="1"/>
  <c r="K167" i="3" a="1"/>
  <c r="K167" i="3" s="1"/>
  <c r="K168" i="3" a="1"/>
  <c r="K168" i="3" s="1"/>
  <c r="K169" i="3" a="1"/>
  <c r="K169" i="3" s="1"/>
  <c r="K170" i="3" a="1"/>
  <c r="K170" i="3" s="1"/>
  <c r="K171" i="3" a="1"/>
  <c r="K171" i="3" s="1"/>
  <c r="K172" i="3" a="1"/>
  <c r="K172" i="3" s="1"/>
  <c r="K173" i="3" a="1"/>
  <c r="K173" i="3" s="1"/>
  <c r="K174" i="3" a="1"/>
  <c r="K174" i="3" s="1"/>
  <c r="K175" i="3" a="1"/>
  <c r="K175" i="3" s="1"/>
  <c r="K176" i="3" a="1"/>
  <c r="K176" i="3" s="1"/>
  <c r="K177" i="3" a="1"/>
  <c r="K177" i="3" s="1"/>
  <c r="K178" i="3" a="1"/>
  <c r="K178" i="3" s="1"/>
  <c r="K179" i="3" a="1"/>
  <c r="K179" i="3" s="1"/>
  <c r="K180" i="3" a="1"/>
  <c r="K180" i="3" s="1"/>
  <c r="K181" i="3" a="1"/>
  <c r="K181" i="3" s="1"/>
  <c r="K182" i="3" a="1"/>
  <c r="K182" i="3" s="1"/>
  <c r="K183" i="3" a="1"/>
  <c r="K183" i="3" s="1"/>
  <c r="K184" i="3" a="1"/>
  <c r="K184" i="3" s="1"/>
  <c r="K185" i="3" a="1"/>
  <c r="K185" i="3" s="1"/>
  <c r="K186" i="3" a="1"/>
  <c r="K186" i="3" s="1"/>
  <c r="K187" i="3" a="1"/>
  <c r="K187" i="3" s="1"/>
  <c r="K188" i="3" a="1"/>
  <c r="K188" i="3" s="1"/>
  <c r="K189" i="3" a="1"/>
  <c r="K189" i="3" s="1"/>
  <c r="K190" i="3" a="1"/>
  <c r="K190" i="3" s="1"/>
  <c r="K191" i="3" a="1"/>
  <c r="K191" i="3" s="1"/>
  <c r="K192" i="3" a="1"/>
  <c r="K192" i="3" s="1"/>
  <c r="K193" i="3" a="1"/>
  <c r="K193" i="3" s="1"/>
  <c r="K194" i="3" a="1"/>
  <c r="K194" i="3" s="1"/>
  <c r="K195" i="3" a="1"/>
  <c r="K195" i="3" s="1"/>
  <c r="K196" i="3" a="1"/>
  <c r="K196" i="3" s="1"/>
  <c r="K197" i="3" a="1"/>
  <c r="K197" i="3" s="1"/>
  <c r="K198" i="3" a="1"/>
  <c r="K198" i="3" s="1"/>
  <c r="K199" i="3" a="1"/>
  <c r="K199" i="3" s="1"/>
  <c r="K200" i="3" a="1"/>
  <c r="K200" i="3" s="1"/>
  <c r="K201" i="3" a="1"/>
  <c r="K201" i="3" s="1"/>
  <c r="K202" i="3" a="1"/>
  <c r="K202" i="3" s="1"/>
  <c r="K203" i="3" a="1"/>
  <c r="K203" i="3" s="1"/>
  <c r="K204" i="3" a="1"/>
  <c r="K204" i="3" s="1"/>
  <c r="K205" i="3" a="1"/>
  <c r="K205" i="3" s="1"/>
  <c r="K206" i="3" a="1"/>
  <c r="K206" i="3" s="1"/>
  <c r="K207" i="3" a="1"/>
  <c r="K207" i="3" s="1"/>
  <c r="K208" i="3" a="1"/>
  <c r="K208" i="3" s="1"/>
  <c r="K209" i="3" a="1"/>
  <c r="K209" i="3" s="1"/>
  <c r="K210" i="3" a="1"/>
  <c r="K210" i="3" s="1"/>
  <c r="K211" i="3" a="1"/>
  <c r="K211" i="3" s="1"/>
  <c r="K212" i="3" a="1"/>
  <c r="K212" i="3" s="1"/>
  <c r="K213" i="3" a="1"/>
  <c r="K213" i="3" s="1"/>
  <c r="K214" i="3" a="1"/>
  <c r="K214" i="3" s="1"/>
  <c r="K215" i="3" a="1"/>
  <c r="K215" i="3" s="1"/>
  <c r="K216" i="3" a="1"/>
  <c r="K216" i="3" s="1"/>
  <c r="K217" i="3" a="1"/>
  <c r="K217" i="3" s="1"/>
  <c r="K218" i="3" a="1"/>
  <c r="K218" i="3" s="1"/>
  <c r="K219" i="3" a="1"/>
  <c r="K219" i="3" s="1"/>
  <c r="K220" i="3" a="1"/>
  <c r="K220" i="3" s="1"/>
  <c r="K221" i="3" a="1"/>
  <c r="K221" i="3" s="1"/>
  <c r="K222" i="3" a="1"/>
  <c r="K222" i="3" s="1"/>
  <c r="K223" i="3" a="1"/>
  <c r="K223" i="3" s="1"/>
  <c r="K224" i="3" a="1"/>
  <c r="K224" i="3" s="1"/>
  <c r="K225" i="3" a="1"/>
  <c r="K225" i="3" s="1"/>
  <c r="K226" i="3" a="1"/>
  <c r="K226" i="3" s="1"/>
  <c r="K227" i="3" a="1"/>
  <c r="K227" i="3" s="1"/>
  <c r="K228" i="3" a="1"/>
  <c r="K228" i="3" s="1"/>
  <c r="K229" i="3" a="1"/>
  <c r="K229" i="3" s="1"/>
  <c r="K230" i="3" a="1"/>
  <c r="K230" i="3" s="1"/>
  <c r="K231" i="3" a="1"/>
  <c r="K231" i="3" s="1"/>
  <c r="K232" i="3" a="1"/>
  <c r="K232" i="3" s="1"/>
  <c r="K233" i="3" a="1"/>
  <c r="K233" i="3" s="1"/>
  <c r="K234" i="3" a="1"/>
  <c r="K234" i="3" s="1"/>
  <c r="K235" i="3" a="1"/>
  <c r="K235" i="3" s="1"/>
  <c r="K236" i="3" a="1"/>
  <c r="K236" i="3" s="1"/>
  <c r="K237" i="3" a="1"/>
  <c r="K237" i="3" s="1"/>
  <c r="K238" i="3" a="1"/>
  <c r="K238" i="3" s="1"/>
  <c r="K239" i="3" a="1"/>
  <c r="K239" i="3" s="1"/>
  <c r="K240" i="3" a="1"/>
  <c r="K240" i="3" s="1"/>
  <c r="K241" i="3" a="1"/>
  <c r="K241" i="3" s="1"/>
  <c r="K242" i="3" a="1"/>
  <c r="K242" i="3" s="1"/>
  <c r="K243" i="3" a="1"/>
  <c r="K243" i="3" s="1"/>
  <c r="K244" i="3" a="1"/>
  <c r="K244" i="3" s="1"/>
  <c r="K245" i="3" a="1"/>
  <c r="K245" i="3" s="1"/>
  <c r="K246" i="3" a="1"/>
  <c r="K246" i="3" s="1"/>
  <c r="K247" i="3" a="1"/>
  <c r="K247" i="3" s="1"/>
  <c r="K248" i="3" a="1"/>
  <c r="K248" i="3" s="1"/>
  <c r="K249" i="3" a="1"/>
  <c r="K249" i="3" s="1"/>
  <c r="K250" i="3" a="1"/>
  <c r="K250" i="3" s="1"/>
  <c r="K251" i="3" a="1"/>
  <c r="K251" i="3" s="1"/>
  <c r="K252" i="3" a="1"/>
  <c r="K252" i="3" s="1"/>
  <c r="K253" i="3" a="1"/>
  <c r="K253" i="3" s="1"/>
  <c r="K254" i="3" a="1"/>
  <c r="K254" i="3" s="1"/>
  <c r="K255" i="3" a="1"/>
  <c r="K255" i="3" s="1"/>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4" i="3"/>
  <c r="I5" i="3" a="1"/>
  <c r="I5" i="3" s="1"/>
  <c r="I6" i="3" a="1"/>
  <c r="I6" i="3" s="1"/>
  <c r="I7" i="3" a="1"/>
  <c r="I7" i="3" s="1"/>
  <c r="I8" i="3" a="1"/>
  <c r="I8" i="3"/>
  <c r="I9" i="3" a="1"/>
  <c r="I9" i="3" s="1"/>
  <c r="I10" i="3" a="1"/>
  <c r="I10" i="3" s="1"/>
  <c r="I11" i="3" a="1"/>
  <c r="I11" i="3" s="1"/>
  <c r="I12" i="3" a="1"/>
  <c r="I12" i="3"/>
  <c r="I13" i="3" a="1"/>
  <c r="I13" i="3" s="1"/>
  <c r="I14" i="3" a="1"/>
  <c r="I14" i="3" s="1"/>
  <c r="I15" i="3" a="1"/>
  <c r="I15" i="3" s="1"/>
  <c r="I16" i="3" a="1"/>
  <c r="I16" i="3"/>
  <c r="I17" i="3" a="1"/>
  <c r="I17" i="3" s="1"/>
  <c r="I18" i="3" a="1"/>
  <c r="I18" i="3" s="1"/>
  <c r="I19" i="3" a="1"/>
  <c r="I19" i="3" s="1"/>
  <c r="I20" i="3" a="1"/>
  <c r="I20" i="3"/>
  <c r="I21" i="3" a="1"/>
  <c r="I21" i="3" s="1"/>
  <c r="I22" i="3" a="1"/>
  <c r="I22" i="3" s="1"/>
  <c r="I23" i="3" a="1"/>
  <c r="I23" i="3" s="1"/>
  <c r="I24" i="3" a="1"/>
  <c r="I24" i="3"/>
  <c r="I25" i="3" a="1"/>
  <c r="I25" i="3" s="1"/>
  <c r="I26" i="3" a="1"/>
  <c r="I26" i="3" s="1"/>
  <c r="I27" i="3" a="1"/>
  <c r="I27" i="3" s="1"/>
  <c r="I28" i="3" a="1"/>
  <c r="I28" i="3"/>
  <c r="I29" i="3" a="1"/>
  <c r="I29" i="3" s="1"/>
  <c r="I30" i="3" a="1"/>
  <c r="I30" i="3" s="1"/>
  <c r="I31" i="3" a="1"/>
  <c r="I31" i="3" s="1"/>
  <c r="I32" i="3" a="1"/>
  <c r="I32" i="3" s="1"/>
  <c r="I33" i="3" a="1"/>
  <c r="I33" i="3" s="1"/>
  <c r="I34" i="3" a="1"/>
  <c r="I34" i="3" s="1"/>
  <c r="I35" i="3" a="1"/>
  <c r="I35" i="3" s="1"/>
  <c r="I36" i="3" a="1"/>
  <c r="I36" i="3" s="1"/>
  <c r="I37" i="3" a="1"/>
  <c r="I37" i="3" s="1"/>
  <c r="I38" i="3" a="1"/>
  <c r="I38" i="3" s="1"/>
  <c r="I39" i="3" a="1"/>
  <c r="I39" i="3" s="1"/>
  <c r="I40" i="3" a="1"/>
  <c r="I40" i="3" s="1"/>
  <c r="I41" i="3" a="1"/>
  <c r="I41" i="3" s="1"/>
  <c r="I42" i="3" a="1"/>
  <c r="I42" i="3" s="1"/>
  <c r="I43" i="3" a="1"/>
  <c r="I43" i="3" s="1"/>
  <c r="I44" i="3" a="1"/>
  <c r="I44" i="3" s="1"/>
  <c r="I45" i="3" a="1"/>
  <c r="I45" i="3" s="1"/>
  <c r="I46" i="3" a="1"/>
  <c r="I46" i="3" s="1"/>
  <c r="I47" i="3" a="1"/>
  <c r="I47" i="3" s="1"/>
  <c r="I48" i="3" a="1"/>
  <c r="I48" i="3" s="1"/>
  <c r="I49" i="3" a="1"/>
  <c r="I49" i="3" s="1"/>
  <c r="I50" i="3" a="1"/>
  <c r="I50" i="3" s="1"/>
  <c r="I51" i="3" a="1"/>
  <c r="I51" i="3" s="1"/>
  <c r="I52" i="3" a="1"/>
  <c r="I52" i="3" s="1"/>
  <c r="I53" i="3" a="1"/>
  <c r="I53" i="3" s="1"/>
  <c r="I54" i="3" a="1"/>
  <c r="I54" i="3" s="1"/>
  <c r="I55" i="3" a="1"/>
  <c r="I55" i="3" s="1"/>
  <c r="I56" i="3" a="1"/>
  <c r="I56" i="3" s="1"/>
  <c r="I57" i="3" a="1"/>
  <c r="I57" i="3" s="1"/>
  <c r="I58" i="3" a="1"/>
  <c r="I58" i="3" s="1"/>
  <c r="I59" i="3" a="1"/>
  <c r="I59" i="3" s="1"/>
  <c r="I60" i="3" a="1"/>
  <c r="I60" i="3" s="1"/>
  <c r="I61" i="3" a="1"/>
  <c r="I61" i="3" s="1"/>
  <c r="I62" i="3" a="1"/>
  <c r="I62" i="3" s="1"/>
  <c r="I63" i="3" a="1"/>
  <c r="I63" i="3" s="1"/>
  <c r="I64" i="3" a="1"/>
  <c r="I64" i="3" s="1"/>
  <c r="I65" i="3" a="1"/>
  <c r="I65" i="3" s="1"/>
  <c r="I66" i="3" a="1"/>
  <c r="I66" i="3" s="1"/>
  <c r="I67" i="3" a="1"/>
  <c r="I67" i="3" s="1"/>
  <c r="I68" i="3" a="1"/>
  <c r="I68" i="3" s="1"/>
  <c r="I69" i="3" a="1"/>
  <c r="I69" i="3" s="1"/>
  <c r="I70" i="3" a="1"/>
  <c r="I70" i="3" s="1"/>
  <c r="I71" i="3" a="1"/>
  <c r="I71" i="3" s="1"/>
  <c r="I72" i="3" a="1"/>
  <c r="I72" i="3" s="1"/>
  <c r="I73" i="3" a="1"/>
  <c r="I73" i="3" s="1"/>
  <c r="I74" i="3" a="1"/>
  <c r="I74" i="3" s="1"/>
  <c r="I75" i="3" a="1"/>
  <c r="I75" i="3" s="1"/>
  <c r="I76" i="3" a="1"/>
  <c r="I76" i="3" s="1"/>
  <c r="I77" i="3" a="1"/>
  <c r="I77" i="3" s="1"/>
  <c r="I78" i="3" a="1"/>
  <c r="I78" i="3" s="1"/>
  <c r="I79" i="3" a="1"/>
  <c r="I79" i="3" s="1"/>
  <c r="I80" i="3" a="1"/>
  <c r="I80" i="3" s="1"/>
  <c r="I81" i="3" a="1"/>
  <c r="I81" i="3" s="1"/>
  <c r="I82" i="3" a="1"/>
  <c r="I82" i="3" s="1"/>
  <c r="I83" i="3" a="1"/>
  <c r="I83" i="3" s="1"/>
  <c r="I84" i="3" a="1"/>
  <c r="I84" i="3" s="1"/>
  <c r="I85" i="3" a="1"/>
  <c r="I85" i="3" s="1"/>
  <c r="I86" i="3" a="1"/>
  <c r="I86" i="3" s="1"/>
  <c r="I87" i="3" a="1"/>
  <c r="I87" i="3" s="1"/>
  <c r="I88" i="3" a="1"/>
  <c r="I88" i="3" s="1"/>
  <c r="I89" i="3" a="1"/>
  <c r="I89" i="3" s="1"/>
  <c r="I90" i="3" a="1"/>
  <c r="I90" i="3" s="1"/>
  <c r="I91" i="3" a="1"/>
  <c r="I91" i="3" s="1"/>
  <c r="I92" i="3" a="1"/>
  <c r="I92" i="3" s="1"/>
  <c r="I93" i="3" a="1"/>
  <c r="I93" i="3" s="1"/>
  <c r="I94" i="3" a="1"/>
  <c r="I94" i="3" s="1"/>
  <c r="I95" i="3" a="1"/>
  <c r="I95" i="3" s="1"/>
  <c r="I96" i="3" a="1"/>
  <c r="I96" i="3" s="1"/>
  <c r="I97" i="3" a="1"/>
  <c r="I97" i="3" s="1"/>
  <c r="I98" i="3" a="1"/>
  <c r="I98" i="3" s="1"/>
  <c r="I99" i="3" a="1"/>
  <c r="I99" i="3" s="1"/>
  <c r="I100" i="3" a="1"/>
  <c r="I100" i="3" s="1"/>
  <c r="I101" i="3" a="1"/>
  <c r="I101" i="3" s="1"/>
  <c r="I102" i="3" a="1"/>
  <c r="I102" i="3" s="1"/>
  <c r="I103" i="3" a="1"/>
  <c r="I103" i="3" s="1"/>
  <c r="I104" i="3" a="1"/>
  <c r="I104" i="3" s="1"/>
  <c r="I105" i="3" a="1"/>
  <c r="I105" i="3" s="1"/>
  <c r="I106" i="3" a="1"/>
  <c r="I106" i="3" s="1"/>
  <c r="I107" i="3" a="1"/>
  <c r="I107" i="3" s="1"/>
  <c r="I108" i="3" a="1"/>
  <c r="I108" i="3" s="1"/>
  <c r="I109" i="3" a="1"/>
  <c r="I109" i="3" s="1"/>
  <c r="I110" i="3" a="1"/>
  <c r="I110" i="3" s="1"/>
  <c r="I111" i="3" a="1"/>
  <c r="I111" i="3" s="1"/>
  <c r="I112" i="3" a="1"/>
  <c r="I112" i="3" s="1"/>
  <c r="I113" i="3" a="1"/>
  <c r="I113" i="3" s="1"/>
  <c r="I114" i="3" a="1"/>
  <c r="I114" i="3" s="1"/>
  <c r="I115" i="3" a="1"/>
  <c r="I115" i="3" s="1"/>
  <c r="I116" i="3" a="1"/>
  <c r="I116" i="3" s="1"/>
  <c r="I117" i="3" a="1"/>
  <c r="I117" i="3" s="1"/>
  <c r="I118" i="3" a="1"/>
  <c r="I118" i="3" s="1"/>
  <c r="I119" i="3" a="1"/>
  <c r="I119" i="3" s="1"/>
  <c r="I120" i="3" a="1"/>
  <c r="I120" i="3" s="1"/>
  <c r="I121" i="3" a="1"/>
  <c r="I121" i="3" s="1"/>
  <c r="I122" i="3" a="1"/>
  <c r="I122" i="3" s="1"/>
  <c r="I123" i="3" a="1"/>
  <c r="I123" i="3" s="1"/>
  <c r="I124" i="3" a="1"/>
  <c r="I124" i="3" s="1"/>
  <c r="I125" i="3" a="1"/>
  <c r="I125" i="3" s="1"/>
  <c r="I126" i="3" a="1"/>
  <c r="I126" i="3" s="1"/>
  <c r="I127" i="3" a="1"/>
  <c r="I127" i="3" s="1"/>
  <c r="I128" i="3" a="1"/>
  <c r="I128" i="3" s="1"/>
  <c r="I129" i="3" a="1"/>
  <c r="I129" i="3" s="1"/>
  <c r="I130" i="3" a="1"/>
  <c r="I130" i="3" s="1"/>
  <c r="I131" i="3" a="1"/>
  <c r="I131" i="3" s="1"/>
  <c r="I132" i="3" a="1"/>
  <c r="I132" i="3" s="1"/>
  <c r="I133" i="3" a="1"/>
  <c r="I133" i="3" s="1"/>
  <c r="I134" i="3" a="1"/>
  <c r="I134" i="3" s="1"/>
  <c r="I135" i="3" a="1"/>
  <c r="I135" i="3" s="1"/>
  <c r="I136" i="3" a="1"/>
  <c r="I136" i="3" s="1"/>
  <c r="I137" i="3" a="1"/>
  <c r="I137" i="3" s="1"/>
  <c r="I138" i="3" a="1"/>
  <c r="I138" i="3" s="1"/>
  <c r="I139" i="3" a="1"/>
  <c r="I139" i="3" s="1"/>
  <c r="I140" i="3" a="1"/>
  <c r="I140" i="3" s="1"/>
  <c r="I141" i="3" a="1"/>
  <c r="I141" i="3" s="1"/>
  <c r="I142" i="3" a="1"/>
  <c r="I142" i="3" s="1"/>
  <c r="I143" i="3" a="1"/>
  <c r="I143" i="3" s="1"/>
  <c r="I144" i="3" a="1"/>
  <c r="I144" i="3" s="1"/>
  <c r="I145" i="3" a="1"/>
  <c r="I145" i="3" s="1"/>
  <c r="I146" i="3" a="1"/>
  <c r="I146" i="3" s="1"/>
  <c r="I147" i="3" a="1"/>
  <c r="I147" i="3" s="1"/>
  <c r="I148" i="3" a="1"/>
  <c r="I148" i="3" s="1"/>
  <c r="I149" i="3" a="1"/>
  <c r="I149" i="3" s="1"/>
  <c r="I150" i="3" a="1"/>
  <c r="I150" i="3" s="1"/>
  <c r="I151" i="3" a="1"/>
  <c r="I151" i="3" s="1"/>
  <c r="I152" i="3" a="1"/>
  <c r="I152" i="3" s="1"/>
  <c r="I153" i="3" a="1"/>
  <c r="I153" i="3" s="1"/>
  <c r="I154" i="3" a="1"/>
  <c r="I154" i="3" s="1"/>
  <c r="I155" i="3" a="1"/>
  <c r="I155" i="3" s="1"/>
  <c r="I156" i="3" a="1"/>
  <c r="I156" i="3" s="1"/>
  <c r="I157" i="3" a="1"/>
  <c r="I157" i="3" s="1"/>
  <c r="I158" i="3" a="1"/>
  <c r="I158" i="3" s="1"/>
  <c r="I159" i="3" a="1"/>
  <c r="I159" i="3" s="1"/>
  <c r="I160" i="3" a="1"/>
  <c r="I160" i="3" s="1"/>
  <c r="I161" i="3" a="1"/>
  <c r="I161" i="3" s="1"/>
  <c r="I162" i="3" a="1"/>
  <c r="I162" i="3" s="1"/>
  <c r="I163" i="3" a="1"/>
  <c r="I163" i="3" s="1"/>
  <c r="I164" i="3" a="1"/>
  <c r="I164" i="3" s="1"/>
  <c r="I165" i="3" a="1"/>
  <c r="I165" i="3" s="1"/>
  <c r="I166" i="3" a="1"/>
  <c r="I166" i="3" s="1"/>
  <c r="I167" i="3" a="1"/>
  <c r="I167" i="3" s="1"/>
  <c r="I168" i="3" a="1"/>
  <c r="I168" i="3" s="1"/>
  <c r="I169" i="3" a="1"/>
  <c r="I169" i="3" s="1"/>
  <c r="I170" i="3" a="1"/>
  <c r="I170" i="3" s="1"/>
  <c r="I171" i="3" a="1"/>
  <c r="I171" i="3" s="1"/>
  <c r="I172" i="3" a="1"/>
  <c r="I172" i="3" s="1"/>
  <c r="I173" i="3" a="1"/>
  <c r="I173" i="3" s="1"/>
  <c r="I174" i="3" a="1"/>
  <c r="I174" i="3" s="1"/>
  <c r="I175" i="3" a="1"/>
  <c r="I175" i="3" s="1"/>
  <c r="I176" i="3" a="1"/>
  <c r="I176" i="3" s="1"/>
  <c r="I177" i="3" a="1"/>
  <c r="I177" i="3" s="1"/>
  <c r="I178" i="3" a="1"/>
  <c r="I178" i="3" s="1"/>
  <c r="I179" i="3" a="1"/>
  <c r="I179" i="3" s="1"/>
  <c r="I180" i="3" a="1"/>
  <c r="I180" i="3" s="1"/>
  <c r="I181" i="3" a="1"/>
  <c r="I181" i="3" s="1"/>
  <c r="I182" i="3" a="1"/>
  <c r="I182" i="3" s="1"/>
  <c r="I183" i="3" a="1"/>
  <c r="I183" i="3" s="1"/>
  <c r="I184" i="3" a="1"/>
  <c r="I184" i="3" s="1"/>
  <c r="I185" i="3" a="1"/>
  <c r="I185" i="3" s="1"/>
  <c r="I186" i="3" a="1"/>
  <c r="I186" i="3" s="1"/>
  <c r="I187" i="3" a="1"/>
  <c r="I187" i="3" s="1"/>
  <c r="I188" i="3" a="1"/>
  <c r="I188" i="3" s="1"/>
  <c r="I189" i="3" a="1"/>
  <c r="I189" i="3" s="1"/>
  <c r="I190" i="3" a="1"/>
  <c r="I190" i="3" s="1"/>
  <c r="I191" i="3" a="1"/>
  <c r="I191" i="3" s="1"/>
  <c r="I192" i="3" a="1"/>
  <c r="I192" i="3" s="1"/>
  <c r="I193" i="3" a="1"/>
  <c r="I193" i="3" s="1"/>
  <c r="I194" i="3" a="1"/>
  <c r="I194" i="3" s="1"/>
  <c r="I195" i="3" a="1"/>
  <c r="I195" i="3" s="1"/>
  <c r="I196" i="3" a="1"/>
  <c r="I196" i="3" s="1"/>
  <c r="I197" i="3" a="1"/>
  <c r="I197" i="3" s="1"/>
  <c r="I198" i="3" a="1"/>
  <c r="I198" i="3" s="1"/>
  <c r="I199" i="3" a="1"/>
  <c r="I199" i="3" s="1"/>
  <c r="I200" i="3" a="1"/>
  <c r="I200" i="3" s="1"/>
  <c r="I201" i="3" a="1"/>
  <c r="I201" i="3" s="1"/>
  <c r="I202" i="3" a="1"/>
  <c r="I202" i="3" s="1"/>
  <c r="I203" i="3" a="1"/>
  <c r="I203" i="3" s="1"/>
  <c r="I204" i="3" a="1"/>
  <c r="I204" i="3" s="1"/>
  <c r="I205" i="3" a="1"/>
  <c r="I205" i="3" s="1"/>
  <c r="I206" i="3" a="1"/>
  <c r="I206" i="3" s="1"/>
  <c r="I207" i="3" a="1"/>
  <c r="I207" i="3" s="1"/>
  <c r="I208" i="3" a="1"/>
  <c r="I208" i="3" s="1"/>
  <c r="I209" i="3" a="1"/>
  <c r="I209" i="3" s="1"/>
  <c r="I210" i="3" a="1"/>
  <c r="I210" i="3" s="1"/>
  <c r="I211" i="3" a="1"/>
  <c r="I211" i="3" s="1"/>
  <c r="I212" i="3" a="1"/>
  <c r="I212" i="3" s="1"/>
  <c r="I213" i="3" a="1"/>
  <c r="I213" i="3" s="1"/>
  <c r="I214" i="3" a="1"/>
  <c r="I214" i="3" s="1"/>
  <c r="I215" i="3" a="1"/>
  <c r="I215" i="3" s="1"/>
  <c r="I216" i="3" a="1"/>
  <c r="I216" i="3" s="1"/>
  <c r="I217" i="3" a="1"/>
  <c r="I217" i="3" s="1"/>
  <c r="I218" i="3" a="1"/>
  <c r="I218" i="3" s="1"/>
  <c r="I219" i="3" a="1"/>
  <c r="I219" i="3" s="1"/>
  <c r="I220" i="3" a="1"/>
  <c r="I220" i="3" s="1"/>
  <c r="I221" i="3" a="1"/>
  <c r="I221" i="3" s="1"/>
  <c r="I222" i="3" a="1"/>
  <c r="I222" i="3" s="1"/>
  <c r="I223" i="3" a="1"/>
  <c r="I223" i="3" s="1"/>
  <c r="I224" i="3" a="1"/>
  <c r="I224" i="3" s="1"/>
  <c r="I225" i="3" a="1"/>
  <c r="I225" i="3" s="1"/>
  <c r="I226" i="3" a="1"/>
  <c r="I226" i="3" s="1"/>
  <c r="I227" i="3" a="1"/>
  <c r="I227" i="3" s="1"/>
  <c r="I228" i="3" a="1"/>
  <c r="I228" i="3" s="1"/>
  <c r="I229" i="3" a="1"/>
  <c r="I229" i="3" s="1"/>
  <c r="I230" i="3" a="1"/>
  <c r="I230" i="3" s="1"/>
  <c r="I231" i="3" a="1"/>
  <c r="I231" i="3" s="1"/>
  <c r="I232" i="3" a="1"/>
  <c r="I232" i="3" s="1"/>
  <c r="I233" i="3" a="1"/>
  <c r="I233" i="3" s="1"/>
  <c r="I234" i="3" a="1"/>
  <c r="I234" i="3" s="1"/>
  <c r="I235" i="3" a="1"/>
  <c r="I235" i="3" s="1"/>
  <c r="I236" i="3" a="1"/>
  <c r="I236" i="3" s="1"/>
  <c r="I237" i="3" a="1"/>
  <c r="I237" i="3" s="1"/>
  <c r="I238" i="3" a="1"/>
  <c r="I238" i="3" s="1"/>
  <c r="I239" i="3" a="1"/>
  <c r="I239" i="3" s="1"/>
  <c r="I240" i="3" a="1"/>
  <c r="I240" i="3" s="1"/>
  <c r="I241" i="3" a="1"/>
  <c r="I241" i="3" s="1"/>
  <c r="I242" i="3" a="1"/>
  <c r="I242" i="3" s="1"/>
  <c r="I243" i="3" a="1"/>
  <c r="I243" i="3" s="1"/>
  <c r="I244" i="3" a="1"/>
  <c r="I244" i="3" s="1"/>
  <c r="I245" i="3" a="1"/>
  <c r="I245" i="3" s="1"/>
  <c r="I246" i="3" a="1"/>
  <c r="I246" i="3" s="1"/>
  <c r="I247" i="3" a="1"/>
  <c r="I247" i="3" s="1"/>
  <c r="I248" i="3" a="1"/>
  <c r="I248" i="3" s="1"/>
  <c r="I249" i="3" a="1"/>
  <c r="I249" i="3" s="1"/>
  <c r="I250" i="3" a="1"/>
  <c r="I250" i="3" s="1"/>
  <c r="I251" i="3" a="1"/>
  <c r="I251" i="3" s="1"/>
  <c r="I252" i="3" a="1"/>
  <c r="I252" i="3" s="1"/>
  <c r="I253" i="3" a="1"/>
  <c r="I253" i="3" s="1"/>
  <c r="I254" i="3" a="1"/>
  <c r="I254" i="3" s="1"/>
  <c r="I255" i="3" a="1"/>
  <c r="I255" i="3" s="1"/>
  <c r="I4" i="3" a="1"/>
  <c r="I4" i="3" s="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F14" i="11"/>
  <c r="F13" i="11"/>
  <c r="C3" i="11" a="1"/>
  <c r="C3" i="11" s="1"/>
  <c r="C11" i="11" s="1" a="1"/>
  <c r="C11" i="11" s="1"/>
  <c r="B102" i="20" l="1"/>
  <c r="B109" i="20" s="1"/>
  <c r="AC16" i="17"/>
  <c r="AC71" i="17"/>
  <c r="AI75" i="17"/>
  <c r="AC102" i="17"/>
  <c r="AP147" i="17"/>
  <c r="AC183" i="17"/>
  <c r="AC191" i="17"/>
  <c r="AC195" i="17"/>
  <c r="AC199" i="17"/>
  <c r="B151" i="20"/>
  <c r="B152" i="20" s="1"/>
  <c r="B159" i="20" s="1"/>
  <c r="B45" i="20"/>
  <c r="E46" i="20" s="1"/>
  <c r="AJ19" i="17"/>
  <c r="AC118" i="17"/>
  <c r="AB10" i="17"/>
  <c r="AB15" i="17"/>
  <c r="AQ31" i="17"/>
  <c r="AP35" i="17"/>
  <c r="AC72" i="17"/>
  <c r="AC80" i="17"/>
  <c r="AJ189" i="17"/>
  <c r="B17" i="19"/>
  <c r="B27" i="19"/>
  <c r="B34" i="19"/>
  <c r="B35" i="19"/>
  <c r="B44" i="19"/>
  <c r="B47" i="19"/>
  <c r="B50" i="19"/>
  <c r="B53" i="19"/>
  <c r="B57" i="19"/>
  <c r="B58" i="19"/>
  <c r="B65" i="19"/>
  <c r="B66" i="19"/>
  <c r="B73" i="19"/>
  <c r="B74" i="19"/>
  <c r="B81" i="19"/>
  <c r="B82" i="19"/>
  <c r="B89" i="19"/>
  <c r="B90" i="19"/>
  <c r="B97" i="19"/>
  <c r="B107" i="19"/>
  <c r="B108" i="19"/>
  <c r="C107" i="19" s="1"/>
  <c r="B109" i="19"/>
  <c r="B115" i="19"/>
  <c r="B116" i="19"/>
  <c r="B117" i="19"/>
  <c r="B123" i="19"/>
  <c r="B124" i="19"/>
  <c r="C123" i="19" s="1"/>
  <c r="B125" i="19"/>
  <c r="B131" i="19"/>
  <c r="B134" i="19"/>
  <c r="B139" i="19"/>
  <c r="B142" i="19"/>
  <c r="B147" i="19"/>
  <c r="B150" i="19"/>
  <c r="B155" i="19"/>
  <c r="B158" i="19"/>
  <c r="B16" i="19"/>
  <c r="B23" i="19"/>
  <c r="B26" i="19"/>
  <c r="B32" i="19"/>
  <c r="B33" i="19"/>
  <c r="D34" i="19"/>
  <c r="E34" i="19" s="1"/>
  <c r="F34" i="19" s="1"/>
  <c r="B40" i="19"/>
  <c r="B43" i="19"/>
  <c r="B46" i="19"/>
  <c r="D47" i="19"/>
  <c r="E47" i="19" s="1"/>
  <c r="F47" i="19" s="1"/>
  <c r="B49" i="19"/>
  <c r="D50" i="19"/>
  <c r="E50" i="19" s="1"/>
  <c r="F50" i="19" s="1"/>
  <c r="D53" i="19"/>
  <c r="E53" i="19" s="1"/>
  <c r="F53" i="19" s="1"/>
  <c r="B56" i="19"/>
  <c r="D57" i="19"/>
  <c r="E57" i="19" s="1"/>
  <c r="F57" i="19" s="1"/>
  <c r="B63" i="19"/>
  <c r="B64" i="19"/>
  <c r="D65" i="19"/>
  <c r="E65" i="19" s="1"/>
  <c r="F65" i="19" s="1"/>
  <c r="B71" i="19"/>
  <c r="B72" i="19"/>
  <c r="D73" i="19"/>
  <c r="E73" i="19" s="1"/>
  <c r="F73" i="19" s="1"/>
  <c r="B79" i="19"/>
  <c r="B80" i="19"/>
  <c r="D81" i="19"/>
  <c r="E81" i="19" s="1"/>
  <c r="F81" i="19" s="1"/>
  <c r="B87" i="19"/>
  <c r="B88" i="19"/>
  <c r="D89" i="19"/>
  <c r="E89" i="19" s="1"/>
  <c r="F89" i="19" s="1"/>
  <c r="B95" i="19"/>
  <c r="B96" i="19"/>
  <c r="D97" i="19"/>
  <c r="E97" i="19" s="1"/>
  <c r="F97" i="19" s="1"/>
  <c r="B98" i="19"/>
  <c r="C97" i="19" s="1"/>
  <c r="I97" i="19" s="1"/>
  <c r="B99" i="19"/>
  <c r="B100" i="19"/>
  <c r="C99" i="19" s="1"/>
  <c r="B101" i="19"/>
  <c r="C100" i="19" s="1"/>
  <c r="B102" i="19"/>
  <c r="C101" i="19" s="1"/>
  <c r="B103" i="19"/>
  <c r="B104" i="19"/>
  <c r="C103" i="19" s="1"/>
  <c r="B105" i="19"/>
  <c r="C104" i="19" s="1"/>
  <c r="B106" i="19"/>
  <c r="D107" i="19"/>
  <c r="E107" i="19" s="1"/>
  <c r="F107" i="19" s="1"/>
  <c r="D108" i="19"/>
  <c r="E108" i="19" s="1"/>
  <c r="F108" i="19" s="1"/>
  <c r="B114" i="19"/>
  <c r="D115" i="19"/>
  <c r="E115" i="19" s="1"/>
  <c r="F115" i="19" s="1"/>
  <c r="D116" i="19"/>
  <c r="E116" i="19" s="1"/>
  <c r="F116" i="19" s="1"/>
  <c r="B122" i="19"/>
  <c r="D123" i="19"/>
  <c r="E123" i="19" s="1"/>
  <c r="F123" i="19" s="1"/>
  <c r="D124" i="19"/>
  <c r="E124" i="19" s="1"/>
  <c r="F124" i="19" s="1"/>
  <c r="B130" i="19"/>
  <c r="D131" i="19"/>
  <c r="E131" i="19" s="1"/>
  <c r="F131" i="19" s="1"/>
  <c r="B133" i="19"/>
  <c r="B136" i="19"/>
  <c r="D139" i="19"/>
  <c r="E139" i="19" s="1"/>
  <c r="F139" i="19" s="1"/>
  <c r="B141" i="19"/>
  <c r="B144" i="19"/>
  <c r="D147" i="19"/>
  <c r="E147" i="19" s="1"/>
  <c r="F147" i="19" s="1"/>
  <c r="B149" i="19"/>
  <c r="B152" i="19"/>
  <c r="D155" i="19"/>
  <c r="E155" i="19" s="1"/>
  <c r="F155" i="19" s="1"/>
  <c r="B157" i="19"/>
  <c r="B160" i="19"/>
  <c r="B163" i="19"/>
  <c r="B167" i="19"/>
  <c r="B15" i="19"/>
  <c r="B19" i="19"/>
  <c r="B22" i="19"/>
  <c r="D23" i="19"/>
  <c r="E23" i="19" s="1"/>
  <c r="F23" i="19" s="1"/>
  <c r="B24" i="19"/>
  <c r="C23" i="19" s="1"/>
  <c r="I23" i="19" s="1"/>
  <c r="B25" i="19"/>
  <c r="B30" i="19"/>
  <c r="B31" i="19"/>
  <c r="D32" i="19"/>
  <c r="E32" i="19" s="1"/>
  <c r="F32" i="19" s="1"/>
  <c r="B38" i="19"/>
  <c r="B39" i="19"/>
  <c r="C38" i="19" s="1"/>
  <c r="B42" i="19"/>
  <c r="D43" i="19"/>
  <c r="E43" i="19" s="1"/>
  <c r="F43" i="19" s="1"/>
  <c r="B45" i="19"/>
  <c r="C44" i="19" s="1"/>
  <c r="D46" i="19"/>
  <c r="E46" i="19" s="1"/>
  <c r="F46" i="19" s="1"/>
  <c r="D49" i="19"/>
  <c r="E49" i="19" s="1"/>
  <c r="F49" i="19" s="1"/>
  <c r="B52" i="19"/>
  <c r="B55" i="19"/>
  <c r="B61" i="19"/>
  <c r="B62" i="19"/>
  <c r="D63" i="19"/>
  <c r="E63" i="19" s="1"/>
  <c r="F63" i="19" s="1"/>
  <c r="B69" i="19"/>
  <c r="B70" i="19"/>
  <c r="D71" i="19"/>
  <c r="E71" i="19" s="1"/>
  <c r="F71" i="19" s="1"/>
  <c r="B77" i="19"/>
  <c r="B78" i="19"/>
  <c r="D79" i="19"/>
  <c r="E79" i="19" s="1"/>
  <c r="F79" i="19" s="1"/>
  <c r="B85" i="19"/>
  <c r="B86" i="19"/>
  <c r="D87" i="19"/>
  <c r="E87" i="19" s="1"/>
  <c r="F87" i="19" s="1"/>
  <c r="B93" i="19"/>
  <c r="B94" i="19"/>
  <c r="D95" i="19"/>
  <c r="E95" i="19" s="1"/>
  <c r="F95" i="19" s="1"/>
  <c r="D98" i="19"/>
  <c r="E98" i="19" s="1"/>
  <c r="F98" i="19" s="1"/>
  <c r="D99" i="19"/>
  <c r="E99" i="19" s="1"/>
  <c r="F99" i="19" s="1"/>
  <c r="D100" i="19"/>
  <c r="E100" i="19" s="1"/>
  <c r="F100" i="19" s="1"/>
  <c r="D101" i="19"/>
  <c r="E101" i="19" s="1"/>
  <c r="F101" i="19" s="1"/>
  <c r="D102" i="19"/>
  <c r="E102" i="19" s="1"/>
  <c r="F102" i="19" s="1"/>
  <c r="D103" i="19"/>
  <c r="E103" i="19" s="1"/>
  <c r="F103" i="19" s="1"/>
  <c r="D104" i="19"/>
  <c r="E104" i="19" s="1"/>
  <c r="F104" i="19" s="1"/>
  <c r="D105" i="19"/>
  <c r="E105" i="19" s="1"/>
  <c r="F105" i="19" s="1"/>
  <c r="B111" i="19"/>
  <c r="B112" i="19"/>
  <c r="C111" i="19" s="1"/>
  <c r="B113" i="19"/>
  <c r="B119" i="19"/>
  <c r="B120" i="19"/>
  <c r="B121" i="19"/>
  <c r="B127" i="19"/>
  <c r="B128" i="19"/>
  <c r="C127" i="19" s="1"/>
  <c r="B129" i="19"/>
  <c r="D133" i="19"/>
  <c r="E133" i="19" s="1"/>
  <c r="F133" i="19" s="1"/>
  <c r="B135" i="19"/>
  <c r="C134" i="19" s="1"/>
  <c r="B138" i="19"/>
  <c r="D141" i="19"/>
  <c r="E141" i="19" s="1"/>
  <c r="F141" i="19" s="1"/>
  <c r="B143" i="19"/>
  <c r="C142" i="19" s="1"/>
  <c r="B146" i="19"/>
  <c r="D149" i="19"/>
  <c r="E149" i="19" s="1"/>
  <c r="F149" i="19" s="1"/>
  <c r="B151" i="19"/>
  <c r="C150" i="19" s="1"/>
  <c r="B154" i="19"/>
  <c r="D157" i="19"/>
  <c r="E157" i="19" s="1"/>
  <c r="F157" i="19" s="1"/>
  <c r="B14" i="19"/>
  <c r="D14" i="19" s="1"/>
  <c r="E14" i="19" s="1"/>
  <c r="F14" i="19" s="1"/>
  <c r="D19" i="19"/>
  <c r="E19" i="19" s="1"/>
  <c r="F19" i="19" s="1"/>
  <c r="D38" i="19"/>
  <c r="E38" i="19" s="1"/>
  <c r="F38" i="19" s="1"/>
  <c r="D42" i="19"/>
  <c r="E42" i="19" s="1"/>
  <c r="F42" i="19" s="1"/>
  <c r="D45" i="19"/>
  <c r="E45" i="19" s="1"/>
  <c r="F45" i="19" s="1"/>
  <c r="B48" i="19"/>
  <c r="B51" i="19"/>
  <c r="C50" i="19" s="1"/>
  <c r="I50" i="19" s="1"/>
  <c r="B54" i="19"/>
  <c r="C53" i="19" s="1"/>
  <c r="I53" i="19" s="1"/>
  <c r="D61" i="19"/>
  <c r="E61" i="19" s="1"/>
  <c r="F61" i="19" s="1"/>
  <c r="B68" i="19"/>
  <c r="B75" i="19"/>
  <c r="C74" i="19" s="1"/>
  <c r="D93" i="19"/>
  <c r="E93" i="19" s="1"/>
  <c r="F93" i="19" s="1"/>
  <c r="D120" i="19"/>
  <c r="E120" i="19" s="1"/>
  <c r="F120" i="19" s="1"/>
  <c r="D127" i="19"/>
  <c r="E127" i="19" s="1"/>
  <c r="F127" i="19" s="1"/>
  <c r="B153" i="19"/>
  <c r="C152" i="19" s="1"/>
  <c r="B156" i="19"/>
  <c r="B159" i="19"/>
  <c r="C158" i="19" s="1"/>
  <c r="B161" i="19"/>
  <c r="C160" i="19" s="1"/>
  <c r="B242" i="19"/>
  <c r="B246" i="19"/>
  <c r="B256" i="19"/>
  <c r="B257" i="19"/>
  <c r="B259" i="19"/>
  <c r="B262" i="19"/>
  <c r="B18" i="19"/>
  <c r="D30" i="19"/>
  <c r="E30" i="19" s="1"/>
  <c r="F30" i="19" s="1"/>
  <c r="B37" i="19"/>
  <c r="B60" i="19"/>
  <c r="B67" i="19"/>
  <c r="C66" i="19" s="1"/>
  <c r="D85" i="19"/>
  <c r="E85" i="19" s="1"/>
  <c r="F85" i="19" s="1"/>
  <c r="B92" i="19"/>
  <c r="D112" i="19"/>
  <c r="E112" i="19" s="1"/>
  <c r="F112" i="19" s="1"/>
  <c r="D119" i="19"/>
  <c r="E119" i="19" s="1"/>
  <c r="F119" i="19" s="1"/>
  <c r="B126" i="19"/>
  <c r="B145" i="19"/>
  <c r="C144" i="19" s="1"/>
  <c r="B148" i="19"/>
  <c r="D151" i="19"/>
  <c r="E151" i="19" s="1"/>
  <c r="F151" i="19" s="1"/>
  <c r="D159" i="19"/>
  <c r="E159" i="19" s="1"/>
  <c r="F159" i="19" s="1"/>
  <c r="B166" i="19"/>
  <c r="B169" i="19"/>
  <c r="B170" i="19"/>
  <c r="C169" i="19" s="1"/>
  <c r="B171" i="19"/>
  <c r="C170" i="19" s="1"/>
  <c r="B172" i="19"/>
  <c r="B173" i="19"/>
  <c r="C172" i="19" s="1"/>
  <c r="B174" i="19"/>
  <c r="C173" i="19" s="1"/>
  <c r="B175" i="19"/>
  <c r="C174" i="19" s="1"/>
  <c r="B176" i="19"/>
  <c r="B177" i="19"/>
  <c r="C176" i="19" s="1"/>
  <c r="B178" i="19"/>
  <c r="C177" i="19" s="1"/>
  <c r="B179" i="19"/>
  <c r="C178" i="19" s="1"/>
  <c r="B180" i="19"/>
  <c r="B181" i="19"/>
  <c r="C180" i="19" s="1"/>
  <c r="B182" i="19"/>
  <c r="C181" i="19" s="1"/>
  <c r="B183" i="19"/>
  <c r="C182" i="19" s="1"/>
  <c r="B184" i="19"/>
  <c r="B185" i="19"/>
  <c r="C184" i="19" s="1"/>
  <c r="B186" i="19"/>
  <c r="C185" i="19" s="1"/>
  <c r="B187" i="19"/>
  <c r="C186" i="19" s="1"/>
  <c r="B188" i="19"/>
  <c r="B189" i="19"/>
  <c r="C188" i="19" s="1"/>
  <c r="B190" i="19"/>
  <c r="C189" i="19" s="1"/>
  <c r="B191" i="19"/>
  <c r="C190" i="19" s="1"/>
  <c r="B192" i="19"/>
  <c r="B193" i="19"/>
  <c r="C192" i="19" s="1"/>
  <c r="B194" i="19"/>
  <c r="C193" i="19" s="1"/>
  <c r="B195" i="19"/>
  <c r="C194" i="19" s="1"/>
  <c r="B196" i="19"/>
  <c r="B197" i="19"/>
  <c r="C196" i="19" s="1"/>
  <c r="B198" i="19"/>
  <c r="C197" i="19" s="1"/>
  <c r="B199" i="19"/>
  <c r="C198" i="19" s="1"/>
  <c r="B200" i="19"/>
  <c r="B201" i="19"/>
  <c r="C200" i="19" s="1"/>
  <c r="B202" i="19"/>
  <c r="C201" i="19" s="1"/>
  <c r="B203" i="19"/>
  <c r="C202" i="19" s="1"/>
  <c r="B204" i="19"/>
  <c r="B205" i="19"/>
  <c r="C204" i="19" s="1"/>
  <c r="B206" i="19"/>
  <c r="C205" i="19" s="1"/>
  <c r="B207" i="19"/>
  <c r="C206" i="19" s="1"/>
  <c r="B208" i="19"/>
  <c r="B209" i="19"/>
  <c r="C208" i="19" s="1"/>
  <c r="B210" i="19"/>
  <c r="C209" i="19" s="1"/>
  <c r="B211" i="19"/>
  <c r="C210" i="19" s="1"/>
  <c r="B212" i="19"/>
  <c r="B213" i="19"/>
  <c r="C212" i="19" s="1"/>
  <c r="B214" i="19"/>
  <c r="C213" i="19" s="1"/>
  <c r="B215" i="19"/>
  <c r="C214" i="19" s="1"/>
  <c r="B216" i="19"/>
  <c r="B217" i="19"/>
  <c r="C216" i="19" s="1"/>
  <c r="B218" i="19"/>
  <c r="B219" i="19"/>
  <c r="C218" i="19" s="1"/>
  <c r="B220" i="19"/>
  <c r="B221" i="19"/>
  <c r="C220" i="19" s="1"/>
  <c r="B222" i="19"/>
  <c r="B223" i="19"/>
  <c r="C222" i="19" s="1"/>
  <c r="B224" i="19"/>
  <c r="B225" i="19"/>
  <c r="C224" i="19" s="1"/>
  <c r="B226" i="19"/>
  <c r="B227" i="19"/>
  <c r="C226" i="19" s="1"/>
  <c r="B228" i="19"/>
  <c r="B229" i="19"/>
  <c r="C228" i="19" s="1"/>
  <c r="B230" i="19"/>
  <c r="B231" i="19"/>
  <c r="C230" i="19" s="1"/>
  <c r="B232" i="19"/>
  <c r="B233" i="19"/>
  <c r="C232" i="19" s="1"/>
  <c r="B234" i="19"/>
  <c r="B21" i="19"/>
  <c r="D24" i="19"/>
  <c r="E24" i="19" s="1"/>
  <c r="F24" i="19" s="1"/>
  <c r="B29" i="19"/>
  <c r="B36" i="19"/>
  <c r="C35" i="19" s="1"/>
  <c r="B41" i="19"/>
  <c r="C40" i="19" s="1"/>
  <c r="D55" i="19"/>
  <c r="E55" i="19" s="1"/>
  <c r="F55" i="19" s="1"/>
  <c r="B59" i="19"/>
  <c r="C58" i="19" s="1"/>
  <c r="D77" i="19"/>
  <c r="E77" i="19" s="1"/>
  <c r="F77" i="19" s="1"/>
  <c r="B84" i="19"/>
  <c r="B91" i="19"/>
  <c r="C90" i="19" s="1"/>
  <c r="D111" i="19"/>
  <c r="E111" i="19" s="1"/>
  <c r="F111" i="19" s="1"/>
  <c r="B118" i="19"/>
  <c r="B137" i="19"/>
  <c r="C136" i="19" s="1"/>
  <c r="B140" i="19"/>
  <c r="D143" i="19"/>
  <c r="E143" i="19" s="1"/>
  <c r="F143" i="19" s="1"/>
  <c r="B162" i="19"/>
  <c r="B165" i="19"/>
  <c r="B168" i="19"/>
  <c r="D169" i="19"/>
  <c r="E169" i="19" s="1"/>
  <c r="F169" i="19" s="1"/>
  <c r="D170" i="19"/>
  <c r="E170" i="19" s="1"/>
  <c r="F170" i="19" s="1"/>
  <c r="D171" i="19"/>
  <c r="E171" i="19" s="1"/>
  <c r="F171" i="19" s="1"/>
  <c r="D172" i="19"/>
  <c r="E172" i="19" s="1"/>
  <c r="F172" i="19" s="1"/>
  <c r="D173" i="19"/>
  <c r="E173" i="19" s="1"/>
  <c r="F173" i="19" s="1"/>
  <c r="D174" i="19"/>
  <c r="E174" i="19" s="1"/>
  <c r="F174" i="19" s="1"/>
  <c r="D175" i="19"/>
  <c r="E175" i="19" s="1"/>
  <c r="F175" i="19" s="1"/>
  <c r="D176" i="19"/>
  <c r="E176" i="19" s="1"/>
  <c r="F176" i="19" s="1"/>
  <c r="D177" i="19"/>
  <c r="E177" i="19" s="1"/>
  <c r="F177" i="19" s="1"/>
  <c r="D178" i="19"/>
  <c r="E178" i="19" s="1"/>
  <c r="F178" i="19" s="1"/>
  <c r="D179" i="19"/>
  <c r="E179" i="19" s="1"/>
  <c r="F179" i="19" s="1"/>
  <c r="D180" i="19"/>
  <c r="E180" i="19" s="1"/>
  <c r="F180" i="19" s="1"/>
  <c r="D181" i="19"/>
  <c r="E181" i="19" s="1"/>
  <c r="F181" i="19" s="1"/>
  <c r="D182" i="19"/>
  <c r="E182" i="19" s="1"/>
  <c r="F182" i="19" s="1"/>
  <c r="D183" i="19"/>
  <c r="E183" i="19" s="1"/>
  <c r="F183" i="19" s="1"/>
  <c r="D184" i="19"/>
  <c r="E184" i="19" s="1"/>
  <c r="F184" i="19" s="1"/>
  <c r="D185" i="19"/>
  <c r="E185" i="19" s="1"/>
  <c r="F185" i="19" s="1"/>
  <c r="D186" i="19"/>
  <c r="E186" i="19" s="1"/>
  <c r="F186" i="19" s="1"/>
  <c r="D187" i="19"/>
  <c r="E187" i="19" s="1"/>
  <c r="F187" i="19" s="1"/>
  <c r="D188" i="19"/>
  <c r="E188" i="19" s="1"/>
  <c r="F188" i="19" s="1"/>
  <c r="D189" i="19"/>
  <c r="E189" i="19" s="1"/>
  <c r="F189" i="19" s="1"/>
  <c r="D190" i="19"/>
  <c r="E190" i="19" s="1"/>
  <c r="F190" i="19" s="1"/>
  <c r="D191" i="19"/>
  <c r="E191" i="19" s="1"/>
  <c r="F191" i="19" s="1"/>
  <c r="D192" i="19"/>
  <c r="E192" i="19" s="1"/>
  <c r="F192" i="19" s="1"/>
  <c r="D193" i="19"/>
  <c r="E193" i="19" s="1"/>
  <c r="F193" i="19" s="1"/>
  <c r="D194" i="19"/>
  <c r="E194" i="19" s="1"/>
  <c r="F194" i="19" s="1"/>
  <c r="D195" i="19"/>
  <c r="E195" i="19" s="1"/>
  <c r="F195" i="19" s="1"/>
  <c r="D196" i="19"/>
  <c r="E196" i="19" s="1"/>
  <c r="F196" i="19" s="1"/>
  <c r="D197" i="19"/>
  <c r="E197" i="19" s="1"/>
  <c r="F197" i="19" s="1"/>
  <c r="D198" i="19"/>
  <c r="E198" i="19" s="1"/>
  <c r="F198" i="19" s="1"/>
  <c r="D199" i="19"/>
  <c r="E199" i="19" s="1"/>
  <c r="F199" i="19" s="1"/>
  <c r="D200" i="19"/>
  <c r="E200" i="19" s="1"/>
  <c r="F200" i="19" s="1"/>
  <c r="D201" i="19"/>
  <c r="E201" i="19" s="1"/>
  <c r="F201" i="19" s="1"/>
  <c r="D202" i="19"/>
  <c r="E202" i="19" s="1"/>
  <c r="F202" i="19" s="1"/>
  <c r="D203" i="19"/>
  <c r="E203" i="19" s="1"/>
  <c r="F203" i="19" s="1"/>
  <c r="D204" i="19"/>
  <c r="E204" i="19" s="1"/>
  <c r="F204" i="19" s="1"/>
  <c r="D205" i="19"/>
  <c r="E205" i="19" s="1"/>
  <c r="F205" i="19" s="1"/>
  <c r="D206" i="19"/>
  <c r="E206" i="19" s="1"/>
  <c r="F206" i="19" s="1"/>
  <c r="D207" i="19"/>
  <c r="E207" i="19" s="1"/>
  <c r="F207" i="19" s="1"/>
  <c r="D208" i="19"/>
  <c r="E208" i="19" s="1"/>
  <c r="F208" i="19" s="1"/>
  <c r="D209" i="19"/>
  <c r="E209" i="19" s="1"/>
  <c r="F209" i="19" s="1"/>
  <c r="D210" i="19"/>
  <c r="E210" i="19" s="1"/>
  <c r="F210" i="19" s="1"/>
  <c r="D211" i="19"/>
  <c r="E211" i="19" s="1"/>
  <c r="F211" i="19" s="1"/>
  <c r="D212" i="19"/>
  <c r="E212" i="19" s="1"/>
  <c r="F212" i="19" s="1"/>
  <c r="D213" i="19"/>
  <c r="E213" i="19" s="1"/>
  <c r="F213" i="19" s="1"/>
  <c r="D214" i="19"/>
  <c r="E214" i="19" s="1"/>
  <c r="F214" i="19" s="1"/>
  <c r="D215" i="19"/>
  <c r="E215" i="19" s="1"/>
  <c r="F215" i="19" s="1"/>
  <c r="D216" i="19"/>
  <c r="E216" i="19" s="1"/>
  <c r="F216" i="19" s="1"/>
  <c r="D217" i="19"/>
  <c r="E217" i="19" s="1"/>
  <c r="F217" i="19" s="1"/>
  <c r="D218" i="19"/>
  <c r="E218" i="19" s="1"/>
  <c r="F218" i="19" s="1"/>
  <c r="D219" i="19"/>
  <c r="E219" i="19" s="1"/>
  <c r="F219" i="19" s="1"/>
  <c r="D220" i="19"/>
  <c r="E220" i="19" s="1"/>
  <c r="F220" i="19" s="1"/>
  <c r="D221" i="19"/>
  <c r="E221" i="19" s="1"/>
  <c r="F221" i="19" s="1"/>
  <c r="D222" i="19"/>
  <c r="E222" i="19" s="1"/>
  <c r="F222" i="19" s="1"/>
  <c r="D223" i="19"/>
  <c r="E223" i="19" s="1"/>
  <c r="F223" i="19" s="1"/>
  <c r="D224" i="19"/>
  <c r="E224" i="19" s="1"/>
  <c r="F224" i="19" s="1"/>
  <c r="D225" i="19"/>
  <c r="E225" i="19" s="1"/>
  <c r="F225" i="19" s="1"/>
  <c r="B20" i="19"/>
  <c r="C19" i="19" s="1"/>
  <c r="I19" i="19" s="1"/>
  <c r="B28" i="19"/>
  <c r="C27" i="19" s="1"/>
  <c r="D39" i="19"/>
  <c r="E39" i="19" s="1"/>
  <c r="F39" i="19" s="1"/>
  <c r="D69" i="19"/>
  <c r="E69" i="19" s="1"/>
  <c r="F69" i="19" s="1"/>
  <c r="B76" i="19"/>
  <c r="B83" i="19"/>
  <c r="C82" i="19" s="1"/>
  <c r="B110" i="19"/>
  <c r="D128" i="19"/>
  <c r="E128" i="19" s="1"/>
  <c r="F128" i="19" s="1"/>
  <c r="B132" i="19"/>
  <c r="D135" i="19"/>
  <c r="E135" i="19" s="1"/>
  <c r="F135" i="19" s="1"/>
  <c r="B164" i="19"/>
  <c r="B252" i="19"/>
  <c r="B253" i="19"/>
  <c r="B255" i="19"/>
  <c r="B258" i="19"/>
  <c r="C257" i="19" s="1"/>
  <c r="D228" i="19"/>
  <c r="E228" i="19" s="1"/>
  <c r="F228" i="19" s="1"/>
  <c r="D232" i="19"/>
  <c r="E232" i="19" s="1"/>
  <c r="F232" i="19" s="1"/>
  <c r="D242" i="19"/>
  <c r="E242" i="19" s="1"/>
  <c r="F242" i="19" s="1"/>
  <c r="B243" i="19"/>
  <c r="C242" i="19" s="1"/>
  <c r="I242" i="19" s="1"/>
  <c r="B244" i="19"/>
  <c r="B245" i="19"/>
  <c r="B254" i="19"/>
  <c r="C253" i="19" s="1"/>
  <c r="D227" i="19"/>
  <c r="E227" i="19" s="1"/>
  <c r="F227" i="19" s="1"/>
  <c r="D231" i="19"/>
  <c r="E231" i="19" s="1"/>
  <c r="F231" i="19" s="1"/>
  <c r="B235" i="19"/>
  <c r="C234" i="19" s="1"/>
  <c r="B236" i="19"/>
  <c r="C235" i="19" s="1"/>
  <c r="B237" i="19"/>
  <c r="B238" i="19"/>
  <c r="C237" i="19" s="1"/>
  <c r="B239" i="19"/>
  <c r="B240" i="19"/>
  <c r="C239" i="19" s="1"/>
  <c r="B241" i="19"/>
  <c r="D243" i="19"/>
  <c r="E243" i="19" s="1"/>
  <c r="F243" i="19" s="1"/>
  <c r="D244" i="19"/>
  <c r="E244" i="19" s="1"/>
  <c r="F244" i="19" s="1"/>
  <c r="B250" i="19"/>
  <c r="C249" i="19" s="1"/>
  <c r="B251" i="19"/>
  <c r="D251" i="19" s="1"/>
  <c r="E251" i="19" s="1"/>
  <c r="F251" i="19" s="1"/>
  <c r="D262" i="19"/>
  <c r="E262" i="19" s="1"/>
  <c r="F262" i="19" s="1"/>
  <c r="B263" i="19"/>
  <c r="C262" i="19" s="1"/>
  <c r="D226" i="19"/>
  <c r="E226" i="19" s="1"/>
  <c r="F226" i="19" s="1"/>
  <c r="D230" i="19"/>
  <c r="E230" i="19" s="1"/>
  <c r="F230" i="19" s="1"/>
  <c r="D234" i="19"/>
  <c r="E234" i="19" s="1"/>
  <c r="F234" i="19" s="1"/>
  <c r="D235" i="19"/>
  <c r="E235" i="19" s="1"/>
  <c r="F235" i="19" s="1"/>
  <c r="D236" i="19"/>
  <c r="E236" i="19" s="1"/>
  <c r="F236" i="19" s="1"/>
  <c r="D237" i="19"/>
  <c r="E237" i="19" s="1"/>
  <c r="F237" i="19" s="1"/>
  <c r="D238" i="19"/>
  <c r="E238" i="19" s="1"/>
  <c r="F238" i="19" s="1"/>
  <c r="D239" i="19"/>
  <c r="E239" i="19" s="1"/>
  <c r="F239" i="19" s="1"/>
  <c r="D240" i="19"/>
  <c r="E240" i="19" s="1"/>
  <c r="F240" i="19" s="1"/>
  <c r="B249" i="19"/>
  <c r="D250" i="19"/>
  <c r="E250" i="19" s="1"/>
  <c r="F250" i="19" s="1"/>
  <c r="D256" i="19"/>
  <c r="E256" i="19" s="1"/>
  <c r="F256" i="19" s="1"/>
  <c r="D259" i="19"/>
  <c r="E259" i="19" s="1"/>
  <c r="F259" i="19" s="1"/>
  <c r="B260" i="19"/>
  <c r="C259" i="19" s="1"/>
  <c r="B261" i="19"/>
  <c r="D229" i="19"/>
  <c r="E229" i="19" s="1"/>
  <c r="F229" i="19" s="1"/>
  <c r="D233" i="19"/>
  <c r="E233" i="19" s="1"/>
  <c r="F233" i="19" s="1"/>
  <c r="D246" i="19"/>
  <c r="E246" i="19" s="1"/>
  <c r="F246" i="19" s="1"/>
  <c r="B247" i="19"/>
  <c r="C246" i="19" s="1"/>
  <c r="I246" i="19" s="1"/>
  <c r="B248" i="19"/>
  <c r="D260" i="19"/>
  <c r="E260" i="19" s="1"/>
  <c r="F260" i="19" s="1"/>
  <c r="T14" i="18"/>
  <c r="BW16" i="17"/>
  <c r="T16" i="18"/>
  <c r="BW18" i="17"/>
  <c r="AJ47" i="17"/>
  <c r="AJ60" i="17"/>
  <c r="AC67" i="17"/>
  <c r="AI71" i="17"/>
  <c r="AB74" i="17"/>
  <c r="AQ143" i="17"/>
  <c r="AC147" i="17"/>
  <c r="AC175" i="17"/>
  <c r="AC159" i="17"/>
  <c r="AC161" i="17"/>
  <c r="AC165" i="17"/>
  <c r="AC169" i="17"/>
  <c r="T10" i="18"/>
  <c r="BW12" i="17"/>
  <c r="R10" i="17"/>
  <c r="R11" i="17"/>
  <c r="P6" i="18"/>
  <c r="M6" i="17"/>
  <c r="M7" i="17"/>
  <c r="P4" i="18"/>
  <c r="M4" i="17"/>
  <c r="M5" i="17"/>
  <c r="K15" i="17"/>
  <c r="K16" i="17"/>
  <c r="P22" i="18"/>
  <c r="M23" i="17"/>
  <c r="P17" i="18"/>
  <c r="M17" i="17"/>
  <c r="M18" i="17"/>
  <c r="P19" i="18"/>
  <c r="M20" i="17"/>
  <c r="AC29" i="18"/>
  <c r="AB29" i="18" s="1"/>
  <c r="CA31" i="17"/>
  <c r="AB33" i="18"/>
  <c r="AC33" i="18"/>
  <c r="CA35" i="17"/>
  <c r="AD9" i="18"/>
  <c r="AF9" i="18" s="1"/>
  <c r="CB11" i="17"/>
  <c r="P38" i="18"/>
  <c r="M38" i="17"/>
  <c r="M39" i="17"/>
  <c r="P46" i="18"/>
  <c r="M46" i="17"/>
  <c r="M47" i="17"/>
  <c r="T47" i="18"/>
  <c r="BW49" i="17"/>
  <c r="P52" i="18"/>
  <c r="M52" i="17"/>
  <c r="M53" i="17"/>
  <c r="P54" i="18"/>
  <c r="M54" i="17"/>
  <c r="M55" i="17"/>
  <c r="AB63" i="18"/>
  <c r="AC63" i="18"/>
  <c r="CA65" i="17"/>
  <c r="T80" i="18"/>
  <c r="BW82" i="17"/>
  <c r="R81" i="17"/>
  <c r="R80" i="17"/>
  <c r="AC61" i="18"/>
  <c r="CA63" i="17"/>
  <c r="AC73" i="18"/>
  <c r="CA75" i="17"/>
  <c r="AC79" i="18"/>
  <c r="AB79" i="18" s="1"/>
  <c r="CA81" i="17"/>
  <c r="AD57" i="18"/>
  <c r="AF57" i="18" s="1"/>
  <c r="CB59" i="17"/>
  <c r="T82" i="18"/>
  <c r="R82" i="17"/>
  <c r="R83" i="17"/>
  <c r="BW84" i="17"/>
  <c r="T86" i="18"/>
  <c r="R86" i="17"/>
  <c r="R87" i="17"/>
  <c r="BW88" i="17"/>
  <c r="T90" i="18"/>
  <c r="R91" i="17"/>
  <c r="BW92" i="17"/>
  <c r="R90" i="17"/>
  <c r="T94" i="18"/>
  <c r="BW96" i="17"/>
  <c r="R95" i="17"/>
  <c r="R94" i="17"/>
  <c r="T98" i="18"/>
  <c r="R99" i="17"/>
  <c r="R98" i="17"/>
  <c r="BW100" i="17"/>
  <c r="T102" i="18"/>
  <c r="R103" i="17"/>
  <c r="BW104" i="17"/>
  <c r="R102" i="17"/>
  <c r="AD81" i="18"/>
  <c r="AF81" i="18" s="1"/>
  <c r="CB83" i="17"/>
  <c r="AD97" i="18"/>
  <c r="AF97" i="18" s="1"/>
  <c r="CB99" i="17"/>
  <c r="AC96" i="18"/>
  <c r="CA98" i="17"/>
  <c r="P106" i="18"/>
  <c r="M107" i="17"/>
  <c r="P110" i="18"/>
  <c r="M110" i="17"/>
  <c r="M111" i="17"/>
  <c r="P114" i="18"/>
  <c r="M114" i="17"/>
  <c r="M115" i="17"/>
  <c r="P118" i="18"/>
  <c r="M118" i="17"/>
  <c r="M119" i="17"/>
  <c r="P122" i="18"/>
  <c r="M122" i="17"/>
  <c r="M123" i="17"/>
  <c r="T125" i="18"/>
  <c r="BW127" i="17"/>
  <c r="K125" i="17"/>
  <c r="K124" i="17"/>
  <c r="K127" i="17"/>
  <c r="K128" i="17"/>
  <c r="T129" i="18"/>
  <c r="R129" i="17"/>
  <c r="R130" i="17"/>
  <c r="BW131" i="17"/>
  <c r="T144" i="18"/>
  <c r="R144" i="17"/>
  <c r="BW146" i="17"/>
  <c r="R145" i="17"/>
  <c r="AC154" i="18"/>
  <c r="CA156" i="17"/>
  <c r="AD131" i="18"/>
  <c r="AF131" i="18" s="1"/>
  <c r="CB133" i="17"/>
  <c r="AD135" i="18"/>
  <c r="AF135" i="18" s="1"/>
  <c r="CB137" i="17"/>
  <c r="AD139" i="18"/>
  <c r="AF139" i="18" s="1"/>
  <c r="CB141" i="17"/>
  <c r="AC158" i="18"/>
  <c r="CA160" i="17"/>
  <c r="T132" i="18"/>
  <c r="R133" i="17"/>
  <c r="R132" i="17"/>
  <c r="BW134" i="17"/>
  <c r="T136" i="18"/>
  <c r="R136" i="17"/>
  <c r="BW138" i="17"/>
  <c r="R137" i="17"/>
  <c r="T140" i="18"/>
  <c r="R141" i="17"/>
  <c r="R140" i="17"/>
  <c r="BW142" i="17"/>
  <c r="AC168" i="18"/>
  <c r="CA170" i="17"/>
  <c r="AB176" i="18"/>
  <c r="AC176" i="18"/>
  <c r="CA178" i="17"/>
  <c r="AB184" i="18"/>
  <c r="AC184" i="18"/>
  <c r="CA186" i="17"/>
  <c r="AC192" i="18"/>
  <c r="CA194" i="17"/>
  <c r="AC200" i="18"/>
  <c r="CA202" i="17"/>
  <c r="AB208" i="18"/>
  <c r="AC208" i="18"/>
  <c r="CA210" i="17"/>
  <c r="AB216" i="18"/>
  <c r="AC216" i="18"/>
  <c r="CA218" i="17"/>
  <c r="P219" i="18"/>
  <c r="M220" i="17"/>
  <c r="M219" i="17"/>
  <c r="P224" i="18"/>
  <c r="M224" i="17"/>
  <c r="M225" i="17"/>
  <c r="P228" i="18"/>
  <c r="M228" i="17"/>
  <c r="M229" i="17"/>
  <c r="P232" i="18"/>
  <c r="M232" i="17"/>
  <c r="M233" i="17"/>
  <c r="P236" i="18"/>
  <c r="M236" i="17"/>
  <c r="M237" i="17"/>
  <c r="P240" i="18"/>
  <c r="M240" i="17"/>
  <c r="M241" i="17"/>
  <c r="P244" i="18"/>
  <c r="M244" i="17"/>
  <c r="M245" i="17"/>
  <c r="P248" i="18"/>
  <c r="M248" i="17"/>
  <c r="M249" i="17"/>
  <c r="AC165" i="18"/>
  <c r="CA167" i="17"/>
  <c r="AC173" i="18"/>
  <c r="CA175" i="17"/>
  <c r="AB181" i="18"/>
  <c r="AC181" i="18"/>
  <c r="CA183" i="17"/>
  <c r="AB189" i="18"/>
  <c r="AC189" i="18"/>
  <c r="CA191" i="17"/>
  <c r="AC197" i="18"/>
  <c r="CA199" i="17"/>
  <c r="AC205" i="18"/>
  <c r="CA207" i="17"/>
  <c r="AB213" i="18"/>
  <c r="AC213" i="18"/>
  <c r="CA215" i="17"/>
  <c r="P255" i="18"/>
  <c r="M256" i="17"/>
  <c r="P263" i="18"/>
  <c r="M264" i="17"/>
  <c r="P271" i="18"/>
  <c r="M272" i="17"/>
  <c r="P252" i="18"/>
  <c r="M253" i="17"/>
  <c r="K255" i="17"/>
  <c r="P260" i="18"/>
  <c r="M261" i="17"/>
  <c r="K263" i="17"/>
  <c r="P268" i="18"/>
  <c r="M269" i="17"/>
  <c r="K271" i="17"/>
  <c r="T221" i="18"/>
  <c r="BW223" i="17"/>
  <c r="R221" i="17"/>
  <c r="T225" i="18"/>
  <c r="BW227" i="17"/>
  <c r="T229" i="18"/>
  <c r="BW231" i="17"/>
  <c r="T233" i="18"/>
  <c r="BW235" i="17"/>
  <c r="T237" i="18"/>
  <c r="BW239" i="17"/>
  <c r="T241" i="18"/>
  <c r="BW243" i="17"/>
  <c r="T245" i="18"/>
  <c r="BW247" i="17"/>
  <c r="T249" i="18"/>
  <c r="BW251" i="17"/>
  <c r="AB283" i="18"/>
  <c r="AC283" i="18"/>
  <c r="AD283" i="18" s="1"/>
  <c r="AF283" i="18" s="1"/>
  <c r="AC299" i="18"/>
  <c r="AD299" i="18" s="1"/>
  <c r="AF299" i="18" s="1"/>
  <c r="K313" i="17"/>
  <c r="K314" i="17"/>
  <c r="AH278" i="18"/>
  <c r="AI278" i="18" s="1"/>
  <c r="AK278" i="18" s="1"/>
  <c r="AB282" i="18"/>
  <c r="AG294" i="18"/>
  <c r="AH294" i="18"/>
  <c r="AI294" i="18" s="1"/>
  <c r="AK294" i="18" s="1"/>
  <c r="AB298" i="18"/>
  <c r="AG310" i="18"/>
  <c r="AH310" i="18"/>
  <c r="AI310" i="18" s="1"/>
  <c r="AK310" i="18" s="1"/>
  <c r="AH285" i="18"/>
  <c r="AI285" i="18" s="1"/>
  <c r="AK285" i="18" s="1"/>
  <c r="AB297" i="18"/>
  <c r="AC297" i="18"/>
  <c r="AD297" i="18" s="1"/>
  <c r="AF297" i="18" s="1"/>
  <c r="P324" i="18"/>
  <c r="M324" i="17"/>
  <c r="M325" i="17"/>
  <c r="P328" i="18"/>
  <c r="M328" i="17"/>
  <c r="M329" i="17"/>
  <c r="P332" i="18"/>
  <c r="M332" i="17"/>
  <c r="M333" i="17"/>
  <c r="P336" i="18"/>
  <c r="M337" i="17"/>
  <c r="M336" i="17"/>
  <c r="P340" i="18"/>
  <c r="M341" i="17"/>
  <c r="M340" i="17"/>
  <c r="P344" i="18"/>
  <c r="M345" i="17"/>
  <c r="M344" i="17"/>
  <c r="P348" i="18"/>
  <c r="M349" i="17"/>
  <c r="M348" i="17"/>
  <c r="P352" i="18"/>
  <c r="M353" i="17"/>
  <c r="M352" i="17"/>
  <c r="P356" i="18"/>
  <c r="M357" i="17"/>
  <c r="M356" i="17"/>
  <c r="P360" i="18"/>
  <c r="M361" i="17"/>
  <c r="M360" i="17"/>
  <c r="P364" i="18"/>
  <c r="M365" i="17"/>
  <c r="M364" i="17"/>
  <c r="P368" i="18"/>
  <c r="M369" i="17"/>
  <c r="M368" i="17"/>
  <c r="P372" i="18"/>
  <c r="M373" i="17"/>
  <c r="M372" i="17"/>
  <c r="P376" i="18"/>
  <c r="M377" i="17"/>
  <c r="M376" i="17"/>
  <c r="P380" i="18"/>
  <c r="M381" i="17"/>
  <c r="M380" i="17"/>
  <c r="AH280" i="18"/>
  <c r="AI280" i="18" s="1"/>
  <c r="AK280" i="18" s="1"/>
  <c r="AB284" i="18"/>
  <c r="AH296" i="18"/>
  <c r="AI296" i="18" s="1"/>
  <c r="AK296" i="18" s="1"/>
  <c r="AB300" i="18"/>
  <c r="T313" i="18"/>
  <c r="R313" i="17"/>
  <c r="R314" i="17"/>
  <c r="AH312" i="18"/>
  <c r="AI312" i="18" s="1"/>
  <c r="AK312" i="18" s="1"/>
  <c r="P382" i="18"/>
  <c r="M383" i="17"/>
  <c r="AG314" i="18"/>
  <c r="AH314" i="18"/>
  <c r="AI314" i="18" s="1"/>
  <c r="AK314" i="18" s="1"/>
  <c r="K381" i="17"/>
  <c r="K382" i="17"/>
  <c r="P383" i="18"/>
  <c r="M384" i="17"/>
  <c r="T391" i="18"/>
  <c r="R392" i="17"/>
  <c r="R391" i="17"/>
  <c r="AG395" i="18"/>
  <c r="AH395" i="18"/>
  <c r="AI395" i="18" s="1"/>
  <c r="AK395" i="18" s="1"/>
  <c r="AB403" i="18"/>
  <c r="AB416" i="18"/>
  <c r="AC416" i="18"/>
  <c r="AD416" i="18" s="1"/>
  <c r="AF416" i="18" s="1"/>
  <c r="AH427" i="18"/>
  <c r="AI427" i="18" s="1"/>
  <c r="AK427" i="18" s="1"/>
  <c r="AB440" i="18"/>
  <c r="AC440" i="18"/>
  <c r="AD440" i="18" s="1"/>
  <c r="AF440" i="18" s="1"/>
  <c r="AH463" i="18"/>
  <c r="AI463" i="18" s="1"/>
  <c r="AK463" i="18" s="1"/>
  <c r="AB474" i="18"/>
  <c r="AC474" i="18"/>
  <c r="AD474" i="18" s="1"/>
  <c r="AF474" i="18" s="1"/>
  <c r="AC484" i="18"/>
  <c r="AD484" i="18" s="1"/>
  <c r="AF484" i="18" s="1"/>
  <c r="AB492" i="18"/>
  <c r="AC492" i="18"/>
  <c r="AD492" i="18" s="1"/>
  <c r="AF492" i="18" s="1"/>
  <c r="AC500" i="18"/>
  <c r="AD500" i="18" s="1"/>
  <c r="AF500" i="18" s="1"/>
  <c r="AB397" i="18"/>
  <c r="AB410" i="18"/>
  <c r="AC410" i="18"/>
  <c r="AD410" i="18" s="1"/>
  <c r="AF410" i="18" s="1"/>
  <c r="AH421" i="18"/>
  <c r="AI421" i="18" s="1"/>
  <c r="AK421" i="18" s="1"/>
  <c r="AB429" i="18"/>
  <c r="AC449" i="18"/>
  <c r="AD449" i="18" s="1"/>
  <c r="AF449" i="18" s="1"/>
  <c r="T456" i="18"/>
  <c r="R456" i="17"/>
  <c r="R457" i="17"/>
  <c r="T462" i="18"/>
  <c r="R463" i="17"/>
  <c r="R462" i="17"/>
  <c r="T468" i="18"/>
  <c r="R468" i="17"/>
  <c r="R469" i="17"/>
  <c r="AB479" i="18"/>
  <c r="AC479" i="18"/>
  <c r="AD479" i="18" s="1"/>
  <c r="AF479" i="18" s="1"/>
  <c r="AC487" i="18"/>
  <c r="AD487" i="18" s="1"/>
  <c r="AF487" i="18" s="1"/>
  <c r="AB495" i="18"/>
  <c r="AC495" i="18"/>
  <c r="AD495" i="18" s="1"/>
  <c r="AF495" i="18" s="1"/>
  <c r="AC68" i="17"/>
  <c r="AB103" i="17"/>
  <c r="AB399" i="18"/>
  <c r="AC412" i="18"/>
  <c r="AD412" i="18" s="1"/>
  <c r="AF412" i="18" s="1"/>
  <c r="AG423" i="18"/>
  <c r="AH423" i="18"/>
  <c r="AI423" i="18" s="1"/>
  <c r="AK423" i="18" s="1"/>
  <c r="AB431" i="18"/>
  <c r="AH444" i="18"/>
  <c r="AI444" i="18" s="1"/>
  <c r="AK444" i="18" s="1"/>
  <c r="AB453" i="18"/>
  <c r="AC453" i="18"/>
  <c r="AD453" i="18" s="1"/>
  <c r="AF453" i="18" s="1"/>
  <c r="AH505" i="18"/>
  <c r="AI505" i="18" s="1"/>
  <c r="AK505" i="18" s="1"/>
  <c r="AB454" i="18"/>
  <c r="AC454" i="18"/>
  <c r="AD454" i="18" s="1"/>
  <c r="AF454" i="18" s="1"/>
  <c r="T460" i="18"/>
  <c r="R461" i="17"/>
  <c r="R460" i="17"/>
  <c r="T466" i="18"/>
  <c r="R467" i="17"/>
  <c r="R466" i="17"/>
  <c r="T470" i="18"/>
  <c r="R471" i="17"/>
  <c r="R470" i="17"/>
  <c r="AG483" i="18"/>
  <c r="AH483" i="18"/>
  <c r="AI483" i="18" s="1"/>
  <c r="AK483" i="18" s="1"/>
  <c r="AH502" i="18"/>
  <c r="AI502" i="18" s="1"/>
  <c r="AK502" i="18" s="1"/>
  <c r="AC197" i="17"/>
  <c r="AB87" i="17"/>
  <c r="AB119" i="17"/>
  <c r="AB507" i="18"/>
  <c r="AI6" i="17"/>
  <c r="AX35" i="17"/>
  <c r="AP49" i="17"/>
  <c r="AP63" i="17"/>
  <c r="AP58" i="17"/>
  <c r="AC52" i="17"/>
  <c r="AC95" i="17"/>
  <c r="AQ135" i="17"/>
  <c r="AC173" i="17"/>
  <c r="AP202" i="17"/>
  <c r="T8" i="18"/>
  <c r="R8" i="17"/>
  <c r="R9" i="17"/>
  <c r="BW10" i="17"/>
  <c r="AD3" i="18"/>
  <c r="AF3" i="18" s="1"/>
  <c r="CB5" i="17"/>
  <c r="T12" i="18"/>
  <c r="BW14" i="17"/>
  <c r="R12" i="17"/>
  <c r="P13" i="18"/>
  <c r="M13" i="17"/>
  <c r="M14" i="17"/>
  <c r="P20" i="18"/>
  <c r="M21" i="17"/>
  <c r="AD5" i="18"/>
  <c r="AF5" i="18" s="1"/>
  <c r="CB7" i="17"/>
  <c r="K18" i="17"/>
  <c r="K17" i="17"/>
  <c r="T30" i="18"/>
  <c r="R30" i="17"/>
  <c r="R31" i="17"/>
  <c r="BW32" i="17"/>
  <c r="AB31" i="18"/>
  <c r="AC31" i="18"/>
  <c r="CA33" i="17"/>
  <c r="T34" i="18"/>
  <c r="R35" i="17"/>
  <c r="R34" i="17"/>
  <c r="BW36" i="17"/>
  <c r="P40" i="18"/>
  <c r="M41" i="17"/>
  <c r="M40" i="17"/>
  <c r="AD43" i="18"/>
  <c r="AF43" i="18" s="1"/>
  <c r="CB45" i="17"/>
  <c r="P48" i="18"/>
  <c r="M49" i="17"/>
  <c r="M48" i="17"/>
  <c r="T37" i="18"/>
  <c r="BW39" i="17"/>
  <c r="P56" i="18"/>
  <c r="M56" i="17"/>
  <c r="M57" i="17"/>
  <c r="AB55" i="18"/>
  <c r="AC55" i="18"/>
  <c r="CA57" i="17"/>
  <c r="K80" i="17"/>
  <c r="K81" i="17"/>
  <c r="AD62" i="18"/>
  <c r="AF62" i="18" s="1"/>
  <c r="CB64" i="17"/>
  <c r="AD68" i="18"/>
  <c r="AF68" i="18" s="1"/>
  <c r="CB70" i="17"/>
  <c r="AD74" i="18"/>
  <c r="AF74" i="18" s="1"/>
  <c r="CB76" i="17"/>
  <c r="AD53" i="18"/>
  <c r="AF53" i="18" s="1"/>
  <c r="CB55" i="17"/>
  <c r="AC72" i="18"/>
  <c r="AB72" i="18"/>
  <c r="CA74" i="17"/>
  <c r="AD83" i="18"/>
  <c r="AF83" i="18" s="1"/>
  <c r="CB85" i="17"/>
  <c r="AD87" i="18"/>
  <c r="AF87" i="18" s="1"/>
  <c r="CB89" i="17"/>
  <c r="AD91" i="18"/>
  <c r="AF91" i="18" s="1"/>
  <c r="CB93" i="17"/>
  <c r="AD95" i="18"/>
  <c r="AF95" i="18" s="1"/>
  <c r="CB97" i="17"/>
  <c r="AD99" i="18"/>
  <c r="AF99" i="18" s="1"/>
  <c r="CB101" i="17"/>
  <c r="AD93" i="18"/>
  <c r="AF93" i="18" s="1"/>
  <c r="CB95" i="17"/>
  <c r="AB84" i="18"/>
  <c r="AC84" i="18"/>
  <c r="CA86" i="17"/>
  <c r="K107" i="17"/>
  <c r="K108" i="17"/>
  <c r="K111" i="17"/>
  <c r="K112" i="17"/>
  <c r="K115" i="17"/>
  <c r="K116" i="17"/>
  <c r="K120" i="17"/>
  <c r="K119" i="17"/>
  <c r="T109" i="18"/>
  <c r="BW111" i="17"/>
  <c r="T113" i="18"/>
  <c r="BW115" i="17"/>
  <c r="T117" i="18"/>
  <c r="BW119" i="17"/>
  <c r="T121" i="18"/>
  <c r="BW123" i="17"/>
  <c r="P126" i="18"/>
  <c r="M126" i="17"/>
  <c r="M127" i="17"/>
  <c r="T127" i="18"/>
  <c r="R128" i="17"/>
  <c r="BW129" i="17"/>
  <c r="T146" i="18"/>
  <c r="R147" i="17"/>
  <c r="R146" i="17"/>
  <c r="BW148" i="17"/>
  <c r="S157" i="18"/>
  <c r="P157" i="17"/>
  <c r="P158" i="17"/>
  <c r="BV159" i="17"/>
  <c r="AD128" i="18"/>
  <c r="AF128" i="18" s="1"/>
  <c r="CB130" i="17"/>
  <c r="P159" i="18"/>
  <c r="M159" i="17"/>
  <c r="M160" i="17"/>
  <c r="AD143" i="18"/>
  <c r="AF143" i="18" s="1"/>
  <c r="CB145" i="17"/>
  <c r="AB170" i="18"/>
  <c r="AC170" i="18"/>
  <c r="CA172" i="17"/>
  <c r="AB178" i="18"/>
  <c r="AC178" i="18"/>
  <c r="CA180" i="17"/>
  <c r="AB186" i="18"/>
  <c r="AC186" i="18"/>
  <c r="CA188" i="17"/>
  <c r="AC194" i="18"/>
  <c r="CA196" i="17"/>
  <c r="AB202" i="18"/>
  <c r="AC202" i="18"/>
  <c r="CA204" i="17"/>
  <c r="AB210" i="18"/>
  <c r="AC210" i="18"/>
  <c r="CA212" i="17"/>
  <c r="AB218" i="18"/>
  <c r="AC218" i="18"/>
  <c r="CA220" i="17"/>
  <c r="AD151" i="18"/>
  <c r="AF151" i="18" s="1"/>
  <c r="CB153" i="17"/>
  <c r="AD155" i="18"/>
  <c r="AF155" i="18" s="1"/>
  <c r="CB157" i="17"/>
  <c r="K221" i="17"/>
  <c r="K222" i="17"/>
  <c r="K225" i="17"/>
  <c r="K226" i="17"/>
  <c r="K229" i="17"/>
  <c r="K230" i="17"/>
  <c r="K233" i="17"/>
  <c r="K234" i="17"/>
  <c r="K237" i="17"/>
  <c r="K238" i="17"/>
  <c r="K241" i="17"/>
  <c r="K242" i="17"/>
  <c r="K245" i="17"/>
  <c r="K246" i="17"/>
  <c r="K249" i="17"/>
  <c r="K250" i="17"/>
  <c r="AD145" i="18"/>
  <c r="AF145" i="18" s="1"/>
  <c r="CB147" i="17"/>
  <c r="AD160" i="18"/>
  <c r="AF160" i="18" s="1"/>
  <c r="CB162" i="17"/>
  <c r="AC167" i="18"/>
  <c r="CA169" i="17"/>
  <c r="AB175" i="18"/>
  <c r="AC175" i="18"/>
  <c r="CA177" i="17"/>
  <c r="AC183" i="18"/>
  <c r="CA185" i="17"/>
  <c r="AB191" i="18"/>
  <c r="AC191" i="18"/>
  <c r="CA193" i="17"/>
  <c r="AC199" i="18"/>
  <c r="CA201" i="17"/>
  <c r="AB207" i="18"/>
  <c r="AC207" i="18"/>
  <c r="CA209" i="17"/>
  <c r="AC215" i="18"/>
  <c r="CA217" i="17"/>
  <c r="P253" i="18"/>
  <c r="M254" i="17"/>
  <c r="P261" i="18"/>
  <c r="M262" i="17"/>
  <c r="P269" i="18"/>
  <c r="M270" i="17"/>
  <c r="P250" i="18"/>
  <c r="M250" i="17"/>
  <c r="M251" i="17"/>
  <c r="P258" i="18"/>
  <c r="M259" i="17"/>
  <c r="P266" i="18"/>
  <c r="M267" i="17"/>
  <c r="P274" i="18"/>
  <c r="M275" i="17"/>
  <c r="AC287" i="18"/>
  <c r="AD287" i="18" s="1"/>
  <c r="AF287" i="18" s="1"/>
  <c r="AC303" i="18"/>
  <c r="AD303" i="18" s="1"/>
  <c r="AF303" i="18" s="1"/>
  <c r="K317" i="17"/>
  <c r="K318" i="17"/>
  <c r="AH290" i="18"/>
  <c r="AI290" i="18" s="1"/>
  <c r="AK290" i="18" s="1"/>
  <c r="AH306" i="18"/>
  <c r="AI306" i="18" s="1"/>
  <c r="AK306" i="18" s="1"/>
  <c r="AC301" i="18"/>
  <c r="AD301" i="18" s="1"/>
  <c r="AF301" i="18" s="1"/>
  <c r="K315" i="17"/>
  <c r="K316" i="17"/>
  <c r="K322" i="17"/>
  <c r="K321" i="17"/>
  <c r="K326" i="17"/>
  <c r="K325" i="17"/>
  <c r="K330" i="17"/>
  <c r="K329" i="17"/>
  <c r="K334" i="17"/>
  <c r="K333" i="17"/>
  <c r="K337" i="17"/>
  <c r="K338" i="17"/>
  <c r="K341" i="17"/>
  <c r="K342" i="17"/>
  <c r="K345" i="17"/>
  <c r="K346" i="17"/>
  <c r="K349" i="17"/>
  <c r="K350" i="17"/>
  <c r="K354" i="17"/>
  <c r="K353" i="17"/>
  <c r="K357" i="17"/>
  <c r="K358" i="17"/>
  <c r="K361" i="17"/>
  <c r="K362" i="17"/>
  <c r="K365" i="17"/>
  <c r="K366" i="17"/>
  <c r="K369" i="17"/>
  <c r="K370" i="17"/>
  <c r="K373" i="17"/>
  <c r="K374" i="17"/>
  <c r="K378" i="17"/>
  <c r="K377" i="17"/>
  <c r="AH276" i="18"/>
  <c r="AI276" i="18" s="1"/>
  <c r="AK276" i="18" s="1"/>
  <c r="AH292" i="18"/>
  <c r="AI292" i="18" s="1"/>
  <c r="AK292" i="18" s="1"/>
  <c r="AH308" i="18"/>
  <c r="AI308" i="18" s="1"/>
  <c r="AK308" i="18" s="1"/>
  <c r="K383" i="17"/>
  <c r="P388" i="18"/>
  <c r="M389" i="17"/>
  <c r="T323" i="18"/>
  <c r="T327" i="18"/>
  <c r="T331" i="18"/>
  <c r="T335" i="18"/>
  <c r="T339" i="18"/>
  <c r="T343" i="18"/>
  <c r="T347" i="18"/>
  <c r="T351" i="18"/>
  <c r="T355" i="18"/>
  <c r="T359" i="18"/>
  <c r="T363" i="18"/>
  <c r="T367" i="18"/>
  <c r="T371" i="18"/>
  <c r="T375" i="18"/>
  <c r="T379" i="18"/>
  <c r="P381" i="18"/>
  <c r="M382" i="17"/>
  <c r="T389" i="18"/>
  <c r="R390" i="17"/>
  <c r="AB408" i="18"/>
  <c r="AC408" i="18"/>
  <c r="AD408" i="18" s="1"/>
  <c r="AF408" i="18" s="1"/>
  <c r="AG419" i="18"/>
  <c r="AH419" i="18"/>
  <c r="AI419" i="18" s="1"/>
  <c r="AK419" i="18" s="1"/>
  <c r="AB443" i="18"/>
  <c r="AC443" i="18"/>
  <c r="AD443" i="18" s="1"/>
  <c r="AF443" i="18" s="1"/>
  <c r="AG457" i="18"/>
  <c r="AH457" i="18"/>
  <c r="AI457" i="18" s="1"/>
  <c r="AK457" i="18" s="1"/>
  <c r="AB478" i="18"/>
  <c r="AC478" i="18"/>
  <c r="AD478" i="18" s="1"/>
  <c r="AF478" i="18" s="1"/>
  <c r="AB402" i="18"/>
  <c r="AC402" i="18"/>
  <c r="AD402" i="18" s="1"/>
  <c r="AF402" i="18" s="1"/>
  <c r="AG413" i="18"/>
  <c r="AH413" i="18"/>
  <c r="AI413" i="18" s="1"/>
  <c r="AK413" i="18" s="1"/>
  <c r="AB438" i="18"/>
  <c r="AC438" i="18"/>
  <c r="AD438" i="18" s="1"/>
  <c r="AF438" i="18" s="1"/>
  <c r="T450" i="18"/>
  <c r="R450" i="17"/>
  <c r="R451" i="17"/>
  <c r="AC458" i="18"/>
  <c r="AD458" i="18" s="1"/>
  <c r="AF458" i="18" s="1"/>
  <c r="AB464" i="18"/>
  <c r="AC464" i="18"/>
  <c r="AD464" i="18" s="1"/>
  <c r="AF464" i="18" s="1"/>
  <c r="AC475" i="18"/>
  <c r="AD475" i="18" s="1"/>
  <c r="AF475" i="18" s="1"/>
  <c r="T480" i="18"/>
  <c r="R480" i="17"/>
  <c r="R481" i="17"/>
  <c r="T488" i="18"/>
  <c r="R488" i="17"/>
  <c r="R489" i="17"/>
  <c r="T496" i="18"/>
  <c r="R496" i="17"/>
  <c r="R497" i="17"/>
  <c r="AB506" i="18"/>
  <c r="AC506" i="18"/>
  <c r="AD506" i="18" s="1"/>
  <c r="AF506" i="18" s="1"/>
  <c r="AB404" i="18"/>
  <c r="AC404" i="18"/>
  <c r="AD404" i="18" s="1"/>
  <c r="AF404" i="18" s="1"/>
  <c r="AG415" i="18"/>
  <c r="AH415" i="18"/>
  <c r="AI415" i="18" s="1"/>
  <c r="AK415" i="18" s="1"/>
  <c r="AG436" i="18"/>
  <c r="AH436" i="18"/>
  <c r="AI436" i="18" s="1"/>
  <c r="AK436" i="18" s="1"/>
  <c r="AG493" i="18"/>
  <c r="AH493" i="18"/>
  <c r="AI493" i="18" s="1"/>
  <c r="AK493" i="18" s="1"/>
  <c r="AG501" i="18"/>
  <c r="AH501" i="18"/>
  <c r="AI501" i="18" s="1"/>
  <c r="AK501" i="18" s="1"/>
  <c r="AG393" i="18"/>
  <c r="AH393" i="18"/>
  <c r="AI393" i="18" s="1"/>
  <c r="AK393" i="18" s="1"/>
  <c r="AG401" i="18"/>
  <c r="AH401" i="18"/>
  <c r="AI401" i="18" s="1"/>
  <c r="AK401" i="18" s="1"/>
  <c r="AG409" i="18"/>
  <c r="AH409" i="18"/>
  <c r="AI409" i="18" s="1"/>
  <c r="AK409" i="18" s="1"/>
  <c r="AG417" i="18"/>
  <c r="AH417" i="18"/>
  <c r="AI417" i="18" s="1"/>
  <c r="AK417" i="18" s="1"/>
  <c r="AG425" i="18"/>
  <c r="AH425" i="18"/>
  <c r="AI425" i="18" s="1"/>
  <c r="AK425" i="18" s="1"/>
  <c r="AG433" i="18"/>
  <c r="AH433" i="18"/>
  <c r="AI433" i="18" s="1"/>
  <c r="AK433" i="18" s="1"/>
  <c r="AG437" i="18"/>
  <c r="AH437" i="18"/>
  <c r="AI437" i="18" s="1"/>
  <c r="AK437" i="18" s="1"/>
  <c r="AG445" i="18"/>
  <c r="AH445" i="18"/>
  <c r="AI445" i="18" s="1"/>
  <c r="AK445" i="18" s="1"/>
  <c r="AG451" i="18"/>
  <c r="AH451" i="18"/>
  <c r="AI451" i="18" s="1"/>
  <c r="AK451" i="18" s="1"/>
  <c r="AG477" i="18"/>
  <c r="AH477" i="18"/>
  <c r="AI477" i="18" s="1"/>
  <c r="AK477" i="18" s="1"/>
  <c r="AG491" i="18"/>
  <c r="AH491" i="18"/>
  <c r="AI491" i="18" s="1"/>
  <c r="AK491" i="18" s="1"/>
  <c r="AC91" i="17"/>
  <c r="AC192" i="17"/>
  <c r="AH507" i="18"/>
  <c r="AI507" i="18" s="1"/>
  <c r="AK507" i="18" s="1"/>
  <c r="AI59" i="17"/>
  <c r="AC60" i="17"/>
  <c r="AI93" i="17"/>
  <c r="AC110" i="17"/>
  <c r="AC127" i="17"/>
  <c r="AB134" i="17"/>
  <c r="AB142" i="17"/>
  <c r="AJ148" i="17"/>
  <c r="AI154" i="17"/>
  <c r="AI162" i="17"/>
  <c r="AC129" i="17"/>
  <c r="AB3" i="18"/>
  <c r="K13" i="17"/>
  <c r="K14" i="17"/>
  <c r="P18" i="18"/>
  <c r="M19" i="17"/>
  <c r="AB5" i="18"/>
  <c r="K22" i="17"/>
  <c r="P23" i="18"/>
  <c r="M24" i="17"/>
  <c r="T32" i="18"/>
  <c r="BW34" i="17"/>
  <c r="R32" i="17"/>
  <c r="R33" i="17"/>
  <c r="AB27" i="18"/>
  <c r="AC27" i="18"/>
  <c r="CA29" i="17"/>
  <c r="K32" i="17"/>
  <c r="K33" i="17"/>
  <c r="AD25" i="18"/>
  <c r="AF25" i="18" s="1"/>
  <c r="CB27" i="17"/>
  <c r="T24" i="18"/>
  <c r="BW26" i="17"/>
  <c r="R25" i="17"/>
  <c r="P42" i="18"/>
  <c r="M42" i="17"/>
  <c r="M43" i="17"/>
  <c r="AB43" i="18"/>
  <c r="K48" i="17"/>
  <c r="K49" i="17"/>
  <c r="AD41" i="18"/>
  <c r="AF41" i="18" s="1"/>
  <c r="CB43" i="17"/>
  <c r="T49" i="18"/>
  <c r="BW51" i="17"/>
  <c r="P64" i="18"/>
  <c r="M64" i="17"/>
  <c r="M65" i="17"/>
  <c r="AC58" i="18"/>
  <c r="AB58" i="18" s="1"/>
  <c r="CA60" i="17"/>
  <c r="AC75" i="18"/>
  <c r="CA77" i="17"/>
  <c r="AC67" i="18"/>
  <c r="CA69" i="17"/>
  <c r="T78" i="18"/>
  <c r="BW80" i="17"/>
  <c r="R78" i="17"/>
  <c r="R79" i="17"/>
  <c r="AD59" i="18"/>
  <c r="AF59" i="18" s="1"/>
  <c r="CB61" i="17"/>
  <c r="AD65" i="18"/>
  <c r="AF65" i="18" s="1"/>
  <c r="CB67" i="17"/>
  <c r="AD71" i="18"/>
  <c r="AF71" i="18" s="1"/>
  <c r="CB73" i="17"/>
  <c r="AB53" i="18"/>
  <c r="AC66" i="18"/>
  <c r="AB66" i="18" s="1"/>
  <c r="CA68" i="17"/>
  <c r="AB83" i="18"/>
  <c r="AB87" i="18"/>
  <c r="AB91" i="18"/>
  <c r="AB95" i="18"/>
  <c r="AB99" i="18"/>
  <c r="AD89" i="18"/>
  <c r="AF89" i="18" s="1"/>
  <c r="CB91" i="17"/>
  <c r="AB93" i="18"/>
  <c r="AC88" i="18"/>
  <c r="CA90" i="17"/>
  <c r="K104" i="17"/>
  <c r="K105" i="17"/>
  <c r="P108" i="18"/>
  <c r="M109" i="17"/>
  <c r="M108" i="17"/>
  <c r="P112" i="18"/>
  <c r="M112" i="17"/>
  <c r="M113" i="17"/>
  <c r="P116" i="18"/>
  <c r="M116" i="17"/>
  <c r="M117" i="17"/>
  <c r="P120" i="18"/>
  <c r="M120" i="17"/>
  <c r="M121" i="17"/>
  <c r="T123" i="18"/>
  <c r="BW125" i="17"/>
  <c r="AD101" i="18"/>
  <c r="AF101" i="18" s="1"/>
  <c r="CB103" i="17"/>
  <c r="AD103" i="18"/>
  <c r="AF103" i="18" s="1"/>
  <c r="CB105" i="17"/>
  <c r="T148" i="18"/>
  <c r="R148" i="17"/>
  <c r="R149" i="17"/>
  <c r="BW150" i="17"/>
  <c r="T134" i="18"/>
  <c r="R134" i="17"/>
  <c r="BW136" i="17"/>
  <c r="R135" i="17"/>
  <c r="T138" i="18"/>
  <c r="BW140" i="17"/>
  <c r="R139" i="17"/>
  <c r="R138" i="17"/>
  <c r="AA152" i="18"/>
  <c r="AB128" i="18"/>
  <c r="AD133" i="18"/>
  <c r="AF133" i="18" s="1"/>
  <c r="CB135" i="17"/>
  <c r="AD137" i="18"/>
  <c r="AF137" i="18" s="1"/>
  <c r="CB139" i="17"/>
  <c r="AC164" i="18"/>
  <c r="AB164" i="18" s="1"/>
  <c r="CA166" i="17"/>
  <c r="AB172" i="18"/>
  <c r="AC172" i="18"/>
  <c r="CA174" i="17"/>
  <c r="AC180" i="18"/>
  <c r="CA182" i="17"/>
  <c r="AB188" i="18"/>
  <c r="AC188" i="18"/>
  <c r="CA190" i="17"/>
  <c r="AB196" i="18"/>
  <c r="AC196" i="18"/>
  <c r="CA198" i="17"/>
  <c r="AB204" i="18"/>
  <c r="AC204" i="18"/>
  <c r="CA206" i="17"/>
  <c r="AC212" i="18"/>
  <c r="CA214" i="17"/>
  <c r="AD162" i="18"/>
  <c r="AF162" i="18" s="1"/>
  <c r="CB164" i="17"/>
  <c r="P222" i="18"/>
  <c r="M222" i="17"/>
  <c r="M223" i="17"/>
  <c r="P226" i="18"/>
  <c r="M226" i="17"/>
  <c r="M227" i="17"/>
  <c r="P230" i="18"/>
  <c r="M230" i="17"/>
  <c r="M231" i="17"/>
  <c r="P234" i="18"/>
  <c r="M234" i="17"/>
  <c r="M235" i="17"/>
  <c r="P238" i="18"/>
  <c r="M238" i="17"/>
  <c r="M239" i="17"/>
  <c r="P242" i="18"/>
  <c r="M242" i="17"/>
  <c r="M243" i="17"/>
  <c r="P246" i="18"/>
  <c r="M246" i="17"/>
  <c r="M247" i="17"/>
  <c r="AB160" i="18"/>
  <c r="AB169" i="18"/>
  <c r="AC169" i="18"/>
  <c r="CA171" i="17"/>
  <c r="AB177" i="18"/>
  <c r="AC177" i="18"/>
  <c r="CA179" i="17"/>
  <c r="AB185" i="18"/>
  <c r="AC185" i="18"/>
  <c r="CA187" i="17"/>
  <c r="AC193" i="18"/>
  <c r="CA195" i="17"/>
  <c r="AB201" i="18"/>
  <c r="AC201" i="18"/>
  <c r="CA203" i="17"/>
  <c r="AC209" i="18"/>
  <c r="AB209" i="18" s="1"/>
  <c r="CA211" i="17"/>
  <c r="AB217" i="18"/>
  <c r="AC217" i="18"/>
  <c r="CA219" i="17"/>
  <c r="P251" i="18"/>
  <c r="M252" i="17"/>
  <c r="P259" i="18"/>
  <c r="M260" i="17"/>
  <c r="P267" i="18"/>
  <c r="M268" i="17"/>
  <c r="P275" i="18"/>
  <c r="M276" i="17"/>
  <c r="K251" i="17"/>
  <c r="P256" i="18"/>
  <c r="M257" i="17"/>
  <c r="K259" i="17"/>
  <c r="P264" i="18"/>
  <c r="M265" i="17"/>
  <c r="K267" i="17"/>
  <c r="P272" i="18"/>
  <c r="M273" i="17"/>
  <c r="K275" i="17"/>
  <c r="T223" i="18"/>
  <c r="BW225" i="17"/>
  <c r="T227" i="18"/>
  <c r="BW229" i="17"/>
  <c r="T231" i="18"/>
  <c r="BW233" i="17"/>
  <c r="T235" i="18"/>
  <c r="BW237" i="17"/>
  <c r="T239" i="18"/>
  <c r="BW241" i="17"/>
  <c r="T243" i="18"/>
  <c r="BW245" i="17"/>
  <c r="T247" i="18"/>
  <c r="BW249" i="17"/>
  <c r="AB291" i="18"/>
  <c r="AC291" i="18"/>
  <c r="AD291" i="18" s="1"/>
  <c r="AF291" i="18" s="1"/>
  <c r="AB307" i="18"/>
  <c r="AC307" i="18"/>
  <c r="AD307" i="18" s="1"/>
  <c r="AF307" i="18" s="1"/>
  <c r="AG286" i="18"/>
  <c r="AH286" i="18"/>
  <c r="AI286" i="18" s="1"/>
  <c r="AK286" i="18" s="1"/>
  <c r="AB290" i="18"/>
  <c r="AH302" i="18"/>
  <c r="AI302" i="18" s="1"/>
  <c r="AK302" i="18" s="1"/>
  <c r="AB306" i="18"/>
  <c r="AG281" i="18"/>
  <c r="AH281" i="18"/>
  <c r="AI281" i="18" s="1"/>
  <c r="AK281" i="18" s="1"/>
  <c r="AB289" i="18"/>
  <c r="AC289" i="18"/>
  <c r="AD289" i="18" s="1"/>
  <c r="AF289" i="18" s="1"/>
  <c r="AB305" i="18"/>
  <c r="AC305" i="18"/>
  <c r="AD305" i="18" s="1"/>
  <c r="AF305" i="18" s="1"/>
  <c r="K319" i="17"/>
  <c r="K320" i="17"/>
  <c r="P322" i="18"/>
  <c r="M322" i="17"/>
  <c r="M323" i="17"/>
  <c r="P326" i="18"/>
  <c r="M326" i="17"/>
  <c r="M327" i="17"/>
  <c r="P330" i="18"/>
  <c r="M330" i="17"/>
  <c r="M331" i="17"/>
  <c r="P334" i="18"/>
  <c r="M334" i="17"/>
  <c r="M335" i="17"/>
  <c r="P338" i="18"/>
  <c r="M338" i="17"/>
  <c r="M339" i="17"/>
  <c r="P342" i="18"/>
  <c r="M342" i="17"/>
  <c r="M343" i="17"/>
  <c r="P346" i="18"/>
  <c r="M346" i="17"/>
  <c r="M347" i="17"/>
  <c r="P350" i="18"/>
  <c r="M350" i="17"/>
  <c r="M351" i="17"/>
  <c r="P354" i="18"/>
  <c r="M354" i="17"/>
  <c r="M355" i="17"/>
  <c r="P358" i="18"/>
  <c r="M358" i="17"/>
  <c r="M359" i="17"/>
  <c r="P362" i="18"/>
  <c r="M363" i="17"/>
  <c r="M362" i="17"/>
  <c r="P366" i="18"/>
  <c r="M366" i="17"/>
  <c r="M367" i="17"/>
  <c r="P370" i="18"/>
  <c r="M370" i="17"/>
  <c r="M371" i="17"/>
  <c r="P374" i="18"/>
  <c r="M374" i="17"/>
  <c r="M375" i="17"/>
  <c r="P378" i="18"/>
  <c r="M378" i="17"/>
  <c r="M379" i="17"/>
  <c r="AB276" i="18"/>
  <c r="AH288" i="18"/>
  <c r="AI288" i="18" s="1"/>
  <c r="AK288" i="18" s="1"/>
  <c r="AB292" i="18"/>
  <c r="AH304" i="18"/>
  <c r="AI304" i="18" s="1"/>
  <c r="AK304" i="18" s="1"/>
  <c r="AB308" i="18"/>
  <c r="T317" i="18"/>
  <c r="R317" i="17"/>
  <c r="R318" i="17"/>
  <c r="T318" i="18"/>
  <c r="R319" i="17"/>
  <c r="P386" i="18"/>
  <c r="M387" i="17"/>
  <c r="T320" i="18"/>
  <c r="R321" i="17"/>
  <c r="AH316" i="18"/>
  <c r="AI316" i="18" s="1"/>
  <c r="AK316" i="18" s="1"/>
  <c r="AG316" i="18"/>
  <c r="K386" i="17"/>
  <c r="P387" i="18"/>
  <c r="M388" i="17"/>
  <c r="AC400" i="18"/>
  <c r="AD400" i="18" s="1"/>
  <c r="AF400" i="18" s="1"/>
  <c r="AH411" i="18"/>
  <c r="AI411" i="18" s="1"/>
  <c r="AK411" i="18" s="1"/>
  <c r="AB419" i="18"/>
  <c r="AB432" i="18"/>
  <c r="AC432" i="18"/>
  <c r="AD432" i="18" s="1"/>
  <c r="AF432" i="18" s="1"/>
  <c r="AB457" i="18"/>
  <c r="AC481" i="18"/>
  <c r="AD481" i="18" s="1"/>
  <c r="AF481" i="18" s="1"/>
  <c r="AC489" i="18"/>
  <c r="AD489" i="18" s="1"/>
  <c r="AF489" i="18" s="1"/>
  <c r="AC497" i="18"/>
  <c r="AD497" i="18" s="1"/>
  <c r="AF497" i="18" s="1"/>
  <c r="AC503" i="18"/>
  <c r="AD503" i="18" s="1"/>
  <c r="AF503" i="18" s="1"/>
  <c r="AC394" i="18"/>
  <c r="AD394" i="18" s="1"/>
  <c r="AF394" i="18" s="1"/>
  <c r="AH405" i="18"/>
  <c r="AI405" i="18" s="1"/>
  <c r="AK405" i="18" s="1"/>
  <c r="AB413" i="18"/>
  <c r="AB426" i="18"/>
  <c r="AC426" i="18"/>
  <c r="AD426" i="18" s="1"/>
  <c r="AF426" i="18" s="1"/>
  <c r="AB441" i="18"/>
  <c r="AC441" i="18"/>
  <c r="AD441" i="18" s="1"/>
  <c r="AF441" i="18" s="1"/>
  <c r="AB471" i="18"/>
  <c r="AC471" i="18"/>
  <c r="AD471" i="18" s="1"/>
  <c r="AF471" i="18" s="1"/>
  <c r="T476" i="18"/>
  <c r="R476" i="17"/>
  <c r="R477" i="17"/>
  <c r="AC396" i="18"/>
  <c r="AD396" i="18" s="1"/>
  <c r="AF396" i="18" s="1"/>
  <c r="AH407" i="18"/>
  <c r="AI407" i="18" s="1"/>
  <c r="AK407" i="18" s="1"/>
  <c r="AB415" i="18"/>
  <c r="AB428" i="18"/>
  <c r="AC428" i="18"/>
  <c r="AD428" i="18" s="1"/>
  <c r="AF428" i="18" s="1"/>
  <c r="AB436" i="18"/>
  <c r="AC447" i="18"/>
  <c r="AD447" i="18" s="1"/>
  <c r="AF447" i="18" s="1"/>
  <c r="AC485" i="18"/>
  <c r="AD485" i="18" s="1"/>
  <c r="AF485" i="18" s="1"/>
  <c r="AB493" i="18"/>
  <c r="AB501" i="18"/>
  <c r="AB393" i="18"/>
  <c r="AB401" i="18"/>
  <c r="AB409" i="18"/>
  <c r="AB417" i="18"/>
  <c r="AB425" i="18"/>
  <c r="AB433" i="18"/>
  <c r="AB437" i="18"/>
  <c r="AB445" i="18"/>
  <c r="AB451" i="18"/>
  <c r="AG459" i="18"/>
  <c r="AH459" i="18"/>
  <c r="AI459" i="18" s="1"/>
  <c r="AK459" i="18" s="1"/>
  <c r="AH465" i="18"/>
  <c r="AI465" i="18" s="1"/>
  <c r="AK465" i="18" s="1"/>
  <c r="AG469" i="18"/>
  <c r="AH469" i="18"/>
  <c r="AI469" i="18" s="1"/>
  <c r="AK469" i="18" s="1"/>
  <c r="AH473" i="18"/>
  <c r="AI473" i="18" s="1"/>
  <c r="AK473" i="18" s="1"/>
  <c r="AB477" i="18"/>
  <c r="AG486" i="18"/>
  <c r="AH486" i="18"/>
  <c r="AI486" i="18" s="1"/>
  <c r="AK486" i="18" s="1"/>
  <c r="AB491" i="18"/>
  <c r="AH499" i="18"/>
  <c r="AI499" i="18" s="1"/>
  <c r="AK499" i="18" s="1"/>
  <c r="AB90" i="17"/>
  <c r="AC33" i="17"/>
  <c r="AJ39" i="17"/>
  <c r="AC64" i="17"/>
  <c r="AI90" i="17"/>
  <c r="AC131" i="17"/>
  <c r="K7" i="17"/>
  <c r="K6" i="17"/>
  <c r="K4" i="17"/>
  <c r="K5" i="17"/>
  <c r="P15" i="18"/>
  <c r="M15" i="17"/>
  <c r="M16" i="17"/>
  <c r="BV18" i="17"/>
  <c r="BV16" i="17"/>
  <c r="AD7" i="18"/>
  <c r="AF7" i="18" s="1"/>
  <c r="CB9" i="17"/>
  <c r="P21" i="18"/>
  <c r="M22" i="17"/>
  <c r="AD11" i="18"/>
  <c r="AF11" i="18" s="1"/>
  <c r="CB13" i="17"/>
  <c r="T28" i="18"/>
  <c r="R28" i="17"/>
  <c r="R29" i="17"/>
  <c r="BW30" i="17"/>
  <c r="AB35" i="18"/>
  <c r="AC35" i="18"/>
  <c r="CA37" i="17"/>
  <c r="AB26" i="18"/>
  <c r="AC26" i="18"/>
  <c r="CA28" i="17"/>
  <c r="P36" i="18"/>
  <c r="M36" i="17"/>
  <c r="M37" i="17"/>
  <c r="P44" i="18"/>
  <c r="M44" i="17"/>
  <c r="M45" i="17"/>
  <c r="AC45" i="18"/>
  <c r="CA47" i="17"/>
  <c r="AB51" i="18"/>
  <c r="AC51" i="18"/>
  <c r="CA53" i="17"/>
  <c r="AB39" i="18"/>
  <c r="AC39" i="18"/>
  <c r="CA41" i="17"/>
  <c r="P50" i="18"/>
  <c r="M50" i="17"/>
  <c r="M51" i="17"/>
  <c r="P70" i="18"/>
  <c r="M70" i="17"/>
  <c r="M71" i="17"/>
  <c r="AB69" i="18"/>
  <c r="AC69" i="18"/>
  <c r="CA71" i="17"/>
  <c r="T76" i="18"/>
  <c r="R77" i="17"/>
  <c r="R76" i="17"/>
  <c r="BW78" i="17"/>
  <c r="AC77" i="18"/>
  <c r="CA79" i="17"/>
  <c r="AD60" i="18"/>
  <c r="AF60" i="18" s="1"/>
  <c r="CB62" i="17"/>
  <c r="AC100" i="18"/>
  <c r="CA102" i="17"/>
  <c r="K102" i="17"/>
  <c r="K103" i="17"/>
  <c r="AD85" i="18"/>
  <c r="AF85" i="18" s="1"/>
  <c r="CB87" i="17"/>
  <c r="T104" i="18"/>
  <c r="R104" i="17"/>
  <c r="BW106" i="17"/>
  <c r="AB92" i="18"/>
  <c r="AC92" i="18"/>
  <c r="CA94" i="17"/>
  <c r="P105" i="18"/>
  <c r="M105" i="17"/>
  <c r="M106" i="17"/>
  <c r="K109" i="17"/>
  <c r="K110" i="17"/>
  <c r="K113" i="17"/>
  <c r="K114" i="17"/>
  <c r="K117" i="17"/>
  <c r="K118" i="17"/>
  <c r="K121" i="17"/>
  <c r="K122" i="17"/>
  <c r="T107" i="18"/>
  <c r="BW109" i="17"/>
  <c r="T111" i="18"/>
  <c r="BW113" i="17"/>
  <c r="T115" i="18"/>
  <c r="BW117" i="17"/>
  <c r="T119" i="18"/>
  <c r="BW121" i="17"/>
  <c r="P124" i="18"/>
  <c r="M125" i="17"/>
  <c r="M124" i="17"/>
  <c r="K129" i="17"/>
  <c r="K130" i="17"/>
  <c r="T142" i="18"/>
  <c r="R142" i="17"/>
  <c r="BW144" i="17"/>
  <c r="R143" i="17"/>
  <c r="AB150" i="18"/>
  <c r="AC150" i="18"/>
  <c r="CA152" i="17"/>
  <c r="AC130" i="18"/>
  <c r="CA132" i="17"/>
  <c r="AB156" i="18"/>
  <c r="AC156" i="18"/>
  <c r="CA158" i="17"/>
  <c r="AC161" i="18"/>
  <c r="AB161" i="18" s="1"/>
  <c r="CA163" i="17"/>
  <c r="AB166" i="18"/>
  <c r="AC166" i="18"/>
  <c r="CA168" i="17"/>
  <c r="AC174" i="18"/>
  <c r="CA176" i="17"/>
  <c r="AB182" i="18"/>
  <c r="AC182" i="18"/>
  <c r="CA184" i="17"/>
  <c r="AC190" i="18"/>
  <c r="AB190" i="18" s="1"/>
  <c r="CA192" i="17"/>
  <c r="AB198" i="18"/>
  <c r="AC198" i="18"/>
  <c r="CA200" i="17"/>
  <c r="AC206" i="18"/>
  <c r="CA208" i="17"/>
  <c r="AB214" i="18"/>
  <c r="AC214" i="18"/>
  <c r="CA216" i="17"/>
  <c r="AD149" i="18"/>
  <c r="AF149" i="18" s="1"/>
  <c r="CB151" i="17"/>
  <c r="AD153" i="18"/>
  <c r="AF153" i="18" s="1"/>
  <c r="CB155" i="17"/>
  <c r="K224" i="17"/>
  <c r="K223" i="17"/>
  <c r="K228" i="17"/>
  <c r="K227" i="17"/>
  <c r="K232" i="17"/>
  <c r="K231" i="17"/>
  <c r="K236" i="17"/>
  <c r="K235" i="17"/>
  <c r="K240" i="17"/>
  <c r="K239" i="17"/>
  <c r="K244" i="17"/>
  <c r="K243" i="17"/>
  <c r="K248" i="17"/>
  <c r="K247" i="17"/>
  <c r="AD141" i="18"/>
  <c r="AF141" i="18" s="1"/>
  <c r="CB143" i="17"/>
  <c r="AD147" i="18"/>
  <c r="AF147" i="18" s="1"/>
  <c r="CB149" i="17"/>
  <c r="AC163" i="18"/>
  <c r="CA165" i="17"/>
  <c r="AB171" i="18"/>
  <c r="AC171" i="18"/>
  <c r="CA173" i="17"/>
  <c r="AC179" i="18"/>
  <c r="AB179" i="18" s="1"/>
  <c r="CA181" i="17"/>
  <c r="AB187" i="18"/>
  <c r="AC187" i="18"/>
  <c r="CA189" i="17"/>
  <c r="AC195" i="18"/>
  <c r="CA197" i="17"/>
  <c r="AB203" i="18"/>
  <c r="AC203" i="18"/>
  <c r="CA205" i="17"/>
  <c r="AC211" i="18"/>
  <c r="AB211" i="18" s="1"/>
  <c r="CA213" i="17"/>
  <c r="AB220" i="18"/>
  <c r="AC220" i="18"/>
  <c r="CA222" i="17"/>
  <c r="P257" i="18"/>
  <c r="M258" i="17"/>
  <c r="P265" i="18"/>
  <c r="M266" i="17"/>
  <c r="P273" i="18"/>
  <c r="M274" i="17"/>
  <c r="P254" i="18"/>
  <c r="M255" i="17"/>
  <c r="P262" i="18"/>
  <c r="M263" i="17"/>
  <c r="P270" i="18"/>
  <c r="M271" i="17"/>
  <c r="AC279" i="18"/>
  <c r="AD279" i="18" s="1"/>
  <c r="AF279" i="18" s="1"/>
  <c r="AC295" i="18"/>
  <c r="AD295" i="18" s="1"/>
  <c r="AF295" i="18" s="1"/>
  <c r="T311" i="18"/>
  <c r="R311" i="17"/>
  <c r="R312" i="17"/>
  <c r="T277" i="18"/>
  <c r="R278" i="17"/>
  <c r="R277" i="17"/>
  <c r="AH282" i="18"/>
  <c r="AI282" i="18" s="1"/>
  <c r="AK282" i="18" s="1"/>
  <c r="AH298" i="18"/>
  <c r="AI298" i="18" s="1"/>
  <c r="AK298" i="18" s="1"/>
  <c r="T315" i="18"/>
  <c r="R315" i="17"/>
  <c r="R316" i="17"/>
  <c r="AB293" i="18"/>
  <c r="AC293" i="18"/>
  <c r="AD293" i="18" s="1"/>
  <c r="AF293" i="18" s="1"/>
  <c r="AB309" i="18"/>
  <c r="AC309" i="18"/>
  <c r="AD309" i="18" s="1"/>
  <c r="AF309" i="18" s="1"/>
  <c r="T319" i="18"/>
  <c r="R320" i="17"/>
  <c r="K324" i="17"/>
  <c r="K323" i="17"/>
  <c r="K327" i="17"/>
  <c r="K328" i="17"/>
  <c r="K331" i="17"/>
  <c r="K332" i="17"/>
  <c r="K335" i="17"/>
  <c r="K336" i="17"/>
  <c r="K339" i="17"/>
  <c r="K340" i="17"/>
  <c r="K343" i="17"/>
  <c r="K344" i="17"/>
  <c r="K347" i="17"/>
  <c r="K348" i="17"/>
  <c r="K351" i="17"/>
  <c r="K352" i="17"/>
  <c r="K355" i="17"/>
  <c r="K356" i="17"/>
  <c r="K359" i="17"/>
  <c r="K360" i="17"/>
  <c r="K363" i="17"/>
  <c r="K364" i="17"/>
  <c r="K367" i="17"/>
  <c r="K368" i="17"/>
  <c r="K371" i="17"/>
  <c r="K372" i="17"/>
  <c r="K375" i="17"/>
  <c r="K376" i="17"/>
  <c r="K379" i="17"/>
  <c r="K380" i="17"/>
  <c r="AG284" i="18"/>
  <c r="AH284" i="18"/>
  <c r="AI284" i="18" s="1"/>
  <c r="AK284" i="18" s="1"/>
  <c r="AG300" i="18"/>
  <c r="AH300" i="18"/>
  <c r="AI300" i="18" s="1"/>
  <c r="AK300" i="18" s="1"/>
  <c r="P384" i="18"/>
  <c r="M385" i="17"/>
  <c r="T321" i="18"/>
  <c r="T325" i="18"/>
  <c r="T329" i="18"/>
  <c r="T333" i="18"/>
  <c r="T337" i="18"/>
  <c r="T341" i="18"/>
  <c r="T345" i="18"/>
  <c r="T349" i="18"/>
  <c r="T353" i="18"/>
  <c r="T357" i="18"/>
  <c r="T361" i="18"/>
  <c r="T365" i="18"/>
  <c r="T369" i="18"/>
  <c r="T373" i="18"/>
  <c r="T377" i="18"/>
  <c r="P385" i="18"/>
  <c r="M386" i="17"/>
  <c r="K391" i="17"/>
  <c r="K392" i="17"/>
  <c r="AC392" i="18"/>
  <c r="AD392" i="18" s="1"/>
  <c r="AF392" i="18" s="1"/>
  <c r="AH403" i="18"/>
  <c r="AI403" i="18" s="1"/>
  <c r="AK403" i="18" s="1"/>
  <c r="AC424" i="18"/>
  <c r="AD424" i="18" s="1"/>
  <c r="AF424" i="18" s="1"/>
  <c r="AC435" i="18"/>
  <c r="AD435" i="18" s="1"/>
  <c r="AF435" i="18" s="1"/>
  <c r="T482" i="18"/>
  <c r="R483" i="17"/>
  <c r="R482" i="17"/>
  <c r="T490" i="18"/>
  <c r="R490" i="17"/>
  <c r="R491" i="17"/>
  <c r="T498" i="18"/>
  <c r="R498" i="17"/>
  <c r="R499" i="17"/>
  <c r="T504" i="18"/>
  <c r="R504" i="17"/>
  <c r="R505" i="17"/>
  <c r="AH397" i="18"/>
  <c r="AI397" i="18" s="1"/>
  <c r="AK397" i="18" s="1"/>
  <c r="AC418" i="18"/>
  <c r="AD418" i="18" s="1"/>
  <c r="AF418" i="18" s="1"/>
  <c r="AH429" i="18"/>
  <c r="AI429" i="18" s="1"/>
  <c r="AK429" i="18" s="1"/>
  <c r="AC446" i="18"/>
  <c r="AD446" i="18" s="1"/>
  <c r="AF446" i="18" s="1"/>
  <c r="AC455" i="18"/>
  <c r="AD455" i="18" s="1"/>
  <c r="AF455" i="18" s="1"/>
  <c r="AC461" i="18"/>
  <c r="AD461" i="18" s="1"/>
  <c r="AF461" i="18" s="1"/>
  <c r="AC467" i="18"/>
  <c r="AD467" i="18" s="1"/>
  <c r="AF467" i="18" s="1"/>
  <c r="T472" i="18"/>
  <c r="R472" i="17"/>
  <c r="R473" i="17"/>
  <c r="AG399" i="18"/>
  <c r="AH399" i="18"/>
  <c r="AI399" i="18" s="1"/>
  <c r="AK399" i="18" s="1"/>
  <c r="AB420" i="18"/>
  <c r="AC420" i="18"/>
  <c r="AD420" i="18" s="1"/>
  <c r="AF420" i="18" s="1"/>
  <c r="AG431" i="18"/>
  <c r="AH431" i="18"/>
  <c r="AI431" i="18" s="1"/>
  <c r="AK431" i="18" s="1"/>
  <c r="AB439" i="18"/>
  <c r="AC439" i="18"/>
  <c r="AD439" i="18" s="1"/>
  <c r="AF439" i="18" s="1"/>
  <c r="AG390" i="18"/>
  <c r="AH390" i="18"/>
  <c r="AI390" i="18" s="1"/>
  <c r="AK390" i="18" s="1"/>
  <c r="AG398" i="18"/>
  <c r="AH398" i="18"/>
  <c r="AI398" i="18" s="1"/>
  <c r="AK398" i="18" s="1"/>
  <c r="AG406" i="18"/>
  <c r="AH406" i="18"/>
  <c r="AI406" i="18" s="1"/>
  <c r="AK406" i="18" s="1"/>
  <c r="AG414" i="18"/>
  <c r="AH414" i="18"/>
  <c r="AI414" i="18" s="1"/>
  <c r="AK414" i="18" s="1"/>
  <c r="AG422" i="18"/>
  <c r="AH422" i="18"/>
  <c r="AI422" i="18" s="1"/>
  <c r="AK422" i="18" s="1"/>
  <c r="AG430" i="18"/>
  <c r="AH430" i="18"/>
  <c r="AI430" i="18" s="1"/>
  <c r="AK430" i="18" s="1"/>
  <c r="AG434" i="18"/>
  <c r="AH434" i="18"/>
  <c r="AI434" i="18" s="1"/>
  <c r="AK434" i="18" s="1"/>
  <c r="AG442" i="18"/>
  <c r="AH442" i="18"/>
  <c r="AI442" i="18" s="1"/>
  <c r="AK442" i="18" s="1"/>
  <c r="AB448" i="18"/>
  <c r="AC448" i="18"/>
  <c r="AD448" i="18" s="1"/>
  <c r="AF448" i="18" s="1"/>
  <c r="T452" i="18"/>
  <c r="R452" i="17"/>
  <c r="R453" i="17"/>
  <c r="AB459" i="18"/>
  <c r="AB465" i="18"/>
  <c r="AB469" i="18"/>
  <c r="AB473" i="18"/>
  <c r="AB486" i="18"/>
  <c r="AG494" i="18"/>
  <c r="AH494" i="18"/>
  <c r="AI494" i="18" s="1"/>
  <c r="AK494" i="18" s="1"/>
  <c r="AB499" i="18"/>
  <c r="T508" i="18"/>
  <c r="R508" i="17"/>
  <c r="AP7" i="17"/>
  <c r="AQ7" i="17"/>
  <c r="AI13" i="17"/>
  <c r="AJ13" i="17"/>
  <c r="AP11" i="17"/>
  <c r="AQ11" i="17"/>
  <c r="AQ16" i="17"/>
  <c r="AP16" i="17"/>
  <c r="AP19" i="17"/>
  <c r="AQ19" i="17"/>
  <c r="AW28" i="17"/>
  <c r="AX28" i="17"/>
  <c r="AP8" i="17"/>
  <c r="AQ8" i="17"/>
  <c r="AI12" i="17"/>
  <c r="AJ12" i="17"/>
  <c r="AP6" i="17"/>
  <c r="AB13" i="17"/>
  <c r="AB12" i="17"/>
  <c r="AP15" i="17"/>
  <c r="AQ15" i="17"/>
  <c r="AJ16" i="17"/>
  <c r="AJ17" i="17"/>
  <c r="AI17" i="17"/>
  <c r="AP17" i="17"/>
  <c r="AQ17" i="17"/>
  <c r="AP20" i="17"/>
  <c r="AQ20" i="17"/>
  <c r="AP18" i="17"/>
  <c r="AQ18" i="17"/>
  <c r="AP22" i="17"/>
  <c r="AB28" i="17"/>
  <c r="AC28" i="17"/>
  <c r="AX29" i="17"/>
  <c r="AB32" i="17"/>
  <c r="AC32" i="17"/>
  <c r="AB31" i="17"/>
  <c r="AQ33" i="17"/>
  <c r="AP33" i="17"/>
  <c r="AI46" i="17"/>
  <c r="AP21" i="17"/>
  <c r="AB27" i="17"/>
  <c r="AI41" i="17"/>
  <c r="AJ41" i="17"/>
  <c r="AP48" i="17"/>
  <c r="AQ48" i="17"/>
  <c r="AW59" i="17"/>
  <c r="AX59" i="17"/>
  <c r="AP51" i="17"/>
  <c r="AC47" i="17"/>
  <c r="AI55" i="17"/>
  <c r="AB51" i="17"/>
  <c r="AJ52" i="17"/>
  <c r="AI58" i="17"/>
  <c r="AJ58" i="17"/>
  <c r="AP61" i="17"/>
  <c r="AQ61" i="17"/>
  <c r="AB63" i="17"/>
  <c r="AW64" i="17"/>
  <c r="AX64" i="17"/>
  <c r="AJ59" i="17"/>
  <c r="AX71" i="17"/>
  <c r="AP80" i="17"/>
  <c r="AQ80" i="17"/>
  <c r="AI66" i="17"/>
  <c r="AJ66" i="17"/>
  <c r="AP67" i="17"/>
  <c r="AQ67" i="17"/>
  <c r="AJ80" i="17"/>
  <c r="AI80" i="17"/>
  <c r="AJ55" i="17"/>
  <c r="AP69" i="17"/>
  <c r="AQ69" i="17"/>
  <c r="AI77" i="17"/>
  <c r="AJ77" i="17"/>
  <c r="AI81" i="17"/>
  <c r="AJ81" i="17"/>
  <c r="AP94" i="17"/>
  <c r="AQ94" i="17"/>
  <c r="AB66" i="17"/>
  <c r="AJ71" i="17"/>
  <c r="AB78" i="17"/>
  <c r="AI86" i="17"/>
  <c r="AB93" i="17"/>
  <c r="AB92" i="17"/>
  <c r="AX79" i="17"/>
  <c r="AP85" i="17"/>
  <c r="AQ85" i="17"/>
  <c r="AJ105" i="17"/>
  <c r="AI105" i="17"/>
  <c r="AJ121" i="17"/>
  <c r="AI121" i="17"/>
  <c r="AW89" i="17"/>
  <c r="AX89" i="17"/>
  <c r="AX98" i="17"/>
  <c r="AW98" i="17"/>
  <c r="AB101" i="17"/>
  <c r="AC101" i="17"/>
  <c r="AB100" i="17"/>
  <c r="AP103" i="17"/>
  <c r="AQ103" i="17"/>
  <c r="AB117" i="17"/>
  <c r="AC117" i="17"/>
  <c r="AB116" i="17"/>
  <c r="AP119" i="17"/>
  <c r="AQ119" i="17"/>
  <c r="AQ118" i="17"/>
  <c r="AP118" i="17"/>
  <c r="AI100" i="17"/>
  <c r="AJ100" i="17"/>
  <c r="AI143" i="17"/>
  <c r="AJ143" i="17"/>
  <c r="AI104" i="17"/>
  <c r="AQ127" i="17"/>
  <c r="AP127" i="17"/>
  <c r="AB130" i="17"/>
  <c r="AB136" i="17"/>
  <c r="AB146" i="17"/>
  <c r="AP150" i="17"/>
  <c r="AQ150" i="17"/>
  <c r="AW154" i="17"/>
  <c r="AX154" i="17"/>
  <c r="AX158" i="17"/>
  <c r="AW162" i="17"/>
  <c r="AX162" i="17"/>
  <c r="AW166" i="17"/>
  <c r="AX166" i="17"/>
  <c r="AW170" i="17"/>
  <c r="AX170" i="17"/>
  <c r="AB94" i="17"/>
  <c r="AI155" i="17"/>
  <c r="AJ155" i="17"/>
  <c r="AI171" i="17"/>
  <c r="AJ171" i="17"/>
  <c r="AP130" i="17"/>
  <c r="AQ130" i="17"/>
  <c r="AP146" i="17"/>
  <c r="AQ146" i="17"/>
  <c r="AQ149" i="17"/>
  <c r="AP149" i="17"/>
  <c r="AX172" i="17"/>
  <c r="AW172" i="17"/>
  <c r="AC133" i="17"/>
  <c r="AB148" i="17"/>
  <c r="AB150" i="17"/>
  <c r="AJ166" i="17"/>
  <c r="AI175" i="17"/>
  <c r="AJ175" i="17"/>
  <c r="AB186" i="17"/>
  <c r="AB185" i="17"/>
  <c r="AC186" i="17"/>
  <c r="AB194" i="17"/>
  <c r="AC194" i="17"/>
  <c r="AB193" i="17"/>
  <c r="AW153" i="17"/>
  <c r="AX153" i="17"/>
  <c r="AC155" i="17"/>
  <c r="AQ161" i="17"/>
  <c r="AW169" i="17"/>
  <c r="AX169" i="17"/>
  <c r="AC171" i="17"/>
  <c r="AB174" i="17"/>
  <c r="AJ176" i="17"/>
  <c r="AQ179" i="17"/>
  <c r="AP179" i="17"/>
  <c r="AX186" i="17"/>
  <c r="AW186" i="17"/>
  <c r="AX194" i="17"/>
  <c r="AW194" i="17"/>
  <c r="AQ129" i="17"/>
  <c r="AP129" i="17"/>
  <c r="AC139" i="17"/>
  <c r="AC145" i="17"/>
  <c r="AB152" i="17"/>
  <c r="AI153" i="17"/>
  <c r="AB156" i="17"/>
  <c r="AI157" i="17"/>
  <c r="AB160" i="17"/>
  <c r="AI161" i="17"/>
  <c r="AB164" i="17"/>
  <c r="AB168" i="17"/>
  <c r="AB172" i="17"/>
  <c r="AW177" i="17"/>
  <c r="AW163" i="17"/>
  <c r="AW171" i="17"/>
  <c r="AW183" i="17"/>
  <c r="AX183" i="17"/>
  <c r="AW181" i="17"/>
  <c r="AW192" i="17"/>
  <c r="AX192" i="17"/>
  <c r="AP178" i="17"/>
  <c r="AW180" i="17"/>
  <c r="AJ204" i="17"/>
  <c r="AI204" i="17"/>
  <c r="AJ208" i="17"/>
  <c r="AI208" i="17"/>
  <c r="AJ212" i="17"/>
  <c r="AI212" i="17"/>
  <c r="AJ216" i="17"/>
  <c r="AI216" i="17"/>
  <c r="AJ220" i="17"/>
  <c r="AI220" i="17"/>
  <c r="AJ224" i="17"/>
  <c r="AI224" i="17"/>
  <c r="AJ228" i="17"/>
  <c r="AI228" i="17"/>
  <c r="AJ232" i="17"/>
  <c r="AI232" i="17"/>
  <c r="AJ236" i="17"/>
  <c r="AI236" i="17"/>
  <c r="AJ240" i="17"/>
  <c r="AI240" i="17"/>
  <c r="AQ243" i="17"/>
  <c r="AP243" i="17"/>
  <c r="AW198" i="17"/>
  <c r="AX198" i="17"/>
  <c r="AC206" i="17"/>
  <c r="AC214" i="17"/>
  <c r="AC222" i="17"/>
  <c r="AC230" i="17"/>
  <c r="AC238" i="17"/>
  <c r="AC246" i="17"/>
  <c r="AB243" i="17"/>
  <c r="AI215" i="17"/>
  <c r="AI231" i="17"/>
  <c r="AB245" i="17"/>
  <c r="AI18" i="17"/>
  <c r="AJ18" i="17"/>
  <c r="AP39" i="17"/>
  <c r="AQ39" i="17"/>
  <c r="AP47" i="17"/>
  <c r="AQ47" i="17"/>
  <c r="AX33" i="17"/>
  <c r="AP34" i="17"/>
  <c r="AQ34" i="17"/>
  <c r="AI37" i="17"/>
  <c r="AJ37" i="17"/>
  <c r="AP44" i="17"/>
  <c r="AQ44" i="17"/>
  <c r="AB46" i="17"/>
  <c r="AP52" i="17"/>
  <c r="AQ52" i="17"/>
  <c r="AP60" i="17"/>
  <c r="AQ60" i="17"/>
  <c r="AP38" i="17"/>
  <c r="AP62" i="17"/>
  <c r="AI54" i="17"/>
  <c r="AJ54" i="17"/>
  <c r="AQ63" i="17"/>
  <c r="AP72" i="17"/>
  <c r="AQ72" i="17"/>
  <c r="AP71" i="17"/>
  <c r="AQ71" i="17"/>
  <c r="AP75" i="17"/>
  <c r="AQ75" i="17"/>
  <c r="AI53" i="17"/>
  <c r="AC56" i="17"/>
  <c r="AI70" i="17"/>
  <c r="AJ70" i="17"/>
  <c r="AP73" i="17"/>
  <c r="AQ73" i="17"/>
  <c r="AI78" i="17"/>
  <c r="AJ78" i="17"/>
  <c r="AW86" i="17"/>
  <c r="AX86" i="17"/>
  <c r="AW90" i="17"/>
  <c r="AX90" i="17"/>
  <c r="AW94" i="17"/>
  <c r="AX94" i="17"/>
  <c r="AW76" i="17"/>
  <c r="AX76" i="17"/>
  <c r="AP90" i="17"/>
  <c r="AQ90" i="17"/>
  <c r="AI95" i="17"/>
  <c r="AJ95" i="17"/>
  <c r="AI82" i="17"/>
  <c r="AJ82" i="17"/>
  <c r="AB82" i="17"/>
  <c r="AB81" i="17"/>
  <c r="AC82" i="17"/>
  <c r="AW93" i="17"/>
  <c r="AX93" i="17"/>
  <c r="AQ99" i="17"/>
  <c r="AP99" i="17"/>
  <c r="AB85" i="17"/>
  <c r="AB84" i="17"/>
  <c r="AJ109" i="17"/>
  <c r="AI109" i="17"/>
  <c r="AB113" i="17"/>
  <c r="AC113" i="17"/>
  <c r="AB112" i="17"/>
  <c r="AP115" i="17"/>
  <c r="AQ115" i="17"/>
  <c r="AX105" i="17"/>
  <c r="AI131" i="17"/>
  <c r="AJ131" i="17"/>
  <c r="AX99" i="17"/>
  <c r="AJ119" i="17"/>
  <c r="AI119" i="17"/>
  <c r="AQ114" i="17"/>
  <c r="AP114" i="17"/>
  <c r="AP151" i="17"/>
  <c r="AQ151" i="17"/>
  <c r="AP155" i="17"/>
  <c r="AQ155" i="17"/>
  <c r="AP159" i="17"/>
  <c r="AQ159" i="17"/>
  <c r="AP163" i="17"/>
  <c r="AQ163" i="17"/>
  <c r="AP167" i="17"/>
  <c r="AQ167" i="17"/>
  <c r="AI159" i="17"/>
  <c r="AJ159" i="17"/>
  <c r="AP134" i="17"/>
  <c r="AQ134" i="17"/>
  <c r="AC149" i="17"/>
  <c r="AQ171" i="17"/>
  <c r="AI133" i="17"/>
  <c r="AJ133" i="17"/>
  <c r="AX133" i="17"/>
  <c r="AQ137" i="17"/>
  <c r="AP137" i="17"/>
  <c r="AP174" i="17"/>
  <c r="AQ174" i="17"/>
  <c r="AP184" i="17"/>
  <c r="AQ184" i="17"/>
  <c r="AP192" i="17"/>
  <c r="AQ192" i="17"/>
  <c r="AQ141" i="17"/>
  <c r="AP141" i="17"/>
  <c r="AI147" i="17"/>
  <c r="AW157" i="17"/>
  <c r="AX157" i="17"/>
  <c r="AQ165" i="17"/>
  <c r="AX178" i="17"/>
  <c r="AW178" i="17"/>
  <c r="AJ180" i="17"/>
  <c r="AI180" i="17"/>
  <c r="AJ188" i="17"/>
  <c r="AI188" i="17"/>
  <c r="AI196" i="17"/>
  <c r="AJ196" i="17"/>
  <c r="AI145" i="17"/>
  <c r="AJ145" i="17"/>
  <c r="AX145" i="17"/>
  <c r="AI179" i="17"/>
  <c r="AI181" i="17"/>
  <c r="AJ181" i="17"/>
  <c r="AW187" i="17"/>
  <c r="AX187" i="17"/>
  <c r="AQ191" i="17"/>
  <c r="AP191" i="17"/>
  <c r="AJ244" i="17"/>
  <c r="AI244" i="17"/>
  <c r="AQ247" i="17"/>
  <c r="AP247" i="17"/>
  <c r="AW184" i="17"/>
  <c r="AX184" i="17"/>
  <c r="AW195" i="17"/>
  <c r="AX195" i="17"/>
  <c r="AX203" i="17"/>
  <c r="AB205" i="17"/>
  <c r="AP206" i="17"/>
  <c r="AQ206" i="17"/>
  <c r="AQ208" i="17"/>
  <c r="AW209" i="17"/>
  <c r="AX209" i="17"/>
  <c r="AX211" i="17"/>
  <c r="AB213" i="17"/>
  <c r="AP214" i="17"/>
  <c r="AQ214" i="17"/>
  <c r="AQ216" i="17"/>
  <c r="AW217" i="17"/>
  <c r="AX217" i="17"/>
  <c r="AX219" i="17"/>
  <c r="AB221" i="17"/>
  <c r="AP222" i="17"/>
  <c r="AQ222" i="17"/>
  <c r="AQ224" i="17"/>
  <c r="AB229" i="17"/>
  <c r="AP230" i="17"/>
  <c r="AQ230" i="17"/>
  <c r="AQ232" i="17"/>
  <c r="AP238" i="17"/>
  <c r="AQ238" i="17"/>
  <c r="AQ240" i="17"/>
  <c r="AP246" i="17"/>
  <c r="AQ246" i="17"/>
  <c r="AQ248" i="17"/>
  <c r="AB253" i="17"/>
  <c r="AC254" i="17"/>
  <c r="AB247" i="17"/>
  <c r="AW185" i="17"/>
  <c r="AI211" i="17"/>
  <c r="AI227" i="17"/>
  <c r="AI235" i="17"/>
  <c r="AI239" i="17"/>
  <c r="AI243" i="17"/>
  <c r="AB249" i="17"/>
  <c r="AI7" i="17"/>
  <c r="AC10" i="17"/>
  <c r="AQ10" i="17"/>
  <c r="AI11" i="17"/>
  <c r="AX13" i="17"/>
  <c r="AC14" i="17"/>
  <c r="AB14" i="17"/>
  <c r="AC11" i="17"/>
  <c r="AP23" i="17"/>
  <c r="AQ23" i="17"/>
  <c r="AP24" i="17"/>
  <c r="AQ24" i="17"/>
  <c r="AP29" i="17"/>
  <c r="AQ29" i="17"/>
  <c r="AI10" i="17"/>
  <c r="AB17" i="17"/>
  <c r="AC18" i="17"/>
  <c r="AI28" i="17"/>
  <c r="AI20" i="17"/>
  <c r="AJ20" i="17"/>
  <c r="AQ22" i="17"/>
  <c r="AP26" i="17"/>
  <c r="AQ26" i="17"/>
  <c r="AP30" i="17"/>
  <c r="AQ30" i="17"/>
  <c r="AP25" i="17"/>
  <c r="AQ37" i="17"/>
  <c r="AQ45" i="17"/>
  <c r="AW27" i="17"/>
  <c r="AJ33" i="17"/>
  <c r="AQ35" i="17"/>
  <c r="AC46" i="17"/>
  <c r="AJ32" i="17"/>
  <c r="AI38" i="17"/>
  <c r="AC29" i="17"/>
  <c r="AI34" i="17"/>
  <c r="AJ34" i="17"/>
  <c r="AP40" i="17"/>
  <c r="AQ40" i="17"/>
  <c r="AB42" i="17"/>
  <c r="AC42" i="17"/>
  <c r="AJ43" i="17"/>
  <c r="AX47" i="17"/>
  <c r="AI49" i="17"/>
  <c r="AJ49" i="17"/>
  <c r="AI40" i="17"/>
  <c r="AC43" i="17"/>
  <c r="AP50" i="17"/>
  <c r="AX55" i="17"/>
  <c r="AQ58" i="17"/>
  <c r="AW63" i="17"/>
  <c r="AX63" i="17"/>
  <c r="AP59" i="17"/>
  <c r="AI36" i="17"/>
  <c r="AC39" i="17"/>
  <c r="AB45" i="17"/>
  <c r="AI63" i="17"/>
  <c r="AB50" i="17"/>
  <c r="AB49" i="17"/>
  <c r="AC50" i="17"/>
  <c r="AP57" i="17"/>
  <c r="AQ57" i="17"/>
  <c r="AB59" i="17"/>
  <c r="AW60" i="17"/>
  <c r="AX60" i="17"/>
  <c r="AI62" i="17"/>
  <c r="AJ62" i="17"/>
  <c r="AP65" i="17"/>
  <c r="AQ65" i="17"/>
  <c r="AW67" i="17"/>
  <c r="AX67" i="17"/>
  <c r="AW75" i="17"/>
  <c r="AX75" i="17"/>
  <c r="AX81" i="17"/>
  <c r="AJ65" i="17"/>
  <c r="AI65" i="17"/>
  <c r="AW70" i="17"/>
  <c r="AX70" i="17"/>
  <c r="AI72" i="17"/>
  <c r="AJ72" i="17"/>
  <c r="AJ76" i="17"/>
  <c r="AI76" i="17"/>
  <c r="AP74" i="17"/>
  <c r="AJ68" i="17"/>
  <c r="AI74" i="17"/>
  <c r="AJ74" i="17"/>
  <c r="AP83" i="17"/>
  <c r="AQ83" i="17"/>
  <c r="AP87" i="17"/>
  <c r="AQ87" i="17"/>
  <c r="AP91" i="17"/>
  <c r="AQ91" i="17"/>
  <c r="AP95" i="17"/>
  <c r="AQ95" i="17"/>
  <c r="AP82" i="17"/>
  <c r="AP86" i="17"/>
  <c r="AQ86" i="17"/>
  <c r="AI91" i="17"/>
  <c r="AJ91" i="17"/>
  <c r="AJ75" i="17"/>
  <c r="AI94" i="17"/>
  <c r="AJ86" i="17"/>
  <c r="AQ79" i="17"/>
  <c r="AP79" i="17"/>
  <c r="AW85" i="17"/>
  <c r="AX85" i="17"/>
  <c r="AB97" i="17"/>
  <c r="AB96" i="17"/>
  <c r="AJ113" i="17"/>
  <c r="AI113" i="17"/>
  <c r="AP89" i="17"/>
  <c r="AQ89" i="17"/>
  <c r="AB109" i="17"/>
  <c r="AC109" i="17"/>
  <c r="AB108" i="17"/>
  <c r="AP111" i="17"/>
  <c r="AQ111" i="17"/>
  <c r="AI112" i="17"/>
  <c r="AJ112" i="17"/>
  <c r="AP81" i="17"/>
  <c r="AQ81" i="17"/>
  <c r="AI116" i="17"/>
  <c r="AJ116" i="17"/>
  <c r="AQ122" i="17"/>
  <c r="AP122" i="17"/>
  <c r="AJ123" i="17"/>
  <c r="AI123" i="17"/>
  <c r="AB125" i="17"/>
  <c r="AB124" i="17"/>
  <c r="AI135" i="17"/>
  <c r="AJ135" i="17"/>
  <c r="AX87" i="17"/>
  <c r="AJ103" i="17"/>
  <c r="AI103" i="17"/>
  <c r="AI127" i="17"/>
  <c r="AJ127" i="17"/>
  <c r="AX132" i="17"/>
  <c r="AW132" i="17"/>
  <c r="AJ114" i="17"/>
  <c r="AC114" i="17"/>
  <c r="AB126" i="17"/>
  <c r="AB138" i="17"/>
  <c r="AQ147" i="17"/>
  <c r="AX149" i="17"/>
  <c r="AP113" i="17"/>
  <c r="AI163" i="17"/>
  <c r="AJ163" i="17"/>
  <c r="AQ100" i="17"/>
  <c r="AP100" i="17"/>
  <c r="AP138" i="17"/>
  <c r="AQ138" i="17"/>
  <c r="AI142" i="17"/>
  <c r="AW156" i="17"/>
  <c r="AI149" i="17"/>
  <c r="AJ149" i="17"/>
  <c r="AP88" i="17"/>
  <c r="AC137" i="17"/>
  <c r="AP154" i="17"/>
  <c r="AP158" i="17"/>
  <c r="AP162" i="17"/>
  <c r="AP166" i="17"/>
  <c r="AP170" i="17"/>
  <c r="AQ175" i="17"/>
  <c r="AB178" i="17"/>
  <c r="AB177" i="17"/>
  <c r="AC178" i="17"/>
  <c r="AW179" i="17"/>
  <c r="AX179" i="17"/>
  <c r="AB182" i="17"/>
  <c r="AC182" i="17"/>
  <c r="AB181" i="17"/>
  <c r="AB190" i="17"/>
  <c r="AC190" i="17"/>
  <c r="AB189" i="17"/>
  <c r="AC135" i="17"/>
  <c r="AC141" i="17"/>
  <c r="AW151" i="17"/>
  <c r="AQ153" i="17"/>
  <c r="AC163" i="17"/>
  <c r="AQ169" i="17"/>
  <c r="AQ176" i="17"/>
  <c r="AP176" i="17"/>
  <c r="AX182" i="17"/>
  <c r="AW182" i="17"/>
  <c r="AX190" i="17"/>
  <c r="AW190" i="17"/>
  <c r="AQ116" i="17"/>
  <c r="AP116" i="17"/>
  <c r="AI129" i="17"/>
  <c r="AJ129" i="17"/>
  <c r="AP140" i="17"/>
  <c r="AP152" i="17"/>
  <c r="AB154" i="17"/>
  <c r="AP156" i="17"/>
  <c r="AB158" i="17"/>
  <c r="AP160" i="17"/>
  <c r="AB162" i="17"/>
  <c r="AP164" i="17"/>
  <c r="AB166" i="17"/>
  <c r="AP168" i="17"/>
  <c r="AB170" i="17"/>
  <c r="AW167" i="17"/>
  <c r="AQ183" i="17"/>
  <c r="AP183" i="17"/>
  <c r="AW188" i="17"/>
  <c r="AX188" i="17"/>
  <c r="AX202" i="17"/>
  <c r="AW202" i="17"/>
  <c r="AX206" i="17"/>
  <c r="AW206" i="17"/>
  <c r="AX210" i="17"/>
  <c r="AW210" i="17"/>
  <c r="AX214" i="17"/>
  <c r="AW214" i="17"/>
  <c r="AX218" i="17"/>
  <c r="AW218" i="17"/>
  <c r="AX222" i="17"/>
  <c r="AJ248" i="17"/>
  <c r="AI248" i="17"/>
  <c r="AQ251" i="17"/>
  <c r="AP251" i="17"/>
  <c r="AW199" i="17"/>
  <c r="AX199" i="17"/>
  <c r="AW201" i="17"/>
  <c r="AC210" i="17"/>
  <c r="AC218" i="17"/>
  <c r="AC226" i="17"/>
  <c r="AC234" i="17"/>
  <c r="AC242" i="17"/>
  <c r="AC250" i="17"/>
  <c r="AP254" i="17"/>
  <c r="AQ254" i="17"/>
  <c r="AP213" i="17"/>
  <c r="AP229" i="17"/>
  <c r="AB235" i="17"/>
  <c r="AP245" i="17"/>
  <c r="AB251" i="17"/>
  <c r="AP190" i="17"/>
  <c r="AI207" i="17"/>
  <c r="AW216" i="17"/>
  <c r="AI223" i="17"/>
  <c r="AC236" i="17"/>
  <c r="AC240" i="17"/>
  <c r="AI247" i="17"/>
  <c r="AW197" i="17"/>
  <c r="AB5" i="17"/>
  <c r="AC5" i="17"/>
  <c r="AB9" i="17"/>
  <c r="AB8" i="17"/>
  <c r="AC9" i="17"/>
  <c r="AJ22" i="17"/>
  <c r="AI22" i="17"/>
  <c r="AI26" i="17"/>
  <c r="AJ26" i="17"/>
  <c r="AX7" i="17"/>
  <c r="AP12" i="17"/>
  <c r="AQ12" i="17"/>
  <c r="AI8" i="17"/>
  <c r="AJ8" i="17"/>
  <c r="AX11" i="17"/>
  <c r="AC15" i="17"/>
  <c r="AP9" i="17"/>
  <c r="AJ23" i="17"/>
  <c r="AI25" i="17"/>
  <c r="AJ25" i="17"/>
  <c r="AQ27" i="17"/>
  <c r="AB22" i="17"/>
  <c r="AB21" i="17"/>
  <c r="AI27" i="17"/>
  <c r="AJ27" i="17"/>
  <c r="AJ29" i="17"/>
  <c r="AI31" i="17"/>
  <c r="AJ31" i="17"/>
  <c r="AP43" i="17"/>
  <c r="AQ43" i="17"/>
  <c r="AB34" i="17"/>
  <c r="AB35" i="17"/>
  <c r="AI42" i="17"/>
  <c r="AP36" i="17"/>
  <c r="AQ36" i="17"/>
  <c r="AB38" i="17"/>
  <c r="AC38" i="17"/>
  <c r="AX43" i="17"/>
  <c r="AI45" i="17"/>
  <c r="AJ45" i="17"/>
  <c r="AP56" i="17"/>
  <c r="AQ56" i="17"/>
  <c r="AP64" i="17"/>
  <c r="AQ64" i="17"/>
  <c r="AP55" i="17"/>
  <c r="AJ46" i="17"/>
  <c r="AI51" i="17"/>
  <c r="AP54" i="17"/>
  <c r="AJ50" i="17"/>
  <c r="AP53" i="17"/>
  <c r="AQ53" i="17"/>
  <c r="AB55" i="17"/>
  <c r="AJ56" i="17"/>
  <c r="AQ59" i="17"/>
  <c r="AJ64" i="17"/>
  <c r="AP68" i="17"/>
  <c r="AQ68" i="17"/>
  <c r="AP76" i="17"/>
  <c r="AQ76" i="17"/>
  <c r="AB62" i="17"/>
  <c r="AW74" i="17"/>
  <c r="AX74" i="17"/>
  <c r="AB54" i="17"/>
  <c r="AI67" i="17"/>
  <c r="AW68" i="17"/>
  <c r="AX68" i="17"/>
  <c r="AB83" i="17"/>
  <c r="AC83" i="17"/>
  <c r="AI87" i="17"/>
  <c r="AJ87" i="17"/>
  <c r="AB70" i="17"/>
  <c r="AI73" i="17"/>
  <c r="AI89" i="17"/>
  <c r="AP93" i="17"/>
  <c r="AQ93" i="17"/>
  <c r="AI79" i="17"/>
  <c r="AC79" i="17"/>
  <c r="AX97" i="17"/>
  <c r="AW97" i="17"/>
  <c r="AJ101" i="17"/>
  <c r="AI101" i="17"/>
  <c r="AJ117" i="17"/>
  <c r="AI117" i="17"/>
  <c r="AB89" i="17"/>
  <c r="AB88" i="17"/>
  <c r="AP98" i="17"/>
  <c r="AQ98" i="17"/>
  <c r="AB105" i="17"/>
  <c r="AB104" i="17"/>
  <c r="AC105" i="17"/>
  <c r="AP107" i="17"/>
  <c r="AQ107" i="17"/>
  <c r="AB121" i="17"/>
  <c r="AB120" i="17"/>
  <c r="AC121" i="17"/>
  <c r="AP123" i="17"/>
  <c r="AQ123" i="17"/>
  <c r="AP84" i="17"/>
  <c r="AW102" i="17"/>
  <c r="AX102" i="17"/>
  <c r="AQ102" i="17"/>
  <c r="AP102" i="17"/>
  <c r="AJ111" i="17"/>
  <c r="AI111" i="17"/>
  <c r="AP126" i="17"/>
  <c r="AQ126" i="17"/>
  <c r="AQ106" i="17"/>
  <c r="AP106" i="17"/>
  <c r="AC122" i="17"/>
  <c r="AI139" i="17"/>
  <c r="AJ139" i="17"/>
  <c r="AQ110" i="17"/>
  <c r="AP110" i="17"/>
  <c r="AI120" i="17"/>
  <c r="AQ131" i="17"/>
  <c r="AQ139" i="17"/>
  <c r="AP109" i="17"/>
  <c r="AP105" i="17"/>
  <c r="AP148" i="17"/>
  <c r="AQ148" i="17"/>
  <c r="AI151" i="17"/>
  <c r="AJ151" i="17"/>
  <c r="AI167" i="17"/>
  <c r="AJ167" i="17"/>
  <c r="AI130" i="17"/>
  <c r="AI132" i="17"/>
  <c r="AP142" i="17"/>
  <c r="AQ142" i="17"/>
  <c r="AI150" i="17"/>
  <c r="AI158" i="17"/>
  <c r="AI166" i="17"/>
  <c r="AI170" i="17"/>
  <c r="AI108" i="17"/>
  <c r="AQ133" i="17"/>
  <c r="AP133" i="17"/>
  <c r="AC143" i="17"/>
  <c r="AJ154" i="17"/>
  <c r="AJ170" i="17"/>
  <c r="AQ173" i="17"/>
  <c r="AP173" i="17"/>
  <c r="AJ90" i="17"/>
  <c r="AI137" i="17"/>
  <c r="AJ137" i="17"/>
  <c r="AX137" i="17"/>
  <c r="AP180" i="17"/>
  <c r="AQ180" i="17"/>
  <c r="AP188" i="17"/>
  <c r="AQ188" i="17"/>
  <c r="AP196" i="17"/>
  <c r="AQ196" i="17"/>
  <c r="AI141" i="17"/>
  <c r="AJ141" i="17"/>
  <c r="AX141" i="17"/>
  <c r="AC151" i="17"/>
  <c r="AQ157" i="17"/>
  <c r="AW165" i="17"/>
  <c r="AX165" i="17"/>
  <c r="AC167" i="17"/>
  <c r="AI173" i="17"/>
  <c r="AJ173" i="17"/>
  <c r="AW176" i="17"/>
  <c r="AX176" i="17"/>
  <c r="AJ184" i="17"/>
  <c r="AI184" i="17"/>
  <c r="AJ192" i="17"/>
  <c r="AI192" i="17"/>
  <c r="AX103" i="17"/>
  <c r="AQ145" i="17"/>
  <c r="AP145" i="17"/>
  <c r="AI195" i="17"/>
  <c r="AW173" i="17"/>
  <c r="AQ187" i="17"/>
  <c r="AP187" i="17"/>
  <c r="AI187" i="17"/>
  <c r="AW191" i="17"/>
  <c r="AX191" i="17"/>
  <c r="AB200" i="17"/>
  <c r="AC201" i="17"/>
  <c r="AB201" i="17"/>
  <c r="AQ203" i="17"/>
  <c r="AP203" i="17"/>
  <c r="AQ207" i="17"/>
  <c r="AP207" i="17"/>
  <c r="AQ211" i="17"/>
  <c r="AP211" i="17"/>
  <c r="AQ215" i="17"/>
  <c r="AP215" i="17"/>
  <c r="AQ219" i="17"/>
  <c r="AP219" i="17"/>
  <c r="AQ223" i="17"/>
  <c r="AP223" i="17"/>
  <c r="AQ227" i="17"/>
  <c r="AP227" i="17"/>
  <c r="AQ231" i="17"/>
  <c r="AP231" i="17"/>
  <c r="AQ235" i="17"/>
  <c r="AP235" i="17"/>
  <c r="AQ239" i="17"/>
  <c r="AP239" i="17"/>
  <c r="AJ252" i="17"/>
  <c r="AI252" i="17"/>
  <c r="AI178" i="17"/>
  <c r="AQ195" i="17"/>
  <c r="AP195" i="17"/>
  <c r="AB198" i="17"/>
  <c r="AB197" i="17"/>
  <c r="AJ199" i="17"/>
  <c r="AC202" i="17"/>
  <c r="AQ204" i="17"/>
  <c r="AW205" i="17"/>
  <c r="AX205" i="17"/>
  <c r="AX207" i="17"/>
  <c r="AB209" i="17"/>
  <c r="AP210" i="17"/>
  <c r="AQ210" i="17"/>
  <c r="AQ212" i="17"/>
  <c r="AW213" i="17"/>
  <c r="AX213" i="17"/>
  <c r="AX215" i="17"/>
  <c r="AB217" i="17"/>
  <c r="AP218" i="17"/>
  <c r="AQ218" i="17"/>
  <c r="AQ220" i="17"/>
  <c r="AB225" i="17"/>
  <c r="AP226" i="17"/>
  <c r="AQ226" i="17"/>
  <c r="AQ228" i="17"/>
  <c r="AP234" i="17"/>
  <c r="AQ234" i="17"/>
  <c r="AQ236" i="17"/>
  <c r="AP242" i="17"/>
  <c r="AQ242" i="17"/>
  <c r="AQ244" i="17"/>
  <c r="AP250" i="17"/>
  <c r="AQ250" i="17"/>
  <c r="AQ252" i="17"/>
  <c r="AB203" i="17"/>
  <c r="AB207" i="17"/>
  <c r="AB211" i="17"/>
  <c r="AB215" i="17"/>
  <c r="AB219" i="17"/>
  <c r="AB223" i="17"/>
  <c r="AB227" i="17"/>
  <c r="AB231" i="17"/>
  <c r="AP201" i="17"/>
  <c r="AP217" i="17"/>
  <c r="AB239" i="17"/>
  <c r="AP249" i="17"/>
  <c r="AP182" i="17"/>
  <c r="AW200" i="17"/>
  <c r="AI203" i="17"/>
  <c r="AW212" i="17"/>
  <c r="AI219" i="17"/>
  <c r="AB233" i="17"/>
  <c r="AB237" i="17"/>
  <c r="AB241" i="17"/>
  <c r="AI251" i="17"/>
  <c r="AI183" i="17"/>
  <c r="AP237" i="17"/>
  <c r="Q403" i="9"/>
  <c r="P478" i="9"/>
  <c r="N504" i="9"/>
  <c r="O507" i="9"/>
  <c r="M509" i="9"/>
  <c r="S230" i="9"/>
  <c r="R371" i="9"/>
  <c r="N422" i="9"/>
  <c r="Q423" i="9"/>
  <c r="O425" i="9"/>
  <c r="M427" i="9"/>
  <c r="P428" i="9"/>
  <c r="N430" i="9"/>
  <c r="Q431" i="9"/>
  <c r="O433" i="9"/>
  <c r="M435" i="9"/>
  <c r="P436" i="9"/>
  <c r="N438" i="9"/>
  <c r="Q439" i="9"/>
  <c r="O441" i="9"/>
  <c r="M443" i="9"/>
  <c r="P444" i="9"/>
  <c r="N446" i="9"/>
  <c r="V447" i="9"/>
  <c r="O449" i="9"/>
  <c r="M451" i="9"/>
  <c r="P452" i="9"/>
  <c r="N454" i="9"/>
  <c r="Q455" i="9"/>
  <c r="O457" i="9"/>
  <c r="M459" i="9"/>
  <c r="P460" i="9"/>
  <c r="N462" i="9"/>
  <c r="Q463" i="9"/>
  <c r="O465" i="9"/>
  <c r="M467" i="9"/>
  <c r="P468" i="9"/>
  <c r="N470" i="9"/>
  <c r="Q471" i="9"/>
  <c r="O473" i="9"/>
  <c r="M475" i="9"/>
  <c r="P476" i="9"/>
  <c r="N478" i="9"/>
  <c r="Q479" i="9"/>
  <c r="O481" i="9"/>
  <c r="M483" i="9"/>
  <c r="P484" i="9"/>
  <c r="N486" i="9"/>
  <c r="Q487" i="9"/>
  <c r="O489" i="9"/>
  <c r="M491" i="9"/>
  <c r="P492" i="9"/>
  <c r="N494" i="9"/>
  <c r="Q495" i="9"/>
  <c r="O497" i="9"/>
  <c r="M499" i="9"/>
  <c r="P500" i="9"/>
  <c r="N502" i="9"/>
  <c r="Q503" i="9"/>
  <c r="O505" i="9"/>
  <c r="M507" i="9"/>
  <c r="T246" i="9"/>
  <c r="S259" i="9"/>
  <c r="R272" i="9"/>
  <c r="V284" i="9"/>
  <c r="U297" i="9"/>
  <c r="T310" i="9"/>
  <c r="S323" i="9"/>
  <c r="R336" i="9"/>
  <c r="S355" i="9"/>
  <c r="R368" i="9"/>
  <c r="R376" i="9"/>
  <c r="T382" i="9"/>
  <c r="V388" i="9"/>
  <c r="S395" i="9"/>
  <c r="N403" i="9"/>
  <c r="Q404" i="9"/>
  <c r="P409" i="9"/>
  <c r="N411" i="9"/>
  <c r="M416" i="9"/>
  <c r="P417" i="9"/>
  <c r="Q420" i="9"/>
  <c r="O422" i="9"/>
  <c r="M424" i="9"/>
  <c r="P425" i="9"/>
  <c r="N427" i="9"/>
  <c r="Q428" i="9"/>
  <c r="O430" i="9"/>
  <c r="M432" i="9"/>
  <c r="P433" i="9"/>
  <c r="N435" i="9"/>
  <c r="Q436" i="9"/>
  <c r="O438" i="9"/>
  <c r="M440" i="9"/>
  <c r="P441" i="9"/>
  <c r="N443" i="9"/>
  <c r="Q444" i="9"/>
  <c r="O446" i="9"/>
  <c r="M448" i="9"/>
  <c r="P449" i="9"/>
  <c r="N451" i="9"/>
  <c r="Q452" i="9"/>
  <c r="O454" i="9"/>
  <c r="M456" i="9"/>
  <c r="P457" i="9"/>
  <c r="N459" i="9"/>
  <c r="Q460" i="9"/>
  <c r="O462" i="9"/>
  <c r="M464" i="9"/>
  <c r="P465" i="9"/>
  <c r="N467" i="9"/>
  <c r="Q468" i="9"/>
  <c r="O470" i="9"/>
  <c r="M472" i="9"/>
  <c r="P473" i="9"/>
  <c r="N475" i="9"/>
  <c r="Q476" i="9"/>
  <c r="O478" i="9"/>
  <c r="M480" i="9"/>
  <c r="P481" i="9"/>
  <c r="N483" i="9"/>
  <c r="Q484" i="9"/>
  <c r="O486" i="9"/>
  <c r="M488" i="9"/>
  <c r="P489" i="9"/>
  <c r="N491" i="9"/>
  <c r="Q492" i="9"/>
  <c r="O494" i="9"/>
  <c r="M496" i="9"/>
  <c r="P86" i="9"/>
  <c r="N432" i="9"/>
  <c r="N440" i="9"/>
  <c r="Q441" i="9"/>
  <c r="O443" i="9"/>
  <c r="M445" i="9"/>
  <c r="M453" i="9"/>
  <c r="P454" i="9"/>
  <c r="N456" i="9"/>
  <c r="Q457" i="9"/>
  <c r="Q465" i="9"/>
  <c r="O467" i="9"/>
  <c r="R469" i="9"/>
  <c r="U470" i="9"/>
  <c r="S472" i="9"/>
  <c r="V473" i="9"/>
  <c r="T475" i="9"/>
  <c r="R477" i="9"/>
  <c r="U478" i="9"/>
  <c r="S480" i="9"/>
  <c r="V481" i="9"/>
  <c r="T483" i="9"/>
  <c r="R485" i="9"/>
  <c r="U486" i="9"/>
  <c r="S488" i="9"/>
  <c r="V489" i="9"/>
  <c r="T491" i="9"/>
  <c r="R493" i="9"/>
  <c r="U494" i="9"/>
  <c r="S496" i="9"/>
  <c r="V497" i="9"/>
  <c r="T499" i="9"/>
  <c r="R501" i="9"/>
  <c r="U502" i="9"/>
  <c r="S504" i="9"/>
  <c r="V505" i="9"/>
  <c r="T507" i="9"/>
  <c r="R509" i="9"/>
  <c r="U510" i="9"/>
  <c r="O491" i="9"/>
  <c r="Q505" i="9"/>
  <c r="M493" i="9"/>
  <c r="N480" i="9"/>
  <c r="P399" i="9"/>
  <c r="O412" i="9"/>
  <c r="Q418" i="9"/>
  <c r="P502" i="9"/>
  <c r="Q489" i="9"/>
  <c r="M477" i="9"/>
  <c r="Q386" i="9"/>
  <c r="M501" i="9"/>
  <c r="N488" i="9"/>
  <c r="O475" i="9"/>
  <c r="M368" i="9"/>
  <c r="M351" i="9"/>
  <c r="Q363" i="9"/>
  <c r="O373" i="9"/>
  <c r="N378" i="9"/>
  <c r="P384" i="9"/>
  <c r="M391" i="9"/>
  <c r="O397" i="9"/>
  <c r="P401" i="9"/>
  <c r="V403" i="9"/>
  <c r="M408" i="9"/>
  <c r="S410" i="9"/>
  <c r="O414" i="9"/>
  <c r="U416" i="9"/>
  <c r="R471" i="9"/>
  <c r="U472" i="9"/>
  <c r="S474" i="9"/>
  <c r="V475" i="9"/>
  <c r="T477" i="9"/>
  <c r="R479" i="9"/>
  <c r="U480" i="9"/>
  <c r="S482" i="9"/>
  <c r="V483" i="9"/>
  <c r="T485" i="9"/>
  <c r="W485" i="9" s="1"/>
  <c r="R487" i="9"/>
  <c r="U488" i="9"/>
  <c r="S490" i="9"/>
  <c r="V491" i="9"/>
  <c r="T493" i="9"/>
  <c r="R495" i="9"/>
  <c r="U496" i="9"/>
  <c r="S498" i="9"/>
  <c r="V499" i="9"/>
  <c r="T501" i="9"/>
  <c r="R503" i="9"/>
  <c r="U504" i="9"/>
  <c r="S506" i="9"/>
  <c r="V507" i="9"/>
  <c r="T509" i="9"/>
  <c r="O499" i="9"/>
  <c r="P486" i="9"/>
  <c r="Q473" i="9"/>
  <c r="O310" i="9"/>
  <c r="S119" i="9"/>
  <c r="S183" i="9"/>
  <c r="T346" i="9"/>
  <c r="S359" i="9"/>
  <c r="R468" i="9"/>
  <c r="U469" i="9"/>
  <c r="S471" i="9"/>
  <c r="V472" i="9"/>
  <c r="T474" i="9"/>
  <c r="R476" i="9"/>
  <c r="U477" i="9"/>
  <c r="S479" i="9"/>
  <c r="V480" i="9"/>
  <c r="T482" i="9"/>
  <c r="R484" i="9"/>
  <c r="U485" i="9"/>
  <c r="S487" i="9"/>
  <c r="V488" i="9"/>
  <c r="T490" i="9"/>
  <c r="R492" i="9"/>
  <c r="U493" i="9"/>
  <c r="S495" i="9"/>
  <c r="V496" i="9"/>
  <c r="T498" i="9"/>
  <c r="R500" i="9"/>
  <c r="U501" i="9"/>
  <c r="S503" i="9"/>
  <c r="V504" i="9"/>
  <c r="T506" i="9"/>
  <c r="R508" i="9"/>
  <c r="U509" i="9"/>
  <c r="P510" i="9"/>
  <c r="Q497" i="9"/>
  <c r="M485" i="9"/>
  <c r="N472" i="9"/>
  <c r="S476" i="9"/>
  <c r="V477" i="9"/>
  <c r="W477" i="9" s="1"/>
  <c r="T479" i="9"/>
  <c r="R481" i="9"/>
  <c r="U482" i="9"/>
  <c r="S484" i="9"/>
  <c r="V485" i="9"/>
  <c r="T487" i="9"/>
  <c r="R489" i="9"/>
  <c r="U490" i="9"/>
  <c r="S492" i="9"/>
  <c r="V493" i="9"/>
  <c r="T495" i="9"/>
  <c r="R497" i="9"/>
  <c r="U498" i="9"/>
  <c r="S500" i="9"/>
  <c r="V501" i="9"/>
  <c r="T503" i="9"/>
  <c r="R505" i="9"/>
  <c r="U506" i="9"/>
  <c r="S508" i="9"/>
  <c r="V509" i="9"/>
  <c r="V8" i="9"/>
  <c r="Q8" i="9"/>
  <c r="U21" i="9"/>
  <c r="P21" i="9"/>
  <c r="V32" i="9"/>
  <c r="Q32" i="9"/>
  <c r="T42" i="9"/>
  <c r="O42" i="9"/>
  <c r="T50" i="9"/>
  <c r="O50" i="9"/>
  <c r="U61" i="9"/>
  <c r="P61" i="9"/>
  <c r="S71" i="9"/>
  <c r="N71" i="9"/>
  <c r="V80" i="9"/>
  <c r="Q80" i="9"/>
  <c r="U85" i="9"/>
  <c r="P85" i="9"/>
  <c r="U93" i="9"/>
  <c r="P93" i="9"/>
  <c r="U101" i="9"/>
  <c r="P101" i="9"/>
  <c r="T106" i="9"/>
  <c r="O106" i="9"/>
  <c r="S111" i="9"/>
  <c r="N111" i="9"/>
  <c r="R124" i="9"/>
  <c r="M124" i="9"/>
  <c r="V128" i="9"/>
  <c r="Q128" i="9"/>
  <c r="V136" i="9"/>
  <c r="Q136" i="9"/>
  <c r="U141" i="9"/>
  <c r="P141" i="9"/>
  <c r="V144" i="9"/>
  <c r="Q144" i="9"/>
  <c r="S151" i="9"/>
  <c r="N151" i="9"/>
  <c r="V160" i="9"/>
  <c r="Q160" i="9"/>
  <c r="T170" i="9"/>
  <c r="O170" i="9"/>
  <c r="R188" i="9"/>
  <c r="M188" i="9"/>
  <c r="U197" i="9"/>
  <c r="P197" i="9"/>
  <c r="T202" i="9"/>
  <c r="O202" i="9"/>
  <c r="V208" i="9"/>
  <c r="Q208" i="9"/>
  <c r="V216" i="9"/>
  <c r="Q216" i="9"/>
  <c r="R220" i="9"/>
  <c r="M220" i="9"/>
  <c r="V232" i="9"/>
  <c r="Q232" i="9"/>
  <c r="U245" i="9"/>
  <c r="P245" i="9"/>
  <c r="V256" i="9"/>
  <c r="Q256" i="9"/>
  <c r="V264" i="9"/>
  <c r="Q264" i="9"/>
  <c r="U277" i="9"/>
  <c r="P277" i="9"/>
  <c r="S287" i="9"/>
  <c r="N287" i="9"/>
  <c r="U293" i="9"/>
  <c r="P293" i="9"/>
  <c r="U301" i="9"/>
  <c r="P301" i="9"/>
  <c r="V312" i="9"/>
  <c r="Q312" i="9"/>
  <c r="R324" i="9"/>
  <c r="M324" i="9"/>
  <c r="U333" i="9"/>
  <c r="P333" i="9"/>
  <c r="R340" i="9"/>
  <c r="M340" i="9"/>
  <c r="S351" i="9"/>
  <c r="N351" i="9"/>
  <c r="T362" i="9"/>
  <c r="O362" i="9"/>
  <c r="R372" i="9"/>
  <c r="M372" i="9"/>
  <c r="U381" i="9"/>
  <c r="P381" i="9"/>
  <c r="R396" i="9"/>
  <c r="M396" i="9"/>
  <c r="V408" i="9"/>
  <c r="Q408" i="9"/>
  <c r="V416" i="9"/>
  <c r="Q416" i="9"/>
  <c r="R428" i="9"/>
  <c r="M428" i="9"/>
  <c r="U437" i="9"/>
  <c r="P437" i="9"/>
  <c r="V448" i="9"/>
  <c r="Q448" i="9"/>
  <c r="R460" i="9"/>
  <c r="M460" i="9"/>
  <c r="T7" i="9"/>
  <c r="O7" i="9"/>
  <c r="R9" i="9"/>
  <c r="M9" i="9"/>
  <c r="U10" i="9"/>
  <c r="P10" i="9"/>
  <c r="S12" i="9"/>
  <c r="N12" i="9"/>
  <c r="V13" i="9"/>
  <c r="Q13" i="9"/>
  <c r="T15" i="9"/>
  <c r="O15" i="9"/>
  <c r="R17" i="9"/>
  <c r="M17" i="9"/>
  <c r="U18" i="9"/>
  <c r="P18" i="9"/>
  <c r="S20" i="9"/>
  <c r="N20" i="9"/>
  <c r="V21" i="9"/>
  <c r="Q21" i="9"/>
  <c r="T23" i="9"/>
  <c r="O23" i="9"/>
  <c r="R25" i="9"/>
  <c r="M25" i="9"/>
  <c r="U26" i="9"/>
  <c r="P26" i="9"/>
  <c r="S28" i="9"/>
  <c r="N28" i="9"/>
  <c r="V29" i="9"/>
  <c r="Q29" i="9"/>
  <c r="T31" i="9"/>
  <c r="O31" i="9"/>
  <c r="R33" i="9"/>
  <c r="M33" i="9"/>
  <c r="U34" i="9"/>
  <c r="P34" i="9"/>
  <c r="S36" i="9"/>
  <c r="N36" i="9"/>
  <c r="V37" i="9"/>
  <c r="Q37" i="9"/>
  <c r="T39" i="9"/>
  <c r="O39" i="9"/>
  <c r="R41" i="9"/>
  <c r="M41" i="9"/>
  <c r="U42" i="9"/>
  <c r="P42" i="9"/>
  <c r="S44" i="9"/>
  <c r="N44" i="9"/>
  <c r="V45" i="9"/>
  <c r="Q45" i="9"/>
  <c r="T47" i="9"/>
  <c r="O47" i="9"/>
  <c r="R49" i="9"/>
  <c r="M49" i="9"/>
  <c r="U50" i="9"/>
  <c r="P50" i="9"/>
  <c r="S52" i="9"/>
  <c r="N52" i="9"/>
  <c r="V53" i="9"/>
  <c r="Q53" i="9"/>
  <c r="T55" i="9"/>
  <c r="O55" i="9"/>
  <c r="R57" i="9"/>
  <c r="M57" i="9"/>
  <c r="U58" i="9"/>
  <c r="P58" i="9"/>
  <c r="S60" i="9"/>
  <c r="N60" i="9"/>
  <c r="V61" i="9"/>
  <c r="Q61" i="9"/>
  <c r="T63" i="9"/>
  <c r="O63" i="9"/>
  <c r="R65" i="9"/>
  <c r="M65" i="9"/>
  <c r="U66" i="9"/>
  <c r="P66" i="9"/>
  <c r="S68" i="9"/>
  <c r="N68" i="9"/>
  <c r="V69" i="9"/>
  <c r="Q69" i="9"/>
  <c r="T71" i="9"/>
  <c r="O71" i="9"/>
  <c r="R73" i="9"/>
  <c r="M73" i="9"/>
  <c r="U74" i="9"/>
  <c r="P74" i="9"/>
  <c r="S76" i="9"/>
  <c r="N76" i="9"/>
  <c r="V77" i="9"/>
  <c r="Q77" i="9"/>
  <c r="T79" i="9"/>
  <c r="O79" i="9"/>
  <c r="R81" i="9"/>
  <c r="M81" i="9"/>
  <c r="U82" i="9"/>
  <c r="P82" i="9"/>
  <c r="S84" i="9"/>
  <c r="N84" i="9"/>
  <c r="V85" i="9"/>
  <c r="Q85" i="9"/>
  <c r="T87" i="9"/>
  <c r="O87" i="9"/>
  <c r="R89" i="9"/>
  <c r="M89" i="9"/>
  <c r="U90" i="9"/>
  <c r="P90" i="9"/>
  <c r="S92" i="9"/>
  <c r="N92" i="9"/>
  <c r="V93" i="9"/>
  <c r="Q93" i="9"/>
  <c r="T95" i="9"/>
  <c r="O95" i="9"/>
  <c r="R97" i="9"/>
  <c r="M97" i="9"/>
  <c r="U98" i="9"/>
  <c r="P98" i="9"/>
  <c r="S100" i="9"/>
  <c r="N100" i="9"/>
  <c r="V101" i="9"/>
  <c r="Q101" i="9"/>
  <c r="T103" i="9"/>
  <c r="O103" i="9"/>
  <c r="R105" i="9"/>
  <c r="M105" i="9"/>
  <c r="U106" i="9"/>
  <c r="P106" i="9"/>
  <c r="S108" i="9"/>
  <c r="N108" i="9"/>
  <c r="V109" i="9"/>
  <c r="Q109" i="9"/>
  <c r="T111" i="9"/>
  <c r="O111" i="9"/>
  <c r="R113" i="9"/>
  <c r="M113" i="9"/>
  <c r="U114" i="9"/>
  <c r="P114" i="9"/>
  <c r="S116" i="9"/>
  <c r="N116" i="9"/>
  <c r="V117" i="9"/>
  <c r="Q117" i="9"/>
  <c r="T119" i="9"/>
  <c r="O119" i="9"/>
  <c r="R121" i="9"/>
  <c r="M121" i="9"/>
  <c r="U122" i="9"/>
  <c r="P122" i="9"/>
  <c r="S124" i="9"/>
  <c r="N124" i="9"/>
  <c r="V125" i="9"/>
  <c r="Q125" i="9"/>
  <c r="T127" i="9"/>
  <c r="O127" i="9"/>
  <c r="R129" i="9"/>
  <c r="M129" i="9"/>
  <c r="U130" i="9"/>
  <c r="P130" i="9"/>
  <c r="S132" i="9"/>
  <c r="N132" i="9"/>
  <c r="V133" i="9"/>
  <c r="Q133" i="9"/>
  <c r="T135" i="9"/>
  <c r="O135" i="9"/>
  <c r="R137" i="9"/>
  <c r="M137" i="9"/>
  <c r="U138" i="9"/>
  <c r="P138" i="9"/>
  <c r="S140" i="9"/>
  <c r="N140" i="9"/>
  <c r="V141" i="9"/>
  <c r="Q141" i="9"/>
  <c r="T143" i="9"/>
  <c r="O143" i="9"/>
  <c r="R145" i="9"/>
  <c r="M145" i="9"/>
  <c r="U146" i="9"/>
  <c r="P146" i="9"/>
  <c r="S148" i="9"/>
  <c r="N148" i="9"/>
  <c r="V149" i="9"/>
  <c r="Q149" i="9"/>
  <c r="T151" i="9"/>
  <c r="O151" i="9"/>
  <c r="R153" i="9"/>
  <c r="M153" i="9"/>
  <c r="U154" i="9"/>
  <c r="P154" i="9"/>
  <c r="S156" i="9"/>
  <c r="N156" i="9"/>
  <c r="V157" i="9"/>
  <c r="Q157" i="9"/>
  <c r="T159" i="9"/>
  <c r="O159" i="9"/>
  <c r="R161" i="9"/>
  <c r="M161" i="9"/>
  <c r="U162" i="9"/>
  <c r="P162" i="9"/>
  <c r="S164" i="9"/>
  <c r="N164" i="9"/>
  <c r="V165" i="9"/>
  <c r="Q165" i="9"/>
  <c r="T167" i="9"/>
  <c r="O167" i="9"/>
  <c r="R169" i="9"/>
  <c r="M169" i="9"/>
  <c r="U170" i="9"/>
  <c r="P170" i="9"/>
  <c r="S172" i="9"/>
  <c r="N172" i="9"/>
  <c r="V173" i="9"/>
  <c r="Q173" i="9"/>
  <c r="T175" i="9"/>
  <c r="O175" i="9"/>
  <c r="R177" i="9"/>
  <c r="M177" i="9"/>
  <c r="U178" i="9"/>
  <c r="P178" i="9"/>
  <c r="S180" i="9"/>
  <c r="N180" i="9"/>
  <c r="V181" i="9"/>
  <c r="Q181" i="9"/>
  <c r="T183" i="9"/>
  <c r="O183" i="9"/>
  <c r="R185" i="9"/>
  <c r="M185" i="9"/>
  <c r="U186" i="9"/>
  <c r="P186" i="9"/>
  <c r="S188" i="9"/>
  <c r="N188" i="9"/>
  <c r="V189" i="9"/>
  <c r="Q189" i="9"/>
  <c r="T191" i="9"/>
  <c r="O191" i="9"/>
  <c r="R193" i="9"/>
  <c r="M193" i="9"/>
  <c r="U194" i="9"/>
  <c r="P194" i="9"/>
  <c r="S196" i="9"/>
  <c r="N196" i="9"/>
  <c r="V197" i="9"/>
  <c r="Q197" i="9"/>
  <c r="T199" i="9"/>
  <c r="O199" i="9"/>
  <c r="R201" i="9"/>
  <c r="M201" i="9"/>
  <c r="U202" i="9"/>
  <c r="P202" i="9"/>
  <c r="S204" i="9"/>
  <c r="N204" i="9"/>
  <c r="V205" i="9"/>
  <c r="Q205" i="9"/>
  <c r="T207" i="9"/>
  <c r="R209" i="9"/>
  <c r="M209" i="9"/>
  <c r="U210" i="9"/>
  <c r="P210" i="9"/>
  <c r="S212" i="9"/>
  <c r="N212" i="9"/>
  <c r="V213" i="9"/>
  <c r="Q213" i="9"/>
  <c r="T215" i="9"/>
  <c r="O215" i="9"/>
  <c r="R217" i="9"/>
  <c r="M217" i="9"/>
  <c r="U218" i="9"/>
  <c r="P218" i="9"/>
  <c r="S220" i="9"/>
  <c r="N220" i="9"/>
  <c r="V221" i="9"/>
  <c r="Q221" i="9"/>
  <c r="T223" i="9"/>
  <c r="O223" i="9"/>
  <c r="R225" i="9"/>
  <c r="M225" i="9"/>
  <c r="U226" i="9"/>
  <c r="P226" i="9"/>
  <c r="S228" i="9"/>
  <c r="N228" i="9"/>
  <c r="V229" i="9"/>
  <c r="Q229" i="9"/>
  <c r="T231" i="9"/>
  <c r="O231" i="9"/>
  <c r="R233" i="9"/>
  <c r="M233" i="9"/>
  <c r="U234" i="9"/>
  <c r="P234" i="9"/>
  <c r="S236" i="9"/>
  <c r="N236" i="9"/>
  <c r="V237" i="9"/>
  <c r="Q237" i="9"/>
  <c r="T239" i="9"/>
  <c r="O239" i="9"/>
  <c r="R241" i="9"/>
  <c r="M241" i="9"/>
  <c r="U242" i="9"/>
  <c r="P242" i="9"/>
  <c r="S244" i="9"/>
  <c r="N244" i="9"/>
  <c r="V245" i="9"/>
  <c r="Q245" i="9"/>
  <c r="T247" i="9"/>
  <c r="O247" i="9"/>
  <c r="R249" i="9"/>
  <c r="M249" i="9"/>
  <c r="U250" i="9"/>
  <c r="P250" i="9"/>
  <c r="S252" i="9"/>
  <c r="N252" i="9"/>
  <c r="V253" i="9"/>
  <c r="Q253" i="9"/>
  <c r="T255" i="9"/>
  <c r="O255" i="9"/>
  <c r="R257" i="9"/>
  <c r="M257" i="9"/>
  <c r="U258" i="9"/>
  <c r="P258" i="9"/>
  <c r="S260" i="9"/>
  <c r="N260" i="9"/>
  <c r="V261" i="9"/>
  <c r="Q261" i="9"/>
  <c r="T263" i="9"/>
  <c r="O263" i="9"/>
  <c r="R265" i="9"/>
  <c r="M265" i="9"/>
  <c r="U266" i="9"/>
  <c r="P266" i="9"/>
  <c r="S268" i="9"/>
  <c r="N268" i="9"/>
  <c r="V269" i="9"/>
  <c r="Q269" i="9"/>
  <c r="T271" i="9"/>
  <c r="O271" i="9"/>
  <c r="R273" i="9"/>
  <c r="M273" i="9"/>
  <c r="U274" i="9"/>
  <c r="P274" i="9"/>
  <c r="S276" i="9"/>
  <c r="N276" i="9"/>
  <c r="V277" i="9"/>
  <c r="Q277" i="9"/>
  <c r="T279" i="9"/>
  <c r="O279" i="9"/>
  <c r="R281" i="9"/>
  <c r="M281" i="9"/>
  <c r="U282" i="9"/>
  <c r="P282" i="9"/>
  <c r="S284" i="9"/>
  <c r="N284" i="9"/>
  <c r="V285" i="9"/>
  <c r="Q285" i="9"/>
  <c r="T287" i="9"/>
  <c r="O287" i="9"/>
  <c r="R289" i="9"/>
  <c r="M289" i="9"/>
  <c r="U290" i="9"/>
  <c r="P290" i="9"/>
  <c r="S292" i="9"/>
  <c r="N292" i="9"/>
  <c r="V293" i="9"/>
  <c r="Q293" i="9"/>
  <c r="T295" i="9"/>
  <c r="O295" i="9"/>
  <c r="R297" i="9"/>
  <c r="M297" i="9"/>
  <c r="U298" i="9"/>
  <c r="P298" i="9"/>
  <c r="S300" i="9"/>
  <c r="N300" i="9"/>
  <c r="V301" i="9"/>
  <c r="Q301" i="9"/>
  <c r="T303" i="9"/>
  <c r="O303" i="9"/>
  <c r="R305" i="9"/>
  <c r="M305" i="9"/>
  <c r="U306" i="9"/>
  <c r="P306" i="9"/>
  <c r="S308" i="9"/>
  <c r="N308" i="9"/>
  <c r="V309" i="9"/>
  <c r="Q309" i="9"/>
  <c r="T311" i="9"/>
  <c r="O311" i="9"/>
  <c r="R313" i="9"/>
  <c r="M313" i="9"/>
  <c r="U314" i="9"/>
  <c r="P314" i="9"/>
  <c r="S316" i="9"/>
  <c r="N316" i="9"/>
  <c r="V317" i="9"/>
  <c r="Q317" i="9"/>
  <c r="T319" i="9"/>
  <c r="O319" i="9"/>
  <c r="R321" i="9"/>
  <c r="M321" i="9"/>
  <c r="U322" i="9"/>
  <c r="P322" i="9"/>
  <c r="S324" i="9"/>
  <c r="N324" i="9"/>
  <c r="V325" i="9"/>
  <c r="Q325" i="9"/>
  <c r="T327" i="9"/>
  <c r="O327" i="9"/>
  <c r="R329" i="9"/>
  <c r="M329" i="9"/>
  <c r="U330" i="9"/>
  <c r="P330" i="9"/>
  <c r="S332" i="9"/>
  <c r="N332" i="9"/>
  <c r="V333" i="9"/>
  <c r="Q333" i="9"/>
  <c r="T335" i="9"/>
  <c r="O335" i="9"/>
  <c r="R337" i="9"/>
  <c r="M337" i="9"/>
  <c r="U338" i="9"/>
  <c r="P338" i="9"/>
  <c r="S340" i="9"/>
  <c r="N340" i="9"/>
  <c r="V341" i="9"/>
  <c r="Q341" i="9"/>
  <c r="T343" i="9"/>
  <c r="O343" i="9"/>
  <c r="R345" i="9"/>
  <c r="M345" i="9"/>
  <c r="U346" i="9"/>
  <c r="P346" i="9"/>
  <c r="S348" i="9"/>
  <c r="N348" i="9"/>
  <c r="V349" i="9"/>
  <c r="Q349" i="9"/>
  <c r="T351" i="9"/>
  <c r="O351" i="9"/>
  <c r="R353" i="9"/>
  <c r="M353" i="9"/>
  <c r="U354" i="9"/>
  <c r="P354" i="9"/>
  <c r="S356" i="9"/>
  <c r="N356" i="9"/>
  <c r="V357" i="9"/>
  <c r="Q357" i="9"/>
  <c r="T359" i="9"/>
  <c r="O359" i="9"/>
  <c r="R361" i="9"/>
  <c r="M361" i="9"/>
  <c r="U362" i="9"/>
  <c r="P362" i="9"/>
  <c r="S364" i="9"/>
  <c r="N364" i="9"/>
  <c r="V365" i="9"/>
  <c r="Q365" i="9"/>
  <c r="T367" i="9"/>
  <c r="O367" i="9"/>
  <c r="R369" i="9"/>
  <c r="M369" i="9"/>
  <c r="U370" i="9"/>
  <c r="P370" i="9"/>
  <c r="S372" i="9"/>
  <c r="N372" i="9"/>
  <c r="V373" i="9"/>
  <c r="Q373" i="9"/>
  <c r="T375" i="9"/>
  <c r="O375" i="9"/>
  <c r="R377" i="9"/>
  <c r="M377" i="9"/>
  <c r="U378" i="9"/>
  <c r="P378" i="9"/>
  <c r="S380" i="9"/>
  <c r="N380" i="9"/>
  <c r="V381" i="9"/>
  <c r="Q381" i="9"/>
  <c r="T383" i="9"/>
  <c r="O383" i="9"/>
  <c r="R385" i="9"/>
  <c r="M385" i="9"/>
  <c r="U386" i="9"/>
  <c r="P386" i="9"/>
  <c r="S388" i="9"/>
  <c r="N388" i="9"/>
  <c r="V389" i="9"/>
  <c r="Q389" i="9"/>
  <c r="T391" i="9"/>
  <c r="O391" i="9"/>
  <c r="R393" i="9"/>
  <c r="M393" i="9"/>
  <c r="U394" i="9"/>
  <c r="P394" i="9"/>
  <c r="S396" i="9"/>
  <c r="N396" i="9"/>
  <c r="V397" i="9"/>
  <c r="Q397" i="9"/>
  <c r="T399" i="9"/>
  <c r="O399" i="9"/>
  <c r="R401" i="9"/>
  <c r="M401" i="9"/>
  <c r="U402" i="9"/>
  <c r="P402" i="9"/>
  <c r="S404" i="9"/>
  <c r="N404" i="9"/>
  <c r="V405" i="9"/>
  <c r="Q405" i="9"/>
  <c r="T407" i="9"/>
  <c r="O407" i="9"/>
  <c r="R409" i="9"/>
  <c r="M409" i="9"/>
  <c r="U410" i="9"/>
  <c r="P410" i="9"/>
  <c r="S412" i="9"/>
  <c r="N412" i="9"/>
  <c r="V413" i="9"/>
  <c r="Q413" i="9"/>
  <c r="T415" i="9"/>
  <c r="O415" i="9"/>
  <c r="R417" i="9"/>
  <c r="M417" i="9"/>
  <c r="U418" i="9"/>
  <c r="P418" i="9"/>
  <c r="S420" i="9"/>
  <c r="N420" i="9"/>
  <c r="V421" i="9"/>
  <c r="Q421" i="9"/>
  <c r="T423" i="9"/>
  <c r="O423" i="9"/>
  <c r="R425" i="9"/>
  <c r="M425" i="9"/>
  <c r="U426" i="9"/>
  <c r="P426" i="9"/>
  <c r="S428" i="9"/>
  <c r="N428" i="9"/>
  <c r="V429" i="9"/>
  <c r="Q429" i="9"/>
  <c r="T431" i="9"/>
  <c r="O431" i="9"/>
  <c r="R433" i="9"/>
  <c r="M433" i="9"/>
  <c r="U434" i="9"/>
  <c r="P434" i="9"/>
  <c r="S436" i="9"/>
  <c r="N436" i="9"/>
  <c r="V437" i="9"/>
  <c r="Q437" i="9"/>
  <c r="T439" i="9"/>
  <c r="O439" i="9"/>
  <c r="R441" i="9"/>
  <c r="M441" i="9"/>
  <c r="U442" i="9"/>
  <c r="P442" i="9"/>
  <c r="S444" i="9"/>
  <c r="N444" i="9"/>
  <c r="V445" i="9"/>
  <c r="Q445" i="9"/>
  <c r="T447" i="9"/>
  <c r="O447" i="9"/>
  <c r="R449" i="9"/>
  <c r="M449" i="9"/>
  <c r="U450" i="9"/>
  <c r="P450" i="9"/>
  <c r="S452" i="9"/>
  <c r="N452" i="9"/>
  <c r="V453" i="9"/>
  <c r="Q453" i="9"/>
  <c r="T455" i="9"/>
  <c r="O455" i="9"/>
  <c r="R457" i="9"/>
  <c r="M457" i="9"/>
  <c r="U458" i="9"/>
  <c r="P458" i="9"/>
  <c r="S460" i="9"/>
  <c r="N460" i="9"/>
  <c r="V461" i="9"/>
  <c r="Q461" i="9"/>
  <c r="T463" i="9"/>
  <c r="O463" i="9"/>
  <c r="R465" i="9"/>
  <c r="M465" i="9"/>
  <c r="U466" i="9"/>
  <c r="P466" i="9"/>
  <c r="S468" i="9"/>
  <c r="N468" i="9"/>
  <c r="V469" i="9"/>
  <c r="Q469" i="9"/>
  <c r="T471" i="9"/>
  <c r="O471" i="9"/>
  <c r="R473" i="9"/>
  <c r="M473" i="9"/>
  <c r="U474" i="9"/>
  <c r="P474" i="9"/>
  <c r="P297" i="9"/>
  <c r="T18" i="9"/>
  <c r="O18" i="9"/>
  <c r="R28" i="9"/>
  <c r="M28" i="9"/>
  <c r="U37" i="9"/>
  <c r="P37" i="9"/>
  <c r="S47" i="9"/>
  <c r="N47" i="9"/>
  <c r="R60" i="9"/>
  <c r="M60" i="9"/>
  <c r="T74" i="9"/>
  <c r="O74" i="9"/>
  <c r="S87" i="9"/>
  <c r="N87" i="9"/>
  <c r="R100" i="9"/>
  <c r="M100" i="9"/>
  <c r="R116" i="9"/>
  <c r="M116" i="9"/>
  <c r="U133" i="9"/>
  <c r="P133" i="9"/>
  <c r="U149" i="9"/>
  <c r="P149" i="9"/>
  <c r="U165" i="9"/>
  <c r="P165" i="9"/>
  <c r="T178" i="9"/>
  <c r="O178" i="9"/>
  <c r="V192" i="9"/>
  <c r="Q192" i="9"/>
  <c r="S207" i="9"/>
  <c r="N207" i="9"/>
  <c r="V224" i="9"/>
  <c r="Q224" i="9"/>
  <c r="V240" i="9"/>
  <c r="Q240" i="9"/>
  <c r="S255" i="9"/>
  <c r="N255" i="9"/>
  <c r="T266" i="9"/>
  <c r="O266" i="9"/>
  <c r="T274" i="9"/>
  <c r="O274" i="9"/>
  <c r="U285" i="9"/>
  <c r="P285" i="9"/>
  <c r="V296" i="9"/>
  <c r="Q296" i="9"/>
  <c r="R308" i="9"/>
  <c r="M308" i="9"/>
  <c r="R316" i="9"/>
  <c r="M316" i="9"/>
  <c r="S327" i="9"/>
  <c r="N327" i="9"/>
  <c r="T370" i="9"/>
  <c r="O370" i="9"/>
  <c r="V376" i="9"/>
  <c r="Q376" i="9"/>
  <c r="V384" i="9"/>
  <c r="Q384" i="9"/>
  <c r="V392" i="9"/>
  <c r="Q392" i="9"/>
  <c r="V400" i="9"/>
  <c r="Q400" i="9"/>
  <c r="S407" i="9"/>
  <c r="N407" i="9"/>
  <c r="U413" i="9"/>
  <c r="P413" i="9"/>
  <c r="R420" i="9"/>
  <c r="M420" i="9"/>
  <c r="V424" i="9"/>
  <c r="Q424" i="9"/>
  <c r="V432" i="9"/>
  <c r="Q432" i="9"/>
  <c r="S439" i="9"/>
  <c r="N439" i="9"/>
  <c r="U445" i="9"/>
  <c r="P445" i="9"/>
  <c r="T450" i="9"/>
  <c r="O450" i="9"/>
  <c r="S455" i="9"/>
  <c r="N455" i="9"/>
  <c r="S463" i="9"/>
  <c r="N463" i="9"/>
  <c r="U7" i="9"/>
  <c r="P7" i="9"/>
  <c r="S9" i="9"/>
  <c r="N9" i="9"/>
  <c r="V10" i="9"/>
  <c r="Q10" i="9"/>
  <c r="T12" i="9"/>
  <c r="O12" i="9"/>
  <c r="R14" i="9"/>
  <c r="M14" i="9"/>
  <c r="U15" i="9"/>
  <c r="P15" i="9"/>
  <c r="S17" i="9"/>
  <c r="N17" i="9"/>
  <c r="V18" i="9"/>
  <c r="Q18" i="9"/>
  <c r="T20" i="9"/>
  <c r="O20" i="9"/>
  <c r="R22" i="9"/>
  <c r="M22" i="9"/>
  <c r="U23" i="9"/>
  <c r="P23" i="9"/>
  <c r="S25" i="9"/>
  <c r="N25" i="9"/>
  <c r="V26" i="9"/>
  <c r="Q26" i="9"/>
  <c r="T28" i="9"/>
  <c r="O28" i="9"/>
  <c r="R30" i="9"/>
  <c r="M30" i="9"/>
  <c r="U31" i="9"/>
  <c r="P31" i="9"/>
  <c r="S33" i="9"/>
  <c r="N33" i="9"/>
  <c r="V34" i="9"/>
  <c r="Q34" i="9"/>
  <c r="T36" i="9"/>
  <c r="O36" i="9"/>
  <c r="R38" i="9"/>
  <c r="M38" i="9"/>
  <c r="U39" i="9"/>
  <c r="P39" i="9"/>
  <c r="S41" i="9"/>
  <c r="N41" i="9"/>
  <c r="V42" i="9"/>
  <c r="Q42" i="9"/>
  <c r="T44" i="9"/>
  <c r="O44" i="9"/>
  <c r="R46" i="9"/>
  <c r="M46" i="9"/>
  <c r="U47" i="9"/>
  <c r="P47" i="9"/>
  <c r="S49" i="9"/>
  <c r="N49" i="9"/>
  <c r="V50" i="9"/>
  <c r="Q50" i="9"/>
  <c r="T52" i="9"/>
  <c r="O52" i="9"/>
  <c r="R54" i="9"/>
  <c r="M54" i="9"/>
  <c r="U55" i="9"/>
  <c r="P55" i="9"/>
  <c r="S57" i="9"/>
  <c r="N57" i="9"/>
  <c r="V58" i="9"/>
  <c r="Q58" i="9"/>
  <c r="T60" i="9"/>
  <c r="O60" i="9"/>
  <c r="R62" i="9"/>
  <c r="M62" i="9"/>
  <c r="U63" i="9"/>
  <c r="P63" i="9"/>
  <c r="S65" i="9"/>
  <c r="N65" i="9"/>
  <c r="V66" i="9"/>
  <c r="Q66" i="9"/>
  <c r="T68" i="9"/>
  <c r="O68" i="9"/>
  <c r="R70" i="9"/>
  <c r="M70" i="9"/>
  <c r="U71" i="9"/>
  <c r="P71" i="9"/>
  <c r="S73" i="9"/>
  <c r="N73" i="9"/>
  <c r="V74" i="9"/>
  <c r="Q74" i="9"/>
  <c r="T76" i="9"/>
  <c r="O76" i="9"/>
  <c r="R78" i="9"/>
  <c r="M78" i="9"/>
  <c r="U79" i="9"/>
  <c r="P79" i="9"/>
  <c r="S81" i="9"/>
  <c r="N81" i="9"/>
  <c r="V82" i="9"/>
  <c r="Q82" i="9"/>
  <c r="T84" i="9"/>
  <c r="O84" i="9"/>
  <c r="R86" i="9"/>
  <c r="M86" i="9"/>
  <c r="U87" i="9"/>
  <c r="P87" i="9"/>
  <c r="S89" i="9"/>
  <c r="N89" i="9"/>
  <c r="V90" i="9"/>
  <c r="Q90" i="9"/>
  <c r="T92" i="9"/>
  <c r="O92" i="9"/>
  <c r="R94" i="9"/>
  <c r="M94" i="9"/>
  <c r="U95" i="9"/>
  <c r="P95" i="9"/>
  <c r="S97" i="9"/>
  <c r="N97" i="9"/>
  <c r="V98" i="9"/>
  <c r="Q98" i="9"/>
  <c r="T100" i="9"/>
  <c r="O100" i="9"/>
  <c r="R102" i="9"/>
  <c r="M102" i="9"/>
  <c r="U103" i="9"/>
  <c r="P103" i="9"/>
  <c r="S105" i="9"/>
  <c r="N105" i="9"/>
  <c r="V106" i="9"/>
  <c r="Q106" i="9"/>
  <c r="T108" i="9"/>
  <c r="O108" i="9"/>
  <c r="R110" i="9"/>
  <c r="M110" i="9"/>
  <c r="U111" i="9"/>
  <c r="P111" i="9"/>
  <c r="S113" i="9"/>
  <c r="N113" i="9"/>
  <c r="V114" i="9"/>
  <c r="Q114" i="9"/>
  <c r="T116" i="9"/>
  <c r="O116" i="9"/>
  <c r="R118" i="9"/>
  <c r="M118" i="9"/>
  <c r="U119" i="9"/>
  <c r="P119" i="9"/>
  <c r="S121" i="9"/>
  <c r="N121" i="9"/>
  <c r="V122" i="9"/>
  <c r="Q122" i="9"/>
  <c r="T124" i="9"/>
  <c r="O124" i="9"/>
  <c r="R126" i="9"/>
  <c r="M126" i="9"/>
  <c r="U127" i="9"/>
  <c r="P127" i="9"/>
  <c r="S129" i="9"/>
  <c r="N129" i="9"/>
  <c r="V130" i="9"/>
  <c r="Q130" i="9"/>
  <c r="T132" i="9"/>
  <c r="O132" i="9"/>
  <c r="R134" i="9"/>
  <c r="M134" i="9"/>
  <c r="U135" i="9"/>
  <c r="P135" i="9"/>
  <c r="S137" i="9"/>
  <c r="N137" i="9"/>
  <c r="V138" i="9"/>
  <c r="Q138" i="9"/>
  <c r="T140" i="9"/>
  <c r="O140" i="9"/>
  <c r="R142" i="9"/>
  <c r="M142" i="9"/>
  <c r="U143" i="9"/>
  <c r="P143" i="9"/>
  <c r="S145" i="9"/>
  <c r="N145" i="9"/>
  <c r="V146" i="9"/>
  <c r="Q146" i="9"/>
  <c r="T148" i="9"/>
  <c r="O148" i="9"/>
  <c r="R150" i="9"/>
  <c r="M150" i="9"/>
  <c r="U151" i="9"/>
  <c r="P151" i="9"/>
  <c r="S153" i="9"/>
  <c r="N153" i="9"/>
  <c r="V154" i="9"/>
  <c r="Q154" i="9"/>
  <c r="T156" i="9"/>
  <c r="O156" i="9"/>
  <c r="R158" i="9"/>
  <c r="M158" i="9"/>
  <c r="U159" i="9"/>
  <c r="P159" i="9"/>
  <c r="S161" i="9"/>
  <c r="N161" i="9"/>
  <c r="V162" i="9"/>
  <c r="Q162" i="9"/>
  <c r="T164" i="9"/>
  <c r="O164" i="9"/>
  <c r="R166" i="9"/>
  <c r="M166" i="9"/>
  <c r="U167" i="9"/>
  <c r="P167" i="9"/>
  <c r="S169" i="9"/>
  <c r="N169" i="9"/>
  <c r="V170" i="9"/>
  <c r="Q170" i="9"/>
  <c r="T172" i="9"/>
  <c r="O172" i="9"/>
  <c r="R174" i="9"/>
  <c r="M174" i="9"/>
  <c r="U175" i="9"/>
  <c r="P175" i="9"/>
  <c r="S177" i="9"/>
  <c r="N177" i="9"/>
  <c r="V178" i="9"/>
  <c r="Q178" i="9"/>
  <c r="T180" i="9"/>
  <c r="O180" i="9"/>
  <c r="R182" i="9"/>
  <c r="M182" i="9"/>
  <c r="U183" i="9"/>
  <c r="P183" i="9"/>
  <c r="S185" i="9"/>
  <c r="N185" i="9"/>
  <c r="V186" i="9"/>
  <c r="Q186" i="9"/>
  <c r="T188" i="9"/>
  <c r="O188" i="9"/>
  <c r="R190" i="9"/>
  <c r="M190" i="9"/>
  <c r="U191" i="9"/>
  <c r="P191" i="9"/>
  <c r="S193" i="9"/>
  <c r="N193" i="9"/>
  <c r="V194" i="9"/>
  <c r="Q194" i="9"/>
  <c r="T196" i="9"/>
  <c r="O196" i="9"/>
  <c r="R198" i="9"/>
  <c r="M198" i="9"/>
  <c r="U199" i="9"/>
  <c r="P199" i="9"/>
  <c r="S201" i="9"/>
  <c r="N201" i="9"/>
  <c r="V202" i="9"/>
  <c r="Q202" i="9"/>
  <c r="T204" i="9"/>
  <c r="O204" i="9"/>
  <c r="R206" i="9"/>
  <c r="M206" i="9"/>
  <c r="U207" i="9"/>
  <c r="P207" i="9"/>
  <c r="S209" i="9"/>
  <c r="N209" i="9"/>
  <c r="V210" i="9"/>
  <c r="Q210" i="9"/>
  <c r="T212" i="9"/>
  <c r="O212" i="9"/>
  <c r="R214" i="9"/>
  <c r="M214" i="9"/>
  <c r="U215" i="9"/>
  <c r="P215" i="9"/>
  <c r="S217" i="9"/>
  <c r="N217" i="9"/>
  <c r="V218" i="9"/>
  <c r="Q218" i="9"/>
  <c r="T220" i="9"/>
  <c r="O220" i="9"/>
  <c r="R222" i="9"/>
  <c r="M222" i="9"/>
  <c r="U223" i="9"/>
  <c r="P223" i="9"/>
  <c r="S225" i="9"/>
  <c r="N225" i="9"/>
  <c r="V226" i="9"/>
  <c r="Q226" i="9"/>
  <c r="T228" i="9"/>
  <c r="O228" i="9"/>
  <c r="R230" i="9"/>
  <c r="M230" i="9"/>
  <c r="U231" i="9"/>
  <c r="P231" i="9"/>
  <c r="S233" i="9"/>
  <c r="N233" i="9"/>
  <c r="V234" i="9"/>
  <c r="Q234" i="9"/>
  <c r="T236" i="9"/>
  <c r="O236" i="9"/>
  <c r="R238" i="9"/>
  <c r="M238" i="9"/>
  <c r="U239" i="9"/>
  <c r="P239" i="9"/>
  <c r="S241" i="9"/>
  <c r="N241" i="9"/>
  <c r="V242" i="9"/>
  <c r="Q242" i="9"/>
  <c r="T244" i="9"/>
  <c r="O244" i="9"/>
  <c r="R246" i="9"/>
  <c r="M246" i="9"/>
  <c r="U247" i="9"/>
  <c r="P247" i="9"/>
  <c r="S249" i="9"/>
  <c r="N249" i="9"/>
  <c r="V250" i="9"/>
  <c r="Q250" i="9"/>
  <c r="T252" i="9"/>
  <c r="O252" i="9"/>
  <c r="R254" i="9"/>
  <c r="M254" i="9"/>
  <c r="U255" i="9"/>
  <c r="P255" i="9"/>
  <c r="S257" i="9"/>
  <c r="N257" i="9"/>
  <c r="V258" i="9"/>
  <c r="Q258" i="9"/>
  <c r="T260" i="9"/>
  <c r="O260" i="9"/>
  <c r="R262" i="9"/>
  <c r="M262" i="9"/>
  <c r="U263" i="9"/>
  <c r="P263" i="9"/>
  <c r="S265" i="9"/>
  <c r="N265" i="9"/>
  <c r="V266" i="9"/>
  <c r="Q266" i="9"/>
  <c r="T268" i="9"/>
  <c r="O268" i="9"/>
  <c r="R270" i="9"/>
  <c r="M270" i="9"/>
  <c r="U271" i="9"/>
  <c r="P271" i="9"/>
  <c r="S273" i="9"/>
  <c r="N273" i="9"/>
  <c r="V274" i="9"/>
  <c r="Q274" i="9"/>
  <c r="T276" i="9"/>
  <c r="O276" i="9"/>
  <c r="R278" i="9"/>
  <c r="M278" i="9"/>
  <c r="U279" i="9"/>
  <c r="P279" i="9"/>
  <c r="S281" i="9"/>
  <c r="N281" i="9"/>
  <c r="V282" i="9"/>
  <c r="Q282" i="9"/>
  <c r="T284" i="9"/>
  <c r="O284" i="9"/>
  <c r="R286" i="9"/>
  <c r="M286" i="9"/>
  <c r="U287" i="9"/>
  <c r="P287" i="9"/>
  <c r="S289" i="9"/>
  <c r="N289" i="9"/>
  <c r="V290" i="9"/>
  <c r="Q290" i="9"/>
  <c r="T292" i="9"/>
  <c r="O292" i="9"/>
  <c r="R294" i="9"/>
  <c r="M294" i="9"/>
  <c r="U295" i="9"/>
  <c r="P295" i="9"/>
  <c r="S297" i="9"/>
  <c r="N297" i="9"/>
  <c r="V298" i="9"/>
  <c r="Q298" i="9"/>
  <c r="T300" i="9"/>
  <c r="O300" i="9"/>
  <c r="R302" i="9"/>
  <c r="M302" i="9"/>
  <c r="U303" i="9"/>
  <c r="P303" i="9"/>
  <c r="S305" i="9"/>
  <c r="N305" i="9"/>
  <c r="V306" i="9"/>
  <c r="Q306" i="9"/>
  <c r="T308" i="9"/>
  <c r="O308" i="9"/>
  <c r="R310" i="9"/>
  <c r="M310" i="9"/>
  <c r="U311" i="9"/>
  <c r="P311" i="9"/>
  <c r="S313" i="9"/>
  <c r="N313" i="9"/>
  <c r="V314" i="9"/>
  <c r="Q314" i="9"/>
  <c r="T316" i="9"/>
  <c r="O316" i="9"/>
  <c r="R318" i="9"/>
  <c r="M318" i="9"/>
  <c r="U319" i="9"/>
  <c r="P319" i="9"/>
  <c r="S321" i="9"/>
  <c r="N321" i="9"/>
  <c r="V322" i="9"/>
  <c r="Q322" i="9"/>
  <c r="T324" i="9"/>
  <c r="O324" i="9"/>
  <c r="R326" i="9"/>
  <c r="M326" i="9"/>
  <c r="U327" i="9"/>
  <c r="P327" i="9"/>
  <c r="S329" i="9"/>
  <c r="N329" i="9"/>
  <c r="V330" i="9"/>
  <c r="Q330" i="9"/>
  <c r="T332" i="9"/>
  <c r="O332" i="9"/>
  <c r="R334" i="9"/>
  <c r="M334" i="9"/>
  <c r="U335" i="9"/>
  <c r="P335" i="9"/>
  <c r="S337" i="9"/>
  <c r="N337" i="9"/>
  <c r="V338" i="9"/>
  <c r="Q338" i="9"/>
  <c r="T340" i="9"/>
  <c r="O340" i="9"/>
  <c r="R342" i="9"/>
  <c r="M342" i="9"/>
  <c r="U343" i="9"/>
  <c r="P343" i="9"/>
  <c r="S345" i="9"/>
  <c r="N345" i="9"/>
  <c r="V346" i="9"/>
  <c r="Q346" i="9"/>
  <c r="T348" i="9"/>
  <c r="O348" i="9"/>
  <c r="R350" i="9"/>
  <c r="M350" i="9"/>
  <c r="U351" i="9"/>
  <c r="P351" i="9"/>
  <c r="S353" i="9"/>
  <c r="N353" i="9"/>
  <c r="V354" i="9"/>
  <c r="Q354" i="9"/>
  <c r="T356" i="9"/>
  <c r="O356" i="9"/>
  <c r="R358" i="9"/>
  <c r="M358" i="9"/>
  <c r="U359" i="9"/>
  <c r="P359" i="9"/>
  <c r="S361" i="9"/>
  <c r="N361" i="9"/>
  <c r="V362" i="9"/>
  <c r="Q362" i="9"/>
  <c r="T364" i="9"/>
  <c r="O364" i="9"/>
  <c r="R366" i="9"/>
  <c r="M366" i="9"/>
  <c r="U367" i="9"/>
  <c r="P367" i="9"/>
  <c r="S369" i="9"/>
  <c r="N369" i="9"/>
  <c r="V370" i="9"/>
  <c r="Q370" i="9"/>
  <c r="T372" i="9"/>
  <c r="O372" i="9"/>
  <c r="R374" i="9"/>
  <c r="M374" i="9"/>
  <c r="U375" i="9"/>
  <c r="P375" i="9"/>
  <c r="S377" i="9"/>
  <c r="N377" i="9"/>
  <c r="V378" i="9"/>
  <c r="Q378" i="9"/>
  <c r="R382" i="9"/>
  <c r="M382" i="9"/>
  <c r="U383" i="9"/>
  <c r="P383" i="9"/>
  <c r="S385" i="9"/>
  <c r="N385" i="9"/>
  <c r="T388" i="9"/>
  <c r="O388" i="9"/>
  <c r="R390" i="9"/>
  <c r="M390" i="9"/>
  <c r="U391" i="9"/>
  <c r="P391" i="9"/>
  <c r="V394" i="9"/>
  <c r="Q394" i="9"/>
  <c r="T396" i="9"/>
  <c r="O396" i="9"/>
  <c r="R398" i="9"/>
  <c r="M398" i="9"/>
  <c r="P416" i="9"/>
  <c r="O382" i="9"/>
  <c r="N359" i="9"/>
  <c r="Q284" i="9"/>
  <c r="N119" i="9"/>
  <c r="T10" i="9"/>
  <c r="O10" i="9"/>
  <c r="S31" i="9"/>
  <c r="N31" i="9"/>
  <c r="V72" i="9"/>
  <c r="Q72" i="9"/>
  <c r="S95" i="9"/>
  <c r="N95" i="9"/>
  <c r="S127" i="9"/>
  <c r="N127" i="9"/>
  <c r="R156" i="9"/>
  <c r="M156" i="9"/>
  <c r="S175" i="9"/>
  <c r="N175" i="9"/>
  <c r="T194" i="9"/>
  <c r="O194" i="9"/>
  <c r="S215" i="9"/>
  <c r="N215" i="9"/>
  <c r="S231" i="9"/>
  <c r="N231" i="9"/>
  <c r="V248" i="9"/>
  <c r="Q248" i="9"/>
  <c r="R268" i="9"/>
  <c r="M268" i="9"/>
  <c r="T282" i="9"/>
  <c r="O282" i="9"/>
  <c r="S303" i="9"/>
  <c r="N303" i="9"/>
  <c r="T322" i="9"/>
  <c r="O322" i="9"/>
  <c r="U349" i="9"/>
  <c r="P349" i="9"/>
  <c r="U389" i="9"/>
  <c r="P389" i="9"/>
  <c r="R436" i="9"/>
  <c r="M436" i="9"/>
  <c r="V7" i="9"/>
  <c r="Q7" i="9"/>
  <c r="T9" i="9"/>
  <c r="O9" i="9"/>
  <c r="R11" i="9"/>
  <c r="M11" i="9"/>
  <c r="U12" i="9"/>
  <c r="P12" i="9"/>
  <c r="S14" i="9"/>
  <c r="N14" i="9"/>
  <c r="V15" i="9"/>
  <c r="Q15" i="9"/>
  <c r="T17" i="9"/>
  <c r="O17" i="9"/>
  <c r="R19" i="9"/>
  <c r="M19" i="9"/>
  <c r="U20" i="9"/>
  <c r="P20" i="9"/>
  <c r="S22" i="9"/>
  <c r="N22" i="9"/>
  <c r="V23" i="9"/>
  <c r="Q23" i="9"/>
  <c r="T25" i="9"/>
  <c r="O25" i="9"/>
  <c r="R27" i="9"/>
  <c r="M27" i="9"/>
  <c r="U28" i="9"/>
  <c r="P28" i="9"/>
  <c r="S30" i="9"/>
  <c r="N30" i="9"/>
  <c r="V31" i="9"/>
  <c r="Q31" i="9"/>
  <c r="T33" i="9"/>
  <c r="O33" i="9"/>
  <c r="R35" i="9"/>
  <c r="M35" i="9"/>
  <c r="U36" i="9"/>
  <c r="P36" i="9"/>
  <c r="S38" i="9"/>
  <c r="N38" i="9"/>
  <c r="V39" i="9"/>
  <c r="Q39" i="9"/>
  <c r="T41" i="9"/>
  <c r="O41" i="9"/>
  <c r="R43" i="9"/>
  <c r="M43" i="9"/>
  <c r="U44" i="9"/>
  <c r="P44" i="9"/>
  <c r="S46" i="9"/>
  <c r="N46" i="9"/>
  <c r="V47" i="9"/>
  <c r="Q47" i="9"/>
  <c r="T49" i="9"/>
  <c r="O49" i="9"/>
  <c r="R51" i="9"/>
  <c r="M51" i="9"/>
  <c r="U52" i="9"/>
  <c r="P52" i="9"/>
  <c r="S54" i="9"/>
  <c r="N54" i="9"/>
  <c r="V55" i="9"/>
  <c r="Q55" i="9"/>
  <c r="T57" i="9"/>
  <c r="O57" i="9"/>
  <c r="R59" i="9"/>
  <c r="M59" i="9"/>
  <c r="U60" i="9"/>
  <c r="P60" i="9"/>
  <c r="S62" i="9"/>
  <c r="N62" i="9"/>
  <c r="V63" i="9"/>
  <c r="Q63" i="9"/>
  <c r="T65" i="9"/>
  <c r="O65" i="9"/>
  <c r="R67" i="9"/>
  <c r="M67" i="9"/>
  <c r="U68" i="9"/>
  <c r="P68" i="9"/>
  <c r="S70" i="9"/>
  <c r="N70" i="9"/>
  <c r="V71" i="9"/>
  <c r="Q71" i="9"/>
  <c r="T73" i="9"/>
  <c r="O73" i="9"/>
  <c r="R75" i="9"/>
  <c r="M75" i="9"/>
  <c r="U76" i="9"/>
  <c r="P76" i="9"/>
  <c r="S78" i="9"/>
  <c r="N78" i="9"/>
  <c r="V79" i="9"/>
  <c r="Q79" i="9"/>
  <c r="T81" i="9"/>
  <c r="O81" i="9"/>
  <c r="R83" i="9"/>
  <c r="M83" i="9"/>
  <c r="U84" i="9"/>
  <c r="P84" i="9"/>
  <c r="S86" i="9"/>
  <c r="N86" i="9"/>
  <c r="V87" i="9"/>
  <c r="Q87" i="9"/>
  <c r="T89" i="9"/>
  <c r="O89" i="9"/>
  <c r="R91" i="9"/>
  <c r="M91" i="9"/>
  <c r="U92" i="9"/>
  <c r="P92" i="9"/>
  <c r="S94" i="9"/>
  <c r="N94" i="9"/>
  <c r="V95" i="9"/>
  <c r="Q95" i="9"/>
  <c r="T97" i="9"/>
  <c r="O97" i="9"/>
  <c r="R99" i="9"/>
  <c r="M99" i="9"/>
  <c r="U100" i="9"/>
  <c r="P100" i="9"/>
  <c r="S102" i="9"/>
  <c r="N102" i="9"/>
  <c r="V103" i="9"/>
  <c r="Q103" i="9"/>
  <c r="T105" i="9"/>
  <c r="O105" i="9"/>
  <c r="R107" i="9"/>
  <c r="M107" i="9"/>
  <c r="U108" i="9"/>
  <c r="P108" i="9"/>
  <c r="S110" i="9"/>
  <c r="N110" i="9"/>
  <c r="V111" i="9"/>
  <c r="Q111" i="9"/>
  <c r="T113" i="9"/>
  <c r="O113" i="9"/>
  <c r="R115" i="9"/>
  <c r="M115" i="9"/>
  <c r="U116" i="9"/>
  <c r="P116" i="9"/>
  <c r="S118" i="9"/>
  <c r="N118" i="9"/>
  <c r="V119" i="9"/>
  <c r="Q119" i="9"/>
  <c r="T121" i="9"/>
  <c r="O121" i="9"/>
  <c r="R123" i="9"/>
  <c r="M123" i="9"/>
  <c r="U124" i="9"/>
  <c r="P124" i="9"/>
  <c r="S126" i="9"/>
  <c r="N126" i="9"/>
  <c r="V127" i="9"/>
  <c r="Q127" i="9"/>
  <c r="T129" i="9"/>
  <c r="O129" i="9"/>
  <c r="R131" i="9"/>
  <c r="M131" i="9"/>
  <c r="U132" i="9"/>
  <c r="P132" i="9"/>
  <c r="S134" i="9"/>
  <c r="N134" i="9"/>
  <c r="V135" i="9"/>
  <c r="Q135" i="9"/>
  <c r="T137" i="9"/>
  <c r="O137" i="9"/>
  <c r="R139" i="9"/>
  <c r="M139" i="9"/>
  <c r="U140" i="9"/>
  <c r="P140" i="9"/>
  <c r="S142" i="9"/>
  <c r="N142" i="9"/>
  <c r="V143" i="9"/>
  <c r="Q143" i="9"/>
  <c r="T145" i="9"/>
  <c r="O145" i="9"/>
  <c r="R147" i="9"/>
  <c r="M147" i="9"/>
  <c r="U148" i="9"/>
  <c r="P148" i="9"/>
  <c r="S150" i="9"/>
  <c r="N150" i="9"/>
  <c r="V151" i="9"/>
  <c r="Q151" i="9"/>
  <c r="T153" i="9"/>
  <c r="O153" i="9"/>
  <c r="R155" i="9"/>
  <c r="M155" i="9"/>
  <c r="U156" i="9"/>
  <c r="P156" i="9"/>
  <c r="S158" i="9"/>
  <c r="N158" i="9"/>
  <c r="V159" i="9"/>
  <c r="Q159" i="9"/>
  <c r="T161" i="9"/>
  <c r="O161" i="9"/>
  <c r="R163" i="9"/>
  <c r="M163" i="9"/>
  <c r="U164" i="9"/>
  <c r="P164" i="9"/>
  <c r="S166" i="9"/>
  <c r="N166" i="9"/>
  <c r="V167" i="9"/>
  <c r="Q167" i="9"/>
  <c r="T169" i="9"/>
  <c r="O169" i="9"/>
  <c r="R171" i="9"/>
  <c r="M171" i="9"/>
  <c r="U172" i="9"/>
  <c r="P172" i="9"/>
  <c r="S174" i="9"/>
  <c r="N174" i="9"/>
  <c r="V175" i="9"/>
  <c r="Q175" i="9"/>
  <c r="T177" i="9"/>
  <c r="O177" i="9"/>
  <c r="R179" i="9"/>
  <c r="M179" i="9"/>
  <c r="U180" i="9"/>
  <c r="P180" i="9"/>
  <c r="S182" i="9"/>
  <c r="N182" i="9"/>
  <c r="V183" i="9"/>
  <c r="Q183" i="9"/>
  <c r="T185" i="9"/>
  <c r="O185" i="9"/>
  <c r="R187" i="9"/>
  <c r="M187" i="9"/>
  <c r="U188" i="9"/>
  <c r="P188" i="9"/>
  <c r="S190" i="9"/>
  <c r="N190" i="9"/>
  <c r="V191" i="9"/>
  <c r="Q191" i="9"/>
  <c r="T193" i="9"/>
  <c r="O193" i="9"/>
  <c r="R195" i="9"/>
  <c r="M195" i="9"/>
  <c r="U196" i="9"/>
  <c r="P196" i="9"/>
  <c r="S198" i="9"/>
  <c r="N198" i="9"/>
  <c r="V199" i="9"/>
  <c r="Q199" i="9"/>
  <c r="T201" i="9"/>
  <c r="O201" i="9"/>
  <c r="R203" i="9"/>
  <c r="M203" i="9"/>
  <c r="U204" i="9"/>
  <c r="P204" i="9"/>
  <c r="S206" i="9"/>
  <c r="N206" i="9"/>
  <c r="V207" i="9"/>
  <c r="Q207" i="9"/>
  <c r="T209" i="9"/>
  <c r="O209" i="9"/>
  <c r="R211" i="9"/>
  <c r="M211" i="9"/>
  <c r="U212" i="9"/>
  <c r="P212" i="9"/>
  <c r="S214" i="9"/>
  <c r="N214" i="9"/>
  <c r="V215" i="9"/>
  <c r="Q215" i="9"/>
  <c r="T217" i="9"/>
  <c r="O217" i="9"/>
  <c r="R219" i="9"/>
  <c r="M219" i="9"/>
  <c r="U220" i="9"/>
  <c r="P220" i="9"/>
  <c r="S222" i="9"/>
  <c r="N222" i="9"/>
  <c r="V223" i="9"/>
  <c r="Q223" i="9"/>
  <c r="T225" i="9"/>
  <c r="O225" i="9"/>
  <c r="R227" i="9"/>
  <c r="M227" i="9"/>
  <c r="U228" i="9"/>
  <c r="P228" i="9"/>
  <c r="V231" i="9"/>
  <c r="Q231" i="9"/>
  <c r="T233" i="9"/>
  <c r="O233" i="9"/>
  <c r="R235" i="9"/>
  <c r="M235" i="9"/>
  <c r="U236" i="9"/>
  <c r="P236" i="9"/>
  <c r="S238" i="9"/>
  <c r="N238" i="9"/>
  <c r="V239" i="9"/>
  <c r="Q239" i="9"/>
  <c r="T241" i="9"/>
  <c r="O241" i="9"/>
  <c r="R243" i="9"/>
  <c r="M243" i="9"/>
  <c r="U244" i="9"/>
  <c r="P244" i="9"/>
  <c r="S246" i="9"/>
  <c r="N246" i="9"/>
  <c r="V247" i="9"/>
  <c r="Q247" i="9"/>
  <c r="T249" i="9"/>
  <c r="O249" i="9"/>
  <c r="R251" i="9"/>
  <c r="M251" i="9"/>
  <c r="U252" i="9"/>
  <c r="P252" i="9"/>
  <c r="S254" i="9"/>
  <c r="N254" i="9"/>
  <c r="V255" i="9"/>
  <c r="Q255" i="9"/>
  <c r="T257" i="9"/>
  <c r="O257" i="9"/>
  <c r="R259" i="9"/>
  <c r="M259" i="9"/>
  <c r="U260" i="9"/>
  <c r="P260" i="9"/>
  <c r="S262" i="9"/>
  <c r="N262" i="9"/>
  <c r="V263" i="9"/>
  <c r="Q263" i="9"/>
  <c r="T265" i="9"/>
  <c r="O265" i="9"/>
  <c r="R267" i="9"/>
  <c r="M267" i="9"/>
  <c r="U268" i="9"/>
  <c r="P268" i="9"/>
  <c r="S270" i="9"/>
  <c r="N270" i="9"/>
  <c r="V271" i="9"/>
  <c r="Q271" i="9"/>
  <c r="T273" i="9"/>
  <c r="O273" i="9"/>
  <c r="R275" i="9"/>
  <c r="M275" i="9"/>
  <c r="U276" i="9"/>
  <c r="P276" i="9"/>
  <c r="S278" i="9"/>
  <c r="N278" i="9"/>
  <c r="V279" i="9"/>
  <c r="Q279" i="9"/>
  <c r="T281" i="9"/>
  <c r="O281" i="9"/>
  <c r="R283" i="9"/>
  <c r="M283" i="9"/>
  <c r="U284" i="9"/>
  <c r="P284" i="9"/>
  <c r="S286" i="9"/>
  <c r="N286" i="9"/>
  <c r="V287" i="9"/>
  <c r="Q287" i="9"/>
  <c r="T289" i="9"/>
  <c r="O289" i="9"/>
  <c r="R291" i="9"/>
  <c r="M291" i="9"/>
  <c r="U292" i="9"/>
  <c r="P292" i="9"/>
  <c r="S294" i="9"/>
  <c r="N294" i="9"/>
  <c r="V295" i="9"/>
  <c r="Q295" i="9"/>
  <c r="T297" i="9"/>
  <c r="O297" i="9"/>
  <c r="R299" i="9"/>
  <c r="M299" i="9"/>
  <c r="U300" i="9"/>
  <c r="P300" i="9"/>
  <c r="S302" i="9"/>
  <c r="N302" i="9"/>
  <c r="V303" i="9"/>
  <c r="Q303" i="9"/>
  <c r="T305" i="9"/>
  <c r="O305" i="9"/>
  <c r="R307" i="9"/>
  <c r="M307" i="9"/>
  <c r="U308" i="9"/>
  <c r="P308" i="9"/>
  <c r="S310" i="9"/>
  <c r="N310" i="9"/>
  <c r="V311" i="9"/>
  <c r="Q311" i="9"/>
  <c r="T313" i="9"/>
  <c r="O313" i="9"/>
  <c r="R315" i="9"/>
  <c r="M315" i="9"/>
  <c r="U316" i="9"/>
  <c r="P316" i="9"/>
  <c r="S318" i="9"/>
  <c r="N318" i="9"/>
  <c r="V319" i="9"/>
  <c r="Q319" i="9"/>
  <c r="T321" i="9"/>
  <c r="O321" i="9"/>
  <c r="R323" i="9"/>
  <c r="M323" i="9"/>
  <c r="U324" i="9"/>
  <c r="P324" i="9"/>
  <c r="S326" i="9"/>
  <c r="N326" i="9"/>
  <c r="V327" i="9"/>
  <c r="Q327" i="9"/>
  <c r="T329" i="9"/>
  <c r="O329" i="9"/>
  <c r="R331" i="9"/>
  <c r="M331" i="9"/>
  <c r="U332" i="9"/>
  <c r="P332" i="9"/>
  <c r="S334" i="9"/>
  <c r="N334" i="9"/>
  <c r="V335" i="9"/>
  <c r="Q335" i="9"/>
  <c r="T337" i="9"/>
  <c r="O337" i="9"/>
  <c r="R339" i="9"/>
  <c r="M339" i="9"/>
  <c r="U340" i="9"/>
  <c r="P340" i="9"/>
  <c r="S342" i="9"/>
  <c r="N342" i="9"/>
  <c r="V343" i="9"/>
  <c r="Q343" i="9"/>
  <c r="T345" i="9"/>
  <c r="O345" i="9"/>
  <c r="R347" i="9"/>
  <c r="M347" i="9"/>
  <c r="U348" i="9"/>
  <c r="P348" i="9"/>
  <c r="S350" i="9"/>
  <c r="N350" i="9"/>
  <c r="V351" i="9"/>
  <c r="Q351" i="9"/>
  <c r="T353" i="9"/>
  <c r="O353" i="9"/>
  <c r="R355" i="9"/>
  <c r="M355" i="9"/>
  <c r="U356" i="9"/>
  <c r="P356" i="9"/>
  <c r="S358" i="9"/>
  <c r="N358" i="9"/>
  <c r="V359" i="9"/>
  <c r="Q359" i="9"/>
  <c r="T361" i="9"/>
  <c r="O361" i="9"/>
  <c r="R363" i="9"/>
  <c r="M363" i="9"/>
  <c r="U364" i="9"/>
  <c r="P364" i="9"/>
  <c r="S366" i="9"/>
  <c r="N366" i="9"/>
  <c r="V367" i="9"/>
  <c r="Q367" i="9"/>
  <c r="T369" i="9"/>
  <c r="O369" i="9"/>
  <c r="U372" i="9"/>
  <c r="P372" i="9"/>
  <c r="S374" i="9"/>
  <c r="N374" i="9"/>
  <c r="V375" i="9"/>
  <c r="Q375" i="9"/>
  <c r="T377" i="9"/>
  <c r="O377" i="9"/>
  <c r="R379" i="9"/>
  <c r="M379" i="9"/>
  <c r="U380" i="9"/>
  <c r="P380" i="9"/>
  <c r="S382" i="9"/>
  <c r="N382" i="9"/>
  <c r="V383" i="9"/>
  <c r="Q383" i="9"/>
  <c r="T385" i="9"/>
  <c r="O385" i="9"/>
  <c r="R387" i="9"/>
  <c r="M387" i="9"/>
  <c r="U388" i="9"/>
  <c r="P388" i="9"/>
  <c r="S390" i="9"/>
  <c r="N390" i="9"/>
  <c r="V391" i="9"/>
  <c r="Q391" i="9"/>
  <c r="T393" i="9"/>
  <c r="O393" i="9"/>
  <c r="R395" i="9"/>
  <c r="M395" i="9"/>
  <c r="U396" i="9"/>
  <c r="P396" i="9"/>
  <c r="S398" i="9"/>
  <c r="N398" i="9"/>
  <c r="V399" i="9"/>
  <c r="Q399" i="9"/>
  <c r="T401" i="9"/>
  <c r="O401" i="9"/>
  <c r="R403" i="9"/>
  <c r="M403" i="9"/>
  <c r="U404" i="9"/>
  <c r="P404" i="9"/>
  <c r="S406" i="9"/>
  <c r="N406" i="9"/>
  <c r="V407" i="9"/>
  <c r="Q407" i="9"/>
  <c r="T409" i="9"/>
  <c r="O409" i="9"/>
  <c r="R411" i="9"/>
  <c r="M411" i="9"/>
  <c r="U412" i="9"/>
  <c r="P412" i="9"/>
  <c r="S414" i="9"/>
  <c r="N414" i="9"/>
  <c r="V415" i="9"/>
  <c r="Q415" i="9"/>
  <c r="T417" i="9"/>
  <c r="O417" i="9"/>
  <c r="R419" i="9"/>
  <c r="M419" i="9"/>
  <c r="U420" i="9"/>
  <c r="P420" i="9"/>
  <c r="O380" i="9"/>
  <c r="N355" i="9"/>
  <c r="M272" i="9"/>
  <c r="S7" i="9"/>
  <c r="N7" i="9"/>
  <c r="S15" i="9"/>
  <c r="N15" i="9"/>
  <c r="V24" i="9"/>
  <c r="Q24" i="9"/>
  <c r="S39" i="9"/>
  <c r="N39" i="9"/>
  <c r="V48" i="9"/>
  <c r="Q48" i="9"/>
  <c r="T58" i="9"/>
  <c r="O58" i="9"/>
  <c r="T66" i="9"/>
  <c r="O66" i="9"/>
  <c r="R76" i="9"/>
  <c r="M76" i="9"/>
  <c r="V88" i="9"/>
  <c r="Q88" i="9"/>
  <c r="S103" i="9"/>
  <c r="N103" i="9"/>
  <c r="U117" i="9"/>
  <c r="P117" i="9"/>
  <c r="S135" i="9"/>
  <c r="N135" i="9"/>
  <c r="V152" i="9"/>
  <c r="Q152" i="9"/>
  <c r="S167" i="9"/>
  <c r="N167" i="9"/>
  <c r="U181" i="9"/>
  <c r="P181" i="9"/>
  <c r="R196" i="9"/>
  <c r="M196" i="9"/>
  <c r="R212" i="9"/>
  <c r="M212" i="9"/>
  <c r="T226" i="9"/>
  <c r="O226" i="9"/>
  <c r="R236" i="9"/>
  <c r="M236" i="9"/>
  <c r="S247" i="9"/>
  <c r="N247" i="9"/>
  <c r="T258" i="9"/>
  <c r="O258" i="9"/>
  <c r="U269" i="9"/>
  <c r="P269" i="9"/>
  <c r="V280" i="9"/>
  <c r="Q280" i="9"/>
  <c r="R292" i="9"/>
  <c r="M292" i="9"/>
  <c r="T306" i="9"/>
  <c r="O306" i="9"/>
  <c r="S319" i="9"/>
  <c r="N319" i="9"/>
  <c r="T330" i="9"/>
  <c r="O330" i="9"/>
  <c r="V336" i="9"/>
  <c r="Q336" i="9"/>
  <c r="V344" i="9"/>
  <c r="Q344" i="9"/>
  <c r="R356" i="9"/>
  <c r="M356" i="9"/>
  <c r="R364" i="9"/>
  <c r="M364" i="9"/>
  <c r="S375" i="9"/>
  <c r="N375" i="9"/>
  <c r="R388" i="9"/>
  <c r="M388" i="9"/>
  <c r="T402" i="9"/>
  <c r="O402" i="9"/>
  <c r="S415" i="9"/>
  <c r="N415" i="9"/>
  <c r="U429" i="9"/>
  <c r="P429" i="9"/>
  <c r="R444" i="9"/>
  <c r="M444" i="9"/>
  <c r="V456" i="9"/>
  <c r="Q456" i="9"/>
  <c r="T466" i="9"/>
  <c r="O466" i="9"/>
  <c r="Q433" i="9"/>
  <c r="R8" i="9"/>
  <c r="M8" i="9"/>
  <c r="U9" i="9"/>
  <c r="P9" i="9"/>
  <c r="S11" i="9"/>
  <c r="N11" i="9"/>
  <c r="V12" i="9"/>
  <c r="Q12" i="9"/>
  <c r="T14" i="9"/>
  <c r="O14" i="9"/>
  <c r="R16" i="9"/>
  <c r="M16" i="9"/>
  <c r="U17" i="9"/>
  <c r="P17" i="9"/>
  <c r="S19" i="9"/>
  <c r="N19" i="9"/>
  <c r="V20" i="9"/>
  <c r="Q20" i="9"/>
  <c r="T22" i="9"/>
  <c r="O22" i="9"/>
  <c r="R24" i="9"/>
  <c r="M24" i="9"/>
  <c r="U25" i="9"/>
  <c r="P25" i="9"/>
  <c r="S27" i="9"/>
  <c r="N27" i="9"/>
  <c r="V28" i="9"/>
  <c r="Q28" i="9"/>
  <c r="T30" i="9"/>
  <c r="O30" i="9"/>
  <c r="R32" i="9"/>
  <c r="M32" i="9"/>
  <c r="U33" i="9"/>
  <c r="P33" i="9"/>
  <c r="S35" i="9"/>
  <c r="N35" i="9"/>
  <c r="V36" i="9"/>
  <c r="Q36" i="9"/>
  <c r="T38" i="9"/>
  <c r="O38" i="9"/>
  <c r="R40" i="9"/>
  <c r="M40" i="9"/>
  <c r="U41" i="9"/>
  <c r="P41" i="9"/>
  <c r="S43" i="9"/>
  <c r="N43" i="9"/>
  <c r="V44" i="9"/>
  <c r="Q44" i="9"/>
  <c r="T46" i="9"/>
  <c r="O46" i="9"/>
  <c r="R48" i="9"/>
  <c r="M48" i="9"/>
  <c r="U49" i="9"/>
  <c r="P49" i="9"/>
  <c r="S51" i="9"/>
  <c r="N51" i="9"/>
  <c r="V52" i="9"/>
  <c r="Q52" i="9"/>
  <c r="T54" i="9"/>
  <c r="O54" i="9"/>
  <c r="R56" i="9"/>
  <c r="M56" i="9"/>
  <c r="U57" i="9"/>
  <c r="P57" i="9"/>
  <c r="S59" i="9"/>
  <c r="N59" i="9"/>
  <c r="V60" i="9"/>
  <c r="Q60" i="9"/>
  <c r="T62" i="9"/>
  <c r="O62" i="9"/>
  <c r="R64" i="9"/>
  <c r="M64" i="9"/>
  <c r="U65" i="9"/>
  <c r="P65" i="9"/>
  <c r="S67" i="9"/>
  <c r="N67" i="9"/>
  <c r="V68" i="9"/>
  <c r="Q68" i="9"/>
  <c r="T70" i="9"/>
  <c r="O70" i="9"/>
  <c r="R72" i="9"/>
  <c r="M72" i="9"/>
  <c r="U73" i="9"/>
  <c r="P73" i="9"/>
  <c r="S75" i="9"/>
  <c r="N75" i="9"/>
  <c r="V76" i="9"/>
  <c r="Q76" i="9"/>
  <c r="T78" i="9"/>
  <c r="O78" i="9"/>
  <c r="R80" i="9"/>
  <c r="M80" i="9"/>
  <c r="U81" i="9"/>
  <c r="P81" i="9"/>
  <c r="S83" i="9"/>
  <c r="N83" i="9"/>
  <c r="V84" i="9"/>
  <c r="Q84" i="9"/>
  <c r="T86" i="9"/>
  <c r="O86" i="9"/>
  <c r="R88" i="9"/>
  <c r="M88" i="9"/>
  <c r="U89" i="9"/>
  <c r="P89" i="9"/>
  <c r="S91" i="9"/>
  <c r="N91" i="9"/>
  <c r="V92" i="9"/>
  <c r="Q92" i="9"/>
  <c r="T94" i="9"/>
  <c r="O94" i="9"/>
  <c r="R96" i="9"/>
  <c r="M96" i="9"/>
  <c r="U97" i="9"/>
  <c r="P97" i="9"/>
  <c r="S99" i="9"/>
  <c r="N99" i="9"/>
  <c r="V100" i="9"/>
  <c r="Q100" i="9"/>
  <c r="T102" i="9"/>
  <c r="O102" i="9"/>
  <c r="R104" i="9"/>
  <c r="M104" i="9"/>
  <c r="U105" i="9"/>
  <c r="P105" i="9"/>
  <c r="S107" i="9"/>
  <c r="N107" i="9"/>
  <c r="V108" i="9"/>
  <c r="Q108" i="9"/>
  <c r="T110" i="9"/>
  <c r="O110" i="9"/>
  <c r="R112" i="9"/>
  <c r="M112" i="9"/>
  <c r="U113" i="9"/>
  <c r="P113" i="9"/>
  <c r="S115" i="9"/>
  <c r="N115" i="9"/>
  <c r="V116" i="9"/>
  <c r="Q116" i="9"/>
  <c r="T118" i="9"/>
  <c r="O118" i="9"/>
  <c r="R120" i="9"/>
  <c r="M120" i="9"/>
  <c r="U121" i="9"/>
  <c r="P121" i="9"/>
  <c r="S123" i="9"/>
  <c r="N123" i="9"/>
  <c r="V124" i="9"/>
  <c r="Q124" i="9"/>
  <c r="T126" i="9"/>
  <c r="O126" i="9"/>
  <c r="R128" i="9"/>
  <c r="M128" i="9"/>
  <c r="U129" i="9"/>
  <c r="P129" i="9"/>
  <c r="S131" i="9"/>
  <c r="N131" i="9"/>
  <c r="V132" i="9"/>
  <c r="Q132" i="9"/>
  <c r="T134" i="9"/>
  <c r="O134" i="9"/>
  <c r="R136" i="9"/>
  <c r="M136" i="9"/>
  <c r="U137" i="9"/>
  <c r="P137" i="9"/>
  <c r="S139" i="9"/>
  <c r="N139" i="9"/>
  <c r="V140" i="9"/>
  <c r="Q140" i="9"/>
  <c r="T142" i="9"/>
  <c r="O142" i="9"/>
  <c r="R144" i="9"/>
  <c r="M144" i="9"/>
  <c r="U145" i="9"/>
  <c r="P145" i="9"/>
  <c r="S147" i="9"/>
  <c r="N147" i="9"/>
  <c r="V148" i="9"/>
  <c r="Q148" i="9"/>
  <c r="T150" i="9"/>
  <c r="O150" i="9"/>
  <c r="R152" i="9"/>
  <c r="M152" i="9"/>
  <c r="U153" i="9"/>
  <c r="P153" i="9"/>
  <c r="S155" i="9"/>
  <c r="N155" i="9"/>
  <c r="V156" i="9"/>
  <c r="Q156" i="9"/>
  <c r="T158" i="9"/>
  <c r="O158" i="9"/>
  <c r="R160" i="9"/>
  <c r="M160" i="9"/>
  <c r="U161" i="9"/>
  <c r="P161" i="9"/>
  <c r="S163" i="9"/>
  <c r="N163" i="9"/>
  <c r="V164" i="9"/>
  <c r="Q164" i="9"/>
  <c r="T166" i="9"/>
  <c r="O166" i="9"/>
  <c r="R168" i="9"/>
  <c r="M168" i="9"/>
  <c r="U169" i="9"/>
  <c r="P169" i="9"/>
  <c r="S171" i="9"/>
  <c r="N171" i="9"/>
  <c r="V172" i="9"/>
  <c r="Q172" i="9"/>
  <c r="T174" i="9"/>
  <c r="O174" i="9"/>
  <c r="R176" i="9"/>
  <c r="M176" i="9"/>
  <c r="U177" i="9"/>
  <c r="P177" i="9"/>
  <c r="S179" i="9"/>
  <c r="N179" i="9"/>
  <c r="V180" i="9"/>
  <c r="Q180" i="9"/>
  <c r="T182" i="9"/>
  <c r="O182" i="9"/>
  <c r="R184" i="9"/>
  <c r="M184" i="9"/>
  <c r="U185" i="9"/>
  <c r="P185" i="9"/>
  <c r="S187" i="9"/>
  <c r="N187" i="9"/>
  <c r="V188" i="9"/>
  <c r="Q188" i="9"/>
  <c r="T190" i="9"/>
  <c r="O190" i="9"/>
  <c r="R192" i="9"/>
  <c r="M192" i="9"/>
  <c r="U193" i="9"/>
  <c r="P193" i="9"/>
  <c r="S195" i="9"/>
  <c r="N195" i="9"/>
  <c r="V196" i="9"/>
  <c r="Q196" i="9"/>
  <c r="T198" i="9"/>
  <c r="O198" i="9"/>
  <c r="R200" i="9"/>
  <c r="M200" i="9"/>
  <c r="U201" i="9"/>
  <c r="P201" i="9"/>
  <c r="S203" i="9"/>
  <c r="N203" i="9"/>
  <c r="V204" i="9"/>
  <c r="Q204" i="9"/>
  <c r="T206" i="9"/>
  <c r="O206" i="9"/>
  <c r="R208" i="9"/>
  <c r="M208" i="9"/>
  <c r="U209" i="9"/>
  <c r="P209" i="9"/>
  <c r="S211" i="9"/>
  <c r="N211" i="9"/>
  <c r="V212" i="9"/>
  <c r="Q212" i="9"/>
  <c r="T214" i="9"/>
  <c r="O214" i="9"/>
  <c r="R216" i="9"/>
  <c r="M216" i="9"/>
  <c r="U217" i="9"/>
  <c r="P217" i="9"/>
  <c r="S219" i="9"/>
  <c r="N219" i="9"/>
  <c r="V220" i="9"/>
  <c r="Q220" i="9"/>
  <c r="T222" i="9"/>
  <c r="O222" i="9"/>
  <c r="R224" i="9"/>
  <c r="M224" i="9"/>
  <c r="U225" i="9"/>
  <c r="P225" i="9"/>
  <c r="S227" i="9"/>
  <c r="N227" i="9"/>
  <c r="V228" i="9"/>
  <c r="Q228" i="9"/>
  <c r="T230" i="9"/>
  <c r="O230" i="9"/>
  <c r="R232" i="9"/>
  <c r="M232" i="9"/>
  <c r="U233" i="9"/>
  <c r="P233" i="9"/>
  <c r="S235" i="9"/>
  <c r="N235" i="9"/>
  <c r="V236" i="9"/>
  <c r="Q236" i="9"/>
  <c r="T238" i="9"/>
  <c r="O238" i="9"/>
  <c r="R240" i="9"/>
  <c r="M240" i="9"/>
  <c r="U241" i="9"/>
  <c r="P241" i="9"/>
  <c r="S243" i="9"/>
  <c r="N243" i="9"/>
  <c r="V244" i="9"/>
  <c r="Q244" i="9"/>
  <c r="R248" i="9"/>
  <c r="M248" i="9"/>
  <c r="U249" i="9"/>
  <c r="P249" i="9"/>
  <c r="S251" i="9"/>
  <c r="N251" i="9"/>
  <c r="V252" i="9"/>
  <c r="Q252" i="9"/>
  <c r="T254" i="9"/>
  <c r="O254" i="9"/>
  <c r="R256" i="9"/>
  <c r="M256" i="9"/>
  <c r="U257" i="9"/>
  <c r="P257" i="9"/>
  <c r="V260" i="9"/>
  <c r="Q260" i="9"/>
  <c r="T262" i="9"/>
  <c r="O262" i="9"/>
  <c r="R264" i="9"/>
  <c r="M264" i="9"/>
  <c r="U265" i="9"/>
  <c r="P265" i="9"/>
  <c r="S267" i="9"/>
  <c r="N267" i="9"/>
  <c r="V268" i="9"/>
  <c r="Q268" i="9"/>
  <c r="T270" i="9"/>
  <c r="O270" i="9"/>
  <c r="U273" i="9"/>
  <c r="P273" i="9"/>
  <c r="S275" i="9"/>
  <c r="N275" i="9"/>
  <c r="V276" i="9"/>
  <c r="Q276" i="9"/>
  <c r="T278" i="9"/>
  <c r="O278" i="9"/>
  <c r="R280" i="9"/>
  <c r="M280" i="9"/>
  <c r="U281" i="9"/>
  <c r="P281" i="9"/>
  <c r="S283" i="9"/>
  <c r="N283" i="9"/>
  <c r="T286" i="9"/>
  <c r="O286" i="9"/>
  <c r="R288" i="9"/>
  <c r="M288" i="9"/>
  <c r="U289" i="9"/>
  <c r="P289" i="9"/>
  <c r="S291" i="9"/>
  <c r="N291" i="9"/>
  <c r="V292" i="9"/>
  <c r="Q292" i="9"/>
  <c r="T294" i="9"/>
  <c r="O294" i="9"/>
  <c r="R296" i="9"/>
  <c r="M296" i="9"/>
  <c r="S299" i="9"/>
  <c r="N299" i="9"/>
  <c r="V300" i="9"/>
  <c r="Q300" i="9"/>
  <c r="T302" i="9"/>
  <c r="O302" i="9"/>
  <c r="R304" i="9"/>
  <c r="M304" i="9"/>
  <c r="U305" i="9"/>
  <c r="P305" i="9"/>
  <c r="S307" i="9"/>
  <c r="N307" i="9"/>
  <c r="V308" i="9"/>
  <c r="Q308" i="9"/>
  <c r="R312" i="9"/>
  <c r="M312" i="9"/>
  <c r="U313" i="9"/>
  <c r="P313" i="9"/>
  <c r="S315" i="9"/>
  <c r="N315" i="9"/>
  <c r="V316" i="9"/>
  <c r="Q316" i="9"/>
  <c r="T318" i="9"/>
  <c r="O318" i="9"/>
  <c r="R320" i="9"/>
  <c r="M320" i="9"/>
  <c r="U321" i="9"/>
  <c r="P321" i="9"/>
  <c r="V324" i="9"/>
  <c r="Q324" i="9"/>
  <c r="T326" i="9"/>
  <c r="O326" i="9"/>
  <c r="R328" i="9"/>
  <c r="M328" i="9"/>
  <c r="U329" i="9"/>
  <c r="P329" i="9"/>
  <c r="S331" i="9"/>
  <c r="N331" i="9"/>
  <c r="V332" i="9"/>
  <c r="Q332" i="9"/>
  <c r="T334" i="9"/>
  <c r="O334" i="9"/>
  <c r="U337" i="9"/>
  <c r="P337" i="9"/>
  <c r="S339" i="9"/>
  <c r="N339" i="9"/>
  <c r="V340" i="9"/>
  <c r="Q340" i="9"/>
  <c r="T342" i="9"/>
  <c r="O342" i="9"/>
  <c r="R344" i="9"/>
  <c r="M344" i="9"/>
  <c r="U345" i="9"/>
  <c r="P345" i="9"/>
  <c r="S347" i="9"/>
  <c r="N347" i="9"/>
  <c r="V348" i="9"/>
  <c r="Q348" i="9"/>
  <c r="T350" i="9"/>
  <c r="O350" i="9"/>
  <c r="R352" i="9"/>
  <c r="M352" i="9"/>
  <c r="U353" i="9"/>
  <c r="P353" i="9"/>
  <c r="V356" i="9"/>
  <c r="Q356" i="9"/>
  <c r="T358" i="9"/>
  <c r="O358" i="9"/>
  <c r="R360" i="9"/>
  <c r="M360" i="9"/>
  <c r="U361" i="9"/>
  <c r="P361" i="9"/>
  <c r="S363" i="9"/>
  <c r="N363" i="9"/>
  <c r="V364" i="9"/>
  <c r="Q364" i="9"/>
  <c r="T366" i="9"/>
  <c r="O366" i="9"/>
  <c r="U369" i="9"/>
  <c r="P369" i="9"/>
  <c r="S371" i="9"/>
  <c r="N371" i="9"/>
  <c r="V372" i="9"/>
  <c r="Q372" i="9"/>
  <c r="T374" i="9"/>
  <c r="O374" i="9"/>
  <c r="U377" i="9"/>
  <c r="P377" i="9"/>
  <c r="S379" i="9"/>
  <c r="N379" i="9"/>
  <c r="V380" i="9"/>
  <c r="Q380" i="9"/>
  <c r="R384" i="9"/>
  <c r="M384" i="9"/>
  <c r="U385" i="9"/>
  <c r="P385" i="9"/>
  <c r="S387" i="9"/>
  <c r="N387" i="9"/>
  <c r="T390" i="9"/>
  <c r="O390" i="9"/>
  <c r="R392" i="9"/>
  <c r="M392" i="9"/>
  <c r="U393" i="9"/>
  <c r="P393" i="9"/>
  <c r="V396" i="9"/>
  <c r="Q396" i="9"/>
  <c r="T398" i="9"/>
  <c r="O398" i="9"/>
  <c r="N395" i="9"/>
  <c r="N259" i="9"/>
  <c r="P53" i="9"/>
  <c r="R12" i="9"/>
  <c r="M12" i="9"/>
  <c r="S23" i="9"/>
  <c r="N23" i="9"/>
  <c r="T34" i="9"/>
  <c r="O34" i="9"/>
  <c r="R44" i="9"/>
  <c r="M44" i="9"/>
  <c r="S55" i="9"/>
  <c r="N55" i="9"/>
  <c r="V64" i="9"/>
  <c r="Q64" i="9"/>
  <c r="U77" i="9"/>
  <c r="P77" i="9"/>
  <c r="R84" i="9"/>
  <c r="M84" i="9"/>
  <c r="T90" i="9"/>
  <c r="O90" i="9"/>
  <c r="T98" i="9"/>
  <c r="O98" i="9"/>
  <c r="V104" i="9"/>
  <c r="Q104" i="9"/>
  <c r="U109" i="9"/>
  <c r="P109" i="9"/>
  <c r="T114" i="9"/>
  <c r="O114" i="9"/>
  <c r="V120" i="9"/>
  <c r="Q120" i="9"/>
  <c r="U125" i="9"/>
  <c r="P125" i="9"/>
  <c r="T130" i="9"/>
  <c r="O130" i="9"/>
  <c r="T138" i="9"/>
  <c r="O138" i="9"/>
  <c r="S143" i="9"/>
  <c r="N143" i="9"/>
  <c r="R148" i="9"/>
  <c r="M148" i="9"/>
  <c r="T154" i="9"/>
  <c r="O154" i="9"/>
  <c r="S159" i="9"/>
  <c r="N159" i="9"/>
  <c r="R164" i="9"/>
  <c r="M164" i="9"/>
  <c r="V168" i="9"/>
  <c r="Q168" i="9"/>
  <c r="U173" i="9"/>
  <c r="P173" i="9"/>
  <c r="R180" i="9"/>
  <c r="M180" i="9"/>
  <c r="V184" i="9"/>
  <c r="Q184" i="9"/>
  <c r="U189" i="9"/>
  <c r="P189" i="9"/>
  <c r="V200" i="9"/>
  <c r="Q200" i="9"/>
  <c r="R204" i="9"/>
  <c r="M204" i="9"/>
  <c r="T210" i="9"/>
  <c r="O210" i="9"/>
  <c r="T218" i="9"/>
  <c r="O218" i="9"/>
  <c r="S223" i="9"/>
  <c r="N223" i="9"/>
  <c r="U229" i="9"/>
  <c r="P229" i="9"/>
  <c r="U237" i="9"/>
  <c r="P237" i="9"/>
  <c r="R244" i="9"/>
  <c r="M244" i="9"/>
  <c r="U253" i="9"/>
  <c r="P253" i="9"/>
  <c r="S263" i="9"/>
  <c r="N263" i="9"/>
  <c r="R276" i="9"/>
  <c r="M276" i="9"/>
  <c r="V288" i="9"/>
  <c r="Q288" i="9"/>
  <c r="S295" i="9"/>
  <c r="N295" i="9"/>
  <c r="V304" i="9"/>
  <c r="Q304" i="9"/>
  <c r="T314" i="9"/>
  <c r="O314" i="9"/>
  <c r="U325" i="9"/>
  <c r="P325" i="9"/>
  <c r="S335" i="9"/>
  <c r="N335" i="9"/>
  <c r="S343" i="9"/>
  <c r="N343" i="9"/>
  <c r="T354" i="9"/>
  <c r="O354" i="9"/>
  <c r="U365" i="9"/>
  <c r="P365" i="9"/>
  <c r="U373" i="9"/>
  <c r="P373" i="9"/>
  <c r="S383" i="9"/>
  <c r="N383" i="9"/>
  <c r="U397" i="9"/>
  <c r="P397" i="9"/>
  <c r="T410" i="9"/>
  <c r="O410" i="9"/>
  <c r="U421" i="9"/>
  <c r="P421" i="9"/>
  <c r="S431" i="9"/>
  <c r="N431" i="9"/>
  <c r="T442" i="9"/>
  <c r="O442" i="9"/>
  <c r="R452" i="9"/>
  <c r="M452" i="9"/>
  <c r="U461" i="9"/>
  <c r="P461" i="9"/>
  <c r="S8" i="9"/>
  <c r="N8" i="9"/>
  <c r="V9" i="9"/>
  <c r="Q9" i="9"/>
  <c r="T11" i="9"/>
  <c r="O11" i="9"/>
  <c r="R13" i="9"/>
  <c r="M13" i="9"/>
  <c r="U14" i="9"/>
  <c r="P14" i="9"/>
  <c r="S16" i="9"/>
  <c r="N16" i="9"/>
  <c r="V17" i="9"/>
  <c r="Q17" i="9"/>
  <c r="T19" i="9"/>
  <c r="O19" i="9"/>
  <c r="R21" i="9"/>
  <c r="M21" i="9"/>
  <c r="U22" i="9"/>
  <c r="P22" i="9"/>
  <c r="S24" i="9"/>
  <c r="N24" i="9"/>
  <c r="V25" i="9"/>
  <c r="Q25" i="9"/>
  <c r="T27" i="9"/>
  <c r="O27" i="9"/>
  <c r="R29" i="9"/>
  <c r="M29" i="9"/>
  <c r="U30" i="9"/>
  <c r="P30" i="9"/>
  <c r="S32" i="9"/>
  <c r="N32" i="9"/>
  <c r="V33" i="9"/>
  <c r="Q33" i="9"/>
  <c r="T35" i="9"/>
  <c r="O35" i="9"/>
  <c r="R37" i="9"/>
  <c r="M37" i="9"/>
  <c r="U38" i="9"/>
  <c r="P38" i="9"/>
  <c r="S40" i="9"/>
  <c r="N40" i="9"/>
  <c r="V41" i="9"/>
  <c r="Q41" i="9"/>
  <c r="T43" i="9"/>
  <c r="O43" i="9"/>
  <c r="R45" i="9"/>
  <c r="M45" i="9"/>
  <c r="U46" i="9"/>
  <c r="P46" i="9"/>
  <c r="S48" i="9"/>
  <c r="N48" i="9"/>
  <c r="V49" i="9"/>
  <c r="Q49" i="9"/>
  <c r="T51" i="9"/>
  <c r="O51" i="9"/>
  <c r="R53" i="9"/>
  <c r="M53" i="9"/>
  <c r="U54" i="9"/>
  <c r="P54" i="9"/>
  <c r="S56" i="9"/>
  <c r="N56" i="9"/>
  <c r="V57" i="9"/>
  <c r="Q57" i="9"/>
  <c r="T59" i="9"/>
  <c r="O59" i="9"/>
  <c r="R61" i="9"/>
  <c r="M61" i="9"/>
  <c r="U62" i="9"/>
  <c r="P62" i="9"/>
  <c r="S64" i="9"/>
  <c r="N64" i="9"/>
  <c r="V65" i="9"/>
  <c r="Q65" i="9"/>
  <c r="T67" i="9"/>
  <c r="O67" i="9"/>
  <c r="R69" i="9"/>
  <c r="M69" i="9"/>
  <c r="U70" i="9"/>
  <c r="P70" i="9"/>
  <c r="S72" i="9"/>
  <c r="N72" i="9"/>
  <c r="V73" i="9"/>
  <c r="Q73" i="9"/>
  <c r="T75" i="9"/>
  <c r="O75" i="9"/>
  <c r="R77" i="9"/>
  <c r="M77" i="9"/>
  <c r="U78" i="9"/>
  <c r="P78" i="9"/>
  <c r="S80" i="9"/>
  <c r="N80" i="9"/>
  <c r="V81" i="9"/>
  <c r="Q81" i="9"/>
  <c r="T83" i="9"/>
  <c r="O83" i="9"/>
  <c r="R85" i="9"/>
  <c r="M85" i="9"/>
  <c r="U86" i="9"/>
  <c r="S88" i="9"/>
  <c r="N88" i="9"/>
  <c r="V89" i="9"/>
  <c r="Q89" i="9"/>
  <c r="T91" i="9"/>
  <c r="O91" i="9"/>
  <c r="R93" i="9"/>
  <c r="M93" i="9"/>
  <c r="U94" i="9"/>
  <c r="P94" i="9"/>
  <c r="S96" i="9"/>
  <c r="N96" i="9"/>
  <c r="V97" i="9"/>
  <c r="Q97" i="9"/>
  <c r="T99" i="9"/>
  <c r="O99" i="9"/>
  <c r="R101" i="9"/>
  <c r="M101" i="9"/>
  <c r="U102" i="9"/>
  <c r="P102" i="9"/>
  <c r="S104" i="9"/>
  <c r="N104" i="9"/>
  <c r="V105" i="9"/>
  <c r="Q105" i="9"/>
  <c r="T107" i="9"/>
  <c r="O107" i="9"/>
  <c r="R109" i="9"/>
  <c r="M109" i="9"/>
  <c r="U110" i="9"/>
  <c r="P110" i="9"/>
  <c r="S112" i="9"/>
  <c r="N112" i="9"/>
  <c r="V113" i="9"/>
  <c r="Q113" i="9"/>
  <c r="T115" i="9"/>
  <c r="O115" i="9"/>
  <c r="R117" i="9"/>
  <c r="M117" i="9"/>
  <c r="U118" i="9"/>
  <c r="P118" i="9"/>
  <c r="S120" i="9"/>
  <c r="N120" i="9"/>
  <c r="V121" i="9"/>
  <c r="Q121" i="9"/>
  <c r="T123" i="9"/>
  <c r="O123" i="9"/>
  <c r="R125" i="9"/>
  <c r="M125" i="9"/>
  <c r="U126" i="9"/>
  <c r="P126" i="9"/>
  <c r="S128" i="9"/>
  <c r="N128" i="9"/>
  <c r="V129" i="9"/>
  <c r="Q129" i="9"/>
  <c r="T131" i="9"/>
  <c r="O131" i="9"/>
  <c r="R133" i="9"/>
  <c r="M133" i="9"/>
  <c r="U134" i="9"/>
  <c r="P134" i="9"/>
  <c r="S136" i="9"/>
  <c r="N136" i="9"/>
  <c r="V137" i="9"/>
  <c r="Q137" i="9"/>
  <c r="T139" i="9"/>
  <c r="O139" i="9"/>
  <c r="R141" i="9"/>
  <c r="M141" i="9"/>
  <c r="U142" i="9"/>
  <c r="P142" i="9"/>
  <c r="S144" i="9"/>
  <c r="N144" i="9"/>
  <c r="V145" i="9"/>
  <c r="Q145" i="9"/>
  <c r="T147" i="9"/>
  <c r="O147" i="9"/>
  <c r="R149" i="9"/>
  <c r="M149" i="9"/>
  <c r="U150" i="9"/>
  <c r="P150" i="9"/>
  <c r="S152" i="9"/>
  <c r="V153" i="9"/>
  <c r="Q153" i="9"/>
  <c r="T155" i="9"/>
  <c r="O155" i="9"/>
  <c r="R157" i="9"/>
  <c r="M157" i="9"/>
  <c r="U158" i="9"/>
  <c r="P158" i="9"/>
  <c r="S160" i="9"/>
  <c r="N160" i="9"/>
  <c r="V161" i="9"/>
  <c r="Q161" i="9"/>
  <c r="T163" i="9"/>
  <c r="O163" i="9"/>
  <c r="R165" i="9"/>
  <c r="M165" i="9"/>
  <c r="U166" i="9"/>
  <c r="P166" i="9"/>
  <c r="S168" i="9"/>
  <c r="N168" i="9"/>
  <c r="V169" i="9"/>
  <c r="Q169" i="9"/>
  <c r="T171" i="9"/>
  <c r="O171" i="9"/>
  <c r="R173" i="9"/>
  <c r="M173" i="9"/>
  <c r="U174" i="9"/>
  <c r="P174" i="9"/>
  <c r="S176" i="9"/>
  <c r="N176" i="9"/>
  <c r="V177" i="9"/>
  <c r="Q177" i="9"/>
  <c r="T179" i="9"/>
  <c r="O179" i="9"/>
  <c r="R181" i="9"/>
  <c r="M181" i="9"/>
  <c r="U182" i="9"/>
  <c r="P182" i="9"/>
  <c r="S184" i="9"/>
  <c r="N184" i="9"/>
  <c r="V185" i="9"/>
  <c r="Q185" i="9"/>
  <c r="T187" i="9"/>
  <c r="O187" i="9"/>
  <c r="R189" i="9"/>
  <c r="M189" i="9"/>
  <c r="U190" i="9"/>
  <c r="P190" i="9"/>
  <c r="S192" i="9"/>
  <c r="N192" i="9"/>
  <c r="V193" i="9"/>
  <c r="Q193" i="9"/>
  <c r="T195" i="9"/>
  <c r="O195" i="9"/>
  <c r="R197" i="9"/>
  <c r="M197" i="9"/>
  <c r="U198" i="9"/>
  <c r="P198" i="9"/>
  <c r="S200" i="9"/>
  <c r="N200" i="9"/>
  <c r="V201" i="9"/>
  <c r="Q201" i="9"/>
  <c r="T203" i="9"/>
  <c r="O203" i="9"/>
  <c r="R205" i="9"/>
  <c r="M205" i="9"/>
  <c r="U206" i="9"/>
  <c r="P206" i="9"/>
  <c r="S208" i="9"/>
  <c r="N208" i="9"/>
  <c r="V209" i="9"/>
  <c r="Q209" i="9"/>
  <c r="T211" i="9"/>
  <c r="O211" i="9"/>
  <c r="R213" i="9"/>
  <c r="M213" i="9"/>
  <c r="U214" i="9"/>
  <c r="P214" i="9"/>
  <c r="S216" i="9"/>
  <c r="N216" i="9"/>
  <c r="V217" i="9"/>
  <c r="Q217" i="9"/>
  <c r="T219" i="9"/>
  <c r="O219" i="9"/>
  <c r="R221" i="9"/>
  <c r="M221" i="9"/>
  <c r="U222" i="9"/>
  <c r="P222" i="9"/>
  <c r="S224" i="9"/>
  <c r="N224" i="9"/>
  <c r="V225" i="9"/>
  <c r="Q225" i="9"/>
  <c r="T227" i="9"/>
  <c r="O227" i="9"/>
  <c r="R229" i="9"/>
  <c r="M229" i="9"/>
  <c r="U230" i="9"/>
  <c r="P230" i="9"/>
  <c r="S232" i="9"/>
  <c r="N232" i="9"/>
  <c r="V233" i="9"/>
  <c r="Q233" i="9"/>
  <c r="T235" i="9"/>
  <c r="O235" i="9"/>
  <c r="R237" i="9"/>
  <c r="M237" i="9"/>
  <c r="U238" i="9"/>
  <c r="P238" i="9"/>
  <c r="S240" i="9"/>
  <c r="N240" i="9"/>
  <c r="V241" i="9"/>
  <c r="Q241" i="9"/>
  <c r="T243" i="9"/>
  <c r="O243" i="9"/>
  <c r="R245" i="9"/>
  <c r="M245" i="9"/>
  <c r="U246" i="9"/>
  <c r="P246" i="9"/>
  <c r="S248" i="9"/>
  <c r="N248" i="9"/>
  <c r="V249" i="9"/>
  <c r="Q249" i="9"/>
  <c r="T251" i="9"/>
  <c r="O251" i="9"/>
  <c r="R253" i="9"/>
  <c r="M253" i="9"/>
  <c r="U254" i="9"/>
  <c r="P254" i="9"/>
  <c r="S256" i="9"/>
  <c r="N256" i="9"/>
  <c r="V257" i="9"/>
  <c r="Q257" i="9"/>
  <c r="T259" i="9"/>
  <c r="O259" i="9"/>
  <c r="R261" i="9"/>
  <c r="M261" i="9"/>
  <c r="U262" i="9"/>
  <c r="P262" i="9"/>
  <c r="S264" i="9"/>
  <c r="N264" i="9"/>
  <c r="V265" i="9"/>
  <c r="Q265" i="9"/>
  <c r="T267" i="9"/>
  <c r="O267" i="9"/>
  <c r="R269" i="9"/>
  <c r="M269" i="9"/>
  <c r="U270" i="9"/>
  <c r="P270" i="9"/>
  <c r="S272" i="9"/>
  <c r="N272" i="9"/>
  <c r="V273" i="9"/>
  <c r="Q273" i="9"/>
  <c r="T275" i="9"/>
  <c r="O275" i="9"/>
  <c r="R277" i="9"/>
  <c r="M277" i="9"/>
  <c r="U278" i="9"/>
  <c r="P278" i="9"/>
  <c r="S280" i="9"/>
  <c r="N280" i="9"/>
  <c r="V281" i="9"/>
  <c r="Q281" i="9"/>
  <c r="T283" i="9"/>
  <c r="O283" i="9"/>
  <c r="R285" i="9"/>
  <c r="M285" i="9"/>
  <c r="U286" i="9"/>
  <c r="P286" i="9"/>
  <c r="S288" i="9"/>
  <c r="N288" i="9"/>
  <c r="V289" i="9"/>
  <c r="Q289" i="9"/>
  <c r="T291" i="9"/>
  <c r="O291" i="9"/>
  <c r="R293" i="9"/>
  <c r="M293" i="9"/>
  <c r="U294" i="9"/>
  <c r="P294" i="9"/>
  <c r="S296" i="9"/>
  <c r="N296" i="9"/>
  <c r="V297" i="9"/>
  <c r="Q297" i="9"/>
  <c r="T299" i="9"/>
  <c r="O299" i="9"/>
  <c r="R301" i="9"/>
  <c r="M301" i="9"/>
  <c r="U302" i="9"/>
  <c r="P302" i="9"/>
  <c r="S304" i="9"/>
  <c r="N304" i="9"/>
  <c r="V305" i="9"/>
  <c r="Q305" i="9"/>
  <c r="T307" i="9"/>
  <c r="O307" i="9"/>
  <c r="R309" i="9"/>
  <c r="M309" i="9"/>
  <c r="U310" i="9"/>
  <c r="P310" i="9"/>
  <c r="S312" i="9"/>
  <c r="N312" i="9"/>
  <c r="V313" i="9"/>
  <c r="Q313" i="9"/>
  <c r="T315" i="9"/>
  <c r="O315" i="9"/>
  <c r="R317" i="9"/>
  <c r="M317" i="9"/>
  <c r="U318" i="9"/>
  <c r="P318" i="9"/>
  <c r="S320" i="9"/>
  <c r="N320" i="9"/>
  <c r="V321" i="9"/>
  <c r="Q321" i="9"/>
  <c r="T323" i="9"/>
  <c r="O323" i="9"/>
  <c r="R325" i="9"/>
  <c r="M325" i="9"/>
  <c r="U326" i="9"/>
  <c r="P326" i="9"/>
  <c r="S328" i="9"/>
  <c r="N328" i="9"/>
  <c r="V329" i="9"/>
  <c r="Q329" i="9"/>
  <c r="T331" i="9"/>
  <c r="O331" i="9"/>
  <c r="R333" i="9"/>
  <c r="M333" i="9"/>
  <c r="U334" i="9"/>
  <c r="P334" i="9"/>
  <c r="S336" i="9"/>
  <c r="N336" i="9"/>
  <c r="V337" i="9"/>
  <c r="Q337" i="9"/>
  <c r="T339" i="9"/>
  <c r="O339" i="9"/>
  <c r="R341" i="9"/>
  <c r="M341" i="9"/>
  <c r="U342" i="9"/>
  <c r="P342" i="9"/>
  <c r="S344" i="9"/>
  <c r="N344" i="9"/>
  <c r="V345" i="9"/>
  <c r="Q345" i="9"/>
  <c r="T347" i="9"/>
  <c r="O347" i="9"/>
  <c r="R349" i="9"/>
  <c r="M349" i="9"/>
  <c r="U350" i="9"/>
  <c r="P350" i="9"/>
  <c r="S352" i="9"/>
  <c r="N352" i="9"/>
  <c r="V353" i="9"/>
  <c r="Q353" i="9"/>
  <c r="T355" i="9"/>
  <c r="O355" i="9"/>
  <c r="R357" i="9"/>
  <c r="M357" i="9"/>
  <c r="U358" i="9"/>
  <c r="P358" i="9"/>
  <c r="S360" i="9"/>
  <c r="N360" i="9"/>
  <c r="V361" i="9"/>
  <c r="Q361" i="9"/>
  <c r="T363" i="9"/>
  <c r="O363" i="9"/>
  <c r="R365" i="9"/>
  <c r="M365" i="9"/>
  <c r="U366" i="9"/>
  <c r="P366" i="9"/>
  <c r="S368" i="9"/>
  <c r="N368" i="9"/>
  <c r="V369" i="9"/>
  <c r="Q369" i="9"/>
  <c r="T371" i="9"/>
  <c r="O371" i="9"/>
  <c r="R373" i="9"/>
  <c r="M373" i="9"/>
  <c r="U374" i="9"/>
  <c r="P374" i="9"/>
  <c r="S376" i="9"/>
  <c r="N376" i="9"/>
  <c r="V377" i="9"/>
  <c r="Q377" i="9"/>
  <c r="T379" i="9"/>
  <c r="O379" i="9"/>
  <c r="R381" i="9"/>
  <c r="M381" i="9"/>
  <c r="U382" i="9"/>
  <c r="P382" i="9"/>
  <c r="S384" i="9"/>
  <c r="N384" i="9"/>
  <c r="V385" i="9"/>
  <c r="Q385" i="9"/>
  <c r="T387" i="9"/>
  <c r="O387" i="9"/>
  <c r="R389" i="9"/>
  <c r="M389" i="9"/>
  <c r="U390" i="9"/>
  <c r="P390" i="9"/>
  <c r="S392" i="9"/>
  <c r="N392" i="9"/>
  <c r="V393" i="9"/>
  <c r="Q393" i="9"/>
  <c r="T395" i="9"/>
  <c r="O395" i="9"/>
  <c r="R397" i="9"/>
  <c r="M397" i="9"/>
  <c r="U398" i="9"/>
  <c r="P398" i="9"/>
  <c r="S400" i="9"/>
  <c r="N400" i="9"/>
  <c r="V401" i="9"/>
  <c r="Q401" i="9"/>
  <c r="T403" i="9"/>
  <c r="O403" i="9"/>
  <c r="R405" i="9"/>
  <c r="M405" i="9"/>
  <c r="U406" i="9"/>
  <c r="P406" i="9"/>
  <c r="S408" i="9"/>
  <c r="N408" i="9"/>
  <c r="V409" i="9"/>
  <c r="Q409" i="9"/>
  <c r="T411" i="9"/>
  <c r="O411" i="9"/>
  <c r="R413" i="9"/>
  <c r="M413" i="9"/>
  <c r="U414" i="9"/>
  <c r="P414" i="9"/>
  <c r="S416" i="9"/>
  <c r="N416" i="9"/>
  <c r="V417" i="9"/>
  <c r="Q417" i="9"/>
  <c r="T419" i="9"/>
  <c r="O419" i="9"/>
  <c r="R421" i="9"/>
  <c r="M421" i="9"/>
  <c r="U422" i="9"/>
  <c r="S424" i="9"/>
  <c r="V425" i="9"/>
  <c r="T427" i="9"/>
  <c r="R429" i="9"/>
  <c r="U430" i="9"/>
  <c r="S432" i="9"/>
  <c r="V433" i="9"/>
  <c r="T435" i="9"/>
  <c r="R437" i="9"/>
  <c r="U438" i="9"/>
  <c r="S440" i="9"/>
  <c r="V441" i="9"/>
  <c r="T443" i="9"/>
  <c r="R445" i="9"/>
  <c r="U446" i="9"/>
  <c r="S448" i="9"/>
  <c r="V449" i="9"/>
  <c r="T451" i="9"/>
  <c r="R453" i="9"/>
  <c r="U454" i="9"/>
  <c r="S456" i="9"/>
  <c r="V457" i="9"/>
  <c r="T459" i="9"/>
  <c r="R461" i="9"/>
  <c r="U462" i="9"/>
  <c r="S464" i="9"/>
  <c r="V465" i="9"/>
  <c r="T467" i="9"/>
  <c r="N464" i="9"/>
  <c r="O451" i="9"/>
  <c r="P438" i="9"/>
  <c r="Q425" i="9"/>
  <c r="N410" i="9"/>
  <c r="N393" i="9"/>
  <c r="M376" i="9"/>
  <c r="O346" i="9"/>
  <c r="O246" i="9"/>
  <c r="U13" i="9"/>
  <c r="P13" i="9"/>
  <c r="R20" i="9"/>
  <c r="M20" i="9"/>
  <c r="U29" i="9"/>
  <c r="P29" i="9"/>
  <c r="V40" i="9"/>
  <c r="Q40" i="9"/>
  <c r="R52" i="9"/>
  <c r="M52" i="9"/>
  <c r="S63" i="9"/>
  <c r="N63" i="9"/>
  <c r="U69" i="9"/>
  <c r="P69" i="9"/>
  <c r="S79" i="9"/>
  <c r="N79" i="9"/>
  <c r="R92" i="9"/>
  <c r="W92" i="9" s="1"/>
  <c r="M92" i="9"/>
  <c r="R108" i="9"/>
  <c r="M108" i="9"/>
  <c r="T122" i="9"/>
  <c r="O122" i="9"/>
  <c r="R140" i="9"/>
  <c r="M140" i="9"/>
  <c r="U157" i="9"/>
  <c r="P157" i="9"/>
  <c r="R172" i="9"/>
  <c r="M172" i="9"/>
  <c r="T186" i="9"/>
  <c r="O186" i="9"/>
  <c r="S199" i="9"/>
  <c r="N199" i="9"/>
  <c r="U213" i="9"/>
  <c r="P213" i="9"/>
  <c r="R228" i="9"/>
  <c r="M228" i="9"/>
  <c r="T234" i="9"/>
  <c r="O234" i="9"/>
  <c r="T242" i="9"/>
  <c r="O242" i="9"/>
  <c r="T250" i="9"/>
  <c r="O250" i="9"/>
  <c r="R260" i="9"/>
  <c r="M260" i="9"/>
  <c r="V272" i="9"/>
  <c r="Q272" i="9"/>
  <c r="R284" i="9"/>
  <c r="M284" i="9"/>
  <c r="T298" i="9"/>
  <c r="O298" i="9"/>
  <c r="S311" i="9"/>
  <c r="N311" i="9"/>
  <c r="V320" i="9"/>
  <c r="Q320" i="9"/>
  <c r="R332" i="9"/>
  <c r="M332" i="9"/>
  <c r="T338" i="9"/>
  <c r="O338" i="9"/>
  <c r="R348" i="9"/>
  <c r="M348" i="9"/>
  <c r="U357" i="9"/>
  <c r="P357" i="9"/>
  <c r="S367" i="9"/>
  <c r="N367" i="9"/>
  <c r="T378" i="9"/>
  <c r="O378" i="9"/>
  <c r="S391" i="9"/>
  <c r="N391" i="9"/>
  <c r="R404" i="9"/>
  <c r="M404" i="9"/>
  <c r="S423" i="9"/>
  <c r="N423" i="9"/>
  <c r="P446" i="9"/>
  <c r="T8" i="9"/>
  <c r="O8" i="9"/>
  <c r="R10" i="9"/>
  <c r="M10" i="9"/>
  <c r="U11" i="9"/>
  <c r="P11" i="9"/>
  <c r="S13" i="9"/>
  <c r="N13" i="9"/>
  <c r="V14" i="9"/>
  <c r="Q14" i="9"/>
  <c r="T16" i="9"/>
  <c r="O16" i="9"/>
  <c r="R18" i="9"/>
  <c r="M18" i="9"/>
  <c r="U19" i="9"/>
  <c r="P19" i="9"/>
  <c r="S21" i="9"/>
  <c r="N21" i="9"/>
  <c r="V22" i="9"/>
  <c r="Q22" i="9"/>
  <c r="T24" i="9"/>
  <c r="O24" i="9"/>
  <c r="R26" i="9"/>
  <c r="M26" i="9"/>
  <c r="U27" i="9"/>
  <c r="P27" i="9"/>
  <c r="S29" i="9"/>
  <c r="N29" i="9"/>
  <c r="V30" i="9"/>
  <c r="Q30" i="9"/>
  <c r="T32" i="9"/>
  <c r="O32" i="9"/>
  <c r="R34" i="9"/>
  <c r="M34" i="9"/>
  <c r="U35" i="9"/>
  <c r="P35" i="9"/>
  <c r="S37" i="9"/>
  <c r="N37" i="9"/>
  <c r="V38" i="9"/>
  <c r="Q38" i="9"/>
  <c r="T40" i="9"/>
  <c r="O40" i="9"/>
  <c r="R42" i="9"/>
  <c r="M42" i="9"/>
  <c r="U43" i="9"/>
  <c r="P43" i="9"/>
  <c r="S45" i="9"/>
  <c r="N45" i="9"/>
  <c r="V46" i="9"/>
  <c r="Q46" i="9"/>
  <c r="T48" i="9"/>
  <c r="O48" i="9"/>
  <c r="R50" i="9"/>
  <c r="M50" i="9"/>
  <c r="U51" i="9"/>
  <c r="P51" i="9"/>
  <c r="S53" i="9"/>
  <c r="N53" i="9"/>
  <c r="V54" i="9"/>
  <c r="Q54" i="9"/>
  <c r="T56" i="9"/>
  <c r="O56" i="9"/>
  <c r="R58" i="9"/>
  <c r="M58" i="9"/>
  <c r="U59" i="9"/>
  <c r="P59" i="9"/>
  <c r="S61" i="9"/>
  <c r="N61" i="9"/>
  <c r="V62" i="9"/>
  <c r="Q62" i="9"/>
  <c r="T64" i="9"/>
  <c r="O64" i="9"/>
  <c r="R66" i="9"/>
  <c r="M66" i="9"/>
  <c r="U67" i="9"/>
  <c r="P67" i="9"/>
  <c r="S69" i="9"/>
  <c r="N69" i="9"/>
  <c r="V70" i="9"/>
  <c r="Q70" i="9"/>
  <c r="T72" i="9"/>
  <c r="O72" i="9"/>
  <c r="R74" i="9"/>
  <c r="M74" i="9"/>
  <c r="U75" i="9"/>
  <c r="P75" i="9"/>
  <c r="S77" i="9"/>
  <c r="N77" i="9"/>
  <c r="V78" i="9"/>
  <c r="Q78" i="9"/>
  <c r="T80" i="9"/>
  <c r="O80" i="9"/>
  <c r="R82" i="9"/>
  <c r="M82" i="9"/>
  <c r="U83" i="9"/>
  <c r="P83" i="9"/>
  <c r="S85" i="9"/>
  <c r="N85" i="9"/>
  <c r="V86" i="9"/>
  <c r="Q86" i="9"/>
  <c r="T88" i="9"/>
  <c r="O88" i="9"/>
  <c r="R90" i="9"/>
  <c r="M90" i="9"/>
  <c r="U91" i="9"/>
  <c r="P91" i="9"/>
  <c r="S93" i="9"/>
  <c r="N93" i="9"/>
  <c r="V94" i="9"/>
  <c r="Q94" i="9"/>
  <c r="T96" i="9"/>
  <c r="O96" i="9"/>
  <c r="R98" i="9"/>
  <c r="M98" i="9"/>
  <c r="U99" i="9"/>
  <c r="P99" i="9"/>
  <c r="S101" i="9"/>
  <c r="N101" i="9"/>
  <c r="V102" i="9"/>
  <c r="Q102" i="9"/>
  <c r="T104" i="9"/>
  <c r="O104" i="9"/>
  <c r="R106" i="9"/>
  <c r="M106" i="9"/>
  <c r="U107" i="9"/>
  <c r="P107" i="9"/>
  <c r="S109" i="9"/>
  <c r="N109" i="9"/>
  <c r="V110" i="9"/>
  <c r="Q110" i="9"/>
  <c r="T112" i="9"/>
  <c r="O112" i="9"/>
  <c r="R114" i="9"/>
  <c r="M114" i="9"/>
  <c r="U115" i="9"/>
  <c r="P115" i="9"/>
  <c r="S117" i="9"/>
  <c r="N117" i="9"/>
  <c r="V118" i="9"/>
  <c r="Q118" i="9"/>
  <c r="T120" i="9"/>
  <c r="O120" i="9"/>
  <c r="R122" i="9"/>
  <c r="M122" i="9"/>
  <c r="U123" i="9"/>
  <c r="P123" i="9"/>
  <c r="S125" i="9"/>
  <c r="N125" i="9"/>
  <c r="V126" i="9"/>
  <c r="Q126" i="9"/>
  <c r="T128" i="9"/>
  <c r="O128" i="9"/>
  <c r="R130" i="9"/>
  <c r="M130" i="9"/>
  <c r="U131" i="9"/>
  <c r="P131" i="9"/>
  <c r="S133" i="9"/>
  <c r="N133" i="9"/>
  <c r="V134" i="9"/>
  <c r="Q134" i="9"/>
  <c r="T136" i="9"/>
  <c r="O136" i="9"/>
  <c r="R138" i="9"/>
  <c r="M138" i="9"/>
  <c r="U139" i="9"/>
  <c r="P139" i="9"/>
  <c r="S141" i="9"/>
  <c r="N141" i="9"/>
  <c r="V142" i="9"/>
  <c r="Q142" i="9"/>
  <c r="T144" i="9"/>
  <c r="O144" i="9"/>
  <c r="R146" i="9"/>
  <c r="M146" i="9"/>
  <c r="U147" i="9"/>
  <c r="P147" i="9"/>
  <c r="S149" i="9"/>
  <c r="N149" i="9"/>
  <c r="V150" i="9"/>
  <c r="Q150" i="9"/>
  <c r="T152" i="9"/>
  <c r="O152" i="9"/>
  <c r="R154" i="9"/>
  <c r="M154" i="9"/>
  <c r="U155" i="9"/>
  <c r="P155" i="9"/>
  <c r="S157" i="9"/>
  <c r="N157" i="9"/>
  <c r="V158" i="9"/>
  <c r="Q158" i="9"/>
  <c r="T160" i="9"/>
  <c r="O160" i="9"/>
  <c r="R162" i="9"/>
  <c r="M162" i="9"/>
  <c r="U163" i="9"/>
  <c r="P163" i="9"/>
  <c r="S165" i="9"/>
  <c r="N165" i="9"/>
  <c r="V166" i="9"/>
  <c r="Q166" i="9"/>
  <c r="T168" i="9"/>
  <c r="O168" i="9"/>
  <c r="R170" i="9"/>
  <c r="M170" i="9"/>
  <c r="U171" i="9"/>
  <c r="P171" i="9"/>
  <c r="S173" i="9"/>
  <c r="N173" i="9"/>
  <c r="V174" i="9"/>
  <c r="Q174" i="9"/>
  <c r="T176" i="9"/>
  <c r="O176" i="9"/>
  <c r="R178" i="9"/>
  <c r="M178" i="9"/>
  <c r="U179" i="9"/>
  <c r="P179" i="9"/>
  <c r="S181" i="9"/>
  <c r="N181" i="9"/>
  <c r="V182" i="9"/>
  <c r="Q182" i="9"/>
  <c r="T184" i="9"/>
  <c r="O184" i="9"/>
  <c r="R186" i="9"/>
  <c r="M186" i="9"/>
  <c r="U187" i="9"/>
  <c r="P187" i="9"/>
  <c r="S189" i="9"/>
  <c r="N189" i="9"/>
  <c r="V190" i="9"/>
  <c r="Q190" i="9"/>
  <c r="T192" i="9"/>
  <c r="O192" i="9"/>
  <c r="R194" i="9"/>
  <c r="M194" i="9"/>
  <c r="U195" i="9"/>
  <c r="P195" i="9"/>
  <c r="S197" i="9"/>
  <c r="N197" i="9"/>
  <c r="V198" i="9"/>
  <c r="Q198" i="9"/>
  <c r="T200" i="9"/>
  <c r="O200" i="9"/>
  <c r="R202" i="9"/>
  <c r="M202" i="9"/>
  <c r="U203" i="9"/>
  <c r="P203" i="9"/>
  <c r="S205" i="9"/>
  <c r="N205" i="9"/>
  <c r="V206" i="9"/>
  <c r="Q206" i="9"/>
  <c r="T208" i="9"/>
  <c r="O208" i="9"/>
  <c r="R210" i="9"/>
  <c r="M210" i="9"/>
  <c r="U211" i="9"/>
  <c r="P211" i="9"/>
  <c r="S213" i="9"/>
  <c r="N213" i="9"/>
  <c r="V214" i="9"/>
  <c r="Q214" i="9"/>
  <c r="T216" i="9"/>
  <c r="O216" i="9"/>
  <c r="R218" i="9"/>
  <c r="M218" i="9"/>
  <c r="U219" i="9"/>
  <c r="P219" i="9"/>
  <c r="S221" i="9"/>
  <c r="N221" i="9"/>
  <c r="V222" i="9"/>
  <c r="Q222" i="9"/>
  <c r="T224" i="9"/>
  <c r="O224" i="9"/>
  <c r="R226" i="9"/>
  <c r="M226" i="9"/>
  <c r="U227" i="9"/>
  <c r="P227" i="9"/>
  <c r="S229" i="9"/>
  <c r="N229" i="9"/>
  <c r="V230" i="9"/>
  <c r="Q230" i="9"/>
  <c r="T232" i="9"/>
  <c r="O232" i="9"/>
  <c r="R234" i="9"/>
  <c r="M234" i="9"/>
  <c r="U235" i="9"/>
  <c r="P235" i="9"/>
  <c r="S237" i="9"/>
  <c r="N237" i="9"/>
  <c r="V238" i="9"/>
  <c r="Q238" i="9"/>
  <c r="T240" i="9"/>
  <c r="O240" i="9"/>
  <c r="R242" i="9"/>
  <c r="M242" i="9"/>
  <c r="U243" i="9"/>
  <c r="P243" i="9"/>
  <c r="S245" i="9"/>
  <c r="N245" i="9"/>
  <c r="V246" i="9"/>
  <c r="Q246" i="9"/>
  <c r="T248" i="9"/>
  <c r="O248" i="9"/>
  <c r="R250" i="9"/>
  <c r="M250" i="9"/>
  <c r="U251" i="9"/>
  <c r="P251" i="9"/>
  <c r="S253" i="9"/>
  <c r="N253" i="9"/>
  <c r="V254" i="9"/>
  <c r="Q254" i="9"/>
  <c r="T256" i="9"/>
  <c r="O256" i="9"/>
  <c r="R258" i="9"/>
  <c r="M258" i="9"/>
  <c r="U259" i="9"/>
  <c r="P259" i="9"/>
  <c r="S261" i="9"/>
  <c r="N261" i="9"/>
  <c r="V262" i="9"/>
  <c r="Q262" i="9"/>
  <c r="T264" i="9"/>
  <c r="O264" i="9"/>
  <c r="R266" i="9"/>
  <c r="M266" i="9"/>
  <c r="U267" i="9"/>
  <c r="P267" i="9"/>
  <c r="S269" i="9"/>
  <c r="N269" i="9"/>
  <c r="V270" i="9"/>
  <c r="Q270" i="9"/>
  <c r="T272" i="9"/>
  <c r="O272" i="9"/>
  <c r="R274" i="9"/>
  <c r="M274" i="9"/>
  <c r="U275" i="9"/>
  <c r="P275" i="9"/>
  <c r="S277" i="9"/>
  <c r="N277" i="9"/>
  <c r="V278" i="9"/>
  <c r="Q278" i="9"/>
  <c r="T280" i="9"/>
  <c r="O280" i="9"/>
  <c r="R282" i="9"/>
  <c r="M282" i="9"/>
  <c r="U283" i="9"/>
  <c r="P283" i="9"/>
  <c r="S285" i="9"/>
  <c r="N285" i="9"/>
  <c r="V286" i="9"/>
  <c r="Q286" i="9"/>
  <c r="T288" i="9"/>
  <c r="O288" i="9"/>
  <c r="R290" i="9"/>
  <c r="M290" i="9"/>
  <c r="U291" i="9"/>
  <c r="P291" i="9"/>
  <c r="S293" i="9"/>
  <c r="N293" i="9"/>
  <c r="V294" i="9"/>
  <c r="Q294" i="9"/>
  <c r="T296" i="9"/>
  <c r="O296" i="9"/>
  <c r="R298" i="9"/>
  <c r="M298" i="9"/>
  <c r="U299" i="9"/>
  <c r="P299" i="9"/>
  <c r="S301" i="9"/>
  <c r="N301" i="9"/>
  <c r="V302" i="9"/>
  <c r="Q302" i="9"/>
  <c r="T304" i="9"/>
  <c r="O304" i="9"/>
  <c r="R306" i="9"/>
  <c r="M306" i="9"/>
  <c r="U307" i="9"/>
  <c r="P307" i="9"/>
  <c r="S309" i="9"/>
  <c r="N309" i="9"/>
  <c r="V310" i="9"/>
  <c r="Q310" i="9"/>
  <c r="T312" i="9"/>
  <c r="O312" i="9"/>
  <c r="R314" i="9"/>
  <c r="M314" i="9"/>
  <c r="U315" i="9"/>
  <c r="P315" i="9"/>
  <c r="S317" i="9"/>
  <c r="N317" i="9"/>
  <c r="V318" i="9"/>
  <c r="Q318" i="9"/>
  <c r="T320" i="9"/>
  <c r="O320" i="9"/>
  <c r="R322" i="9"/>
  <c r="M322" i="9"/>
  <c r="U323" i="9"/>
  <c r="P323" i="9"/>
  <c r="S325" i="9"/>
  <c r="N325" i="9"/>
  <c r="V326" i="9"/>
  <c r="Q326" i="9"/>
  <c r="T328" i="9"/>
  <c r="O328" i="9"/>
  <c r="R330" i="9"/>
  <c r="M330" i="9"/>
  <c r="U331" i="9"/>
  <c r="P331" i="9"/>
  <c r="S333" i="9"/>
  <c r="N333" i="9"/>
  <c r="V334" i="9"/>
  <c r="Q334" i="9"/>
  <c r="T336" i="9"/>
  <c r="O336" i="9"/>
  <c r="R338" i="9"/>
  <c r="M338" i="9"/>
  <c r="U339" i="9"/>
  <c r="P339" i="9"/>
  <c r="S341" i="9"/>
  <c r="N341" i="9"/>
  <c r="V342" i="9"/>
  <c r="Q342" i="9"/>
  <c r="T344" i="9"/>
  <c r="O344" i="9"/>
  <c r="R346" i="9"/>
  <c r="M346" i="9"/>
  <c r="U347" i="9"/>
  <c r="P347" i="9"/>
  <c r="S349" i="9"/>
  <c r="N349" i="9"/>
  <c r="V350" i="9"/>
  <c r="Q350" i="9"/>
  <c r="T352" i="9"/>
  <c r="O352" i="9"/>
  <c r="R354" i="9"/>
  <c r="M354" i="9"/>
  <c r="U355" i="9"/>
  <c r="P355" i="9"/>
  <c r="S357" i="9"/>
  <c r="N357" i="9"/>
  <c r="V358" i="9"/>
  <c r="Q358" i="9"/>
  <c r="T360" i="9"/>
  <c r="O360" i="9"/>
  <c r="R362" i="9"/>
  <c r="M362" i="9"/>
  <c r="U363" i="9"/>
  <c r="P363" i="9"/>
  <c r="S365" i="9"/>
  <c r="N365" i="9"/>
  <c r="V366" i="9"/>
  <c r="Q366" i="9"/>
  <c r="T368" i="9"/>
  <c r="O368" i="9"/>
  <c r="R370" i="9"/>
  <c r="M370" i="9"/>
  <c r="U371" i="9"/>
  <c r="P371" i="9"/>
  <c r="S373" i="9"/>
  <c r="N373" i="9"/>
  <c r="V374" i="9"/>
  <c r="Q374" i="9"/>
  <c r="T376" i="9"/>
  <c r="O376" i="9"/>
  <c r="R378" i="9"/>
  <c r="M378" i="9"/>
  <c r="U379" i="9"/>
  <c r="P379" i="9"/>
  <c r="S381" i="9"/>
  <c r="N381" i="9"/>
  <c r="V382" i="9"/>
  <c r="Q382" i="9"/>
  <c r="T384" i="9"/>
  <c r="O384" i="9"/>
  <c r="R386" i="9"/>
  <c r="M386" i="9"/>
  <c r="U387" i="9"/>
  <c r="P387" i="9"/>
  <c r="S389" i="9"/>
  <c r="N389" i="9"/>
  <c r="V390" i="9"/>
  <c r="Q390" i="9"/>
  <c r="T392" i="9"/>
  <c r="O392" i="9"/>
  <c r="R394" i="9"/>
  <c r="M394" i="9"/>
  <c r="U395" i="9"/>
  <c r="P395" i="9"/>
  <c r="S397" i="9"/>
  <c r="N397" i="9"/>
  <c r="V398" i="9"/>
  <c r="Q398" i="9"/>
  <c r="T400" i="9"/>
  <c r="O400" i="9"/>
  <c r="R402" i="9"/>
  <c r="M402" i="9"/>
  <c r="U403" i="9"/>
  <c r="P403" i="9"/>
  <c r="S405" i="9"/>
  <c r="N405" i="9"/>
  <c r="V406" i="9"/>
  <c r="Q406" i="9"/>
  <c r="T408" i="9"/>
  <c r="O408" i="9"/>
  <c r="R410" i="9"/>
  <c r="M410" i="9"/>
  <c r="U411" i="9"/>
  <c r="P411" i="9"/>
  <c r="S413" i="9"/>
  <c r="N413" i="9"/>
  <c r="V414" i="9"/>
  <c r="Q414" i="9"/>
  <c r="T416" i="9"/>
  <c r="O416" i="9"/>
  <c r="R418" i="9"/>
  <c r="M418" i="9"/>
  <c r="U419" i="9"/>
  <c r="P419" i="9"/>
  <c r="S421" i="9"/>
  <c r="N421" i="9"/>
  <c r="V422" i="9"/>
  <c r="Q422" i="9"/>
  <c r="T424" i="9"/>
  <c r="O424" i="9"/>
  <c r="R426" i="9"/>
  <c r="M426" i="9"/>
  <c r="U427" i="9"/>
  <c r="P427" i="9"/>
  <c r="S429" i="9"/>
  <c r="N429" i="9"/>
  <c r="V430" i="9"/>
  <c r="Q430" i="9"/>
  <c r="T432" i="9"/>
  <c r="O432" i="9"/>
  <c r="R434" i="9"/>
  <c r="M434" i="9"/>
  <c r="U435" i="9"/>
  <c r="P435" i="9"/>
  <c r="S437" i="9"/>
  <c r="N437" i="9"/>
  <c r="V438" i="9"/>
  <c r="Q438" i="9"/>
  <c r="T440" i="9"/>
  <c r="O440" i="9"/>
  <c r="R442" i="9"/>
  <c r="M442" i="9"/>
  <c r="U443" i="9"/>
  <c r="P443" i="9"/>
  <c r="S445" i="9"/>
  <c r="N445" i="9"/>
  <c r="V446" i="9"/>
  <c r="Q446" i="9"/>
  <c r="T448" i="9"/>
  <c r="O448" i="9"/>
  <c r="R450" i="9"/>
  <c r="M450" i="9"/>
  <c r="U451" i="9"/>
  <c r="P451" i="9"/>
  <c r="S453" i="9"/>
  <c r="N453" i="9"/>
  <c r="V454" i="9"/>
  <c r="Q454" i="9"/>
  <c r="T456" i="9"/>
  <c r="O456" i="9"/>
  <c r="R458" i="9"/>
  <c r="M458" i="9"/>
  <c r="U459" i="9"/>
  <c r="P459" i="9"/>
  <c r="S461" i="9"/>
  <c r="N461" i="9"/>
  <c r="V462" i="9"/>
  <c r="Q462" i="9"/>
  <c r="T464" i="9"/>
  <c r="O464" i="9"/>
  <c r="R466" i="9"/>
  <c r="M466" i="9"/>
  <c r="U467" i="9"/>
  <c r="P467" i="9"/>
  <c r="S469" i="9"/>
  <c r="N469" i="9"/>
  <c r="V470" i="9"/>
  <c r="Q470" i="9"/>
  <c r="T472" i="9"/>
  <c r="O472" i="9"/>
  <c r="R474" i="9"/>
  <c r="M474" i="9"/>
  <c r="U475" i="9"/>
  <c r="P475" i="9"/>
  <c r="S477" i="9"/>
  <c r="N477" i="9"/>
  <c r="V478" i="9"/>
  <c r="Q478" i="9"/>
  <c r="T480" i="9"/>
  <c r="O480" i="9"/>
  <c r="R482" i="9"/>
  <c r="M482" i="9"/>
  <c r="U483" i="9"/>
  <c r="P483" i="9"/>
  <c r="S485" i="9"/>
  <c r="N485" i="9"/>
  <c r="V486" i="9"/>
  <c r="Q486" i="9"/>
  <c r="T488" i="9"/>
  <c r="O488" i="9"/>
  <c r="R490" i="9"/>
  <c r="M490" i="9"/>
  <c r="U491" i="9"/>
  <c r="P491" i="9"/>
  <c r="S493" i="9"/>
  <c r="N493" i="9"/>
  <c r="V494" i="9"/>
  <c r="Q494" i="9"/>
  <c r="T496" i="9"/>
  <c r="O496" i="9"/>
  <c r="R498" i="9"/>
  <c r="M498" i="9"/>
  <c r="P499" i="9"/>
  <c r="U499" i="9"/>
  <c r="S501" i="9"/>
  <c r="W501" i="9" s="1"/>
  <c r="N501" i="9"/>
  <c r="V502" i="9"/>
  <c r="Q502" i="9"/>
  <c r="T504" i="9"/>
  <c r="O504" i="9"/>
  <c r="R506" i="9"/>
  <c r="M506" i="9"/>
  <c r="U507" i="9"/>
  <c r="P507" i="9"/>
  <c r="P508" i="9"/>
  <c r="S509" i="9"/>
  <c r="N509" i="9"/>
  <c r="N510" i="9"/>
  <c r="V510" i="9"/>
  <c r="Q510" i="9"/>
  <c r="P462" i="9"/>
  <c r="Q449" i="9"/>
  <c r="M437" i="9"/>
  <c r="N424" i="9"/>
  <c r="M336" i="9"/>
  <c r="N230" i="9"/>
  <c r="V16" i="9"/>
  <c r="Q16" i="9"/>
  <c r="T26" i="9"/>
  <c r="O26" i="9"/>
  <c r="R36" i="9"/>
  <c r="M36" i="9"/>
  <c r="U45" i="9"/>
  <c r="P45" i="9"/>
  <c r="V56" i="9"/>
  <c r="Q56" i="9"/>
  <c r="R68" i="9"/>
  <c r="M68" i="9"/>
  <c r="T82" i="9"/>
  <c r="O82" i="9"/>
  <c r="V96" i="9"/>
  <c r="Q96" i="9"/>
  <c r="V112" i="9"/>
  <c r="Q112" i="9"/>
  <c r="R132" i="9"/>
  <c r="M132" i="9"/>
  <c r="T146" i="9"/>
  <c r="O146" i="9"/>
  <c r="T162" i="9"/>
  <c r="O162" i="9"/>
  <c r="V176" i="9"/>
  <c r="Q176" i="9"/>
  <c r="S191" i="9"/>
  <c r="N191" i="9"/>
  <c r="U205" i="9"/>
  <c r="P205" i="9"/>
  <c r="U221" i="9"/>
  <c r="P221" i="9"/>
  <c r="S239" i="9"/>
  <c r="N239" i="9"/>
  <c r="R252" i="9"/>
  <c r="M252" i="9"/>
  <c r="U261" i="9"/>
  <c r="P261" i="9"/>
  <c r="S271" i="9"/>
  <c r="N271" i="9"/>
  <c r="S279" i="9"/>
  <c r="N279" i="9"/>
  <c r="T290" i="9"/>
  <c r="O290" i="9"/>
  <c r="R300" i="9"/>
  <c r="M300" i="9"/>
  <c r="U309" i="9"/>
  <c r="P309" i="9"/>
  <c r="U317" i="9"/>
  <c r="P317" i="9"/>
  <c r="V328" i="9"/>
  <c r="Q328" i="9"/>
  <c r="U341" i="9"/>
  <c r="P341" i="9"/>
  <c r="V352" i="9"/>
  <c r="Q352" i="9"/>
  <c r="V360" i="9"/>
  <c r="Q360" i="9"/>
  <c r="V368" i="9"/>
  <c r="Q368" i="9"/>
  <c r="R380" i="9"/>
  <c r="M380" i="9"/>
  <c r="T386" i="9"/>
  <c r="O386" i="9"/>
  <c r="T394" i="9"/>
  <c r="O394" i="9"/>
  <c r="S399" i="9"/>
  <c r="N399" i="9"/>
  <c r="U405" i="9"/>
  <c r="P405" i="9"/>
  <c r="R412" i="9"/>
  <c r="M412" i="9"/>
  <c r="T418" i="9"/>
  <c r="O418" i="9"/>
  <c r="T426" i="9"/>
  <c r="O426" i="9"/>
  <c r="T434" i="9"/>
  <c r="O434" i="9"/>
  <c r="V440" i="9"/>
  <c r="Q440" i="9"/>
  <c r="S447" i="9"/>
  <c r="N447" i="9"/>
  <c r="U453" i="9"/>
  <c r="P453" i="9"/>
  <c r="T458" i="9"/>
  <c r="O458" i="9"/>
  <c r="V464" i="9"/>
  <c r="Q464" i="9"/>
  <c r="O459" i="9"/>
  <c r="N183" i="9"/>
  <c r="R7" i="9"/>
  <c r="M7" i="9"/>
  <c r="U8" i="9"/>
  <c r="P8" i="9"/>
  <c r="S10" i="9"/>
  <c r="N10" i="9"/>
  <c r="V11" i="9"/>
  <c r="Q11" i="9"/>
  <c r="T13" i="9"/>
  <c r="O13" i="9"/>
  <c r="R15" i="9"/>
  <c r="W15" i="9" s="1"/>
  <c r="M15" i="9"/>
  <c r="U16" i="9"/>
  <c r="P16" i="9"/>
  <c r="S18" i="9"/>
  <c r="N18" i="9"/>
  <c r="V19" i="9"/>
  <c r="Q19" i="9"/>
  <c r="T21" i="9"/>
  <c r="O21" i="9"/>
  <c r="R23" i="9"/>
  <c r="M23" i="9"/>
  <c r="U24" i="9"/>
  <c r="P24" i="9"/>
  <c r="S26" i="9"/>
  <c r="N26" i="9"/>
  <c r="V27" i="9"/>
  <c r="Q27" i="9"/>
  <c r="T29" i="9"/>
  <c r="O29" i="9"/>
  <c r="R31" i="9"/>
  <c r="M31" i="9"/>
  <c r="U32" i="9"/>
  <c r="P32" i="9"/>
  <c r="S34" i="9"/>
  <c r="N34" i="9"/>
  <c r="V35" i="9"/>
  <c r="Q35" i="9"/>
  <c r="T37" i="9"/>
  <c r="O37" i="9"/>
  <c r="R39" i="9"/>
  <c r="M39" i="9"/>
  <c r="U40" i="9"/>
  <c r="P40" i="9"/>
  <c r="S42" i="9"/>
  <c r="N42" i="9"/>
  <c r="V43" i="9"/>
  <c r="Q43" i="9"/>
  <c r="T45" i="9"/>
  <c r="O45" i="9"/>
  <c r="R47" i="9"/>
  <c r="M47" i="9"/>
  <c r="U48" i="9"/>
  <c r="P48" i="9"/>
  <c r="S50" i="9"/>
  <c r="N50" i="9"/>
  <c r="V51" i="9"/>
  <c r="Q51" i="9"/>
  <c r="T53" i="9"/>
  <c r="O53" i="9"/>
  <c r="R55" i="9"/>
  <c r="M55" i="9"/>
  <c r="U56" i="9"/>
  <c r="P56" i="9"/>
  <c r="S58" i="9"/>
  <c r="N58" i="9"/>
  <c r="V59" i="9"/>
  <c r="Q59" i="9"/>
  <c r="T61" i="9"/>
  <c r="O61" i="9"/>
  <c r="R63" i="9"/>
  <c r="M63" i="9"/>
  <c r="U64" i="9"/>
  <c r="P64" i="9"/>
  <c r="S66" i="9"/>
  <c r="N66" i="9"/>
  <c r="V67" i="9"/>
  <c r="Q67" i="9"/>
  <c r="T69" i="9"/>
  <c r="O69" i="9"/>
  <c r="R71" i="9"/>
  <c r="M71" i="9"/>
  <c r="U72" i="9"/>
  <c r="P72" i="9"/>
  <c r="S74" i="9"/>
  <c r="N74" i="9"/>
  <c r="V75" i="9"/>
  <c r="Q75" i="9"/>
  <c r="T77" i="9"/>
  <c r="O77" i="9"/>
  <c r="R79" i="9"/>
  <c r="W79" i="9" s="1"/>
  <c r="M79" i="9"/>
  <c r="U80" i="9"/>
  <c r="P80" i="9"/>
  <c r="S82" i="9"/>
  <c r="N82" i="9"/>
  <c r="V83" i="9"/>
  <c r="Q83" i="9"/>
  <c r="T85" i="9"/>
  <c r="O85" i="9"/>
  <c r="R87" i="9"/>
  <c r="M87" i="9"/>
  <c r="U88" i="9"/>
  <c r="P88" i="9"/>
  <c r="S90" i="9"/>
  <c r="N90" i="9"/>
  <c r="V91" i="9"/>
  <c r="Q91" i="9"/>
  <c r="T93" i="9"/>
  <c r="O93" i="9"/>
  <c r="R95" i="9"/>
  <c r="M95" i="9"/>
  <c r="U96" i="9"/>
  <c r="P96" i="9"/>
  <c r="S98" i="9"/>
  <c r="N98" i="9"/>
  <c r="V99" i="9"/>
  <c r="Q99" i="9"/>
  <c r="T101" i="9"/>
  <c r="O101" i="9"/>
  <c r="R103" i="9"/>
  <c r="M103" i="9"/>
  <c r="U104" i="9"/>
  <c r="P104" i="9"/>
  <c r="S106" i="9"/>
  <c r="N106" i="9"/>
  <c r="V107" i="9"/>
  <c r="Q107" i="9"/>
  <c r="T109" i="9"/>
  <c r="O109" i="9"/>
  <c r="R111" i="9"/>
  <c r="W111" i="9" s="1"/>
  <c r="M111" i="9"/>
  <c r="U112" i="9"/>
  <c r="P112" i="9"/>
  <c r="S114" i="9"/>
  <c r="N114" i="9"/>
  <c r="V115" i="9"/>
  <c r="Q115" i="9"/>
  <c r="T117" i="9"/>
  <c r="O117" i="9"/>
  <c r="R119" i="9"/>
  <c r="M119" i="9"/>
  <c r="U120" i="9"/>
  <c r="P120" i="9"/>
  <c r="S122" i="9"/>
  <c r="N122" i="9"/>
  <c r="V123" i="9"/>
  <c r="Q123" i="9"/>
  <c r="T125" i="9"/>
  <c r="O125" i="9"/>
  <c r="R127" i="9"/>
  <c r="M127" i="9"/>
  <c r="U128" i="9"/>
  <c r="P128" i="9"/>
  <c r="S130" i="9"/>
  <c r="N130" i="9"/>
  <c r="V131" i="9"/>
  <c r="Q131" i="9"/>
  <c r="T133" i="9"/>
  <c r="O133" i="9"/>
  <c r="R135" i="9"/>
  <c r="M135" i="9"/>
  <c r="U136" i="9"/>
  <c r="P136" i="9"/>
  <c r="S138" i="9"/>
  <c r="N138" i="9"/>
  <c r="V139" i="9"/>
  <c r="Q139" i="9"/>
  <c r="T141" i="9"/>
  <c r="O141" i="9"/>
  <c r="R143" i="9"/>
  <c r="M143" i="9"/>
  <c r="U144" i="9"/>
  <c r="P144" i="9"/>
  <c r="S146" i="9"/>
  <c r="N146" i="9"/>
  <c r="V147" i="9"/>
  <c r="Q147" i="9"/>
  <c r="T149" i="9"/>
  <c r="O149" i="9"/>
  <c r="R151" i="9"/>
  <c r="M151" i="9"/>
  <c r="U152" i="9"/>
  <c r="P152" i="9"/>
  <c r="S154" i="9"/>
  <c r="N154" i="9"/>
  <c r="V155" i="9"/>
  <c r="Q155" i="9"/>
  <c r="T157" i="9"/>
  <c r="O157" i="9"/>
  <c r="R159" i="9"/>
  <c r="M159" i="9"/>
  <c r="U160" i="9"/>
  <c r="P160" i="9"/>
  <c r="S162" i="9"/>
  <c r="N162" i="9"/>
  <c r="V163" i="9"/>
  <c r="Q163" i="9"/>
  <c r="T165" i="9"/>
  <c r="O165" i="9"/>
  <c r="R167" i="9"/>
  <c r="M167" i="9"/>
  <c r="U168" i="9"/>
  <c r="P168" i="9"/>
  <c r="S170" i="9"/>
  <c r="N170" i="9"/>
  <c r="V171" i="9"/>
  <c r="Q171" i="9"/>
  <c r="T173" i="9"/>
  <c r="O173" i="9"/>
  <c r="R175" i="9"/>
  <c r="M175" i="9"/>
  <c r="U176" i="9"/>
  <c r="P176" i="9"/>
  <c r="S178" i="9"/>
  <c r="N178" i="9"/>
  <c r="V179" i="9"/>
  <c r="Q179" i="9"/>
  <c r="T181" i="9"/>
  <c r="O181" i="9"/>
  <c r="R183" i="9"/>
  <c r="M183" i="9"/>
  <c r="U184" i="9"/>
  <c r="P184" i="9"/>
  <c r="S186" i="9"/>
  <c r="N186" i="9"/>
  <c r="V187" i="9"/>
  <c r="Q187" i="9"/>
  <c r="T189" i="9"/>
  <c r="O189" i="9"/>
  <c r="R191" i="9"/>
  <c r="M191" i="9"/>
  <c r="U192" i="9"/>
  <c r="P192" i="9"/>
  <c r="S194" i="9"/>
  <c r="N194" i="9"/>
  <c r="V195" i="9"/>
  <c r="Q195" i="9"/>
  <c r="T197" i="9"/>
  <c r="O197" i="9"/>
  <c r="R199" i="9"/>
  <c r="M199" i="9"/>
  <c r="U200" i="9"/>
  <c r="P200" i="9"/>
  <c r="S202" i="9"/>
  <c r="N202" i="9"/>
  <c r="V203" i="9"/>
  <c r="Q203" i="9"/>
  <c r="T205" i="9"/>
  <c r="O205" i="9"/>
  <c r="R207" i="9"/>
  <c r="W207" i="9" s="1"/>
  <c r="M207" i="9"/>
  <c r="U208" i="9"/>
  <c r="P208" i="9"/>
  <c r="S210" i="9"/>
  <c r="N210" i="9"/>
  <c r="V211" i="9"/>
  <c r="Q211" i="9"/>
  <c r="T213" i="9"/>
  <c r="O213" i="9"/>
  <c r="R215" i="9"/>
  <c r="M215" i="9"/>
  <c r="U216" i="9"/>
  <c r="P216" i="9"/>
  <c r="S218" i="9"/>
  <c r="N218" i="9"/>
  <c r="V219" i="9"/>
  <c r="Q219" i="9"/>
  <c r="T221" i="9"/>
  <c r="O221" i="9"/>
  <c r="R223" i="9"/>
  <c r="M223" i="9"/>
  <c r="U224" i="9"/>
  <c r="P224" i="9"/>
  <c r="S226" i="9"/>
  <c r="N226" i="9"/>
  <c r="V227" i="9"/>
  <c r="Q227" i="9"/>
  <c r="T229" i="9"/>
  <c r="O229" i="9"/>
  <c r="R231" i="9"/>
  <c r="M231" i="9"/>
  <c r="U232" i="9"/>
  <c r="P232" i="9"/>
  <c r="S234" i="9"/>
  <c r="N234" i="9"/>
  <c r="V235" i="9"/>
  <c r="Q235" i="9"/>
  <c r="T237" i="9"/>
  <c r="O237" i="9"/>
  <c r="R239" i="9"/>
  <c r="M239" i="9"/>
  <c r="U240" i="9"/>
  <c r="P240" i="9"/>
  <c r="S242" i="9"/>
  <c r="N242" i="9"/>
  <c r="V243" i="9"/>
  <c r="Q243" i="9"/>
  <c r="T245" i="9"/>
  <c r="O245" i="9"/>
  <c r="R247" i="9"/>
  <c r="M247" i="9"/>
  <c r="U248" i="9"/>
  <c r="P248" i="9"/>
  <c r="S250" i="9"/>
  <c r="N250" i="9"/>
  <c r="V251" i="9"/>
  <c r="Q251" i="9"/>
  <c r="T253" i="9"/>
  <c r="O253" i="9"/>
  <c r="R255" i="9"/>
  <c r="M255" i="9"/>
  <c r="U256" i="9"/>
  <c r="P256" i="9"/>
  <c r="S258" i="9"/>
  <c r="N258" i="9"/>
  <c r="V259" i="9"/>
  <c r="Q259" i="9"/>
  <c r="T261" i="9"/>
  <c r="O261" i="9"/>
  <c r="R263" i="9"/>
  <c r="M263" i="9"/>
  <c r="U264" i="9"/>
  <c r="P264" i="9"/>
  <c r="S266" i="9"/>
  <c r="N266" i="9"/>
  <c r="V267" i="9"/>
  <c r="Q267" i="9"/>
  <c r="T269" i="9"/>
  <c r="O269" i="9"/>
  <c r="R271" i="9"/>
  <c r="M271" i="9"/>
  <c r="U272" i="9"/>
  <c r="P272" i="9"/>
  <c r="S274" i="9"/>
  <c r="N274" i="9"/>
  <c r="V275" i="9"/>
  <c r="Q275" i="9"/>
  <c r="T277" i="9"/>
  <c r="O277" i="9"/>
  <c r="R279" i="9"/>
  <c r="M279" i="9"/>
  <c r="U280" i="9"/>
  <c r="P280" i="9"/>
  <c r="S282" i="9"/>
  <c r="N282" i="9"/>
  <c r="V283" i="9"/>
  <c r="Q283" i="9"/>
  <c r="T285" i="9"/>
  <c r="O285" i="9"/>
  <c r="R287" i="9"/>
  <c r="M287" i="9"/>
  <c r="U288" i="9"/>
  <c r="P288" i="9"/>
  <c r="S290" i="9"/>
  <c r="N290" i="9"/>
  <c r="V291" i="9"/>
  <c r="Q291" i="9"/>
  <c r="T293" i="9"/>
  <c r="O293" i="9"/>
  <c r="R295" i="9"/>
  <c r="M295" i="9"/>
  <c r="U296" i="9"/>
  <c r="P296" i="9"/>
  <c r="S298" i="9"/>
  <c r="N298" i="9"/>
  <c r="V299" i="9"/>
  <c r="Q299" i="9"/>
  <c r="T301" i="9"/>
  <c r="O301" i="9"/>
  <c r="R303" i="9"/>
  <c r="M303" i="9"/>
  <c r="U304" i="9"/>
  <c r="P304" i="9"/>
  <c r="S306" i="9"/>
  <c r="N306" i="9"/>
  <c r="V307" i="9"/>
  <c r="Q307" i="9"/>
  <c r="T309" i="9"/>
  <c r="O309" i="9"/>
  <c r="R311" i="9"/>
  <c r="M311" i="9"/>
  <c r="U312" i="9"/>
  <c r="P312" i="9"/>
  <c r="S314" i="9"/>
  <c r="N314" i="9"/>
  <c r="V315" i="9"/>
  <c r="Q315" i="9"/>
  <c r="T317" i="9"/>
  <c r="O317" i="9"/>
  <c r="R319" i="9"/>
  <c r="M319" i="9"/>
  <c r="U320" i="9"/>
  <c r="P320" i="9"/>
  <c r="S322" i="9"/>
  <c r="N322" i="9"/>
  <c r="V323" i="9"/>
  <c r="Q323" i="9"/>
  <c r="T325" i="9"/>
  <c r="O325" i="9"/>
  <c r="R327" i="9"/>
  <c r="M327" i="9"/>
  <c r="U328" i="9"/>
  <c r="P328" i="9"/>
  <c r="S330" i="9"/>
  <c r="N330" i="9"/>
  <c r="V331" i="9"/>
  <c r="Q331" i="9"/>
  <c r="T333" i="9"/>
  <c r="O333" i="9"/>
  <c r="R335" i="9"/>
  <c r="M335" i="9"/>
  <c r="U336" i="9"/>
  <c r="P336" i="9"/>
  <c r="S338" i="9"/>
  <c r="N338" i="9"/>
  <c r="V339" i="9"/>
  <c r="Q339" i="9"/>
  <c r="T341" i="9"/>
  <c r="O341" i="9"/>
  <c r="R343" i="9"/>
  <c r="M343" i="9"/>
  <c r="U344" i="9"/>
  <c r="P344" i="9"/>
  <c r="S346" i="9"/>
  <c r="N346" i="9"/>
  <c r="V347" i="9"/>
  <c r="Q347" i="9"/>
  <c r="T349" i="9"/>
  <c r="O349" i="9"/>
  <c r="R351" i="9"/>
  <c r="U352" i="9"/>
  <c r="P352" i="9"/>
  <c r="S354" i="9"/>
  <c r="N354" i="9"/>
  <c r="V355" i="9"/>
  <c r="Q355" i="9"/>
  <c r="T357" i="9"/>
  <c r="O357" i="9"/>
  <c r="R359" i="9"/>
  <c r="M359" i="9"/>
  <c r="U360" i="9"/>
  <c r="P360" i="9"/>
  <c r="S362" i="9"/>
  <c r="N362" i="9"/>
  <c r="V363" i="9"/>
  <c r="T365" i="9"/>
  <c r="O365" i="9"/>
  <c r="R367" i="9"/>
  <c r="M367" i="9"/>
  <c r="U368" i="9"/>
  <c r="P368" i="9"/>
  <c r="S370" i="9"/>
  <c r="N370" i="9"/>
  <c r="V371" i="9"/>
  <c r="Q371" i="9"/>
  <c r="T373" i="9"/>
  <c r="R375" i="9"/>
  <c r="M375" i="9"/>
  <c r="U376" i="9"/>
  <c r="P376" i="9"/>
  <c r="S378" i="9"/>
  <c r="V379" i="9"/>
  <c r="Q379" i="9"/>
  <c r="T381" i="9"/>
  <c r="O381" i="9"/>
  <c r="R383" i="9"/>
  <c r="W383" i="9" s="1"/>
  <c r="M383" i="9"/>
  <c r="U384" i="9"/>
  <c r="S386" i="9"/>
  <c r="N386" i="9"/>
  <c r="V387" i="9"/>
  <c r="Q387" i="9"/>
  <c r="T389" i="9"/>
  <c r="O389" i="9"/>
  <c r="R391" i="9"/>
  <c r="U392" i="9"/>
  <c r="P392" i="9"/>
  <c r="S394" i="9"/>
  <c r="N394" i="9"/>
  <c r="V395" i="9"/>
  <c r="Q395" i="9"/>
  <c r="T397" i="9"/>
  <c r="R399" i="9"/>
  <c r="M399" i="9"/>
  <c r="U400" i="9"/>
  <c r="P400" i="9"/>
  <c r="S402" i="9"/>
  <c r="N402" i="9"/>
  <c r="T405" i="9"/>
  <c r="O405" i="9"/>
  <c r="R407" i="9"/>
  <c r="M407" i="9"/>
  <c r="U408" i="9"/>
  <c r="P408" i="9"/>
  <c r="V411" i="9"/>
  <c r="Q411" i="9"/>
  <c r="T413" i="9"/>
  <c r="O413" i="9"/>
  <c r="R415" i="9"/>
  <c r="M415" i="9"/>
  <c r="S418" i="9"/>
  <c r="N418" i="9"/>
  <c r="V419" i="9"/>
  <c r="Q419" i="9"/>
  <c r="T421" i="9"/>
  <c r="O421" i="9"/>
  <c r="R423" i="9"/>
  <c r="M423" i="9"/>
  <c r="U424" i="9"/>
  <c r="P424" i="9"/>
  <c r="S426" i="9"/>
  <c r="N426" i="9"/>
  <c r="V427" i="9"/>
  <c r="Q427" i="9"/>
  <c r="T429" i="9"/>
  <c r="O429" i="9"/>
  <c r="R431" i="9"/>
  <c r="M431" i="9"/>
  <c r="U432" i="9"/>
  <c r="P432" i="9"/>
  <c r="S434" i="9"/>
  <c r="N434" i="9"/>
  <c r="V435" i="9"/>
  <c r="Q435" i="9"/>
  <c r="T437" i="9"/>
  <c r="O437" i="9"/>
  <c r="R439" i="9"/>
  <c r="M439" i="9"/>
  <c r="U440" i="9"/>
  <c r="P440" i="9"/>
  <c r="S442" i="9"/>
  <c r="N442" i="9"/>
  <c r="V443" i="9"/>
  <c r="Q443" i="9"/>
  <c r="T445" i="9"/>
  <c r="O445" i="9"/>
  <c r="R447" i="9"/>
  <c r="M447" i="9"/>
  <c r="U448" i="9"/>
  <c r="P448" i="9"/>
  <c r="S450" i="9"/>
  <c r="N450" i="9"/>
  <c r="V451" i="9"/>
  <c r="Q451" i="9"/>
  <c r="T453" i="9"/>
  <c r="O453" i="9"/>
  <c r="R455" i="9"/>
  <c r="M455" i="9"/>
  <c r="U456" i="9"/>
  <c r="P456" i="9"/>
  <c r="S458" i="9"/>
  <c r="N458" i="9"/>
  <c r="V459" i="9"/>
  <c r="Q459" i="9"/>
  <c r="T461" i="9"/>
  <c r="O461" i="9"/>
  <c r="R463" i="9"/>
  <c r="M463" i="9"/>
  <c r="U464" i="9"/>
  <c r="P464" i="9"/>
  <c r="S466" i="9"/>
  <c r="N466" i="9"/>
  <c r="V467" i="9"/>
  <c r="Q467" i="9"/>
  <c r="T469" i="9"/>
  <c r="O469" i="9"/>
  <c r="M461" i="9"/>
  <c r="N448" i="9"/>
  <c r="O435" i="9"/>
  <c r="P422" i="9"/>
  <c r="M406" i="9"/>
  <c r="Q388" i="9"/>
  <c r="M371" i="9"/>
  <c r="N323" i="9"/>
  <c r="O207" i="9"/>
  <c r="O510" i="9"/>
  <c r="Q508" i="9"/>
  <c r="N507" i="9"/>
  <c r="P505" i="9"/>
  <c r="M504" i="9"/>
  <c r="O502" i="9"/>
  <c r="Q500" i="9"/>
  <c r="N499" i="9"/>
  <c r="P497" i="9"/>
  <c r="Q447" i="9"/>
  <c r="M510" i="9"/>
  <c r="O508" i="9"/>
  <c r="Q506" i="9"/>
  <c r="N505" i="9"/>
  <c r="P503" i="9"/>
  <c r="M502" i="9"/>
  <c r="O500" i="9"/>
  <c r="Q498" i="9"/>
  <c r="U399" i="9"/>
  <c r="S401" i="9"/>
  <c r="V402" i="9"/>
  <c r="T404" i="9"/>
  <c r="R406" i="9"/>
  <c r="U407" i="9"/>
  <c r="S409" i="9"/>
  <c r="V410" i="9"/>
  <c r="T412" i="9"/>
  <c r="R414" i="9"/>
  <c r="U415" i="9"/>
  <c r="S417" i="9"/>
  <c r="V418" i="9"/>
  <c r="T420" i="9"/>
  <c r="R422" i="9"/>
  <c r="U423" i="9"/>
  <c r="S425" i="9"/>
  <c r="V426" i="9"/>
  <c r="T428" i="9"/>
  <c r="R430" i="9"/>
  <c r="U431" i="9"/>
  <c r="S433" i="9"/>
  <c r="V434" i="9"/>
  <c r="T436" i="9"/>
  <c r="R438" i="9"/>
  <c r="U439" i="9"/>
  <c r="S441" i="9"/>
  <c r="V442" i="9"/>
  <c r="T444" i="9"/>
  <c r="R446" i="9"/>
  <c r="U447" i="9"/>
  <c r="S449" i="9"/>
  <c r="V450" i="9"/>
  <c r="T452" i="9"/>
  <c r="R454" i="9"/>
  <c r="U455" i="9"/>
  <c r="S457" i="9"/>
  <c r="V458" i="9"/>
  <c r="T460" i="9"/>
  <c r="R462" i="9"/>
  <c r="U463" i="9"/>
  <c r="S465" i="9"/>
  <c r="V466" i="9"/>
  <c r="T468" i="9"/>
  <c r="R470" i="9"/>
  <c r="U471" i="9"/>
  <c r="S473" i="9"/>
  <c r="V474" i="9"/>
  <c r="T476" i="9"/>
  <c r="R478" i="9"/>
  <c r="U479" i="9"/>
  <c r="S481" i="9"/>
  <c r="V482" i="9"/>
  <c r="T484" i="9"/>
  <c r="R486" i="9"/>
  <c r="U487" i="9"/>
  <c r="S489" i="9"/>
  <c r="V490" i="9"/>
  <c r="T492" i="9"/>
  <c r="R494" i="9"/>
  <c r="U495" i="9"/>
  <c r="S497" i="9"/>
  <c r="V498" i="9"/>
  <c r="T500" i="9"/>
  <c r="R502" i="9"/>
  <c r="U503" i="9"/>
  <c r="S505" i="9"/>
  <c r="V506" i="9"/>
  <c r="T508" i="9"/>
  <c r="R510" i="9"/>
  <c r="Q509" i="9"/>
  <c r="N508" i="9"/>
  <c r="P506" i="9"/>
  <c r="M505" i="9"/>
  <c r="O503" i="9"/>
  <c r="Q501" i="9"/>
  <c r="N500" i="9"/>
  <c r="P498" i="9"/>
  <c r="M497" i="9"/>
  <c r="O495" i="9"/>
  <c r="Q493" i="9"/>
  <c r="N492" i="9"/>
  <c r="P490" i="9"/>
  <c r="M489" i="9"/>
  <c r="O487" i="9"/>
  <c r="Q485" i="9"/>
  <c r="N484" i="9"/>
  <c r="P482" i="9"/>
  <c r="M481" i="9"/>
  <c r="O479" i="9"/>
  <c r="Q477" i="9"/>
  <c r="N476" i="9"/>
  <c r="P415" i="9"/>
  <c r="N409" i="9"/>
  <c r="Q402" i="9"/>
  <c r="S422" i="9"/>
  <c r="V423" i="9"/>
  <c r="T425" i="9"/>
  <c r="R427" i="9"/>
  <c r="U428" i="9"/>
  <c r="S430" i="9"/>
  <c r="V431" i="9"/>
  <c r="T433" i="9"/>
  <c r="R435" i="9"/>
  <c r="U436" i="9"/>
  <c r="S438" i="9"/>
  <c r="V439" i="9"/>
  <c r="T441" i="9"/>
  <c r="R443" i="9"/>
  <c r="U444" i="9"/>
  <c r="S446" i="9"/>
  <c r="T449" i="9"/>
  <c r="R451" i="9"/>
  <c r="U452" i="9"/>
  <c r="S454" i="9"/>
  <c r="V455" i="9"/>
  <c r="T457" i="9"/>
  <c r="R459" i="9"/>
  <c r="U460" i="9"/>
  <c r="S462" i="9"/>
  <c r="V463" i="9"/>
  <c r="T465" i="9"/>
  <c r="R467" i="9"/>
  <c r="U468" i="9"/>
  <c r="S470" i="9"/>
  <c r="V471" i="9"/>
  <c r="T473" i="9"/>
  <c r="R475" i="9"/>
  <c r="U476" i="9"/>
  <c r="S478" i="9"/>
  <c r="V479" i="9"/>
  <c r="T481" i="9"/>
  <c r="R483" i="9"/>
  <c r="U484" i="9"/>
  <c r="S486" i="9"/>
  <c r="V487" i="9"/>
  <c r="T489" i="9"/>
  <c r="R491" i="9"/>
  <c r="U492" i="9"/>
  <c r="S494" i="9"/>
  <c r="V495" i="9"/>
  <c r="T497" i="9"/>
  <c r="R499" i="9"/>
  <c r="U500" i="9"/>
  <c r="S502" i="9"/>
  <c r="V503" i="9"/>
  <c r="T505" i="9"/>
  <c r="R507" i="9"/>
  <c r="U508" i="9"/>
  <c r="S510" i="9"/>
  <c r="P509" i="9"/>
  <c r="M508" i="9"/>
  <c r="O506" i="9"/>
  <c r="Q504" i="9"/>
  <c r="N503" i="9"/>
  <c r="P501" i="9"/>
  <c r="M500" i="9"/>
  <c r="O498" i="9"/>
  <c r="Q496" i="9"/>
  <c r="N495" i="9"/>
  <c r="P493" i="9"/>
  <c r="M492" i="9"/>
  <c r="O490" i="9"/>
  <c r="Q488" i="9"/>
  <c r="N487" i="9"/>
  <c r="P485" i="9"/>
  <c r="M484" i="9"/>
  <c r="O482" i="9"/>
  <c r="Q480" i="9"/>
  <c r="N479" i="9"/>
  <c r="P477" i="9"/>
  <c r="M476" i="9"/>
  <c r="O474" i="9"/>
  <c r="Q472" i="9"/>
  <c r="N471" i="9"/>
  <c r="P469" i="9"/>
  <c r="M468" i="9"/>
  <c r="R400" i="9"/>
  <c r="U401" i="9"/>
  <c r="S403" i="9"/>
  <c r="V404" i="9"/>
  <c r="T406" i="9"/>
  <c r="R408" i="9"/>
  <c r="U409" i="9"/>
  <c r="S411" i="9"/>
  <c r="V412" i="9"/>
  <c r="T414" i="9"/>
  <c r="R416" i="9"/>
  <c r="U417" i="9"/>
  <c r="S419" i="9"/>
  <c r="V420" i="9"/>
  <c r="T422" i="9"/>
  <c r="R424" i="9"/>
  <c r="U425" i="9"/>
  <c r="S427" i="9"/>
  <c r="V428" i="9"/>
  <c r="T430" i="9"/>
  <c r="R432" i="9"/>
  <c r="U433" i="9"/>
  <c r="S435" i="9"/>
  <c r="V436" i="9"/>
  <c r="T438" i="9"/>
  <c r="R440" i="9"/>
  <c r="U441" i="9"/>
  <c r="S443" i="9"/>
  <c r="V444" i="9"/>
  <c r="T446" i="9"/>
  <c r="R448" i="9"/>
  <c r="U449" i="9"/>
  <c r="S451" i="9"/>
  <c r="V452" i="9"/>
  <c r="T454" i="9"/>
  <c r="R456" i="9"/>
  <c r="U457" i="9"/>
  <c r="S459" i="9"/>
  <c r="V460" i="9"/>
  <c r="T462" i="9"/>
  <c r="R464" i="9"/>
  <c r="U465" i="9"/>
  <c r="S467" i="9"/>
  <c r="V468" i="9"/>
  <c r="T470" i="9"/>
  <c r="R472" i="9"/>
  <c r="U473" i="9"/>
  <c r="S475" i="9"/>
  <c r="V476" i="9"/>
  <c r="T478" i="9"/>
  <c r="R480" i="9"/>
  <c r="U481" i="9"/>
  <c r="S483" i="9"/>
  <c r="V484" i="9"/>
  <c r="W484" i="9" s="1"/>
  <c r="T486" i="9"/>
  <c r="R488" i="9"/>
  <c r="U489" i="9"/>
  <c r="S491" i="9"/>
  <c r="V492" i="9"/>
  <c r="T494" i="9"/>
  <c r="R496" i="9"/>
  <c r="U497" i="9"/>
  <c r="W497" i="9" s="1"/>
  <c r="S499" i="9"/>
  <c r="V500" i="9"/>
  <c r="T502" i="9"/>
  <c r="R504" i="9"/>
  <c r="W504" i="9" s="1"/>
  <c r="U505" i="9"/>
  <c r="S507" i="9"/>
  <c r="V508" i="9"/>
  <c r="T510" i="9"/>
  <c r="O509" i="9"/>
  <c r="Q507" i="9"/>
  <c r="N506" i="9"/>
  <c r="P504" i="9"/>
  <c r="M503" i="9"/>
  <c r="O501" i="9"/>
  <c r="Q499" i="9"/>
  <c r="N498" i="9"/>
  <c r="P496" i="9"/>
  <c r="M495" i="9"/>
  <c r="O493" i="9"/>
  <c r="Q491" i="9"/>
  <c r="N490" i="9"/>
  <c r="P488" i="9"/>
  <c r="M487" i="9"/>
  <c r="O485" i="9"/>
  <c r="Q483" i="9"/>
  <c r="N482" i="9"/>
  <c r="P480" i="9"/>
  <c r="M479" i="9"/>
  <c r="O477" i="9"/>
  <c r="Q475" i="9"/>
  <c r="N474" i="9"/>
  <c r="P472" i="9"/>
  <c r="M471" i="9"/>
  <c r="N419" i="9"/>
  <c r="N417" i="9"/>
  <c r="Q412" i="9"/>
  <c r="Q410" i="9"/>
  <c r="O406" i="9"/>
  <c r="O404" i="9"/>
  <c r="M400" i="9"/>
  <c r="E253" i="7"/>
  <c r="E245" i="7"/>
  <c r="E237" i="7"/>
  <c r="E229" i="7"/>
  <c r="E221" i="7"/>
  <c r="E213" i="7"/>
  <c r="E205" i="7"/>
  <c r="E197" i="7"/>
  <c r="E189" i="7"/>
  <c r="E181" i="7"/>
  <c r="E173" i="7"/>
  <c r="E165" i="7"/>
  <c r="E157" i="7"/>
  <c r="E149" i="7"/>
  <c r="E141" i="7"/>
  <c r="E133" i="7"/>
  <c r="E125" i="7"/>
  <c r="E117" i="7"/>
  <c r="E109" i="7"/>
  <c r="E101" i="7"/>
  <c r="E93" i="7"/>
  <c r="E85" i="7"/>
  <c r="E77" i="7"/>
  <c r="E69" i="7"/>
  <c r="E61" i="7"/>
  <c r="E53" i="7"/>
  <c r="E45" i="7"/>
  <c r="E37" i="7"/>
  <c r="E29" i="7"/>
  <c r="E21" i="7"/>
  <c r="E13" i="7"/>
  <c r="E5" i="7"/>
  <c r="E4" i="7"/>
  <c r="B46" i="20" l="1"/>
  <c r="B53" i="20" s="1"/>
  <c r="I239" i="19"/>
  <c r="I235" i="19"/>
  <c r="C251" i="19"/>
  <c r="I251" i="19" s="1"/>
  <c r="C164" i="19"/>
  <c r="D165" i="19"/>
  <c r="E165" i="19" s="1"/>
  <c r="F165" i="19" s="1"/>
  <c r="C83" i="19"/>
  <c r="D84" i="19"/>
  <c r="E84" i="19" s="1"/>
  <c r="F84" i="19" s="1"/>
  <c r="C20" i="19"/>
  <c r="D21" i="19"/>
  <c r="E21" i="19" s="1"/>
  <c r="F21" i="19" s="1"/>
  <c r="I230" i="19"/>
  <c r="I226" i="19"/>
  <c r="I222" i="19"/>
  <c r="I218" i="19"/>
  <c r="I214" i="19"/>
  <c r="I210" i="19"/>
  <c r="I206" i="19"/>
  <c r="I202" i="19"/>
  <c r="I198" i="19"/>
  <c r="I194" i="19"/>
  <c r="I190" i="19"/>
  <c r="I186" i="19"/>
  <c r="I182" i="19"/>
  <c r="I178" i="19"/>
  <c r="I174" i="19"/>
  <c r="I170" i="19"/>
  <c r="C125" i="19"/>
  <c r="D126" i="19"/>
  <c r="E126" i="19" s="1"/>
  <c r="F126" i="19" s="1"/>
  <c r="D258" i="19"/>
  <c r="E258" i="19" s="1"/>
  <c r="F258" i="19" s="1"/>
  <c r="D252" i="19"/>
  <c r="E252" i="19" s="1"/>
  <c r="F252" i="19" s="1"/>
  <c r="C137" i="19"/>
  <c r="D138" i="19"/>
  <c r="E138" i="19" s="1"/>
  <c r="F138" i="19" s="1"/>
  <c r="I127" i="19"/>
  <c r="C118" i="19"/>
  <c r="C85" i="19"/>
  <c r="I85" i="19" s="1"/>
  <c r="D86" i="19"/>
  <c r="E86" i="19" s="1"/>
  <c r="F86" i="19" s="1"/>
  <c r="C76" i="19"/>
  <c r="C51" i="19"/>
  <c r="D52" i="19"/>
  <c r="E52" i="19" s="1"/>
  <c r="F52" i="19" s="1"/>
  <c r="C14" i="19"/>
  <c r="I14" i="19" s="1"/>
  <c r="D15" i="19"/>
  <c r="E15" i="19" s="1"/>
  <c r="F15" i="19" s="1"/>
  <c r="C156" i="19"/>
  <c r="C135" i="19"/>
  <c r="I135" i="19" s="1"/>
  <c r="D136" i="19"/>
  <c r="E136" i="19" s="1"/>
  <c r="C105" i="19"/>
  <c r="I105" i="19" s="1"/>
  <c r="D106" i="19"/>
  <c r="E106" i="19" s="1"/>
  <c r="F106" i="19" s="1"/>
  <c r="I101" i="19"/>
  <c r="C79" i="19"/>
  <c r="I79" i="19" s="1"/>
  <c r="D80" i="19"/>
  <c r="E80" i="19" s="1"/>
  <c r="F80" i="19" s="1"/>
  <c r="C70" i="19"/>
  <c r="C48" i="19"/>
  <c r="C39" i="19"/>
  <c r="I39" i="19" s="1"/>
  <c r="D40" i="19"/>
  <c r="E40" i="19" s="1"/>
  <c r="D26" i="19"/>
  <c r="E26" i="19" s="1"/>
  <c r="F26" i="19" s="1"/>
  <c r="C25" i="19"/>
  <c r="C157" i="19"/>
  <c r="I157" i="19" s="1"/>
  <c r="D158" i="19"/>
  <c r="E158" i="19" s="1"/>
  <c r="C146" i="19"/>
  <c r="D137" i="19"/>
  <c r="E137" i="19" s="1"/>
  <c r="F137" i="19" s="1"/>
  <c r="I123" i="19"/>
  <c r="C114" i="19"/>
  <c r="C96" i="19"/>
  <c r="D83" i="19"/>
  <c r="E83" i="19" s="1"/>
  <c r="F83" i="19" s="1"/>
  <c r="C73" i="19"/>
  <c r="I73" i="19" s="1"/>
  <c r="D74" i="19"/>
  <c r="E74" i="19" s="1"/>
  <c r="C64" i="19"/>
  <c r="D54" i="19"/>
  <c r="E54" i="19" s="1"/>
  <c r="F54" i="19" s="1"/>
  <c r="C46" i="19"/>
  <c r="I46" i="19" s="1"/>
  <c r="C34" i="19"/>
  <c r="I34" i="19" s="1"/>
  <c r="D35" i="19"/>
  <c r="E35" i="19" s="1"/>
  <c r="F35" i="19" s="1"/>
  <c r="D20" i="19"/>
  <c r="E20" i="19" s="1"/>
  <c r="F20" i="19" s="1"/>
  <c r="C247" i="19"/>
  <c r="I262" i="19"/>
  <c r="C238" i="19"/>
  <c r="I238" i="19" s="1"/>
  <c r="I234" i="19"/>
  <c r="D247" i="19"/>
  <c r="E247" i="19" s="1"/>
  <c r="F247" i="19" s="1"/>
  <c r="C254" i="19"/>
  <c r="C131" i="19"/>
  <c r="I131" i="19" s="1"/>
  <c r="D132" i="19"/>
  <c r="E132" i="19" s="1"/>
  <c r="F132" i="19" s="1"/>
  <c r="C75" i="19"/>
  <c r="D76" i="19"/>
  <c r="E76" i="19" s="1"/>
  <c r="F76" i="19" s="1"/>
  <c r="C161" i="19"/>
  <c r="D162" i="19"/>
  <c r="E162" i="19" s="1"/>
  <c r="F162" i="19" s="1"/>
  <c r="C117" i="19"/>
  <c r="D118" i="19"/>
  <c r="E118" i="19" s="1"/>
  <c r="F118" i="19" s="1"/>
  <c r="I35" i="19"/>
  <c r="C233" i="19"/>
  <c r="I233" i="19" s="1"/>
  <c r="C229" i="19"/>
  <c r="I229" i="19" s="1"/>
  <c r="C225" i="19"/>
  <c r="I225" i="19" s="1"/>
  <c r="C221" i="19"/>
  <c r="I221" i="19" s="1"/>
  <c r="C217" i="19"/>
  <c r="I217" i="19" s="1"/>
  <c r="I213" i="19"/>
  <c r="I209" i="19"/>
  <c r="I205" i="19"/>
  <c r="I201" i="19"/>
  <c r="I197" i="19"/>
  <c r="I193" i="19"/>
  <c r="I189" i="19"/>
  <c r="I185" i="19"/>
  <c r="I181" i="19"/>
  <c r="I177" i="19"/>
  <c r="I173" i="19"/>
  <c r="I169" i="19"/>
  <c r="C17" i="19"/>
  <c r="D18" i="19"/>
  <c r="E18" i="19" s="1"/>
  <c r="F18" i="19" s="1"/>
  <c r="C256" i="19"/>
  <c r="I256" i="19" s="1"/>
  <c r="D257" i="19"/>
  <c r="E257" i="19" s="1"/>
  <c r="C245" i="19"/>
  <c r="C155" i="19"/>
  <c r="I155" i="19" s="1"/>
  <c r="D156" i="19"/>
  <c r="E156" i="19" s="1"/>
  <c r="F156" i="19" s="1"/>
  <c r="C145" i="19"/>
  <c r="D146" i="19"/>
  <c r="E146" i="19" s="1"/>
  <c r="F146" i="19" s="1"/>
  <c r="C126" i="19"/>
  <c r="I126" i="19" s="1"/>
  <c r="C112" i="19"/>
  <c r="I112" i="19" s="1"/>
  <c r="D113" i="19"/>
  <c r="E113" i="19" s="1"/>
  <c r="F113" i="19" s="1"/>
  <c r="C93" i="19"/>
  <c r="I93" i="19" s="1"/>
  <c r="D94" i="19"/>
  <c r="E94" i="19" s="1"/>
  <c r="F94" i="19" s="1"/>
  <c r="C84" i="19"/>
  <c r="I84" i="19" s="1"/>
  <c r="C61" i="19"/>
  <c r="I61" i="19" s="1"/>
  <c r="D62" i="19"/>
  <c r="E62" i="19" s="1"/>
  <c r="F62" i="19" s="1"/>
  <c r="C41" i="19"/>
  <c r="C30" i="19"/>
  <c r="I30" i="19" s="1"/>
  <c r="D31" i="19"/>
  <c r="E31" i="19" s="1"/>
  <c r="F31" i="19" s="1"/>
  <c r="C166" i="19"/>
  <c r="D167" i="19"/>
  <c r="E167" i="19" s="1"/>
  <c r="F167" i="19" s="1"/>
  <c r="C143" i="19"/>
  <c r="I143" i="19" s="1"/>
  <c r="D144" i="19"/>
  <c r="E144" i="19" s="1"/>
  <c r="C132" i="19"/>
  <c r="I132" i="19" s="1"/>
  <c r="C113" i="19"/>
  <c r="D114" i="19"/>
  <c r="E114" i="19" s="1"/>
  <c r="F114" i="19" s="1"/>
  <c r="I104" i="19"/>
  <c r="I100" i="19"/>
  <c r="C87" i="19"/>
  <c r="I87" i="19" s="1"/>
  <c r="D88" i="19"/>
  <c r="E88" i="19" s="1"/>
  <c r="F88" i="19" s="1"/>
  <c r="C78" i="19"/>
  <c r="C55" i="19"/>
  <c r="I55" i="19" s="1"/>
  <c r="D56" i="19"/>
  <c r="E56" i="19" s="1"/>
  <c r="F56" i="19" s="1"/>
  <c r="C22" i="19"/>
  <c r="C154" i="19"/>
  <c r="D145" i="19"/>
  <c r="E145" i="19" s="1"/>
  <c r="F145" i="19" s="1"/>
  <c r="C133" i="19"/>
  <c r="I133" i="19" s="1"/>
  <c r="D134" i="19"/>
  <c r="E134" i="19" s="1"/>
  <c r="C122" i="19"/>
  <c r="C108" i="19"/>
  <c r="I108" i="19" s="1"/>
  <c r="D109" i="19"/>
  <c r="E109" i="19" s="1"/>
  <c r="F109" i="19" s="1"/>
  <c r="D91" i="19"/>
  <c r="E91" i="19" s="1"/>
  <c r="F91" i="19" s="1"/>
  <c r="C81" i="19"/>
  <c r="I81" i="19" s="1"/>
  <c r="D82" i="19"/>
  <c r="E82" i="19" s="1"/>
  <c r="C72" i="19"/>
  <c r="D59" i="19"/>
  <c r="E59" i="19" s="1"/>
  <c r="F59" i="19" s="1"/>
  <c r="C52" i="19"/>
  <c r="I52" i="19" s="1"/>
  <c r="C43" i="19"/>
  <c r="I43" i="19" s="1"/>
  <c r="D44" i="19"/>
  <c r="E44" i="19" s="1"/>
  <c r="C33" i="19"/>
  <c r="C16" i="19"/>
  <c r="D17" i="19"/>
  <c r="E17" i="19" s="1"/>
  <c r="F17" i="19" s="1"/>
  <c r="C260" i="19"/>
  <c r="I260" i="19" s="1"/>
  <c r="D261" i="19"/>
  <c r="E261" i="19" s="1"/>
  <c r="F261" i="19" s="1"/>
  <c r="I237" i="19"/>
  <c r="C244" i="19"/>
  <c r="I244" i="19" s="1"/>
  <c r="D245" i="19"/>
  <c r="E245" i="19" s="1"/>
  <c r="F245" i="19" s="1"/>
  <c r="D254" i="19"/>
  <c r="E254" i="19" s="1"/>
  <c r="F254" i="19" s="1"/>
  <c r="D248" i="19"/>
  <c r="E248" i="19" s="1"/>
  <c r="F248" i="19" s="1"/>
  <c r="C28" i="19"/>
  <c r="D29" i="19"/>
  <c r="E29" i="19" s="1"/>
  <c r="F29" i="19" s="1"/>
  <c r="I232" i="19"/>
  <c r="I228" i="19"/>
  <c r="I224" i="19"/>
  <c r="I220" i="19"/>
  <c r="I216" i="19"/>
  <c r="I212" i="19"/>
  <c r="I208" i="19"/>
  <c r="I204" i="19"/>
  <c r="I200" i="19"/>
  <c r="I196" i="19"/>
  <c r="I192" i="19"/>
  <c r="I188" i="19"/>
  <c r="I184" i="19"/>
  <c r="I180" i="19"/>
  <c r="I176" i="19"/>
  <c r="I172" i="19"/>
  <c r="C168" i="19"/>
  <c r="C147" i="19"/>
  <c r="I147" i="19" s="1"/>
  <c r="D148" i="19"/>
  <c r="E148" i="19" s="1"/>
  <c r="F148" i="19" s="1"/>
  <c r="C59" i="19"/>
  <c r="I59" i="19" s="1"/>
  <c r="D60" i="19"/>
  <c r="E60" i="19" s="1"/>
  <c r="F60" i="19" s="1"/>
  <c r="C261" i="19"/>
  <c r="I261" i="19" s="1"/>
  <c r="C255" i="19"/>
  <c r="C241" i="19"/>
  <c r="C153" i="19"/>
  <c r="D154" i="19"/>
  <c r="E154" i="19" s="1"/>
  <c r="F154" i="19" s="1"/>
  <c r="C120" i="19"/>
  <c r="I120" i="19" s="1"/>
  <c r="D121" i="19"/>
  <c r="E121" i="19" s="1"/>
  <c r="F121" i="19" s="1"/>
  <c r="I111" i="19"/>
  <c r="C92" i="19"/>
  <c r="C69" i="19"/>
  <c r="I69" i="19" s="1"/>
  <c r="D70" i="19"/>
  <c r="E70" i="19" s="1"/>
  <c r="F70" i="19" s="1"/>
  <c r="C60" i="19"/>
  <c r="I60" i="19" s="1"/>
  <c r="I38" i="19"/>
  <c r="C29" i="19"/>
  <c r="I29" i="19" s="1"/>
  <c r="D22" i="19"/>
  <c r="E22" i="19" s="1"/>
  <c r="F22" i="19" s="1"/>
  <c r="C21" i="19"/>
  <c r="I21" i="19" s="1"/>
  <c r="C162" i="19"/>
  <c r="I162" i="19" s="1"/>
  <c r="D163" i="19"/>
  <c r="E163" i="19" s="1"/>
  <c r="F163" i="19" s="1"/>
  <c r="C151" i="19"/>
  <c r="I151" i="19" s="1"/>
  <c r="D152" i="19"/>
  <c r="E152" i="19" s="1"/>
  <c r="C140" i="19"/>
  <c r="D122" i="19"/>
  <c r="E122" i="19" s="1"/>
  <c r="F122" i="19" s="1"/>
  <c r="C121" i="19"/>
  <c r="I121" i="19" s="1"/>
  <c r="I103" i="19"/>
  <c r="I99" i="19"/>
  <c r="C95" i="19"/>
  <c r="I95" i="19" s="1"/>
  <c r="D96" i="19"/>
  <c r="E96" i="19" s="1"/>
  <c r="F96" i="19" s="1"/>
  <c r="C86" i="19"/>
  <c r="I86" i="19" s="1"/>
  <c r="C63" i="19"/>
  <c r="I63" i="19" s="1"/>
  <c r="D64" i="19"/>
  <c r="E64" i="19" s="1"/>
  <c r="F64" i="19" s="1"/>
  <c r="C45" i="19"/>
  <c r="I45" i="19" s="1"/>
  <c r="C32" i="19"/>
  <c r="I32" i="19" s="1"/>
  <c r="D33" i="19"/>
  <c r="E33" i="19" s="1"/>
  <c r="F33" i="19" s="1"/>
  <c r="D16" i="19"/>
  <c r="E16" i="19" s="1"/>
  <c r="F16" i="19" s="1"/>
  <c r="C15" i="19"/>
  <c r="I15" i="19" s="1"/>
  <c r="D153" i="19"/>
  <c r="E153" i="19" s="1"/>
  <c r="F153" i="19" s="1"/>
  <c r="C141" i="19"/>
  <c r="I141" i="19" s="1"/>
  <c r="D142" i="19"/>
  <c r="E142" i="19" s="1"/>
  <c r="C130" i="19"/>
  <c r="C116" i="19"/>
  <c r="I116" i="19" s="1"/>
  <c r="D117" i="19"/>
  <c r="E117" i="19" s="1"/>
  <c r="F117" i="19" s="1"/>
  <c r="I107" i="19"/>
  <c r="C89" i="19"/>
  <c r="I89" i="19" s="1"/>
  <c r="D90" i="19"/>
  <c r="E90" i="19" s="1"/>
  <c r="C80" i="19"/>
  <c r="I80" i="19" s="1"/>
  <c r="D67" i="19"/>
  <c r="E67" i="19" s="1"/>
  <c r="F67" i="19" s="1"/>
  <c r="C57" i="19"/>
  <c r="I57" i="19" s="1"/>
  <c r="D58" i="19"/>
  <c r="E58" i="19" s="1"/>
  <c r="D51" i="19"/>
  <c r="E51" i="19" s="1"/>
  <c r="F51" i="19" s="1"/>
  <c r="D41" i="19"/>
  <c r="E41" i="19" s="1"/>
  <c r="F41" i="19" s="1"/>
  <c r="D28" i="19"/>
  <c r="E28" i="19" s="1"/>
  <c r="F28" i="19" s="1"/>
  <c r="I259" i="19"/>
  <c r="C248" i="19"/>
  <c r="I248" i="19" s="1"/>
  <c r="D249" i="19"/>
  <c r="E249" i="19" s="1"/>
  <c r="C250" i="19"/>
  <c r="I250" i="19" s="1"/>
  <c r="C240" i="19"/>
  <c r="I240" i="19" s="1"/>
  <c r="D241" i="19"/>
  <c r="E241" i="19" s="1"/>
  <c r="F241" i="19" s="1"/>
  <c r="C236" i="19"/>
  <c r="I236" i="19" s="1"/>
  <c r="C243" i="19"/>
  <c r="I243" i="19" s="1"/>
  <c r="C252" i="19"/>
  <c r="I252" i="19" s="1"/>
  <c r="D253" i="19"/>
  <c r="E253" i="19" s="1"/>
  <c r="C163" i="19"/>
  <c r="I163" i="19" s="1"/>
  <c r="D164" i="19"/>
  <c r="E164" i="19" s="1"/>
  <c r="F164" i="19" s="1"/>
  <c r="C109" i="19"/>
  <c r="I109" i="19" s="1"/>
  <c r="D110" i="19"/>
  <c r="E110" i="19" s="1"/>
  <c r="F110" i="19" s="1"/>
  <c r="C167" i="19"/>
  <c r="I167" i="19" s="1"/>
  <c r="D168" i="19"/>
  <c r="E168" i="19" s="1"/>
  <c r="F168" i="19" s="1"/>
  <c r="C139" i="19"/>
  <c r="I139" i="19" s="1"/>
  <c r="D140" i="19"/>
  <c r="E140" i="19" s="1"/>
  <c r="F140" i="19" s="1"/>
  <c r="C231" i="19"/>
  <c r="I231" i="19" s="1"/>
  <c r="C227" i="19"/>
  <c r="I227" i="19" s="1"/>
  <c r="C223" i="19"/>
  <c r="I223" i="19" s="1"/>
  <c r="C219" i="19"/>
  <c r="I219" i="19" s="1"/>
  <c r="C215" i="19"/>
  <c r="I215" i="19" s="1"/>
  <c r="C211" i="19"/>
  <c r="I211" i="19" s="1"/>
  <c r="C207" i="19"/>
  <c r="I207" i="19" s="1"/>
  <c r="C203" i="19"/>
  <c r="I203" i="19" s="1"/>
  <c r="C199" i="19"/>
  <c r="I199" i="19" s="1"/>
  <c r="C195" i="19"/>
  <c r="I195" i="19" s="1"/>
  <c r="C191" i="19"/>
  <c r="I191" i="19" s="1"/>
  <c r="C187" i="19"/>
  <c r="I187" i="19" s="1"/>
  <c r="C183" i="19"/>
  <c r="I183" i="19" s="1"/>
  <c r="C179" i="19"/>
  <c r="I179" i="19" s="1"/>
  <c r="C175" i="19"/>
  <c r="I175" i="19" s="1"/>
  <c r="C171" i="19"/>
  <c r="I171" i="19" s="1"/>
  <c r="C165" i="19"/>
  <c r="I165" i="19" s="1"/>
  <c r="D166" i="19"/>
  <c r="E166" i="19" s="1"/>
  <c r="F166" i="19" s="1"/>
  <c r="C91" i="19"/>
  <c r="I91" i="19" s="1"/>
  <c r="D92" i="19"/>
  <c r="E92" i="19" s="1"/>
  <c r="F92" i="19" s="1"/>
  <c r="C36" i="19"/>
  <c r="D37" i="19"/>
  <c r="E37" i="19" s="1"/>
  <c r="F37" i="19" s="1"/>
  <c r="C258" i="19"/>
  <c r="I258" i="19" s="1"/>
  <c r="D255" i="19"/>
  <c r="E255" i="19" s="1"/>
  <c r="F255" i="19" s="1"/>
  <c r="C67" i="19"/>
  <c r="I67" i="19" s="1"/>
  <c r="D68" i="19"/>
  <c r="E68" i="19" s="1"/>
  <c r="F68" i="19" s="1"/>
  <c r="C47" i="19"/>
  <c r="I47" i="19" s="1"/>
  <c r="D48" i="19"/>
  <c r="E48" i="19" s="1"/>
  <c r="F48" i="19" s="1"/>
  <c r="C128" i="19"/>
  <c r="I128" i="19" s="1"/>
  <c r="D129" i="19"/>
  <c r="E129" i="19" s="1"/>
  <c r="F129" i="19" s="1"/>
  <c r="C119" i="19"/>
  <c r="I119" i="19" s="1"/>
  <c r="C110" i="19"/>
  <c r="I110" i="19" s="1"/>
  <c r="C77" i="19"/>
  <c r="I77" i="19" s="1"/>
  <c r="D78" i="19"/>
  <c r="E78" i="19" s="1"/>
  <c r="F78" i="19" s="1"/>
  <c r="C68" i="19"/>
  <c r="C54" i="19"/>
  <c r="I54" i="19" s="1"/>
  <c r="C37" i="19"/>
  <c r="I37" i="19" s="1"/>
  <c r="C24" i="19"/>
  <c r="I24" i="19" s="1"/>
  <c r="D25" i="19"/>
  <c r="E25" i="19" s="1"/>
  <c r="F25" i="19" s="1"/>
  <c r="C18" i="19"/>
  <c r="I18" i="19" s="1"/>
  <c r="C159" i="19"/>
  <c r="I159" i="19" s="1"/>
  <c r="D160" i="19"/>
  <c r="E160" i="19" s="1"/>
  <c r="C148" i="19"/>
  <c r="I148" i="19" s="1"/>
  <c r="D130" i="19"/>
  <c r="E130" i="19" s="1"/>
  <c r="F130" i="19" s="1"/>
  <c r="C129" i="19"/>
  <c r="C102" i="19"/>
  <c r="I102" i="19" s="1"/>
  <c r="C98" i="19"/>
  <c r="I98" i="19" s="1"/>
  <c r="C94" i="19"/>
  <c r="I94" i="19" s="1"/>
  <c r="C71" i="19"/>
  <c r="I71" i="19" s="1"/>
  <c r="D72" i="19"/>
  <c r="E72" i="19" s="1"/>
  <c r="F72" i="19" s="1"/>
  <c r="C62" i="19"/>
  <c r="I62" i="19" s="1"/>
  <c r="C42" i="19"/>
  <c r="I42" i="19" s="1"/>
  <c r="C31" i="19"/>
  <c r="I31" i="19" s="1"/>
  <c r="D161" i="19"/>
  <c r="E161" i="19" s="1"/>
  <c r="F161" i="19" s="1"/>
  <c r="C149" i="19"/>
  <c r="I149" i="19" s="1"/>
  <c r="D150" i="19"/>
  <c r="E150" i="19" s="1"/>
  <c r="C138" i="19"/>
  <c r="I138" i="19" s="1"/>
  <c r="C124" i="19"/>
  <c r="I124" i="19" s="1"/>
  <c r="D125" i="19"/>
  <c r="E125" i="19" s="1"/>
  <c r="F125" i="19" s="1"/>
  <c r="C115" i="19"/>
  <c r="I115" i="19" s="1"/>
  <c r="C106" i="19"/>
  <c r="I106" i="19" s="1"/>
  <c r="C88" i="19"/>
  <c r="I88" i="19" s="1"/>
  <c r="D75" i="19"/>
  <c r="E75" i="19" s="1"/>
  <c r="F75" i="19" s="1"/>
  <c r="C65" i="19"/>
  <c r="I65" i="19" s="1"/>
  <c r="D66" i="19"/>
  <c r="E66" i="19" s="1"/>
  <c r="C56" i="19"/>
  <c r="I56" i="19" s="1"/>
  <c r="C49" i="19"/>
  <c r="I49" i="19" s="1"/>
  <c r="D36" i="19"/>
  <c r="E36" i="19" s="1"/>
  <c r="F36" i="19" s="1"/>
  <c r="C26" i="19"/>
  <c r="I26" i="19" s="1"/>
  <c r="D27" i="19"/>
  <c r="E27" i="19" s="1"/>
  <c r="F27" i="19" s="1"/>
  <c r="V508" i="18"/>
  <c r="S508" i="17"/>
  <c r="AG448" i="18"/>
  <c r="AH448" i="18"/>
  <c r="AI448" i="18" s="1"/>
  <c r="AK448" i="18" s="1"/>
  <c r="AM434" i="18"/>
  <c r="AN434" i="18" s="1"/>
  <c r="AL434" i="18"/>
  <c r="AM422" i="18"/>
  <c r="AN422" i="18" s="1"/>
  <c r="AM406" i="18"/>
  <c r="AN406" i="18" s="1"/>
  <c r="AL406" i="18"/>
  <c r="AM390" i="18"/>
  <c r="AN390" i="18" s="1"/>
  <c r="AM431" i="18"/>
  <c r="AN431" i="18" s="1"/>
  <c r="AL399" i="18"/>
  <c r="AM399" i="18"/>
  <c r="AN399" i="18" s="1"/>
  <c r="V472" i="18"/>
  <c r="S472" i="17"/>
  <c r="S473" i="17"/>
  <c r="AB461" i="18"/>
  <c r="AB446" i="18"/>
  <c r="AB418" i="18"/>
  <c r="V498" i="18"/>
  <c r="S498" i="17"/>
  <c r="S499" i="17"/>
  <c r="AB435" i="18"/>
  <c r="AG403" i="18"/>
  <c r="V377" i="18"/>
  <c r="V369" i="18"/>
  <c r="V361" i="18"/>
  <c r="V353" i="18"/>
  <c r="V345" i="18"/>
  <c r="V337" i="18"/>
  <c r="V329" i="18"/>
  <c r="V321" i="18"/>
  <c r="AM300" i="18"/>
  <c r="AN300" i="18" s="1"/>
  <c r="AH309" i="18"/>
  <c r="AI309" i="18" s="1"/>
  <c r="AK309" i="18" s="1"/>
  <c r="AG298" i="18"/>
  <c r="V311" i="18"/>
  <c r="S311" i="17"/>
  <c r="S312" i="17"/>
  <c r="AB279" i="18"/>
  <c r="Q262" i="18"/>
  <c r="O263" i="17"/>
  <c r="Q273" i="18"/>
  <c r="O274" i="17"/>
  <c r="AD220" i="18"/>
  <c r="AF220" i="18" s="1"/>
  <c r="CB222" i="17"/>
  <c r="AD187" i="18"/>
  <c r="AF187" i="18" s="1"/>
  <c r="CB189" i="17"/>
  <c r="AH147" i="18"/>
  <c r="AI147" i="18" s="1"/>
  <c r="AH149" i="18"/>
  <c r="AI149" i="18" s="1"/>
  <c r="AG149" i="18"/>
  <c r="CD151" i="17" s="1"/>
  <c r="AD198" i="18"/>
  <c r="AF198" i="18" s="1"/>
  <c r="CB200" i="17"/>
  <c r="AD166" i="18"/>
  <c r="AF166" i="18" s="1"/>
  <c r="CB168" i="17"/>
  <c r="AD150" i="18"/>
  <c r="AF150" i="18" s="1"/>
  <c r="CB152" i="17"/>
  <c r="V115" i="18"/>
  <c r="AV109" i="17"/>
  <c r="AX109" i="17" s="1"/>
  <c r="V104" i="18"/>
  <c r="S104" i="17"/>
  <c r="AD77" i="18"/>
  <c r="AF77" i="18" s="1"/>
  <c r="CB79" i="17"/>
  <c r="V76" i="18"/>
  <c r="S76" i="17"/>
  <c r="S77" i="17"/>
  <c r="Q36" i="18"/>
  <c r="O37" i="17"/>
  <c r="O36" i="17"/>
  <c r="AH11" i="18"/>
  <c r="AI11" i="18" s="1"/>
  <c r="AG7" i="18"/>
  <c r="CD9" i="17" s="1"/>
  <c r="AH7" i="18"/>
  <c r="AI7" i="18" s="1"/>
  <c r="AV18" i="17"/>
  <c r="AX18" i="17" s="1"/>
  <c r="Q15" i="18"/>
  <c r="O15" i="17"/>
  <c r="O16" i="17"/>
  <c r="AM486" i="18"/>
  <c r="AN486" i="18" s="1"/>
  <c r="AL486" i="18"/>
  <c r="AG473" i="18"/>
  <c r="AG465" i="18"/>
  <c r="AH447" i="18"/>
  <c r="AI447" i="18" s="1"/>
  <c r="AK447" i="18" s="1"/>
  <c r="AH396" i="18"/>
  <c r="AI396" i="18" s="1"/>
  <c r="AK396" i="18" s="1"/>
  <c r="V476" i="18"/>
  <c r="S477" i="17"/>
  <c r="S476" i="17"/>
  <c r="AL405" i="18"/>
  <c r="AM405" i="18"/>
  <c r="AN405" i="18" s="1"/>
  <c r="AH503" i="18"/>
  <c r="AI503" i="18" s="1"/>
  <c r="AK503" i="18" s="1"/>
  <c r="AG489" i="18"/>
  <c r="AH489" i="18"/>
  <c r="AI489" i="18" s="1"/>
  <c r="AK489" i="18" s="1"/>
  <c r="AM411" i="18"/>
  <c r="AN411" i="18" s="1"/>
  <c r="AM316" i="18"/>
  <c r="AN316" i="18" s="1"/>
  <c r="Q386" i="18"/>
  <c r="O387" i="17"/>
  <c r="AG304" i="18"/>
  <c r="Q366" i="18"/>
  <c r="O367" i="17"/>
  <c r="O366" i="17"/>
  <c r="Q350" i="18"/>
  <c r="O351" i="17"/>
  <c r="O350" i="17"/>
  <c r="Q334" i="18"/>
  <c r="O334" i="17"/>
  <c r="O335" i="17"/>
  <c r="AH305" i="18"/>
  <c r="AI305" i="18" s="1"/>
  <c r="AK305" i="18" s="1"/>
  <c r="AL281" i="18"/>
  <c r="AM281" i="18"/>
  <c r="AN281" i="18" s="1"/>
  <c r="AG302" i="18"/>
  <c r="AH307" i="18"/>
  <c r="AI307" i="18" s="1"/>
  <c r="AK307" i="18" s="1"/>
  <c r="AV245" i="17"/>
  <c r="V239" i="18"/>
  <c r="AV229" i="17"/>
  <c r="V223" i="18"/>
  <c r="Q275" i="18"/>
  <c r="O276" i="17"/>
  <c r="Q259" i="18"/>
  <c r="O260" i="17"/>
  <c r="AD217" i="18"/>
  <c r="AF217" i="18" s="1"/>
  <c r="CB219" i="17"/>
  <c r="AD185" i="18"/>
  <c r="AF185" i="18" s="1"/>
  <c r="CB187" i="17"/>
  <c r="Q234" i="18"/>
  <c r="O234" i="17"/>
  <c r="O235" i="17"/>
  <c r="AD204" i="18"/>
  <c r="AF204" i="18" s="1"/>
  <c r="CB206" i="17"/>
  <c r="AD172" i="18"/>
  <c r="AF172" i="18" s="1"/>
  <c r="CB174" i="17"/>
  <c r="AH133" i="18"/>
  <c r="AI133" i="18" s="1"/>
  <c r="AV136" i="17"/>
  <c r="AH103" i="18"/>
  <c r="AI103" i="18" s="1"/>
  <c r="Q120" i="18"/>
  <c r="O120" i="17"/>
  <c r="O121" i="17"/>
  <c r="AG71" i="18"/>
  <c r="CD73" i="17" s="1"/>
  <c r="AH71" i="18"/>
  <c r="AI71" i="18" s="1"/>
  <c r="AH59" i="18"/>
  <c r="AI59" i="18" s="1"/>
  <c r="V78" i="18"/>
  <c r="S78" i="17"/>
  <c r="S79" i="17"/>
  <c r="Q64" i="18"/>
  <c r="O64" i="17"/>
  <c r="O65" i="17"/>
  <c r="AH25" i="18"/>
  <c r="AI25" i="18" s="1"/>
  <c r="AD27" i="18"/>
  <c r="AF27" i="18" s="1"/>
  <c r="CB29" i="17"/>
  <c r="AV34" i="17"/>
  <c r="AX34" i="17"/>
  <c r="AM507" i="18"/>
  <c r="AN507" i="18" s="1"/>
  <c r="AH464" i="18"/>
  <c r="AI464" i="18" s="1"/>
  <c r="AK464" i="18" s="1"/>
  <c r="V389" i="18"/>
  <c r="S390" i="17"/>
  <c r="V379" i="18"/>
  <c r="V371" i="18"/>
  <c r="V363" i="18"/>
  <c r="V355" i="18"/>
  <c r="V347" i="18"/>
  <c r="V339" i="18"/>
  <c r="V331" i="18"/>
  <c r="V323" i="18"/>
  <c r="AM308" i="18"/>
  <c r="AN308" i="18" s="1"/>
  <c r="AM276" i="18"/>
  <c r="AN276" i="18" s="1"/>
  <c r="AL276" i="18"/>
  <c r="AM306" i="18"/>
  <c r="AN306" i="18" s="1"/>
  <c r="AH287" i="18"/>
  <c r="AI287" i="18" s="1"/>
  <c r="AK287" i="18" s="1"/>
  <c r="Q269" i="18"/>
  <c r="O270" i="17"/>
  <c r="AD215" i="18"/>
  <c r="AF215" i="18" s="1"/>
  <c r="CB217" i="17"/>
  <c r="AD183" i="18"/>
  <c r="AF183" i="18" s="1"/>
  <c r="CB185" i="17"/>
  <c r="AD210" i="18"/>
  <c r="AF210" i="18" s="1"/>
  <c r="CB212" i="17"/>
  <c r="AD178" i="18"/>
  <c r="AF178" i="18" s="1"/>
  <c r="CB180" i="17"/>
  <c r="AV148" i="17"/>
  <c r="AV129" i="17"/>
  <c r="V121" i="18"/>
  <c r="AV111" i="17"/>
  <c r="AH99" i="18"/>
  <c r="AI99" i="18" s="1"/>
  <c r="AH91" i="18"/>
  <c r="AI91" i="18" s="1"/>
  <c r="AH83" i="18"/>
  <c r="AI83" i="18" s="1"/>
  <c r="AV39" i="17"/>
  <c r="AD31" i="18"/>
  <c r="AF31" i="18" s="1"/>
  <c r="CB33" i="17"/>
  <c r="Q13" i="18"/>
  <c r="O13" i="17"/>
  <c r="O14" i="17"/>
  <c r="V12" i="18"/>
  <c r="S12" i="17"/>
  <c r="AL483" i="18"/>
  <c r="AM483" i="18"/>
  <c r="AN483" i="18" s="1"/>
  <c r="V470" i="18"/>
  <c r="S470" i="17"/>
  <c r="S471" i="17"/>
  <c r="AM423" i="18"/>
  <c r="AN423" i="18" s="1"/>
  <c r="AH492" i="18"/>
  <c r="AI492" i="18" s="1"/>
  <c r="AK492" i="18" s="1"/>
  <c r="AG474" i="18"/>
  <c r="AH474" i="18"/>
  <c r="AI474" i="18" s="1"/>
  <c r="AK474" i="18" s="1"/>
  <c r="AH440" i="18"/>
  <c r="AI440" i="18" s="1"/>
  <c r="AK440" i="18" s="1"/>
  <c r="AG416" i="18"/>
  <c r="AH416" i="18"/>
  <c r="AI416" i="18" s="1"/>
  <c r="AK416" i="18" s="1"/>
  <c r="AM314" i="18"/>
  <c r="AN314" i="18" s="1"/>
  <c r="AL314" i="18"/>
  <c r="AG312" i="18"/>
  <c r="V313" i="18"/>
  <c r="S313" i="17"/>
  <c r="S314" i="17"/>
  <c r="Q376" i="18"/>
  <c r="O376" i="17"/>
  <c r="O377" i="17"/>
  <c r="Q360" i="18"/>
  <c r="O360" i="17"/>
  <c r="O361" i="17"/>
  <c r="Q344" i="18"/>
  <c r="O344" i="17"/>
  <c r="O345" i="17"/>
  <c r="Q328" i="18"/>
  <c r="O328" i="17"/>
  <c r="O329" i="17"/>
  <c r="AG297" i="18"/>
  <c r="AH297" i="18"/>
  <c r="AI297" i="18" s="1"/>
  <c r="AK297" i="18" s="1"/>
  <c r="AM310" i="18"/>
  <c r="AN310" i="18" s="1"/>
  <c r="AL310" i="18"/>
  <c r="AG283" i="18"/>
  <c r="AH283" i="18"/>
  <c r="AI283" i="18" s="1"/>
  <c r="AK283" i="18" s="1"/>
  <c r="V249" i="18"/>
  <c r="AV243" i="17"/>
  <c r="V233" i="18"/>
  <c r="AV227" i="17"/>
  <c r="AV223" i="17"/>
  <c r="Q260" i="18"/>
  <c r="O261" i="17"/>
  <c r="AD189" i="18"/>
  <c r="AF189" i="18" s="1"/>
  <c r="CB191" i="17"/>
  <c r="Q244" i="18"/>
  <c r="O244" i="17"/>
  <c r="O245" i="17"/>
  <c r="Q228" i="18"/>
  <c r="O228" i="17"/>
  <c r="O229" i="17"/>
  <c r="AD216" i="18"/>
  <c r="AF216" i="18" s="1"/>
  <c r="CB218" i="17"/>
  <c r="AD184" i="18"/>
  <c r="AF184" i="18" s="1"/>
  <c r="CB186" i="17"/>
  <c r="AX142" i="17"/>
  <c r="AV142" i="17"/>
  <c r="AX134" i="17"/>
  <c r="AV134" i="17"/>
  <c r="AH139" i="18"/>
  <c r="AI139" i="18" s="1"/>
  <c r="AH131" i="18"/>
  <c r="AI131" i="18" s="1"/>
  <c r="AV131" i="17"/>
  <c r="AX131" i="17" s="1"/>
  <c r="Q118" i="18"/>
  <c r="O118" i="17"/>
  <c r="O119" i="17"/>
  <c r="Q106" i="18"/>
  <c r="O107" i="17"/>
  <c r="AV100" i="17"/>
  <c r="AX100" i="17" s="1"/>
  <c r="AV88" i="17"/>
  <c r="AX84" i="17"/>
  <c r="AV84" i="17"/>
  <c r="AD63" i="18"/>
  <c r="AF63" i="18" s="1"/>
  <c r="CB65" i="17"/>
  <c r="Q54" i="18"/>
  <c r="O54" i="17"/>
  <c r="O55" i="17"/>
  <c r="Q38" i="18"/>
  <c r="O38" i="17"/>
  <c r="O39" i="17"/>
  <c r="AD33" i="18"/>
  <c r="AF33" i="18" s="1"/>
  <c r="CB35" i="17"/>
  <c r="Q4" i="18"/>
  <c r="O4" i="17"/>
  <c r="O5" i="17"/>
  <c r="AG467" i="18"/>
  <c r="AH467" i="18"/>
  <c r="AI467" i="18" s="1"/>
  <c r="AK467" i="18" s="1"/>
  <c r="AG455" i="18"/>
  <c r="AH455" i="18"/>
  <c r="AI455" i="18" s="1"/>
  <c r="AK455" i="18" s="1"/>
  <c r="AL429" i="18"/>
  <c r="AM429" i="18"/>
  <c r="AN429" i="18" s="1"/>
  <c r="AL397" i="18"/>
  <c r="AM397" i="18"/>
  <c r="AN397" i="18" s="1"/>
  <c r="V504" i="18"/>
  <c r="S504" i="17"/>
  <c r="S505" i="17"/>
  <c r="AH424" i="18"/>
  <c r="AI424" i="18" s="1"/>
  <c r="AK424" i="18" s="1"/>
  <c r="AG392" i="18"/>
  <c r="AH392" i="18"/>
  <c r="AI392" i="18" s="1"/>
  <c r="AK392" i="18" s="1"/>
  <c r="AM282" i="18"/>
  <c r="AN282" i="18" s="1"/>
  <c r="AL282" i="18"/>
  <c r="V277" i="18"/>
  <c r="S277" i="17"/>
  <c r="S278" i="17"/>
  <c r="AG295" i="18"/>
  <c r="AH295" i="18"/>
  <c r="AI295" i="18" s="1"/>
  <c r="AK295" i="18" s="1"/>
  <c r="AD195" i="18"/>
  <c r="AF195" i="18" s="1"/>
  <c r="CB197" i="17"/>
  <c r="AD163" i="18"/>
  <c r="AF163" i="18" s="1"/>
  <c r="CB165" i="17"/>
  <c r="AD206" i="18"/>
  <c r="AF206" i="18" s="1"/>
  <c r="CB208" i="17"/>
  <c r="AD174" i="18"/>
  <c r="AF174" i="18" s="1"/>
  <c r="CB176" i="17"/>
  <c r="AD130" i="18"/>
  <c r="AF130" i="18" s="1"/>
  <c r="CB132" i="17"/>
  <c r="V142" i="18"/>
  <c r="S143" i="17"/>
  <c r="S142" i="17"/>
  <c r="V119" i="18"/>
  <c r="AV113" i="17"/>
  <c r="Q105" i="18"/>
  <c r="O105" i="17"/>
  <c r="O106" i="17"/>
  <c r="AV106" i="17"/>
  <c r="AH60" i="18"/>
  <c r="AI60" i="18" s="1"/>
  <c r="AV78" i="17"/>
  <c r="Q50" i="18"/>
  <c r="O50" i="17"/>
  <c r="O51" i="17"/>
  <c r="AD45" i="18"/>
  <c r="AF45" i="18" s="1"/>
  <c r="CB47" i="17"/>
  <c r="Q44" i="18"/>
  <c r="O45" i="17"/>
  <c r="O44" i="17"/>
  <c r="AD35" i="18"/>
  <c r="AF35" i="18" s="1"/>
  <c r="CB37" i="17"/>
  <c r="AM499" i="18"/>
  <c r="AN499" i="18" s="1"/>
  <c r="AM469" i="18"/>
  <c r="AN469" i="18" s="1"/>
  <c r="AM459" i="18"/>
  <c r="AN459" i="18" s="1"/>
  <c r="AB447" i="18"/>
  <c r="AB396" i="18"/>
  <c r="AH471" i="18"/>
  <c r="AI471" i="18" s="1"/>
  <c r="AK471" i="18" s="1"/>
  <c r="AH426" i="18"/>
  <c r="AI426" i="18" s="1"/>
  <c r="AK426" i="18" s="1"/>
  <c r="AG405" i="18"/>
  <c r="AB503" i="18"/>
  <c r="AB489" i="18"/>
  <c r="AG432" i="18"/>
  <c r="AH432" i="18"/>
  <c r="AI432" i="18" s="1"/>
  <c r="AK432" i="18" s="1"/>
  <c r="AG411" i="18"/>
  <c r="Q387" i="18"/>
  <c r="O388" i="17"/>
  <c r="V317" i="18"/>
  <c r="S317" i="17"/>
  <c r="S318" i="17"/>
  <c r="Q370" i="18"/>
  <c r="O371" i="17"/>
  <c r="O370" i="17"/>
  <c r="Q354" i="18"/>
  <c r="O355" i="17"/>
  <c r="O354" i="17"/>
  <c r="Q338" i="18"/>
  <c r="O339" i="17"/>
  <c r="O338" i="17"/>
  <c r="Q322" i="18"/>
  <c r="O322" i="17"/>
  <c r="O323" i="17"/>
  <c r="AV249" i="17"/>
  <c r="V243" i="18"/>
  <c r="AV233" i="17"/>
  <c r="V227" i="18"/>
  <c r="Q256" i="18"/>
  <c r="O257" i="17"/>
  <c r="AD193" i="18"/>
  <c r="AF193" i="18" s="1"/>
  <c r="CB195" i="17"/>
  <c r="Q238" i="18"/>
  <c r="O238" i="17"/>
  <c r="O239" i="17"/>
  <c r="Q222" i="18"/>
  <c r="O222" i="17"/>
  <c r="O223" i="17"/>
  <c r="AD212" i="18"/>
  <c r="AF212" i="18" s="1"/>
  <c r="CB214" i="17"/>
  <c r="AD180" i="18"/>
  <c r="AF180" i="18" s="1"/>
  <c r="CB182" i="17"/>
  <c r="AV140" i="17"/>
  <c r="V123" i="18"/>
  <c r="Q108" i="18"/>
  <c r="O109" i="17"/>
  <c r="O108" i="17"/>
  <c r="AD88" i="18"/>
  <c r="AF88" i="18" s="1"/>
  <c r="CB90" i="17"/>
  <c r="AG89" i="18"/>
  <c r="CD91" i="17" s="1"/>
  <c r="AH89" i="18"/>
  <c r="AI89" i="18" s="1"/>
  <c r="AD66" i="18"/>
  <c r="AF66" i="18" s="1"/>
  <c r="CB68" i="17"/>
  <c r="AD75" i="18"/>
  <c r="AF75" i="18" s="1"/>
  <c r="CB77" i="17"/>
  <c r="AD58" i="18"/>
  <c r="AF58" i="18" s="1"/>
  <c r="CB60" i="17"/>
  <c r="AV51" i="17"/>
  <c r="AH41" i="18"/>
  <c r="AI41" i="18" s="1"/>
  <c r="AV26" i="17"/>
  <c r="V32" i="18"/>
  <c r="S32" i="17"/>
  <c r="S33" i="17"/>
  <c r="AL477" i="18"/>
  <c r="AM477" i="18"/>
  <c r="AN477" i="18" s="1"/>
  <c r="AM445" i="18"/>
  <c r="AN445" i="18" s="1"/>
  <c r="AL433" i="18"/>
  <c r="AM433" i="18"/>
  <c r="AN433" i="18" s="1"/>
  <c r="AM417" i="18"/>
  <c r="AN417" i="18" s="1"/>
  <c r="AL401" i="18"/>
  <c r="AM401" i="18"/>
  <c r="AN401" i="18" s="1"/>
  <c r="AM501" i="18"/>
  <c r="AN501" i="18" s="1"/>
  <c r="AM436" i="18"/>
  <c r="AN436" i="18" s="1"/>
  <c r="AH404" i="18"/>
  <c r="AI404" i="18" s="1"/>
  <c r="AK404" i="18" s="1"/>
  <c r="V480" i="18"/>
  <c r="S480" i="17"/>
  <c r="S481" i="17"/>
  <c r="AM413" i="18"/>
  <c r="AN413" i="18" s="1"/>
  <c r="AG478" i="18"/>
  <c r="AH478" i="18"/>
  <c r="AI478" i="18" s="1"/>
  <c r="AK478" i="18" s="1"/>
  <c r="AH443" i="18"/>
  <c r="AI443" i="18" s="1"/>
  <c r="AK443" i="18" s="1"/>
  <c r="AG408" i="18"/>
  <c r="AH408" i="18"/>
  <c r="AI408" i="18" s="1"/>
  <c r="AK408" i="18" s="1"/>
  <c r="AG308" i="18"/>
  <c r="AG276" i="18"/>
  <c r="AG306" i="18"/>
  <c r="AB287" i="18"/>
  <c r="Q266" i="18"/>
  <c r="O267" i="17"/>
  <c r="AB215" i="18"/>
  <c r="AD191" i="18"/>
  <c r="AF191" i="18" s="1"/>
  <c r="CB193" i="17"/>
  <c r="AB183" i="18"/>
  <c r="AG160" i="18"/>
  <c r="CD162" i="17" s="1"/>
  <c r="AH160" i="18"/>
  <c r="AI160" i="18" s="1"/>
  <c r="AH155" i="18"/>
  <c r="AI155" i="18" s="1"/>
  <c r="AG155" i="18"/>
  <c r="CD157" i="17" s="1"/>
  <c r="AD218" i="18"/>
  <c r="AF218" i="18" s="1"/>
  <c r="CB220" i="17"/>
  <c r="AD186" i="18"/>
  <c r="AF186" i="18" s="1"/>
  <c r="CB188" i="17"/>
  <c r="Q159" i="18"/>
  <c r="O159" i="17"/>
  <c r="O160" i="17"/>
  <c r="Q126" i="18"/>
  <c r="O127" i="17"/>
  <c r="O126" i="17"/>
  <c r="AV115" i="17"/>
  <c r="V109" i="18"/>
  <c r="AG53" i="18"/>
  <c r="CD55" i="17" s="1"/>
  <c r="AH53" i="18"/>
  <c r="AI53" i="18" s="1"/>
  <c r="AH68" i="18"/>
  <c r="AI68" i="18" s="1"/>
  <c r="AG68" i="18"/>
  <c r="CD70" i="17" s="1"/>
  <c r="Q48" i="18"/>
  <c r="O48" i="17"/>
  <c r="O49" i="17"/>
  <c r="V30" i="18"/>
  <c r="S30" i="17"/>
  <c r="S31" i="17"/>
  <c r="Q20" i="18"/>
  <c r="O21" i="17"/>
  <c r="AM505" i="18"/>
  <c r="AN505" i="18" s="1"/>
  <c r="AM444" i="18"/>
  <c r="AN444" i="18" s="1"/>
  <c r="AH487" i="18"/>
  <c r="AI487" i="18" s="1"/>
  <c r="AK487" i="18" s="1"/>
  <c r="V456" i="18"/>
  <c r="S457" i="17"/>
  <c r="S456" i="17"/>
  <c r="AM421" i="18"/>
  <c r="AN421" i="18" s="1"/>
  <c r="Q383" i="18"/>
  <c r="O384" i="17"/>
  <c r="AM312" i="18"/>
  <c r="AN312" i="18" s="1"/>
  <c r="AL312" i="18"/>
  <c r="AM280" i="18"/>
  <c r="AN280" i="18" s="1"/>
  <c r="Q380" i="18"/>
  <c r="O380" i="17"/>
  <c r="O381" i="17"/>
  <c r="Q364" i="18"/>
  <c r="O364" i="17"/>
  <c r="O365" i="17"/>
  <c r="Q348" i="18"/>
  <c r="O348" i="17"/>
  <c r="O349" i="17"/>
  <c r="Q332" i="18"/>
  <c r="O332" i="17"/>
  <c r="O333" i="17"/>
  <c r="AV247" i="17"/>
  <c r="V237" i="18"/>
  <c r="AV231" i="17"/>
  <c r="Q268" i="18"/>
  <c r="O269" i="17"/>
  <c r="Q271" i="18"/>
  <c r="O272" i="17"/>
  <c r="Q255" i="18"/>
  <c r="O256" i="17"/>
  <c r="AD197" i="18"/>
  <c r="AF197" i="18" s="1"/>
  <c r="CB199" i="17"/>
  <c r="AD165" i="18"/>
  <c r="AF165" i="18" s="1"/>
  <c r="CB167" i="17"/>
  <c r="Q248" i="18"/>
  <c r="O248" i="17"/>
  <c r="O249" i="17"/>
  <c r="Q232" i="18"/>
  <c r="O232" i="17"/>
  <c r="O233" i="17"/>
  <c r="AD192" i="18"/>
  <c r="AF192" i="18" s="1"/>
  <c r="CB194" i="17"/>
  <c r="AV138" i="17"/>
  <c r="AX138" i="17" s="1"/>
  <c r="AD158" i="18"/>
  <c r="AF158" i="18" s="1"/>
  <c r="CB160" i="17"/>
  <c r="AV146" i="17"/>
  <c r="AV127" i="17"/>
  <c r="Q122" i="18"/>
  <c r="O122" i="17"/>
  <c r="O123" i="17"/>
  <c r="AG97" i="18"/>
  <c r="CD99" i="17" s="1"/>
  <c r="AH97" i="18"/>
  <c r="AI97" i="18" s="1"/>
  <c r="AV104" i="17"/>
  <c r="AX104" i="17" s="1"/>
  <c r="AV92" i="17"/>
  <c r="AH57" i="18"/>
  <c r="AI57" i="18" s="1"/>
  <c r="AD61" i="18"/>
  <c r="AF61" i="18" s="1"/>
  <c r="CB63" i="17"/>
  <c r="AV82" i="17"/>
  <c r="AV49" i="17"/>
  <c r="AX49" i="17" s="1"/>
  <c r="Q46" i="18"/>
  <c r="O46" i="17"/>
  <c r="O47" i="17"/>
  <c r="Q17" i="18"/>
  <c r="O18" i="17"/>
  <c r="O17" i="17"/>
  <c r="V16" i="18"/>
  <c r="V14" i="18"/>
  <c r="AM494" i="18"/>
  <c r="AN494" i="18" s="1"/>
  <c r="AL494" i="18"/>
  <c r="AM442" i="18"/>
  <c r="AN442" i="18" s="1"/>
  <c r="AM430" i="18"/>
  <c r="AN430" i="18" s="1"/>
  <c r="AL430" i="18"/>
  <c r="AM414" i="18"/>
  <c r="AN414" i="18" s="1"/>
  <c r="AM398" i="18"/>
  <c r="AN398" i="18" s="1"/>
  <c r="AL398" i="18"/>
  <c r="AG439" i="18"/>
  <c r="AH439" i="18"/>
  <c r="AI439" i="18" s="1"/>
  <c r="AK439" i="18" s="1"/>
  <c r="AH420" i="18"/>
  <c r="AI420" i="18" s="1"/>
  <c r="AK420" i="18" s="1"/>
  <c r="AB467" i="18"/>
  <c r="AB455" i="18"/>
  <c r="AG429" i="18"/>
  <c r="AG397" i="18"/>
  <c r="V482" i="18"/>
  <c r="S483" i="17"/>
  <c r="S482" i="17"/>
  <c r="AB424" i="18"/>
  <c r="AB392" i="18"/>
  <c r="Q385" i="18"/>
  <c r="O386" i="17"/>
  <c r="V373" i="18"/>
  <c r="V365" i="18"/>
  <c r="V357" i="18"/>
  <c r="V349" i="18"/>
  <c r="V341" i="18"/>
  <c r="V333" i="18"/>
  <c r="V325" i="18"/>
  <c r="AM284" i="18"/>
  <c r="AN284" i="18" s="1"/>
  <c r="AH293" i="18"/>
  <c r="AI293" i="18" s="1"/>
  <c r="AK293" i="18" s="1"/>
  <c r="V315" i="18"/>
  <c r="S315" i="17"/>
  <c r="S316" i="17"/>
  <c r="AG282" i="18"/>
  <c r="AB295" i="18"/>
  <c r="Q270" i="18"/>
  <c r="O271" i="17"/>
  <c r="Q254" i="18"/>
  <c r="O255" i="17"/>
  <c r="Q257" i="18"/>
  <c r="O258" i="17"/>
  <c r="AD203" i="18"/>
  <c r="AF203" i="18" s="1"/>
  <c r="CB205" i="17"/>
  <c r="AB195" i="18"/>
  <c r="AD171" i="18"/>
  <c r="AF171" i="18" s="1"/>
  <c r="CB173" i="17"/>
  <c r="AB163" i="18"/>
  <c r="AH141" i="18"/>
  <c r="AI141" i="18" s="1"/>
  <c r="AH153" i="18"/>
  <c r="AI153" i="18" s="1"/>
  <c r="AD214" i="18"/>
  <c r="AF214" i="18" s="1"/>
  <c r="CB216" i="17"/>
  <c r="AB206" i="18"/>
  <c r="AD182" i="18"/>
  <c r="AF182" i="18" s="1"/>
  <c r="CB184" i="17"/>
  <c r="AB174" i="18"/>
  <c r="AD156" i="18"/>
  <c r="AF156" i="18" s="1"/>
  <c r="CB158" i="17"/>
  <c r="AB130" i="18"/>
  <c r="Q124" i="18"/>
  <c r="O125" i="17"/>
  <c r="O124" i="17"/>
  <c r="V107" i="18"/>
  <c r="AH85" i="18"/>
  <c r="AI85" i="18" s="1"/>
  <c r="AD100" i="18"/>
  <c r="AF100" i="18" s="1"/>
  <c r="CB102" i="17"/>
  <c r="AD69" i="18"/>
  <c r="AF69" i="18" s="1"/>
  <c r="CB71" i="17"/>
  <c r="Q70" i="18"/>
  <c r="O70" i="17"/>
  <c r="O71" i="17"/>
  <c r="AD51" i="18"/>
  <c r="AF51" i="18" s="1"/>
  <c r="CB53" i="17"/>
  <c r="AB45" i="18"/>
  <c r="AD26" i="18"/>
  <c r="AF26" i="18" s="1"/>
  <c r="CB28" i="17"/>
  <c r="V28" i="18"/>
  <c r="S28" i="17"/>
  <c r="S29" i="17"/>
  <c r="Q21" i="18"/>
  <c r="O22" i="17"/>
  <c r="AV16" i="17"/>
  <c r="AG499" i="18"/>
  <c r="AG485" i="18"/>
  <c r="AH485" i="18"/>
  <c r="AI485" i="18" s="1"/>
  <c r="AK485" i="18" s="1"/>
  <c r="AM407" i="18"/>
  <c r="AN407" i="18" s="1"/>
  <c r="AH394" i="18"/>
  <c r="AI394" i="18" s="1"/>
  <c r="AK394" i="18" s="1"/>
  <c r="AG497" i="18"/>
  <c r="AH497" i="18"/>
  <c r="AI497" i="18" s="1"/>
  <c r="AK497" i="18" s="1"/>
  <c r="AH481" i="18"/>
  <c r="AI481" i="18" s="1"/>
  <c r="AK481" i="18" s="1"/>
  <c r="AG400" i="18"/>
  <c r="AH400" i="18"/>
  <c r="AI400" i="18" s="1"/>
  <c r="AK400" i="18" s="1"/>
  <c r="V320" i="18"/>
  <c r="S321" i="17"/>
  <c r="V318" i="18"/>
  <c r="S319" i="17"/>
  <c r="AM288" i="18"/>
  <c r="AN288" i="18" s="1"/>
  <c r="AL288" i="18"/>
  <c r="Q374" i="18"/>
  <c r="O375" i="17"/>
  <c r="O374" i="17"/>
  <c r="Q358" i="18"/>
  <c r="O359" i="17"/>
  <c r="O358" i="17"/>
  <c r="Q342" i="18"/>
  <c r="O343" i="17"/>
  <c r="O342" i="17"/>
  <c r="Q326" i="18"/>
  <c r="O326" i="17"/>
  <c r="O327" i="17"/>
  <c r="AH289" i="18"/>
  <c r="AI289" i="18" s="1"/>
  <c r="AK289" i="18" s="1"/>
  <c r="AM286" i="18"/>
  <c r="AN286" i="18" s="1"/>
  <c r="AH291" i="18"/>
  <c r="AI291" i="18" s="1"/>
  <c r="AK291" i="18" s="1"/>
  <c r="V247" i="18"/>
  <c r="AV237" i="17"/>
  <c r="V231" i="18"/>
  <c r="Q264" i="18"/>
  <c r="O265" i="17"/>
  <c r="Q267" i="18"/>
  <c r="O268" i="17"/>
  <c r="Q251" i="18"/>
  <c r="O252" i="17"/>
  <c r="AD201" i="18"/>
  <c r="AF201" i="18" s="1"/>
  <c r="CB203" i="17"/>
  <c r="AB193" i="18"/>
  <c r="AD169" i="18"/>
  <c r="AF169" i="18" s="1"/>
  <c r="CB171" i="17"/>
  <c r="Q242" i="18"/>
  <c r="O242" i="17"/>
  <c r="O243" i="17"/>
  <c r="Q226" i="18"/>
  <c r="O226" i="17"/>
  <c r="O227" i="17"/>
  <c r="AB212" i="18"/>
  <c r="AD188" i="18"/>
  <c r="AF188" i="18" s="1"/>
  <c r="CB190" i="17"/>
  <c r="AB180" i="18"/>
  <c r="AH137" i="18"/>
  <c r="AI137" i="18" s="1"/>
  <c r="AC152" i="18"/>
  <c r="CA154" i="17"/>
  <c r="V138" i="18"/>
  <c r="S139" i="17"/>
  <c r="S138" i="17"/>
  <c r="V134" i="18"/>
  <c r="S135" i="17"/>
  <c r="S134" i="17"/>
  <c r="V148" i="18"/>
  <c r="S148" i="17"/>
  <c r="S149" i="17"/>
  <c r="AH101" i="18"/>
  <c r="AI101" i="18" s="1"/>
  <c r="Q112" i="18"/>
  <c r="O113" i="17"/>
  <c r="O112" i="17"/>
  <c r="AB88" i="18"/>
  <c r="AG65" i="18"/>
  <c r="CD67" i="17" s="1"/>
  <c r="AH65" i="18"/>
  <c r="AI65" i="18" s="1"/>
  <c r="AD67" i="18"/>
  <c r="AF67" i="18" s="1"/>
  <c r="CB69" i="17"/>
  <c r="AB75" i="18"/>
  <c r="V24" i="18"/>
  <c r="S25" i="17"/>
  <c r="V488" i="18"/>
  <c r="S489" i="17"/>
  <c r="S488" i="17"/>
  <c r="AG475" i="18"/>
  <c r="AH475" i="18"/>
  <c r="AI475" i="18" s="1"/>
  <c r="AK475" i="18" s="1"/>
  <c r="AH458" i="18"/>
  <c r="AI458" i="18" s="1"/>
  <c r="AK458" i="18" s="1"/>
  <c r="V450" i="18"/>
  <c r="S450" i="17"/>
  <c r="S451" i="17"/>
  <c r="Q381" i="18"/>
  <c r="O382" i="17"/>
  <c r="V375" i="18"/>
  <c r="V367" i="18"/>
  <c r="V359" i="18"/>
  <c r="V351" i="18"/>
  <c r="V343" i="18"/>
  <c r="V335" i="18"/>
  <c r="V327" i="18"/>
  <c r="Q388" i="18"/>
  <c r="O389" i="17"/>
  <c r="AM292" i="18"/>
  <c r="AN292" i="18" s="1"/>
  <c r="AL292" i="18"/>
  <c r="AG301" i="18"/>
  <c r="AH301" i="18"/>
  <c r="AI301" i="18" s="1"/>
  <c r="AK301" i="18" s="1"/>
  <c r="AM290" i="18"/>
  <c r="AN290" i="18" s="1"/>
  <c r="AL290" i="18"/>
  <c r="AG303" i="18"/>
  <c r="AH303" i="18"/>
  <c r="AI303" i="18" s="1"/>
  <c r="AK303" i="18" s="1"/>
  <c r="Q250" i="18"/>
  <c r="O250" i="17"/>
  <c r="O251" i="17"/>
  <c r="Q253" i="18"/>
  <c r="O254" i="17"/>
  <c r="AD199" i="18"/>
  <c r="AF199" i="18" s="1"/>
  <c r="CB201" i="17"/>
  <c r="AD167" i="18"/>
  <c r="AF167" i="18" s="1"/>
  <c r="CB169" i="17"/>
  <c r="AD194" i="18"/>
  <c r="AF194" i="18" s="1"/>
  <c r="CB196" i="17"/>
  <c r="AH143" i="18"/>
  <c r="AI143" i="18" s="1"/>
  <c r="AG143" i="18"/>
  <c r="CD145" i="17" s="1"/>
  <c r="V127" i="18"/>
  <c r="S128" i="17"/>
  <c r="AV123" i="17"/>
  <c r="AV119" i="17"/>
  <c r="V113" i="18"/>
  <c r="AH93" i="18"/>
  <c r="AI93" i="18" s="1"/>
  <c r="AG95" i="18"/>
  <c r="CD97" i="17" s="1"/>
  <c r="AH95" i="18"/>
  <c r="AI95" i="18" s="1"/>
  <c r="AH87" i="18"/>
  <c r="AI87" i="18" s="1"/>
  <c r="V37" i="18"/>
  <c r="Q40" i="18"/>
  <c r="O40" i="17"/>
  <c r="O41" i="17"/>
  <c r="V34" i="18"/>
  <c r="S35" i="17"/>
  <c r="S34" i="17"/>
  <c r="AV32" i="17"/>
  <c r="AH5" i="18"/>
  <c r="AI5" i="18" s="1"/>
  <c r="AV14" i="17"/>
  <c r="AH3" i="18"/>
  <c r="AI3" i="18" s="1"/>
  <c r="V8" i="18"/>
  <c r="S9" i="17"/>
  <c r="S8" i="17"/>
  <c r="AM502" i="18"/>
  <c r="AN502" i="18" s="1"/>
  <c r="AL502" i="18"/>
  <c r="V460" i="18"/>
  <c r="S461" i="17"/>
  <c r="S460" i="17"/>
  <c r="AG505" i="18"/>
  <c r="AG444" i="18"/>
  <c r="AH412" i="18"/>
  <c r="AI412" i="18" s="1"/>
  <c r="AK412" i="18" s="1"/>
  <c r="AB487" i="18"/>
  <c r="V462" i="18"/>
  <c r="S462" i="17"/>
  <c r="S463" i="17"/>
  <c r="AH449" i="18"/>
  <c r="AI449" i="18" s="1"/>
  <c r="AK449" i="18" s="1"/>
  <c r="AG421" i="18"/>
  <c r="AH500" i="18"/>
  <c r="AI500" i="18" s="1"/>
  <c r="AK500" i="18" s="1"/>
  <c r="AH484" i="18"/>
  <c r="AI484" i="18" s="1"/>
  <c r="AK484" i="18" s="1"/>
  <c r="AM463" i="18"/>
  <c r="AN463" i="18" s="1"/>
  <c r="AM427" i="18"/>
  <c r="AN427" i="18" s="1"/>
  <c r="AM296" i="18"/>
  <c r="AN296" i="18" s="1"/>
  <c r="AL296" i="18"/>
  <c r="AG280" i="18"/>
  <c r="Q368" i="18"/>
  <c r="O368" i="17"/>
  <c r="O369" i="17"/>
  <c r="Q352" i="18"/>
  <c r="O352" i="17"/>
  <c r="O353" i="17"/>
  <c r="Q336" i="18"/>
  <c r="O336" i="17"/>
  <c r="O337" i="17"/>
  <c r="AM285" i="18"/>
  <c r="AN285" i="18" s="1"/>
  <c r="AM278" i="18"/>
  <c r="AN278" i="18" s="1"/>
  <c r="AH299" i="18"/>
  <c r="AI299" i="18" s="1"/>
  <c r="AK299" i="18" s="1"/>
  <c r="AV251" i="17"/>
  <c r="V241" i="18"/>
  <c r="AV235" i="17"/>
  <c r="V225" i="18"/>
  <c r="V221" i="18"/>
  <c r="S221" i="17"/>
  <c r="AD205" i="18"/>
  <c r="AF205" i="18" s="1"/>
  <c r="CB207" i="17"/>
  <c r="AB197" i="18"/>
  <c r="AD173" i="18"/>
  <c r="AF173" i="18" s="1"/>
  <c r="CB175" i="17"/>
  <c r="AB165" i="18"/>
  <c r="Q236" i="18"/>
  <c r="O236" i="17"/>
  <c r="O237" i="17"/>
  <c r="Q219" i="18"/>
  <c r="O219" i="17"/>
  <c r="O220" i="17"/>
  <c r="AD200" i="18"/>
  <c r="AF200" i="18" s="1"/>
  <c r="CB202" i="17"/>
  <c r="AB192" i="18"/>
  <c r="AD168" i="18"/>
  <c r="AF168" i="18" s="1"/>
  <c r="CB170" i="17"/>
  <c r="AB158" i="18"/>
  <c r="AH135" i="18"/>
  <c r="AI135" i="18" s="1"/>
  <c r="AD154" i="18"/>
  <c r="AF154" i="18" s="1"/>
  <c r="CB156" i="17"/>
  <c r="V125" i="18"/>
  <c r="Q110" i="18"/>
  <c r="O111" i="17"/>
  <c r="O110" i="17"/>
  <c r="AD96" i="18"/>
  <c r="AF96" i="18" s="1"/>
  <c r="CB98" i="17"/>
  <c r="AV96" i="17"/>
  <c r="AX96" i="17" s="1"/>
  <c r="AD73" i="18"/>
  <c r="AF73" i="18" s="1"/>
  <c r="CB75" i="17"/>
  <c r="AB61" i="18"/>
  <c r="V80" i="18"/>
  <c r="S80" i="17"/>
  <c r="S81" i="17"/>
  <c r="V47" i="18"/>
  <c r="AH9" i="18"/>
  <c r="AI9" i="18" s="1"/>
  <c r="Q19" i="18"/>
  <c r="O20" i="17"/>
  <c r="AV12" i="17"/>
  <c r="V452" i="18"/>
  <c r="S453" i="17"/>
  <c r="S452" i="17"/>
  <c r="AG461" i="18"/>
  <c r="AH461" i="18"/>
  <c r="AI461" i="18" s="1"/>
  <c r="AK461" i="18" s="1"/>
  <c r="AH446" i="18"/>
  <c r="AI446" i="18" s="1"/>
  <c r="AK446" i="18" s="1"/>
  <c r="AG418" i="18"/>
  <c r="AH418" i="18"/>
  <c r="AI418" i="18" s="1"/>
  <c r="AK418" i="18" s="1"/>
  <c r="V490" i="18"/>
  <c r="S491" i="17"/>
  <c r="S490" i="17"/>
  <c r="AH435" i="18"/>
  <c r="AI435" i="18" s="1"/>
  <c r="AK435" i="18" s="1"/>
  <c r="AL403" i="18"/>
  <c r="AM403" i="18"/>
  <c r="AN403" i="18" s="1"/>
  <c r="Q384" i="18"/>
  <c r="O385" i="17"/>
  <c r="V319" i="18"/>
  <c r="S320" i="17"/>
  <c r="AM298" i="18"/>
  <c r="AN298" i="18" s="1"/>
  <c r="AL298" i="18"/>
  <c r="AH279" i="18"/>
  <c r="AI279" i="18" s="1"/>
  <c r="AK279" i="18" s="1"/>
  <c r="Q265" i="18"/>
  <c r="O266" i="17"/>
  <c r="AD211" i="18"/>
  <c r="AF211" i="18" s="1"/>
  <c r="CB213" i="17"/>
  <c r="AD179" i="18"/>
  <c r="AF179" i="18" s="1"/>
  <c r="CB181" i="17"/>
  <c r="AD190" i="18"/>
  <c r="AF190" i="18" s="1"/>
  <c r="CB192" i="17"/>
  <c r="AD161" i="18"/>
  <c r="AF161" i="18" s="1"/>
  <c r="CB163" i="17"/>
  <c r="AV144" i="17"/>
  <c r="AV121" i="17"/>
  <c r="AV117" i="17"/>
  <c r="V111" i="18"/>
  <c r="AD92" i="18"/>
  <c r="AF92" i="18" s="1"/>
  <c r="CB94" i="17"/>
  <c r="AB100" i="18"/>
  <c r="AB77" i="18"/>
  <c r="AD39" i="18"/>
  <c r="AF39" i="18" s="1"/>
  <c r="CB41" i="17"/>
  <c r="AV30" i="17"/>
  <c r="AM473" i="18"/>
  <c r="AN473" i="18" s="1"/>
  <c r="AL465" i="18"/>
  <c r="AM465" i="18"/>
  <c r="AN465" i="18" s="1"/>
  <c r="AB485" i="18"/>
  <c r="AG428" i="18"/>
  <c r="AH428" i="18"/>
  <c r="AI428" i="18" s="1"/>
  <c r="AK428" i="18" s="1"/>
  <c r="AG407" i="18"/>
  <c r="AG441" i="18"/>
  <c r="AH441" i="18"/>
  <c r="AI441" i="18" s="1"/>
  <c r="AK441" i="18" s="1"/>
  <c r="AB394" i="18"/>
  <c r="AB497" i="18"/>
  <c r="AB481" i="18"/>
  <c r="AB400" i="18"/>
  <c r="AM304" i="18"/>
  <c r="AN304" i="18" s="1"/>
  <c r="AL304" i="18"/>
  <c r="AG288" i="18"/>
  <c r="Q378" i="18"/>
  <c r="O379" i="17"/>
  <c r="O378" i="17"/>
  <c r="Q362" i="18"/>
  <c r="O363" i="17"/>
  <c r="O362" i="17"/>
  <c r="Q346" i="18"/>
  <c r="O347" i="17"/>
  <c r="O346" i="17"/>
  <c r="Q330" i="18"/>
  <c r="O330" i="17"/>
  <c r="O331" i="17"/>
  <c r="AM302" i="18"/>
  <c r="AN302" i="18" s="1"/>
  <c r="AL302" i="18"/>
  <c r="AV241" i="17"/>
  <c r="V235" i="18"/>
  <c r="AV225" i="17"/>
  <c r="Q272" i="18"/>
  <c r="O273" i="17"/>
  <c r="AD209" i="18"/>
  <c r="AF209" i="18" s="1"/>
  <c r="CB211" i="17"/>
  <c r="AD177" i="18"/>
  <c r="AF177" i="18" s="1"/>
  <c r="CB179" i="17"/>
  <c r="Q246" i="18"/>
  <c r="O246" i="17"/>
  <c r="O247" i="17"/>
  <c r="Q230" i="18"/>
  <c r="O230" i="17"/>
  <c r="O231" i="17"/>
  <c r="AH162" i="18"/>
  <c r="AI162" i="18" s="1"/>
  <c r="AD196" i="18"/>
  <c r="AF196" i="18" s="1"/>
  <c r="CB198" i="17"/>
  <c r="AD164" i="18"/>
  <c r="AF164" i="18" s="1"/>
  <c r="CB166" i="17"/>
  <c r="AV150" i="17"/>
  <c r="AX150" i="17"/>
  <c r="AV125" i="17"/>
  <c r="Q116" i="18"/>
  <c r="O117" i="17"/>
  <c r="O116" i="17"/>
  <c r="AV80" i="17"/>
  <c r="AB67" i="18"/>
  <c r="V49" i="18"/>
  <c r="Q42" i="18"/>
  <c r="O42" i="17"/>
  <c r="O43" i="17"/>
  <c r="Q23" i="18"/>
  <c r="O24" i="17"/>
  <c r="Q18" i="18"/>
  <c r="O19" i="17"/>
  <c r="AG507" i="18"/>
  <c r="AL491" i="18"/>
  <c r="AM491" i="18"/>
  <c r="AN491" i="18" s="1"/>
  <c r="AM451" i="18"/>
  <c r="AN451" i="18" s="1"/>
  <c r="AL437" i="18"/>
  <c r="AM437" i="18"/>
  <c r="AN437" i="18" s="1"/>
  <c r="AM425" i="18"/>
  <c r="AN425" i="18" s="1"/>
  <c r="AL409" i="18"/>
  <c r="AM409" i="18"/>
  <c r="AN409" i="18" s="1"/>
  <c r="AM393" i="18"/>
  <c r="AN393" i="18" s="1"/>
  <c r="AL493" i="18"/>
  <c r="AM493" i="18"/>
  <c r="AN493" i="18" s="1"/>
  <c r="AM415" i="18"/>
  <c r="AN415" i="18" s="1"/>
  <c r="AG506" i="18"/>
  <c r="AH506" i="18"/>
  <c r="AI506" i="18" s="1"/>
  <c r="AK506" i="18" s="1"/>
  <c r="V496" i="18"/>
  <c r="S496" i="17"/>
  <c r="S497" i="17"/>
  <c r="AB475" i="18"/>
  <c r="AB458" i="18"/>
  <c r="AG438" i="18"/>
  <c r="AH438" i="18"/>
  <c r="AI438" i="18" s="1"/>
  <c r="AK438" i="18" s="1"/>
  <c r="AH402" i="18"/>
  <c r="AI402" i="18" s="1"/>
  <c r="AK402" i="18" s="1"/>
  <c r="AL457" i="18"/>
  <c r="AM457" i="18"/>
  <c r="AN457" i="18" s="1"/>
  <c r="AM419" i="18"/>
  <c r="AN419" i="18" s="1"/>
  <c r="AG292" i="18"/>
  <c r="AB301" i="18"/>
  <c r="AG290" i="18"/>
  <c r="AB303" i="18"/>
  <c r="Q274" i="18"/>
  <c r="O275" i="17"/>
  <c r="Q258" i="18"/>
  <c r="O259" i="17"/>
  <c r="Q261" i="18"/>
  <c r="O262" i="17"/>
  <c r="AD207" i="18"/>
  <c r="AF207" i="18" s="1"/>
  <c r="CB209" i="17"/>
  <c r="AB199" i="18"/>
  <c r="AD175" i="18"/>
  <c r="AF175" i="18" s="1"/>
  <c r="CB177" i="17"/>
  <c r="AB167" i="18"/>
  <c r="AH145" i="18"/>
  <c r="AI145" i="18" s="1"/>
  <c r="AH151" i="18"/>
  <c r="AI151" i="18" s="1"/>
  <c r="AD202" i="18"/>
  <c r="AF202" i="18" s="1"/>
  <c r="CB204" i="17"/>
  <c r="AB194" i="18"/>
  <c r="AD170" i="18"/>
  <c r="AF170" i="18" s="1"/>
  <c r="CB172" i="17"/>
  <c r="AG128" i="18"/>
  <c r="CD130" i="17" s="1"/>
  <c r="AH128" i="18"/>
  <c r="AI128" i="18" s="1"/>
  <c r="T157" i="18"/>
  <c r="R157" i="17"/>
  <c r="R158" i="17"/>
  <c r="BW159" i="17"/>
  <c r="AV159" i="17" s="1"/>
  <c r="V146" i="18"/>
  <c r="S147" i="17"/>
  <c r="S146" i="17"/>
  <c r="V117" i="18"/>
  <c r="AD84" i="18"/>
  <c r="AF84" i="18" s="1"/>
  <c r="CB86" i="17"/>
  <c r="AD72" i="18"/>
  <c r="AF72" i="18" s="1"/>
  <c r="CB74" i="17"/>
  <c r="AH74" i="18"/>
  <c r="AI74" i="18" s="1"/>
  <c r="AH62" i="18"/>
  <c r="AI62" i="18" s="1"/>
  <c r="AG62" i="18"/>
  <c r="CD64" i="17" s="1"/>
  <c r="AD55" i="18"/>
  <c r="AF55" i="18" s="1"/>
  <c r="CB57" i="17"/>
  <c r="Q56" i="18"/>
  <c r="O56" i="17"/>
  <c r="O57" i="17"/>
  <c r="AG43" i="18"/>
  <c r="CD45" i="17" s="1"/>
  <c r="AH43" i="18"/>
  <c r="AI43" i="18" s="1"/>
  <c r="AV36" i="17"/>
  <c r="AV10" i="17"/>
  <c r="AG502" i="18"/>
  <c r="V466" i="18"/>
  <c r="S466" i="17"/>
  <c r="S467" i="17"/>
  <c r="AH454" i="18"/>
  <c r="AI454" i="18" s="1"/>
  <c r="AK454" i="18" s="1"/>
  <c r="AG453" i="18"/>
  <c r="AH453" i="18"/>
  <c r="AI453" i="18" s="1"/>
  <c r="AK453" i="18" s="1"/>
  <c r="AB412" i="18"/>
  <c r="AG495" i="18"/>
  <c r="AH495" i="18"/>
  <c r="AI495" i="18" s="1"/>
  <c r="AK495" i="18" s="1"/>
  <c r="AG479" i="18"/>
  <c r="AH479" i="18"/>
  <c r="AI479" i="18" s="1"/>
  <c r="AK479" i="18" s="1"/>
  <c r="V468" i="18"/>
  <c r="S469" i="17"/>
  <c r="S468" i="17"/>
  <c r="AB449" i="18"/>
  <c r="AG410" i="18"/>
  <c r="AH410" i="18"/>
  <c r="AI410" i="18" s="1"/>
  <c r="AK410" i="18" s="1"/>
  <c r="AB500" i="18"/>
  <c r="AB484" i="18"/>
  <c r="AG463" i="18"/>
  <c r="AG427" i="18"/>
  <c r="AM395" i="18"/>
  <c r="AN395" i="18" s="1"/>
  <c r="V391" i="18"/>
  <c r="S391" i="17"/>
  <c r="S392" i="17"/>
  <c r="Q382" i="18"/>
  <c r="O383" i="17"/>
  <c r="AG296" i="18"/>
  <c r="Q372" i="18"/>
  <c r="O372" i="17"/>
  <c r="O373" i="17"/>
  <c r="Q356" i="18"/>
  <c r="O356" i="17"/>
  <c r="O357" i="17"/>
  <c r="Q340" i="18"/>
  <c r="O340" i="17"/>
  <c r="O341" i="17"/>
  <c r="Q324" i="18"/>
  <c r="O324" i="17"/>
  <c r="O325" i="17"/>
  <c r="AG285" i="18"/>
  <c r="AM294" i="18"/>
  <c r="AN294" i="18" s="1"/>
  <c r="AG278" i="18"/>
  <c r="AB299" i="18"/>
  <c r="V245" i="18"/>
  <c r="AV239" i="17"/>
  <c r="V229" i="18"/>
  <c r="Q252" i="18"/>
  <c r="O253" i="17"/>
  <c r="Q263" i="18"/>
  <c r="O264" i="17"/>
  <c r="AD213" i="18"/>
  <c r="AF213" i="18" s="1"/>
  <c r="CB215" i="17"/>
  <c r="AB205" i="18"/>
  <c r="AD181" i="18"/>
  <c r="AF181" i="18" s="1"/>
  <c r="CB183" i="17"/>
  <c r="AB173" i="18"/>
  <c r="Q240" i="18"/>
  <c r="O240" i="17"/>
  <c r="O241" i="17"/>
  <c r="Q224" i="18"/>
  <c r="O224" i="17"/>
  <c r="O225" i="17"/>
  <c r="AD208" i="18"/>
  <c r="AF208" i="18" s="1"/>
  <c r="CB210" i="17"/>
  <c r="AB200" i="18"/>
  <c r="AD176" i="18"/>
  <c r="AF176" i="18" s="1"/>
  <c r="CB178" i="17"/>
  <c r="AB168" i="18"/>
  <c r="V140" i="18"/>
  <c r="S141" i="17"/>
  <c r="S140" i="17"/>
  <c r="V136" i="18"/>
  <c r="S136" i="17"/>
  <c r="S137" i="17"/>
  <c r="V132" i="18"/>
  <c r="S133" i="17"/>
  <c r="S132" i="17"/>
  <c r="AB154" i="18"/>
  <c r="V144" i="18"/>
  <c r="S144" i="17"/>
  <c r="S145" i="17"/>
  <c r="V129" i="18"/>
  <c r="S129" i="17"/>
  <c r="S130" i="17"/>
  <c r="Q114" i="18"/>
  <c r="O114" i="17"/>
  <c r="O115" i="17"/>
  <c r="AB96" i="18"/>
  <c r="AG81" i="18"/>
  <c r="CD83" i="17" s="1"/>
  <c r="AH81" i="18"/>
  <c r="AI81" i="18" s="1"/>
  <c r="V102" i="18"/>
  <c r="S102" i="17"/>
  <c r="S103" i="17"/>
  <c r="V98" i="18"/>
  <c r="S99" i="17"/>
  <c r="S98" i="17"/>
  <c r="V94" i="18"/>
  <c r="S94" i="17"/>
  <c r="S95" i="17"/>
  <c r="V90" i="18"/>
  <c r="S90" i="17"/>
  <c r="S91" i="17"/>
  <c r="V86" i="18"/>
  <c r="S86" i="17"/>
  <c r="S87" i="17"/>
  <c r="V82" i="18"/>
  <c r="S82" i="17"/>
  <c r="S83" i="17"/>
  <c r="AD79" i="18"/>
  <c r="AF79" i="18" s="1"/>
  <c r="CB81" i="17"/>
  <c r="AB73" i="18"/>
  <c r="Q52" i="18"/>
  <c r="O52" i="17"/>
  <c r="O53" i="17"/>
  <c r="AD29" i="18"/>
  <c r="AF29" i="18" s="1"/>
  <c r="CB31" i="17"/>
  <c r="Q22" i="18"/>
  <c r="O23" i="17"/>
  <c r="Q6" i="18"/>
  <c r="O7" i="17"/>
  <c r="O6" i="17"/>
  <c r="V10" i="18"/>
  <c r="S10" i="17"/>
  <c r="S11" i="17"/>
  <c r="W244" i="9"/>
  <c r="AD12" i="9"/>
  <c r="W399" i="9"/>
  <c r="W391" i="9"/>
  <c r="W509" i="9"/>
  <c r="W276" i="9"/>
  <c r="W303" i="9"/>
  <c r="W239" i="9"/>
  <c r="W175" i="9"/>
  <c r="W493" i="9"/>
  <c r="AA12" i="9"/>
  <c r="W335" i="9"/>
  <c r="W472" i="9"/>
  <c r="W367" i="9"/>
  <c r="W327" i="9"/>
  <c r="W295" i="9"/>
  <c r="W231" i="9"/>
  <c r="W252" i="9"/>
  <c r="AC12" i="9"/>
  <c r="W496" i="9"/>
  <c r="W359" i="9"/>
  <c r="AB12" i="9"/>
  <c r="W371" i="9"/>
  <c r="W479" i="9"/>
  <c r="W495" i="9"/>
  <c r="W487" i="9"/>
  <c r="W469" i="9"/>
  <c r="W445" i="9"/>
  <c r="W325" i="9"/>
  <c r="W293" i="9"/>
  <c r="W261" i="9"/>
  <c r="W229" i="9"/>
  <c r="W489" i="9"/>
  <c r="W20" i="9"/>
  <c r="W69" i="9"/>
  <c r="W37" i="9"/>
  <c r="W148" i="9"/>
  <c r="W131" i="9"/>
  <c r="W99" i="9"/>
  <c r="W376" i="9"/>
  <c r="W357" i="9"/>
  <c r="W197" i="9"/>
  <c r="W165" i="9"/>
  <c r="W61" i="9"/>
  <c r="W29" i="9"/>
  <c r="W164" i="9"/>
  <c r="W423" i="9"/>
  <c r="W456" i="9"/>
  <c r="W271" i="9"/>
  <c r="W47" i="9"/>
  <c r="W380" i="9"/>
  <c r="W378" i="9"/>
  <c r="W346" i="9"/>
  <c r="W250" i="9"/>
  <c r="W218" i="9"/>
  <c r="W186" i="9"/>
  <c r="W154" i="9"/>
  <c r="W122" i="9"/>
  <c r="W90" i="9"/>
  <c r="W58" i="9"/>
  <c r="W26" i="9"/>
  <c r="W368" i="9"/>
  <c r="W336" i="9"/>
  <c r="W272" i="9"/>
  <c r="W189" i="9"/>
  <c r="W157" i="9"/>
  <c r="W204" i="9"/>
  <c r="W180" i="9"/>
  <c r="W12" i="9"/>
  <c r="W212" i="9"/>
  <c r="W447" i="9"/>
  <c r="W375" i="9"/>
  <c r="W481" i="9"/>
  <c r="W430" i="9"/>
  <c r="W199" i="9"/>
  <c r="W167" i="9"/>
  <c r="W103" i="9"/>
  <c r="W71" i="9"/>
  <c r="W407" i="9"/>
  <c r="W52" i="9"/>
  <c r="W476" i="9"/>
  <c r="W464" i="9"/>
  <c r="W400" i="9"/>
  <c r="W467" i="9"/>
  <c r="W505" i="9"/>
  <c r="W492" i="9"/>
  <c r="W84" i="9"/>
  <c r="W292" i="9"/>
  <c r="W196" i="9"/>
  <c r="W76" i="9"/>
  <c r="W339" i="9"/>
  <c r="W307" i="9"/>
  <c r="W275" i="9"/>
  <c r="W243" i="9"/>
  <c r="W139" i="9"/>
  <c r="W107" i="9"/>
  <c r="W75" i="9"/>
  <c r="W43" i="9"/>
  <c r="W11" i="9"/>
  <c r="W471" i="9"/>
  <c r="W468" i="9"/>
  <c r="W508" i="9"/>
  <c r="W500" i="9"/>
  <c r="W488" i="9"/>
  <c r="W424" i="9"/>
  <c r="W491" i="9"/>
  <c r="W503" i="9"/>
  <c r="W414" i="9"/>
  <c r="W223" i="9"/>
  <c r="W191" i="9"/>
  <c r="W95" i="9"/>
  <c r="W63" i="9"/>
  <c r="W31" i="9"/>
  <c r="W288" i="9"/>
  <c r="W389" i="9"/>
  <c r="W171" i="9"/>
  <c r="AC11" i="9"/>
  <c r="W465" i="9"/>
  <c r="W433" i="9"/>
  <c r="W401" i="9"/>
  <c r="W369" i="9"/>
  <c r="W337" i="9"/>
  <c r="W305" i="9"/>
  <c r="W273" i="9"/>
  <c r="W241" i="9"/>
  <c r="W209" i="9"/>
  <c r="W448" i="9"/>
  <c r="W451" i="9"/>
  <c r="W502" i="9"/>
  <c r="W438" i="9"/>
  <c r="W263" i="9"/>
  <c r="W135" i="9"/>
  <c r="W39" i="9"/>
  <c r="W7" i="9"/>
  <c r="W132" i="9"/>
  <c r="W68" i="9"/>
  <c r="W498" i="9"/>
  <c r="W466" i="9"/>
  <c r="W434" i="9"/>
  <c r="W402" i="9"/>
  <c r="W370" i="9"/>
  <c r="W338" i="9"/>
  <c r="W306" i="9"/>
  <c r="W274" i="9"/>
  <c r="W242" i="9"/>
  <c r="W210" i="9"/>
  <c r="W178" i="9"/>
  <c r="W146" i="9"/>
  <c r="W114" i="9"/>
  <c r="W82" i="9"/>
  <c r="W50" i="9"/>
  <c r="W18" i="9"/>
  <c r="W332" i="9"/>
  <c r="W284" i="9"/>
  <c r="W140" i="9"/>
  <c r="W125" i="9"/>
  <c r="W93" i="9"/>
  <c r="W344" i="9"/>
  <c r="W224" i="9"/>
  <c r="W192" i="9"/>
  <c r="W160" i="9"/>
  <c r="W128" i="9"/>
  <c r="W96" i="9"/>
  <c r="W64" i="9"/>
  <c r="W32" i="9"/>
  <c r="W403" i="9"/>
  <c r="W366" i="9"/>
  <c r="W334" i="9"/>
  <c r="W302" i="9"/>
  <c r="W270" i="9"/>
  <c r="W238" i="9"/>
  <c r="W206" i="9"/>
  <c r="W174" i="9"/>
  <c r="W142" i="9"/>
  <c r="W110" i="9"/>
  <c r="W78" i="9"/>
  <c r="W46" i="9"/>
  <c r="W14" i="9"/>
  <c r="W420" i="9"/>
  <c r="W116" i="9"/>
  <c r="W60" i="9"/>
  <c r="W201" i="9"/>
  <c r="W169" i="9"/>
  <c r="W137" i="9"/>
  <c r="W105" i="9"/>
  <c r="W73" i="9"/>
  <c r="W41" i="9"/>
  <c r="W9" i="9"/>
  <c r="W396" i="9"/>
  <c r="W475" i="9"/>
  <c r="W413" i="9"/>
  <c r="W253" i="9"/>
  <c r="W364" i="9"/>
  <c r="W236" i="9"/>
  <c r="W363" i="9"/>
  <c r="W331" i="9"/>
  <c r="W299" i="9"/>
  <c r="W267" i="9"/>
  <c r="W235" i="9"/>
  <c r="W227" i="9"/>
  <c r="W195" i="9"/>
  <c r="W163" i="9"/>
  <c r="W67" i="9"/>
  <c r="W35" i="9"/>
  <c r="W268" i="9"/>
  <c r="W457" i="9"/>
  <c r="W425" i="9"/>
  <c r="W393" i="9"/>
  <c r="W361" i="9"/>
  <c r="W329" i="9"/>
  <c r="W297" i="9"/>
  <c r="W265" i="9"/>
  <c r="W233" i="9"/>
  <c r="AB11" i="9"/>
  <c r="W478" i="9"/>
  <c r="W421" i="9"/>
  <c r="W429" i="9"/>
  <c r="W381" i="9"/>
  <c r="W349" i="9"/>
  <c r="W285" i="9"/>
  <c r="W221" i="9"/>
  <c r="W85" i="9"/>
  <c r="W53" i="9"/>
  <c r="W21" i="9"/>
  <c r="W499" i="9"/>
  <c r="W486" i="9"/>
  <c r="W351" i="9"/>
  <c r="W319" i="9"/>
  <c r="W287" i="9"/>
  <c r="W255" i="9"/>
  <c r="W159" i="9"/>
  <c r="W127" i="9"/>
  <c r="W506" i="9"/>
  <c r="W490" i="9"/>
  <c r="W458" i="9"/>
  <c r="W426" i="9"/>
  <c r="W394" i="9"/>
  <c r="W362" i="9"/>
  <c r="W330" i="9"/>
  <c r="W298" i="9"/>
  <c r="W266" i="9"/>
  <c r="W234" i="9"/>
  <c r="W202" i="9"/>
  <c r="W170" i="9"/>
  <c r="W138" i="9"/>
  <c r="W106" i="9"/>
  <c r="W74" i="9"/>
  <c r="W42" i="9"/>
  <c r="W10" i="9"/>
  <c r="W404" i="9"/>
  <c r="W453" i="9"/>
  <c r="W149" i="9"/>
  <c r="W117" i="9"/>
  <c r="W264" i="9"/>
  <c r="W256" i="9"/>
  <c r="W216" i="9"/>
  <c r="W184" i="9"/>
  <c r="W152" i="9"/>
  <c r="W120" i="9"/>
  <c r="W88" i="9"/>
  <c r="W56" i="9"/>
  <c r="W24" i="9"/>
  <c r="W395" i="9"/>
  <c r="AD11" i="9"/>
  <c r="W358" i="9"/>
  <c r="W326" i="9"/>
  <c r="W294" i="9"/>
  <c r="W262" i="9"/>
  <c r="W230" i="9"/>
  <c r="W198" i="9"/>
  <c r="W166" i="9"/>
  <c r="W134" i="9"/>
  <c r="W102" i="9"/>
  <c r="W70" i="9"/>
  <c r="W38" i="9"/>
  <c r="W316" i="9"/>
  <c r="W100" i="9"/>
  <c r="W193" i="9"/>
  <c r="W161" i="9"/>
  <c r="W129" i="9"/>
  <c r="W97" i="9"/>
  <c r="W65" i="9"/>
  <c r="W33" i="9"/>
  <c r="W428" i="9"/>
  <c r="W340" i="9"/>
  <c r="W220" i="9"/>
  <c r="W280" i="9"/>
  <c r="W408" i="9"/>
  <c r="W462" i="9"/>
  <c r="W317" i="9"/>
  <c r="W432" i="9"/>
  <c r="W459" i="9"/>
  <c r="W510" i="9"/>
  <c r="W446" i="9"/>
  <c r="W463" i="9"/>
  <c r="W431" i="9"/>
  <c r="W405" i="9"/>
  <c r="W373" i="9"/>
  <c r="W341" i="9"/>
  <c r="W309" i="9"/>
  <c r="W277" i="9"/>
  <c r="W245" i="9"/>
  <c r="W213" i="9"/>
  <c r="W181" i="9"/>
  <c r="W77" i="9"/>
  <c r="W45" i="9"/>
  <c r="W13" i="9"/>
  <c r="W44" i="9"/>
  <c r="W328" i="9"/>
  <c r="W320" i="9"/>
  <c r="W356" i="9"/>
  <c r="W355" i="9"/>
  <c r="W323" i="9"/>
  <c r="W291" i="9"/>
  <c r="W259" i="9"/>
  <c r="W219" i="9"/>
  <c r="W187" i="9"/>
  <c r="W155" i="9"/>
  <c r="W123" i="9"/>
  <c r="W91" i="9"/>
  <c r="W59" i="9"/>
  <c r="W27" i="9"/>
  <c r="W449" i="9"/>
  <c r="W417" i="9"/>
  <c r="W385" i="9"/>
  <c r="W353" i="9"/>
  <c r="W321" i="9"/>
  <c r="W289" i="9"/>
  <c r="W257" i="9"/>
  <c r="W225" i="9"/>
  <c r="W203" i="9"/>
  <c r="W435" i="9"/>
  <c r="W439" i="9"/>
  <c r="W422" i="9"/>
  <c r="W480" i="9"/>
  <c r="W416" i="9"/>
  <c r="W507" i="9"/>
  <c r="W483" i="9"/>
  <c r="W443" i="9"/>
  <c r="W470" i="9"/>
  <c r="W406" i="9"/>
  <c r="W343" i="9"/>
  <c r="W311" i="9"/>
  <c r="W279" i="9"/>
  <c r="W247" i="9"/>
  <c r="W215" i="9"/>
  <c r="W183" i="9"/>
  <c r="W151" i="9"/>
  <c r="W119" i="9"/>
  <c r="W87" i="9"/>
  <c r="W55" i="9"/>
  <c r="W23" i="9"/>
  <c r="W412" i="9"/>
  <c r="W482" i="9"/>
  <c r="W450" i="9"/>
  <c r="W418" i="9"/>
  <c r="W386" i="9"/>
  <c r="W354" i="9"/>
  <c r="W322" i="9"/>
  <c r="W290" i="9"/>
  <c r="W258" i="9"/>
  <c r="W226" i="9"/>
  <c r="W194" i="9"/>
  <c r="W162" i="9"/>
  <c r="W130" i="9"/>
  <c r="W98" i="9"/>
  <c r="W66" i="9"/>
  <c r="W34" i="9"/>
  <c r="W348" i="9"/>
  <c r="W260" i="9"/>
  <c r="W228" i="9"/>
  <c r="W172" i="9"/>
  <c r="W108" i="9"/>
  <c r="W437" i="9"/>
  <c r="W141" i="9"/>
  <c r="W109" i="9"/>
  <c r="W392" i="9"/>
  <c r="W384" i="9"/>
  <c r="W248" i="9"/>
  <c r="W240" i="9"/>
  <c r="W208" i="9"/>
  <c r="W176" i="9"/>
  <c r="W144" i="9"/>
  <c r="W112" i="9"/>
  <c r="W80" i="9"/>
  <c r="W48" i="9"/>
  <c r="W16" i="9"/>
  <c r="AA11" i="9"/>
  <c r="W419" i="9"/>
  <c r="W387" i="9"/>
  <c r="W350" i="9"/>
  <c r="W318" i="9"/>
  <c r="W286" i="9"/>
  <c r="W254" i="9"/>
  <c r="W222" i="9"/>
  <c r="W190" i="9"/>
  <c r="W158" i="9"/>
  <c r="W126" i="9"/>
  <c r="W94" i="9"/>
  <c r="W62" i="9"/>
  <c r="W30" i="9"/>
  <c r="W308" i="9"/>
  <c r="W185" i="9"/>
  <c r="W153" i="9"/>
  <c r="W121" i="9"/>
  <c r="W89" i="9"/>
  <c r="W57" i="9"/>
  <c r="W25" i="9"/>
  <c r="W460" i="9"/>
  <c r="W372" i="9"/>
  <c r="W188" i="9"/>
  <c r="W124" i="9"/>
  <c r="W455" i="9"/>
  <c r="W415" i="9"/>
  <c r="W461" i="9"/>
  <c r="W397" i="9"/>
  <c r="W365" i="9"/>
  <c r="W333" i="9"/>
  <c r="W301" i="9"/>
  <c r="W269" i="9"/>
  <c r="W237" i="9"/>
  <c r="W205" i="9"/>
  <c r="W173" i="9"/>
  <c r="W452" i="9"/>
  <c r="W312" i="9"/>
  <c r="W304" i="9"/>
  <c r="W296" i="9"/>
  <c r="W444" i="9"/>
  <c r="W388" i="9"/>
  <c r="W347" i="9"/>
  <c r="W315" i="9"/>
  <c r="W283" i="9"/>
  <c r="W251" i="9"/>
  <c r="W211" i="9"/>
  <c r="W179" i="9"/>
  <c r="W147" i="9"/>
  <c r="W115" i="9"/>
  <c r="W83" i="9"/>
  <c r="W51" i="9"/>
  <c r="W19" i="9"/>
  <c r="W436" i="9"/>
  <c r="W156" i="9"/>
  <c r="W473" i="9"/>
  <c r="W441" i="9"/>
  <c r="W409" i="9"/>
  <c r="W377" i="9"/>
  <c r="W345" i="9"/>
  <c r="W313" i="9"/>
  <c r="W281" i="9"/>
  <c r="W249" i="9"/>
  <c r="W217" i="9"/>
  <c r="W440" i="9"/>
  <c r="W494" i="9"/>
  <c r="W427" i="9"/>
  <c r="W454" i="9"/>
  <c r="W143" i="9"/>
  <c r="W300" i="9"/>
  <c r="W36" i="9"/>
  <c r="W474" i="9"/>
  <c r="W442" i="9"/>
  <c r="W410" i="9"/>
  <c r="W314" i="9"/>
  <c r="W282" i="9"/>
  <c r="W133" i="9"/>
  <c r="W101" i="9"/>
  <c r="W360" i="9"/>
  <c r="W352" i="9"/>
  <c r="W232" i="9"/>
  <c r="W200" i="9"/>
  <c r="W168" i="9"/>
  <c r="W136" i="9"/>
  <c r="W104" i="9"/>
  <c r="W72" i="9"/>
  <c r="W40" i="9"/>
  <c r="W8" i="9"/>
  <c r="W411" i="9"/>
  <c r="W379" i="9"/>
  <c r="W398" i="9"/>
  <c r="W390" i="9"/>
  <c r="W382" i="9"/>
  <c r="W374" i="9"/>
  <c r="W342" i="9"/>
  <c r="W310" i="9"/>
  <c r="W278" i="9"/>
  <c r="W246" i="9"/>
  <c r="W214" i="9"/>
  <c r="W182" i="9"/>
  <c r="W150" i="9"/>
  <c r="W118" i="9"/>
  <c r="W86" i="9"/>
  <c r="W54" i="9"/>
  <c r="W22" i="9"/>
  <c r="W28" i="9"/>
  <c r="W177" i="9"/>
  <c r="W145" i="9"/>
  <c r="W113" i="9"/>
  <c r="W81" i="9"/>
  <c r="W49" i="9"/>
  <c r="W17" i="9"/>
  <c r="W324" i="9"/>
  <c r="I12" i="11"/>
  <c r="C12" i="11"/>
  <c r="H6" i="2"/>
  <c r="I6" i="2"/>
  <c r="J6" i="2"/>
  <c r="K6" i="2"/>
  <c r="L6" i="2"/>
  <c r="M6" i="2"/>
  <c r="H7" i="2"/>
  <c r="I7" i="2"/>
  <c r="J7" i="2"/>
  <c r="K7" i="2"/>
  <c r="L7" i="2"/>
  <c r="M7" i="2"/>
  <c r="H8" i="2"/>
  <c r="I8" i="2"/>
  <c r="N8" i="2" s="1"/>
  <c r="J8" i="2"/>
  <c r="K8" i="2"/>
  <c r="L8" i="2"/>
  <c r="M8" i="2"/>
  <c r="H9" i="2"/>
  <c r="I9" i="2"/>
  <c r="J9" i="2"/>
  <c r="K9" i="2"/>
  <c r="L9" i="2"/>
  <c r="M9" i="2"/>
  <c r="H10" i="2"/>
  <c r="I10" i="2"/>
  <c r="J10" i="2"/>
  <c r="K10" i="2"/>
  <c r="L10" i="2"/>
  <c r="M10" i="2"/>
  <c r="H11" i="2"/>
  <c r="I11" i="2"/>
  <c r="J11" i="2"/>
  <c r="K11" i="2"/>
  <c r="L11" i="2"/>
  <c r="M11" i="2"/>
  <c r="H12" i="2"/>
  <c r="I12" i="2"/>
  <c r="N12" i="2" s="1"/>
  <c r="J12" i="2"/>
  <c r="K12" i="2"/>
  <c r="L12" i="2"/>
  <c r="M12" i="2"/>
  <c r="H13" i="2"/>
  <c r="I13" i="2"/>
  <c r="J13" i="2"/>
  <c r="K13" i="2"/>
  <c r="L13" i="2"/>
  <c r="M13" i="2"/>
  <c r="H14" i="2"/>
  <c r="I14" i="2"/>
  <c r="J14" i="2"/>
  <c r="K14" i="2"/>
  <c r="L14" i="2"/>
  <c r="M14" i="2"/>
  <c r="H15" i="2"/>
  <c r="I15" i="2"/>
  <c r="J15" i="2"/>
  <c r="K15" i="2"/>
  <c r="L15" i="2"/>
  <c r="M15" i="2"/>
  <c r="H16" i="2"/>
  <c r="I16" i="2"/>
  <c r="N16" i="2" s="1"/>
  <c r="J16" i="2"/>
  <c r="K16" i="2"/>
  <c r="L16" i="2"/>
  <c r="M16" i="2"/>
  <c r="H17" i="2"/>
  <c r="I17" i="2"/>
  <c r="J17" i="2"/>
  <c r="K17" i="2"/>
  <c r="L17" i="2"/>
  <c r="M17" i="2"/>
  <c r="H18" i="2"/>
  <c r="I18" i="2"/>
  <c r="J18" i="2"/>
  <c r="K18" i="2"/>
  <c r="L18" i="2"/>
  <c r="M18" i="2"/>
  <c r="H19" i="2"/>
  <c r="I19" i="2"/>
  <c r="J19" i="2"/>
  <c r="K19" i="2"/>
  <c r="L19" i="2"/>
  <c r="M19" i="2"/>
  <c r="H20" i="2"/>
  <c r="I20" i="2"/>
  <c r="N20" i="2" s="1"/>
  <c r="J20" i="2"/>
  <c r="K20" i="2"/>
  <c r="L20" i="2"/>
  <c r="M20" i="2"/>
  <c r="H21" i="2"/>
  <c r="I21" i="2"/>
  <c r="J21" i="2"/>
  <c r="K21" i="2"/>
  <c r="L21" i="2"/>
  <c r="M21" i="2"/>
  <c r="H22" i="2"/>
  <c r="I22" i="2"/>
  <c r="J22" i="2"/>
  <c r="K22" i="2"/>
  <c r="L22" i="2"/>
  <c r="M22" i="2"/>
  <c r="H23" i="2"/>
  <c r="I23" i="2"/>
  <c r="J23" i="2"/>
  <c r="K23" i="2"/>
  <c r="L23" i="2"/>
  <c r="M23" i="2"/>
  <c r="H24" i="2"/>
  <c r="I24" i="2"/>
  <c r="N24" i="2" s="1"/>
  <c r="J24" i="2"/>
  <c r="K24" i="2"/>
  <c r="L24" i="2"/>
  <c r="M24" i="2"/>
  <c r="H25" i="2"/>
  <c r="I25" i="2"/>
  <c r="J25" i="2"/>
  <c r="K25" i="2"/>
  <c r="L25" i="2"/>
  <c r="M25" i="2"/>
  <c r="H26" i="2"/>
  <c r="I26" i="2"/>
  <c r="J26" i="2"/>
  <c r="K26" i="2"/>
  <c r="L26" i="2"/>
  <c r="M26" i="2"/>
  <c r="H27" i="2"/>
  <c r="I27" i="2"/>
  <c r="J27" i="2"/>
  <c r="K27" i="2"/>
  <c r="L27" i="2"/>
  <c r="M27" i="2"/>
  <c r="H28" i="2"/>
  <c r="I28" i="2"/>
  <c r="N28" i="2" s="1"/>
  <c r="J28" i="2"/>
  <c r="K28" i="2"/>
  <c r="L28" i="2"/>
  <c r="M28" i="2"/>
  <c r="H29" i="2"/>
  <c r="I29" i="2"/>
  <c r="J29" i="2"/>
  <c r="K29" i="2"/>
  <c r="L29" i="2"/>
  <c r="M29" i="2"/>
  <c r="H30" i="2"/>
  <c r="I30" i="2"/>
  <c r="J30" i="2"/>
  <c r="K30" i="2"/>
  <c r="L30" i="2"/>
  <c r="M30" i="2"/>
  <c r="H31" i="2"/>
  <c r="I31" i="2"/>
  <c r="J31" i="2"/>
  <c r="K31" i="2"/>
  <c r="L31" i="2"/>
  <c r="M31" i="2"/>
  <c r="H32" i="2"/>
  <c r="I32" i="2"/>
  <c r="N32" i="2" s="1"/>
  <c r="J32" i="2"/>
  <c r="K32" i="2"/>
  <c r="L32" i="2"/>
  <c r="M32" i="2"/>
  <c r="H33" i="2"/>
  <c r="I33" i="2"/>
  <c r="J33" i="2"/>
  <c r="K33" i="2"/>
  <c r="L33" i="2"/>
  <c r="M33" i="2"/>
  <c r="H34" i="2"/>
  <c r="I34" i="2"/>
  <c r="J34" i="2"/>
  <c r="K34" i="2"/>
  <c r="L34" i="2"/>
  <c r="M34" i="2"/>
  <c r="H35" i="2"/>
  <c r="I35" i="2"/>
  <c r="J35" i="2"/>
  <c r="K35" i="2"/>
  <c r="L35" i="2"/>
  <c r="M35" i="2"/>
  <c r="H36" i="2"/>
  <c r="I36" i="2"/>
  <c r="N36" i="2" s="1"/>
  <c r="J36" i="2"/>
  <c r="K36" i="2"/>
  <c r="L36" i="2"/>
  <c r="M36" i="2"/>
  <c r="H37" i="2"/>
  <c r="I37" i="2"/>
  <c r="J37" i="2"/>
  <c r="K37" i="2"/>
  <c r="L37" i="2"/>
  <c r="M37" i="2"/>
  <c r="H38" i="2"/>
  <c r="I38" i="2"/>
  <c r="J38" i="2"/>
  <c r="K38" i="2"/>
  <c r="L38" i="2"/>
  <c r="M38" i="2"/>
  <c r="H39" i="2"/>
  <c r="I39" i="2"/>
  <c r="J39" i="2"/>
  <c r="K39" i="2"/>
  <c r="L39" i="2"/>
  <c r="M39" i="2"/>
  <c r="H40" i="2"/>
  <c r="I40" i="2"/>
  <c r="N40" i="2" s="1"/>
  <c r="J40" i="2"/>
  <c r="K40" i="2"/>
  <c r="L40" i="2"/>
  <c r="M40" i="2"/>
  <c r="H41" i="2"/>
  <c r="I41" i="2"/>
  <c r="J41" i="2"/>
  <c r="K41" i="2"/>
  <c r="L41" i="2"/>
  <c r="M41" i="2"/>
  <c r="H42" i="2"/>
  <c r="I42" i="2"/>
  <c r="J42" i="2"/>
  <c r="K42" i="2"/>
  <c r="L42" i="2"/>
  <c r="M42" i="2"/>
  <c r="H43" i="2"/>
  <c r="I43" i="2"/>
  <c r="J43" i="2"/>
  <c r="K43" i="2"/>
  <c r="L43" i="2"/>
  <c r="M43" i="2"/>
  <c r="H44" i="2"/>
  <c r="I44" i="2"/>
  <c r="N44" i="2" s="1"/>
  <c r="J44" i="2"/>
  <c r="K44" i="2"/>
  <c r="L44" i="2"/>
  <c r="M44" i="2"/>
  <c r="H45" i="2"/>
  <c r="I45" i="2"/>
  <c r="J45" i="2"/>
  <c r="K45" i="2"/>
  <c r="L45" i="2"/>
  <c r="M45" i="2"/>
  <c r="H46" i="2"/>
  <c r="I46" i="2"/>
  <c r="J46" i="2"/>
  <c r="K46" i="2"/>
  <c r="L46" i="2"/>
  <c r="M46" i="2"/>
  <c r="H47" i="2"/>
  <c r="I47" i="2"/>
  <c r="J47" i="2"/>
  <c r="K47" i="2"/>
  <c r="L47" i="2"/>
  <c r="M47" i="2"/>
  <c r="H48" i="2"/>
  <c r="I48" i="2"/>
  <c r="N48" i="2" s="1"/>
  <c r="J48" i="2"/>
  <c r="K48" i="2"/>
  <c r="L48" i="2"/>
  <c r="M48" i="2"/>
  <c r="H49" i="2"/>
  <c r="I49" i="2"/>
  <c r="J49" i="2"/>
  <c r="K49" i="2"/>
  <c r="L49" i="2"/>
  <c r="M49" i="2"/>
  <c r="H50" i="2"/>
  <c r="I50" i="2"/>
  <c r="J50" i="2"/>
  <c r="K50" i="2"/>
  <c r="L50" i="2"/>
  <c r="M50" i="2"/>
  <c r="H51" i="2"/>
  <c r="I51" i="2"/>
  <c r="J51" i="2"/>
  <c r="K51" i="2"/>
  <c r="L51" i="2"/>
  <c r="M51" i="2"/>
  <c r="H52" i="2"/>
  <c r="I52" i="2"/>
  <c r="N52" i="2" s="1"/>
  <c r="J52" i="2"/>
  <c r="K52" i="2"/>
  <c r="L52" i="2"/>
  <c r="M52" i="2"/>
  <c r="H53" i="2"/>
  <c r="I53" i="2"/>
  <c r="J53" i="2"/>
  <c r="K53" i="2"/>
  <c r="L53" i="2"/>
  <c r="M53" i="2"/>
  <c r="H54" i="2"/>
  <c r="I54" i="2"/>
  <c r="J54" i="2"/>
  <c r="K54" i="2"/>
  <c r="L54" i="2"/>
  <c r="M54" i="2"/>
  <c r="H55" i="2"/>
  <c r="I55" i="2"/>
  <c r="J55" i="2"/>
  <c r="K55" i="2"/>
  <c r="L55" i="2"/>
  <c r="M55" i="2"/>
  <c r="H56" i="2"/>
  <c r="I56" i="2"/>
  <c r="N56" i="2" s="1"/>
  <c r="J56" i="2"/>
  <c r="K56" i="2"/>
  <c r="L56" i="2"/>
  <c r="M56" i="2"/>
  <c r="H57" i="2"/>
  <c r="I57" i="2"/>
  <c r="J57" i="2"/>
  <c r="K57" i="2"/>
  <c r="L57" i="2"/>
  <c r="M57" i="2"/>
  <c r="H58" i="2"/>
  <c r="I58" i="2"/>
  <c r="J58" i="2"/>
  <c r="K58" i="2"/>
  <c r="L58" i="2"/>
  <c r="M58" i="2"/>
  <c r="H59" i="2"/>
  <c r="I59" i="2"/>
  <c r="J59" i="2"/>
  <c r="K59" i="2"/>
  <c r="L59" i="2"/>
  <c r="M59" i="2"/>
  <c r="H60" i="2"/>
  <c r="I60" i="2"/>
  <c r="N60" i="2" s="1"/>
  <c r="J60" i="2"/>
  <c r="K60" i="2"/>
  <c r="L60" i="2"/>
  <c r="M60" i="2"/>
  <c r="H61" i="2"/>
  <c r="I61" i="2"/>
  <c r="J61" i="2"/>
  <c r="K61" i="2"/>
  <c r="L61" i="2"/>
  <c r="M61" i="2"/>
  <c r="H62" i="2"/>
  <c r="I62" i="2"/>
  <c r="J62" i="2"/>
  <c r="K62" i="2"/>
  <c r="L62" i="2"/>
  <c r="M62" i="2"/>
  <c r="H63" i="2"/>
  <c r="I63" i="2"/>
  <c r="J63" i="2"/>
  <c r="K63" i="2"/>
  <c r="L63" i="2"/>
  <c r="M63" i="2"/>
  <c r="H64" i="2"/>
  <c r="I64" i="2"/>
  <c r="N64" i="2" s="1"/>
  <c r="J64" i="2"/>
  <c r="K64" i="2"/>
  <c r="L64" i="2"/>
  <c r="M64" i="2"/>
  <c r="H65" i="2"/>
  <c r="I65" i="2"/>
  <c r="J65" i="2"/>
  <c r="K65" i="2"/>
  <c r="L65" i="2"/>
  <c r="M65" i="2"/>
  <c r="H66" i="2"/>
  <c r="I66" i="2"/>
  <c r="J66" i="2"/>
  <c r="K66" i="2"/>
  <c r="L66" i="2"/>
  <c r="M66" i="2"/>
  <c r="H67" i="2"/>
  <c r="I67" i="2"/>
  <c r="J67" i="2"/>
  <c r="K67" i="2"/>
  <c r="L67" i="2"/>
  <c r="M67" i="2"/>
  <c r="H68" i="2"/>
  <c r="I68" i="2"/>
  <c r="N68" i="2" s="1"/>
  <c r="J68" i="2"/>
  <c r="K68" i="2"/>
  <c r="L68" i="2"/>
  <c r="M68" i="2"/>
  <c r="H69" i="2"/>
  <c r="I69" i="2"/>
  <c r="J69" i="2"/>
  <c r="K69" i="2"/>
  <c r="L69" i="2"/>
  <c r="M69" i="2"/>
  <c r="H70" i="2"/>
  <c r="I70" i="2"/>
  <c r="J70" i="2"/>
  <c r="K70" i="2"/>
  <c r="L70" i="2"/>
  <c r="M70" i="2"/>
  <c r="H71" i="2"/>
  <c r="I71" i="2"/>
  <c r="J71" i="2"/>
  <c r="K71" i="2"/>
  <c r="L71" i="2"/>
  <c r="M71" i="2"/>
  <c r="H72" i="2"/>
  <c r="I72" i="2"/>
  <c r="N72" i="2" s="1"/>
  <c r="J72" i="2"/>
  <c r="K72" i="2"/>
  <c r="L72" i="2"/>
  <c r="M72" i="2"/>
  <c r="H73" i="2"/>
  <c r="I73" i="2"/>
  <c r="J73" i="2"/>
  <c r="K73" i="2"/>
  <c r="L73" i="2"/>
  <c r="M73" i="2"/>
  <c r="H74" i="2"/>
  <c r="I74" i="2"/>
  <c r="J74" i="2"/>
  <c r="K74" i="2"/>
  <c r="L74" i="2"/>
  <c r="M74" i="2"/>
  <c r="H75" i="2"/>
  <c r="I75" i="2"/>
  <c r="J75" i="2"/>
  <c r="K75" i="2"/>
  <c r="L75" i="2"/>
  <c r="M75" i="2"/>
  <c r="H76" i="2"/>
  <c r="I76" i="2"/>
  <c r="N76" i="2" s="1"/>
  <c r="J76" i="2"/>
  <c r="K76" i="2"/>
  <c r="L76" i="2"/>
  <c r="M76" i="2"/>
  <c r="H77" i="2"/>
  <c r="I77" i="2"/>
  <c r="J77" i="2"/>
  <c r="K77" i="2"/>
  <c r="L77" i="2"/>
  <c r="M77" i="2"/>
  <c r="H78" i="2"/>
  <c r="I78" i="2"/>
  <c r="J78" i="2"/>
  <c r="K78" i="2"/>
  <c r="L78" i="2"/>
  <c r="M78" i="2"/>
  <c r="H79" i="2"/>
  <c r="I79" i="2"/>
  <c r="J79" i="2"/>
  <c r="K79" i="2"/>
  <c r="L79" i="2"/>
  <c r="M79" i="2"/>
  <c r="H80" i="2"/>
  <c r="I80" i="2"/>
  <c r="N80" i="2" s="1"/>
  <c r="J80" i="2"/>
  <c r="K80" i="2"/>
  <c r="L80" i="2"/>
  <c r="M80" i="2"/>
  <c r="H81" i="2"/>
  <c r="I81" i="2"/>
  <c r="J81" i="2"/>
  <c r="K81" i="2"/>
  <c r="L81" i="2"/>
  <c r="M81" i="2"/>
  <c r="H82" i="2"/>
  <c r="I82" i="2"/>
  <c r="J82" i="2"/>
  <c r="K82" i="2"/>
  <c r="L82" i="2"/>
  <c r="M82" i="2"/>
  <c r="H83" i="2"/>
  <c r="I83" i="2"/>
  <c r="J83" i="2"/>
  <c r="K83" i="2"/>
  <c r="L83" i="2"/>
  <c r="M83" i="2"/>
  <c r="H84" i="2"/>
  <c r="I84" i="2"/>
  <c r="N84" i="2" s="1"/>
  <c r="J84" i="2"/>
  <c r="K84" i="2"/>
  <c r="L84" i="2"/>
  <c r="M84" i="2"/>
  <c r="H85" i="2"/>
  <c r="I85" i="2"/>
  <c r="J85" i="2"/>
  <c r="K85" i="2"/>
  <c r="L85" i="2"/>
  <c r="M85" i="2"/>
  <c r="H86" i="2"/>
  <c r="I86" i="2"/>
  <c r="J86" i="2"/>
  <c r="K86" i="2"/>
  <c r="L86" i="2"/>
  <c r="M86" i="2"/>
  <c r="H87" i="2"/>
  <c r="I87" i="2"/>
  <c r="J87" i="2"/>
  <c r="K87" i="2"/>
  <c r="L87" i="2"/>
  <c r="M87" i="2"/>
  <c r="H88" i="2"/>
  <c r="I88" i="2"/>
  <c r="N88" i="2" s="1"/>
  <c r="J88" i="2"/>
  <c r="K88" i="2"/>
  <c r="L88" i="2"/>
  <c r="M88" i="2"/>
  <c r="H89" i="2"/>
  <c r="I89" i="2"/>
  <c r="J89" i="2"/>
  <c r="K89" i="2"/>
  <c r="L89" i="2"/>
  <c r="M89" i="2"/>
  <c r="H90" i="2"/>
  <c r="I90" i="2"/>
  <c r="J90" i="2"/>
  <c r="K90" i="2"/>
  <c r="L90" i="2"/>
  <c r="M90" i="2"/>
  <c r="H91" i="2"/>
  <c r="I91" i="2"/>
  <c r="J91" i="2"/>
  <c r="K91" i="2"/>
  <c r="L91" i="2"/>
  <c r="M91" i="2"/>
  <c r="H92" i="2"/>
  <c r="I92" i="2"/>
  <c r="N92" i="2" s="1"/>
  <c r="J92" i="2"/>
  <c r="K92" i="2"/>
  <c r="L92" i="2"/>
  <c r="M92" i="2"/>
  <c r="H93" i="2"/>
  <c r="I93" i="2"/>
  <c r="J93" i="2"/>
  <c r="K93" i="2"/>
  <c r="L93" i="2"/>
  <c r="M93" i="2"/>
  <c r="H94" i="2"/>
  <c r="I94" i="2"/>
  <c r="J94" i="2"/>
  <c r="K94" i="2"/>
  <c r="L94" i="2"/>
  <c r="M94" i="2"/>
  <c r="H95" i="2"/>
  <c r="I95" i="2"/>
  <c r="J95" i="2"/>
  <c r="K95" i="2"/>
  <c r="L95" i="2"/>
  <c r="M95" i="2"/>
  <c r="H96" i="2"/>
  <c r="I96" i="2"/>
  <c r="N96" i="2" s="1"/>
  <c r="J96" i="2"/>
  <c r="K96" i="2"/>
  <c r="L96" i="2"/>
  <c r="M96" i="2"/>
  <c r="H97" i="2"/>
  <c r="I97" i="2"/>
  <c r="J97" i="2"/>
  <c r="K97" i="2"/>
  <c r="L97" i="2"/>
  <c r="M97" i="2"/>
  <c r="H98" i="2"/>
  <c r="I98" i="2"/>
  <c r="J98" i="2"/>
  <c r="K98" i="2"/>
  <c r="L98" i="2"/>
  <c r="M98" i="2"/>
  <c r="H99" i="2"/>
  <c r="I99" i="2"/>
  <c r="J99" i="2"/>
  <c r="K99" i="2"/>
  <c r="L99" i="2"/>
  <c r="M99" i="2"/>
  <c r="H100" i="2"/>
  <c r="I100" i="2"/>
  <c r="N100" i="2" s="1"/>
  <c r="J100" i="2"/>
  <c r="K100" i="2"/>
  <c r="L100" i="2"/>
  <c r="M100" i="2"/>
  <c r="H101" i="2"/>
  <c r="I101" i="2"/>
  <c r="J101" i="2"/>
  <c r="K101" i="2"/>
  <c r="L101" i="2"/>
  <c r="M101" i="2"/>
  <c r="H102" i="2"/>
  <c r="I102" i="2"/>
  <c r="J102" i="2"/>
  <c r="K102" i="2"/>
  <c r="L102" i="2"/>
  <c r="M102" i="2"/>
  <c r="H103" i="2"/>
  <c r="I103" i="2"/>
  <c r="J103" i="2"/>
  <c r="K103" i="2"/>
  <c r="L103" i="2"/>
  <c r="M103" i="2"/>
  <c r="H104" i="2"/>
  <c r="I104" i="2"/>
  <c r="N104" i="2" s="1"/>
  <c r="J104" i="2"/>
  <c r="K104" i="2"/>
  <c r="L104" i="2"/>
  <c r="M104" i="2"/>
  <c r="H105" i="2"/>
  <c r="I105" i="2"/>
  <c r="J105" i="2"/>
  <c r="K105" i="2"/>
  <c r="L105" i="2"/>
  <c r="M105" i="2"/>
  <c r="H106" i="2"/>
  <c r="I106" i="2"/>
  <c r="J106" i="2"/>
  <c r="K106" i="2"/>
  <c r="L106" i="2"/>
  <c r="M106" i="2"/>
  <c r="H107" i="2"/>
  <c r="I107" i="2"/>
  <c r="J107" i="2"/>
  <c r="K107" i="2"/>
  <c r="L107" i="2"/>
  <c r="M107" i="2"/>
  <c r="H108" i="2"/>
  <c r="I108" i="2"/>
  <c r="N108" i="2" s="1"/>
  <c r="J108" i="2"/>
  <c r="K108" i="2"/>
  <c r="L108" i="2"/>
  <c r="M108" i="2"/>
  <c r="H109" i="2"/>
  <c r="I109" i="2"/>
  <c r="J109" i="2"/>
  <c r="K109" i="2"/>
  <c r="L109" i="2"/>
  <c r="M109" i="2"/>
  <c r="H110" i="2"/>
  <c r="I110" i="2"/>
  <c r="J110" i="2"/>
  <c r="K110" i="2"/>
  <c r="L110" i="2"/>
  <c r="M110" i="2"/>
  <c r="H111" i="2"/>
  <c r="I111" i="2"/>
  <c r="J111" i="2"/>
  <c r="K111" i="2"/>
  <c r="L111" i="2"/>
  <c r="M111" i="2"/>
  <c r="H112" i="2"/>
  <c r="I112" i="2"/>
  <c r="N112" i="2" s="1"/>
  <c r="J112" i="2"/>
  <c r="K112" i="2"/>
  <c r="L112" i="2"/>
  <c r="M112" i="2"/>
  <c r="H113" i="2"/>
  <c r="I113" i="2"/>
  <c r="J113" i="2"/>
  <c r="K113" i="2"/>
  <c r="L113" i="2"/>
  <c r="M113" i="2"/>
  <c r="H114" i="2"/>
  <c r="I114" i="2"/>
  <c r="J114" i="2"/>
  <c r="K114" i="2"/>
  <c r="L114" i="2"/>
  <c r="M114" i="2"/>
  <c r="H115" i="2"/>
  <c r="I115" i="2"/>
  <c r="J115" i="2"/>
  <c r="K115" i="2"/>
  <c r="L115" i="2"/>
  <c r="M115" i="2"/>
  <c r="H116" i="2"/>
  <c r="I116" i="2"/>
  <c r="N116" i="2" s="1"/>
  <c r="J116" i="2"/>
  <c r="K116" i="2"/>
  <c r="L116" i="2"/>
  <c r="M116" i="2"/>
  <c r="H117" i="2"/>
  <c r="I117" i="2"/>
  <c r="J117" i="2"/>
  <c r="K117" i="2"/>
  <c r="L117" i="2"/>
  <c r="M117" i="2"/>
  <c r="H118" i="2"/>
  <c r="I118" i="2"/>
  <c r="J118" i="2"/>
  <c r="K118" i="2"/>
  <c r="L118" i="2"/>
  <c r="M118" i="2"/>
  <c r="H119" i="2"/>
  <c r="I119" i="2"/>
  <c r="J119" i="2"/>
  <c r="K119" i="2"/>
  <c r="L119" i="2"/>
  <c r="M119" i="2"/>
  <c r="H120" i="2"/>
  <c r="I120" i="2"/>
  <c r="N120" i="2" s="1"/>
  <c r="J120" i="2"/>
  <c r="K120" i="2"/>
  <c r="L120" i="2"/>
  <c r="M120" i="2"/>
  <c r="H121" i="2"/>
  <c r="I121" i="2"/>
  <c r="J121" i="2"/>
  <c r="K121" i="2"/>
  <c r="L121" i="2"/>
  <c r="M121" i="2"/>
  <c r="H122" i="2"/>
  <c r="I122" i="2"/>
  <c r="J122" i="2"/>
  <c r="K122" i="2"/>
  <c r="L122" i="2"/>
  <c r="M122" i="2"/>
  <c r="H123" i="2"/>
  <c r="I123" i="2"/>
  <c r="J123" i="2"/>
  <c r="K123" i="2"/>
  <c r="L123" i="2"/>
  <c r="M123" i="2"/>
  <c r="H124" i="2"/>
  <c r="I124" i="2"/>
  <c r="N124" i="2" s="1"/>
  <c r="J124" i="2"/>
  <c r="K124" i="2"/>
  <c r="L124" i="2"/>
  <c r="M124" i="2"/>
  <c r="H125" i="2"/>
  <c r="I125" i="2"/>
  <c r="J125" i="2"/>
  <c r="K125" i="2"/>
  <c r="L125" i="2"/>
  <c r="M125" i="2"/>
  <c r="H126" i="2"/>
  <c r="I126" i="2"/>
  <c r="J126" i="2"/>
  <c r="K126" i="2"/>
  <c r="L126" i="2"/>
  <c r="M126" i="2"/>
  <c r="H127" i="2"/>
  <c r="I127" i="2"/>
  <c r="J127" i="2"/>
  <c r="K127" i="2"/>
  <c r="L127" i="2"/>
  <c r="M127" i="2"/>
  <c r="H128" i="2"/>
  <c r="I128" i="2"/>
  <c r="N128" i="2" s="1"/>
  <c r="J128" i="2"/>
  <c r="K128" i="2"/>
  <c r="L128" i="2"/>
  <c r="M128" i="2"/>
  <c r="H129" i="2"/>
  <c r="I129" i="2"/>
  <c r="J129" i="2"/>
  <c r="K129" i="2"/>
  <c r="L129" i="2"/>
  <c r="M129" i="2"/>
  <c r="H130" i="2"/>
  <c r="I130" i="2"/>
  <c r="J130" i="2"/>
  <c r="K130" i="2"/>
  <c r="L130" i="2"/>
  <c r="M130" i="2"/>
  <c r="H131" i="2"/>
  <c r="I131" i="2"/>
  <c r="J131" i="2"/>
  <c r="K131" i="2"/>
  <c r="L131" i="2"/>
  <c r="M131" i="2"/>
  <c r="H132" i="2"/>
  <c r="I132" i="2"/>
  <c r="N132" i="2" s="1"/>
  <c r="J132" i="2"/>
  <c r="K132" i="2"/>
  <c r="L132" i="2"/>
  <c r="M132" i="2"/>
  <c r="H133" i="2"/>
  <c r="I133" i="2"/>
  <c r="J133" i="2"/>
  <c r="K133" i="2"/>
  <c r="L133" i="2"/>
  <c r="M133" i="2"/>
  <c r="H134" i="2"/>
  <c r="I134" i="2"/>
  <c r="J134" i="2"/>
  <c r="K134" i="2"/>
  <c r="L134" i="2"/>
  <c r="M134" i="2"/>
  <c r="H135" i="2"/>
  <c r="I135" i="2"/>
  <c r="J135" i="2"/>
  <c r="K135" i="2"/>
  <c r="L135" i="2"/>
  <c r="M135" i="2"/>
  <c r="H136" i="2"/>
  <c r="I136" i="2"/>
  <c r="N136" i="2" s="1"/>
  <c r="J136" i="2"/>
  <c r="K136" i="2"/>
  <c r="L136" i="2"/>
  <c r="M136" i="2"/>
  <c r="H137" i="2"/>
  <c r="I137" i="2"/>
  <c r="J137" i="2"/>
  <c r="K137" i="2"/>
  <c r="L137" i="2"/>
  <c r="M137" i="2"/>
  <c r="H138" i="2"/>
  <c r="I138" i="2"/>
  <c r="J138" i="2"/>
  <c r="K138" i="2"/>
  <c r="L138" i="2"/>
  <c r="M138" i="2"/>
  <c r="H139" i="2"/>
  <c r="I139" i="2"/>
  <c r="J139" i="2"/>
  <c r="K139" i="2"/>
  <c r="L139" i="2"/>
  <c r="M139" i="2"/>
  <c r="H140" i="2"/>
  <c r="I140" i="2"/>
  <c r="N140" i="2" s="1"/>
  <c r="J140" i="2"/>
  <c r="K140" i="2"/>
  <c r="L140" i="2"/>
  <c r="M140" i="2"/>
  <c r="H141" i="2"/>
  <c r="I141" i="2"/>
  <c r="J141" i="2"/>
  <c r="K141" i="2"/>
  <c r="L141" i="2"/>
  <c r="M141" i="2"/>
  <c r="H142" i="2"/>
  <c r="I142" i="2"/>
  <c r="J142" i="2"/>
  <c r="K142" i="2"/>
  <c r="L142" i="2"/>
  <c r="M142" i="2"/>
  <c r="H143" i="2"/>
  <c r="I143" i="2"/>
  <c r="J143" i="2"/>
  <c r="K143" i="2"/>
  <c r="L143" i="2"/>
  <c r="M143" i="2"/>
  <c r="H144" i="2"/>
  <c r="I144" i="2"/>
  <c r="J144" i="2"/>
  <c r="K144" i="2"/>
  <c r="L144" i="2"/>
  <c r="M144" i="2"/>
  <c r="H145" i="2"/>
  <c r="I145" i="2"/>
  <c r="J145" i="2"/>
  <c r="K145" i="2"/>
  <c r="L145" i="2"/>
  <c r="M145" i="2"/>
  <c r="H146" i="2"/>
  <c r="I146" i="2"/>
  <c r="J146" i="2"/>
  <c r="K146" i="2"/>
  <c r="L146" i="2"/>
  <c r="M146" i="2"/>
  <c r="H147" i="2"/>
  <c r="I147" i="2"/>
  <c r="J147" i="2"/>
  <c r="K147" i="2"/>
  <c r="L147" i="2"/>
  <c r="M147" i="2"/>
  <c r="H148" i="2"/>
  <c r="I148" i="2"/>
  <c r="J148" i="2"/>
  <c r="K148" i="2"/>
  <c r="L148" i="2"/>
  <c r="M148" i="2"/>
  <c r="H149" i="2"/>
  <c r="I149" i="2"/>
  <c r="J149" i="2"/>
  <c r="K149" i="2"/>
  <c r="L149" i="2"/>
  <c r="M149" i="2"/>
  <c r="H150" i="2"/>
  <c r="I150" i="2"/>
  <c r="J150" i="2"/>
  <c r="K150" i="2"/>
  <c r="L150" i="2"/>
  <c r="M150" i="2"/>
  <c r="H151" i="2"/>
  <c r="I151" i="2"/>
  <c r="J151" i="2"/>
  <c r="K151" i="2"/>
  <c r="L151" i="2"/>
  <c r="M151" i="2"/>
  <c r="H152" i="2"/>
  <c r="I152" i="2"/>
  <c r="J152" i="2"/>
  <c r="K152" i="2"/>
  <c r="L152" i="2"/>
  <c r="M152" i="2"/>
  <c r="H153" i="2"/>
  <c r="I153" i="2"/>
  <c r="J153" i="2"/>
  <c r="K153" i="2"/>
  <c r="L153" i="2"/>
  <c r="M153" i="2"/>
  <c r="H154" i="2"/>
  <c r="I154" i="2"/>
  <c r="J154" i="2"/>
  <c r="K154" i="2"/>
  <c r="L154" i="2"/>
  <c r="M154" i="2"/>
  <c r="H155" i="2"/>
  <c r="I155" i="2"/>
  <c r="J155" i="2"/>
  <c r="K155" i="2"/>
  <c r="L155" i="2"/>
  <c r="M155" i="2"/>
  <c r="H156" i="2"/>
  <c r="I156" i="2"/>
  <c r="J156" i="2"/>
  <c r="K156" i="2"/>
  <c r="L156" i="2"/>
  <c r="M156" i="2"/>
  <c r="H157" i="2"/>
  <c r="I157" i="2"/>
  <c r="J157" i="2"/>
  <c r="K157" i="2"/>
  <c r="L157" i="2"/>
  <c r="M157" i="2"/>
  <c r="H158" i="2"/>
  <c r="I158" i="2"/>
  <c r="J158" i="2"/>
  <c r="K158" i="2"/>
  <c r="L158" i="2"/>
  <c r="M158" i="2"/>
  <c r="H159" i="2"/>
  <c r="I159" i="2"/>
  <c r="J159" i="2"/>
  <c r="K159" i="2"/>
  <c r="L159" i="2"/>
  <c r="M159" i="2"/>
  <c r="H160" i="2"/>
  <c r="I160" i="2"/>
  <c r="J160" i="2"/>
  <c r="K160" i="2"/>
  <c r="L160" i="2"/>
  <c r="M160" i="2"/>
  <c r="H161" i="2"/>
  <c r="I161" i="2"/>
  <c r="J161" i="2"/>
  <c r="K161" i="2"/>
  <c r="L161" i="2"/>
  <c r="M161" i="2"/>
  <c r="H162" i="2"/>
  <c r="I162" i="2"/>
  <c r="J162" i="2"/>
  <c r="K162" i="2"/>
  <c r="L162" i="2"/>
  <c r="M162" i="2"/>
  <c r="H163" i="2"/>
  <c r="I163" i="2"/>
  <c r="J163" i="2"/>
  <c r="K163" i="2"/>
  <c r="L163" i="2"/>
  <c r="M163" i="2"/>
  <c r="H164" i="2"/>
  <c r="I164" i="2"/>
  <c r="J164" i="2"/>
  <c r="K164" i="2"/>
  <c r="L164" i="2"/>
  <c r="M164" i="2"/>
  <c r="H165" i="2"/>
  <c r="I165" i="2"/>
  <c r="J165" i="2"/>
  <c r="K165" i="2"/>
  <c r="L165" i="2"/>
  <c r="M165" i="2"/>
  <c r="H166" i="2"/>
  <c r="I166" i="2"/>
  <c r="J166" i="2"/>
  <c r="K166" i="2"/>
  <c r="L166" i="2"/>
  <c r="M166" i="2"/>
  <c r="H167" i="2"/>
  <c r="I167" i="2"/>
  <c r="J167" i="2"/>
  <c r="K167" i="2"/>
  <c r="L167" i="2"/>
  <c r="M167" i="2"/>
  <c r="H168" i="2"/>
  <c r="I168" i="2"/>
  <c r="J168" i="2"/>
  <c r="K168" i="2"/>
  <c r="L168" i="2"/>
  <c r="M168" i="2"/>
  <c r="H169" i="2"/>
  <c r="I169" i="2"/>
  <c r="J169" i="2"/>
  <c r="K169" i="2"/>
  <c r="L169" i="2"/>
  <c r="M169" i="2"/>
  <c r="H170" i="2"/>
  <c r="I170" i="2"/>
  <c r="J170" i="2"/>
  <c r="K170" i="2"/>
  <c r="L170" i="2"/>
  <c r="M170" i="2"/>
  <c r="H171" i="2"/>
  <c r="I171" i="2"/>
  <c r="J171" i="2"/>
  <c r="K171" i="2"/>
  <c r="L171" i="2"/>
  <c r="M171" i="2"/>
  <c r="H172" i="2"/>
  <c r="I172" i="2"/>
  <c r="J172" i="2"/>
  <c r="K172" i="2"/>
  <c r="L172" i="2"/>
  <c r="M172" i="2"/>
  <c r="H173" i="2"/>
  <c r="I173" i="2"/>
  <c r="J173" i="2"/>
  <c r="K173" i="2"/>
  <c r="L173" i="2"/>
  <c r="M173" i="2"/>
  <c r="H174" i="2"/>
  <c r="I174" i="2"/>
  <c r="J174" i="2"/>
  <c r="K174" i="2"/>
  <c r="L174" i="2"/>
  <c r="M174" i="2"/>
  <c r="H175" i="2"/>
  <c r="I175" i="2"/>
  <c r="J175" i="2"/>
  <c r="K175" i="2"/>
  <c r="L175" i="2"/>
  <c r="M175" i="2"/>
  <c r="H176" i="2"/>
  <c r="I176" i="2"/>
  <c r="J176" i="2"/>
  <c r="K176" i="2"/>
  <c r="L176" i="2"/>
  <c r="M176" i="2"/>
  <c r="H177" i="2"/>
  <c r="I177" i="2"/>
  <c r="J177" i="2"/>
  <c r="K177" i="2"/>
  <c r="L177" i="2"/>
  <c r="M177" i="2"/>
  <c r="H178" i="2"/>
  <c r="I178" i="2"/>
  <c r="J178" i="2"/>
  <c r="K178" i="2"/>
  <c r="L178" i="2"/>
  <c r="M178" i="2"/>
  <c r="H179" i="2"/>
  <c r="I179" i="2"/>
  <c r="J179" i="2"/>
  <c r="K179" i="2"/>
  <c r="L179" i="2"/>
  <c r="M179" i="2"/>
  <c r="H180" i="2"/>
  <c r="I180" i="2"/>
  <c r="J180" i="2"/>
  <c r="K180" i="2"/>
  <c r="L180" i="2"/>
  <c r="M180" i="2"/>
  <c r="H181" i="2"/>
  <c r="I181" i="2"/>
  <c r="J181" i="2"/>
  <c r="K181" i="2"/>
  <c r="L181" i="2"/>
  <c r="M181" i="2"/>
  <c r="H182" i="2"/>
  <c r="I182" i="2"/>
  <c r="J182" i="2"/>
  <c r="K182" i="2"/>
  <c r="L182" i="2"/>
  <c r="M182" i="2"/>
  <c r="H183" i="2"/>
  <c r="I183" i="2"/>
  <c r="J183" i="2"/>
  <c r="K183" i="2"/>
  <c r="L183" i="2"/>
  <c r="M183" i="2"/>
  <c r="H184" i="2"/>
  <c r="I184" i="2"/>
  <c r="J184" i="2"/>
  <c r="K184" i="2"/>
  <c r="L184" i="2"/>
  <c r="M184" i="2"/>
  <c r="H185" i="2"/>
  <c r="I185" i="2"/>
  <c r="J185" i="2"/>
  <c r="K185" i="2"/>
  <c r="L185" i="2"/>
  <c r="M185" i="2"/>
  <c r="H186" i="2"/>
  <c r="I186" i="2"/>
  <c r="J186" i="2"/>
  <c r="K186" i="2"/>
  <c r="L186" i="2"/>
  <c r="M186" i="2"/>
  <c r="H187" i="2"/>
  <c r="I187" i="2"/>
  <c r="J187" i="2"/>
  <c r="K187" i="2"/>
  <c r="L187" i="2"/>
  <c r="M187" i="2"/>
  <c r="H188" i="2"/>
  <c r="I188" i="2"/>
  <c r="J188" i="2"/>
  <c r="K188" i="2"/>
  <c r="L188" i="2"/>
  <c r="M188" i="2"/>
  <c r="H189" i="2"/>
  <c r="I189" i="2"/>
  <c r="J189" i="2"/>
  <c r="K189" i="2"/>
  <c r="L189" i="2"/>
  <c r="M189" i="2"/>
  <c r="H190" i="2"/>
  <c r="I190" i="2"/>
  <c r="J190" i="2"/>
  <c r="K190" i="2"/>
  <c r="L190" i="2"/>
  <c r="M190" i="2"/>
  <c r="H191" i="2"/>
  <c r="I191" i="2"/>
  <c r="J191" i="2"/>
  <c r="K191" i="2"/>
  <c r="L191" i="2"/>
  <c r="M191" i="2"/>
  <c r="H192" i="2"/>
  <c r="I192" i="2"/>
  <c r="J192" i="2"/>
  <c r="K192" i="2"/>
  <c r="L192" i="2"/>
  <c r="M192" i="2"/>
  <c r="H193" i="2"/>
  <c r="I193" i="2"/>
  <c r="J193" i="2"/>
  <c r="K193" i="2"/>
  <c r="L193" i="2"/>
  <c r="M193" i="2"/>
  <c r="H194" i="2"/>
  <c r="I194" i="2"/>
  <c r="J194" i="2"/>
  <c r="K194" i="2"/>
  <c r="L194" i="2"/>
  <c r="M194" i="2"/>
  <c r="H195" i="2"/>
  <c r="I195" i="2"/>
  <c r="J195" i="2"/>
  <c r="K195" i="2"/>
  <c r="L195" i="2"/>
  <c r="M195" i="2"/>
  <c r="H196" i="2"/>
  <c r="I196" i="2"/>
  <c r="J196" i="2"/>
  <c r="K196" i="2"/>
  <c r="L196" i="2"/>
  <c r="M196" i="2"/>
  <c r="H197" i="2"/>
  <c r="I197" i="2"/>
  <c r="J197" i="2"/>
  <c r="K197" i="2"/>
  <c r="L197" i="2"/>
  <c r="M197" i="2"/>
  <c r="H198" i="2"/>
  <c r="I198" i="2"/>
  <c r="J198" i="2"/>
  <c r="K198" i="2"/>
  <c r="L198" i="2"/>
  <c r="M198" i="2"/>
  <c r="H199" i="2"/>
  <c r="I199" i="2"/>
  <c r="J199" i="2"/>
  <c r="K199" i="2"/>
  <c r="L199" i="2"/>
  <c r="M199" i="2"/>
  <c r="H200" i="2"/>
  <c r="I200" i="2"/>
  <c r="J200" i="2"/>
  <c r="K200" i="2"/>
  <c r="L200" i="2"/>
  <c r="M200" i="2"/>
  <c r="H201" i="2"/>
  <c r="I201" i="2"/>
  <c r="J201" i="2"/>
  <c r="K201" i="2"/>
  <c r="L201" i="2"/>
  <c r="M201" i="2"/>
  <c r="H202" i="2"/>
  <c r="I202" i="2"/>
  <c r="J202" i="2"/>
  <c r="K202" i="2"/>
  <c r="L202" i="2"/>
  <c r="M202" i="2"/>
  <c r="H203" i="2"/>
  <c r="I203" i="2"/>
  <c r="J203" i="2"/>
  <c r="K203" i="2"/>
  <c r="L203" i="2"/>
  <c r="M203" i="2"/>
  <c r="H204" i="2"/>
  <c r="I204" i="2"/>
  <c r="J204" i="2"/>
  <c r="K204" i="2"/>
  <c r="L204" i="2"/>
  <c r="M204" i="2"/>
  <c r="H205" i="2"/>
  <c r="I205" i="2"/>
  <c r="J205" i="2"/>
  <c r="K205" i="2"/>
  <c r="L205" i="2"/>
  <c r="M205" i="2"/>
  <c r="H206" i="2"/>
  <c r="I206" i="2"/>
  <c r="J206" i="2"/>
  <c r="K206" i="2"/>
  <c r="L206" i="2"/>
  <c r="M206" i="2"/>
  <c r="H207" i="2"/>
  <c r="I207" i="2"/>
  <c r="J207" i="2"/>
  <c r="K207" i="2"/>
  <c r="L207" i="2"/>
  <c r="M207" i="2"/>
  <c r="H208" i="2"/>
  <c r="I208" i="2"/>
  <c r="J208" i="2"/>
  <c r="K208" i="2"/>
  <c r="L208" i="2"/>
  <c r="M208" i="2"/>
  <c r="H209" i="2"/>
  <c r="I209" i="2"/>
  <c r="J209" i="2"/>
  <c r="K209" i="2"/>
  <c r="L209" i="2"/>
  <c r="M209" i="2"/>
  <c r="H210" i="2"/>
  <c r="I210" i="2"/>
  <c r="J210" i="2"/>
  <c r="K210" i="2"/>
  <c r="L210" i="2"/>
  <c r="M210" i="2"/>
  <c r="H211" i="2"/>
  <c r="I211" i="2"/>
  <c r="J211" i="2"/>
  <c r="K211" i="2"/>
  <c r="L211" i="2"/>
  <c r="M211" i="2"/>
  <c r="H212" i="2"/>
  <c r="I212" i="2"/>
  <c r="J212" i="2"/>
  <c r="K212" i="2"/>
  <c r="L212" i="2"/>
  <c r="M212" i="2"/>
  <c r="H213" i="2"/>
  <c r="I213" i="2"/>
  <c r="J213" i="2"/>
  <c r="K213" i="2"/>
  <c r="L213" i="2"/>
  <c r="M213" i="2"/>
  <c r="H214" i="2"/>
  <c r="I214" i="2"/>
  <c r="J214" i="2"/>
  <c r="K214" i="2"/>
  <c r="L214" i="2"/>
  <c r="M214" i="2"/>
  <c r="H215" i="2"/>
  <c r="I215" i="2"/>
  <c r="J215" i="2"/>
  <c r="K215" i="2"/>
  <c r="L215" i="2"/>
  <c r="M215" i="2"/>
  <c r="H216" i="2"/>
  <c r="I216" i="2"/>
  <c r="J216" i="2"/>
  <c r="K216" i="2"/>
  <c r="L216" i="2"/>
  <c r="M216" i="2"/>
  <c r="H217" i="2"/>
  <c r="I217" i="2"/>
  <c r="J217" i="2"/>
  <c r="K217" i="2"/>
  <c r="L217" i="2"/>
  <c r="M217" i="2"/>
  <c r="H218" i="2"/>
  <c r="I218" i="2"/>
  <c r="J218" i="2"/>
  <c r="K218" i="2"/>
  <c r="L218" i="2"/>
  <c r="M218" i="2"/>
  <c r="H219" i="2"/>
  <c r="I219" i="2"/>
  <c r="J219" i="2"/>
  <c r="K219" i="2"/>
  <c r="L219" i="2"/>
  <c r="M219" i="2"/>
  <c r="H220" i="2"/>
  <c r="I220" i="2"/>
  <c r="J220" i="2"/>
  <c r="K220" i="2"/>
  <c r="L220" i="2"/>
  <c r="M220" i="2"/>
  <c r="H221" i="2"/>
  <c r="I221" i="2"/>
  <c r="J221" i="2"/>
  <c r="K221" i="2"/>
  <c r="L221" i="2"/>
  <c r="M221" i="2"/>
  <c r="H222" i="2"/>
  <c r="I222" i="2"/>
  <c r="J222" i="2"/>
  <c r="K222" i="2"/>
  <c r="L222" i="2"/>
  <c r="M222" i="2"/>
  <c r="H223" i="2"/>
  <c r="I223" i="2"/>
  <c r="J223" i="2"/>
  <c r="K223" i="2"/>
  <c r="L223" i="2"/>
  <c r="M223" i="2"/>
  <c r="H224" i="2"/>
  <c r="I224" i="2"/>
  <c r="J224" i="2"/>
  <c r="K224" i="2"/>
  <c r="L224" i="2"/>
  <c r="M224" i="2"/>
  <c r="H225" i="2"/>
  <c r="I225" i="2"/>
  <c r="J225" i="2"/>
  <c r="K225" i="2"/>
  <c r="L225" i="2"/>
  <c r="M225" i="2"/>
  <c r="H226" i="2"/>
  <c r="I226" i="2"/>
  <c r="J226" i="2"/>
  <c r="K226" i="2"/>
  <c r="L226" i="2"/>
  <c r="M226" i="2"/>
  <c r="H227" i="2"/>
  <c r="I227" i="2"/>
  <c r="J227" i="2"/>
  <c r="K227" i="2"/>
  <c r="L227" i="2"/>
  <c r="M227" i="2"/>
  <c r="H228" i="2"/>
  <c r="I228" i="2"/>
  <c r="J228" i="2"/>
  <c r="K228" i="2"/>
  <c r="L228" i="2"/>
  <c r="M228" i="2"/>
  <c r="H229" i="2"/>
  <c r="I229" i="2"/>
  <c r="J229" i="2"/>
  <c r="K229" i="2"/>
  <c r="L229" i="2"/>
  <c r="M229" i="2"/>
  <c r="H230" i="2"/>
  <c r="I230" i="2"/>
  <c r="J230" i="2"/>
  <c r="K230" i="2"/>
  <c r="L230" i="2"/>
  <c r="M230" i="2"/>
  <c r="H231" i="2"/>
  <c r="I231" i="2"/>
  <c r="J231" i="2"/>
  <c r="K231" i="2"/>
  <c r="L231" i="2"/>
  <c r="M231" i="2"/>
  <c r="H232" i="2"/>
  <c r="I232" i="2"/>
  <c r="J232" i="2"/>
  <c r="K232" i="2"/>
  <c r="L232" i="2"/>
  <c r="M232" i="2"/>
  <c r="H233" i="2"/>
  <c r="I233" i="2"/>
  <c r="J233" i="2"/>
  <c r="K233" i="2"/>
  <c r="L233" i="2"/>
  <c r="M233" i="2"/>
  <c r="H234" i="2"/>
  <c r="I234" i="2"/>
  <c r="J234" i="2"/>
  <c r="K234" i="2"/>
  <c r="L234" i="2"/>
  <c r="M234" i="2"/>
  <c r="H235" i="2"/>
  <c r="I235" i="2"/>
  <c r="J235" i="2"/>
  <c r="K235" i="2"/>
  <c r="L235" i="2"/>
  <c r="M235" i="2"/>
  <c r="H236" i="2"/>
  <c r="I236" i="2"/>
  <c r="J236" i="2"/>
  <c r="K236" i="2"/>
  <c r="L236" i="2"/>
  <c r="M236" i="2"/>
  <c r="H237" i="2"/>
  <c r="I237" i="2"/>
  <c r="J237" i="2"/>
  <c r="K237" i="2"/>
  <c r="L237" i="2"/>
  <c r="M237" i="2"/>
  <c r="H238" i="2"/>
  <c r="I238" i="2"/>
  <c r="J238" i="2"/>
  <c r="K238" i="2"/>
  <c r="L238" i="2"/>
  <c r="M238" i="2"/>
  <c r="H239" i="2"/>
  <c r="I239" i="2"/>
  <c r="J239" i="2"/>
  <c r="K239" i="2"/>
  <c r="L239" i="2"/>
  <c r="M239" i="2"/>
  <c r="H240" i="2"/>
  <c r="I240" i="2"/>
  <c r="J240" i="2"/>
  <c r="K240" i="2"/>
  <c r="L240" i="2"/>
  <c r="M240" i="2"/>
  <c r="H241" i="2"/>
  <c r="I241" i="2"/>
  <c r="J241" i="2"/>
  <c r="K241" i="2"/>
  <c r="L241" i="2"/>
  <c r="M241" i="2"/>
  <c r="H242" i="2"/>
  <c r="I242" i="2"/>
  <c r="J242" i="2"/>
  <c r="K242" i="2"/>
  <c r="L242" i="2"/>
  <c r="M242" i="2"/>
  <c r="H243" i="2"/>
  <c r="I243" i="2"/>
  <c r="J243" i="2"/>
  <c r="K243" i="2"/>
  <c r="L243" i="2"/>
  <c r="M243" i="2"/>
  <c r="H244" i="2"/>
  <c r="I244" i="2"/>
  <c r="J244" i="2"/>
  <c r="K244" i="2"/>
  <c r="L244" i="2"/>
  <c r="M244" i="2"/>
  <c r="H245" i="2"/>
  <c r="I245" i="2"/>
  <c r="J245" i="2"/>
  <c r="K245" i="2"/>
  <c r="L245" i="2"/>
  <c r="M245" i="2"/>
  <c r="H246" i="2"/>
  <c r="I246" i="2"/>
  <c r="J246" i="2"/>
  <c r="K246" i="2"/>
  <c r="L246" i="2"/>
  <c r="M246" i="2"/>
  <c r="H247" i="2"/>
  <c r="I247" i="2"/>
  <c r="J247" i="2"/>
  <c r="K247" i="2"/>
  <c r="L247" i="2"/>
  <c r="M247" i="2"/>
  <c r="H248" i="2"/>
  <c r="I248" i="2"/>
  <c r="J248" i="2"/>
  <c r="K248" i="2"/>
  <c r="L248" i="2"/>
  <c r="M248" i="2"/>
  <c r="H249" i="2"/>
  <c r="I249" i="2"/>
  <c r="J249" i="2"/>
  <c r="K249" i="2"/>
  <c r="L249" i="2"/>
  <c r="M249" i="2"/>
  <c r="H250" i="2"/>
  <c r="I250" i="2"/>
  <c r="J250" i="2"/>
  <c r="K250" i="2"/>
  <c r="L250" i="2"/>
  <c r="M250" i="2"/>
  <c r="H251" i="2"/>
  <c r="I251" i="2"/>
  <c r="J251" i="2"/>
  <c r="K251" i="2"/>
  <c r="L251" i="2"/>
  <c r="M251" i="2"/>
  <c r="H252" i="2"/>
  <c r="I252" i="2"/>
  <c r="J252" i="2"/>
  <c r="K252" i="2"/>
  <c r="L252" i="2"/>
  <c r="M252" i="2"/>
  <c r="H253" i="2"/>
  <c r="I253" i="2"/>
  <c r="J253" i="2"/>
  <c r="K253" i="2"/>
  <c r="L253" i="2"/>
  <c r="M253" i="2"/>
  <c r="H254" i="2"/>
  <c r="I254" i="2"/>
  <c r="J254" i="2"/>
  <c r="K254" i="2"/>
  <c r="L254" i="2"/>
  <c r="M254" i="2"/>
  <c r="H255" i="2"/>
  <c r="I255" i="2"/>
  <c r="J255" i="2"/>
  <c r="K255" i="2"/>
  <c r="L255" i="2"/>
  <c r="M255" i="2"/>
  <c r="H256" i="2"/>
  <c r="I256" i="2"/>
  <c r="J256" i="2"/>
  <c r="K256" i="2"/>
  <c r="L256" i="2"/>
  <c r="M256" i="2"/>
  <c r="H257" i="2"/>
  <c r="I257" i="2"/>
  <c r="J257" i="2"/>
  <c r="K257" i="2"/>
  <c r="L257" i="2"/>
  <c r="M257" i="2"/>
  <c r="H258" i="2"/>
  <c r="I258" i="2"/>
  <c r="J258" i="2"/>
  <c r="K258" i="2"/>
  <c r="L258" i="2"/>
  <c r="M258" i="2"/>
  <c r="H259" i="2"/>
  <c r="I259" i="2"/>
  <c r="J259" i="2"/>
  <c r="K259" i="2"/>
  <c r="L259" i="2"/>
  <c r="M259" i="2"/>
  <c r="H260" i="2"/>
  <c r="I260" i="2"/>
  <c r="J260" i="2"/>
  <c r="K260" i="2"/>
  <c r="L260" i="2"/>
  <c r="M260" i="2"/>
  <c r="H261" i="2"/>
  <c r="I261" i="2"/>
  <c r="J261" i="2"/>
  <c r="K261" i="2"/>
  <c r="L261" i="2"/>
  <c r="M261" i="2"/>
  <c r="H262" i="2"/>
  <c r="I262" i="2"/>
  <c r="J262" i="2"/>
  <c r="K262" i="2"/>
  <c r="L262" i="2"/>
  <c r="M262" i="2"/>
  <c r="H263" i="2"/>
  <c r="I263" i="2"/>
  <c r="J263" i="2"/>
  <c r="K263" i="2"/>
  <c r="L263" i="2"/>
  <c r="M263" i="2"/>
  <c r="H264" i="2"/>
  <c r="I264" i="2"/>
  <c r="J264" i="2"/>
  <c r="K264" i="2"/>
  <c r="L264" i="2"/>
  <c r="M264" i="2"/>
  <c r="H265" i="2"/>
  <c r="I265" i="2"/>
  <c r="J265" i="2"/>
  <c r="K265" i="2"/>
  <c r="L265" i="2"/>
  <c r="M265" i="2"/>
  <c r="H266" i="2"/>
  <c r="I266" i="2"/>
  <c r="J266" i="2"/>
  <c r="K266" i="2"/>
  <c r="L266" i="2"/>
  <c r="M266" i="2"/>
  <c r="H267" i="2"/>
  <c r="I267" i="2"/>
  <c r="J267" i="2"/>
  <c r="K267" i="2"/>
  <c r="L267" i="2"/>
  <c r="M267" i="2"/>
  <c r="H268" i="2"/>
  <c r="I268" i="2"/>
  <c r="J268" i="2"/>
  <c r="K268" i="2"/>
  <c r="L268" i="2"/>
  <c r="M268" i="2"/>
  <c r="H269" i="2"/>
  <c r="I269" i="2"/>
  <c r="J269" i="2"/>
  <c r="K269" i="2"/>
  <c r="L269" i="2"/>
  <c r="M269" i="2"/>
  <c r="H270" i="2"/>
  <c r="I270" i="2"/>
  <c r="J270" i="2"/>
  <c r="K270" i="2"/>
  <c r="L270" i="2"/>
  <c r="M270" i="2"/>
  <c r="H271" i="2"/>
  <c r="I271" i="2"/>
  <c r="J271" i="2"/>
  <c r="K271" i="2"/>
  <c r="L271" i="2"/>
  <c r="M271" i="2"/>
  <c r="H272" i="2"/>
  <c r="I272" i="2"/>
  <c r="J272" i="2"/>
  <c r="K272" i="2"/>
  <c r="L272" i="2"/>
  <c r="M272" i="2"/>
  <c r="H273" i="2"/>
  <c r="I273" i="2"/>
  <c r="J273" i="2"/>
  <c r="K273" i="2"/>
  <c r="L273" i="2"/>
  <c r="M273" i="2"/>
  <c r="H274" i="2"/>
  <c r="I274" i="2"/>
  <c r="J274" i="2"/>
  <c r="K274" i="2"/>
  <c r="L274" i="2"/>
  <c r="M274" i="2"/>
  <c r="H275" i="2"/>
  <c r="I275" i="2"/>
  <c r="J275" i="2"/>
  <c r="K275" i="2"/>
  <c r="L275" i="2"/>
  <c r="M275" i="2"/>
  <c r="H276" i="2"/>
  <c r="I276" i="2"/>
  <c r="J276" i="2"/>
  <c r="K276" i="2"/>
  <c r="L276" i="2"/>
  <c r="M276" i="2"/>
  <c r="H277" i="2"/>
  <c r="I277" i="2"/>
  <c r="J277" i="2"/>
  <c r="K277" i="2"/>
  <c r="L277" i="2"/>
  <c r="M277" i="2"/>
  <c r="H278" i="2"/>
  <c r="I278" i="2"/>
  <c r="J278" i="2"/>
  <c r="K278" i="2"/>
  <c r="L278" i="2"/>
  <c r="M278" i="2"/>
  <c r="H279" i="2"/>
  <c r="I279" i="2"/>
  <c r="J279" i="2"/>
  <c r="K279" i="2"/>
  <c r="L279" i="2"/>
  <c r="M279" i="2"/>
  <c r="H280" i="2"/>
  <c r="I280" i="2"/>
  <c r="J280" i="2"/>
  <c r="K280" i="2"/>
  <c r="L280" i="2"/>
  <c r="M280" i="2"/>
  <c r="H281" i="2"/>
  <c r="I281" i="2"/>
  <c r="J281" i="2"/>
  <c r="K281" i="2"/>
  <c r="L281" i="2"/>
  <c r="M281" i="2"/>
  <c r="H282" i="2"/>
  <c r="I282" i="2"/>
  <c r="J282" i="2"/>
  <c r="K282" i="2"/>
  <c r="L282" i="2"/>
  <c r="M282" i="2"/>
  <c r="H283" i="2"/>
  <c r="I283" i="2"/>
  <c r="J283" i="2"/>
  <c r="K283" i="2"/>
  <c r="L283" i="2"/>
  <c r="M283" i="2"/>
  <c r="H284" i="2"/>
  <c r="I284" i="2"/>
  <c r="J284" i="2"/>
  <c r="K284" i="2"/>
  <c r="L284" i="2"/>
  <c r="M284" i="2"/>
  <c r="H285" i="2"/>
  <c r="I285" i="2"/>
  <c r="J285" i="2"/>
  <c r="K285" i="2"/>
  <c r="L285" i="2"/>
  <c r="M285" i="2"/>
  <c r="H286" i="2"/>
  <c r="I286" i="2"/>
  <c r="J286" i="2"/>
  <c r="K286" i="2"/>
  <c r="L286" i="2"/>
  <c r="M286" i="2"/>
  <c r="H287" i="2"/>
  <c r="I287" i="2"/>
  <c r="J287" i="2"/>
  <c r="K287" i="2"/>
  <c r="L287" i="2"/>
  <c r="M287" i="2"/>
  <c r="H288" i="2"/>
  <c r="I288" i="2"/>
  <c r="J288" i="2"/>
  <c r="K288" i="2"/>
  <c r="L288" i="2"/>
  <c r="M288" i="2"/>
  <c r="H289" i="2"/>
  <c r="I289" i="2"/>
  <c r="J289" i="2"/>
  <c r="K289" i="2"/>
  <c r="L289" i="2"/>
  <c r="M289" i="2"/>
  <c r="H290" i="2"/>
  <c r="I290" i="2"/>
  <c r="J290" i="2"/>
  <c r="K290" i="2"/>
  <c r="L290" i="2"/>
  <c r="M290" i="2"/>
  <c r="H291" i="2"/>
  <c r="I291" i="2"/>
  <c r="J291" i="2"/>
  <c r="K291" i="2"/>
  <c r="L291" i="2"/>
  <c r="M291" i="2"/>
  <c r="H292" i="2"/>
  <c r="I292" i="2"/>
  <c r="J292" i="2"/>
  <c r="K292" i="2"/>
  <c r="L292" i="2"/>
  <c r="M292" i="2"/>
  <c r="H293" i="2"/>
  <c r="I293" i="2"/>
  <c r="J293" i="2"/>
  <c r="K293" i="2"/>
  <c r="L293" i="2"/>
  <c r="M293" i="2"/>
  <c r="H294" i="2"/>
  <c r="I294" i="2"/>
  <c r="J294" i="2"/>
  <c r="K294" i="2"/>
  <c r="L294" i="2"/>
  <c r="M294" i="2"/>
  <c r="H295" i="2"/>
  <c r="I295" i="2"/>
  <c r="J295" i="2"/>
  <c r="K295" i="2"/>
  <c r="L295" i="2"/>
  <c r="M295" i="2"/>
  <c r="H296" i="2"/>
  <c r="I296" i="2"/>
  <c r="J296" i="2"/>
  <c r="K296" i="2"/>
  <c r="L296" i="2"/>
  <c r="M296" i="2"/>
  <c r="H297" i="2"/>
  <c r="I297" i="2"/>
  <c r="J297" i="2"/>
  <c r="K297" i="2"/>
  <c r="L297" i="2"/>
  <c r="M297" i="2"/>
  <c r="H298" i="2"/>
  <c r="I298" i="2"/>
  <c r="J298" i="2"/>
  <c r="K298" i="2"/>
  <c r="L298" i="2"/>
  <c r="M298" i="2"/>
  <c r="H299" i="2"/>
  <c r="I299" i="2"/>
  <c r="J299" i="2"/>
  <c r="K299" i="2"/>
  <c r="L299" i="2"/>
  <c r="M299" i="2"/>
  <c r="H300" i="2"/>
  <c r="I300" i="2"/>
  <c r="J300" i="2"/>
  <c r="K300" i="2"/>
  <c r="L300" i="2"/>
  <c r="M300" i="2"/>
  <c r="H301" i="2"/>
  <c r="I301" i="2"/>
  <c r="J301" i="2"/>
  <c r="K301" i="2"/>
  <c r="L301" i="2"/>
  <c r="M301" i="2"/>
  <c r="H302" i="2"/>
  <c r="I302" i="2"/>
  <c r="J302" i="2"/>
  <c r="K302" i="2"/>
  <c r="L302" i="2"/>
  <c r="M302" i="2"/>
  <c r="H303" i="2"/>
  <c r="I303" i="2"/>
  <c r="J303" i="2"/>
  <c r="K303" i="2"/>
  <c r="L303" i="2"/>
  <c r="M303" i="2"/>
  <c r="H304" i="2"/>
  <c r="I304" i="2"/>
  <c r="J304" i="2"/>
  <c r="K304" i="2"/>
  <c r="L304" i="2"/>
  <c r="M304" i="2"/>
  <c r="H305" i="2"/>
  <c r="I305" i="2"/>
  <c r="J305" i="2"/>
  <c r="K305" i="2"/>
  <c r="L305" i="2"/>
  <c r="M305" i="2"/>
  <c r="H306" i="2"/>
  <c r="I306" i="2"/>
  <c r="J306" i="2"/>
  <c r="K306" i="2"/>
  <c r="L306" i="2"/>
  <c r="M306" i="2"/>
  <c r="H307" i="2"/>
  <c r="I307" i="2"/>
  <c r="J307" i="2"/>
  <c r="K307" i="2"/>
  <c r="L307" i="2"/>
  <c r="M307" i="2"/>
  <c r="H308" i="2"/>
  <c r="I308" i="2"/>
  <c r="J308" i="2"/>
  <c r="K308" i="2"/>
  <c r="L308" i="2"/>
  <c r="M308" i="2"/>
  <c r="H309" i="2"/>
  <c r="I309" i="2"/>
  <c r="J309" i="2"/>
  <c r="K309" i="2"/>
  <c r="L309" i="2"/>
  <c r="M309" i="2"/>
  <c r="H310" i="2"/>
  <c r="I310" i="2"/>
  <c r="J310" i="2"/>
  <c r="K310" i="2"/>
  <c r="L310" i="2"/>
  <c r="M310" i="2"/>
  <c r="H311" i="2"/>
  <c r="I311" i="2"/>
  <c r="J311" i="2"/>
  <c r="K311" i="2"/>
  <c r="L311" i="2"/>
  <c r="M311" i="2"/>
  <c r="H312" i="2"/>
  <c r="I312" i="2"/>
  <c r="J312" i="2"/>
  <c r="K312" i="2"/>
  <c r="L312" i="2"/>
  <c r="M312" i="2"/>
  <c r="H313" i="2"/>
  <c r="I313" i="2"/>
  <c r="J313" i="2"/>
  <c r="K313" i="2"/>
  <c r="L313" i="2"/>
  <c r="M313" i="2"/>
  <c r="H314" i="2"/>
  <c r="I314" i="2"/>
  <c r="J314" i="2"/>
  <c r="K314" i="2"/>
  <c r="L314" i="2"/>
  <c r="M314" i="2"/>
  <c r="H315" i="2"/>
  <c r="I315" i="2"/>
  <c r="J315" i="2"/>
  <c r="K315" i="2"/>
  <c r="L315" i="2"/>
  <c r="M315" i="2"/>
  <c r="H316" i="2"/>
  <c r="I316" i="2"/>
  <c r="J316" i="2"/>
  <c r="K316" i="2"/>
  <c r="L316" i="2"/>
  <c r="M316" i="2"/>
  <c r="H317" i="2"/>
  <c r="I317" i="2"/>
  <c r="J317" i="2"/>
  <c r="K317" i="2"/>
  <c r="L317" i="2"/>
  <c r="M317" i="2"/>
  <c r="H318" i="2"/>
  <c r="I318" i="2"/>
  <c r="J318" i="2"/>
  <c r="K318" i="2"/>
  <c r="L318" i="2"/>
  <c r="M318" i="2"/>
  <c r="H319" i="2"/>
  <c r="I319" i="2"/>
  <c r="J319" i="2"/>
  <c r="K319" i="2"/>
  <c r="L319" i="2"/>
  <c r="M319" i="2"/>
  <c r="H320" i="2"/>
  <c r="I320" i="2"/>
  <c r="J320" i="2"/>
  <c r="K320" i="2"/>
  <c r="L320" i="2"/>
  <c r="M320" i="2"/>
  <c r="H321" i="2"/>
  <c r="I321" i="2"/>
  <c r="J321" i="2"/>
  <c r="K321" i="2"/>
  <c r="L321" i="2"/>
  <c r="M321" i="2"/>
  <c r="H322" i="2"/>
  <c r="I322" i="2"/>
  <c r="J322" i="2"/>
  <c r="K322" i="2"/>
  <c r="L322" i="2"/>
  <c r="M322" i="2"/>
  <c r="H323" i="2"/>
  <c r="I323" i="2"/>
  <c r="J323" i="2"/>
  <c r="K323" i="2"/>
  <c r="L323" i="2"/>
  <c r="M323" i="2"/>
  <c r="H324" i="2"/>
  <c r="I324" i="2"/>
  <c r="J324" i="2"/>
  <c r="K324" i="2"/>
  <c r="L324" i="2"/>
  <c r="M324" i="2"/>
  <c r="H325" i="2"/>
  <c r="I325" i="2"/>
  <c r="J325" i="2"/>
  <c r="K325" i="2"/>
  <c r="L325" i="2"/>
  <c r="M325" i="2"/>
  <c r="H326" i="2"/>
  <c r="I326" i="2"/>
  <c r="J326" i="2"/>
  <c r="K326" i="2"/>
  <c r="L326" i="2"/>
  <c r="M326" i="2"/>
  <c r="H327" i="2"/>
  <c r="I327" i="2"/>
  <c r="J327" i="2"/>
  <c r="K327" i="2"/>
  <c r="L327" i="2"/>
  <c r="M327" i="2"/>
  <c r="H328" i="2"/>
  <c r="I328" i="2"/>
  <c r="J328" i="2"/>
  <c r="K328" i="2"/>
  <c r="L328" i="2"/>
  <c r="M328" i="2"/>
  <c r="H329" i="2"/>
  <c r="I329" i="2"/>
  <c r="J329" i="2"/>
  <c r="K329" i="2"/>
  <c r="L329" i="2"/>
  <c r="M329" i="2"/>
  <c r="H330" i="2"/>
  <c r="I330" i="2"/>
  <c r="J330" i="2"/>
  <c r="K330" i="2"/>
  <c r="L330" i="2"/>
  <c r="M330" i="2"/>
  <c r="H331" i="2"/>
  <c r="I331" i="2"/>
  <c r="J331" i="2"/>
  <c r="K331" i="2"/>
  <c r="L331" i="2"/>
  <c r="M331" i="2"/>
  <c r="H332" i="2"/>
  <c r="I332" i="2"/>
  <c r="J332" i="2"/>
  <c r="K332" i="2"/>
  <c r="L332" i="2"/>
  <c r="M332" i="2"/>
  <c r="H333" i="2"/>
  <c r="I333" i="2"/>
  <c r="J333" i="2"/>
  <c r="K333" i="2"/>
  <c r="L333" i="2"/>
  <c r="M333" i="2"/>
  <c r="H334" i="2"/>
  <c r="I334" i="2"/>
  <c r="J334" i="2"/>
  <c r="K334" i="2"/>
  <c r="L334" i="2"/>
  <c r="M334" i="2"/>
  <c r="H335" i="2"/>
  <c r="I335" i="2"/>
  <c r="J335" i="2"/>
  <c r="K335" i="2"/>
  <c r="L335" i="2"/>
  <c r="M335" i="2"/>
  <c r="H336" i="2"/>
  <c r="I336" i="2"/>
  <c r="J336" i="2"/>
  <c r="K336" i="2"/>
  <c r="L336" i="2"/>
  <c r="M336" i="2"/>
  <c r="H337" i="2"/>
  <c r="I337" i="2"/>
  <c r="J337" i="2"/>
  <c r="K337" i="2"/>
  <c r="L337" i="2"/>
  <c r="M337" i="2"/>
  <c r="H338" i="2"/>
  <c r="I338" i="2"/>
  <c r="J338" i="2"/>
  <c r="K338" i="2"/>
  <c r="L338" i="2"/>
  <c r="M338" i="2"/>
  <c r="H339" i="2"/>
  <c r="I339" i="2"/>
  <c r="J339" i="2"/>
  <c r="K339" i="2"/>
  <c r="L339" i="2"/>
  <c r="M339" i="2"/>
  <c r="H340" i="2"/>
  <c r="I340" i="2"/>
  <c r="J340" i="2"/>
  <c r="K340" i="2"/>
  <c r="L340" i="2"/>
  <c r="M340" i="2"/>
  <c r="H341" i="2"/>
  <c r="I341" i="2"/>
  <c r="J341" i="2"/>
  <c r="K341" i="2"/>
  <c r="L341" i="2"/>
  <c r="M341" i="2"/>
  <c r="H342" i="2"/>
  <c r="I342" i="2"/>
  <c r="J342" i="2"/>
  <c r="K342" i="2"/>
  <c r="L342" i="2"/>
  <c r="M342" i="2"/>
  <c r="H343" i="2"/>
  <c r="I343" i="2"/>
  <c r="J343" i="2"/>
  <c r="K343" i="2"/>
  <c r="L343" i="2"/>
  <c r="M343" i="2"/>
  <c r="H344" i="2"/>
  <c r="I344" i="2"/>
  <c r="J344" i="2"/>
  <c r="K344" i="2"/>
  <c r="L344" i="2"/>
  <c r="M344" i="2"/>
  <c r="H345" i="2"/>
  <c r="I345" i="2"/>
  <c r="J345" i="2"/>
  <c r="K345" i="2"/>
  <c r="L345" i="2"/>
  <c r="M345" i="2"/>
  <c r="H346" i="2"/>
  <c r="I346" i="2"/>
  <c r="J346" i="2"/>
  <c r="K346" i="2"/>
  <c r="L346" i="2"/>
  <c r="M346" i="2"/>
  <c r="H347" i="2"/>
  <c r="I347" i="2"/>
  <c r="J347" i="2"/>
  <c r="K347" i="2"/>
  <c r="L347" i="2"/>
  <c r="M347" i="2"/>
  <c r="H348" i="2"/>
  <c r="I348" i="2"/>
  <c r="J348" i="2"/>
  <c r="K348" i="2"/>
  <c r="L348" i="2"/>
  <c r="M348" i="2"/>
  <c r="H349" i="2"/>
  <c r="I349" i="2"/>
  <c r="J349" i="2"/>
  <c r="K349" i="2"/>
  <c r="L349" i="2"/>
  <c r="M349" i="2"/>
  <c r="H350" i="2"/>
  <c r="I350" i="2"/>
  <c r="J350" i="2"/>
  <c r="K350" i="2"/>
  <c r="L350" i="2"/>
  <c r="M350" i="2"/>
  <c r="H351" i="2"/>
  <c r="I351" i="2"/>
  <c r="J351" i="2"/>
  <c r="K351" i="2"/>
  <c r="L351" i="2"/>
  <c r="M351" i="2"/>
  <c r="H352" i="2"/>
  <c r="I352" i="2"/>
  <c r="J352" i="2"/>
  <c r="K352" i="2"/>
  <c r="L352" i="2"/>
  <c r="M352" i="2"/>
  <c r="H353" i="2"/>
  <c r="I353" i="2"/>
  <c r="J353" i="2"/>
  <c r="K353" i="2"/>
  <c r="L353" i="2"/>
  <c r="M353" i="2"/>
  <c r="H354" i="2"/>
  <c r="I354" i="2"/>
  <c r="J354" i="2"/>
  <c r="K354" i="2"/>
  <c r="L354" i="2"/>
  <c r="M354" i="2"/>
  <c r="H355" i="2"/>
  <c r="I355" i="2"/>
  <c r="J355" i="2"/>
  <c r="K355" i="2"/>
  <c r="L355" i="2"/>
  <c r="M355" i="2"/>
  <c r="H356" i="2"/>
  <c r="I356" i="2"/>
  <c r="J356" i="2"/>
  <c r="K356" i="2"/>
  <c r="L356" i="2"/>
  <c r="M356" i="2"/>
  <c r="H357" i="2"/>
  <c r="I357" i="2"/>
  <c r="J357" i="2"/>
  <c r="K357" i="2"/>
  <c r="L357" i="2"/>
  <c r="M357" i="2"/>
  <c r="H358" i="2"/>
  <c r="I358" i="2"/>
  <c r="J358" i="2"/>
  <c r="K358" i="2"/>
  <c r="L358" i="2"/>
  <c r="M358" i="2"/>
  <c r="H359" i="2"/>
  <c r="I359" i="2"/>
  <c r="J359" i="2"/>
  <c r="K359" i="2"/>
  <c r="L359" i="2"/>
  <c r="M359" i="2"/>
  <c r="H360" i="2"/>
  <c r="I360" i="2"/>
  <c r="J360" i="2"/>
  <c r="K360" i="2"/>
  <c r="L360" i="2"/>
  <c r="M360" i="2"/>
  <c r="H361" i="2"/>
  <c r="I361" i="2"/>
  <c r="J361" i="2"/>
  <c r="K361" i="2"/>
  <c r="L361" i="2"/>
  <c r="M361" i="2"/>
  <c r="H362" i="2"/>
  <c r="I362" i="2"/>
  <c r="J362" i="2"/>
  <c r="K362" i="2"/>
  <c r="L362" i="2"/>
  <c r="M362" i="2"/>
  <c r="H363" i="2"/>
  <c r="I363" i="2"/>
  <c r="J363" i="2"/>
  <c r="K363" i="2"/>
  <c r="L363" i="2"/>
  <c r="M363" i="2"/>
  <c r="H364" i="2"/>
  <c r="I364" i="2"/>
  <c r="J364" i="2"/>
  <c r="K364" i="2"/>
  <c r="L364" i="2"/>
  <c r="M364" i="2"/>
  <c r="H365" i="2"/>
  <c r="I365" i="2"/>
  <c r="J365" i="2"/>
  <c r="K365" i="2"/>
  <c r="L365" i="2"/>
  <c r="M365" i="2"/>
  <c r="H366" i="2"/>
  <c r="I366" i="2"/>
  <c r="J366" i="2"/>
  <c r="K366" i="2"/>
  <c r="L366" i="2"/>
  <c r="M366" i="2"/>
  <c r="H367" i="2"/>
  <c r="I367" i="2"/>
  <c r="J367" i="2"/>
  <c r="K367" i="2"/>
  <c r="L367" i="2"/>
  <c r="M367" i="2"/>
  <c r="H368" i="2"/>
  <c r="I368" i="2"/>
  <c r="J368" i="2"/>
  <c r="K368" i="2"/>
  <c r="L368" i="2"/>
  <c r="M368" i="2"/>
  <c r="H369" i="2"/>
  <c r="I369" i="2"/>
  <c r="J369" i="2"/>
  <c r="K369" i="2"/>
  <c r="L369" i="2"/>
  <c r="M369" i="2"/>
  <c r="H370" i="2"/>
  <c r="I370" i="2"/>
  <c r="J370" i="2"/>
  <c r="K370" i="2"/>
  <c r="L370" i="2"/>
  <c r="M370" i="2"/>
  <c r="H371" i="2"/>
  <c r="I371" i="2"/>
  <c r="J371" i="2"/>
  <c r="K371" i="2"/>
  <c r="L371" i="2"/>
  <c r="M371" i="2"/>
  <c r="H372" i="2"/>
  <c r="I372" i="2"/>
  <c r="J372" i="2"/>
  <c r="K372" i="2"/>
  <c r="L372" i="2"/>
  <c r="M372" i="2"/>
  <c r="H373" i="2"/>
  <c r="I373" i="2"/>
  <c r="J373" i="2"/>
  <c r="K373" i="2"/>
  <c r="L373" i="2"/>
  <c r="M373" i="2"/>
  <c r="H374" i="2"/>
  <c r="I374" i="2"/>
  <c r="J374" i="2"/>
  <c r="K374" i="2"/>
  <c r="L374" i="2"/>
  <c r="M374" i="2"/>
  <c r="H375" i="2"/>
  <c r="I375" i="2"/>
  <c r="J375" i="2"/>
  <c r="K375" i="2"/>
  <c r="L375" i="2"/>
  <c r="M375" i="2"/>
  <c r="H376" i="2"/>
  <c r="I376" i="2"/>
  <c r="J376" i="2"/>
  <c r="K376" i="2"/>
  <c r="L376" i="2"/>
  <c r="M376" i="2"/>
  <c r="H377" i="2"/>
  <c r="I377" i="2"/>
  <c r="J377" i="2"/>
  <c r="K377" i="2"/>
  <c r="L377" i="2"/>
  <c r="M377" i="2"/>
  <c r="H378" i="2"/>
  <c r="I378" i="2"/>
  <c r="J378" i="2"/>
  <c r="K378" i="2"/>
  <c r="L378" i="2"/>
  <c r="M378" i="2"/>
  <c r="H379" i="2"/>
  <c r="I379" i="2"/>
  <c r="J379" i="2"/>
  <c r="K379" i="2"/>
  <c r="L379" i="2"/>
  <c r="M379" i="2"/>
  <c r="H380" i="2"/>
  <c r="I380" i="2"/>
  <c r="J380" i="2"/>
  <c r="K380" i="2"/>
  <c r="L380" i="2"/>
  <c r="M380" i="2"/>
  <c r="H381" i="2"/>
  <c r="I381" i="2"/>
  <c r="J381" i="2"/>
  <c r="K381" i="2"/>
  <c r="L381" i="2"/>
  <c r="M381" i="2"/>
  <c r="H382" i="2"/>
  <c r="I382" i="2"/>
  <c r="J382" i="2"/>
  <c r="K382" i="2"/>
  <c r="L382" i="2"/>
  <c r="M382" i="2"/>
  <c r="H383" i="2"/>
  <c r="I383" i="2"/>
  <c r="J383" i="2"/>
  <c r="K383" i="2"/>
  <c r="L383" i="2"/>
  <c r="M383" i="2"/>
  <c r="H384" i="2"/>
  <c r="I384" i="2"/>
  <c r="J384" i="2"/>
  <c r="K384" i="2"/>
  <c r="L384" i="2"/>
  <c r="M384" i="2"/>
  <c r="H385" i="2"/>
  <c r="I385" i="2"/>
  <c r="J385" i="2"/>
  <c r="K385" i="2"/>
  <c r="L385" i="2"/>
  <c r="M385" i="2"/>
  <c r="H386" i="2"/>
  <c r="I386" i="2"/>
  <c r="J386" i="2"/>
  <c r="K386" i="2"/>
  <c r="L386" i="2"/>
  <c r="M386" i="2"/>
  <c r="H387" i="2"/>
  <c r="I387" i="2"/>
  <c r="J387" i="2"/>
  <c r="K387" i="2"/>
  <c r="L387" i="2"/>
  <c r="M387" i="2"/>
  <c r="H388" i="2"/>
  <c r="I388" i="2"/>
  <c r="J388" i="2"/>
  <c r="K388" i="2"/>
  <c r="L388" i="2"/>
  <c r="M388" i="2"/>
  <c r="H389" i="2"/>
  <c r="I389" i="2"/>
  <c r="J389" i="2"/>
  <c r="K389" i="2"/>
  <c r="L389" i="2"/>
  <c r="M389" i="2"/>
  <c r="H390" i="2"/>
  <c r="I390" i="2"/>
  <c r="J390" i="2"/>
  <c r="K390" i="2"/>
  <c r="L390" i="2"/>
  <c r="M390" i="2"/>
  <c r="H391" i="2"/>
  <c r="I391" i="2"/>
  <c r="J391" i="2"/>
  <c r="K391" i="2"/>
  <c r="L391" i="2"/>
  <c r="M391" i="2"/>
  <c r="H392" i="2"/>
  <c r="I392" i="2"/>
  <c r="J392" i="2"/>
  <c r="K392" i="2"/>
  <c r="L392" i="2"/>
  <c r="M392" i="2"/>
  <c r="H393" i="2"/>
  <c r="I393" i="2"/>
  <c r="J393" i="2"/>
  <c r="K393" i="2"/>
  <c r="L393" i="2"/>
  <c r="M393" i="2"/>
  <c r="H394" i="2"/>
  <c r="I394" i="2"/>
  <c r="J394" i="2"/>
  <c r="K394" i="2"/>
  <c r="L394" i="2"/>
  <c r="M394" i="2"/>
  <c r="H395" i="2"/>
  <c r="I395" i="2"/>
  <c r="J395" i="2"/>
  <c r="K395" i="2"/>
  <c r="L395" i="2"/>
  <c r="M395" i="2"/>
  <c r="H396" i="2"/>
  <c r="I396" i="2"/>
  <c r="J396" i="2"/>
  <c r="K396" i="2"/>
  <c r="L396" i="2"/>
  <c r="M396" i="2"/>
  <c r="H397" i="2"/>
  <c r="I397" i="2"/>
  <c r="J397" i="2"/>
  <c r="K397" i="2"/>
  <c r="L397" i="2"/>
  <c r="M397" i="2"/>
  <c r="H398" i="2"/>
  <c r="I398" i="2"/>
  <c r="J398" i="2"/>
  <c r="K398" i="2"/>
  <c r="L398" i="2"/>
  <c r="M398" i="2"/>
  <c r="H399" i="2"/>
  <c r="I399" i="2"/>
  <c r="J399" i="2"/>
  <c r="K399" i="2"/>
  <c r="L399" i="2"/>
  <c r="M399" i="2"/>
  <c r="H400" i="2"/>
  <c r="I400" i="2"/>
  <c r="J400" i="2"/>
  <c r="K400" i="2"/>
  <c r="L400" i="2"/>
  <c r="M400" i="2"/>
  <c r="H401" i="2"/>
  <c r="I401" i="2"/>
  <c r="J401" i="2"/>
  <c r="K401" i="2"/>
  <c r="L401" i="2"/>
  <c r="M401" i="2"/>
  <c r="H402" i="2"/>
  <c r="I402" i="2"/>
  <c r="J402" i="2"/>
  <c r="K402" i="2"/>
  <c r="L402" i="2"/>
  <c r="M402" i="2"/>
  <c r="H403" i="2"/>
  <c r="I403" i="2"/>
  <c r="J403" i="2"/>
  <c r="K403" i="2"/>
  <c r="L403" i="2"/>
  <c r="M403" i="2"/>
  <c r="H404" i="2"/>
  <c r="I404" i="2"/>
  <c r="J404" i="2"/>
  <c r="K404" i="2"/>
  <c r="L404" i="2"/>
  <c r="M404" i="2"/>
  <c r="H405" i="2"/>
  <c r="I405" i="2"/>
  <c r="J405" i="2"/>
  <c r="K405" i="2"/>
  <c r="L405" i="2"/>
  <c r="M405" i="2"/>
  <c r="H406" i="2"/>
  <c r="I406" i="2"/>
  <c r="J406" i="2"/>
  <c r="K406" i="2"/>
  <c r="L406" i="2"/>
  <c r="M406" i="2"/>
  <c r="H407" i="2"/>
  <c r="I407" i="2"/>
  <c r="J407" i="2"/>
  <c r="K407" i="2"/>
  <c r="L407" i="2"/>
  <c r="M407" i="2"/>
  <c r="H408" i="2"/>
  <c r="I408" i="2"/>
  <c r="J408" i="2"/>
  <c r="K408" i="2"/>
  <c r="L408" i="2"/>
  <c r="M408" i="2"/>
  <c r="H409" i="2"/>
  <c r="I409" i="2"/>
  <c r="J409" i="2"/>
  <c r="K409" i="2"/>
  <c r="L409" i="2"/>
  <c r="M409" i="2"/>
  <c r="H410" i="2"/>
  <c r="I410" i="2"/>
  <c r="J410" i="2"/>
  <c r="K410" i="2"/>
  <c r="L410" i="2"/>
  <c r="M410" i="2"/>
  <c r="H411" i="2"/>
  <c r="I411" i="2"/>
  <c r="J411" i="2"/>
  <c r="K411" i="2"/>
  <c r="L411" i="2"/>
  <c r="M411" i="2"/>
  <c r="H412" i="2"/>
  <c r="I412" i="2"/>
  <c r="J412" i="2"/>
  <c r="K412" i="2"/>
  <c r="L412" i="2"/>
  <c r="M412" i="2"/>
  <c r="H413" i="2"/>
  <c r="I413" i="2"/>
  <c r="J413" i="2"/>
  <c r="K413" i="2"/>
  <c r="L413" i="2"/>
  <c r="M413" i="2"/>
  <c r="H414" i="2"/>
  <c r="I414" i="2"/>
  <c r="J414" i="2"/>
  <c r="K414" i="2"/>
  <c r="L414" i="2"/>
  <c r="M414" i="2"/>
  <c r="H415" i="2"/>
  <c r="I415" i="2"/>
  <c r="J415" i="2"/>
  <c r="K415" i="2"/>
  <c r="L415" i="2"/>
  <c r="M415" i="2"/>
  <c r="H416" i="2"/>
  <c r="I416" i="2"/>
  <c r="J416" i="2"/>
  <c r="K416" i="2"/>
  <c r="L416" i="2"/>
  <c r="M416" i="2"/>
  <c r="H417" i="2"/>
  <c r="I417" i="2"/>
  <c r="J417" i="2"/>
  <c r="K417" i="2"/>
  <c r="L417" i="2"/>
  <c r="M417" i="2"/>
  <c r="H418" i="2"/>
  <c r="I418" i="2"/>
  <c r="J418" i="2"/>
  <c r="K418" i="2"/>
  <c r="L418" i="2"/>
  <c r="M418" i="2"/>
  <c r="H419" i="2"/>
  <c r="I419" i="2"/>
  <c r="J419" i="2"/>
  <c r="K419" i="2"/>
  <c r="L419" i="2"/>
  <c r="M419" i="2"/>
  <c r="H420" i="2"/>
  <c r="I420" i="2"/>
  <c r="J420" i="2"/>
  <c r="K420" i="2"/>
  <c r="L420" i="2"/>
  <c r="M420" i="2"/>
  <c r="H421" i="2"/>
  <c r="I421" i="2"/>
  <c r="J421" i="2"/>
  <c r="K421" i="2"/>
  <c r="L421" i="2"/>
  <c r="M421" i="2"/>
  <c r="H422" i="2"/>
  <c r="I422" i="2"/>
  <c r="J422" i="2"/>
  <c r="K422" i="2"/>
  <c r="L422" i="2"/>
  <c r="M422" i="2"/>
  <c r="H423" i="2"/>
  <c r="I423" i="2"/>
  <c r="J423" i="2"/>
  <c r="K423" i="2"/>
  <c r="L423" i="2"/>
  <c r="M423" i="2"/>
  <c r="H424" i="2"/>
  <c r="I424" i="2"/>
  <c r="J424" i="2"/>
  <c r="K424" i="2"/>
  <c r="L424" i="2"/>
  <c r="M424" i="2"/>
  <c r="H425" i="2"/>
  <c r="I425" i="2"/>
  <c r="J425" i="2"/>
  <c r="K425" i="2"/>
  <c r="L425" i="2"/>
  <c r="M425" i="2"/>
  <c r="H426" i="2"/>
  <c r="I426" i="2"/>
  <c r="J426" i="2"/>
  <c r="K426" i="2"/>
  <c r="L426" i="2"/>
  <c r="M426" i="2"/>
  <c r="H427" i="2"/>
  <c r="I427" i="2"/>
  <c r="J427" i="2"/>
  <c r="K427" i="2"/>
  <c r="L427" i="2"/>
  <c r="M427" i="2"/>
  <c r="H428" i="2"/>
  <c r="I428" i="2"/>
  <c r="J428" i="2"/>
  <c r="K428" i="2"/>
  <c r="L428" i="2"/>
  <c r="M428" i="2"/>
  <c r="H429" i="2"/>
  <c r="I429" i="2"/>
  <c r="J429" i="2"/>
  <c r="K429" i="2"/>
  <c r="L429" i="2"/>
  <c r="M429" i="2"/>
  <c r="H430" i="2"/>
  <c r="I430" i="2"/>
  <c r="J430" i="2"/>
  <c r="K430" i="2"/>
  <c r="L430" i="2"/>
  <c r="M430" i="2"/>
  <c r="H431" i="2"/>
  <c r="I431" i="2"/>
  <c r="J431" i="2"/>
  <c r="K431" i="2"/>
  <c r="L431" i="2"/>
  <c r="M431" i="2"/>
  <c r="H432" i="2"/>
  <c r="I432" i="2"/>
  <c r="J432" i="2"/>
  <c r="K432" i="2"/>
  <c r="L432" i="2"/>
  <c r="M432" i="2"/>
  <c r="H433" i="2"/>
  <c r="I433" i="2"/>
  <c r="J433" i="2"/>
  <c r="K433" i="2"/>
  <c r="L433" i="2"/>
  <c r="M433" i="2"/>
  <c r="H434" i="2"/>
  <c r="I434" i="2"/>
  <c r="J434" i="2"/>
  <c r="K434" i="2"/>
  <c r="L434" i="2"/>
  <c r="M434" i="2"/>
  <c r="H435" i="2"/>
  <c r="I435" i="2"/>
  <c r="J435" i="2"/>
  <c r="K435" i="2"/>
  <c r="L435" i="2"/>
  <c r="M435" i="2"/>
  <c r="H436" i="2"/>
  <c r="I436" i="2"/>
  <c r="J436" i="2"/>
  <c r="K436" i="2"/>
  <c r="L436" i="2"/>
  <c r="M436" i="2"/>
  <c r="H437" i="2"/>
  <c r="I437" i="2"/>
  <c r="J437" i="2"/>
  <c r="K437" i="2"/>
  <c r="L437" i="2"/>
  <c r="M437" i="2"/>
  <c r="H438" i="2"/>
  <c r="I438" i="2"/>
  <c r="J438" i="2"/>
  <c r="K438" i="2"/>
  <c r="L438" i="2"/>
  <c r="M438" i="2"/>
  <c r="H439" i="2"/>
  <c r="I439" i="2"/>
  <c r="J439" i="2"/>
  <c r="K439" i="2"/>
  <c r="L439" i="2"/>
  <c r="M439" i="2"/>
  <c r="H440" i="2"/>
  <c r="I440" i="2"/>
  <c r="J440" i="2"/>
  <c r="K440" i="2"/>
  <c r="L440" i="2"/>
  <c r="M440" i="2"/>
  <c r="H441" i="2"/>
  <c r="I441" i="2"/>
  <c r="J441" i="2"/>
  <c r="K441" i="2"/>
  <c r="L441" i="2"/>
  <c r="M441" i="2"/>
  <c r="H442" i="2"/>
  <c r="I442" i="2"/>
  <c r="J442" i="2"/>
  <c r="K442" i="2"/>
  <c r="L442" i="2"/>
  <c r="M442" i="2"/>
  <c r="H443" i="2"/>
  <c r="I443" i="2"/>
  <c r="J443" i="2"/>
  <c r="K443" i="2"/>
  <c r="L443" i="2"/>
  <c r="M443" i="2"/>
  <c r="H444" i="2"/>
  <c r="I444" i="2"/>
  <c r="J444" i="2"/>
  <c r="K444" i="2"/>
  <c r="L444" i="2"/>
  <c r="M444" i="2"/>
  <c r="H445" i="2"/>
  <c r="I445" i="2"/>
  <c r="J445" i="2"/>
  <c r="K445" i="2"/>
  <c r="L445" i="2"/>
  <c r="M445" i="2"/>
  <c r="H446" i="2"/>
  <c r="I446" i="2"/>
  <c r="J446" i="2"/>
  <c r="K446" i="2"/>
  <c r="L446" i="2"/>
  <c r="M446" i="2"/>
  <c r="H447" i="2"/>
  <c r="I447" i="2"/>
  <c r="J447" i="2"/>
  <c r="K447" i="2"/>
  <c r="L447" i="2"/>
  <c r="M447" i="2"/>
  <c r="H448" i="2"/>
  <c r="I448" i="2"/>
  <c r="J448" i="2"/>
  <c r="K448" i="2"/>
  <c r="L448" i="2"/>
  <c r="M448" i="2"/>
  <c r="H449" i="2"/>
  <c r="I449" i="2"/>
  <c r="J449" i="2"/>
  <c r="K449" i="2"/>
  <c r="L449" i="2"/>
  <c r="M449" i="2"/>
  <c r="H450" i="2"/>
  <c r="I450" i="2"/>
  <c r="J450" i="2"/>
  <c r="K450" i="2"/>
  <c r="L450" i="2"/>
  <c r="M450" i="2"/>
  <c r="H451" i="2"/>
  <c r="I451" i="2"/>
  <c r="J451" i="2"/>
  <c r="K451" i="2"/>
  <c r="L451" i="2"/>
  <c r="M451" i="2"/>
  <c r="H452" i="2"/>
  <c r="I452" i="2"/>
  <c r="J452" i="2"/>
  <c r="K452" i="2"/>
  <c r="L452" i="2"/>
  <c r="M452" i="2"/>
  <c r="H453" i="2"/>
  <c r="I453" i="2"/>
  <c r="J453" i="2"/>
  <c r="K453" i="2"/>
  <c r="L453" i="2"/>
  <c r="M453" i="2"/>
  <c r="H454" i="2"/>
  <c r="I454" i="2"/>
  <c r="J454" i="2"/>
  <c r="K454" i="2"/>
  <c r="L454" i="2"/>
  <c r="M454" i="2"/>
  <c r="H455" i="2"/>
  <c r="I455" i="2"/>
  <c r="J455" i="2"/>
  <c r="K455" i="2"/>
  <c r="L455" i="2"/>
  <c r="M455" i="2"/>
  <c r="H456" i="2"/>
  <c r="I456" i="2"/>
  <c r="J456" i="2"/>
  <c r="K456" i="2"/>
  <c r="L456" i="2"/>
  <c r="M456" i="2"/>
  <c r="H457" i="2"/>
  <c r="I457" i="2"/>
  <c r="J457" i="2"/>
  <c r="K457" i="2"/>
  <c r="L457" i="2"/>
  <c r="M457" i="2"/>
  <c r="H458" i="2"/>
  <c r="I458" i="2"/>
  <c r="J458" i="2"/>
  <c r="K458" i="2"/>
  <c r="L458" i="2"/>
  <c r="M458" i="2"/>
  <c r="H459" i="2"/>
  <c r="I459" i="2"/>
  <c r="J459" i="2"/>
  <c r="K459" i="2"/>
  <c r="L459" i="2"/>
  <c r="M459" i="2"/>
  <c r="H460" i="2"/>
  <c r="I460" i="2"/>
  <c r="J460" i="2"/>
  <c r="K460" i="2"/>
  <c r="L460" i="2"/>
  <c r="M460" i="2"/>
  <c r="H461" i="2"/>
  <c r="I461" i="2"/>
  <c r="J461" i="2"/>
  <c r="K461" i="2"/>
  <c r="L461" i="2"/>
  <c r="M461" i="2"/>
  <c r="H462" i="2"/>
  <c r="I462" i="2"/>
  <c r="J462" i="2"/>
  <c r="K462" i="2"/>
  <c r="L462" i="2"/>
  <c r="M462" i="2"/>
  <c r="H463" i="2"/>
  <c r="I463" i="2"/>
  <c r="J463" i="2"/>
  <c r="K463" i="2"/>
  <c r="L463" i="2"/>
  <c r="M463" i="2"/>
  <c r="H464" i="2"/>
  <c r="I464" i="2"/>
  <c r="J464" i="2"/>
  <c r="K464" i="2"/>
  <c r="L464" i="2"/>
  <c r="M464" i="2"/>
  <c r="H465" i="2"/>
  <c r="I465" i="2"/>
  <c r="J465" i="2"/>
  <c r="K465" i="2"/>
  <c r="L465" i="2"/>
  <c r="M465" i="2"/>
  <c r="H466" i="2"/>
  <c r="I466" i="2"/>
  <c r="J466" i="2"/>
  <c r="K466" i="2"/>
  <c r="L466" i="2"/>
  <c r="M466" i="2"/>
  <c r="H467" i="2"/>
  <c r="I467" i="2"/>
  <c r="J467" i="2"/>
  <c r="K467" i="2"/>
  <c r="L467" i="2"/>
  <c r="M467" i="2"/>
  <c r="H468" i="2"/>
  <c r="I468" i="2"/>
  <c r="J468" i="2"/>
  <c r="K468" i="2"/>
  <c r="L468" i="2"/>
  <c r="M468" i="2"/>
  <c r="H469" i="2"/>
  <c r="I469" i="2"/>
  <c r="J469" i="2"/>
  <c r="K469" i="2"/>
  <c r="L469" i="2"/>
  <c r="M469" i="2"/>
  <c r="H470" i="2"/>
  <c r="I470" i="2"/>
  <c r="J470" i="2"/>
  <c r="K470" i="2"/>
  <c r="L470" i="2"/>
  <c r="M470" i="2"/>
  <c r="H471" i="2"/>
  <c r="I471" i="2"/>
  <c r="J471" i="2"/>
  <c r="K471" i="2"/>
  <c r="L471" i="2"/>
  <c r="M471" i="2"/>
  <c r="H472" i="2"/>
  <c r="I472" i="2"/>
  <c r="J472" i="2"/>
  <c r="K472" i="2"/>
  <c r="L472" i="2"/>
  <c r="M472" i="2"/>
  <c r="H473" i="2"/>
  <c r="I473" i="2"/>
  <c r="J473" i="2"/>
  <c r="K473" i="2"/>
  <c r="L473" i="2"/>
  <c r="M473" i="2"/>
  <c r="H474" i="2"/>
  <c r="I474" i="2"/>
  <c r="J474" i="2"/>
  <c r="K474" i="2"/>
  <c r="L474" i="2"/>
  <c r="M474" i="2"/>
  <c r="H475" i="2"/>
  <c r="I475" i="2"/>
  <c r="J475" i="2"/>
  <c r="K475" i="2"/>
  <c r="L475" i="2"/>
  <c r="M475" i="2"/>
  <c r="H476" i="2"/>
  <c r="I476" i="2"/>
  <c r="J476" i="2"/>
  <c r="K476" i="2"/>
  <c r="L476" i="2"/>
  <c r="M476" i="2"/>
  <c r="H477" i="2"/>
  <c r="I477" i="2"/>
  <c r="J477" i="2"/>
  <c r="K477" i="2"/>
  <c r="L477" i="2"/>
  <c r="M477" i="2"/>
  <c r="H478" i="2"/>
  <c r="I478" i="2"/>
  <c r="J478" i="2"/>
  <c r="K478" i="2"/>
  <c r="L478" i="2"/>
  <c r="M478" i="2"/>
  <c r="H479" i="2"/>
  <c r="I479" i="2"/>
  <c r="J479" i="2"/>
  <c r="K479" i="2"/>
  <c r="L479" i="2"/>
  <c r="M479" i="2"/>
  <c r="H480" i="2"/>
  <c r="I480" i="2"/>
  <c r="J480" i="2"/>
  <c r="K480" i="2"/>
  <c r="L480" i="2"/>
  <c r="M480" i="2"/>
  <c r="H481" i="2"/>
  <c r="I481" i="2"/>
  <c r="J481" i="2"/>
  <c r="K481" i="2"/>
  <c r="L481" i="2"/>
  <c r="M481" i="2"/>
  <c r="H482" i="2"/>
  <c r="I482" i="2"/>
  <c r="J482" i="2"/>
  <c r="K482" i="2"/>
  <c r="L482" i="2"/>
  <c r="M482" i="2"/>
  <c r="H483" i="2"/>
  <c r="I483" i="2"/>
  <c r="J483" i="2"/>
  <c r="K483" i="2"/>
  <c r="L483" i="2"/>
  <c r="M483" i="2"/>
  <c r="H484" i="2"/>
  <c r="I484" i="2"/>
  <c r="J484" i="2"/>
  <c r="K484" i="2"/>
  <c r="L484" i="2"/>
  <c r="M484" i="2"/>
  <c r="H485" i="2"/>
  <c r="I485" i="2"/>
  <c r="J485" i="2"/>
  <c r="K485" i="2"/>
  <c r="L485" i="2"/>
  <c r="M485" i="2"/>
  <c r="H486" i="2"/>
  <c r="I486" i="2"/>
  <c r="J486" i="2"/>
  <c r="K486" i="2"/>
  <c r="L486" i="2"/>
  <c r="M486" i="2"/>
  <c r="H487" i="2"/>
  <c r="I487" i="2"/>
  <c r="J487" i="2"/>
  <c r="K487" i="2"/>
  <c r="L487" i="2"/>
  <c r="M487" i="2"/>
  <c r="H488" i="2"/>
  <c r="I488" i="2"/>
  <c r="J488" i="2"/>
  <c r="K488" i="2"/>
  <c r="L488" i="2"/>
  <c r="M488" i="2"/>
  <c r="H489" i="2"/>
  <c r="I489" i="2"/>
  <c r="J489" i="2"/>
  <c r="K489" i="2"/>
  <c r="L489" i="2"/>
  <c r="M489" i="2"/>
  <c r="H490" i="2"/>
  <c r="I490" i="2"/>
  <c r="J490" i="2"/>
  <c r="K490" i="2"/>
  <c r="L490" i="2"/>
  <c r="M490" i="2"/>
  <c r="H491" i="2"/>
  <c r="I491" i="2"/>
  <c r="J491" i="2"/>
  <c r="K491" i="2"/>
  <c r="L491" i="2"/>
  <c r="M491" i="2"/>
  <c r="H492" i="2"/>
  <c r="I492" i="2"/>
  <c r="J492" i="2"/>
  <c r="K492" i="2"/>
  <c r="L492" i="2"/>
  <c r="M492" i="2"/>
  <c r="H493" i="2"/>
  <c r="I493" i="2"/>
  <c r="J493" i="2"/>
  <c r="K493" i="2"/>
  <c r="L493" i="2"/>
  <c r="M493" i="2"/>
  <c r="H494" i="2"/>
  <c r="I494" i="2"/>
  <c r="J494" i="2"/>
  <c r="K494" i="2"/>
  <c r="L494" i="2"/>
  <c r="M494" i="2"/>
  <c r="H495" i="2"/>
  <c r="I495" i="2"/>
  <c r="J495" i="2"/>
  <c r="K495" i="2"/>
  <c r="L495" i="2"/>
  <c r="M495" i="2"/>
  <c r="H496" i="2"/>
  <c r="I496" i="2"/>
  <c r="J496" i="2"/>
  <c r="K496" i="2"/>
  <c r="L496" i="2"/>
  <c r="M496" i="2"/>
  <c r="H497" i="2"/>
  <c r="I497" i="2"/>
  <c r="J497" i="2"/>
  <c r="K497" i="2"/>
  <c r="L497" i="2"/>
  <c r="M497" i="2"/>
  <c r="H498" i="2"/>
  <c r="I498" i="2"/>
  <c r="J498" i="2"/>
  <c r="K498" i="2"/>
  <c r="L498" i="2"/>
  <c r="M498" i="2"/>
  <c r="H499" i="2"/>
  <c r="I499" i="2"/>
  <c r="J499" i="2"/>
  <c r="K499" i="2"/>
  <c r="L499" i="2"/>
  <c r="M499" i="2"/>
  <c r="H500" i="2"/>
  <c r="I500" i="2"/>
  <c r="J500" i="2"/>
  <c r="K500" i="2"/>
  <c r="L500" i="2"/>
  <c r="M500" i="2"/>
  <c r="H501" i="2"/>
  <c r="I501" i="2"/>
  <c r="J501" i="2"/>
  <c r="K501" i="2"/>
  <c r="L501" i="2"/>
  <c r="M501" i="2"/>
  <c r="H502" i="2"/>
  <c r="I502" i="2"/>
  <c r="J502" i="2"/>
  <c r="K502" i="2"/>
  <c r="L502" i="2"/>
  <c r="M502" i="2"/>
  <c r="H503" i="2"/>
  <c r="I503" i="2"/>
  <c r="J503" i="2"/>
  <c r="K503" i="2"/>
  <c r="L503" i="2"/>
  <c r="M503" i="2"/>
  <c r="H504" i="2"/>
  <c r="I504" i="2"/>
  <c r="J504" i="2"/>
  <c r="K504" i="2"/>
  <c r="L504" i="2"/>
  <c r="M504" i="2"/>
  <c r="H505" i="2"/>
  <c r="I505" i="2"/>
  <c r="J505" i="2"/>
  <c r="K505" i="2"/>
  <c r="L505" i="2"/>
  <c r="M505" i="2"/>
  <c r="H506" i="2"/>
  <c r="I506" i="2"/>
  <c r="J506" i="2"/>
  <c r="K506" i="2"/>
  <c r="L506" i="2"/>
  <c r="M506" i="2"/>
  <c r="H507" i="2"/>
  <c r="I507" i="2"/>
  <c r="J507" i="2"/>
  <c r="K507" i="2"/>
  <c r="L507" i="2"/>
  <c r="M507" i="2"/>
  <c r="H508" i="2"/>
  <c r="I508" i="2"/>
  <c r="J508" i="2"/>
  <c r="K508" i="2"/>
  <c r="L508" i="2"/>
  <c r="M508" i="2"/>
  <c r="I5" i="2"/>
  <c r="J5" i="2"/>
  <c r="K5" i="2"/>
  <c r="L5" i="2"/>
  <c r="M5" i="2"/>
  <c r="H5" i="2"/>
  <c r="R12" i="1"/>
  <c r="S12" i="1"/>
  <c r="T12" i="1"/>
  <c r="U12" i="1"/>
  <c r="V12" i="1"/>
  <c r="Q12" i="1"/>
  <c r="R11" i="1"/>
  <c r="S11" i="1"/>
  <c r="T11" i="1"/>
  <c r="U11" i="1"/>
  <c r="V11" i="1"/>
  <c r="Q11" i="1"/>
  <c r="F66" i="19" l="1"/>
  <c r="I66" i="19"/>
  <c r="I129" i="19"/>
  <c r="I36" i="19"/>
  <c r="F249" i="19"/>
  <c r="I249" i="19"/>
  <c r="F142" i="19"/>
  <c r="I142" i="19"/>
  <c r="I255" i="19"/>
  <c r="I28" i="19"/>
  <c r="F82" i="19"/>
  <c r="I82" i="19"/>
  <c r="I166" i="19"/>
  <c r="I245" i="19"/>
  <c r="I17" i="19"/>
  <c r="I117" i="19"/>
  <c r="I75" i="19"/>
  <c r="I247" i="19"/>
  <c r="F136" i="19"/>
  <c r="I136" i="19"/>
  <c r="I27" i="19"/>
  <c r="F150" i="19"/>
  <c r="I150" i="19"/>
  <c r="F253" i="19"/>
  <c r="I253" i="19"/>
  <c r="I140" i="19"/>
  <c r="I92" i="19"/>
  <c r="I16" i="19"/>
  <c r="I122" i="19"/>
  <c r="I154" i="19"/>
  <c r="I78" i="19"/>
  <c r="F144" i="19"/>
  <c r="I144" i="19"/>
  <c r="I145" i="19"/>
  <c r="F257" i="19"/>
  <c r="I257" i="19"/>
  <c r="I25" i="19"/>
  <c r="I48" i="19"/>
  <c r="I137" i="19"/>
  <c r="I125" i="19"/>
  <c r="I83" i="19"/>
  <c r="I68" i="19"/>
  <c r="F58" i="19"/>
  <c r="I58" i="19"/>
  <c r="F90" i="19"/>
  <c r="I90" i="19"/>
  <c r="F152" i="19"/>
  <c r="I152" i="19"/>
  <c r="I153" i="19"/>
  <c r="I168" i="19"/>
  <c r="I33" i="19"/>
  <c r="F134" i="19"/>
  <c r="I134" i="19"/>
  <c r="I22" i="19"/>
  <c r="I161" i="19"/>
  <c r="I64" i="19"/>
  <c r="I96" i="19"/>
  <c r="I146" i="19"/>
  <c r="I70" i="19"/>
  <c r="I156" i="19"/>
  <c r="I51" i="19"/>
  <c r="I118" i="19"/>
  <c r="F160" i="19"/>
  <c r="I160" i="19"/>
  <c r="I130" i="19"/>
  <c r="I241" i="19"/>
  <c r="F44" i="19"/>
  <c r="I44" i="19"/>
  <c r="I72" i="19"/>
  <c r="I113" i="19"/>
  <c r="I41" i="19"/>
  <c r="I254" i="19"/>
  <c r="F74" i="19"/>
  <c r="I74" i="19"/>
  <c r="I114" i="19"/>
  <c r="F158" i="19"/>
  <c r="I158" i="19"/>
  <c r="F40" i="19"/>
  <c r="I40" i="19"/>
  <c r="I76" i="19"/>
  <c r="I20" i="19"/>
  <c r="I164" i="19"/>
  <c r="AW158" i="17"/>
  <c r="AW159" i="17"/>
  <c r="W82" i="18"/>
  <c r="U82" i="17"/>
  <c r="V82" i="17" s="1"/>
  <c r="U83" i="17"/>
  <c r="V83" i="17" s="1"/>
  <c r="W98" i="18"/>
  <c r="U98" i="17"/>
  <c r="V98" i="17" s="1"/>
  <c r="U99" i="17"/>
  <c r="V99" i="17" s="1"/>
  <c r="AK81" i="18"/>
  <c r="CE83" i="17"/>
  <c r="W136" i="18"/>
  <c r="U137" i="17"/>
  <c r="V137" i="17" s="1"/>
  <c r="U136" i="17"/>
  <c r="V136" i="17" s="1"/>
  <c r="AG181" i="18"/>
  <c r="CD183" i="17" s="1"/>
  <c r="AH181" i="18"/>
  <c r="AI181" i="18" s="1"/>
  <c r="AG213" i="18"/>
  <c r="CD215" i="17" s="1"/>
  <c r="AH213" i="18"/>
  <c r="AI213" i="18" s="1"/>
  <c r="P253" i="17"/>
  <c r="BV254" i="17"/>
  <c r="S252" i="18"/>
  <c r="AX239" i="17"/>
  <c r="W245" i="18"/>
  <c r="P325" i="17"/>
  <c r="P324" i="17"/>
  <c r="S324" i="18"/>
  <c r="P383" i="17"/>
  <c r="S382" i="18"/>
  <c r="W391" i="18"/>
  <c r="X391" i="18" s="1"/>
  <c r="Y391" i="18" s="1"/>
  <c r="AA391" i="18" s="1"/>
  <c r="U391" i="17"/>
  <c r="V391" i="17" s="1"/>
  <c r="U392" i="17"/>
  <c r="V392" i="17" s="1"/>
  <c r="AM495" i="18"/>
  <c r="AN495" i="18" s="1"/>
  <c r="AW10" i="17"/>
  <c r="AW9" i="17"/>
  <c r="AX10" i="17"/>
  <c r="AG55" i="18"/>
  <c r="CD57" i="17" s="1"/>
  <c r="AH55" i="18"/>
  <c r="AI55" i="18" s="1"/>
  <c r="CE76" i="17"/>
  <c r="AK74" i="18"/>
  <c r="AG202" i="18"/>
  <c r="CD204" i="17" s="1"/>
  <c r="AH202" i="18"/>
  <c r="AI202" i="18" s="1"/>
  <c r="AG145" i="18"/>
  <c r="CD147" i="17" s="1"/>
  <c r="AH175" i="18"/>
  <c r="AI175" i="18" s="1"/>
  <c r="AH207" i="18"/>
  <c r="AI207" i="18" s="1"/>
  <c r="AW79" i="17"/>
  <c r="AW80" i="17"/>
  <c r="AX80" i="17"/>
  <c r="AX125" i="17"/>
  <c r="BV248" i="17"/>
  <c r="P246" i="17"/>
  <c r="P247" i="17"/>
  <c r="S246" i="18"/>
  <c r="AX225" i="17"/>
  <c r="P362" i="17"/>
  <c r="P363" i="17"/>
  <c r="S362" i="18"/>
  <c r="AX117" i="17"/>
  <c r="AG211" i="18"/>
  <c r="CD213" i="17" s="1"/>
  <c r="AH211" i="18"/>
  <c r="AI211" i="18" s="1"/>
  <c r="AL279" i="18"/>
  <c r="AM279" i="18"/>
  <c r="AN279" i="18" s="1"/>
  <c r="P385" i="17"/>
  <c r="S384" i="18"/>
  <c r="AL435" i="18"/>
  <c r="AM435" i="18"/>
  <c r="AN435" i="18" s="1"/>
  <c r="W490" i="18"/>
  <c r="X490" i="18" s="1"/>
  <c r="Y490" i="18" s="1"/>
  <c r="AA490" i="18" s="1"/>
  <c r="U490" i="17"/>
  <c r="V490" i="17" s="1"/>
  <c r="U491" i="17"/>
  <c r="V491" i="17" s="1"/>
  <c r="W452" i="18"/>
  <c r="X452" i="18" s="1"/>
  <c r="Y452" i="18" s="1"/>
  <c r="AA452" i="18" s="1"/>
  <c r="U452" i="17"/>
  <c r="V452" i="17" s="1"/>
  <c r="U453" i="17"/>
  <c r="V453" i="17" s="1"/>
  <c r="AW12" i="17"/>
  <c r="AW11" i="17"/>
  <c r="P110" i="17"/>
  <c r="P111" i="17"/>
  <c r="BV112" i="17"/>
  <c r="S110" i="18"/>
  <c r="AK135" i="18"/>
  <c r="CE137" i="17"/>
  <c r="AG173" i="18"/>
  <c r="CD175" i="17" s="1"/>
  <c r="AH173" i="18"/>
  <c r="AI173" i="18" s="1"/>
  <c r="AG205" i="18"/>
  <c r="CD207" i="17" s="1"/>
  <c r="AH205" i="18"/>
  <c r="AI205" i="18" s="1"/>
  <c r="W225" i="18"/>
  <c r="AX251" i="17"/>
  <c r="P352" i="17"/>
  <c r="P353" i="17"/>
  <c r="S352" i="18"/>
  <c r="AM484" i="18"/>
  <c r="AN484" i="18" s="1"/>
  <c r="AL484" i="18"/>
  <c r="AM412" i="18"/>
  <c r="AN412" i="18" s="1"/>
  <c r="AL412" i="18"/>
  <c r="AX14" i="17"/>
  <c r="AW13" i="17"/>
  <c r="AW31" i="17"/>
  <c r="AX32" i="17"/>
  <c r="AW32" i="17"/>
  <c r="W34" i="18"/>
  <c r="U35" i="17"/>
  <c r="V35" i="17" s="1"/>
  <c r="U34" i="17"/>
  <c r="V34" i="17" s="1"/>
  <c r="AH194" i="18"/>
  <c r="AI194" i="18" s="1"/>
  <c r="P254" i="17"/>
  <c r="S253" i="18"/>
  <c r="AM303" i="18"/>
  <c r="AN303" i="18" s="1"/>
  <c r="AM301" i="18"/>
  <c r="AN301" i="18" s="1"/>
  <c r="W450" i="18"/>
  <c r="X450" i="18" s="1"/>
  <c r="Y450" i="18" s="1"/>
  <c r="AA450" i="18" s="1"/>
  <c r="U450" i="17"/>
  <c r="V450" i="17" s="1"/>
  <c r="U451" i="17"/>
  <c r="V451" i="17" s="1"/>
  <c r="W138" i="18"/>
  <c r="U139" i="17"/>
  <c r="V139" i="17" s="1"/>
  <c r="U138" i="17"/>
  <c r="V138" i="17" s="1"/>
  <c r="AG137" i="18"/>
  <c r="CD139" i="17" s="1"/>
  <c r="P226" i="17"/>
  <c r="BV228" i="17"/>
  <c r="P227" i="17"/>
  <c r="S226" i="18"/>
  <c r="W231" i="18"/>
  <c r="AL286" i="18"/>
  <c r="P374" i="17"/>
  <c r="P375" i="17"/>
  <c r="S374" i="18"/>
  <c r="W318" i="18"/>
  <c r="X318" i="18" s="1"/>
  <c r="Y318" i="18" s="1"/>
  <c r="AA318" i="18" s="1"/>
  <c r="U319" i="17"/>
  <c r="V319" i="17" s="1"/>
  <c r="AM400" i="18"/>
  <c r="AN400" i="18" s="1"/>
  <c r="AL400" i="18"/>
  <c r="AM497" i="18"/>
  <c r="AN497" i="18" s="1"/>
  <c r="P124" i="17"/>
  <c r="P125" i="17"/>
  <c r="BV126" i="17"/>
  <c r="S124" i="18"/>
  <c r="AK153" i="18"/>
  <c r="CE155" i="17"/>
  <c r="AG141" i="18"/>
  <c r="CD143" i="17" s="1"/>
  <c r="AH171" i="18"/>
  <c r="AI171" i="18" s="1"/>
  <c r="AH203" i="18"/>
  <c r="AI203" i="18" s="1"/>
  <c r="W333" i="18"/>
  <c r="X333" i="18" s="1"/>
  <c r="Y333" i="18" s="1"/>
  <c r="AA333" i="18" s="1"/>
  <c r="W349" i="18"/>
  <c r="X349" i="18" s="1"/>
  <c r="Y349" i="18" s="1"/>
  <c r="AA349" i="18" s="1"/>
  <c r="W365" i="18"/>
  <c r="X365" i="18" s="1"/>
  <c r="Y365" i="18" s="1"/>
  <c r="AA365" i="18" s="1"/>
  <c r="P386" i="17"/>
  <c r="S385" i="18"/>
  <c r="BV48" i="17"/>
  <c r="P46" i="17"/>
  <c r="P47" i="17"/>
  <c r="S46" i="18"/>
  <c r="AH61" i="18"/>
  <c r="AI61" i="18" s="1"/>
  <c r="AW103" i="17"/>
  <c r="AW104" i="17"/>
  <c r="AW146" i="17"/>
  <c r="AW145" i="17"/>
  <c r="AH192" i="18"/>
  <c r="AI192" i="18" s="1"/>
  <c r="BV250" i="17"/>
  <c r="P248" i="17"/>
  <c r="P249" i="17"/>
  <c r="S248" i="18"/>
  <c r="P364" i="17"/>
  <c r="P365" i="17"/>
  <c r="S364" i="18"/>
  <c r="AL280" i="18"/>
  <c r="AK53" i="18"/>
  <c r="CE55" i="17"/>
  <c r="AX115" i="17"/>
  <c r="S126" i="18"/>
  <c r="P126" i="17"/>
  <c r="BV128" i="17"/>
  <c r="P127" i="17"/>
  <c r="AK160" i="18"/>
  <c r="CE162" i="17"/>
  <c r="W32" i="18"/>
  <c r="U32" i="17"/>
  <c r="V32" i="17" s="1"/>
  <c r="U33" i="17"/>
  <c r="V33" i="17" s="1"/>
  <c r="AX51" i="17"/>
  <c r="AK89" i="18"/>
  <c r="CE91" i="17"/>
  <c r="W123" i="18"/>
  <c r="P223" i="17"/>
  <c r="BV224" i="17"/>
  <c r="P222" i="17"/>
  <c r="S222" i="18"/>
  <c r="AX249" i="17"/>
  <c r="P323" i="17"/>
  <c r="P322" i="17"/>
  <c r="S322" i="18"/>
  <c r="W317" i="18"/>
  <c r="X317" i="18" s="1"/>
  <c r="Y317" i="18" s="1"/>
  <c r="AA317" i="18" s="1"/>
  <c r="U318" i="17"/>
  <c r="V318" i="17" s="1"/>
  <c r="U317" i="17"/>
  <c r="V317" i="17" s="1"/>
  <c r="AM432" i="18"/>
  <c r="AN432" i="18" s="1"/>
  <c r="AG471" i="18"/>
  <c r="AL459" i="18"/>
  <c r="AL499" i="18"/>
  <c r="AH35" i="18"/>
  <c r="AI35" i="18" s="1"/>
  <c r="P45" i="17"/>
  <c r="BV46" i="17"/>
  <c r="P44" i="17"/>
  <c r="S44" i="18"/>
  <c r="AG60" i="18"/>
  <c r="CD62" i="17" s="1"/>
  <c r="AX113" i="17"/>
  <c r="AH130" i="18"/>
  <c r="AI130" i="18" s="1"/>
  <c r="AL295" i="18"/>
  <c r="AM295" i="18"/>
  <c r="AN295" i="18" s="1"/>
  <c r="W277" i="18"/>
  <c r="X277" i="18" s="1"/>
  <c r="Y277" i="18" s="1"/>
  <c r="AA277" i="18" s="1"/>
  <c r="U278" i="17"/>
  <c r="V278" i="17" s="1"/>
  <c r="U277" i="17"/>
  <c r="V277" i="17" s="1"/>
  <c r="AM455" i="18"/>
  <c r="AN455" i="18" s="1"/>
  <c r="AH33" i="18"/>
  <c r="AI33" i="18" s="1"/>
  <c r="AG33" i="18"/>
  <c r="CD35" i="17" s="1"/>
  <c r="AW83" i="17"/>
  <c r="AW84" i="17"/>
  <c r="AW100" i="17"/>
  <c r="AW99" i="17"/>
  <c r="P119" i="17"/>
  <c r="P118" i="17"/>
  <c r="BV120" i="17"/>
  <c r="S118" i="18"/>
  <c r="AW130" i="17"/>
  <c r="AW131" i="17"/>
  <c r="AG139" i="18"/>
  <c r="CD141" i="17" s="1"/>
  <c r="AW142" i="17"/>
  <c r="AW141" i="17"/>
  <c r="AH216" i="18"/>
  <c r="AI216" i="18" s="1"/>
  <c r="BV230" i="17"/>
  <c r="P228" i="17"/>
  <c r="P229" i="17"/>
  <c r="S228" i="18"/>
  <c r="AM297" i="18"/>
  <c r="AN297" i="18" s="1"/>
  <c r="P329" i="17"/>
  <c r="P328" i="17"/>
  <c r="S328" i="18"/>
  <c r="W313" i="18"/>
  <c r="X313" i="18" s="1"/>
  <c r="Y313" i="18" s="1"/>
  <c r="AA313" i="18" s="1"/>
  <c r="U313" i="17"/>
  <c r="V313" i="17" s="1"/>
  <c r="U314" i="17"/>
  <c r="V314" i="17" s="1"/>
  <c r="AM416" i="18"/>
  <c r="AN416" i="18" s="1"/>
  <c r="AL416" i="18"/>
  <c r="AM474" i="18"/>
  <c r="AN474" i="18" s="1"/>
  <c r="AL474" i="18"/>
  <c r="S13" i="18"/>
  <c r="BV15" i="17"/>
  <c r="P13" i="17"/>
  <c r="P14" i="17"/>
  <c r="AX39" i="17"/>
  <c r="AG91" i="18"/>
  <c r="CD93" i="17" s="1"/>
  <c r="P270" i="17"/>
  <c r="S269" i="18"/>
  <c r="AL306" i="18"/>
  <c r="AL308" i="18"/>
  <c r="AG25" i="18"/>
  <c r="CD27" i="17" s="1"/>
  <c r="AK71" i="18"/>
  <c r="CE73" i="17"/>
  <c r="P120" i="17"/>
  <c r="P121" i="17"/>
  <c r="BV122" i="17"/>
  <c r="S120" i="18"/>
  <c r="AX136" i="17"/>
  <c r="AW135" i="17"/>
  <c r="AW136" i="17"/>
  <c r="AG133" i="18"/>
  <c r="CD135" i="17" s="1"/>
  <c r="AG185" i="18"/>
  <c r="CD187" i="17" s="1"/>
  <c r="AH185" i="18"/>
  <c r="AI185" i="18" s="1"/>
  <c r="AX229" i="17"/>
  <c r="AX245" i="17"/>
  <c r="P366" i="17"/>
  <c r="P367" i="17"/>
  <c r="S366" i="18"/>
  <c r="AL316" i="18"/>
  <c r="AM489" i="18"/>
  <c r="AN489" i="18" s="1"/>
  <c r="W476" i="18"/>
  <c r="X476" i="18" s="1"/>
  <c r="Y476" i="18" s="1"/>
  <c r="AA476" i="18" s="1"/>
  <c r="U476" i="17"/>
  <c r="V476" i="17" s="1"/>
  <c r="U477" i="17"/>
  <c r="V477" i="17" s="1"/>
  <c r="AG447" i="18"/>
  <c r="S15" i="18"/>
  <c r="BV17" i="17"/>
  <c r="P16" i="17"/>
  <c r="P15" i="17"/>
  <c r="AK7" i="18"/>
  <c r="CE9" i="17"/>
  <c r="P37" i="17"/>
  <c r="BV38" i="17"/>
  <c r="P36" i="17"/>
  <c r="S36" i="18"/>
  <c r="W76" i="18"/>
  <c r="U77" i="17"/>
  <c r="V77" i="17" s="1"/>
  <c r="U76" i="17"/>
  <c r="V76" i="17" s="1"/>
  <c r="AH150" i="18"/>
  <c r="AI150" i="18" s="1"/>
  <c r="AH166" i="18"/>
  <c r="AI166" i="18" s="1"/>
  <c r="AK147" i="18"/>
  <c r="CE149" i="17"/>
  <c r="P274" i="17"/>
  <c r="S273" i="18"/>
  <c r="W329" i="18"/>
  <c r="X329" i="18" s="1"/>
  <c r="Y329" i="18" s="1"/>
  <c r="AA329" i="18" s="1"/>
  <c r="W345" i="18"/>
  <c r="X345" i="18" s="1"/>
  <c r="Y345" i="18" s="1"/>
  <c r="AA345" i="18" s="1"/>
  <c r="W361" i="18"/>
  <c r="X361" i="18" s="1"/>
  <c r="Y361" i="18" s="1"/>
  <c r="AA361" i="18" s="1"/>
  <c r="W377" i="18"/>
  <c r="X377" i="18" s="1"/>
  <c r="Y377" i="18" s="1"/>
  <c r="AA377" i="18" s="1"/>
  <c r="P6" i="17"/>
  <c r="P7" i="17"/>
  <c r="BV8" i="17"/>
  <c r="S6" i="18"/>
  <c r="AH29" i="18"/>
  <c r="AI29" i="18" s="1"/>
  <c r="AH79" i="18"/>
  <c r="AI79" i="18" s="1"/>
  <c r="W94" i="18"/>
  <c r="U95" i="17"/>
  <c r="V95" i="17" s="1"/>
  <c r="U94" i="17"/>
  <c r="V94" i="17" s="1"/>
  <c r="P114" i="17"/>
  <c r="P115" i="17"/>
  <c r="BV116" i="17"/>
  <c r="S114" i="18"/>
  <c r="W144" i="18"/>
  <c r="U145" i="17"/>
  <c r="V145" i="17" s="1"/>
  <c r="U144" i="17"/>
  <c r="V144" i="17" s="1"/>
  <c r="W132" i="18"/>
  <c r="U132" i="17"/>
  <c r="V132" i="17" s="1"/>
  <c r="U133" i="17"/>
  <c r="V133" i="17" s="1"/>
  <c r="BV242" i="17"/>
  <c r="P240" i="17"/>
  <c r="P241" i="17"/>
  <c r="S240" i="18"/>
  <c r="P372" i="17"/>
  <c r="P373" i="17"/>
  <c r="S372" i="18"/>
  <c r="W468" i="18"/>
  <c r="X468" i="18" s="1"/>
  <c r="Y468" i="18" s="1"/>
  <c r="AA468" i="18" s="1"/>
  <c r="U469" i="17"/>
  <c r="V469" i="17" s="1"/>
  <c r="U468" i="17"/>
  <c r="V468" i="17" s="1"/>
  <c r="AM454" i="18"/>
  <c r="AN454" i="18" s="1"/>
  <c r="AL454" i="18"/>
  <c r="W466" i="18"/>
  <c r="X466" i="18" s="1"/>
  <c r="Y466" i="18" s="1"/>
  <c r="AA466" i="18" s="1"/>
  <c r="U466" i="17"/>
  <c r="V466" i="17" s="1"/>
  <c r="U467" i="17"/>
  <c r="V467" i="17" s="1"/>
  <c r="AW36" i="17"/>
  <c r="AW35" i="17"/>
  <c r="AK145" i="18"/>
  <c r="CE147" i="17"/>
  <c r="P259" i="17"/>
  <c r="S258" i="18"/>
  <c r="AM402" i="18"/>
  <c r="AN402" i="18" s="1"/>
  <c r="AL402" i="18"/>
  <c r="S23" i="18"/>
  <c r="P24" i="17"/>
  <c r="BV25" i="17"/>
  <c r="AK162" i="18"/>
  <c r="CE164" i="17"/>
  <c r="P230" i="17"/>
  <c r="BV232" i="17"/>
  <c r="P231" i="17"/>
  <c r="S230" i="18"/>
  <c r="AH209" i="18"/>
  <c r="AI209" i="18" s="1"/>
  <c r="P346" i="17"/>
  <c r="P347" i="17"/>
  <c r="S346" i="18"/>
  <c r="AL473" i="18"/>
  <c r="AH190" i="18"/>
  <c r="AI190" i="18" s="1"/>
  <c r="AG179" i="18"/>
  <c r="CD181" i="17" s="1"/>
  <c r="AH179" i="18"/>
  <c r="AI179" i="18" s="1"/>
  <c r="AG279" i="18"/>
  <c r="AG435" i="18"/>
  <c r="AM446" i="18"/>
  <c r="AN446" i="18" s="1"/>
  <c r="AK9" i="18"/>
  <c r="CE11" i="17"/>
  <c r="W47" i="18"/>
  <c r="AH73" i="18"/>
  <c r="AI73" i="18" s="1"/>
  <c r="AG96" i="18"/>
  <c r="CD98" i="17" s="1"/>
  <c r="AH96" i="18"/>
  <c r="AI96" i="18" s="1"/>
  <c r="BV238" i="17"/>
  <c r="P236" i="17"/>
  <c r="P237" i="17"/>
  <c r="S236" i="18"/>
  <c r="AX235" i="17"/>
  <c r="W241" i="18"/>
  <c r="AM299" i="18"/>
  <c r="AN299" i="18" s="1"/>
  <c r="P336" i="17"/>
  <c r="P337" i="17"/>
  <c r="S336" i="18"/>
  <c r="AL427" i="18"/>
  <c r="AG484" i="18"/>
  <c r="AL449" i="18"/>
  <c r="AM449" i="18"/>
  <c r="AN449" i="18" s="1"/>
  <c r="W462" i="18"/>
  <c r="X462" i="18" s="1"/>
  <c r="Y462" i="18" s="1"/>
  <c r="AA462" i="18" s="1"/>
  <c r="U462" i="17"/>
  <c r="V462" i="17" s="1"/>
  <c r="U463" i="17"/>
  <c r="V463" i="17" s="1"/>
  <c r="AG412" i="18"/>
  <c r="W8" i="18"/>
  <c r="U8" i="17"/>
  <c r="V8" i="17" s="1"/>
  <c r="U9" i="17"/>
  <c r="V9" i="17" s="1"/>
  <c r="AK87" i="18"/>
  <c r="CE89" i="17"/>
  <c r="AK93" i="18"/>
  <c r="CE95" i="17"/>
  <c r="AX119" i="17"/>
  <c r="AX123" i="17"/>
  <c r="AK143" i="18"/>
  <c r="CE145" i="17"/>
  <c r="AG167" i="18"/>
  <c r="CD169" i="17" s="1"/>
  <c r="AH167" i="18"/>
  <c r="AI167" i="18" s="1"/>
  <c r="AG199" i="18"/>
  <c r="CD201" i="17" s="1"/>
  <c r="AH199" i="18"/>
  <c r="AI199" i="18" s="1"/>
  <c r="P389" i="17"/>
  <c r="S388" i="18"/>
  <c r="W335" i="18"/>
  <c r="X335" i="18" s="1"/>
  <c r="Y335" i="18" s="1"/>
  <c r="AA335" i="18" s="1"/>
  <c r="W351" i="18"/>
  <c r="X351" i="18" s="1"/>
  <c r="Y351" i="18" s="1"/>
  <c r="AA351" i="18" s="1"/>
  <c r="W367" i="18"/>
  <c r="X367" i="18" s="1"/>
  <c r="Y367" i="18" s="1"/>
  <c r="AA367" i="18" s="1"/>
  <c r="P382" i="17"/>
  <c r="S381" i="18"/>
  <c r="AM458" i="18"/>
  <c r="AN458" i="18" s="1"/>
  <c r="AG67" i="18"/>
  <c r="CD69" i="17" s="1"/>
  <c r="AH67" i="18"/>
  <c r="AI67" i="18" s="1"/>
  <c r="P113" i="17"/>
  <c r="BV114" i="17"/>
  <c r="P112" i="17"/>
  <c r="S112" i="18"/>
  <c r="W134" i="18"/>
  <c r="U135" i="17"/>
  <c r="V135" i="17" s="1"/>
  <c r="U134" i="17"/>
  <c r="V134" i="17" s="1"/>
  <c r="AK137" i="18"/>
  <c r="CE139" i="17"/>
  <c r="AG169" i="18"/>
  <c r="CD171" i="17" s="1"/>
  <c r="AH169" i="18"/>
  <c r="AI169" i="18" s="1"/>
  <c r="AG201" i="18"/>
  <c r="CD203" i="17" s="1"/>
  <c r="AH201" i="18"/>
  <c r="AI201" i="18" s="1"/>
  <c r="P252" i="17"/>
  <c r="BV253" i="17"/>
  <c r="S251" i="18"/>
  <c r="AX237" i="17"/>
  <c r="W247" i="18"/>
  <c r="P358" i="17"/>
  <c r="P359" i="17"/>
  <c r="S358" i="18"/>
  <c r="W28" i="18"/>
  <c r="U28" i="17"/>
  <c r="V28" i="17" s="1"/>
  <c r="U29" i="17"/>
  <c r="V29" i="17" s="1"/>
  <c r="AH69" i="18"/>
  <c r="AI69" i="18" s="1"/>
  <c r="AH100" i="18"/>
  <c r="AI100" i="18" s="1"/>
  <c r="W107" i="18"/>
  <c r="AH156" i="18"/>
  <c r="AI156" i="18" s="1"/>
  <c r="AH182" i="18"/>
  <c r="AI182" i="18" s="1"/>
  <c r="AK141" i="18"/>
  <c r="CE143" i="17"/>
  <c r="P255" i="17"/>
  <c r="S254" i="18"/>
  <c r="W315" i="18"/>
  <c r="X315" i="18" s="1"/>
  <c r="Y315" i="18" s="1"/>
  <c r="AA315" i="18" s="1"/>
  <c r="U315" i="17"/>
  <c r="V315" i="17" s="1"/>
  <c r="U316" i="17"/>
  <c r="V316" i="17" s="1"/>
  <c r="W482" i="18"/>
  <c r="X482" i="18" s="1"/>
  <c r="Y482" i="18" s="1"/>
  <c r="AA482" i="18" s="1"/>
  <c r="U482" i="17"/>
  <c r="V482" i="17" s="1"/>
  <c r="U483" i="17"/>
  <c r="V483" i="17" s="1"/>
  <c r="AM420" i="18"/>
  <c r="AN420" i="18" s="1"/>
  <c r="AL420" i="18"/>
  <c r="W16" i="18"/>
  <c r="AW82" i="17"/>
  <c r="AW81" i="17"/>
  <c r="AX82" i="17"/>
  <c r="BV124" i="17"/>
  <c r="P122" i="17"/>
  <c r="P123" i="17"/>
  <c r="S122" i="18"/>
  <c r="AW138" i="17"/>
  <c r="AW137" i="17"/>
  <c r="BV234" i="17"/>
  <c r="P232" i="17"/>
  <c r="P233" i="17"/>
  <c r="S232" i="18"/>
  <c r="AH197" i="18"/>
  <c r="AI197" i="18" s="1"/>
  <c r="P256" i="17"/>
  <c r="S255" i="18"/>
  <c r="AX247" i="17"/>
  <c r="P348" i="17"/>
  <c r="P349" i="17"/>
  <c r="S348" i="18"/>
  <c r="P384" i="17"/>
  <c r="S383" i="18"/>
  <c r="AL487" i="18"/>
  <c r="AM487" i="18"/>
  <c r="AN487" i="18" s="1"/>
  <c r="BV22" i="17"/>
  <c r="P21" i="17"/>
  <c r="S20" i="18"/>
  <c r="P159" i="17"/>
  <c r="P160" i="17"/>
  <c r="BV161" i="17"/>
  <c r="S159" i="18"/>
  <c r="AG186" i="18"/>
  <c r="CD188" i="17" s="1"/>
  <c r="AH186" i="18"/>
  <c r="AI186" i="18" s="1"/>
  <c r="AG218" i="18"/>
  <c r="CD220" i="17" s="1"/>
  <c r="AH218" i="18"/>
  <c r="AI218" i="18" s="1"/>
  <c r="AG191" i="18"/>
  <c r="CD193" i="17" s="1"/>
  <c r="AH191" i="18"/>
  <c r="AI191" i="18" s="1"/>
  <c r="P267" i="17"/>
  <c r="S266" i="18"/>
  <c r="AL443" i="18"/>
  <c r="AM443" i="18"/>
  <c r="AN443" i="18" s="1"/>
  <c r="AM404" i="18"/>
  <c r="AN404" i="18" s="1"/>
  <c r="AG75" i="18"/>
  <c r="CD77" i="17" s="1"/>
  <c r="AH75" i="18"/>
  <c r="AI75" i="18" s="1"/>
  <c r="AG212" i="18"/>
  <c r="CD214" i="17" s="1"/>
  <c r="AH212" i="18"/>
  <c r="AI212" i="18" s="1"/>
  <c r="P370" i="17"/>
  <c r="P371" i="17"/>
  <c r="S370" i="18"/>
  <c r="AM426" i="18"/>
  <c r="AN426" i="18" s="1"/>
  <c r="AL426" i="18"/>
  <c r="CE62" i="17"/>
  <c r="AK60" i="18"/>
  <c r="AW105" i="17"/>
  <c r="AX106" i="17"/>
  <c r="S105" i="18"/>
  <c r="P105" i="17"/>
  <c r="P106" i="17"/>
  <c r="BV107" i="17"/>
  <c r="AM424" i="18"/>
  <c r="AN424" i="18" s="1"/>
  <c r="AL424" i="18"/>
  <c r="P4" i="17"/>
  <c r="P5" i="17"/>
  <c r="BV6" i="17"/>
  <c r="S4" i="18"/>
  <c r="AH63" i="18"/>
  <c r="AI63" i="18" s="1"/>
  <c r="BV108" i="17"/>
  <c r="P107" i="17"/>
  <c r="S106" i="18"/>
  <c r="AK139" i="18"/>
  <c r="CE141" i="17"/>
  <c r="AG184" i="18"/>
  <c r="CD186" i="17" s="1"/>
  <c r="AH184" i="18"/>
  <c r="AI184" i="18" s="1"/>
  <c r="P261" i="17"/>
  <c r="S260" i="18"/>
  <c r="W233" i="18"/>
  <c r="P376" i="17"/>
  <c r="P377" i="17"/>
  <c r="S376" i="18"/>
  <c r="W12" i="18"/>
  <c r="U12" i="17"/>
  <c r="V12" i="17" s="1"/>
  <c r="AH31" i="18"/>
  <c r="AI31" i="18" s="1"/>
  <c r="AK83" i="18"/>
  <c r="CE85" i="17"/>
  <c r="AK99" i="18"/>
  <c r="CE101" i="17"/>
  <c r="W121" i="18"/>
  <c r="AX129" i="17"/>
  <c r="AW129" i="17"/>
  <c r="AX159" i="17"/>
  <c r="AG178" i="18"/>
  <c r="CD180" i="17" s="1"/>
  <c r="AH178" i="18"/>
  <c r="AI178" i="18" s="1"/>
  <c r="AG210" i="18"/>
  <c r="CD212" i="17" s="1"/>
  <c r="AH210" i="18"/>
  <c r="AI210" i="18" s="1"/>
  <c r="AM287" i="18"/>
  <c r="AN287" i="18" s="1"/>
  <c r="W331" i="18"/>
  <c r="X331" i="18" s="1"/>
  <c r="Y331" i="18" s="1"/>
  <c r="AA331" i="18" s="1"/>
  <c r="W347" i="18"/>
  <c r="X347" i="18" s="1"/>
  <c r="Y347" i="18" s="1"/>
  <c r="AA347" i="18" s="1"/>
  <c r="W363" i="18"/>
  <c r="X363" i="18" s="1"/>
  <c r="Y363" i="18" s="1"/>
  <c r="AA363" i="18" s="1"/>
  <c r="W379" i="18"/>
  <c r="X379" i="18" s="1"/>
  <c r="Y379" i="18" s="1"/>
  <c r="AA379" i="18" s="1"/>
  <c r="AM464" i="18"/>
  <c r="AN464" i="18" s="1"/>
  <c r="AL464" i="18"/>
  <c r="P64" i="17"/>
  <c r="P65" i="17"/>
  <c r="BV66" i="17"/>
  <c r="S64" i="18"/>
  <c r="W78" i="18"/>
  <c r="U78" i="17"/>
  <c r="V78" i="17" s="1"/>
  <c r="U79" i="17"/>
  <c r="V79" i="17" s="1"/>
  <c r="AK103" i="18"/>
  <c r="CE105" i="17"/>
  <c r="AK133" i="18"/>
  <c r="CE135" i="17"/>
  <c r="P260" i="17"/>
  <c r="S259" i="18"/>
  <c r="AM307" i="18"/>
  <c r="AN307" i="18" s="1"/>
  <c r="P350" i="17"/>
  <c r="P351" i="17"/>
  <c r="S350" i="18"/>
  <c r="AM396" i="18"/>
  <c r="AN396" i="18" s="1"/>
  <c r="W115" i="18"/>
  <c r="AM309" i="18"/>
  <c r="AN309" i="18" s="1"/>
  <c r="W10" i="18"/>
  <c r="U10" i="17"/>
  <c r="V10" i="17" s="1"/>
  <c r="U11" i="17"/>
  <c r="V11" i="17" s="1"/>
  <c r="W90" i="18"/>
  <c r="U91" i="17"/>
  <c r="V91" i="17" s="1"/>
  <c r="U90" i="17"/>
  <c r="V90" i="17" s="1"/>
  <c r="W129" i="18"/>
  <c r="U129" i="17"/>
  <c r="V129" i="17" s="1"/>
  <c r="U130" i="17"/>
  <c r="V130" i="17" s="1"/>
  <c r="AH176" i="18"/>
  <c r="AI176" i="18" s="1"/>
  <c r="AH208" i="18"/>
  <c r="AI208" i="18" s="1"/>
  <c r="BV226" i="17"/>
  <c r="P224" i="17"/>
  <c r="P225" i="17"/>
  <c r="S224" i="18"/>
  <c r="P264" i="17"/>
  <c r="S263" i="18"/>
  <c r="P356" i="17"/>
  <c r="P357" i="17"/>
  <c r="S356" i="18"/>
  <c r="AL395" i="18"/>
  <c r="AM479" i="18"/>
  <c r="AN479" i="18" s="1"/>
  <c r="AG454" i="18"/>
  <c r="AX36" i="17"/>
  <c r="AK43" i="18"/>
  <c r="CE45" i="17"/>
  <c r="BV58" i="17"/>
  <c r="P56" i="17"/>
  <c r="P57" i="17"/>
  <c r="S56" i="18"/>
  <c r="CE64" i="17"/>
  <c r="AK62" i="18"/>
  <c r="AH72" i="18"/>
  <c r="AI72" i="18" s="1"/>
  <c r="AG72" i="18"/>
  <c r="CD74" i="17" s="1"/>
  <c r="W146" i="18"/>
  <c r="U147" i="17"/>
  <c r="V147" i="17" s="1"/>
  <c r="U146" i="17"/>
  <c r="V146" i="17" s="1"/>
  <c r="V157" i="18"/>
  <c r="S158" i="17"/>
  <c r="S157" i="17"/>
  <c r="AG151" i="18"/>
  <c r="CD153" i="17" s="1"/>
  <c r="AL419" i="18"/>
  <c r="AG402" i="18"/>
  <c r="W496" i="18"/>
  <c r="X496" i="18" s="1"/>
  <c r="Y496" i="18" s="1"/>
  <c r="AA496" i="18" s="1"/>
  <c r="U497" i="17"/>
  <c r="V497" i="17" s="1"/>
  <c r="U496" i="17"/>
  <c r="V496" i="17" s="1"/>
  <c r="AL415" i="18"/>
  <c r="AL393" i="18"/>
  <c r="AL425" i="18"/>
  <c r="AL451" i="18"/>
  <c r="W49" i="18"/>
  <c r="AW150" i="17"/>
  <c r="AW149" i="17"/>
  <c r="AG162" i="18"/>
  <c r="CD164" i="17" s="1"/>
  <c r="AG177" i="18"/>
  <c r="CD179" i="17" s="1"/>
  <c r="AH177" i="18"/>
  <c r="AI177" i="18" s="1"/>
  <c r="P273" i="17"/>
  <c r="S272" i="18"/>
  <c r="W235" i="18"/>
  <c r="P331" i="17"/>
  <c r="P330" i="17"/>
  <c r="S330" i="18"/>
  <c r="AW30" i="17"/>
  <c r="AX30" i="17"/>
  <c r="AW29" i="17"/>
  <c r="AH92" i="18"/>
  <c r="AI92" i="18" s="1"/>
  <c r="AH161" i="18"/>
  <c r="AI161" i="18" s="1"/>
  <c r="AG446" i="18"/>
  <c r="AG9" i="18"/>
  <c r="CD11" i="17" s="1"/>
  <c r="W80" i="18"/>
  <c r="U81" i="17"/>
  <c r="V81" i="17" s="1"/>
  <c r="U80" i="17"/>
  <c r="V80" i="17" s="1"/>
  <c r="W125" i="18"/>
  <c r="AG154" i="18"/>
  <c r="CD156" i="17" s="1"/>
  <c r="AH154" i="18"/>
  <c r="AI154" i="18" s="1"/>
  <c r="AG168" i="18"/>
  <c r="CD170" i="17" s="1"/>
  <c r="AH168" i="18"/>
  <c r="AI168" i="18" s="1"/>
  <c r="AG200" i="18"/>
  <c r="CD202" i="17" s="1"/>
  <c r="AH200" i="18"/>
  <c r="AI200" i="18" s="1"/>
  <c r="S219" i="18"/>
  <c r="BV221" i="17"/>
  <c r="P219" i="17"/>
  <c r="P220" i="17"/>
  <c r="W221" i="18"/>
  <c r="U221" i="17"/>
  <c r="V221" i="17" s="1"/>
  <c r="AG299" i="18"/>
  <c r="AL285" i="18"/>
  <c r="AM500" i="18"/>
  <c r="AN500" i="18" s="1"/>
  <c r="AL500" i="18"/>
  <c r="AG449" i="18"/>
  <c r="W460" i="18"/>
  <c r="X460" i="18" s="1"/>
  <c r="Y460" i="18" s="1"/>
  <c r="AA460" i="18" s="1"/>
  <c r="U461" i="17"/>
  <c r="V461" i="17" s="1"/>
  <c r="U460" i="17"/>
  <c r="V460" i="17" s="1"/>
  <c r="AK3" i="18"/>
  <c r="CE5" i="17"/>
  <c r="AK5" i="18"/>
  <c r="CE7" i="17"/>
  <c r="W37" i="18"/>
  <c r="AG87" i="18"/>
  <c r="CD89" i="17" s="1"/>
  <c r="AG93" i="18"/>
  <c r="CD95" i="17" s="1"/>
  <c r="AG458" i="18"/>
  <c r="AK101" i="18"/>
  <c r="CE103" i="17"/>
  <c r="W148" i="18"/>
  <c r="U148" i="17"/>
  <c r="V148" i="17" s="1"/>
  <c r="U149" i="17"/>
  <c r="V149" i="17" s="1"/>
  <c r="AD152" i="18"/>
  <c r="AF152" i="18" s="1"/>
  <c r="CB154" i="17"/>
  <c r="AG188" i="18"/>
  <c r="CD190" i="17" s="1"/>
  <c r="AH188" i="18"/>
  <c r="AI188" i="18" s="1"/>
  <c r="P265" i="17"/>
  <c r="S264" i="18"/>
  <c r="AL291" i="18"/>
  <c r="AM291" i="18"/>
  <c r="AN291" i="18" s="1"/>
  <c r="AL289" i="18"/>
  <c r="AM289" i="18"/>
  <c r="AN289" i="18" s="1"/>
  <c r="P342" i="17"/>
  <c r="P343" i="17"/>
  <c r="S342" i="18"/>
  <c r="W320" i="18"/>
  <c r="X320" i="18" s="1"/>
  <c r="Y320" i="18" s="1"/>
  <c r="AA320" i="18" s="1"/>
  <c r="U321" i="17"/>
  <c r="V321" i="17" s="1"/>
  <c r="AM481" i="18"/>
  <c r="AN481" i="18" s="1"/>
  <c r="AM394" i="18"/>
  <c r="AN394" i="18" s="1"/>
  <c r="AL394" i="18"/>
  <c r="AL407" i="18"/>
  <c r="BV23" i="17"/>
  <c r="P22" i="17"/>
  <c r="S21" i="18"/>
  <c r="AK85" i="18"/>
  <c r="CE87" i="17"/>
  <c r="AG214" i="18"/>
  <c r="CD216" i="17" s="1"/>
  <c r="AH214" i="18"/>
  <c r="AI214" i="18" s="1"/>
  <c r="AL293" i="18"/>
  <c r="AM293" i="18"/>
  <c r="AN293" i="18" s="1"/>
  <c r="W325" i="18"/>
  <c r="X325" i="18" s="1"/>
  <c r="Y325" i="18" s="1"/>
  <c r="AA325" i="18" s="1"/>
  <c r="W341" i="18"/>
  <c r="X341" i="18" s="1"/>
  <c r="Y341" i="18" s="1"/>
  <c r="AA341" i="18" s="1"/>
  <c r="W357" i="18"/>
  <c r="X357" i="18" s="1"/>
  <c r="Y357" i="18" s="1"/>
  <c r="AA357" i="18" s="1"/>
  <c r="W373" i="18"/>
  <c r="X373" i="18" s="1"/>
  <c r="Y373" i="18" s="1"/>
  <c r="AA373" i="18" s="1"/>
  <c r="AG420" i="18"/>
  <c r="AK57" i="18"/>
  <c r="CE59" i="17"/>
  <c r="AW91" i="17"/>
  <c r="AW92" i="17"/>
  <c r="AX146" i="17"/>
  <c r="AH158" i="18"/>
  <c r="AI158" i="18" s="1"/>
  <c r="AH165" i="18"/>
  <c r="AI165" i="18" s="1"/>
  <c r="P269" i="17"/>
  <c r="S268" i="18"/>
  <c r="P333" i="17"/>
  <c r="P332" i="17"/>
  <c r="S332" i="18"/>
  <c r="W456" i="18"/>
  <c r="X456" i="18" s="1"/>
  <c r="Y456" i="18" s="1"/>
  <c r="AA456" i="18" s="1"/>
  <c r="U457" i="17"/>
  <c r="V457" i="17" s="1"/>
  <c r="U456" i="17"/>
  <c r="V456" i="17" s="1"/>
  <c r="AG487" i="18"/>
  <c r="AL505" i="18"/>
  <c r="W30" i="18"/>
  <c r="U31" i="17"/>
  <c r="V31" i="17" s="1"/>
  <c r="U30" i="17"/>
  <c r="V30" i="17" s="1"/>
  <c r="W109" i="18"/>
  <c r="AG443" i="18"/>
  <c r="AL413" i="18"/>
  <c r="W480" i="18"/>
  <c r="X480" i="18" s="1"/>
  <c r="Y480" i="18" s="1"/>
  <c r="AA480" i="18" s="1"/>
  <c r="U481" i="17"/>
  <c r="V481" i="17" s="1"/>
  <c r="U480" i="17"/>
  <c r="V480" i="17" s="1"/>
  <c r="AG404" i="18"/>
  <c r="AL501" i="18"/>
  <c r="AL417" i="18"/>
  <c r="AL445" i="18"/>
  <c r="AW26" i="17"/>
  <c r="AX26" i="17"/>
  <c r="AK41" i="18"/>
  <c r="CE43" i="17"/>
  <c r="P108" i="17"/>
  <c r="BV110" i="17"/>
  <c r="P109" i="17"/>
  <c r="S108" i="18"/>
  <c r="AW139" i="17"/>
  <c r="AX140" i="17"/>
  <c r="AW140" i="17"/>
  <c r="AG180" i="18"/>
  <c r="CD182" i="17" s="1"/>
  <c r="AH180" i="18"/>
  <c r="AI180" i="18" s="1"/>
  <c r="W227" i="18"/>
  <c r="P354" i="17"/>
  <c r="P355" i="17"/>
  <c r="S354" i="18"/>
  <c r="P388" i="17"/>
  <c r="S387" i="18"/>
  <c r="AG426" i="18"/>
  <c r="AL469" i="18"/>
  <c r="AG45" i="18"/>
  <c r="CD47" i="17" s="1"/>
  <c r="AH45" i="18"/>
  <c r="AI45" i="18" s="1"/>
  <c r="W142" i="18"/>
  <c r="U143" i="17"/>
  <c r="V143" i="17" s="1"/>
  <c r="U142" i="17"/>
  <c r="V142" i="17" s="1"/>
  <c r="AH195" i="18"/>
  <c r="AI195" i="18" s="1"/>
  <c r="AG424" i="18"/>
  <c r="AL467" i="18"/>
  <c r="AM467" i="18"/>
  <c r="AN467" i="18" s="1"/>
  <c r="AG131" i="18"/>
  <c r="CD133" i="17" s="1"/>
  <c r="AH189" i="18"/>
  <c r="AI189" i="18" s="1"/>
  <c r="AW222" i="17"/>
  <c r="AX223" i="17"/>
  <c r="AX227" i="17"/>
  <c r="W249" i="18"/>
  <c r="P360" i="17"/>
  <c r="P361" i="17"/>
  <c r="S360" i="18"/>
  <c r="AM440" i="18"/>
  <c r="AN440" i="18" s="1"/>
  <c r="AL440" i="18"/>
  <c r="AM492" i="18"/>
  <c r="AN492" i="18" s="1"/>
  <c r="AL492" i="18"/>
  <c r="AG83" i="18"/>
  <c r="CD85" i="17" s="1"/>
  <c r="AG99" i="18"/>
  <c r="CD101" i="17" s="1"/>
  <c r="AX111" i="17"/>
  <c r="AX148" i="17"/>
  <c r="AW148" i="17"/>
  <c r="AW147" i="17"/>
  <c r="AH215" i="18"/>
  <c r="AI215" i="18" s="1"/>
  <c r="AG287" i="18"/>
  <c r="AG464" i="18"/>
  <c r="AL507" i="18"/>
  <c r="AG27" i="18"/>
  <c r="CD29" i="17" s="1"/>
  <c r="AH27" i="18"/>
  <c r="AI27" i="18" s="1"/>
  <c r="AK59" i="18"/>
  <c r="CE61" i="17"/>
  <c r="AG103" i="18"/>
  <c r="CD105" i="17" s="1"/>
  <c r="AH204" i="18"/>
  <c r="AI204" i="18" s="1"/>
  <c r="P235" i="17"/>
  <c r="BV236" i="17"/>
  <c r="P234" i="17"/>
  <c r="S234" i="18"/>
  <c r="W223" i="18"/>
  <c r="W239" i="18"/>
  <c r="AG307" i="18"/>
  <c r="AL305" i="18"/>
  <c r="AM305" i="18"/>
  <c r="AN305" i="18" s="1"/>
  <c r="P334" i="17"/>
  <c r="P335" i="17"/>
  <c r="S334" i="18"/>
  <c r="AL503" i="18"/>
  <c r="AM503" i="18"/>
  <c r="AN503" i="18" s="1"/>
  <c r="AG396" i="18"/>
  <c r="CE13" i="17"/>
  <c r="AK11" i="18"/>
  <c r="AG77" i="18"/>
  <c r="CD79" i="17" s="1"/>
  <c r="AH77" i="18"/>
  <c r="AI77" i="18" s="1"/>
  <c r="AK149" i="18"/>
  <c r="CE151" i="17"/>
  <c r="AH220" i="18"/>
  <c r="AI220" i="18" s="1"/>
  <c r="AG220" i="18"/>
  <c r="CD222" i="17" s="1"/>
  <c r="P263" i="17"/>
  <c r="S262" i="18"/>
  <c r="W311" i="18"/>
  <c r="X311" i="18" s="1"/>
  <c r="Y311" i="18" s="1"/>
  <c r="AA311" i="18" s="1"/>
  <c r="U311" i="17"/>
  <c r="V311" i="17" s="1"/>
  <c r="U312" i="17"/>
  <c r="V312" i="17" s="1"/>
  <c r="AG309" i="18"/>
  <c r="W321" i="18"/>
  <c r="X321" i="18" s="1"/>
  <c r="Y321" i="18" s="1"/>
  <c r="AA321" i="18" s="1"/>
  <c r="W337" i="18"/>
  <c r="X337" i="18" s="1"/>
  <c r="Y337" i="18" s="1"/>
  <c r="AA337" i="18" s="1"/>
  <c r="W353" i="18"/>
  <c r="X353" i="18" s="1"/>
  <c r="Y353" i="18" s="1"/>
  <c r="AA353" i="18" s="1"/>
  <c r="W369" i="18"/>
  <c r="X369" i="18" s="1"/>
  <c r="Y369" i="18" s="1"/>
  <c r="AA369" i="18" s="1"/>
  <c r="W472" i="18"/>
  <c r="X472" i="18" s="1"/>
  <c r="Y472" i="18" s="1"/>
  <c r="AA472" i="18" s="1"/>
  <c r="U473" i="17"/>
  <c r="V473" i="17" s="1"/>
  <c r="U472" i="17"/>
  <c r="V472" i="17" s="1"/>
  <c r="AL431" i="18"/>
  <c r="W508" i="18"/>
  <c r="X508" i="18" s="1"/>
  <c r="Y508" i="18" s="1"/>
  <c r="AA508" i="18" s="1"/>
  <c r="U508" i="17"/>
  <c r="V508" i="17" s="1"/>
  <c r="BV24" i="17"/>
  <c r="P23" i="17"/>
  <c r="S22" i="18"/>
  <c r="BV54" i="17"/>
  <c r="P52" i="17"/>
  <c r="P53" i="17"/>
  <c r="S52" i="18"/>
  <c r="W86" i="18"/>
  <c r="U87" i="17"/>
  <c r="V87" i="17" s="1"/>
  <c r="U86" i="17"/>
  <c r="V86" i="17" s="1"/>
  <c r="W102" i="18"/>
  <c r="U102" i="17"/>
  <c r="V102" i="17" s="1"/>
  <c r="U103" i="17"/>
  <c r="V103" i="17" s="1"/>
  <c r="W140" i="18"/>
  <c r="U140" i="17"/>
  <c r="V140" i="17" s="1"/>
  <c r="U141" i="17"/>
  <c r="V141" i="17" s="1"/>
  <c r="W229" i="18"/>
  <c r="AL294" i="18"/>
  <c r="P340" i="17"/>
  <c r="P341" i="17"/>
  <c r="S340" i="18"/>
  <c r="AM410" i="18"/>
  <c r="AN410" i="18" s="1"/>
  <c r="AL453" i="18"/>
  <c r="AM453" i="18"/>
  <c r="AN453" i="18" s="1"/>
  <c r="AG74" i="18"/>
  <c r="CD76" i="17" s="1"/>
  <c r="AG84" i="18"/>
  <c r="CD86" i="17" s="1"/>
  <c r="AH84" i="18"/>
  <c r="AI84" i="18" s="1"/>
  <c r="W117" i="18"/>
  <c r="AK128" i="18"/>
  <c r="CE130" i="17"/>
  <c r="AH170" i="18"/>
  <c r="AI170" i="18" s="1"/>
  <c r="AK151" i="18"/>
  <c r="CE153" i="17"/>
  <c r="P262" i="17"/>
  <c r="S261" i="18"/>
  <c r="P275" i="17"/>
  <c r="S274" i="18"/>
  <c r="AM438" i="18"/>
  <c r="AN438" i="18" s="1"/>
  <c r="AL438" i="18"/>
  <c r="AM506" i="18"/>
  <c r="AN506" i="18" s="1"/>
  <c r="P19" i="17"/>
  <c r="BV20" i="17"/>
  <c r="S18" i="18"/>
  <c r="BV44" i="17"/>
  <c r="P42" i="17"/>
  <c r="P43" i="17"/>
  <c r="S42" i="18"/>
  <c r="P116" i="17"/>
  <c r="BV118" i="17"/>
  <c r="P117" i="17"/>
  <c r="S116" i="18"/>
  <c r="AG164" i="18"/>
  <c r="CD166" i="17" s="1"/>
  <c r="AH164" i="18"/>
  <c r="AI164" i="18" s="1"/>
  <c r="AG196" i="18"/>
  <c r="CD198" i="17" s="1"/>
  <c r="AH196" i="18"/>
  <c r="AI196" i="18" s="1"/>
  <c r="AX241" i="17"/>
  <c r="P378" i="17"/>
  <c r="P379" i="17"/>
  <c r="S378" i="18"/>
  <c r="AM441" i="18"/>
  <c r="AN441" i="18" s="1"/>
  <c r="AM428" i="18"/>
  <c r="AN428" i="18" s="1"/>
  <c r="AL428" i="18"/>
  <c r="AH39" i="18"/>
  <c r="AI39" i="18" s="1"/>
  <c r="W111" i="18"/>
  <c r="AX121" i="17"/>
  <c r="AX144" i="17"/>
  <c r="AW143" i="17"/>
  <c r="AW144" i="17"/>
  <c r="P266" i="17"/>
  <c r="S265" i="18"/>
  <c r="W319" i="18"/>
  <c r="X319" i="18" s="1"/>
  <c r="Y319" i="18" s="1"/>
  <c r="AA319" i="18" s="1"/>
  <c r="U320" i="17"/>
  <c r="V320" i="17" s="1"/>
  <c r="AM418" i="18"/>
  <c r="AN418" i="18" s="1"/>
  <c r="AL418" i="18"/>
  <c r="AM461" i="18"/>
  <c r="AN461" i="18" s="1"/>
  <c r="AX12" i="17"/>
  <c r="BV21" i="17"/>
  <c r="P20" i="17"/>
  <c r="S19" i="18"/>
  <c r="AW96" i="17"/>
  <c r="AW95" i="17"/>
  <c r="AG135" i="18"/>
  <c r="CD137" i="17" s="1"/>
  <c r="AL278" i="18"/>
  <c r="P369" i="17"/>
  <c r="P368" i="17"/>
  <c r="S368" i="18"/>
  <c r="AL463" i="18"/>
  <c r="AG500" i="18"/>
  <c r="AG3" i="18"/>
  <c r="CD5" i="17" s="1"/>
  <c r="AG5" i="18"/>
  <c r="CD7" i="17" s="1"/>
  <c r="BV42" i="17"/>
  <c r="P40" i="17"/>
  <c r="P41" i="17"/>
  <c r="S40" i="18"/>
  <c r="AK95" i="18"/>
  <c r="CE97" i="17"/>
  <c r="W113" i="18"/>
  <c r="W127" i="18"/>
  <c r="U128" i="17"/>
  <c r="V128" i="17" s="1"/>
  <c r="BV252" i="17"/>
  <c r="P250" i="17"/>
  <c r="P251" i="17"/>
  <c r="S250" i="18"/>
  <c r="W327" i="18"/>
  <c r="X327" i="18" s="1"/>
  <c r="Y327" i="18" s="1"/>
  <c r="AA327" i="18" s="1"/>
  <c r="W343" i="18"/>
  <c r="X343" i="18" s="1"/>
  <c r="Y343" i="18" s="1"/>
  <c r="AA343" i="18" s="1"/>
  <c r="W359" i="18"/>
  <c r="X359" i="18" s="1"/>
  <c r="Y359" i="18" s="1"/>
  <c r="AA359" i="18" s="1"/>
  <c r="W375" i="18"/>
  <c r="X375" i="18" s="1"/>
  <c r="Y375" i="18" s="1"/>
  <c r="AA375" i="18" s="1"/>
  <c r="AL475" i="18"/>
  <c r="AM475" i="18"/>
  <c r="AN475" i="18" s="1"/>
  <c r="W488" i="18"/>
  <c r="X488" i="18" s="1"/>
  <c r="Y488" i="18" s="1"/>
  <c r="AA488" i="18" s="1"/>
  <c r="U489" i="17"/>
  <c r="V489" i="17" s="1"/>
  <c r="U488" i="17"/>
  <c r="V488" i="17" s="1"/>
  <c r="W24" i="18"/>
  <c r="U25" i="17"/>
  <c r="V25" i="17" s="1"/>
  <c r="AK65" i="18"/>
  <c r="CE67" i="17"/>
  <c r="AG101" i="18"/>
  <c r="CD103" i="17" s="1"/>
  <c r="AB152" i="18"/>
  <c r="P243" i="17"/>
  <c r="BV244" i="17"/>
  <c r="P242" i="17"/>
  <c r="S242" i="18"/>
  <c r="P268" i="17"/>
  <c r="S267" i="18"/>
  <c r="AG291" i="18"/>
  <c r="AG289" i="18"/>
  <c r="P327" i="17"/>
  <c r="P326" i="17"/>
  <c r="S326" i="18"/>
  <c r="AG481" i="18"/>
  <c r="AG394" i="18"/>
  <c r="AM485" i="18"/>
  <c r="AN485" i="18" s="1"/>
  <c r="AX16" i="17"/>
  <c r="AH26" i="18"/>
  <c r="AI26" i="18" s="1"/>
  <c r="AH51" i="18"/>
  <c r="AI51" i="18" s="1"/>
  <c r="BV72" i="17"/>
  <c r="P70" i="17"/>
  <c r="P71" i="17"/>
  <c r="S70" i="18"/>
  <c r="AG85" i="18"/>
  <c r="CD87" i="17" s="1"/>
  <c r="AG153" i="18"/>
  <c r="CD155" i="17" s="1"/>
  <c r="P258" i="17"/>
  <c r="S257" i="18"/>
  <c r="P271" i="17"/>
  <c r="S270" i="18"/>
  <c r="AG293" i="18"/>
  <c r="AL284" i="18"/>
  <c r="AM439" i="18"/>
  <c r="AN439" i="18" s="1"/>
  <c r="AL414" i="18"/>
  <c r="AL442" i="18"/>
  <c r="W14" i="18"/>
  <c r="BV19" i="17"/>
  <c r="P18" i="17"/>
  <c r="S17" i="18"/>
  <c r="P17" i="17"/>
  <c r="AG57" i="18"/>
  <c r="CD59" i="17" s="1"/>
  <c r="AX92" i="17"/>
  <c r="AK97" i="18"/>
  <c r="CE99" i="17"/>
  <c r="AX127" i="17"/>
  <c r="P272" i="17"/>
  <c r="S271" i="18"/>
  <c r="AX231" i="17"/>
  <c r="W237" i="18"/>
  <c r="P380" i="17"/>
  <c r="P381" i="17"/>
  <c r="S380" i="18"/>
  <c r="AL421" i="18"/>
  <c r="AL444" i="18"/>
  <c r="BV50" i="17"/>
  <c r="P48" i="17"/>
  <c r="P49" i="17"/>
  <c r="S48" i="18"/>
  <c r="CE70" i="17"/>
  <c r="AK68" i="18"/>
  <c r="AK155" i="18"/>
  <c r="CE157" i="17"/>
  <c r="AM408" i="18"/>
  <c r="AN408" i="18" s="1"/>
  <c r="AM478" i="18"/>
  <c r="AN478" i="18" s="1"/>
  <c r="AL436" i="18"/>
  <c r="AG41" i="18"/>
  <c r="CD43" i="17" s="1"/>
  <c r="AH58" i="18"/>
  <c r="AI58" i="18" s="1"/>
  <c r="AH66" i="18"/>
  <c r="AI66" i="18" s="1"/>
  <c r="AG88" i="18"/>
  <c r="CD90" i="17" s="1"/>
  <c r="AH88" i="18"/>
  <c r="AI88" i="18" s="1"/>
  <c r="P238" i="17"/>
  <c r="BV240" i="17"/>
  <c r="P239" i="17"/>
  <c r="S238" i="18"/>
  <c r="AH193" i="18"/>
  <c r="AI193" i="18" s="1"/>
  <c r="P257" i="17"/>
  <c r="S256" i="18"/>
  <c r="AX233" i="17"/>
  <c r="W243" i="18"/>
  <c r="P338" i="17"/>
  <c r="P339" i="17"/>
  <c r="S338" i="18"/>
  <c r="AL471" i="18"/>
  <c r="AM471" i="18"/>
  <c r="AN471" i="18" s="1"/>
  <c r="S50" i="18"/>
  <c r="BV52" i="17"/>
  <c r="P50" i="17"/>
  <c r="P51" i="17"/>
  <c r="AW78" i="17"/>
  <c r="AW77" i="17"/>
  <c r="AX78" i="17"/>
  <c r="W119" i="18"/>
  <c r="AG174" i="18"/>
  <c r="CD176" i="17" s="1"/>
  <c r="AH174" i="18"/>
  <c r="AI174" i="18" s="1"/>
  <c r="AG206" i="18"/>
  <c r="CD208" i="17" s="1"/>
  <c r="AH206" i="18"/>
  <c r="AI206" i="18" s="1"/>
  <c r="AG163" i="18"/>
  <c r="CD165" i="17" s="1"/>
  <c r="AH163" i="18"/>
  <c r="AI163" i="18" s="1"/>
  <c r="AM392" i="18"/>
  <c r="AN392" i="18" s="1"/>
  <c r="AL392" i="18"/>
  <c r="W504" i="18"/>
  <c r="X504" i="18" s="1"/>
  <c r="Y504" i="18" s="1"/>
  <c r="AA504" i="18" s="1"/>
  <c r="U505" i="17"/>
  <c r="V505" i="17" s="1"/>
  <c r="U504" i="17"/>
  <c r="V504" i="17" s="1"/>
  <c r="BV40" i="17"/>
  <c r="P38" i="17"/>
  <c r="P39" i="17"/>
  <c r="S38" i="18"/>
  <c r="P54" i="17"/>
  <c r="P55" i="17"/>
  <c r="BV56" i="17"/>
  <c r="S54" i="18"/>
  <c r="AW88" i="17"/>
  <c r="AX88" i="17"/>
  <c r="AW87" i="17"/>
  <c r="AK131" i="18"/>
  <c r="CE133" i="17"/>
  <c r="AW134" i="17"/>
  <c r="AW133" i="17"/>
  <c r="BV246" i="17"/>
  <c r="P244" i="17"/>
  <c r="P245" i="17"/>
  <c r="S244" i="18"/>
  <c r="AX243" i="17"/>
  <c r="AM283" i="18"/>
  <c r="AN283" i="18" s="1"/>
  <c r="P344" i="17"/>
  <c r="P345" i="17"/>
  <c r="S344" i="18"/>
  <c r="AG440" i="18"/>
  <c r="AG492" i="18"/>
  <c r="AL423" i="18"/>
  <c r="W470" i="18"/>
  <c r="X470" i="18" s="1"/>
  <c r="Y470" i="18" s="1"/>
  <c r="AA470" i="18" s="1"/>
  <c r="U470" i="17"/>
  <c r="V470" i="17" s="1"/>
  <c r="U471" i="17"/>
  <c r="V471" i="17" s="1"/>
  <c r="AK91" i="18"/>
  <c r="CE93" i="17"/>
  <c r="AG183" i="18"/>
  <c r="CD185" i="17" s="1"/>
  <c r="AH183" i="18"/>
  <c r="AI183" i="18" s="1"/>
  <c r="W323" i="18"/>
  <c r="X323" i="18" s="1"/>
  <c r="Y323" i="18" s="1"/>
  <c r="AA323" i="18" s="1"/>
  <c r="W339" i="18"/>
  <c r="X339" i="18" s="1"/>
  <c r="Y339" i="18" s="1"/>
  <c r="AA339" i="18" s="1"/>
  <c r="W355" i="18"/>
  <c r="X355" i="18" s="1"/>
  <c r="Y355" i="18" s="1"/>
  <c r="AA355" i="18" s="1"/>
  <c r="W371" i="18"/>
  <c r="X371" i="18" s="1"/>
  <c r="Y371" i="18" s="1"/>
  <c r="AA371" i="18" s="1"/>
  <c r="W389" i="18"/>
  <c r="X389" i="18" s="1"/>
  <c r="Y389" i="18" s="1"/>
  <c r="AA389" i="18" s="1"/>
  <c r="U390" i="17"/>
  <c r="V390" i="17" s="1"/>
  <c r="AW33" i="17"/>
  <c r="AW34" i="17"/>
  <c r="AK25" i="18"/>
  <c r="CE27" i="17"/>
  <c r="AG59" i="18"/>
  <c r="CD61" i="17" s="1"/>
  <c r="AH172" i="18"/>
  <c r="AI172" i="18" s="1"/>
  <c r="AH217" i="18"/>
  <c r="AI217" i="18" s="1"/>
  <c r="P276" i="17"/>
  <c r="S275" i="18"/>
  <c r="AG305" i="18"/>
  <c r="P387" i="17"/>
  <c r="S386" i="18"/>
  <c r="AL411" i="18"/>
  <c r="AG503" i="18"/>
  <c r="AL447" i="18"/>
  <c r="AM447" i="18"/>
  <c r="AN447" i="18" s="1"/>
  <c r="AG11" i="18"/>
  <c r="CD13" i="17" s="1"/>
  <c r="W104" i="18"/>
  <c r="U104" i="17"/>
  <c r="V104" i="17" s="1"/>
  <c r="AG198" i="18"/>
  <c r="CD200" i="17" s="1"/>
  <c r="AH198" i="18"/>
  <c r="AI198" i="18" s="1"/>
  <c r="AG147" i="18"/>
  <c r="CD149" i="17" s="1"/>
  <c r="AH187" i="18"/>
  <c r="AI187" i="18" s="1"/>
  <c r="AL300" i="18"/>
  <c r="W498" i="18"/>
  <c r="X498" i="18" s="1"/>
  <c r="Y498" i="18" s="1"/>
  <c r="AA498" i="18" s="1"/>
  <c r="U498" i="17"/>
  <c r="V498" i="17" s="1"/>
  <c r="U499" i="17"/>
  <c r="V499" i="17" s="1"/>
  <c r="AL390" i="18"/>
  <c r="AL422" i="18"/>
  <c r="AM448" i="18"/>
  <c r="AN448" i="18" s="1"/>
  <c r="AL448" i="18"/>
  <c r="AB16" i="9"/>
  <c r="AB17" i="9"/>
  <c r="AB18" i="9" s="1"/>
  <c r="Z17" i="9"/>
  <c r="Z18" i="9" s="1"/>
  <c r="Z15" i="9"/>
  <c r="Z16" i="9" s="1"/>
  <c r="AC16" i="9"/>
  <c r="AC17" i="9"/>
  <c r="AC18" i="9" s="1"/>
  <c r="AA16" i="9"/>
  <c r="AA17" i="9"/>
  <c r="AA18" i="9" s="1"/>
  <c r="AD16" i="9"/>
  <c r="AD17" i="9"/>
  <c r="AD18" i="9" s="1"/>
  <c r="N507" i="2"/>
  <c r="N503" i="2"/>
  <c r="N499" i="2"/>
  <c r="N495" i="2"/>
  <c r="N491" i="2"/>
  <c r="N487" i="2"/>
  <c r="N483" i="2"/>
  <c r="N479" i="2"/>
  <c r="N475" i="2"/>
  <c r="N471" i="2"/>
  <c r="N467" i="2"/>
  <c r="N463" i="2"/>
  <c r="N459" i="2"/>
  <c r="N455" i="2"/>
  <c r="N451" i="2"/>
  <c r="N447" i="2"/>
  <c r="N443" i="2"/>
  <c r="N439" i="2"/>
  <c r="N435" i="2"/>
  <c r="N431" i="2"/>
  <c r="N427" i="2"/>
  <c r="N423" i="2"/>
  <c r="N419" i="2"/>
  <c r="N415" i="2"/>
  <c r="N411" i="2"/>
  <c r="N407" i="2"/>
  <c r="N403" i="2"/>
  <c r="N399" i="2"/>
  <c r="N395" i="2"/>
  <c r="N391" i="2"/>
  <c r="N387" i="2"/>
  <c r="N383" i="2"/>
  <c r="N379" i="2"/>
  <c r="N375" i="2"/>
  <c r="N371" i="2"/>
  <c r="N367" i="2"/>
  <c r="N363" i="2"/>
  <c r="N359" i="2"/>
  <c r="N355" i="2"/>
  <c r="N351" i="2"/>
  <c r="N347" i="2"/>
  <c r="N343" i="2"/>
  <c r="N339" i="2"/>
  <c r="N335" i="2"/>
  <c r="N331" i="2"/>
  <c r="N327" i="2"/>
  <c r="N323" i="2"/>
  <c r="N319" i="2"/>
  <c r="N315" i="2"/>
  <c r="N311" i="2"/>
  <c r="N307" i="2"/>
  <c r="N303" i="2"/>
  <c r="N299" i="2"/>
  <c r="N295" i="2"/>
  <c r="N291" i="2"/>
  <c r="N287" i="2"/>
  <c r="N283" i="2"/>
  <c r="N279" i="2"/>
  <c r="N275" i="2"/>
  <c r="N271" i="2"/>
  <c r="N267" i="2"/>
  <c r="N263" i="2"/>
  <c r="N259" i="2"/>
  <c r="N255" i="2"/>
  <c r="N251" i="2"/>
  <c r="N247" i="2"/>
  <c r="N243" i="2"/>
  <c r="N239" i="2"/>
  <c r="N235" i="2"/>
  <c r="N231" i="2"/>
  <c r="N227" i="2"/>
  <c r="N223" i="2"/>
  <c r="N219" i="2"/>
  <c r="N215" i="2"/>
  <c r="N211" i="2"/>
  <c r="N207" i="2"/>
  <c r="N203" i="2"/>
  <c r="N199" i="2"/>
  <c r="N195" i="2"/>
  <c r="N191" i="2"/>
  <c r="N187" i="2"/>
  <c r="N183" i="2"/>
  <c r="N179" i="2"/>
  <c r="N175" i="2"/>
  <c r="N171" i="2"/>
  <c r="N167" i="2"/>
  <c r="N163" i="2"/>
  <c r="N159" i="2"/>
  <c r="N155" i="2"/>
  <c r="N151" i="2"/>
  <c r="N147" i="2"/>
  <c r="N143" i="2"/>
  <c r="N139" i="2"/>
  <c r="N135" i="2"/>
  <c r="N131" i="2"/>
  <c r="N127" i="2"/>
  <c r="N123" i="2"/>
  <c r="N119" i="2"/>
  <c r="N115" i="2"/>
  <c r="N111" i="2"/>
  <c r="N107" i="2"/>
  <c r="N103" i="2"/>
  <c r="N99" i="2"/>
  <c r="N95" i="2"/>
  <c r="N91" i="2"/>
  <c r="N87" i="2"/>
  <c r="N83" i="2"/>
  <c r="N79" i="2"/>
  <c r="N75" i="2"/>
  <c r="N71" i="2"/>
  <c r="N67" i="2"/>
  <c r="N63" i="2"/>
  <c r="N59" i="2"/>
  <c r="N55" i="2"/>
  <c r="N51" i="2"/>
  <c r="N47" i="2"/>
  <c r="N43" i="2"/>
  <c r="N39" i="2"/>
  <c r="N35" i="2"/>
  <c r="N31" i="2"/>
  <c r="N496" i="2"/>
  <c r="N476" i="2"/>
  <c r="N460" i="2"/>
  <c r="N444" i="2"/>
  <c r="N408" i="2"/>
  <c r="N388" i="2"/>
  <c r="N372" i="2"/>
  <c r="N360" i="2"/>
  <c r="N505" i="2"/>
  <c r="N489" i="2"/>
  <c r="N468" i="2"/>
  <c r="N452" i="2"/>
  <c r="N436" i="2"/>
  <c r="N404" i="2"/>
  <c r="N376" i="2"/>
  <c r="N497" i="2"/>
  <c r="N502" i="2"/>
  <c r="N494" i="2"/>
  <c r="N490" i="2"/>
  <c r="N478" i="2"/>
  <c r="N470" i="2"/>
  <c r="N462" i="2"/>
  <c r="N454" i="2"/>
  <c r="N442" i="2"/>
  <c r="N434" i="2"/>
  <c r="N426" i="2"/>
  <c r="N418" i="2"/>
  <c r="N410" i="2"/>
  <c r="N402" i="2"/>
  <c r="N394" i="2"/>
  <c r="N386" i="2"/>
  <c r="N382" i="2"/>
  <c r="N378" i="2"/>
  <c r="N374" i="2"/>
  <c r="N370" i="2"/>
  <c r="N366" i="2"/>
  <c r="N362" i="2"/>
  <c r="N358" i="2"/>
  <c r="N354" i="2"/>
  <c r="N350" i="2"/>
  <c r="N346" i="2"/>
  <c r="N504" i="2"/>
  <c r="N464" i="2"/>
  <c r="N432" i="2"/>
  <c r="N420" i="2"/>
  <c r="N392" i="2"/>
  <c r="N364" i="2"/>
  <c r="N312" i="2"/>
  <c r="N493" i="2"/>
  <c r="N481" i="2"/>
  <c r="N506" i="2"/>
  <c r="N498" i="2"/>
  <c r="N486" i="2"/>
  <c r="N482" i="2"/>
  <c r="N474" i="2"/>
  <c r="N466" i="2"/>
  <c r="N458" i="2"/>
  <c r="N450" i="2"/>
  <c r="N446" i="2"/>
  <c r="N438" i="2"/>
  <c r="N430" i="2"/>
  <c r="N422" i="2"/>
  <c r="N414" i="2"/>
  <c r="N406" i="2"/>
  <c r="N398" i="2"/>
  <c r="N390" i="2"/>
  <c r="N27" i="2"/>
  <c r="N23" i="2"/>
  <c r="N19" i="2"/>
  <c r="N15" i="2"/>
  <c r="N488" i="2"/>
  <c r="N440" i="2"/>
  <c r="N396" i="2"/>
  <c r="N356" i="2"/>
  <c r="N336" i="2"/>
  <c r="N324" i="2"/>
  <c r="N316" i="2"/>
  <c r="N304" i="2"/>
  <c r="N296" i="2"/>
  <c r="N288" i="2"/>
  <c r="N276" i="2"/>
  <c r="N256" i="2"/>
  <c r="N240" i="2"/>
  <c r="N228" i="2"/>
  <c r="N212" i="2"/>
  <c r="N196" i="2"/>
  <c r="N184" i="2"/>
  <c r="N176" i="2"/>
  <c r="N164" i="2"/>
  <c r="N156" i="2"/>
  <c r="N148" i="2"/>
  <c r="N480" i="2"/>
  <c r="N456" i="2"/>
  <c r="N424" i="2"/>
  <c r="N400" i="2"/>
  <c r="N380" i="2"/>
  <c r="N368" i="2"/>
  <c r="N344" i="2"/>
  <c r="N332" i="2"/>
  <c r="N320" i="2"/>
  <c r="N292" i="2"/>
  <c r="N280" i="2"/>
  <c r="N268" i="2"/>
  <c r="N260" i="2"/>
  <c r="N252" i="2"/>
  <c r="N244" i="2"/>
  <c r="N232" i="2"/>
  <c r="N220" i="2"/>
  <c r="N208" i="2"/>
  <c r="N200" i="2"/>
  <c r="N188" i="2"/>
  <c r="N180" i="2"/>
  <c r="N172" i="2"/>
  <c r="N160" i="2"/>
  <c r="N152" i="2"/>
  <c r="N500" i="2"/>
  <c r="N484" i="2"/>
  <c r="N472" i="2"/>
  <c r="N412" i="2"/>
  <c r="N384" i="2"/>
  <c r="N352" i="2"/>
  <c r="N340" i="2"/>
  <c r="N328" i="2"/>
  <c r="N308" i="2"/>
  <c r="N300" i="2"/>
  <c r="N284" i="2"/>
  <c r="N272" i="2"/>
  <c r="N264" i="2"/>
  <c r="N248" i="2"/>
  <c r="N236" i="2"/>
  <c r="N224" i="2"/>
  <c r="N216" i="2"/>
  <c r="N204" i="2"/>
  <c r="N192" i="2"/>
  <c r="N168" i="2"/>
  <c r="N144" i="2"/>
  <c r="N508" i="2"/>
  <c r="N492" i="2"/>
  <c r="N448" i="2"/>
  <c r="N428" i="2"/>
  <c r="N416" i="2"/>
  <c r="N348" i="2"/>
  <c r="N501" i="2"/>
  <c r="N485" i="2"/>
  <c r="N477" i="2"/>
  <c r="N473" i="2"/>
  <c r="N469" i="2"/>
  <c r="N465" i="2"/>
  <c r="N461" i="2"/>
  <c r="N457" i="2"/>
  <c r="N453" i="2"/>
  <c r="N449" i="2"/>
  <c r="N445" i="2"/>
  <c r="N441" i="2"/>
  <c r="N437" i="2"/>
  <c r="N433" i="2"/>
  <c r="N429" i="2"/>
  <c r="N425" i="2"/>
  <c r="N421" i="2"/>
  <c r="N417" i="2"/>
  <c r="N413" i="2"/>
  <c r="N409" i="2"/>
  <c r="N405" i="2"/>
  <c r="N401" i="2"/>
  <c r="N397" i="2"/>
  <c r="N393" i="2"/>
  <c r="N389" i="2"/>
  <c r="N385" i="2"/>
  <c r="N381" i="2"/>
  <c r="N377" i="2"/>
  <c r="N373" i="2"/>
  <c r="N369" i="2"/>
  <c r="N365" i="2"/>
  <c r="N361" i="2"/>
  <c r="N357" i="2"/>
  <c r="N353" i="2"/>
  <c r="N349" i="2"/>
  <c r="N345" i="2"/>
  <c r="N341" i="2"/>
  <c r="N337" i="2"/>
  <c r="N333" i="2"/>
  <c r="N329" i="2"/>
  <c r="N325" i="2"/>
  <c r="N321" i="2"/>
  <c r="N317" i="2"/>
  <c r="N313" i="2"/>
  <c r="N309" i="2"/>
  <c r="N305" i="2"/>
  <c r="N301" i="2"/>
  <c r="N342" i="2"/>
  <c r="N338" i="2"/>
  <c r="N334" i="2"/>
  <c r="N330" i="2"/>
  <c r="N326" i="2"/>
  <c r="N322" i="2"/>
  <c r="N318" i="2"/>
  <c r="N314" i="2"/>
  <c r="N310" i="2"/>
  <c r="N306" i="2"/>
  <c r="N302" i="2"/>
  <c r="N298" i="2"/>
  <c r="N294" i="2"/>
  <c r="N290" i="2"/>
  <c r="N286" i="2"/>
  <c r="N282" i="2"/>
  <c r="N278" i="2"/>
  <c r="N274" i="2"/>
  <c r="N270" i="2"/>
  <c r="N266" i="2"/>
  <c r="N262" i="2"/>
  <c r="N258" i="2"/>
  <c r="N254" i="2"/>
  <c r="N250" i="2"/>
  <c r="N246" i="2"/>
  <c r="N242" i="2"/>
  <c r="N238" i="2"/>
  <c r="N234" i="2"/>
  <c r="N230" i="2"/>
  <c r="N226" i="2"/>
  <c r="N222" i="2"/>
  <c r="N218" i="2"/>
  <c r="N214" i="2"/>
  <c r="N210" i="2"/>
  <c r="N206" i="2"/>
  <c r="N202" i="2"/>
  <c r="N198" i="2"/>
  <c r="N194" i="2"/>
  <c r="N190" i="2"/>
  <c r="N186" i="2"/>
  <c r="N182" i="2"/>
  <c r="N178" i="2"/>
  <c r="N174" i="2"/>
  <c r="N170" i="2"/>
  <c r="N166" i="2"/>
  <c r="N162" i="2"/>
  <c r="N158" i="2"/>
  <c r="N154" i="2"/>
  <c r="N150" i="2"/>
  <c r="N146" i="2"/>
  <c r="N142" i="2"/>
  <c r="N138" i="2"/>
  <c r="N134" i="2"/>
  <c r="N130" i="2"/>
  <c r="N126" i="2"/>
  <c r="N122" i="2"/>
  <c r="N118" i="2"/>
  <c r="N114" i="2"/>
  <c r="N110" i="2"/>
  <c r="N106" i="2"/>
  <c r="N102" i="2"/>
  <c r="N98" i="2"/>
  <c r="N94" i="2"/>
  <c r="N90" i="2"/>
  <c r="N86" i="2"/>
  <c r="N82" i="2"/>
  <c r="N78" i="2"/>
  <c r="N74" i="2"/>
  <c r="N70" i="2"/>
  <c r="N66" i="2"/>
  <c r="N62" i="2"/>
  <c r="N58" i="2"/>
  <c r="N54" i="2"/>
  <c r="N50" i="2"/>
  <c r="N46" i="2"/>
  <c r="N42" i="2"/>
  <c r="N38" i="2"/>
  <c r="N34" i="2"/>
  <c r="N30" i="2"/>
  <c r="N26" i="2"/>
  <c r="N22" i="2"/>
  <c r="N18" i="2"/>
  <c r="N14" i="2"/>
  <c r="N10" i="2"/>
  <c r="N6" i="2"/>
  <c r="N11" i="2"/>
  <c r="N7" i="2"/>
  <c r="N297" i="2"/>
  <c r="N293" i="2"/>
  <c r="N289" i="2"/>
  <c r="N285" i="2"/>
  <c r="N281" i="2"/>
  <c r="N277" i="2"/>
  <c r="N273" i="2"/>
  <c r="N269" i="2"/>
  <c r="N265" i="2"/>
  <c r="N261" i="2"/>
  <c r="N257" i="2"/>
  <c r="N253" i="2"/>
  <c r="N249" i="2"/>
  <c r="N245" i="2"/>
  <c r="N241" i="2"/>
  <c r="N237" i="2"/>
  <c r="N233" i="2"/>
  <c r="N229" i="2"/>
  <c r="N225" i="2"/>
  <c r="N221" i="2"/>
  <c r="N217" i="2"/>
  <c r="N213" i="2"/>
  <c r="N209" i="2"/>
  <c r="N205" i="2"/>
  <c r="N201" i="2"/>
  <c r="N197" i="2"/>
  <c r="N193" i="2"/>
  <c r="N189" i="2"/>
  <c r="N185" i="2"/>
  <c r="N181" i="2"/>
  <c r="N177" i="2"/>
  <c r="N173" i="2"/>
  <c r="N169" i="2"/>
  <c r="N165" i="2"/>
  <c r="N161" i="2"/>
  <c r="N157" i="2"/>
  <c r="N153" i="2"/>
  <c r="N149" i="2"/>
  <c r="N145" i="2"/>
  <c r="N141" i="2"/>
  <c r="N137" i="2"/>
  <c r="N133" i="2"/>
  <c r="N129" i="2"/>
  <c r="N125" i="2"/>
  <c r="N121" i="2"/>
  <c r="N117" i="2"/>
  <c r="N113" i="2"/>
  <c r="N109" i="2"/>
  <c r="N105" i="2"/>
  <c r="N101" i="2"/>
  <c r="N97" i="2"/>
  <c r="N93" i="2"/>
  <c r="N89" i="2"/>
  <c r="N85" i="2"/>
  <c r="N81" i="2"/>
  <c r="N77" i="2"/>
  <c r="N73" i="2"/>
  <c r="N69" i="2"/>
  <c r="N65" i="2"/>
  <c r="N61" i="2"/>
  <c r="N57" i="2"/>
  <c r="N53" i="2"/>
  <c r="N49" i="2"/>
  <c r="N45" i="2"/>
  <c r="N41" i="2"/>
  <c r="N37" i="2"/>
  <c r="N33" i="2"/>
  <c r="N29" i="2"/>
  <c r="N25" i="2"/>
  <c r="N21" i="2"/>
  <c r="N17" i="2"/>
  <c r="N13" i="2"/>
  <c r="N9" i="2"/>
  <c r="C13" i="11"/>
  <c r="I13" i="11" s="1"/>
  <c r="C14" i="11"/>
  <c r="I14" i="11" s="1"/>
  <c r="Q14" i="1"/>
  <c r="V14" i="1"/>
  <c r="U14" i="1"/>
  <c r="T14" i="1"/>
  <c r="S14" i="1"/>
  <c r="R14" i="1"/>
  <c r="M508"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 i="1"/>
  <c r="R23" i="1" s="1"/>
  <c r="J5" i="1"/>
  <c r="S23" i="1" s="1"/>
  <c r="K5" i="1"/>
  <c r="T22" i="1" s="1"/>
  <c r="L5" i="1"/>
  <c r="U24" i="1" s="1"/>
  <c r="V24"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 i="1"/>
  <c r="I12" i="19" l="1"/>
  <c r="E7" i="19"/>
  <c r="F7" i="19" s="1"/>
  <c r="AK217" i="18"/>
  <c r="CE219" i="17"/>
  <c r="AM25" i="18"/>
  <c r="AL25" i="18" s="1"/>
  <c r="CF27" i="17"/>
  <c r="AC389" i="18"/>
  <c r="AD389" i="18" s="1"/>
  <c r="AF389" i="18" s="1"/>
  <c r="AC355" i="18"/>
  <c r="AD355" i="18" s="1"/>
  <c r="AF355" i="18" s="1"/>
  <c r="AC323" i="18"/>
  <c r="AD323" i="18" s="1"/>
  <c r="AF323" i="18" s="1"/>
  <c r="X119" i="18"/>
  <c r="Y119" i="18" s="1"/>
  <c r="BY121" i="17"/>
  <c r="AK193" i="18"/>
  <c r="CE195" i="17"/>
  <c r="CE60" i="17"/>
  <c r="AK58" i="18"/>
  <c r="AL155" i="18"/>
  <c r="AM155" i="18"/>
  <c r="CF157" i="17"/>
  <c r="T271" i="18"/>
  <c r="R272" i="17"/>
  <c r="T270" i="18"/>
  <c r="R271" i="17"/>
  <c r="T70" i="18"/>
  <c r="BW72" i="17"/>
  <c r="R70" i="17"/>
  <c r="R71" i="17"/>
  <c r="AK51" i="18"/>
  <c r="CE53" i="17"/>
  <c r="AC359" i="18"/>
  <c r="AD359" i="18" s="1"/>
  <c r="AF359" i="18" s="1"/>
  <c r="AB327" i="18"/>
  <c r="AC327" i="18"/>
  <c r="AD327" i="18" s="1"/>
  <c r="AF327" i="18" s="1"/>
  <c r="X113" i="18"/>
  <c r="Y113" i="18" s="1"/>
  <c r="BY115" i="17"/>
  <c r="T40" i="18"/>
  <c r="R41" i="17"/>
  <c r="BW42" i="17"/>
  <c r="R40" i="17"/>
  <c r="T368" i="18"/>
  <c r="R369" i="17"/>
  <c r="R368" i="17"/>
  <c r="T265" i="18"/>
  <c r="R266" i="17"/>
  <c r="T378" i="18"/>
  <c r="R379" i="17"/>
  <c r="R378" i="17"/>
  <c r="T274" i="18"/>
  <c r="R275" i="17"/>
  <c r="AK170" i="18"/>
  <c r="CE172" i="17"/>
  <c r="X229" i="18"/>
  <c r="Y229" i="18" s="1"/>
  <c r="BY231" i="17"/>
  <c r="X140" i="18"/>
  <c r="Y140" i="18" s="1"/>
  <c r="BY142" i="17"/>
  <c r="T262" i="18"/>
  <c r="R263" i="17"/>
  <c r="T334" i="18"/>
  <c r="R335" i="17"/>
  <c r="R334" i="17"/>
  <c r="AK189" i="18"/>
  <c r="CE191" i="17"/>
  <c r="AK195" i="18"/>
  <c r="CE197" i="17"/>
  <c r="AM41" i="18"/>
  <c r="AL41" i="18" s="1"/>
  <c r="CF43" i="17"/>
  <c r="AB456" i="18"/>
  <c r="AC456" i="18"/>
  <c r="AD456" i="18" s="1"/>
  <c r="AF456" i="18" s="1"/>
  <c r="T268" i="18"/>
  <c r="R269" i="17"/>
  <c r="AK165" i="18"/>
  <c r="CE167" i="17"/>
  <c r="AB373" i="18"/>
  <c r="AC373" i="18"/>
  <c r="AD373" i="18" s="1"/>
  <c r="AF373" i="18" s="1"/>
  <c r="AB341" i="18"/>
  <c r="AC341" i="18"/>
  <c r="AD341" i="18" s="1"/>
  <c r="AF341" i="18" s="1"/>
  <c r="T21" i="18"/>
  <c r="R22" i="17"/>
  <c r="BW23" i="17"/>
  <c r="X148" i="18"/>
  <c r="Y148" i="18" s="1"/>
  <c r="BY150" i="17"/>
  <c r="CE94" i="17"/>
  <c r="AK92" i="18"/>
  <c r="X49" i="18"/>
  <c r="Y49" i="18" s="1"/>
  <c r="BY51" i="17"/>
  <c r="AC496" i="18"/>
  <c r="AD496" i="18" s="1"/>
  <c r="AF496" i="18" s="1"/>
  <c r="T56" i="18"/>
  <c r="BW58" i="17"/>
  <c r="R56" i="17"/>
  <c r="R57" i="17"/>
  <c r="T224" i="18"/>
  <c r="BW226" i="17"/>
  <c r="R225" i="17"/>
  <c r="R224" i="17"/>
  <c r="AK208" i="18"/>
  <c r="CE210" i="17"/>
  <c r="X115" i="18"/>
  <c r="Y115" i="18" s="1"/>
  <c r="BY117" i="17"/>
  <c r="AM103" i="18"/>
  <c r="AL103" i="18"/>
  <c r="CF105" i="17"/>
  <c r="T64" i="18"/>
  <c r="R64" i="17"/>
  <c r="R65" i="17"/>
  <c r="BW66" i="17"/>
  <c r="T260" i="18"/>
  <c r="R261" i="17"/>
  <c r="T106" i="18"/>
  <c r="BW108" i="17"/>
  <c r="R107" i="17"/>
  <c r="AK63" i="18"/>
  <c r="CE65" i="17"/>
  <c r="T370" i="18"/>
  <c r="R371" i="17"/>
  <c r="R370" i="17"/>
  <c r="AK197" i="18"/>
  <c r="CE199" i="17"/>
  <c r="T122" i="18"/>
  <c r="R123" i="17"/>
  <c r="BW124" i="17"/>
  <c r="R122" i="17"/>
  <c r="AC482" i="18"/>
  <c r="AD482" i="18" s="1"/>
  <c r="AF482" i="18" s="1"/>
  <c r="T254" i="18"/>
  <c r="R255" i="17"/>
  <c r="AM141" i="18"/>
  <c r="AL141" i="18" s="1"/>
  <c r="CF143" i="17"/>
  <c r="AK156" i="18"/>
  <c r="CE158" i="17"/>
  <c r="CE102" i="17"/>
  <c r="AK100" i="18"/>
  <c r="X134" i="18"/>
  <c r="Y134" i="18" s="1"/>
  <c r="BY136" i="17"/>
  <c r="AB367" i="18"/>
  <c r="AC367" i="18"/>
  <c r="AD367" i="18" s="1"/>
  <c r="AF367" i="18" s="1"/>
  <c r="AB335" i="18"/>
  <c r="AC335" i="18"/>
  <c r="AD335" i="18" s="1"/>
  <c r="AF335" i="18" s="1"/>
  <c r="AL143" i="18"/>
  <c r="AM143" i="18"/>
  <c r="CF145" i="17"/>
  <c r="X47" i="18"/>
  <c r="Y47" i="18" s="1"/>
  <c r="BY49" i="17"/>
  <c r="AK209" i="18"/>
  <c r="CE211" i="17"/>
  <c r="AM162" i="18"/>
  <c r="AL162" i="18" s="1"/>
  <c r="CF164" i="17"/>
  <c r="AB468" i="18"/>
  <c r="AC468" i="18"/>
  <c r="AD468" i="18" s="1"/>
  <c r="AF468" i="18" s="1"/>
  <c r="X144" i="18"/>
  <c r="Y144" i="18" s="1"/>
  <c r="BY146" i="17"/>
  <c r="AK79" i="18"/>
  <c r="CE81" i="17"/>
  <c r="T6" i="18"/>
  <c r="R6" i="17"/>
  <c r="R7" i="17"/>
  <c r="BW8" i="17"/>
  <c r="T273" i="18"/>
  <c r="R274" i="17"/>
  <c r="AK166" i="18"/>
  <c r="CE168" i="17"/>
  <c r="AM7" i="18"/>
  <c r="AL7" i="18"/>
  <c r="CF9" i="17"/>
  <c r="T15" i="18"/>
  <c r="R16" i="17"/>
  <c r="BW17" i="17"/>
  <c r="R15" i="17"/>
  <c r="AB476" i="18"/>
  <c r="AC476" i="18"/>
  <c r="AD476" i="18" s="1"/>
  <c r="AF476" i="18" s="1"/>
  <c r="T366" i="18"/>
  <c r="R367" i="17"/>
  <c r="R366" i="17"/>
  <c r="T228" i="18"/>
  <c r="BW230" i="17"/>
  <c r="R229" i="17"/>
  <c r="R228" i="17"/>
  <c r="AK216" i="18"/>
  <c r="CE218" i="17"/>
  <c r="T118" i="18"/>
  <c r="BW120" i="17"/>
  <c r="R119" i="17"/>
  <c r="R118" i="17"/>
  <c r="T44" i="18"/>
  <c r="R44" i="17"/>
  <c r="R45" i="17"/>
  <c r="BW46" i="17"/>
  <c r="CE37" i="17"/>
  <c r="AK35" i="18"/>
  <c r="AL53" i="18"/>
  <c r="AM53" i="18"/>
  <c r="CF55" i="17"/>
  <c r="AK61" i="18"/>
  <c r="CE63" i="17"/>
  <c r="AK171" i="18"/>
  <c r="CE173" i="17"/>
  <c r="AM153" i="18"/>
  <c r="AL153" i="18" s="1"/>
  <c r="CF155" i="17"/>
  <c r="T226" i="18"/>
  <c r="R227" i="17"/>
  <c r="BW228" i="17"/>
  <c r="R226" i="17"/>
  <c r="T253" i="18"/>
  <c r="R254" i="17"/>
  <c r="AK194" i="18"/>
  <c r="CE196" i="17"/>
  <c r="X225" i="18"/>
  <c r="Y225" i="18" s="1"/>
  <c r="BY227" i="17"/>
  <c r="AC490" i="18"/>
  <c r="AD490" i="18" s="1"/>
  <c r="AF490" i="18" s="1"/>
  <c r="T362" i="18"/>
  <c r="R363" i="17"/>
  <c r="R362" i="17"/>
  <c r="AK207" i="18"/>
  <c r="CE209" i="17"/>
  <c r="T252" i="18"/>
  <c r="BW254" i="17"/>
  <c r="R253" i="17"/>
  <c r="AK187" i="18"/>
  <c r="CE189" i="17"/>
  <c r="AK172" i="18"/>
  <c r="CE174" i="17"/>
  <c r="AG187" i="18"/>
  <c r="CD189" i="17" s="1"/>
  <c r="X104" i="18"/>
  <c r="Y104" i="18" s="1"/>
  <c r="BY106" i="17"/>
  <c r="AG217" i="18"/>
  <c r="CD219" i="17" s="1"/>
  <c r="AG172" i="18"/>
  <c r="CD174" i="17" s="1"/>
  <c r="AK183" i="18"/>
  <c r="CE185" i="17"/>
  <c r="AM91" i="18"/>
  <c r="AL91" i="18"/>
  <c r="CF93" i="17"/>
  <c r="AB470" i="18"/>
  <c r="AC470" i="18"/>
  <c r="AD470" i="18" s="1"/>
  <c r="AF470" i="18" s="1"/>
  <c r="T344" i="18"/>
  <c r="R345" i="17"/>
  <c r="R344" i="17"/>
  <c r="AL283" i="18"/>
  <c r="T244" i="18"/>
  <c r="BW246" i="17"/>
  <c r="R245" i="17"/>
  <c r="R244" i="17"/>
  <c r="AL131" i="18"/>
  <c r="AM131" i="18"/>
  <c r="CF133" i="17"/>
  <c r="AB504" i="18"/>
  <c r="AC504" i="18"/>
  <c r="AD504" i="18" s="1"/>
  <c r="AF504" i="18" s="1"/>
  <c r="AK163" i="18"/>
  <c r="CE165" i="17"/>
  <c r="AK174" i="18"/>
  <c r="CE176" i="17"/>
  <c r="AG193" i="18"/>
  <c r="CD195" i="17" s="1"/>
  <c r="AG66" i="18"/>
  <c r="CD68" i="17" s="1"/>
  <c r="AL408" i="18"/>
  <c r="AL68" i="18"/>
  <c r="AM68" i="18"/>
  <c r="CF70" i="17"/>
  <c r="T380" i="18"/>
  <c r="R381" i="17"/>
  <c r="R380" i="17"/>
  <c r="X237" i="18"/>
  <c r="Y237" i="18" s="1"/>
  <c r="BY239" i="17"/>
  <c r="T17" i="18"/>
  <c r="BW19" i="17"/>
  <c r="R18" i="17"/>
  <c r="R17" i="17"/>
  <c r="X14" i="18"/>
  <c r="Y14" i="18" s="1"/>
  <c r="BY16" i="17"/>
  <c r="AL439" i="18"/>
  <c r="AG51" i="18"/>
  <c r="CD53" i="17" s="1"/>
  <c r="T242" i="18"/>
  <c r="R243" i="17"/>
  <c r="BW244" i="17"/>
  <c r="R242" i="17"/>
  <c r="AM65" i="18"/>
  <c r="AL65" i="18" s="1"/>
  <c r="CF67" i="17"/>
  <c r="T250" i="18"/>
  <c r="R251" i="17"/>
  <c r="BW252" i="17"/>
  <c r="R250" i="17"/>
  <c r="X111" i="18"/>
  <c r="Y111" i="18" s="1"/>
  <c r="BY113" i="17"/>
  <c r="AK196" i="18"/>
  <c r="CE198" i="17"/>
  <c r="T116" i="18"/>
  <c r="R117" i="17"/>
  <c r="BW118" i="17"/>
  <c r="R116" i="17"/>
  <c r="T42" i="18"/>
  <c r="R42" i="17"/>
  <c r="R43" i="17"/>
  <c r="BW44" i="17"/>
  <c r="T18" i="18"/>
  <c r="R19" i="17"/>
  <c r="BW20" i="17"/>
  <c r="AL506" i="18"/>
  <c r="AG170" i="18"/>
  <c r="CD172" i="17" s="1"/>
  <c r="AL410" i="18"/>
  <c r="AB369" i="18"/>
  <c r="AC369" i="18"/>
  <c r="AD369" i="18" s="1"/>
  <c r="AF369" i="18" s="1"/>
  <c r="AB337" i="18"/>
  <c r="AC337" i="18"/>
  <c r="AD337" i="18" s="1"/>
  <c r="AF337" i="18" s="1"/>
  <c r="AM149" i="18"/>
  <c r="AL149" i="18" s="1"/>
  <c r="CF151" i="17"/>
  <c r="X223" i="18"/>
  <c r="Y223" i="18" s="1"/>
  <c r="BY225" i="17"/>
  <c r="AK27" i="18"/>
  <c r="CE29" i="17"/>
  <c r="AG189" i="18"/>
  <c r="CD191" i="17" s="1"/>
  <c r="AG195" i="18"/>
  <c r="CD197" i="17" s="1"/>
  <c r="AK45" i="18"/>
  <c r="CE47" i="17"/>
  <c r="T387" i="18"/>
  <c r="R388" i="17"/>
  <c r="AK180" i="18"/>
  <c r="CE182" i="17"/>
  <c r="AB480" i="18"/>
  <c r="AC480" i="18"/>
  <c r="AD480" i="18" s="1"/>
  <c r="AF480" i="18" s="1"/>
  <c r="T332" i="18"/>
  <c r="R333" i="17"/>
  <c r="R332" i="17"/>
  <c r="AG165" i="18"/>
  <c r="CD167" i="17" s="1"/>
  <c r="AM57" i="18"/>
  <c r="CF59" i="17"/>
  <c r="AK214" i="18"/>
  <c r="CE216" i="17"/>
  <c r="AB320" i="18"/>
  <c r="AC320" i="18"/>
  <c r="AD320" i="18" s="1"/>
  <c r="AF320" i="18" s="1"/>
  <c r="T264" i="18"/>
  <c r="R265" i="17"/>
  <c r="AK188" i="18"/>
  <c r="CE190" i="17"/>
  <c r="AH152" i="18"/>
  <c r="AI152" i="18" s="1"/>
  <c r="AM5" i="18"/>
  <c r="AL5" i="18" s="1"/>
  <c r="CF7" i="17"/>
  <c r="AK168" i="18"/>
  <c r="CE170" i="17"/>
  <c r="AG92" i="18"/>
  <c r="CD94" i="17" s="1"/>
  <c r="AK177" i="18"/>
  <c r="CE179" i="17"/>
  <c r="CE74" i="17"/>
  <c r="AK72" i="18"/>
  <c r="AM43" i="18"/>
  <c r="AL43" i="18" s="1"/>
  <c r="CF45" i="17"/>
  <c r="AL479" i="18"/>
  <c r="AG208" i="18"/>
  <c r="CD210" i="17" s="1"/>
  <c r="X90" i="18"/>
  <c r="Y90" i="18" s="1"/>
  <c r="BY92" i="17"/>
  <c r="X10" i="18"/>
  <c r="Y10" i="18" s="1"/>
  <c r="BY12" i="17"/>
  <c r="T350" i="18"/>
  <c r="R351" i="17"/>
  <c r="R350" i="17"/>
  <c r="AL307" i="18"/>
  <c r="AV66" i="17"/>
  <c r="AX66" i="17" s="1"/>
  <c r="AC363" i="18"/>
  <c r="AD363" i="18" s="1"/>
  <c r="AF363" i="18" s="1"/>
  <c r="AB331" i="18"/>
  <c r="AC331" i="18"/>
  <c r="AD331" i="18" s="1"/>
  <c r="AF331" i="18" s="1"/>
  <c r="AK210" i="18"/>
  <c r="CE212" i="17"/>
  <c r="X121" i="18"/>
  <c r="Y121" i="18" s="1"/>
  <c r="BY123" i="17"/>
  <c r="AM83" i="18"/>
  <c r="AL83" i="18" s="1"/>
  <c r="CF85" i="17"/>
  <c r="AG63" i="18"/>
  <c r="CD65" i="17" s="1"/>
  <c r="AL404" i="18"/>
  <c r="T266" i="18"/>
  <c r="R267" i="17"/>
  <c r="AK218" i="18"/>
  <c r="CE220" i="17"/>
  <c r="T159" i="18"/>
  <c r="R159" i="17"/>
  <c r="R160" i="17"/>
  <c r="BW161" i="17"/>
  <c r="T348" i="18"/>
  <c r="R349" i="17"/>
  <c r="R348" i="17"/>
  <c r="AG197" i="18"/>
  <c r="CD199" i="17" s="1"/>
  <c r="AG156" i="18"/>
  <c r="CD158" i="17" s="1"/>
  <c r="AG100" i="18"/>
  <c r="CD102" i="17" s="1"/>
  <c r="AK201" i="18"/>
  <c r="CE203" i="17"/>
  <c r="T112" i="18"/>
  <c r="R113" i="17"/>
  <c r="BW114" i="17"/>
  <c r="R112" i="17"/>
  <c r="AK67" i="18"/>
  <c r="CE69" i="17"/>
  <c r="T381" i="18"/>
  <c r="R382" i="17"/>
  <c r="T388" i="18"/>
  <c r="R389" i="17"/>
  <c r="AK167" i="18"/>
  <c r="CE169" i="17"/>
  <c r="AM93" i="18"/>
  <c r="AL93" i="18" s="1"/>
  <c r="CF95" i="17"/>
  <c r="X241" i="18"/>
  <c r="Y241" i="18" s="1"/>
  <c r="BY243" i="17"/>
  <c r="T236" i="18"/>
  <c r="BW238" i="17"/>
  <c r="R237" i="17"/>
  <c r="R236" i="17"/>
  <c r="AK73" i="18"/>
  <c r="CE75" i="17"/>
  <c r="AK190" i="18"/>
  <c r="CE192" i="17"/>
  <c r="T346" i="18"/>
  <c r="R347" i="17"/>
  <c r="R346" i="17"/>
  <c r="AG209" i="18"/>
  <c r="CD211" i="17" s="1"/>
  <c r="AL145" i="18"/>
  <c r="AM145" i="18"/>
  <c r="CF147" i="17"/>
  <c r="T372" i="18"/>
  <c r="R373" i="17"/>
  <c r="R372" i="17"/>
  <c r="T240" i="18"/>
  <c r="BW242" i="17"/>
  <c r="AV242" i="17" s="1"/>
  <c r="R241" i="17"/>
  <c r="R240" i="17"/>
  <c r="X132" i="18"/>
  <c r="Y132" i="18" s="1"/>
  <c r="BY134" i="17"/>
  <c r="T114" i="18"/>
  <c r="BW116" i="17"/>
  <c r="R115" i="17"/>
  <c r="R114" i="17"/>
  <c r="AG79" i="18"/>
  <c r="CD81" i="17" s="1"/>
  <c r="AX8" i="17"/>
  <c r="AV8" i="17"/>
  <c r="AC377" i="18"/>
  <c r="AD377" i="18" s="1"/>
  <c r="AF377" i="18" s="1"/>
  <c r="AC345" i="18"/>
  <c r="AD345" i="18" s="1"/>
  <c r="AF345" i="18" s="1"/>
  <c r="AG166" i="18"/>
  <c r="CD168" i="17" s="1"/>
  <c r="T120" i="18"/>
  <c r="R121" i="17"/>
  <c r="BW122" i="17"/>
  <c r="R120" i="17"/>
  <c r="AG216" i="18"/>
  <c r="CD218" i="17" s="1"/>
  <c r="AV120" i="17"/>
  <c r="AX120" i="17" s="1"/>
  <c r="AK33" i="18"/>
  <c r="CE35" i="17"/>
  <c r="AG35" i="18"/>
  <c r="CD37" i="17" s="1"/>
  <c r="AL432" i="18"/>
  <c r="AC317" i="18"/>
  <c r="AD317" i="18" s="1"/>
  <c r="AF317" i="18" s="1"/>
  <c r="T222" i="18"/>
  <c r="R223" i="17"/>
  <c r="BW224" i="17"/>
  <c r="R222" i="17"/>
  <c r="AM89" i="18"/>
  <c r="AL89" i="18" s="1"/>
  <c r="CF91" i="17"/>
  <c r="AG61" i="18"/>
  <c r="CD63" i="17" s="1"/>
  <c r="AC365" i="18"/>
  <c r="AD365" i="18" s="1"/>
  <c r="AF365" i="18" s="1"/>
  <c r="AC333" i="18"/>
  <c r="AD333" i="18" s="1"/>
  <c r="AF333" i="18" s="1"/>
  <c r="AG171" i="18"/>
  <c r="CD173" i="17" s="1"/>
  <c r="T124" i="18"/>
  <c r="BW126" i="17"/>
  <c r="R125" i="17"/>
  <c r="R124" i="17"/>
  <c r="AL497" i="18"/>
  <c r="AC318" i="18"/>
  <c r="AD318" i="18" s="1"/>
  <c r="AF318" i="18" s="1"/>
  <c r="AL301" i="18"/>
  <c r="AG194" i="18"/>
  <c r="CD196" i="17" s="1"/>
  <c r="AK205" i="18"/>
  <c r="CE207" i="17"/>
  <c r="AB452" i="18"/>
  <c r="AC452" i="18"/>
  <c r="AD452" i="18" s="1"/>
  <c r="AF452" i="18" s="1"/>
  <c r="AG207" i="18"/>
  <c r="CD209" i="17" s="1"/>
  <c r="AK202" i="18"/>
  <c r="CE204" i="17"/>
  <c r="AK55" i="18"/>
  <c r="CE57" i="17"/>
  <c r="T324" i="18"/>
  <c r="R325" i="17"/>
  <c r="R324" i="17"/>
  <c r="X245" i="18"/>
  <c r="Y245" i="18" s="1"/>
  <c r="BY247" i="17"/>
  <c r="AV254" i="17"/>
  <c r="AW254" i="17" s="1"/>
  <c r="AX254" i="17"/>
  <c r="AK181" i="18"/>
  <c r="CE183" i="17"/>
  <c r="X136" i="18"/>
  <c r="Y136" i="18" s="1"/>
  <c r="BY138" i="17"/>
  <c r="X82" i="18"/>
  <c r="Y82" i="18" s="1"/>
  <c r="BY84" i="17"/>
  <c r="AC498" i="18"/>
  <c r="AD498" i="18" s="1"/>
  <c r="AF498" i="18" s="1"/>
  <c r="T275" i="18"/>
  <c r="R276" i="17"/>
  <c r="AB371" i="18"/>
  <c r="AC371" i="18"/>
  <c r="AD371" i="18" s="1"/>
  <c r="AF371" i="18" s="1"/>
  <c r="AC339" i="18"/>
  <c r="AD339" i="18" s="1"/>
  <c r="AF339" i="18" s="1"/>
  <c r="T54" i="18"/>
  <c r="R54" i="17"/>
  <c r="R55" i="17"/>
  <c r="BW56" i="17"/>
  <c r="T38" i="18"/>
  <c r="BW40" i="17"/>
  <c r="R39" i="17"/>
  <c r="R38" i="17"/>
  <c r="T256" i="18"/>
  <c r="R257" i="17"/>
  <c r="T238" i="18"/>
  <c r="R239" i="17"/>
  <c r="BW240" i="17"/>
  <c r="AV240" i="17" s="1"/>
  <c r="R238" i="17"/>
  <c r="CE68" i="17"/>
  <c r="AK66" i="18"/>
  <c r="T257" i="18"/>
  <c r="R258" i="17"/>
  <c r="CE28" i="17"/>
  <c r="AK26" i="18"/>
  <c r="T326" i="18"/>
  <c r="R327" i="17"/>
  <c r="R326" i="17"/>
  <c r="AB488" i="18"/>
  <c r="AC488" i="18"/>
  <c r="AD488" i="18" s="1"/>
  <c r="AF488" i="18" s="1"/>
  <c r="AB375" i="18"/>
  <c r="AC375" i="18"/>
  <c r="AD375" i="18" s="1"/>
  <c r="AF375" i="18" s="1"/>
  <c r="AB343" i="18"/>
  <c r="AC343" i="18"/>
  <c r="AD343" i="18" s="1"/>
  <c r="AF343" i="18" s="1"/>
  <c r="X127" i="18"/>
  <c r="Y127" i="18" s="1"/>
  <c r="BY129" i="17"/>
  <c r="T19" i="18"/>
  <c r="R20" i="17"/>
  <c r="BW21" i="17"/>
  <c r="AK39" i="18"/>
  <c r="CE41" i="17"/>
  <c r="AV20" i="17"/>
  <c r="AX20" i="17" s="1"/>
  <c r="T261" i="18"/>
  <c r="R262" i="17"/>
  <c r="AL151" i="18"/>
  <c r="AM151" i="18"/>
  <c r="CF153" i="17"/>
  <c r="X117" i="18"/>
  <c r="Y117" i="18" s="1"/>
  <c r="BY119" i="17"/>
  <c r="X86" i="18"/>
  <c r="Y86" i="18" s="1"/>
  <c r="BY88" i="17"/>
  <c r="AM11" i="18"/>
  <c r="AL11" i="18" s="1"/>
  <c r="CF13" i="17"/>
  <c r="T234" i="18"/>
  <c r="R235" i="17"/>
  <c r="BW236" i="17"/>
  <c r="AV236" i="17" s="1"/>
  <c r="R234" i="17"/>
  <c r="AK204" i="18"/>
  <c r="CE206" i="17"/>
  <c r="AK215" i="18"/>
  <c r="CE217" i="17"/>
  <c r="T360" i="18"/>
  <c r="R361" i="17"/>
  <c r="R360" i="17"/>
  <c r="X249" i="18"/>
  <c r="Y249" i="18" s="1"/>
  <c r="BY251" i="17"/>
  <c r="T108" i="18"/>
  <c r="R109" i="17"/>
  <c r="BW110" i="17"/>
  <c r="AV110" i="17" s="1"/>
  <c r="R108" i="17"/>
  <c r="X109" i="18"/>
  <c r="Y109" i="18" s="1"/>
  <c r="BY111" i="17"/>
  <c r="AK158" i="18"/>
  <c r="CE160" i="17"/>
  <c r="AC357" i="18"/>
  <c r="AD357" i="18" s="1"/>
  <c r="AF357" i="18" s="1"/>
  <c r="AC325" i="18"/>
  <c r="AD325" i="18" s="1"/>
  <c r="AF325" i="18" s="1"/>
  <c r="AM85" i="18"/>
  <c r="AL85" i="18"/>
  <c r="CF87" i="17"/>
  <c r="AV23" i="17"/>
  <c r="AX23" i="17"/>
  <c r="T342" i="18"/>
  <c r="R343" i="17"/>
  <c r="R342" i="17"/>
  <c r="AM101" i="18"/>
  <c r="AL101" i="18" s="1"/>
  <c r="CF103" i="17"/>
  <c r="AC460" i="18"/>
  <c r="AD460" i="18" s="1"/>
  <c r="AF460" i="18" s="1"/>
  <c r="X221" i="18"/>
  <c r="Y221" i="18" s="1"/>
  <c r="BY223" i="17"/>
  <c r="T219" i="18"/>
  <c r="BW221" i="17"/>
  <c r="AV221" i="17" s="1"/>
  <c r="R220" i="17"/>
  <c r="R219" i="17"/>
  <c r="X125" i="18"/>
  <c r="Y125" i="18" s="1"/>
  <c r="BY127" i="17"/>
  <c r="AK161" i="18"/>
  <c r="CE163" i="17"/>
  <c r="T330" i="18"/>
  <c r="R331" i="17"/>
  <c r="R330" i="17"/>
  <c r="X235" i="18"/>
  <c r="Y235" i="18" s="1"/>
  <c r="BY237" i="17"/>
  <c r="X146" i="18"/>
  <c r="Y146" i="18" s="1"/>
  <c r="BY148" i="17"/>
  <c r="AL62" i="18"/>
  <c r="AM62" i="18"/>
  <c r="CF64" i="17"/>
  <c r="T263" i="18"/>
  <c r="R264" i="17"/>
  <c r="AK176" i="18"/>
  <c r="CE178" i="17"/>
  <c r="X129" i="18"/>
  <c r="Y129" i="18" s="1"/>
  <c r="BY131" i="17"/>
  <c r="T259" i="18"/>
  <c r="R260" i="17"/>
  <c r="AM133" i="18"/>
  <c r="AL133" i="18" s="1"/>
  <c r="CF135" i="17"/>
  <c r="AK31" i="18"/>
  <c r="CE33" i="17"/>
  <c r="X12" i="18"/>
  <c r="Y12" i="18" s="1"/>
  <c r="BY14" i="17"/>
  <c r="AV108" i="17"/>
  <c r="AW108" i="17" s="1"/>
  <c r="T4" i="18"/>
  <c r="R4" i="17"/>
  <c r="R5" i="17"/>
  <c r="BW6" i="17"/>
  <c r="AV161" i="17"/>
  <c r="AX161" i="17"/>
  <c r="T20" i="18"/>
  <c r="BW22" i="17"/>
  <c r="R21" i="17"/>
  <c r="T255" i="18"/>
  <c r="R256" i="17"/>
  <c r="AK182" i="18"/>
  <c r="CE184" i="17"/>
  <c r="AK69" i="18"/>
  <c r="CE71" i="17"/>
  <c r="X28" i="18"/>
  <c r="Y28" i="18" s="1"/>
  <c r="BY30" i="17"/>
  <c r="T251" i="18"/>
  <c r="BW253" i="17"/>
  <c r="R252" i="17"/>
  <c r="AC351" i="18"/>
  <c r="AD351" i="18" s="1"/>
  <c r="AF351" i="18" s="1"/>
  <c r="X8" i="18"/>
  <c r="Y8" i="18" s="1"/>
  <c r="BY10" i="17"/>
  <c r="AC462" i="18"/>
  <c r="AD462" i="18" s="1"/>
  <c r="AF462" i="18" s="1"/>
  <c r="AG73" i="18"/>
  <c r="CD75" i="17" s="1"/>
  <c r="AM9" i="18"/>
  <c r="AL9" i="18" s="1"/>
  <c r="CF11" i="17"/>
  <c r="AG190" i="18"/>
  <c r="CD192" i="17" s="1"/>
  <c r="T258" i="18"/>
  <c r="R259" i="17"/>
  <c r="AV116" i="17"/>
  <c r="AX116" i="17" s="1"/>
  <c r="AK29" i="18"/>
  <c r="CE31" i="17"/>
  <c r="AK150" i="18"/>
  <c r="CE152" i="17"/>
  <c r="X76" i="18"/>
  <c r="Y76" i="18" s="1"/>
  <c r="BY78" i="17"/>
  <c r="AL489" i="18"/>
  <c r="AV122" i="17"/>
  <c r="AX122" i="17" s="1"/>
  <c r="AB313" i="18"/>
  <c r="AC313" i="18"/>
  <c r="AD313" i="18" s="1"/>
  <c r="AF313" i="18" s="1"/>
  <c r="AC277" i="18"/>
  <c r="AD277" i="18" s="1"/>
  <c r="AF277" i="18" s="1"/>
  <c r="CE132" i="17"/>
  <c r="AK130" i="18"/>
  <c r="AV46" i="17"/>
  <c r="AX46" i="17" s="1"/>
  <c r="T322" i="18"/>
  <c r="R323" i="17"/>
  <c r="R322" i="17"/>
  <c r="AM160" i="18"/>
  <c r="CF162" i="17"/>
  <c r="T364" i="18"/>
  <c r="R365" i="17"/>
  <c r="R364" i="17"/>
  <c r="T248" i="18"/>
  <c r="BW250" i="17"/>
  <c r="R249" i="17"/>
  <c r="R248" i="17"/>
  <c r="AK192" i="18"/>
  <c r="CE194" i="17"/>
  <c r="T46" i="18"/>
  <c r="BW48" i="17"/>
  <c r="R46" i="17"/>
  <c r="R47" i="17"/>
  <c r="T385" i="18"/>
  <c r="R386" i="17"/>
  <c r="AK203" i="18"/>
  <c r="CE205" i="17"/>
  <c r="AV126" i="17"/>
  <c r="AX126" i="17" s="1"/>
  <c r="T374" i="18"/>
  <c r="R375" i="17"/>
  <c r="R374" i="17"/>
  <c r="AV228" i="17"/>
  <c r="AX228" i="17" s="1"/>
  <c r="T352" i="18"/>
  <c r="R353" i="17"/>
  <c r="R352" i="17"/>
  <c r="AM135" i="18"/>
  <c r="CF137" i="17"/>
  <c r="T246" i="18"/>
  <c r="R247" i="17"/>
  <c r="BW248" i="17"/>
  <c r="R246" i="17"/>
  <c r="AK175" i="18"/>
  <c r="CE177" i="17"/>
  <c r="AB391" i="18"/>
  <c r="AC391" i="18"/>
  <c r="AD391" i="18" s="1"/>
  <c r="AF391" i="18" s="1"/>
  <c r="X98" i="18"/>
  <c r="Y98" i="18" s="1"/>
  <c r="BY100" i="17"/>
  <c r="AK198" i="18"/>
  <c r="CE200" i="17"/>
  <c r="T386" i="18"/>
  <c r="R387" i="17"/>
  <c r="AV56" i="17"/>
  <c r="AX56" i="17" s="1"/>
  <c r="AK206" i="18"/>
  <c r="CE208" i="17"/>
  <c r="T50" i="18"/>
  <c r="R51" i="17"/>
  <c r="BW52" i="17"/>
  <c r="R50" i="17"/>
  <c r="T338" i="18"/>
  <c r="R339" i="17"/>
  <c r="R338" i="17"/>
  <c r="X243" i="18"/>
  <c r="Y243" i="18" s="1"/>
  <c r="BY245" i="17"/>
  <c r="CE90" i="17"/>
  <c r="AK88" i="18"/>
  <c r="AG58" i="18"/>
  <c r="CD60" i="17" s="1"/>
  <c r="AL478" i="18"/>
  <c r="T48" i="18"/>
  <c r="R49" i="17"/>
  <c r="BW50" i="17"/>
  <c r="R48" i="17"/>
  <c r="AM97" i="18"/>
  <c r="AL97" i="18" s="1"/>
  <c r="CF99" i="17"/>
  <c r="AV19" i="17"/>
  <c r="AX19" i="17" s="1"/>
  <c r="AV72" i="17"/>
  <c r="AX72" i="17" s="1"/>
  <c r="AG26" i="18"/>
  <c r="CD28" i="17" s="1"/>
  <c r="AL485" i="18"/>
  <c r="T267" i="18"/>
  <c r="R268" i="17"/>
  <c r="AV244" i="17"/>
  <c r="X24" i="18"/>
  <c r="Y24" i="18" s="1"/>
  <c r="BY26" i="17"/>
  <c r="AM95" i="18"/>
  <c r="AL95" i="18"/>
  <c r="CF97" i="17"/>
  <c r="AV42" i="17"/>
  <c r="AX42" i="17" s="1"/>
  <c r="AL461" i="18"/>
  <c r="AC319" i="18"/>
  <c r="AD319" i="18" s="1"/>
  <c r="AF319" i="18" s="1"/>
  <c r="AG39" i="18"/>
  <c r="CD41" i="17" s="1"/>
  <c r="AL441" i="18"/>
  <c r="AK164" i="18"/>
  <c r="CE166" i="17"/>
  <c r="AV118" i="17"/>
  <c r="AX118" i="17" s="1"/>
  <c r="AM128" i="18"/>
  <c r="AL128" i="18"/>
  <c r="CF130" i="17"/>
  <c r="CE86" i="17"/>
  <c r="AK84" i="18"/>
  <c r="T340" i="18"/>
  <c r="R341" i="17"/>
  <c r="R340" i="17"/>
  <c r="X102" i="18"/>
  <c r="Y102" i="18" s="1"/>
  <c r="BY104" i="17"/>
  <c r="T52" i="18"/>
  <c r="R52" i="17"/>
  <c r="R53" i="17"/>
  <c r="BW54" i="17"/>
  <c r="T22" i="18"/>
  <c r="R23" i="17"/>
  <c r="BW24" i="17"/>
  <c r="AB508" i="18"/>
  <c r="AC508" i="18"/>
  <c r="AD508" i="18" s="1"/>
  <c r="AF508" i="18" s="1"/>
  <c r="AB472" i="18"/>
  <c r="AC472" i="18"/>
  <c r="AD472" i="18" s="1"/>
  <c r="AF472" i="18" s="1"/>
  <c r="AB353" i="18"/>
  <c r="AC353" i="18"/>
  <c r="AD353" i="18" s="1"/>
  <c r="AF353" i="18" s="1"/>
  <c r="AB321" i="18"/>
  <c r="AC321" i="18"/>
  <c r="AD321" i="18" s="1"/>
  <c r="AF321" i="18" s="1"/>
  <c r="AB311" i="18"/>
  <c r="AC311" i="18"/>
  <c r="AD311" i="18" s="1"/>
  <c r="AF311" i="18" s="1"/>
  <c r="AK220" i="18"/>
  <c r="CE222" i="17"/>
  <c r="AK77" i="18"/>
  <c r="CE79" i="17"/>
  <c r="X239" i="18"/>
  <c r="Y239" i="18" s="1"/>
  <c r="BY241" i="17"/>
  <c r="AG204" i="18"/>
  <c r="CD206" i="17" s="1"/>
  <c r="AM59" i="18"/>
  <c r="CF61" i="17"/>
  <c r="AG215" i="18"/>
  <c r="CD217" i="17" s="1"/>
  <c r="X142" i="18"/>
  <c r="Y142" i="18" s="1"/>
  <c r="BY144" i="17"/>
  <c r="T354" i="18"/>
  <c r="R355" i="17"/>
  <c r="R354" i="17"/>
  <c r="X227" i="18"/>
  <c r="Y227" i="18" s="1"/>
  <c r="BY229" i="17"/>
  <c r="X30" i="18"/>
  <c r="Y30" i="18" s="1"/>
  <c r="BY32" i="17"/>
  <c r="AG158" i="18"/>
  <c r="CD160" i="17" s="1"/>
  <c r="AL481" i="18"/>
  <c r="X37" i="18"/>
  <c r="Y37" i="18" s="1"/>
  <c r="BY39" i="17"/>
  <c r="AM3" i="18"/>
  <c r="AL3" i="18"/>
  <c r="CF5" i="17"/>
  <c r="AK200" i="18"/>
  <c r="CE202" i="17"/>
  <c r="AK154" i="18"/>
  <c r="CE156" i="17"/>
  <c r="X80" i="18"/>
  <c r="Y80" i="18" s="1"/>
  <c r="BY82" i="17"/>
  <c r="AG161" i="18"/>
  <c r="CD163" i="17" s="1"/>
  <c r="T272" i="18"/>
  <c r="R273" i="17"/>
  <c r="W157" i="18"/>
  <c r="U157" i="17"/>
  <c r="V157" i="17" s="1"/>
  <c r="U158" i="17"/>
  <c r="V158" i="17" s="1"/>
  <c r="AV58" i="17"/>
  <c r="AX58" i="17" s="1"/>
  <c r="T356" i="18"/>
  <c r="R357" i="17"/>
  <c r="R356" i="17"/>
  <c r="AV226" i="17"/>
  <c r="AX226" i="17"/>
  <c r="AG176" i="18"/>
  <c r="CD178" i="17" s="1"/>
  <c r="AL309" i="18"/>
  <c r="AL396" i="18"/>
  <c r="X78" i="18"/>
  <c r="Y78" i="18" s="1"/>
  <c r="BY80" i="17"/>
  <c r="AB379" i="18"/>
  <c r="AC379" i="18"/>
  <c r="AD379" i="18" s="1"/>
  <c r="AF379" i="18" s="1"/>
  <c r="AC347" i="18"/>
  <c r="AD347" i="18" s="1"/>
  <c r="AF347" i="18" s="1"/>
  <c r="AL287" i="18"/>
  <c r="AK178" i="18"/>
  <c r="CE180" i="17"/>
  <c r="AM99" i="18"/>
  <c r="AL99" i="18" s="1"/>
  <c r="CF101" i="17"/>
  <c r="AG31" i="18"/>
  <c r="CD33" i="17" s="1"/>
  <c r="T376" i="18"/>
  <c r="R377" i="17"/>
  <c r="R376" i="17"/>
  <c r="X233" i="18"/>
  <c r="Y233" i="18" s="1"/>
  <c r="BY235" i="17"/>
  <c r="AK184" i="18"/>
  <c r="CE186" i="17"/>
  <c r="AM139" i="18"/>
  <c r="AL139" i="18" s="1"/>
  <c r="CF141" i="17"/>
  <c r="AV6" i="17"/>
  <c r="AX6" i="17"/>
  <c r="T105" i="18"/>
  <c r="R106" i="17"/>
  <c r="BW107" i="17"/>
  <c r="R105" i="17"/>
  <c r="AM60" i="18"/>
  <c r="CF62" i="17"/>
  <c r="AK212" i="18"/>
  <c r="CE214" i="17"/>
  <c r="AK75" i="18"/>
  <c r="CE77" i="17"/>
  <c r="AK191" i="18"/>
  <c r="CE193" i="17"/>
  <c r="AK186" i="18"/>
  <c r="CE188" i="17"/>
  <c r="T383" i="18"/>
  <c r="R384" i="17"/>
  <c r="T232" i="18"/>
  <c r="BW234" i="17"/>
  <c r="R233" i="17"/>
  <c r="R232" i="17"/>
  <c r="AX124" i="17"/>
  <c r="AV124" i="17"/>
  <c r="X16" i="18"/>
  <c r="Y16" i="18" s="1"/>
  <c r="BY18" i="17"/>
  <c r="AB315" i="18"/>
  <c r="AC315" i="18"/>
  <c r="AD315" i="18" s="1"/>
  <c r="AF315" i="18" s="1"/>
  <c r="AG182" i="18"/>
  <c r="CD184" i="17" s="1"/>
  <c r="X107" i="18"/>
  <c r="Y107" i="18" s="1"/>
  <c r="BY109" i="17"/>
  <c r="AG69" i="18"/>
  <c r="CD71" i="17" s="1"/>
  <c r="T358" i="18"/>
  <c r="R359" i="17"/>
  <c r="R358" i="17"/>
  <c r="X247" i="18"/>
  <c r="Y247" i="18" s="1"/>
  <c r="BY249" i="17"/>
  <c r="AV253" i="17"/>
  <c r="AX253" i="17" s="1"/>
  <c r="AK169" i="18"/>
  <c r="CE171" i="17"/>
  <c r="AM137" i="18"/>
  <c r="AL137" i="18" s="1"/>
  <c r="CF139" i="17"/>
  <c r="AV114" i="17"/>
  <c r="AX114" i="17"/>
  <c r="AL458" i="18"/>
  <c r="AK199" i="18"/>
  <c r="CE201" i="17"/>
  <c r="AM87" i="18"/>
  <c r="AL87" i="18"/>
  <c r="CF89" i="17"/>
  <c r="T336" i="18"/>
  <c r="R337" i="17"/>
  <c r="R336" i="17"/>
  <c r="AL299" i="18"/>
  <c r="CE98" i="17"/>
  <c r="AK96" i="18"/>
  <c r="AL446" i="18"/>
  <c r="AK179" i="18"/>
  <c r="CE181" i="17"/>
  <c r="T230" i="18"/>
  <c r="R231" i="17"/>
  <c r="BW232" i="17"/>
  <c r="AV232" i="17" s="1"/>
  <c r="R230" i="17"/>
  <c r="T23" i="18"/>
  <c r="BW25" i="17"/>
  <c r="R24" i="17"/>
  <c r="AB466" i="18"/>
  <c r="AC466" i="18"/>
  <c r="AD466" i="18" s="1"/>
  <c r="AF466" i="18" s="1"/>
  <c r="X94" i="18"/>
  <c r="Y94" i="18" s="1"/>
  <c r="BY96" i="17"/>
  <c r="AG29" i="18"/>
  <c r="CD31" i="17" s="1"/>
  <c r="AC361" i="18"/>
  <c r="AD361" i="18" s="1"/>
  <c r="AF361" i="18" s="1"/>
  <c r="AC329" i="18"/>
  <c r="AD329" i="18" s="1"/>
  <c r="AF329" i="18" s="1"/>
  <c r="AM147" i="18"/>
  <c r="CF149" i="17"/>
  <c r="AG150" i="18"/>
  <c r="CD152" i="17" s="1"/>
  <c r="T36" i="18"/>
  <c r="R36" i="17"/>
  <c r="R37" i="17"/>
  <c r="BW38" i="17"/>
  <c r="AV17" i="17"/>
  <c r="AX17" i="17" s="1"/>
  <c r="AK185" i="18"/>
  <c r="CE187" i="17"/>
  <c r="AM71" i="18"/>
  <c r="CF73" i="17"/>
  <c r="T269" i="18"/>
  <c r="R270" i="17"/>
  <c r="T13" i="18"/>
  <c r="R14" i="17"/>
  <c r="BW15" i="17"/>
  <c r="AV15" i="17" s="1"/>
  <c r="R13" i="17"/>
  <c r="T328" i="18"/>
  <c r="R329" i="17"/>
  <c r="R328" i="17"/>
  <c r="AL297" i="18"/>
  <c r="AV230" i="17"/>
  <c r="AL455" i="18"/>
  <c r="AG130" i="18"/>
  <c r="CD132" i="17" s="1"/>
  <c r="AV224" i="17"/>
  <c r="X123" i="18"/>
  <c r="Y123" i="18" s="1"/>
  <c r="BY125" i="17"/>
  <c r="X32" i="18"/>
  <c r="Y32" i="18" s="1"/>
  <c r="BY34" i="17"/>
  <c r="T126" i="18"/>
  <c r="R127" i="17"/>
  <c r="BW128" i="17"/>
  <c r="R126" i="17"/>
  <c r="AG192" i="18"/>
  <c r="CD194" i="17" s="1"/>
  <c r="AB349" i="18"/>
  <c r="AC349" i="18"/>
  <c r="AD349" i="18" s="1"/>
  <c r="AF349" i="18" s="1"/>
  <c r="AG203" i="18"/>
  <c r="CD205" i="17" s="1"/>
  <c r="X231" i="18"/>
  <c r="Y231" i="18" s="1"/>
  <c r="BY233" i="17"/>
  <c r="X138" i="18"/>
  <c r="Y138" i="18" s="1"/>
  <c r="BY140" i="17"/>
  <c r="AC450" i="18"/>
  <c r="AD450" i="18" s="1"/>
  <c r="AF450" i="18" s="1"/>
  <c r="AL303" i="18"/>
  <c r="X34" i="18"/>
  <c r="Y34" i="18" s="1"/>
  <c r="BY36" i="17"/>
  <c r="AK173" i="18"/>
  <c r="CE175" i="17"/>
  <c r="T110" i="18"/>
  <c r="R111" i="17"/>
  <c r="BW112" i="17"/>
  <c r="AV112" i="17" s="1"/>
  <c r="R110" i="17"/>
  <c r="T384" i="18"/>
  <c r="R385" i="17"/>
  <c r="AK211" i="18"/>
  <c r="CE213" i="17"/>
  <c r="AG175" i="18"/>
  <c r="CD177" i="17" s="1"/>
  <c r="AM74" i="18"/>
  <c r="CF76" i="17"/>
  <c r="AL495" i="18"/>
  <c r="T382" i="18"/>
  <c r="R383" i="17"/>
  <c r="AK213" i="18"/>
  <c r="CE215" i="17"/>
  <c r="AM81" i="18"/>
  <c r="AL81" i="18"/>
  <c r="CF83" i="17"/>
  <c r="Q22" i="1"/>
  <c r="Q23" i="1"/>
  <c r="U22" i="1"/>
  <c r="S24" i="1"/>
  <c r="V23" i="1"/>
  <c r="R24" i="1"/>
  <c r="T41" i="1"/>
  <c r="U23" i="1"/>
  <c r="S22" i="1"/>
  <c r="Q25" i="1"/>
  <c r="T42" i="1"/>
  <c r="T23" i="1"/>
  <c r="R22" i="1"/>
  <c r="V25" i="1"/>
  <c r="Q24" i="1"/>
  <c r="U25" i="1"/>
  <c r="S16" i="1"/>
  <c r="S17" i="1" s="1"/>
  <c r="S40" i="1"/>
  <c r="S41" i="1"/>
  <c r="T25" i="1"/>
  <c r="S42" i="1"/>
  <c r="R42" i="1"/>
  <c r="Q38" i="1"/>
  <c r="R39" i="1"/>
  <c r="R40" i="1"/>
  <c r="R41" i="1"/>
  <c r="Q21" i="1"/>
  <c r="V21" i="1"/>
  <c r="Q20" i="1"/>
  <c r="Q42" i="1"/>
  <c r="U21" i="1"/>
  <c r="S25" i="1"/>
  <c r="Q41" i="1"/>
  <c r="Q39" i="1"/>
  <c r="Q40" i="1"/>
  <c r="V20" i="1"/>
  <c r="U42" i="1"/>
  <c r="V22" i="1"/>
  <c r="T24" i="1"/>
  <c r="R25" i="1"/>
  <c r="T21" i="1"/>
  <c r="T13" i="1"/>
  <c r="S13" i="1"/>
  <c r="R13" i="1"/>
  <c r="U20" i="1"/>
  <c r="S21" i="1"/>
  <c r="T20" i="1"/>
  <c r="R21" i="1"/>
  <c r="U15" i="1"/>
  <c r="V13" i="1"/>
  <c r="S20" i="1"/>
  <c r="U13" i="1"/>
  <c r="R20" i="1"/>
  <c r="Q13" i="1"/>
  <c r="V15" i="1"/>
  <c r="Q19" i="1"/>
  <c r="T15" i="1"/>
  <c r="S15" i="1"/>
  <c r="R15" i="1"/>
  <c r="AX108" i="17" l="1"/>
  <c r="AW240" i="17"/>
  <c r="AW239" i="17"/>
  <c r="AW109" i="17"/>
  <c r="AW110" i="17"/>
  <c r="AW242" i="17"/>
  <c r="AW241" i="17"/>
  <c r="AW112" i="17"/>
  <c r="AW111" i="17"/>
  <c r="AW236" i="17"/>
  <c r="AW235" i="17"/>
  <c r="AW15" i="17"/>
  <c r="AW14" i="17"/>
  <c r="AW232" i="17"/>
  <c r="AW231" i="17"/>
  <c r="AW220" i="17"/>
  <c r="AW221" i="17"/>
  <c r="V384" i="18"/>
  <c r="S385" i="17"/>
  <c r="BZ36" i="17"/>
  <c r="AA34" i="18"/>
  <c r="BZ140" i="17"/>
  <c r="AA138" i="18"/>
  <c r="BZ34" i="17"/>
  <c r="AA32" i="18"/>
  <c r="V328" i="18"/>
  <c r="S329" i="17"/>
  <c r="S328" i="17"/>
  <c r="V13" i="18"/>
  <c r="S14" i="17"/>
  <c r="S13" i="17"/>
  <c r="AM185" i="18"/>
  <c r="AL185" i="18"/>
  <c r="CF187" i="17"/>
  <c r="AB329" i="18"/>
  <c r="AM179" i="18"/>
  <c r="AL179" i="18"/>
  <c r="CF181" i="17"/>
  <c r="AA247" i="18"/>
  <c r="BZ249" i="17"/>
  <c r="AH315" i="18"/>
  <c r="AI315" i="18" s="1"/>
  <c r="AK315" i="18" s="1"/>
  <c r="AW123" i="17"/>
  <c r="AW124" i="17"/>
  <c r="AM186" i="18"/>
  <c r="CF188" i="17"/>
  <c r="AL75" i="18"/>
  <c r="AM75" i="18"/>
  <c r="CF77" i="17"/>
  <c r="AN60" i="18"/>
  <c r="CG62" i="17"/>
  <c r="AW5" i="17"/>
  <c r="AW6" i="17"/>
  <c r="AA233" i="18"/>
  <c r="BZ235" i="17"/>
  <c r="AB347" i="18"/>
  <c r="V356" i="18"/>
  <c r="S357" i="17"/>
  <c r="S356" i="17"/>
  <c r="AW57" i="17"/>
  <c r="AW58" i="17"/>
  <c r="AN3" i="18"/>
  <c r="CG5" i="17"/>
  <c r="BC5" i="17" s="1"/>
  <c r="AA227" i="18"/>
  <c r="BZ229" i="17"/>
  <c r="AN59" i="18"/>
  <c r="CG61" i="17"/>
  <c r="BE61" i="17" s="1"/>
  <c r="AH321" i="18"/>
  <c r="AI321" i="18" s="1"/>
  <c r="AK321" i="18" s="1"/>
  <c r="AG472" i="18"/>
  <c r="AH472" i="18"/>
  <c r="AI472" i="18" s="1"/>
  <c r="AK472" i="18" s="1"/>
  <c r="BZ104" i="17"/>
  <c r="AA102" i="18"/>
  <c r="AL84" i="18"/>
  <c r="AM84" i="18"/>
  <c r="CF86" i="17"/>
  <c r="AN128" i="18"/>
  <c r="CG130" i="17"/>
  <c r="BC130" i="17" s="1"/>
  <c r="AB319" i="18"/>
  <c r="BZ26" i="17"/>
  <c r="AA24" i="18"/>
  <c r="V267" i="18"/>
  <c r="S268" i="17"/>
  <c r="V386" i="18"/>
  <c r="S387" i="17"/>
  <c r="BZ100" i="17"/>
  <c r="AA98" i="18"/>
  <c r="AN135" i="18"/>
  <c r="CG137" i="17"/>
  <c r="V352" i="18"/>
  <c r="S353" i="17"/>
  <c r="S352" i="17"/>
  <c r="V322" i="18"/>
  <c r="S323" i="17"/>
  <c r="S322" i="17"/>
  <c r="AX15" i="17"/>
  <c r="BZ78" i="17"/>
  <c r="AA76" i="18"/>
  <c r="AM29" i="18"/>
  <c r="CF31" i="17"/>
  <c r="AW116" i="17"/>
  <c r="AW115" i="17"/>
  <c r="AB462" i="18"/>
  <c r="AB351" i="18"/>
  <c r="AN62" i="18"/>
  <c r="CG64" i="17"/>
  <c r="BC64" i="17" s="1"/>
  <c r="V330" i="18"/>
  <c r="S331" i="17"/>
  <c r="S330" i="17"/>
  <c r="BZ127" i="17"/>
  <c r="AA125" i="18"/>
  <c r="V219" i="18"/>
  <c r="S219" i="17"/>
  <c r="S220" i="17"/>
  <c r="AB460" i="18"/>
  <c r="AN85" i="18"/>
  <c r="CG87" i="17"/>
  <c r="AB357" i="18"/>
  <c r="V360" i="18"/>
  <c r="S361" i="17"/>
  <c r="S360" i="17"/>
  <c r="AV54" i="17"/>
  <c r="AA117" i="18"/>
  <c r="BZ119" i="17"/>
  <c r="AH375" i="18"/>
  <c r="AI375" i="18" s="1"/>
  <c r="AK375" i="18" s="1"/>
  <c r="V257" i="18"/>
  <c r="S258" i="17"/>
  <c r="AV50" i="17"/>
  <c r="V238" i="18"/>
  <c r="S239" i="17"/>
  <c r="S238" i="17"/>
  <c r="AB339" i="18"/>
  <c r="BC61" i="17"/>
  <c r="AB498" i="18"/>
  <c r="BZ84" i="17"/>
  <c r="AA82" i="18"/>
  <c r="AM181" i="18"/>
  <c r="AL181" i="18" s="1"/>
  <c r="CF183" i="17"/>
  <c r="AH452" i="18"/>
  <c r="AI452" i="18" s="1"/>
  <c r="AK452" i="18" s="1"/>
  <c r="AM205" i="18"/>
  <c r="CF207" i="17"/>
  <c r="AB318" i="18"/>
  <c r="AB333" i="18"/>
  <c r="AB317" i="18"/>
  <c r="AM33" i="18"/>
  <c r="AL33" i="18" s="1"/>
  <c r="CF35" i="17"/>
  <c r="AB345" i="18"/>
  <c r="AW8" i="17"/>
  <c r="AW7" i="17"/>
  <c r="V372" i="18"/>
  <c r="S373" i="17"/>
  <c r="S372" i="17"/>
  <c r="V236" i="18"/>
  <c r="S237" i="17"/>
  <c r="S236" i="17"/>
  <c r="AM167" i="18"/>
  <c r="CF169" i="17"/>
  <c r="V381" i="18"/>
  <c r="S382" i="17"/>
  <c r="AM201" i="18"/>
  <c r="AL201" i="18" s="1"/>
  <c r="CF203" i="17"/>
  <c r="V348" i="18"/>
  <c r="S349" i="17"/>
  <c r="S348" i="17"/>
  <c r="V159" i="18"/>
  <c r="S159" i="17"/>
  <c r="S160" i="17"/>
  <c r="V266" i="18"/>
  <c r="S267" i="17"/>
  <c r="BZ123" i="17"/>
  <c r="AA121" i="18"/>
  <c r="AH331" i="18"/>
  <c r="AI331" i="18" s="1"/>
  <c r="AK331" i="18" s="1"/>
  <c r="AM177" i="18"/>
  <c r="AL177" i="18"/>
  <c r="CF179" i="17"/>
  <c r="AG152" i="18"/>
  <c r="CD154" i="17" s="1"/>
  <c r="V264" i="18"/>
  <c r="S265" i="17"/>
  <c r="AM214" i="18"/>
  <c r="CF216" i="17"/>
  <c r="AH480" i="18"/>
  <c r="AI480" i="18" s="1"/>
  <c r="AK480" i="18" s="1"/>
  <c r="AL180" i="18"/>
  <c r="AM180" i="18"/>
  <c r="CF182" i="17"/>
  <c r="AM27" i="18"/>
  <c r="CF29" i="17"/>
  <c r="AH369" i="18"/>
  <c r="AI369" i="18" s="1"/>
  <c r="AK369" i="18" s="1"/>
  <c r="V18" i="18"/>
  <c r="S19" i="17"/>
  <c r="V42" i="18"/>
  <c r="S42" i="17"/>
  <c r="S43" i="17"/>
  <c r="V116" i="18"/>
  <c r="S117" i="17"/>
  <c r="S116" i="17"/>
  <c r="AA111" i="18"/>
  <c r="BZ113" i="17"/>
  <c r="V242" i="18"/>
  <c r="S243" i="17"/>
  <c r="S242" i="17"/>
  <c r="AN68" i="18"/>
  <c r="CG70" i="17"/>
  <c r="AH470" i="18"/>
  <c r="AI470" i="18" s="1"/>
  <c r="AK470" i="18" s="1"/>
  <c r="AN91" i="18"/>
  <c r="CG93" i="17"/>
  <c r="AX112" i="17"/>
  <c r="AA225" i="18"/>
  <c r="BZ227" i="17"/>
  <c r="V226" i="18"/>
  <c r="S227" i="17"/>
  <c r="S226" i="17"/>
  <c r="AL61" i="18"/>
  <c r="AM61" i="18"/>
  <c r="CF63" i="17"/>
  <c r="AL35" i="18"/>
  <c r="AM35" i="18"/>
  <c r="CF37" i="17"/>
  <c r="AM216" i="18"/>
  <c r="CF218" i="17"/>
  <c r="V228" i="18"/>
  <c r="S229" i="17"/>
  <c r="S228" i="17"/>
  <c r="V366" i="18"/>
  <c r="S367" i="17"/>
  <c r="S366" i="17"/>
  <c r="AX242" i="17"/>
  <c r="AG468" i="18"/>
  <c r="AH468" i="18"/>
  <c r="AI468" i="18" s="1"/>
  <c r="AK468" i="18" s="1"/>
  <c r="AN143" i="18"/>
  <c r="CG145" i="17"/>
  <c r="AG367" i="18"/>
  <c r="AH367" i="18"/>
  <c r="AI367" i="18" s="1"/>
  <c r="AK367" i="18" s="1"/>
  <c r="AB482" i="18"/>
  <c r="V122" i="18"/>
  <c r="S123" i="17"/>
  <c r="S122" i="17"/>
  <c r="AV22" i="17"/>
  <c r="AW22" i="17" s="1"/>
  <c r="V260" i="18"/>
  <c r="S261" i="17"/>
  <c r="AN103" i="18"/>
  <c r="CG105" i="17"/>
  <c r="AL208" i="18"/>
  <c r="AM208" i="18"/>
  <c r="CF210" i="17"/>
  <c r="V224" i="18"/>
  <c r="S225" i="17"/>
  <c r="S224" i="17"/>
  <c r="V56" i="18"/>
  <c r="S56" i="17"/>
  <c r="S57" i="17"/>
  <c r="BZ51" i="17"/>
  <c r="AA49" i="18"/>
  <c r="BZ150" i="17"/>
  <c r="AA148" i="18"/>
  <c r="AH341" i="18"/>
  <c r="AI341" i="18" s="1"/>
  <c r="AK341" i="18" s="1"/>
  <c r="AG456" i="18"/>
  <c r="AH456" i="18"/>
  <c r="AI456" i="18" s="1"/>
  <c r="AK456" i="18" s="1"/>
  <c r="BZ142" i="17"/>
  <c r="AA140" i="18"/>
  <c r="AM170" i="18"/>
  <c r="CF172" i="17"/>
  <c r="AV44" i="17"/>
  <c r="AX44" i="17" s="1"/>
  <c r="V40" i="18"/>
  <c r="S40" i="17"/>
  <c r="S41" i="17"/>
  <c r="AL58" i="18"/>
  <c r="AM58" i="18"/>
  <c r="CF60" i="17"/>
  <c r="AB323" i="18"/>
  <c r="AB389" i="18"/>
  <c r="BZ125" i="17"/>
  <c r="AA123" i="18"/>
  <c r="AW230" i="17"/>
  <c r="AW229" i="17"/>
  <c r="V269" i="18"/>
  <c r="S270" i="17"/>
  <c r="AN74" i="18"/>
  <c r="CG76" i="17"/>
  <c r="BC76" i="17" s="1"/>
  <c r="BE76" i="17" s="1"/>
  <c r="AN81" i="18"/>
  <c r="CG83" i="17"/>
  <c r="V382" i="18"/>
  <c r="S383" i="17"/>
  <c r="AL74" i="18"/>
  <c r="AM211" i="18"/>
  <c r="AL211" i="18" s="1"/>
  <c r="CF213" i="17"/>
  <c r="AM173" i="18"/>
  <c r="CF175" i="17"/>
  <c r="AG450" i="18"/>
  <c r="AH450" i="18"/>
  <c r="AI450" i="18" s="1"/>
  <c r="AK450" i="18" s="1"/>
  <c r="AN71" i="18"/>
  <c r="CG73" i="17"/>
  <c r="BC73" i="17" s="1"/>
  <c r="AW17" i="17"/>
  <c r="AW16" i="17"/>
  <c r="AN147" i="18"/>
  <c r="CG149" i="17"/>
  <c r="AG361" i="18"/>
  <c r="AH361" i="18"/>
  <c r="AI361" i="18" s="1"/>
  <c r="AK361" i="18" s="1"/>
  <c r="BZ96" i="17"/>
  <c r="AA94" i="18"/>
  <c r="AM199" i="18"/>
  <c r="AL199" i="18" s="1"/>
  <c r="CF201" i="17"/>
  <c r="V383" i="18"/>
  <c r="S384" i="17"/>
  <c r="AL60" i="18"/>
  <c r="V105" i="18"/>
  <c r="S106" i="17"/>
  <c r="S105" i="17"/>
  <c r="AL178" i="18"/>
  <c r="AM178" i="18"/>
  <c r="CF180" i="17"/>
  <c r="AH379" i="18"/>
  <c r="AI379" i="18" s="1"/>
  <c r="AK379" i="18" s="1"/>
  <c r="AA78" i="18"/>
  <c r="BZ80" i="17"/>
  <c r="AW226" i="17"/>
  <c r="AW225" i="17"/>
  <c r="V272" i="18"/>
  <c r="S273" i="17"/>
  <c r="AA80" i="18"/>
  <c r="BZ82" i="17"/>
  <c r="AL200" i="18"/>
  <c r="AM200" i="18"/>
  <c r="CF202" i="17"/>
  <c r="BZ32" i="17"/>
  <c r="AA30" i="18"/>
  <c r="BZ144" i="17"/>
  <c r="AA142" i="18"/>
  <c r="AL59" i="18"/>
  <c r="AA239" i="18"/>
  <c r="BZ241" i="17"/>
  <c r="AL220" i="18"/>
  <c r="AM220" i="18"/>
  <c r="CF222" i="17"/>
  <c r="AW244" i="17"/>
  <c r="AW243" i="17"/>
  <c r="V338" i="18"/>
  <c r="S339" i="17"/>
  <c r="S338" i="17"/>
  <c r="V50" i="18"/>
  <c r="S51" i="17"/>
  <c r="S50" i="17"/>
  <c r="AM175" i="18"/>
  <c r="AL175" i="18" s="1"/>
  <c r="CF177" i="17"/>
  <c r="AL135" i="18"/>
  <c r="V385" i="18"/>
  <c r="S386" i="17"/>
  <c r="V46" i="18"/>
  <c r="S46" i="17"/>
  <c r="S47" i="17"/>
  <c r="AN160" i="18"/>
  <c r="CG162" i="17"/>
  <c r="BC162" i="17" s="1"/>
  <c r="BC62" i="17"/>
  <c r="AG277" i="18"/>
  <c r="AH277" i="18"/>
  <c r="AI277" i="18" s="1"/>
  <c r="AK277" i="18" s="1"/>
  <c r="V251" i="18"/>
  <c r="S252" i="17"/>
  <c r="AL69" i="18"/>
  <c r="AM69" i="18"/>
  <c r="CF71" i="17"/>
  <c r="AV234" i="17"/>
  <c r="V4" i="18"/>
  <c r="S4" i="17"/>
  <c r="S5" i="17"/>
  <c r="AM31" i="18"/>
  <c r="AL31" i="18" s="1"/>
  <c r="CF33" i="17"/>
  <c r="BZ131" i="17"/>
  <c r="AA129" i="18"/>
  <c r="V263" i="18"/>
  <c r="S264" i="17"/>
  <c r="AA235" i="18"/>
  <c r="BZ237" i="17"/>
  <c r="AG325" i="18"/>
  <c r="AH325" i="18"/>
  <c r="AI325" i="18" s="1"/>
  <c r="AK325" i="18" s="1"/>
  <c r="AA109" i="18"/>
  <c r="BZ111" i="17"/>
  <c r="V108" i="18"/>
  <c r="S109" i="17"/>
  <c r="S108" i="17"/>
  <c r="AA249" i="18"/>
  <c r="BZ251" i="17"/>
  <c r="V261" i="18"/>
  <c r="S262" i="17"/>
  <c r="BZ129" i="17"/>
  <c r="AA127" i="18"/>
  <c r="AV52" i="17"/>
  <c r="AG371" i="18"/>
  <c r="AH371" i="18"/>
  <c r="AI371" i="18" s="1"/>
  <c r="AK371" i="18" s="1"/>
  <c r="BC149" i="17"/>
  <c r="V324" i="18"/>
  <c r="S325" i="17"/>
  <c r="S324" i="17"/>
  <c r="AL202" i="18"/>
  <c r="AM202" i="18"/>
  <c r="CF204" i="17"/>
  <c r="AV248" i="17"/>
  <c r="V124" i="18"/>
  <c r="S125" i="17"/>
  <c r="S124" i="17"/>
  <c r="AH365" i="18"/>
  <c r="AI365" i="18" s="1"/>
  <c r="AK365" i="18" s="1"/>
  <c r="AV48" i="17"/>
  <c r="AN89" i="18"/>
  <c r="CG91" i="17"/>
  <c r="BC91" i="17" s="1"/>
  <c r="V222" i="18"/>
  <c r="S223" i="17"/>
  <c r="S222" i="17"/>
  <c r="V120" i="18"/>
  <c r="S121" i="17"/>
  <c r="S120" i="17"/>
  <c r="AG377" i="18"/>
  <c r="AH377" i="18"/>
  <c r="AI377" i="18" s="1"/>
  <c r="AK377" i="18" s="1"/>
  <c r="BZ134" i="17"/>
  <c r="AA132" i="18"/>
  <c r="V240" i="18"/>
  <c r="S241" i="17"/>
  <c r="S240" i="17"/>
  <c r="AM190" i="18"/>
  <c r="CF192" i="17"/>
  <c r="AN93" i="18"/>
  <c r="CG95" i="17"/>
  <c r="V350" i="18"/>
  <c r="S351" i="17"/>
  <c r="S350" i="17"/>
  <c r="BZ12" i="17"/>
  <c r="AA10" i="18"/>
  <c r="AM72" i="18"/>
  <c r="CF74" i="17"/>
  <c r="AX221" i="17"/>
  <c r="AG320" i="18"/>
  <c r="AH320" i="18"/>
  <c r="AI320" i="18" s="1"/>
  <c r="AK320" i="18" s="1"/>
  <c r="AM45" i="18"/>
  <c r="CF47" i="17"/>
  <c r="AV24" i="17"/>
  <c r="AW23" i="17" s="1"/>
  <c r="V250" i="18"/>
  <c r="S251" i="17"/>
  <c r="S250" i="17"/>
  <c r="AA14" i="18"/>
  <c r="BZ16" i="17"/>
  <c r="V17" i="18"/>
  <c r="S18" i="17"/>
  <c r="S17" i="17"/>
  <c r="V380" i="18"/>
  <c r="S381" i="17"/>
  <c r="S380" i="17"/>
  <c r="AM163" i="18"/>
  <c r="AL163" i="18" s="1"/>
  <c r="CF165" i="17"/>
  <c r="AM172" i="18"/>
  <c r="CF174" i="17"/>
  <c r="AM187" i="18"/>
  <c r="AL187" i="18"/>
  <c r="CF189" i="17"/>
  <c r="V362" i="18"/>
  <c r="S363" i="17"/>
  <c r="S362" i="17"/>
  <c r="V253" i="18"/>
  <c r="S254" i="17"/>
  <c r="V44" i="18"/>
  <c r="S45" i="17"/>
  <c r="S44" i="17"/>
  <c r="AH476" i="18"/>
  <c r="AI476" i="18" s="1"/>
  <c r="AK476" i="18" s="1"/>
  <c r="AN7" i="18"/>
  <c r="CG9" i="17"/>
  <c r="BC9" i="17" s="1"/>
  <c r="AM166" i="18"/>
  <c r="CF168" i="17"/>
  <c r="AM79" i="18"/>
  <c r="AL79" i="18"/>
  <c r="CF81" i="17"/>
  <c r="BZ49" i="17"/>
  <c r="AA47" i="18"/>
  <c r="AV238" i="17"/>
  <c r="AL156" i="18"/>
  <c r="AM156" i="18"/>
  <c r="CF158" i="17"/>
  <c r="AX22" i="17"/>
  <c r="V106" i="18"/>
  <c r="S107" i="17"/>
  <c r="V64" i="18"/>
  <c r="S64" i="17"/>
  <c r="S65" i="17"/>
  <c r="AG496" i="18"/>
  <c r="AH496" i="18"/>
  <c r="AI496" i="18" s="1"/>
  <c r="AK496" i="18" s="1"/>
  <c r="AM165" i="18"/>
  <c r="AL165" i="18"/>
  <c r="CF167" i="17"/>
  <c r="V378" i="18"/>
  <c r="S379" i="17"/>
  <c r="S378" i="17"/>
  <c r="AV252" i="17"/>
  <c r="AW251" i="17" s="1"/>
  <c r="AG359" i="18"/>
  <c r="AH359" i="18"/>
  <c r="AI359" i="18" s="1"/>
  <c r="AK359" i="18" s="1"/>
  <c r="AM51" i="18"/>
  <c r="AL51" i="18"/>
  <c r="CF53" i="17"/>
  <c r="V70" i="18"/>
  <c r="S70" i="17"/>
  <c r="S71" i="17"/>
  <c r="AX240" i="17"/>
  <c r="AG355" i="18"/>
  <c r="AH355" i="18"/>
  <c r="AI355" i="18" s="1"/>
  <c r="AK355" i="18" s="1"/>
  <c r="AM217" i="18"/>
  <c r="AL217" i="18"/>
  <c r="CF219" i="17"/>
  <c r="AM213" i="18"/>
  <c r="AL213" i="18" s="1"/>
  <c r="CF215" i="17"/>
  <c r="V110" i="18"/>
  <c r="S111" i="17"/>
  <c r="S110" i="17"/>
  <c r="AW223" i="17"/>
  <c r="AW224" i="17"/>
  <c r="AB450" i="18"/>
  <c r="AA231" i="18"/>
  <c r="BZ233" i="17"/>
  <c r="AG349" i="18"/>
  <c r="AH349" i="18"/>
  <c r="AI349" i="18" s="1"/>
  <c r="AK349" i="18" s="1"/>
  <c r="V126" i="18"/>
  <c r="S127" i="17"/>
  <c r="S126" i="17"/>
  <c r="AX224" i="17"/>
  <c r="AX230" i="17"/>
  <c r="AL71" i="18"/>
  <c r="V36" i="18"/>
  <c r="S37" i="17"/>
  <c r="S36" i="17"/>
  <c r="AL147" i="18"/>
  <c r="AB361" i="18"/>
  <c r="AG466" i="18"/>
  <c r="AH466" i="18"/>
  <c r="AI466" i="18" s="1"/>
  <c r="AK466" i="18" s="1"/>
  <c r="V23" i="18"/>
  <c r="S24" i="17"/>
  <c r="V230" i="18"/>
  <c r="S231" i="17"/>
  <c r="S230" i="17"/>
  <c r="AM96" i="18"/>
  <c r="CF98" i="17"/>
  <c r="AN87" i="18"/>
  <c r="CG89" i="17"/>
  <c r="AW114" i="17"/>
  <c r="AW113" i="17"/>
  <c r="AM169" i="18"/>
  <c r="AL169" i="18"/>
  <c r="CF171" i="17"/>
  <c r="AW253" i="17"/>
  <c r="AA107" i="18"/>
  <c r="BZ109" i="17"/>
  <c r="AM191" i="18"/>
  <c r="CF193" i="17"/>
  <c r="AM212" i="18"/>
  <c r="CF214" i="17"/>
  <c r="AM184" i="18"/>
  <c r="CF186" i="17"/>
  <c r="BZ39" i="17"/>
  <c r="AA37" i="18"/>
  <c r="AG311" i="18"/>
  <c r="AH311" i="18"/>
  <c r="AI311" i="18" s="1"/>
  <c r="AK311" i="18" s="1"/>
  <c r="AH353" i="18"/>
  <c r="AI353" i="18" s="1"/>
  <c r="AK353" i="18" s="1"/>
  <c r="AG508" i="18"/>
  <c r="AH508" i="18"/>
  <c r="AI508" i="18" s="1"/>
  <c r="AK508" i="18" s="1"/>
  <c r="V22" i="18"/>
  <c r="S23" i="17"/>
  <c r="V52" i="18"/>
  <c r="S52" i="17"/>
  <c r="S53" i="17"/>
  <c r="AL164" i="18"/>
  <c r="AM164" i="18"/>
  <c r="CF166" i="17"/>
  <c r="AN95" i="18"/>
  <c r="CG97" i="17"/>
  <c r="AX244" i="17"/>
  <c r="AW71" i="17"/>
  <c r="AW72" i="17"/>
  <c r="AM88" i="18"/>
  <c r="CF90" i="17"/>
  <c r="AA243" i="18"/>
  <c r="BZ245" i="17"/>
  <c r="AW55" i="17"/>
  <c r="AW56" i="17"/>
  <c r="AL198" i="18"/>
  <c r="AM198" i="18"/>
  <c r="CF200" i="17"/>
  <c r="AG391" i="18"/>
  <c r="AH391" i="18"/>
  <c r="AI391" i="18" s="1"/>
  <c r="AK391" i="18" s="1"/>
  <c r="V246" i="18"/>
  <c r="S247" i="17"/>
  <c r="S246" i="17"/>
  <c r="AW228" i="17"/>
  <c r="AW227" i="17"/>
  <c r="V364" i="18"/>
  <c r="S365" i="17"/>
  <c r="S364" i="17"/>
  <c r="AL160" i="18"/>
  <c r="AB277" i="18"/>
  <c r="AG313" i="18"/>
  <c r="AH313" i="18"/>
  <c r="AI313" i="18" s="1"/>
  <c r="AK313" i="18" s="1"/>
  <c r="AW122" i="17"/>
  <c r="AW121" i="17"/>
  <c r="AL150" i="18"/>
  <c r="AM150" i="18"/>
  <c r="CF152" i="17"/>
  <c r="BZ10" i="17"/>
  <c r="AA8" i="18"/>
  <c r="AW160" i="17"/>
  <c r="AW161" i="17"/>
  <c r="V259" i="18"/>
  <c r="S260" i="17"/>
  <c r="AM161" i="18"/>
  <c r="AL161" i="18" s="1"/>
  <c r="CF163" i="17"/>
  <c r="AA221" i="18"/>
  <c r="BZ223" i="17"/>
  <c r="V342" i="18"/>
  <c r="S343" i="17"/>
  <c r="S342" i="17"/>
  <c r="AB325" i="18"/>
  <c r="AM158" i="18"/>
  <c r="CF160" i="17"/>
  <c r="AM215" i="18"/>
  <c r="AL215" i="18" s="1"/>
  <c r="CF217" i="17"/>
  <c r="AL204" i="18"/>
  <c r="AM204" i="18"/>
  <c r="CF206" i="17"/>
  <c r="V234" i="18"/>
  <c r="S235" i="17"/>
  <c r="S234" i="17"/>
  <c r="AN11" i="18"/>
  <c r="CG13" i="17"/>
  <c r="BC13" i="17" s="1"/>
  <c r="AX54" i="17"/>
  <c r="BZ88" i="17"/>
  <c r="AA86" i="18"/>
  <c r="AN151" i="18"/>
  <c r="CG153" i="17"/>
  <c r="V19" i="18"/>
  <c r="S20" i="17"/>
  <c r="AH343" i="18"/>
  <c r="AI343" i="18" s="1"/>
  <c r="AK343" i="18" s="1"/>
  <c r="AG488" i="18"/>
  <c r="AH488" i="18"/>
  <c r="AI488" i="18" s="1"/>
  <c r="AK488" i="18" s="1"/>
  <c r="V326" i="18"/>
  <c r="S327" i="17"/>
  <c r="S326" i="17"/>
  <c r="AX50" i="17"/>
  <c r="V256" i="18"/>
  <c r="S257" i="17"/>
  <c r="V38" i="18"/>
  <c r="S39" i="17"/>
  <c r="S38" i="17"/>
  <c r="V54" i="18"/>
  <c r="S54" i="17"/>
  <c r="S55" i="17"/>
  <c r="V275" i="18"/>
  <c r="S276" i="17"/>
  <c r="BZ138" i="17"/>
  <c r="AA136" i="18"/>
  <c r="AA245" i="18"/>
  <c r="BZ247" i="17"/>
  <c r="AX248" i="17"/>
  <c r="AB365" i="18"/>
  <c r="AV250" i="17"/>
  <c r="AV128" i="17"/>
  <c r="AW120" i="17"/>
  <c r="AW119" i="17"/>
  <c r="AV38" i="17"/>
  <c r="AX38" i="17" s="1"/>
  <c r="AB377" i="18"/>
  <c r="AN145" i="18"/>
  <c r="CG147" i="17"/>
  <c r="AV25" i="17"/>
  <c r="AW25" i="17" s="1"/>
  <c r="AX232" i="17"/>
  <c r="AA241" i="18"/>
  <c r="BZ243" i="17"/>
  <c r="V388" i="18"/>
  <c r="S389" i="17"/>
  <c r="AM67" i="18"/>
  <c r="CF69" i="17"/>
  <c r="V112" i="18"/>
  <c r="S113" i="17"/>
  <c r="S112" i="17"/>
  <c r="AL218" i="18"/>
  <c r="AM218" i="18"/>
  <c r="CF220" i="17"/>
  <c r="AN83" i="18"/>
  <c r="CG85" i="17"/>
  <c r="BC85" i="17" s="1"/>
  <c r="AH363" i="18"/>
  <c r="AI363" i="18" s="1"/>
  <c r="AK363" i="18" s="1"/>
  <c r="AN5" i="18"/>
  <c r="CG7" i="17"/>
  <c r="AM188" i="18"/>
  <c r="CF190" i="17"/>
  <c r="AN57" i="18"/>
  <c r="CG59" i="17"/>
  <c r="BE59" i="17" s="1"/>
  <c r="AH337" i="18"/>
  <c r="AI337" i="18" s="1"/>
  <c r="AK337" i="18" s="1"/>
  <c r="AL196" i="18"/>
  <c r="AM196" i="18"/>
  <c r="CF198" i="17"/>
  <c r="BC59" i="17"/>
  <c r="AA237" i="18"/>
  <c r="BZ239" i="17"/>
  <c r="AH504" i="18"/>
  <c r="AI504" i="18" s="1"/>
  <c r="AK504" i="18" s="1"/>
  <c r="AV40" i="17"/>
  <c r="AX40" i="17" s="1"/>
  <c r="AN131" i="18"/>
  <c r="CG133" i="17"/>
  <c r="AM183" i="18"/>
  <c r="CF185" i="17"/>
  <c r="AA104" i="18"/>
  <c r="BZ106" i="17"/>
  <c r="V252" i="18"/>
  <c r="S253" i="17"/>
  <c r="AM207" i="18"/>
  <c r="AL207" i="18"/>
  <c r="CF209" i="17"/>
  <c r="AH490" i="18"/>
  <c r="AI490" i="18" s="1"/>
  <c r="AK490" i="18" s="1"/>
  <c r="AM171" i="18"/>
  <c r="CF173" i="17"/>
  <c r="AN53" i="18"/>
  <c r="CG55" i="17"/>
  <c r="BC55" i="17" s="1"/>
  <c r="V118" i="18"/>
  <c r="S119" i="17"/>
  <c r="S118" i="17"/>
  <c r="V15" i="18"/>
  <c r="S16" i="17"/>
  <c r="S15" i="17"/>
  <c r="AX238" i="17"/>
  <c r="AH335" i="18"/>
  <c r="AI335" i="18" s="1"/>
  <c r="AK335" i="18" s="1"/>
  <c r="AM100" i="18"/>
  <c r="CF102" i="17"/>
  <c r="V254" i="18"/>
  <c r="S255" i="17"/>
  <c r="AV107" i="17"/>
  <c r="AX107" i="17" s="1"/>
  <c r="AM63" i="18"/>
  <c r="CF65" i="17"/>
  <c r="AA115" i="18"/>
  <c r="BZ117" i="17"/>
  <c r="AB496" i="18"/>
  <c r="AG373" i="18"/>
  <c r="AH373" i="18"/>
  <c r="AI373" i="18" s="1"/>
  <c r="AK373" i="18" s="1"/>
  <c r="AX110" i="17"/>
  <c r="AM189" i="18"/>
  <c r="AL189" i="18"/>
  <c r="CF191" i="17"/>
  <c r="BC105" i="17"/>
  <c r="AX236" i="17"/>
  <c r="V334" i="18"/>
  <c r="S335" i="17"/>
  <c r="S334" i="17"/>
  <c r="V262" i="18"/>
  <c r="S263" i="17"/>
  <c r="AA229" i="18"/>
  <c r="BZ231" i="17"/>
  <c r="V274" i="18"/>
  <c r="S275" i="17"/>
  <c r="AV21" i="17"/>
  <c r="AW21" i="17" s="1"/>
  <c r="V368" i="18"/>
  <c r="S369" i="17"/>
  <c r="S368" i="17"/>
  <c r="AA113" i="18"/>
  <c r="BZ115" i="17"/>
  <c r="AX252" i="17"/>
  <c r="AB359" i="18"/>
  <c r="AN155" i="18"/>
  <c r="CG157" i="17"/>
  <c r="BC157" i="17" s="1"/>
  <c r="AV246" i="17"/>
  <c r="AB355" i="18"/>
  <c r="AH329" i="18"/>
  <c r="AI329" i="18" s="1"/>
  <c r="AK329" i="18" s="1"/>
  <c r="V336" i="18"/>
  <c r="S337" i="17"/>
  <c r="S336" i="17"/>
  <c r="AN137" i="18"/>
  <c r="CG139" i="17"/>
  <c r="V358" i="18"/>
  <c r="S359" i="17"/>
  <c r="S358" i="17"/>
  <c r="AA16" i="18"/>
  <c r="BZ18" i="17"/>
  <c r="V232" i="18"/>
  <c r="S233" i="17"/>
  <c r="S232" i="17"/>
  <c r="AN139" i="18"/>
  <c r="CG141" i="17"/>
  <c r="V376" i="18"/>
  <c r="S377" i="17"/>
  <c r="S376" i="17"/>
  <c r="AN99" i="18"/>
  <c r="CG101" i="17"/>
  <c r="AG347" i="18"/>
  <c r="AH347" i="18"/>
  <c r="AI347" i="18" s="1"/>
  <c r="AK347" i="18" s="1"/>
  <c r="X157" i="18"/>
  <c r="Y157" i="18" s="1"/>
  <c r="BY159" i="17"/>
  <c r="AM154" i="18"/>
  <c r="CF156" i="17"/>
  <c r="V354" i="18"/>
  <c r="S355" i="17"/>
  <c r="S354" i="17"/>
  <c r="AM77" i="18"/>
  <c r="CF79" i="17"/>
  <c r="V340" i="18"/>
  <c r="S341" i="17"/>
  <c r="S340" i="17"/>
  <c r="AW118" i="17"/>
  <c r="AW117" i="17"/>
  <c r="AH319" i="18"/>
  <c r="AI319" i="18" s="1"/>
  <c r="AK319" i="18" s="1"/>
  <c r="AW41" i="17"/>
  <c r="AW42" i="17"/>
  <c r="AW18" i="17"/>
  <c r="AW19" i="17"/>
  <c r="AN97" i="18"/>
  <c r="CG99" i="17"/>
  <c r="BC99" i="17" s="1"/>
  <c r="V48" i="18"/>
  <c r="S49" i="17"/>
  <c r="S48" i="17"/>
  <c r="AL206" i="18"/>
  <c r="AM206" i="18"/>
  <c r="CF208" i="17"/>
  <c r="V374" i="18"/>
  <c r="S375" i="17"/>
  <c r="S374" i="17"/>
  <c r="AW126" i="17"/>
  <c r="AW125" i="17"/>
  <c r="AM203" i="18"/>
  <c r="AL203" i="18"/>
  <c r="CF205" i="17"/>
  <c r="AL192" i="18"/>
  <c r="AM192" i="18"/>
  <c r="CF194" i="17"/>
  <c r="V248" i="18"/>
  <c r="S249" i="17"/>
  <c r="S248" i="17"/>
  <c r="BC97" i="17"/>
  <c r="AW46" i="17"/>
  <c r="AW45" i="17"/>
  <c r="AM130" i="18"/>
  <c r="CF132" i="17"/>
  <c r="V258" i="18"/>
  <c r="S259" i="17"/>
  <c r="AN9" i="18"/>
  <c r="CG11" i="17"/>
  <c r="BC11" i="17" s="1"/>
  <c r="AG462" i="18"/>
  <c r="AH462" i="18"/>
  <c r="AI462" i="18" s="1"/>
  <c r="AK462" i="18" s="1"/>
  <c r="AH351" i="18"/>
  <c r="AI351" i="18" s="1"/>
  <c r="AK351" i="18" s="1"/>
  <c r="BZ30" i="17"/>
  <c r="AA28" i="18"/>
  <c r="AM182" i="18"/>
  <c r="CF184" i="17"/>
  <c r="V255" i="18"/>
  <c r="S256" i="17"/>
  <c r="V20" i="18"/>
  <c r="S21" i="17"/>
  <c r="AA12" i="18"/>
  <c r="BZ14" i="17"/>
  <c r="AN133" i="18"/>
  <c r="CG135" i="17"/>
  <c r="AM176" i="18"/>
  <c r="CF178" i="17"/>
  <c r="BE64" i="17"/>
  <c r="BZ148" i="17"/>
  <c r="AA146" i="18"/>
  <c r="AG460" i="18"/>
  <c r="AH460" i="18"/>
  <c r="AI460" i="18" s="1"/>
  <c r="AK460" i="18" s="1"/>
  <c r="AN101" i="18"/>
  <c r="CG103" i="17"/>
  <c r="AG357" i="18"/>
  <c r="AH357" i="18"/>
  <c r="AI357" i="18" s="1"/>
  <c r="AK357" i="18" s="1"/>
  <c r="AL39" i="18"/>
  <c r="AM39" i="18"/>
  <c r="CF41" i="17"/>
  <c r="AL26" i="18"/>
  <c r="AM26" i="18"/>
  <c r="CF28" i="17"/>
  <c r="AM66" i="18"/>
  <c r="CF68" i="17"/>
  <c r="AG339" i="18"/>
  <c r="AH339" i="18"/>
  <c r="AI339" i="18" s="1"/>
  <c r="AK339" i="18" s="1"/>
  <c r="AH498" i="18"/>
  <c r="AI498" i="18" s="1"/>
  <c r="AK498" i="18" s="1"/>
  <c r="AL55" i="18"/>
  <c r="AM55" i="18"/>
  <c r="CF57" i="17"/>
  <c r="AH318" i="18"/>
  <c r="AI318" i="18" s="1"/>
  <c r="AK318" i="18" s="1"/>
  <c r="AG333" i="18"/>
  <c r="AH333" i="18"/>
  <c r="AI333" i="18" s="1"/>
  <c r="AK333" i="18" s="1"/>
  <c r="BE91" i="17"/>
  <c r="AG317" i="18"/>
  <c r="AH317" i="18"/>
  <c r="AI317" i="18" s="1"/>
  <c r="AK317" i="18" s="1"/>
  <c r="AH345" i="18"/>
  <c r="AI345" i="18" s="1"/>
  <c r="AK345" i="18" s="1"/>
  <c r="V114" i="18"/>
  <c r="S115" i="17"/>
  <c r="S114" i="17"/>
  <c r="V346" i="18"/>
  <c r="S347" i="17"/>
  <c r="S346" i="17"/>
  <c r="AL73" i="18"/>
  <c r="AM73" i="18"/>
  <c r="CF75" i="17"/>
  <c r="AM210" i="18"/>
  <c r="CF212" i="17"/>
  <c r="AB363" i="18"/>
  <c r="AW66" i="17"/>
  <c r="AW65" i="17"/>
  <c r="BZ92" i="17"/>
  <c r="AA90" i="18"/>
  <c r="AN43" i="18"/>
  <c r="CG45" i="17"/>
  <c r="BC45" i="17" s="1"/>
  <c r="AM168" i="18"/>
  <c r="CF170" i="17"/>
  <c r="AK152" i="18"/>
  <c r="CE154" i="17"/>
  <c r="AL57" i="18"/>
  <c r="V332" i="18"/>
  <c r="S333" i="17"/>
  <c r="S332" i="17"/>
  <c r="V387" i="18"/>
  <c r="S388" i="17"/>
  <c r="AA223" i="18"/>
  <c r="BZ225" i="17"/>
  <c r="AN149" i="18"/>
  <c r="CG151" i="17"/>
  <c r="BC151" i="17" s="1"/>
  <c r="AN65" i="18"/>
  <c r="CG67" i="17"/>
  <c r="BC67" i="17" s="1"/>
  <c r="BC70" i="17"/>
  <c r="AM174" i="18"/>
  <c r="AL174" i="18" s="1"/>
  <c r="CF176" i="17"/>
  <c r="V244" i="18"/>
  <c r="S245" i="17"/>
  <c r="S244" i="17"/>
  <c r="V344" i="18"/>
  <c r="S345" i="17"/>
  <c r="S344" i="17"/>
  <c r="AB490" i="18"/>
  <c r="AM194" i="18"/>
  <c r="CF196" i="17"/>
  <c r="AN153" i="18"/>
  <c r="CG155" i="17"/>
  <c r="BE9" i="17"/>
  <c r="V273" i="18"/>
  <c r="S274" i="17"/>
  <c r="V6" i="18"/>
  <c r="S7" i="17"/>
  <c r="S6" i="17"/>
  <c r="BZ146" i="17"/>
  <c r="AA144" i="18"/>
  <c r="AN162" i="18"/>
  <c r="CG164" i="17"/>
  <c r="AM209" i="18"/>
  <c r="AL209" i="18" s="1"/>
  <c r="CF211" i="17"/>
  <c r="BC145" i="17"/>
  <c r="BZ136" i="17"/>
  <c r="AA134" i="18"/>
  <c r="AN141" i="18"/>
  <c r="CG143" i="17"/>
  <c r="AG482" i="18"/>
  <c r="AH482" i="18"/>
  <c r="AI482" i="18" s="1"/>
  <c r="AK482" i="18" s="1"/>
  <c r="AM197" i="18"/>
  <c r="AL197" i="18"/>
  <c r="CF199" i="17"/>
  <c r="V370" i="18"/>
  <c r="S371" i="17"/>
  <c r="S370" i="17"/>
  <c r="AM92" i="18"/>
  <c r="AL92" i="18" s="1"/>
  <c r="CF94" i="17"/>
  <c r="V21" i="18"/>
  <c r="S22" i="17"/>
  <c r="V268" i="18"/>
  <c r="S269" i="17"/>
  <c r="AN41" i="18"/>
  <c r="CG43" i="17"/>
  <c r="AM195" i="18"/>
  <c r="AL195" i="18"/>
  <c r="CF197" i="17"/>
  <c r="V265" i="18"/>
  <c r="S266" i="17"/>
  <c r="AG327" i="18"/>
  <c r="AH327" i="18"/>
  <c r="AI327" i="18" s="1"/>
  <c r="AK327" i="18" s="1"/>
  <c r="V270" i="18"/>
  <c r="S271" i="17"/>
  <c r="V271" i="18"/>
  <c r="S272" i="17"/>
  <c r="AM193" i="18"/>
  <c r="AL193" i="18"/>
  <c r="CF195" i="17"/>
  <c r="AA119" i="18"/>
  <c r="BZ121" i="17"/>
  <c r="AG323" i="18"/>
  <c r="AH323" i="18"/>
  <c r="AI323" i="18" s="1"/>
  <c r="AK323" i="18" s="1"/>
  <c r="AH389" i="18"/>
  <c r="AI389" i="18" s="1"/>
  <c r="AK389" i="18" s="1"/>
  <c r="AN25" i="18"/>
  <c r="CG27" i="17"/>
  <c r="S18" i="1"/>
  <c r="S19" i="1" s="1"/>
  <c r="T16" i="1"/>
  <c r="T17" i="1" s="1"/>
  <c r="T18" i="1"/>
  <c r="T19" i="1" s="1"/>
  <c r="R16" i="1"/>
  <c r="R17" i="1" s="1"/>
  <c r="R18" i="1"/>
  <c r="R19" i="1" s="1"/>
  <c r="V16" i="1"/>
  <c r="V17" i="1" s="1"/>
  <c r="V18" i="1"/>
  <c r="V19" i="1" s="1"/>
  <c r="U16" i="1"/>
  <c r="U17" i="1" s="1"/>
  <c r="U18" i="1"/>
  <c r="U19" i="1" s="1"/>
  <c r="Q17" i="1"/>
  <c r="AD31" i="9"/>
  <c r="AC31" i="9"/>
  <c r="AB31" i="9"/>
  <c r="AA31" i="9"/>
  <c r="Z31" i="9"/>
  <c r="AD30" i="9"/>
  <c r="AC30" i="9"/>
  <c r="AB30" i="9"/>
  <c r="AA30" i="9"/>
  <c r="Z30" i="9"/>
  <c r="AD29" i="9"/>
  <c r="AC29" i="9"/>
  <c r="AB29" i="9"/>
  <c r="AA29" i="9"/>
  <c r="Z29" i="9"/>
  <c r="AD28" i="9"/>
  <c r="AC28" i="9"/>
  <c r="AB28" i="9"/>
  <c r="AA28" i="9"/>
  <c r="Z28" i="9"/>
  <c r="AD27" i="9"/>
  <c r="AC27" i="9"/>
  <c r="AB27" i="9"/>
  <c r="AA27" i="9"/>
  <c r="G7" i="11"/>
  <c r="F7" i="11"/>
  <c r="E7" i="11"/>
  <c r="D7" i="11"/>
  <c r="C7" i="11"/>
  <c r="G6" i="11"/>
  <c r="F6" i="11"/>
  <c r="E6" i="11"/>
  <c r="D6" i="11"/>
  <c r="C6" i="11"/>
  <c r="G5" i="11"/>
  <c r="F5" i="11"/>
  <c r="E5" i="11"/>
  <c r="D5" i="11"/>
  <c r="C5" i="11"/>
  <c r="G4" i="11"/>
  <c r="F4" i="11"/>
  <c r="E4" i="11"/>
  <c r="D4" i="11"/>
  <c r="C4" i="11"/>
  <c r="G3" i="11"/>
  <c r="F3" i="11"/>
  <c r="E3" i="11"/>
  <c r="D3" i="11"/>
  <c r="BE70" i="17" l="1"/>
  <c r="BE97" i="17"/>
  <c r="BE105" i="17"/>
  <c r="BE62" i="17"/>
  <c r="BE149" i="17"/>
  <c r="BE73" i="17"/>
  <c r="BE157" i="17"/>
  <c r="BE5" i="17"/>
  <c r="BE164" i="17"/>
  <c r="BC164" i="17"/>
  <c r="W273" i="18"/>
  <c r="X273" i="18" s="1"/>
  <c r="Y273" i="18" s="1"/>
  <c r="AA273" i="18" s="1"/>
  <c r="U274" i="17"/>
  <c r="V274" i="17" s="1"/>
  <c r="W332" i="18"/>
  <c r="X332" i="18" s="1"/>
  <c r="Y332" i="18" s="1"/>
  <c r="AA332" i="18" s="1"/>
  <c r="U333" i="17"/>
  <c r="V333" i="17" s="1"/>
  <c r="U332" i="17"/>
  <c r="V332" i="17" s="1"/>
  <c r="AN210" i="18"/>
  <c r="CG212" i="17"/>
  <c r="AL345" i="18"/>
  <c r="AM345" i="18"/>
  <c r="AN345" i="18" s="1"/>
  <c r="AM498" i="18"/>
  <c r="AN498" i="18" s="1"/>
  <c r="AN26" i="18"/>
  <c r="CG28" i="17"/>
  <c r="BC28" i="17" s="1"/>
  <c r="AM460" i="18"/>
  <c r="AN460" i="18" s="1"/>
  <c r="AC146" i="18"/>
  <c r="CA148" i="17"/>
  <c r="AN176" i="18"/>
  <c r="CG178" i="17"/>
  <c r="W20" i="18"/>
  <c r="U21" i="17"/>
  <c r="V21" i="17" s="1"/>
  <c r="AN182" i="18"/>
  <c r="CG184" i="17"/>
  <c r="AM351" i="18"/>
  <c r="AN351" i="18" s="1"/>
  <c r="W248" i="18"/>
  <c r="U249" i="17"/>
  <c r="V249" i="17" s="1"/>
  <c r="U248" i="17"/>
  <c r="V248" i="17" s="1"/>
  <c r="AN77" i="18"/>
  <c r="CG79" i="17"/>
  <c r="AM347" i="18"/>
  <c r="AN347" i="18" s="1"/>
  <c r="W232" i="18"/>
  <c r="U233" i="17"/>
  <c r="V233" i="17" s="1"/>
  <c r="U232" i="17"/>
  <c r="V232" i="17" s="1"/>
  <c r="W336" i="18"/>
  <c r="X336" i="18" s="1"/>
  <c r="Y336" i="18" s="1"/>
  <c r="AA336" i="18" s="1"/>
  <c r="U337" i="17"/>
  <c r="V337" i="17" s="1"/>
  <c r="U336" i="17"/>
  <c r="V336" i="17" s="1"/>
  <c r="W334" i="18"/>
  <c r="X334" i="18" s="1"/>
  <c r="Y334" i="18" s="1"/>
  <c r="AA334" i="18" s="1"/>
  <c r="U335" i="17"/>
  <c r="V335" i="17" s="1"/>
  <c r="U334" i="17"/>
  <c r="AN100" i="18"/>
  <c r="CG102" i="17"/>
  <c r="AL335" i="18"/>
  <c r="AM335" i="18"/>
  <c r="AN335" i="18" s="1"/>
  <c r="W15" i="18"/>
  <c r="U16" i="17"/>
  <c r="U15" i="17"/>
  <c r="V15" i="17" s="1"/>
  <c r="AN171" i="18"/>
  <c r="CG173" i="17"/>
  <c r="AN183" i="18"/>
  <c r="CG185" i="17"/>
  <c r="AM504" i="18"/>
  <c r="AN504" i="18" s="1"/>
  <c r="AN188" i="18"/>
  <c r="CG190" i="17"/>
  <c r="W388" i="18"/>
  <c r="X388" i="18" s="1"/>
  <c r="Y388" i="18" s="1"/>
  <c r="AA388" i="18" s="1"/>
  <c r="U389" i="17"/>
  <c r="V389" i="17" s="1"/>
  <c r="BC135" i="17"/>
  <c r="AB245" i="18"/>
  <c r="AC245" i="18"/>
  <c r="CA247" i="17"/>
  <c r="W275" i="18"/>
  <c r="X275" i="18" s="1"/>
  <c r="Y275" i="18" s="1"/>
  <c r="AA275" i="18" s="1"/>
  <c r="U276" i="17"/>
  <c r="V276" i="17" s="1"/>
  <c r="AM343" i="18"/>
  <c r="AN343" i="18" s="1"/>
  <c r="BE153" i="17"/>
  <c r="BC153" i="17"/>
  <c r="AB221" i="18"/>
  <c r="AC221" i="18"/>
  <c r="CA223" i="17"/>
  <c r="AM353" i="18"/>
  <c r="AN353" i="18" s="1"/>
  <c r="AC37" i="18"/>
  <c r="CA39" i="17"/>
  <c r="AN212" i="18"/>
  <c r="CG214" i="17"/>
  <c r="AN191" i="18"/>
  <c r="CG193" i="17"/>
  <c r="AN96" i="18"/>
  <c r="CG98" i="17"/>
  <c r="W230" i="18"/>
  <c r="U231" i="17"/>
  <c r="V231" i="17" s="1"/>
  <c r="U230" i="17"/>
  <c r="V230" i="17" s="1"/>
  <c r="W110" i="18"/>
  <c r="U111" i="17"/>
  <c r="V111" i="17" s="1"/>
  <c r="U110" i="17"/>
  <c r="V110" i="17" s="1"/>
  <c r="BC89" i="17"/>
  <c r="BE89" i="17" s="1"/>
  <c r="W64" i="18"/>
  <c r="U64" i="17"/>
  <c r="U65" i="17"/>
  <c r="V65" i="17" s="1"/>
  <c r="AW238" i="17"/>
  <c r="AW237" i="17"/>
  <c r="AN166" i="18"/>
  <c r="CG168" i="17"/>
  <c r="AM476" i="18"/>
  <c r="AN476" i="18" s="1"/>
  <c r="W44" i="18"/>
  <c r="U44" i="17"/>
  <c r="V44" i="17" s="1"/>
  <c r="U45" i="17"/>
  <c r="V45" i="17" s="1"/>
  <c r="AN172" i="18"/>
  <c r="CG174" i="17"/>
  <c r="W380" i="18"/>
  <c r="X380" i="18" s="1"/>
  <c r="Y380" i="18" s="1"/>
  <c r="AA380" i="18" s="1"/>
  <c r="U381" i="17"/>
  <c r="V381" i="17" s="1"/>
  <c r="U380" i="17"/>
  <c r="V380" i="17" s="1"/>
  <c r="W250" i="18"/>
  <c r="U251" i="17"/>
  <c r="V251" i="17" s="1"/>
  <c r="U250" i="17"/>
  <c r="V250" i="17" s="1"/>
  <c r="AN45" i="18"/>
  <c r="CG47" i="17"/>
  <c r="BC47" i="17" s="1"/>
  <c r="BE95" i="17"/>
  <c r="BC95" i="17"/>
  <c r="AC132" i="18"/>
  <c r="CA134" i="17"/>
  <c r="BC141" i="17"/>
  <c r="AW48" i="17"/>
  <c r="AW47" i="17"/>
  <c r="AN202" i="18"/>
  <c r="CG204" i="17"/>
  <c r="BC204" i="17" s="1"/>
  <c r="W324" i="18"/>
  <c r="X324" i="18" s="1"/>
  <c r="Y324" i="18" s="1"/>
  <c r="AA324" i="18" s="1"/>
  <c r="U325" i="17"/>
  <c r="V325" i="17" s="1"/>
  <c r="U324" i="17"/>
  <c r="V324" i="17" s="1"/>
  <c r="AC249" i="18"/>
  <c r="CA251" i="17"/>
  <c r="AC235" i="18"/>
  <c r="CA237" i="17"/>
  <c r="AW234" i="17"/>
  <c r="AW233" i="17"/>
  <c r="AN220" i="18"/>
  <c r="CG222" i="17"/>
  <c r="AN200" i="18"/>
  <c r="CG202" i="17"/>
  <c r="AC78" i="18"/>
  <c r="CA80" i="17"/>
  <c r="AN178" i="18"/>
  <c r="CG180" i="17"/>
  <c r="W105" i="18"/>
  <c r="U106" i="17"/>
  <c r="V106" i="17" s="1"/>
  <c r="U105" i="17"/>
  <c r="V105" i="17" s="1"/>
  <c r="W383" i="18"/>
  <c r="X383" i="18" s="1"/>
  <c r="Y383" i="18" s="1"/>
  <c r="AA383" i="18" s="1"/>
  <c r="U384" i="17"/>
  <c r="V384" i="17" s="1"/>
  <c r="AM361" i="18"/>
  <c r="AN361" i="18" s="1"/>
  <c r="AM450" i="18"/>
  <c r="AN450" i="18" s="1"/>
  <c r="AL450" i="18"/>
  <c r="AN173" i="18"/>
  <c r="CG175" i="17"/>
  <c r="BC175" i="17" s="1"/>
  <c r="W269" i="18"/>
  <c r="X269" i="18" s="1"/>
  <c r="Y269" i="18" s="1"/>
  <c r="AA269" i="18" s="1"/>
  <c r="U270" i="17"/>
  <c r="V270" i="17" s="1"/>
  <c r="BC7" i="17"/>
  <c r="AN170" i="18"/>
  <c r="CG172" i="17"/>
  <c r="BC172" i="17" s="1"/>
  <c r="W224" i="18"/>
  <c r="U225" i="17"/>
  <c r="V225" i="17" s="1"/>
  <c r="U224" i="17"/>
  <c r="V224" i="17" s="1"/>
  <c r="W260" i="18"/>
  <c r="X260" i="18" s="1"/>
  <c r="Y260" i="18" s="1"/>
  <c r="AA260" i="18" s="1"/>
  <c r="U261" i="17"/>
  <c r="V261" i="17" s="1"/>
  <c r="AN216" i="18"/>
  <c r="CG218" i="17"/>
  <c r="AM470" i="18"/>
  <c r="AN470" i="18" s="1"/>
  <c r="AL470" i="18"/>
  <c r="AB111" i="18"/>
  <c r="AC111" i="18"/>
  <c r="CA113" i="17"/>
  <c r="W18" i="18"/>
  <c r="U19" i="17"/>
  <c r="V19" i="17" s="1"/>
  <c r="AL369" i="18"/>
  <c r="AM369" i="18"/>
  <c r="AN369" i="18" s="1"/>
  <c r="AN27" i="18"/>
  <c r="CG29" i="17"/>
  <c r="AM480" i="18"/>
  <c r="AN480" i="18" s="1"/>
  <c r="W264" i="18"/>
  <c r="X264" i="18" s="1"/>
  <c r="Y264" i="18" s="1"/>
  <c r="AA264" i="18" s="1"/>
  <c r="U265" i="17"/>
  <c r="V265" i="17" s="1"/>
  <c r="W348" i="18"/>
  <c r="X348" i="18" s="1"/>
  <c r="Y348" i="18" s="1"/>
  <c r="AA348" i="18" s="1"/>
  <c r="U349" i="17"/>
  <c r="V349" i="17" s="1"/>
  <c r="U348" i="17"/>
  <c r="V348" i="17" s="1"/>
  <c r="AN167" i="18"/>
  <c r="CG169" i="17"/>
  <c r="AN205" i="18"/>
  <c r="CG207" i="17"/>
  <c r="AB82" i="18"/>
  <c r="AC82" i="18"/>
  <c r="CA84" i="17"/>
  <c r="W238" i="18"/>
  <c r="U239" i="17"/>
  <c r="V239" i="17" s="1"/>
  <c r="U238" i="17"/>
  <c r="V238" i="17" s="1"/>
  <c r="AL375" i="18"/>
  <c r="AM375" i="18"/>
  <c r="AN375" i="18" s="1"/>
  <c r="BC87" i="17"/>
  <c r="BE87" i="17"/>
  <c r="AN29" i="18"/>
  <c r="CG31" i="17"/>
  <c r="BE162" i="17"/>
  <c r="W352" i="18"/>
  <c r="X352" i="18" s="1"/>
  <c r="Y352" i="18" s="1"/>
  <c r="AA352" i="18" s="1"/>
  <c r="U353" i="17"/>
  <c r="V353" i="17" s="1"/>
  <c r="U352" i="17"/>
  <c r="V352" i="17" s="1"/>
  <c r="W267" i="18"/>
  <c r="X267" i="18" s="1"/>
  <c r="Y267" i="18" s="1"/>
  <c r="AA267" i="18" s="1"/>
  <c r="U268" i="17"/>
  <c r="V268" i="17" s="1"/>
  <c r="AC233" i="18"/>
  <c r="CA235" i="17"/>
  <c r="W13" i="18"/>
  <c r="U14" i="17"/>
  <c r="V14" i="17" s="1"/>
  <c r="U13" i="17"/>
  <c r="V13" i="17" s="1"/>
  <c r="AB32" i="18"/>
  <c r="AC32" i="18"/>
  <c r="CA34" i="17"/>
  <c r="BC139" i="17"/>
  <c r="BE139" i="17" s="1"/>
  <c r="BC147" i="17"/>
  <c r="BC180" i="17"/>
  <c r="BE11" i="17"/>
  <c r="BC143" i="17"/>
  <c r="BE143" i="17" s="1"/>
  <c r="AN197" i="18"/>
  <c r="CG199" i="17"/>
  <c r="AB223" i="18"/>
  <c r="AC223" i="18"/>
  <c r="CA225" i="17"/>
  <c r="W387" i="18"/>
  <c r="X387" i="18" s="1"/>
  <c r="Y387" i="18" s="1"/>
  <c r="AA387" i="18" s="1"/>
  <c r="U388" i="17"/>
  <c r="V388" i="17" s="1"/>
  <c r="AN168" i="18"/>
  <c r="CG170" i="17"/>
  <c r="AL210" i="18"/>
  <c r="W114" i="18"/>
  <c r="U115" i="17"/>
  <c r="V115" i="17" s="1"/>
  <c r="U114" i="17"/>
  <c r="V114" i="17" s="1"/>
  <c r="AG345" i="18"/>
  <c r="AM318" i="18"/>
  <c r="AN318" i="18" s="1"/>
  <c r="AG498" i="18"/>
  <c r="AN66" i="18"/>
  <c r="CG68" i="17"/>
  <c r="AL176" i="18"/>
  <c r="AB12" i="18"/>
  <c r="AC12" i="18"/>
  <c r="CA14" i="17"/>
  <c r="AL182" i="18"/>
  <c r="AG351" i="18"/>
  <c r="AN130" i="18"/>
  <c r="CG132" i="17"/>
  <c r="BC132" i="17" s="1"/>
  <c r="BD132" i="17" s="1"/>
  <c r="AM319" i="18"/>
  <c r="AN319" i="18" s="1"/>
  <c r="AN154" i="18"/>
  <c r="CG156" i="17"/>
  <c r="AL329" i="18"/>
  <c r="AM329" i="18"/>
  <c r="AN329" i="18" s="1"/>
  <c r="AW246" i="17"/>
  <c r="AW245" i="17"/>
  <c r="W368" i="18"/>
  <c r="X368" i="18" s="1"/>
  <c r="Y368" i="18" s="1"/>
  <c r="AA368" i="18" s="1"/>
  <c r="U369" i="17"/>
  <c r="V369" i="17" s="1"/>
  <c r="U368" i="17"/>
  <c r="V368" i="17" s="1"/>
  <c r="W274" i="18"/>
  <c r="X274" i="18" s="1"/>
  <c r="Y274" i="18" s="1"/>
  <c r="AA274" i="18" s="1"/>
  <c r="U275" i="17"/>
  <c r="V275" i="17" s="1"/>
  <c r="W262" i="18"/>
  <c r="X262" i="18" s="1"/>
  <c r="Y262" i="18" s="1"/>
  <c r="AA262" i="18" s="1"/>
  <c r="U263" i="17"/>
  <c r="V263" i="17" s="1"/>
  <c r="AN189" i="18"/>
  <c r="CG191" i="17"/>
  <c r="AN63" i="18"/>
  <c r="CG65" i="17"/>
  <c r="AL100" i="18"/>
  <c r="AG335" i="18"/>
  <c r="AM490" i="18"/>
  <c r="AN490" i="18" s="1"/>
  <c r="AL490" i="18"/>
  <c r="AN207" i="18"/>
  <c r="CG209" i="17"/>
  <c r="AC104" i="18"/>
  <c r="CA106" i="17"/>
  <c r="BC133" i="17"/>
  <c r="BE133" i="17" s="1"/>
  <c r="AG504" i="18"/>
  <c r="AL337" i="18"/>
  <c r="AM337" i="18"/>
  <c r="AN337" i="18" s="1"/>
  <c r="AL188" i="18"/>
  <c r="BE45" i="17"/>
  <c r="AL363" i="18"/>
  <c r="AM363" i="18"/>
  <c r="AN363" i="18" s="1"/>
  <c r="AN67" i="18"/>
  <c r="CG69" i="17"/>
  <c r="BC69" i="17" s="1"/>
  <c r="BD69" i="17" s="1"/>
  <c r="AW128" i="17"/>
  <c r="AW127" i="17"/>
  <c r="AC136" i="18"/>
  <c r="CA138" i="17"/>
  <c r="W256" i="18"/>
  <c r="X256" i="18" s="1"/>
  <c r="Y256" i="18" s="1"/>
  <c r="AA256" i="18" s="1"/>
  <c r="U257" i="17"/>
  <c r="V257" i="17" s="1"/>
  <c r="W326" i="18"/>
  <c r="X326" i="18" s="1"/>
  <c r="Y326" i="18" s="1"/>
  <c r="AA326" i="18" s="1"/>
  <c r="U327" i="17"/>
  <c r="V327" i="17" s="1"/>
  <c r="U326" i="17"/>
  <c r="V326" i="17" s="1"/>
  <c r="AG343" i="18"/>
  <c r="W234" i="18"/>
  <c r="U235" i="17"/>
  <c r="V235" i="17" s="1"/>
  <c r="U234" i="17"/>
  <c r="V234" i="17" s="1"/>
  <c r="AN158" i="18"/>
  <c r="CG160" i="17"/>
  <c r="W364" i="18"/>
  <c r="X364" i="18" s="1"/>
  <c r="Y364" i="18" s="1"/>
  <c r="AA364" i="18" s="1"/>
  <c r="U365" i="17"/>
  <c r="V365" i="17" s="1"/>
  <c r="U364" i="17"/>
  <c r="V364" i="17" s="1"/>
  <c r="AN88" i="18"/>
  <c r="CG90" i="17"/>
  <c r="W22" i="18"/>
  <c r="U23" i="17"/>
  <c r="V23" i="17" s="1"/>
  <c r="AG353" i="18"/>
  <c r="AN184" i="18"/>
  <c r="CG186" i="17"/>
  <c r="BC186" i="17" s="1"/>
  <c r="AL212" i="18"/>
  <c r="AC107" i="18"/>
  <c r="CA109" i="17"/>
  <c r="AL96" i="18"/>
  <c r="W36" i="18"/>
  <c r="U36" i="17"/>
  <c r="V36" i="17" s="1"/>
  <c r="U37" i="17"/>
  <c r="V37" i="17" s="1"/>
  <c r="AC231" i="18"/>
  <c r="CA233" i="17"/>
  <c r="AN51" i="18"/>
  <c r="CG53" i="17"/>
  <c r="BC53" i="17" s="1"/>
  <c r="AB47" i="18"/>
  <c r="AC47" i="18"/>
  <c r="CA49" i="17"/>
  <c r="AL166" i="18"/>
  <c r="AG476" i="18"/>
  <c r="BE55" i="17"/>
  <c r="AL172" i="18"/>
  <c r="W17" i="18"/>
  <c r="U18" i="17"/>
  <c r="V18" i="17" s="1"/>
  <c r="U17" i="17"/>
  <c r="V17" i="17" s="1"/>
  <c r="AW24" i="17"/>
  <c r="AL45" i="18"/>
  <c r="AN72" i="18"/>
  <c r="CG74" i="17"/>
  <c r="BC74" i="17" s="1"/>
  <c r="BC102" i="17"/>
  <c r="AN190" i="18"/>
  <c r="CG192" i="17"/>
  <c r="BC192" i="17" s="1"/>
  <c r="AL365" i="18"/>
  <c r="AM365" i="18"/>
  <c r="AN365" i="18" s="1"/>
  <c r="W124" i="18"/>
  <c r="U125" i="17"/>
  <c r="V125" i="17" s="1"/>
  <c r="U124" i="17"/>
  <c r="V124" i="17" s="1"/>
  <c r="AW52" i="17"/>
  <c r="AW51" i="17"/>
  <c r="AW20" i="17"/>
  <c r="AB109" i="18"/>
  <c r="AC109" i="18"/>
  <c r="CA111" i="17"/>
  <c r="W251" i="18"/>
  <c r="U252" i="17"/>
  <c r="V252" i="17" s="1"/>
  <c r="W46" i="18"/>
  <c r="U46" i="17"/>
  <c r="V46" i="17" s="1"/>
  <c r="U47" i="17"/>
  <c r="V47" i="17" s="1"/>
  <c r="AC142" i="18"/>
  <c r="CA144" i="17"/>
  <c r="W272" i="18"/>
  <c r="X272" i="18" s="1"/>
  <c r="Y272" i="18" s="1"/>
  <c r="AA272" i="18" s="1"/>
  <c r="U273" i="17"/>
  <c r="V273" i="17" s="1"/>
  <c r="BC178" i="17"/>
  <c r="AL379" i="18"/>
  <c r="AM379" i="18"/>
  <c r="AN379" i="18" s="1"/>
  <c r="AN199" i="18"/>
  <c r="CG201" i="17"/>
  <c r="AL170" i="18"/>
  <c r="BC101" i="17"/>
  <c r="BD101" i="17" s="1"/>
  <c r="AL341" i="18"/>
  <c r="AM341" i="18"/>
  <c r="AN341" i="18" s="1"/>
  <c r="AC49" i="18"/>
  <c r="CA51" i="17"/>
  <c r="W56" i="18"/>
  <c r="U56" i="17"/>
  <c r="V56" i="17" s="1"/>
  <c r="U57" i="17"/>
  <c r="V57" i="17" s="1"/>
  <c r="W122" i="18"/>
  <c r="U123" i="17"/>
  <c r="V123" i="17" s="1"/>
  <c r="U122" i="17"/>
  <c r="BE145" i="17"/>
  <c r="AL216" i="18"/>
  <c r="AC225" i="18"/>
  <c r="CA227" i="17"/>
  <c r="AG470" i="18"/>
  <c r="W242" i="18"/>
  <c r="U243" i="17"/>
  <c r="V243" i="17" s="1"/>
  <c r="U242" i="17"/>
  <c r="V242" i="17" s="1"/>
  <c r="AG369" i="18"/>
  <c r="AG480" i="18"/>
  <c r="AN214" i="18"/>
  <c r="CG216" i="17"/>
  <c r="BC216" i="17" s="1"/>
  <c r="AN177" i="18"/>
  <c r="CG179" i="17"/>
  <c r="AM331" i="18"/>
  <c r="AN331" i="18" s="1"/>
  <c r="W159" i="18"/>
  <c r="U159" i="17"/>
  <c r="V159" i="17" s="1"/>
  <c r="U160" i="17"/>
  <c r="W381" i="18"/>
  <c r="X381" i="18" s="1"/>
  <c r="Y381" i="18" s="1"/>
  <c r="AA381" i="18" s="1"/>
  <c r="U382" i="17"/>
  <c r="V382" i="17" s="1"/>
  <c r="AM452" i="18"/>
  <c r="AN452" i="18" s="1"/>
  <c r="AX52" i="17"/>
  <c r="AW50" i="17"/>
  <c r="AW49" i="17"/>
  <c r="AG375" i="18"/>
  <c r="AC117" i="18"/>
  <c r="CA119" i="17"/>
  <c r="W219" i="18"/>
  <c r="U219" i="17"/>
  <c r="V219" i="17" s="1"/>
  <c r="U220" i="17"/>
  <c r="V220" i="17" s="1"/>
  <c r="AC76" i="18"/>
  <c r="AB76" i="18"/>
  <c r="CA78" i="17"/>
  <c r="BC137" i="17"/>
  <c r="BE137" i="17" s="1"/>
  <c r="AB24" i="18"/>
  <c r="AC24" i="18"/>
  <c r="CA26" i="17"/>
  <c r="AB102" i="18"/>
  <c r="AC102" i="18"/>
  <c r="CA104" i="17"/>
  <c r="AL321" i="18"/>
  <c r="AM321" i="18"/>
  <c r="AN321" i="18" s="1"/>
  <c r="W356" i="18"/>
  <c r="X356" i="18" s="1"/>
  <c r="Y356" i="18" s="1"/>
  <c r="AA356" i="18" s="1"/>
  <c r="U357" i="17"/>
  <c r="V357" i="17" s="1"/>
  <c r="U356" i="17"/>
  <c r="V356" i="17" s="1"/>
  <c r="AN186" i="18"/>
  <c r="CG188" i="17"/>
  <c r="AM315" i="18"/>
  <c r="AN315" i="18" s="1"/>
  <c r="AN185" i="18"/>
  <c r="CG187" i="17"/>
  <c r="AX246" i="17"/>
  <c r="BE85" i="17"/>
  <c r="BE130" i="17"/>
  <c r="AX234" i="17"/>
  <c r="BE13" i="17"/>
  <c r="W21" i="18"/>
  <c r="U22" i="17"/>
  <c r="V22" i="17" s="1"/>
  <c r="AM389" i="18"/>
  <c r="AN389" i="18" s="1"/>
  <c r="AL389" i="18"/>
  <c r="AN193" i="18"/>
  <c r="CG195" i="17"/>
  <c r="BC195" i="17" s="1"/>
  <c r="W265" i="18"/>
  <c r="X265" i="18" s="1"/>
  <c r="Y265" i="18" s="1"/>
  <c r="AA265" i="18" s="1"/>
  <c r="U266" i="17"/>
  <c r="V266" i="17" s="1"/>
  <c r="AN194" i="18"/>
  <c r="CG196" i="17"/>
  <c r="BC196" i="17" s="1"/>
  <c r="BD196" i="17" s="1"/>
  <c r="AG389" i="18"/>
  <c r="AB119" i="18"/>
  <c r="AC119" i="18"/>
  <c r="CA121" i="17"/>
  <c r="AM327" i="18"/>
  <c r="AN327" i="18" s="1"/>
  <c r="AN195" i="18"/>
  <c r="CG197" i="17"/>
  <c r="BC197" i="17" s="1"/>
  <c r="W268" i="18"/>
  <c r="X268" i="18" s="1"/>
  <c r="Y268" i="18" s="1"/>
  <c r="AA268" i="18" s="1"/>
  <c r="U269" i="17"/>
  <c r="V269" i="17" s="1"/>
  <c r="W370" i="18"/>
  <c r="X370" i="18" s="1"/>
  <c r="Y370" i="18" s="1"/>
  <c r="AA370" i="18" s="1"/>
  <c r="U371" i="17"/>
  <c r="V371" i="17" s="1"/>
  <c r="U370" i="17"/>
  <c r="V370" i="17" s="1"/>
  <c r="AM482" i="18"/>
  <c r="AN482" i="18" s="1"/>
  <c r="AB134" i="18"/>
  <c r="AC134" i="18"/>
  <c r="CA136" i="17"/>
  <c r="AC144" i="18"/>
  <c r="AB144" i="18" s="1"/>
  <c r="CA146" i="17"/>
  <c r="W6" i="18"/>
  <c r="U6" i="17"/>
  <c r="V6" i="17" s="1"/>
  <c r="U7" i="17"/>
  <c r="V7" i="17" s="1"/>
  <c r="BC155" i="17"/>
  <c r="AL194" i="18"/>
  <c r="W244" i="18"/>
  <c r="U245" i="17"/>
  <c r="V245" i="17" s="1"/>
  <c r="U244" i="17"/>
  <c r="V244" i="17" s="1"/>
  <c r="BE151" i="17"/>
  <c r="AL168" i="18"/>
  <c r="AC90" i="18"/>
  <c r="CA92" i="17"/>
  <c r="AN73" i="18"/>
  <c r="CG75" i="17"/>
  <c r="W346" i="18"/>
  <c r="X346" i="18" s="1"/>
  <c r="Y346" i="18" s="1"/>
  <c r="AA346" i="18" s="1"/>
  <c r="U347" i="17"/>
  <c r="V347" i="17" s="1"/>
  <c r="U346" i="17"/>
  <c r="V346" i="17" s="1"/>
  <c r="AM317" i="18"/>
  <c r="AN317" i="18" s="1"/>
  <c r="AG318" i="18"/>
  <c r="AL339" i="18"/>
  <c r="AM339" i="18"/>
  <c r="AN339" i="18" s="1"/>
  <c r="AL66" i="18"/>
  <c r="BC103" i="17"/>
  <c r="BE103" i="17" s="1"/>
  <c r="W255" i="18"/>
  <c r="X255" i="18" s="1"/>
  <c r="Y255" i="18" s="1"/>
  <c r="AA255" i="18" s="1"/>
  <c r="U256" i="17"/>
  <c r="V256" i="17" s="1"/>
  <c r="AB28" i="18"/>
  <c r="AC28" i="18"/>
  <c r="CA30" i="17"/>
  <c r="AM462" i="18"/>
  <c r="AN462" i="18" s="1"/>
  <c r="AL130" i="18"/>
  <c r="AN192" i="18"/>
  <c r="CG194" i="17"/>
  <c r="BC194" i="17" s="1"/>
  <c r="AN203" i="18"/>
  <c r="CG205" i="17"/>
  <c r="AG319" i="18"/>
  <c r="AL154" i="18"/>
  <c r="AA157" i="18"/>
  <c r="BZ159" i="17"/>
  <c r="W376" i="18"/>
  <c r="X376" i="18" s="1"/>
  <c r="Y376" i="18" s="1"/>
  <c r="AA376" i="18" s="1"/>
  <c r="U377" i="17"/>
  <c r="V377" i="17" s="1"/>
  <c r="U376" i="17"/>
  <c r="V376" i="17" s="1"/>
  <c r="AC16" i="18"/>
  <c r="CA18" i="17"/>
  <c r="AG329" i="18"/>
  <c r="AB113" i="18"/>
  <c r="AC113" i="18"/>
  <c r="CA115" i="17"/>
  <c r="V334" i="17"/>
  <c r="AL63" i="18"/>
  <c r="W254" i="18"/>
  <c r="X254" i="18" s="1"/>
  <c r="Y254" i="18" s="1"/>
  <c r="AA254" i="18" s="1"/>
  <c r="U255" i="17"/>
  <c r="V255" i="17" s="1"/>
  <c r="AG490" i="18"/>
  <c r="BC185" i="17"/>
  <c r="BD185" i="17" s="1"/>
  <c r="AN196" i="18"/>
  <c r="CG198" i="17"/>
  <c r="AG337" i="18"/>
  <c r="AG363" i="18"/>
  <c r="AN218" i="18"/>
  <c r="CG220" i="17"/>
  <c r="AL67" i="18"/>
  <c r="AB241" i="18"/>
  <c r="AC241" i="18"/>
  <c r="CA243" i="17"/>
  <c r="AW250" i="17"/>
  <c r="AW249" i="17"/>
  <c r="W38" i="18"/>
  <c r="U39" i="17"/>
  <c r="V39" i="17" s="1"/>
  <c r="U38" i="17"/>
  <c r="V38" i="17" s="1"/>
  <c r="AM488" i="18"/>
  <c r="AN488" i="18" s="1"/>
  <c r="AB86" i="18"/>
  <c r="AC86" i="18"/>
  <c r="CA88" i="17"/>
  <c r="AL158" i="18"/>
  <c r="W342" i="18"/>
  <c r="X342" i="18" s="1"/>
  <c r="Y342" i="18" s="1"/>
  <c r="AA342" i="18" s="1"/>
  <c r="U343" i="17"/>
  <c r="V343" i="17" s="1"/>
  <c r="U342" i="17"/>
  <c r="V342" i="17" s="1"/>
  <c r="AN150" i="18"/>
  <c r="CG152" i="17"/>
  <c r="W246" i="18"/>
  <c r="U247" i="17"/>
  <c r="V247" i="17" s="1"/>
  <c r="U246" i="17"/>
  <c r="V246" i="17" s="1"/>
  <c r="AN198" i="18"/>
  <c r="CG200" i="17"/>
  <c r="AL88" i="18"/>
  <c r="AM508" i="18"/>
  <c r="AN508" i="18" s="1"/>
  <c r="AL311" i="18"/>
  <c r="AM311" i="18"/>
  <c r="AN311" i="18" s="1"/>
  <c r="AL184" i="18"/>
  <c r="AN169" i="18"/>
  <c r="CG171" i="17"/>
  <c r="W23" i="18"/>
  <c r="U24" i="17"/>
  <c r="V24" i="17" s="1"/>
  <c r="AM349" i="18"/>
  <c r="AN349" i="18" s="1"/>
  <c r="AN217" i="18"/>
  <c r="CG219" i="17"/>
  <c r="BC219" i="17" s="1"/>
  <c r="W70" i="18"/>
  <c r="U70" i="17"/>
  <c r="V70" i="17" s="1"/>
  <c r="U71" i="17"/>
  <c r="V71" i="17" s="1"/>
  <c r="AL359" i="18"/>
  <c r="AM359" i="18"/>
  <c r="AN359" i="18" s="1"/>
  <c r="W378" i="18"/>
  <c r="X378" i="18" s="1"/>
  <c r="Y378" i="18" s="1"/>
  <c r="AA378" i="18" s="1"/>
  <c r="U379" i="17"/>
  <c r="V379" i="17" s="1"/>
  <c r="U378" i="17"/>
  <c r="V378" i="17" s="1"/>
  <c r="AN165" i="18"/>
  <c r="CG167" i="17"/>
  <c r="BC167" i="17" s="1"/>
  <c r="AM496" i="18"/>
  <c r="AN496" i="18" s="1"/>
  <c r="W106" i="18"/>
  <c r="U107" i="17"/>
  <c r="V107" i="17" s="1"/>
  <c r="AN156" i="18"/>
  <c r="CG158" i="17"/>
  <c r="AN79" i="18"/>
  <c r="CG81" i="17"/>
  <c r="AN187" i="18"/>
  <c r="CG189" i="17"/>
  <c r="BC189" i="17" s="1"/>
  <c r="AM320" i="18"/>
  <c r="AN320" i="18" s="1"/>
  <c r="AL72" i="18"/>
  <c r="AL190" i="18"/>
  <c r="AL377" i="18"/>
  <c r="AM377" i="18"/>
  <c r="AN377" i="18" s="1"/>
  <c r="AX128" i="17"/>
  <c r="AG365" i="18"/>
  <c r="AW248" i="17"/>
  <c r="AW247" i="17"/>
  <c r="AL325" i="18"/>
  <c r="AM325" i="18"/>
  <c r="AN325" i="18" s="1"/>
  <c r="W263" i="18"/>
  <c r="X263" i="18" s="1"/>
  <c r="Y263" i="18" s="1"/>
  <c r="AA263" i="18" s="1"/>
  <c r="U264" i="17"/>
  <c r="V264" i="17" s="1"/>
  <c r="W4" i="18"/>
  <c r="U4" i="17"/>
  <c r="V4" i="17" s="1"/>
  <c r="U5" i="17"/>
  <c r="V5" i="17" s="1"/>
  <c r="AN69" i="18"/>
  <c r="CG71" i="17"/>
  <c r="BC71" i="17" s="1"/>
  <c r="AL277" i="18"/>
  <c r="AM277" i="18"/>
  <c r="AN277" i="18" s="1"/>
  <c r="W338" i="18"/>
  <c r="X338" i="18" s="1"/>
  <c r="Y338" i="18" s="1"/>
  <c r="AA338" i="18" s="1"/>
  <c r="U339" i="17"/>
  <c r="V339" i="17" s="1"/>
  <c r="U338" i="17"/>
  <c r="V338" i="17" s="1"/>
  <c r="AG379" i="18"/>
  <c r="AB94" i="18"/>
  <c r="AC94" i="18"/>
  <c r="CA96" i="17"/>
  <c r="W382" i="18"/>
  <c r="X382" i="18" s="1"/>
  <c r="Y382" i="18" s="1"/>
  <c r="AA382" i="18" s="1"/>
  <c r="U383" i="17"/>
  <c r="V383" i="17" s="1"/>
  <c r="AN58" i="18"/>
  <c r="CG60" i="17"/>
  <c r="BC60" i="17" s="1"/>
  <c r="BD60" i="17" s="1"/>
  <c r="AW44" i="17"/>
  <c r="AW43" i="17"/>
  <c r="AB140" i="18"/>
  <c r="AC140" i="18"/>
  <c r="CA142" i="17"/>
  <c r="AG341" i="18"/>
  <c r="AN208" i="18"/>
  <c r="CG210" i="17"/>
  <c r="BE210" i="17" s="1"/>
  <c r="AM468" i="18"/>
  <c r="AN468" i="18" s="1"/>
  <c r="W228" i="18"/>
  <c r="U229" i="17"/>
  <c r="V229" i="17" s="1"/>
  <c r="U228" i="17"/>
  <c r="V228" i="17" s="1"/>
  <c r="AN61" i="18"/>
  <c r="CG63" i="17"/>
  <c r="W226" i="18"/>
  <c r="U227" i="17"/>
  <c r="V227" i="17" s="1"/>
  <c r="U226" i="17"/>
  <c r="V226" i="17" s="1"/>
  <c r="BC93" i="17"/>
  <c r="W42" i="18"/>
  <c r="U42" i="17"/>
  <c r="V42" i="17" s="1"/>
  <c r="U43" i="17"/>
  <c r="V43" i="17" s="1"/>
  <c r="BC29" i="17"/>
  <c r="AN180" i="18"/>
  <c r="CG182" i="17"/>
  <c r="AL214" i="18"/>
  <c r="BC210" i="17"/>
  <c r="AG331" i="18"/>
  <c r="W266" i="18"/>
  <c r="X266" i="18" s="1"/>
  <c r="Y266" i="18" s="1"/>
  <c r="AA266" i="18" s="1"/>
  <c r="U267" i="17"/>
  <c r="V267" i="17" s="1"/>
  <c r="W372" i="18"/>
  <c r="X372" i="18" s="1"/>
  <c r="Y372" i="18" s="1"/>
  <c r="AA372" i="18" s="1"/>
  <c r="U373" i="17"/>
  <c r="V373" i="17" s="1"/>
  <c r="U372" i="17"/>
  <c r="V372" i="17" s="1"/>
  <c r="AX250" i="17"/>
  <c r="AG452" i="18"/>
  <c r="AW53" i="17"/>
  <c r="AW54" i="17"/>
  <c r="W360" i="18"/>
  <c r="X360" i="18" s="1"/>
  <c r="Y360" i="18" s="1"/>
  <c r="AA360" i="18" s="1"/>
  <c r="U361" i="17"/>
  <c r="V361" i="17" s="1"/>
  <c r="U360" i="17"/>
  <c r="V360" i="17" s="1"/>
  <c r="AB125" i="18"/>
  <c r="AC125" i="18"/>
  <c r="CA127" i="17"/>
  <c r="W330" i="18"/>
  <c r="X330" i="18" s="1"/>
  <c r="Y330" i="18" s="1"/>
  <c r="AA330" i="18" s="1"/>
  <c r="U331" i="17"/>
  <c r="V331" i="17" s="1"/>
  <c r="U330" i="17"/>
  <c r="V330" i="17" s="1"/>
  <c r="W386" i="18"/>
  <c r="X386" i="18" s="1"/>
  <c r="Y386" i="18" s="1"/>
  <c r="AA386" i="18" s="1"/>
  <c r="U387" i="17"/>
  <c r="V387" i="17" s="1"/>
  <c r="AG321" i="18"/>
  <c r="AB227" i="18"/>
  <c r="AC227" i="18"/>
  <c r="CA229" i="17"/>
  <c r="AN75" i="18"/>
  <c r="CG77" i="17"/>
  <c r="AL186" i="18"/>
  <c r="AG315" i="18"/>
  <c r="AC247" i="18"/>
  <c r="CA249" i="17"/>
  <c r="AN179" i="18"/>
  <c r="CG181" i="17"/>
  <c r="AC138" i="18"/>
  <c r="CA140" i="17"/>
  <c r="W384" i="18"/>
  <c r="X384" i="18" s="1"/>
  <c r="Y384" i="18" s="1"/>
  <c r="AA384" i="18" s="1"/>
  <c r="U385" i="17"/>
  <c r="V385" i="17" s="1"/>
  <c r="BE67" i="17"/>
  <c r="AN92" i="18"/>
  <c r="CG94" i="17"/>
  <c r="BC94" i="17" s="1"/>
  <c r="BD94" i="17" s="1"/>
  <c r="AN174" i="18"/>
  <c r="CG176" i="17"/>
  <c r="W270" i="18"/>
  <c r="X270" i="18" s="1"/>
  <c r="Y270" i="18" s="1"/>
  <c r="AA270" i="18" s="1"/>
  <c r="U271" i="17"/>
  <c r="V271" i="17" s="1"/>
  <c r="BC27" i="17"/>
  <c r="BD27" i="17" s="1"/>
  <c r="AL323" i="18"/>
  <c r="AM323" i="18"/>
  <c r="AN323" i="18" s="1"/>
  <c r="W271" i="18"/>
  <c r="X271" i="18" s="1"/>
  <c r="Y271" i="18" s="1"/>
  <c r="AA271" i="18" s="1"/>
  <c r="U272" i="17"/>
  <c r="V272" i="17" s="1"/>
  <c r="BC43" i="17"/>
  <c r="BE43" i="17" s="1"/>
  <c r="AN209" i="18"/>
  <c r="CG211" i="17"/>
  <c r="BC211" i="17" s="1"/>
  <c r="W344" i="18"/>
  <c r="X344" i="18" s="1"/>
  <c r="Y344" i="18" s="1"/>
  <c r="AA344" i="18" s="1"/>
  <c r="U345" i="17"/>
  <c r="V345" i="17" s="1"/>
  <c r="U344" i="17"/>
  <c r="V344" i="17" s="1"/>
  <c r="AL152" i="18"/>
  <c r="AM152" i="18"/>
  <c r="CF154" i="17"/>
  <c r="BC212" i="17"/>
  <c r="BE212" i="17" s="1"/>
  <c r="AL333" i="18"/>
  <c r="AM333" i="18"/>
  <c r="AN333" i="18" s="1"/>
  <c r="AN55" i="18"/>
  <c r="CG57" i="17"/>
  <c r="AN39" i="18"/>
  <c r="CG41" i="17"/>
  <c r="BC41" i="17" s="1"/>
  <c r="AL357" i="18"/>
  <c r="AM357" i="18"/>
  <c r="AN357" i="18" s="1"/>
  <c r="W258" i="18"/>
  <c r="X258" i="18" s="1"/>
  <c r="Y258" i="18" s="1"/>
  <c r="AA258" i="18" s="1"/>
  <c r="U259" i="17"/>
  <c r="V259" i="17" s="1"/>
  <c r="W374" i="18"/>
  <c r="X374" i="18" s="1"/>
  <c r="Y374" i="18" s="1"/>
  <c r="AA374" i="18" s="1"/>
  <c r="U375" i="17"/>
  <c r="V375" i="17" s="1"/>
  <c r="U374" i="17"/>
  <c r="V374" i="17" s="1"/>
  <c r="AN206" i="18"/>
  <c r="CG208" i="17"/>
  <c r="W48" i="18"/>
  <c r="U49" i="17"/>
  <c r="V49" i="17" s="1"/>
  <c r="U48" i="17"/>
  <c r="V48" i="17" s="1"/>
  <c r="W340" i="18"/>
  <c r="X340" i="18" s="1"/>
  <c r="Y340" i="18" s="1"/>
  <c r="AA340" i="18" s="1"/>
  <c r="U341" i="17"/>
  <c r="V341" i="17" s="1"/>
  <c r="U340" i="17"/>
  <c r="V340" i="17" s="1"/>
  <c r="AL77" i="18"/>
  <c r="W354" i="18"/>
  <c r="X354" i="18" s="1"/>
  <c r="Y354" i="18" s="1"/>
  <c r="AA354" i="18" s="1"/>
  <c r="U355" i="17"/>
  <c r="V355" i="17" s="1"/>
  <c r="U354" i="17"/>
  <c r="V354" i="17" s="1"/>
  <c r="W358" i="18"/>
  <c r="X358" i="18" s="1"/>
  <c r="Y358" i="18" s="1"/>
  <c r="AA358" i="18" s="1"/>
  <c r="U359" i="17"/>
  <c r="V359" i="17" s="1"/>
  <c r="U358" i="17"/>
  <c r="V358" i="17" s="1"/>
  <c r="AB229" i="18"/>
  <c r="AC229" i="18"/>
  <c r="CA231" i="17"/>
  <c r="AL373" i="18"/>
  <c r="AM373" i="18"/>
  <c r="AN373" i="18" s="1"/>
  <c r="AC115" i="18"/>
  <c r="CA117" i="17"/>
  <c r="AW107" i="17"/>
  <c r="AW106" i="17"/>
  <c r="V16" i="17"/>
  <c r="W118" i="18"/>
  <c r="U119" i="17"/>
  <c r="V119" i="17" s="1"/>
  <c r="U118" i="17"/>
  <c r="V118" i="17" s="1"/>
  <c r="AL171" i="18"/>
  <c r="W252" i="18"/>
  <c r="U253" i="17"/>
  <c r="V253" i="17" s="1"/>
  <c r="AL183" i="18"/>
  <c r="AW40" i="17"/>
  <c r="AW39" i="17"/>
  <c r="AB237" i="18"/>
  <c r="AC237" i="18"/>
  <c r="CA239" i="17"/>
  <c r="W112" i="18"/>
  <c r="U113" i="17"/>
  <c r="V113" i="17" s="1"/>
  <c r="U112" i="17"/>
  <c r="V112" i="17" s="1"/>
  <c r="AW38" i="17"/>
  <c r="AW37" i="17"/>
  <c r="W54" i="18"/>
  <c r="U54" i="17"/>
  <c r="V54" i="17" s="1"/>
  <c r="U55" i="17"/>
  <c r="V55" i="17" s="1"/>
  <c r="W19" i="18"/>
  <c r="U20" i="17"/>
  <c r="V20" i="17" s="1"/>
  <c r="AN204" i="18"/>
  <c r="CG206" i="17"/>
  <c r="AN215" i="18"/>
  <c r="CG217" i="17"/>
  <c r="BC217" i="17" s="1"/>
  <c r="AN161" i="18"/>
  <c r="CG163" i="17"/>
  <c r="W259" i="18"/>
  <c r="X259" i="18" s="1"/>
  <c r="Y259" i="18" s="1"/>
  <c r="AA259" i="18" s="1"/>
  <c r="U260" i="17"/>
  <c r="V260" i="17" s="1"/>
  <c r="AB8" i="18"/>
  <c r="AC8" i="18"/>
  <c r="CA10" i="17"/>
  <c r="AL313" i="18"/>
  <c r="AM313" i="18"/>
  <c r="AN313" i="18" s="1"/>
  <c r="AM391" i="18"/>
  <c r="AN391" i="18" s="1"/>
  <c r="AB243" i="18"/>
  <c r="AC243" i="18"/>
  <c r="CA245" i="17"/>
  <c r="AN164" i="18"/>
  <c r="CG166" i="17"/>
  <c r="W52" i="18"/>
  <c r="U52" i="17"/>
  <c r="V52" i="17" s="1"/>
  <c r="U53" i="17"/>
  <c r="V53" i="17" s="1"/>
  <c r="AL191" i="18"/>
  <c r="AW252" i="17"/>
  <c r="AM466" i="18"/>
  <c r="AN466" i="18" s="1"/>
  <c r="AL466" i="18"/>
  <c r="W126" i="18"/>
  <c r="U127" i="17"/>
  <c r="V127" i="17" s="1"/>
  <c r="U126" i="17"/>
  <c r="V126" i="17" s="1"/>
  <c r="AN213" i="18"/>
  <c r="CG215" i="17"/>
  <c r="BC215" i="17" s="1"/>
  <c r="BD215" i="17" s="1"/>
  <c r="AM355" i="18"/>
  <c r="AN355" i="18" s="1"/>
  <c r="AX21" i="17"/>
  <c r="V64" i="17"/>
  <c r="W253" i="18"/>
  <c r="X253" i="18" s="1"/>
  <c r="Y253" i="18" s="1"/>
  <c r="AA253" i="18" s="1"/>
  <c r="U254" i="17"/>
  <c r="V254" i="17" s="1"/>
  <c r="W362" i="18"/>
  <c r="X362" i="18" s="1"/>
  <c r="Y362" i="18" s="1"/>
  <c r="AA362" i="18" s="1"/>
  <c r="U363" i="17"/>
  <c r="V363" i="17" s="1"/>
  <c r="U362" i="17"/>
  <c r="V362" i="17" s="1"/>
  <c r="AN163" i="18"/>
  <c r="CG165" i="17"/>
  <c r="AB14" i="18"/>
  <c r="AC14" i="18"/>
  <c r="CA16" i="17"/>
  <c r="BE47" i="17"/>
  <c r="AB10" i="18"/>
  <c r="AC10" i="18"/>
  <c r="CA12" i="17"/>
  <c r="W350" i="18"/>
  <c r="X350" i="18" s="1"/>
  <c r="Y350" i="18" s="1"/>
  <c r="AA350" i="18" s="1"/>
  <c r="U351" i="17"/>
  <c r="V351" i="17" s="1"/>
  <c r="U350" i="17"/>
  <c r="V350" i="17" s="1"/>
  <c r="W240" i="18"/>
  <c r="U241" i="17"/>
  <c r="V241" i="17" s="1"/>
  <c r="U240" i="17"/>
  <c r="V240" i="17" s="1"/>
  <c r="W120" i="18"/>
  <c r="U121" i="17"/>
  <c r="V121" i="17" s="1"/>
  <c r="U120" i="17"/>
  <c r="V120" i="17" s="1"/>
  <c r="W222" i="18"/>
  <c r="U223" i="17"/>
  <c r="V223" i="17" s="1"/>
  <c r="U222" i="17"/>
  <c r="V222" i="17" s="1"/>
  <c r="AL371" i="18"/>
  <c r="AM371" i="18"/>
  <c r="AN371" i="18" s="1"/>
  <c r="AC127" i="18"/>
  <c r="CA129" i="17"/>
  <c r="W261" i="18"/>
  <c r="X261" i="18" s="1"/>
  <c r="Y261" i="18" s="1"/>
  <c r="AA261" i="18" s="1"/>
  <c r="U262" i="17"/>
  <c r="V262" i="17" s="1"/>
  <c r="W108" i="18"/>
  <c r="U109" i="17"/>
  <c r="V109" i="17" s="1"/>
  <c r="U108" i="17"/>
  <c r="V108" i="17" s="1"/>
  <c r="AC129" i="18"/>
  <c r="CA131" i="17"/>
  <c r="AN31" i="18"/>
  <c r="CG33" i="17"/>
  <c r="BC33" i="17" s="1"/>
  <c r="W385" i="18"/>
  <c r="X385" i="18" s="1"/>
  <c r="Y385" i="18" s="1"/>
  <c r="AA385" i="18" s="1"/>
  <c r="U386" i="17"/>
  <c r="V386" i="17" s="1"/>
  <c r="AN175" i="18"/>
  <c r="CG177" i="17"/>
  <c r="W50" i="18"/>
  <c r="U51" i="17"/>
  <c r="V51" i="17" s="1"/>
  <c r="U50" i="17"/>
  <c r="V50" i="17" s="1"/>
  <c r="AC239" i="18"/>
  <c r="CA241" i="17"/>
  <c r="AB30" i="18"/>
  <c r="AC30" i="18"/>
  <c r="CA32" i="17"/>
  <c r="AC80" i="18"/>
  <c r="CA82" i="17"/>
  <c r="AL173" i="18"/>
  <c r="AN211" i="18"/>
  <c r="CG213" i="17"/>
  <c r="BC213" i="17" s="1"/>
  <c r="AB123" i="18"/>
  <c r="AC123" i="18"/>
  <c r="CA125" i="17"/>
  <c r="BC83" i="17"/>
  <c r="W40" i="18"/>
  <c r="U41" i="17"/>
  <c r="V41" i="17" s="1"/>
  <c r="U40" i="17"/>
  <c r="V40" i="17" s="1"/>
  <c r="AM456" i="18"/>
  <c r="AN456" i="18" s="1"/>
  <c r="AL456" i="18"/>
  <c r="AB148" i="18"/>
  <c r="AC148" i="18"/>
  <c r="CA150" i="17"/>
  <c r="V122" i="17"/>
  <c r="AL367" i="18"/>
  <c r="AM367" i="18"/>
  <c r="AN367" i="18" s="1"/>
  <c r="W366" i="18"/>
  <c r="X366" i="18" s="1"/>
  <c r="Y366" i="18" s="1"/>
  <c r="AA366" i="18" s="1"/>
  <c r="U367" i="17"/>
  <c r="V367" i="17" s="1"/>
  <c r="U366" i="17"/>
  <c r="V366" i="17" s="1"/>
  <c r="AN35" i="18"/>
  <c r="CG37" i="17"/>
  <c r="W116" i="18"/>
  <c r="U117" i="17"/>
  <c r="V117" i="17" s="1"/>
  <c r="U116" i="17"/>
  <c r="V116" i="17" s="1"/>
  <c r="AX24" i="17"/>
  <c r="AL27" i="18"/>
  <c r="AB121" i="18"/>
  <c r="AC121" i="18"/>
  <c r="CA123" i="17"/>
  <c r="V160" i="17"/>
  <c r="AN201" i="18"/>
  <c r="CG203" i="17"/>
  <c r="AL167" i="18"/>
  <c r="W236" i="18"/>
  <c r="U237" i="17"/>
  <c r="V237" i="17" s="1"/>
  <c r="U236" i="17"/>
  <c r="V236" i="17" s="1"/>
  <c r="AX25" i="17"/>
  <c r="AN33" i="18"/>
  <c r="CG35" i="17"/>
  <c r="AX48" i="17"/>
  <c r="AL205" i="18"/>
  <c r="AN181" i="18"/>
  <c r="CG183" i="17"/>
  <c r="BD61" i="17"/>
  <c r="W257" i="18"/>
  <c r="X257" i="18" s="1"/>
  <c r="Y257" i="18" s="1"/>
  <c r="AA257" i="18" s="1"/>
  <c r="U258" i="17"/>
  <c r="V258" i="17" s="1"/>
  <c r="AL29" i="18"/>
  <c r="W322" i="18"/>
  <c r="X322" i="18" s="1"/>
  <c r="Y322" i="18" s="1"/>
  <c r="AA322" i="18" s="1"/>
  <c r="U323" i="17"/>
  <c r="V323" i="17" s="1"/>
  <c r="U322" i="17"/>
  <c r="V322" i="17" s="1"/>
  <c r="AB98" i="18"/>
  <c r="AC98" i="18"/>
  <c r="CA100" i="17"/>
  <c r="AN84" i="18"/>
  <c r="CG86" i="17"/>
  <c r="AM472" i="18"/>
  <c r="AN472" i="18" s="1"/>
  <c r="AL472" i="18"/>
  <c r="W328" i="18"/>
  <c r="X328" i="18" s="1"/>
  <c r="Y328" i="18" s="1"/>
  <c r="AA328" i="18" s="1"/>
  <c r="U329" i="17"/>
  <c r="V329" i="17" s="1"/>
  <c r="U328" i="17"/>
  <c r="V328" i="17" s="1"/>
  <c r="AC34" i="18"/>
  <c r="CA36" i="17"/>
  <c r="BE99" i="17"/>
  <c r="BE178" i="17" l="1"/>
  <c r="BE27" i="17"/>
  <c r="BD194" i="17"/>
  <c r="BE180" i="17"/>
  <c r="BD93" i="17"/>
  <c r="BE102" i="17"/>
  <c r="BE172" i="17"/>
  <c r="X108" i="17"/>
  <c r="W108" i="17"/>
  <c r="X122" i="17"/>
  <c r="W122" i="17"/>
  <c r="BE175" i="17"/>
  <c r="X111" i="17"/>
  <c r="W111" i="17"/>
  <c r="X117" i="17"/>
  <c r="W117" i="17"/>
  <c r="Y117" i="17" s="1"/>
  <c r="W228" i="17"/>
  <c r="Y228" i="17" s="1"/>
  <c r="X228" i="17"/>
  <c r="BD70" i="17"/>
  <c r="W230" i="17"/>
  <c r="Y230" i="17" s="1"/>
  <c r="X230" i="17"/>
  <c r="BC183" i="17"/>
  <c r="BC35" i="17"/>
  <c r="BE35" i="17" s="1"/>
  <c r="W236" i="17"/>
  <c r="Y236" i="17" s="1"/>
  <c r="X236" i="17"/>
  <c r="X116" i="17"/>
  <c r="W116" i="17"/>
  <c r="X40" i="17"/>
  <c r="W40" i="17"/>
  <c r="AD123" i="18"/>
  <c r="AF123" i="18" s="1"/>
  <c r="CB125" i="17"/>
  <c r="AD80" i="18"/>
  <c r="AF80" i="18" s="1"/>
  <c r="CB82" i="17"/>
  <c r="W50" i="17"/>
  <c r="Y50" i="17" s="1"/>
  <c r="X50" i="17"/>
  <c r="X119" i="17"/>
  <c r="W119" i="17"/>
  <c r="W240" i="17"/>
  <c r="Y240" i="17" s="1"/>
  <c r="X240" i="17"/>
  <c r="AB350" i="18"/>
  <c r="AC350" i="18"/>
  <c r="AD350" i="18" s="1"/>
  <c r="AF350" i="18" s="1"/>
  <c r="BC165" i="17"/>
  <c r="BE165" i="17"/>
  <c r="AB362" i="18"/>
  <c r="AC362" i="18"/>
  <c r="AD362" i="18" s="1"/>
  <c r="AF362" i="18" s="1"/>
  <c r="BC166" i="17"/>
  <c r="BD166" i="17" s="1"/>
  <c r="AD243" i="18"/>
  <c r="AF243" i="18" s="1"/>
  <c r="CB245" i="17"/>
  <c r="W53" i="17"/>
  <c r="Y53" i="17" s="1"/>
  <c r="X53" i="17"/>
  <c r="X112" i="18"/>
  <c r="Y112" i="18" s="1"/>
  <c r="BY114" i="17"/>
  <c r="X252" i="18"/>
  <c r="Y252" i="18" s="1"/>
  <c r="BY254" i="17"/>
  <c r="X118" i="18"/>
  <c r="Y118" i="18" s="1"/>
  <c r="BY120" i="17"/>
  <c r="X48" i="18"/>
  <c r="Y48" i="18" s="1"/>
  <c r="BY50" i="17"/>
  <c r="BC57" i="17"/>
  <c r="BE57" i="17" s="1"/>
  <c r="BD211" i="17"/>
  <c r="BC176" i="17"/>
  <c r="BE176" i="17" s="1"/>
  <c r="BF176" i="17" s="1"/>
  <c r="BG176" i="17" s="1"/>
  <c r="BE93" i="17"/>
  <c r="X226" i="17"/>
  <c r="W226" i="17"/>
  <c r="X227" i="17"/>
  <c r="W227" i="17"/>
  <c r="Y227" i="17" s="1"/>
  <c r="AL468" i="18"/>
  <c r="AD94" i="18"/>
  <c r="AF94" i="18" s="1"/>
  <c r="CB96" i="17"/>
  <c r="X70" i="17"/>
  <c r="W70" i="17"/>
  <c r="X23" i="17"/>
  <c r="W23" i="17"/>
  <c r="BC200" i="17"/>
  <c r="X246" i="18"/>
  <c r="Y246" i="18" s="1"/>
  <c r="BY248" i="17"/>
  <c r="AD86" i="18"/>
  <c r="AF86" i="18" s="1"/>
  <c r="CB88" i="17"/>
  <c r="W37" i="17"/>
  <c r="X37" i="17"/>
  <c r="X254" i="17"/>
  <c r="AT255" i="17" s="1"/>
  <c r="AU255" i="17" s="1"/>
  <c r="W254" i="17"/>
  <c r="AD16" i="18"/>
  <c r="AF16" i="18" s="1"/>
  <c r="CB18" i="17"/>
  <c r="AB376" i="18"/>
  <c r="AC376" i="18"/>
  <c r="AD376" i="18" s="1"/>
  <c r="AF376" i="18" s="1"/>
  <c r="W4" i="17"/>
  <c r="W5" i="17"/>
  <c r="Y5" i="17" s="1"/>
  <c r="X5" i="17"/>
  <c r="AL482" i="18"/>
  <c r="AB370" i="18"/>
  <c r="AC370" i="18"/>
  <c r="AD370" i="18" s="1"/>
  <c r="AF370" i="18" s="1"/>
  <c r="AD119" i="18"/>
  <c r="AF119" i="18" s="1"/>
  <c r="CB121" i="17"/>
  <c r="X21" i="18"/>
  <c r="Y21" i="18" s="1"/>
  <c r="BY23" i="17"/>
  <c r="BE33" i="17"/>
  <c r="W215" i="17"/>
  <c r="Y215" i="17" s="1"/>
  <c r="X211" i="17"/>
  <c r="W199" i="17"/>
  <c r="W212" i="17"/>
  <c r="X210" i="17"/>
  <c r="W206" i="17"/>
  <c r="W217" i="17"/>
  <c r="X201" i="17"/>
  <c r="W198" i="17"/>
  <c r="X212" i="17"/>
  <c r="X204" i="17"/>
  <c r="X215" i="17"/>
  <c r="W203" i="17"/>
  <c r="Y203" i="17" s="1"/>
  <c r="X199" i="17"/>
  <c r="W218" i="17"/>
  <c r="W208" i="17"/>
  <c r="X206" i="17"/>
  <c r="W202" i="17"/>
  <c r="X209" i="17"/>
  <c r="X205" i="17"/>
  <c r="W201" i="17"/>
  <c r="Y201" i="17" s="1"/>
  <c r="X197" i="17"/>
  <c r="W207" i="17"/>
  <c r="X203" i="17"/>
  <c r="X218" i="17"/>
  <c r="W214" i="17"/>
  <c r="W204" i="17"/>
  <c r="Y204" i="17" s="1"/>
  <c r="X202" i="17"/>
  <c r="X213" i="17"/>
  <c r="W209" i="17"/>
  <c r="Y209" i="17" s="1"/>
  <c r="W205" i="17"/>
  <c r="Y205" i="17" s="1"/>
  <c r="W200" i="17"/>
  <c r="X198" i="17"/>
  <c r="X216" i="17"/>
  <c r="X208" i="17"/>
  <c r="W211" i="17"/>
  <c r="Y211" i="17" s="1"/>
  <c r="X207" i="17"/>
  <c r="W216" i="17"/>
  <c r="Y216" i="17" s="1"/>
  <c r="X214" i="17"/>
  <c r="W210" i="17"/>
  <c r="Y210" i="17" s="1"/>
  <c r="X217" i="17"/>
  <c r="W213" i="17"/>
  <c r="Y213" i="17" s="1"/>
  <c r="X200" i="17"/>
  <c r="W197" i="17"/>
  <c r="Y197" i="17" s="1"/>
  <c r="W169" i="17"/>
  <c r="X187" i="17"/>
  <c r="X177" i="17"/>
  <c r="X196" i="17"/>
  <c r="X175" i="17"/>
  <c r="X182" i="17"/>
  <c r="X168" i="17"/>
  <c r="W194" i="17"/>
  <c r="X178" i="17"/>
  <c r="W185" i="17"/>
  <c r="W176" i="17"/>
  <c r="X186" i="17"/>
  <c r="W162" i="17"/>
  <c r="Y162" i="17" s="1"/>
  <c r="W170" i="17"/>
  <c r="W190" i="17"/>
  <c r="X181" i="17"/>
  <c r="X173" i="17"/>
  <c r="W183" i="17"/>
  <c r="X161" i="17"/>
  <c r="X169" i="17"/>
  <c r="X171" i="17"/>
  <c r="W196" i="17"/>
  <c r="Y196" i="17" s="1"/>
  <c r="X193" i="17"/>
  <c r="W189" i="17"/>
  <c r="X167" i="17"/>
  <c r="X194" i="17"/>
  <c r="W180" i="17"/>
  <c r="X163" i="17"/>
  <c r="W178" i="17"/>
  <c r="Y178" i="17" s="1"/>
  <c r="W184" i="17"/>
  <c r="X162" i="17"/>
  <c r="X170" i="17"/>
  <c r="W177" i="17"/>
  <c r="Y177" i="17" s="1"/>
  <c r="X190" i="17"/>
  <c r="W181" i="17"/>
  <c r="Y181" i="17" s="1"/>
  <c r="X191" i="17"/>
  <c r="W191" i="17"/>
  <c r="Y191" i="17" s="1"/>
  <c r="W187" i="17"/>
  <c r="Y187" i="17" s="1"/>
  <c r="W173" i="17"/>
  <c r="W179" i="17"/>
  <c r="W171" i="17"/>
  <c r="Y171" i="17" s="1"/>
  <c r="W164" i="17"/>
  <c r="W193" i="17"/>
  <c r="Y193" i="17" s="1"/>
  <c r="W167" i="17"/>
  <c r="Y167" i="17" s="1"/>
  <c r="W192" i="17"/>
  <c r="Y192" i="17" s="1"/>
  <c r="X180" i="17"/>
  <c r="X195" i="17"/>
  <c r="W163" i="17"/>
  <c r="Y163" i="17" s="1"/>
  <c r="W172" i="17"/>
  <c r="X179" i="17"/>
  <c r="X184" i="17"/>
  <c r="W166" i="17"/>
  <c r="W174" i="17"/>
  <c r="W160" i="17"/>
  <c r="W161" i="17"/>
  <c r="Y161" i="17" s="1"/>
  <c r="W188" i="17"/>
  <c r="W165" i="17"/>
  <c r="X189" i="17"/>
  <c r="X164" i="17"/>
  <c r="X183" i="17"/>
  <c r="W182" i="17"/>
  <c r="Y182" i="17" s="1"/>
  <c r="W168" i="17"/>
  <c r="Y168" i="17" s="1"/>
  <c r="X192" i="17"/>
  <c r="X176" i="17"/>
  <c r="X185" i="17"/>
  <c r="X172" i="17"/>
  <c r="W186" i="17"/>
  <c r="Y186" i="17" s="1"/>
  <c r="W195" i="17"/>
  <c r="Y195" i="17" s="1"/>
  <c r="X166" i="17"/>
  <c r="X174" i="17"/>
  <c r="X160" i="17"/>
  <c r="X165" i="17"/>
  <c r="X188" i="17"/>
  <c r="W175" i="17"/>
  <c r="Y175" i="17" s="1"/>
  <c r="AD117" i="18"/>
  <c r="AF117" i="18" s="1"/>
  <c r="CB119" i="17"/>
  <c r="X159" i="18"/>
  <c r="Y159" i="18" s="1"/>
  <c r="BY161" i="17"/>
  <c r="W242" i="17"/>
  <c r="X242" i="17"/>
  <c r="X122" i="18"/>
  <c r="Y122" i="18" s="1"/>
  <c r="BY124" i="17"/>
  <c r="X45" i="17"/>
  <c r="W45" i="17"/>
  <c r="Y45" i="17" s="1"/>
  <c r="X251" i="18"/>
  <c r="Y251" i="18" s="1"/>
  <c r="BY253" i="17"/>
  <c r="BD102" i="17"/>
  <c r="X17" i="18"/>
  <c r="Y17" i="18" s="1"/>
  <c r="BY19" i="17"/>
  <c r="W35" i="17"/>
  <c r="X35" i="17"/>
  <c r="X27" i="17"/>
  <c r="X34" i="17"/>
  <c r="X24" i="17"/>
  <c r="X30" i="17"/>
  <c r="X31" i="17"/>
  <c r="W27" i="17"/>
  <c r="X29" i="17"/>
  <c r="W34" i="17"/>
  <c r="Y34" i="17" s="1"/>
  <c r="W24" i="17"/>
  <c r="Y24" i="17" s="1"/>
  <c r="W28" i="17"/>
  <c r="X32" i="17"/>
  <c r="X26" i="17"/>
  <c r="W25" i="17"/>
  <c r="Y25" i="17" s="1"/>
  <c r="W29" i="17"/>
  <c r="Y29" i="17" s="1"/>
  <c r="W33" i="17"/>
  <c r="X28" i="17"/>
  <c r="W32" i="17"/>
  <c r="Y32" i="17" s="1"/>
  <c r="X25" i="17"/>
  <c r="W26" i="17"/>
  <c r="X33" i="17"/>
  <c r="W30" i="17"/>
  <c r="W31" i="17"/>
  <c r="Y31" i="17" s="1"/>
  <c r="AD107" i="18"/>
  <c r="AF107" i="18" s="1"/>
  <c r="CB109" i="17"/>
  <c r="BE90" i="17"/>
  <c r="BC90" i="17"/>
  <c r="BD90" i="17" s="1"/>
  <c r="AC364" i="18"/>
  <c r="AD364" i="18" s="1"/>
  <c r="AF364" i="18" s="1"/>
  <c r="AB326" i="18"/>
  <c r="AC326" i="18"/>
  <c r="AD326" i="18" s="1"/>
  <c r="AF326" i="18" s="1"/>
  <c r="AD136" i="18"/>
  <c r="AF136" i="18" s="1"/>
  <c r="CB138" i="17"/>
  <c r="BC191" i="17"/>
  <c r="BD191" i="17" s="1"/>
  <c r="AC262" i="18"/>
  <c r="AD262" i="18" s="1"/>
  <c r="AF262" i="18" s="1"/>
  <c r="BC156" i="17"/>
  <c r="BD156" i="17" s="1"/>
  <c r="AL318" i="18"/>
  <c r="W114" i="17"/>
  <c r="AD223" i="18"/>
  <c r="AF223" i="18" s="1"/>
  <c r="CB225" i="17"/>
  <c r="X12" i="17"/>
  <c r="W12" i="17"/>
  <c r="W8" i="17"/>
  <c r="X11" i="17"/>
  <c r="W10" i="17"/>
  <c r="Y10" i="17" s="1"/>
  <c r="X8" i="17"/>
  <c r="W9" i="17"/>
  <c r="W7" i="17"/>
  <c r="W11" i="17"/>
  <c r="Y11" i="17" s="1"/>
  <c r="X10" i="17"/>
  <c r="X9" i="17"/>
  <c r="X7" i="17"/>
  <c r="BE71" i="17"/>
  <c r="X238" i="18"/>
  <c r="Y238" i="18" s="1"/>
  <c r="BY240" i="17"/>
  <c r="BC207" i="17"/>
  <c r="BE207" i="17" s="1"/>
  <c r="AD111" i="18"/>
  <c r="AF111" i="18" s="1"/>
  <c r="CB113" i="17"/>
  <c r="BE219" i="17"/>
  <c r="W223" i="17"/>
  <c r="X223" i="17"/>
  <c r="BC205" i="17"/>
  <c r="BD204" i="17" s="1"/>
  <c r="AB383" i="18"/>
  <c r="AC383" i="18"/>
  <c r="AD383" i="18" s="1"/>
  <c r="AF383" i="18" s="1"/>
  <c r="AD78" i="18"/>
  <c r="AF78" i="18" s="1"/>
  <c r="CB80" i="17"/>
  <c r="BE74" i="17"/>
  <c r="W250" i="17"/>
  <c r="Y250" i="17" s="1"/>
  <c r="X250" i="17"/>
  <c r="AC380" i="18"/>
  <c r="AD380" i="18" s="1"/>
  <c r="AF380" i="18" s="1"/>
  <c r="W44" i="17"/>
  <c r="Y44" i="17" s="1"/>
  <c r="X44" i="17"/>
  <c r="X64" i="18"/>
  <c r="Y64" i="18" s="1"/>
  <c r="BY66" i="17"/>
  <c r="W109" i="17"/>
  <c r="Y109" i="17" s="1"/>
  <c r="X109" i="17"/>
  <c r="X229" i="17"/>
  <c r="W229" i="17"/>
  <c r="Y229" i="17" s="1"/>
  <c r="BE190" i="17"/>
  <c r="BC190" i="17"/>
  <c r="BD190" i="17" s="1"/>
  <c r="AL504" i="18"/>
  <c r="BC173" i="17"/>
  <c r="BD172" i="17" s="1"/>
  <c r="X232" i="18"/>
  <c r="Y232" i="18" s="1"/>
  <c r="BY234" i="17"/>
  <c r="X248" i="18"/>
  <c r="Y248" i="18" s="1"/>
  <c r="BY250" i="17"/>
  <c r="AL460" i="18"/>
  <c r="AL498" i="18"/>
  <c r="BF164" i="17"/>
  <c r="BG164" i="17" s="1"/>
  <c r="BE192" i="17"/>
  <c r="BF192" i="17" s="1"/>
  <c r="BG192" i="17" s="1"/>
  <c r="BE69" i="17"/>
  <c r="BE132" i="17"/>
  <c r="BC199" i="17"/>
  <c r="BD199" i="17" s="1"/>
  <c r="BE213" i="17"/>
  <c r="BE94" i="17"/>
  <c r="BE53" i="17"/>
  <c r="BC65" i="17"/>
  <c r="AB328" i="18"/>
  <c r="AC328" i="18"/>
  <c r="AD328" i="18" s="1"/>
  <c r="AF328" i="18" s="1"/>
  <c r="X236" i="18"/>
  <c r="Y236" i="18" s="1"/>
  <c r="BY238" i="17"/>
  <c r="X121" i="17"/>
  <c r="W121" i="17"/>
  <c r="X40" i="18"/>
  <c r="Y40" i="18" s="1"/>
  <c r="BY42" i="17"/>
  <c r="AB385" i="18"/>
  <c r="AC385" i="18"/>
  <c r="AD385" i="18" s="1"/>
  <c r="AF385" i="18" s="1"/>
  <c r="X108" i="18"/>
  <c r="Y108" i="18" s="1"/>
  <c r="BY110" i="17"/>
  <c r="X221" i="17"/>
  <c r="W221" i="17"/>
  <c r="W220" i="17"/>
  <c r="X220" i="17"/>
  <c r="X240" i="18"/>
  <c r="Y240" i="18" s="1"/>
  <c r="BY242" i="17"/>
  <c r="W253" i="17"/>
  <c r="X253" i="17"/>
  <c r="X125" i="17"/>
  <c r="W125" i="17"/>
  <c r="W52" i="17"/>
  <c r="X52" i="17"/>
  <c r="X19" i="17"/>
  <c r="W19" i="17"/>
  <c r="X54" i="18"/>
  <c r="Y54" i="18" s="1"/>
  <c r="BY56" i="17"/>
  <c r="W15" i="17"/>
  <c r="Y15" i="17" s="1"/>
  <c r="X15" i="17"/>
  <c r="AD115" i="18"/>
  <c r="AF115" i="18" s="1"/>
  <c r="CB117" i="17"/>
  <c r="AB354" i="18"/>
  <c r="AC354" i="18"/>
  <c r="AD354" i="18" s="1"/>
  <c r="AF354" i="18" s="1"/>
  <c r="AC340" i="18"/>
  <c r="AD340" i="18" s="1"/>
  <c r="AF340" i="18" s="1"/>
  <c r="BC208" i="17"/>
  <c r="AC374" i="18"/>
  <c r="AD374" i="18" s="1"/>
  <c r="AF374" i="18" s="1"/>
  <c r="BD212" i="17"/>
  <c r="AB271" i="18"/>
  <c r="AC271" i="18"/>
  <c r="AD271" i="18" s="1"/>
  <c r="AF271" i="18" s="1"/>
  <c r="AD138" i="18"/>
  <c r="AF138" i="18" s="1"/>
  <c r="CB140" i="17"/>
  <c r="AC330" i="18"/>
  <c r="AD330" i="18" s="1"/>
  <c r="AF330" i="18" s="1"/>
  <c r="AB266" i="18"/>
  <c r="AC266" i="18"/>
  <c r="AD266" i="18" s="1"/>
  <c r="AF266" i="18" s="1"/>
  <c r="BC182" i="17"/>
  <c r="BD182" i="17" s="1"/>
  <c r="X42" i="17"/>
  <c r="W42" i="17"/>
  <c r="X226" i="18"/>
  <c r="Y226" i="18" s="1"/>
  <c r="BY228" i="17"/>
  <c r="AC382" i="18"/>
  <c r="AD382" i="18" s="1"/>
  <c r="AF382" i="18" s="1"/>
  <c r="AB338" i="18"/>
  <c r="AC338" i="18"/>
  <c r="AD338" i="18" s="1"/>
  <c r="AF338" i="18" s="1"/>
  <c r="X4" i="18"/>
  <c r="Y4" i="18" s="1"/>
  <c r="BY6" i="17"/>
  <c r="BE189" i="17"/>
  <c r="BD189" i="17"/>
  <c r="BC81" i="17"/>
  <c r="W106" i="17"/>
  <c r="Y106" i="17" s="1"/>
  <c r="X106" i="17"/>
  <c r="AB378" i="18"/>
  <c r="AC378" i="18"/>
  <c r="AD378" i="18" s="1"/>
  <c r="AF378" i="18" s="1"/>
  <c r="W69" i="17"/>
  <c r="W68" i="17"/>
  <c r="Y68" i="17" s="1"/>
  <c r="X69" i="17"/>
  <c r="X65" i="17"/>
  <c r="W66" i="17"/>
  <c r="W65" i="17"/>
  <c r="Y65" i="17" s="1"/>
  <c r="X66" i="17"/>
  <c r="X67" i="17"/>
  <c r="X68" i="17"/>
  <c r="W67" i="17"/>
  <c r="Y67" i="17" s="1"/>
  <c r="X23" i="18"/>
  <c r="Y23" i="18" s="1"/>
  <c r="BY25" i="17"/>
  <c r="BC152" i="17"/>
  <c r="AB342" i="18"/>
  <c r="AC342" i="18"/>
  <c r="AD342" i="18" s="1"/>
  <c r="AF342" i="18" s="1"/>
  <c r="W38" i="17"/>
  <c r="X38" i="17"/>
  <c r="BC220" i="17"/>
  <c r="BD219" i="17" s="1"/>
  <c r="AC254" i="18"/>
  <c r="AD254" i="18" s="1"/>
  <c r="AF254" i="18" s="1"/>
  <c r="AB16" i="18"/>
  <c r="AB255" i="18"/>
  <c r="AC255" i="18"/>
  <c r="AD255" i="18" s="1"/>
  <c r="AF255" i="18" s="1"/>
  <c r="AC346" i="18"/>
  <c r="AD346" i="18" s="1"/>
  <c r="AF346" i="18" s="1"/>
  <c r="AD90" i="18"/>
  <c r="AF90" i="18" s="1"/>
  <c r="CB92" i="17"/>
  <c r="W243" i="17"/>
  <c r="X243" i="17"/>
  <c r="BD155" i="17"/>
  <c r="X6" i="18"/>
  <c r="Y6" i="18" s="1"/>
  <c r="BY8" i="17"/>
  <c r="AL315" i="18"/>
  <c r="AD76" i="18"/>
  <c r="AF76" i="18" s="1"/>
  <c r="CB78" i="17"/>
  <c r="X219" i="18"/>
  <c r="Y219" i="18" s="1"/>
  <c r="BY221" i="17"/>
  <c r="AB117" i="18"/>
  <c r="AB381" i="18"/>
  <c r="AC381" i="18"/>
  <c r="AD381" i="18" s="1"/>
  <c r="AF381" i="18" s="1"/>
  <c r="X242" i="18"/>
  <c r="Y242" i="18" s="1"/>
  <c r="BY244" i="17"/>
  <c r="AD225" i="18"/>
  <c r="AF225" i="18" s="1"/>
  <c r="CB227" i="17"/>
  <c r="W56" i="17"/>
  <c r="X56" i="17"/>
  <c r="AD49" i="18"/>
  <c r="AF49" i="18" s="1"/>
  <c r="CB51" i="17"/>
  <c r="AD142" i="18"/>
  <c r="AF142" i="18" s="1"/>
  <c r="CB144" i="17"/>
  <c r="X46" i="18"/>
  <c r="Y46" i="18" s="1"/>
  <c r="BY48" i="17"/>
  <c r="X123" i="17"/>
  <c r="W123" i="17"/>
  <c r="Y123" i="17" s="1"/>
  <c r="AD231" i="18"/>
  <c r="AF231" i="18" s="1"/>
  <c r="CB233" i="17"/>
  <c r="X36" i="18"/>
  <c r="Y36" i="18" s="1"/>
  <c r="BY38" i="17"/>
  <c r="AB107" i="18"/>
  <c r="X233" i="17"/>
  <c r="W233" i="17"/>
  <c r="Y233" i="17" s="1"/>
  <c r="AB136" i="18"/>
  <c r="BF45" i="17"/>
  <c r="BG45" i="17" s="1"/>
  <c r="AD104" i="18"/>
  <c r="AF104" i="18" s="1"/>
  <c r="CB106" i="17"/>
  <c r="AB368" i="18"/>
  <c r="AC368" i="18"/>
  <c r="AD368" i="18" s="1"/>
  <c r="AF368" i="18" s="1"/>
  <c r="X114" i="18"/>
  <c r="Y114" i="18" s="1"/>
  <c r="BY116" i="17"/>
  <c r="W13" i="17"/>
  <c r="AB352" i="18"/>
  <c r="AC352" i="18"/>
  <c r="AD352" i="18" s="1"/>
  <c r="AF352" i="18" s="1"/>
  <c r="BC75" i="17"/>
  <c r="BD75" i="17" s="1"/>
  <c r="AC264" i="18"/>
  <c r="AD264" i="18" s="1"/>
  <c r="AF264" i="18" s="1"/>
  <c r="X18" i="17"/>
  <c r="W18" i="17"/>
  <c r="BC218" i="17"/>
  <c r="BD218" i="17" s="1"/>
  <c r="BE218" i="17"/>
  <c r="W224" i="17"/>
  <c r="Y224" i="17" s="1"/>
  <c r="X224" i="17"/>
  <c r="W104" i="17"/>
  <c r="W86" i="17"/>
  <c r="Y86" i="17" s="1"/>
  <c r="X79" i="17"/>
  <c r="X81" i="17"/>
  <c r="X100" i="17"/>
  <c r="W99" i="17"/>
  <c r="W92" i="17"/>
  <c r="W97" i="17"/>
  <c r="W87" i="17"/>
  <c r="W83" i="17"/>
  <c r="Y83" i="17" s="1"/>
  <c r="W84" i="17"/>
  <c r="X89" i="17"/>
  <c r="W82" i="17"/>
  <c r="W73" i="17"/>
  <c r="X71" i="17"/>
  <c r="X74" i="17"/>
  <c r="X103" i="17"/>
  <c r="W76" i="17"/>
  <c r="X86" i="17"/>
  <c r="W79" i="17"/>
  <c r="Y79" i="17" s="1"/>
  <c r="W81" i="17"/>
  <c r="Y81" i="17" s="1"/>
  <c r="X99" i="17"/>
  <c r="W80" i="17"/>
  <c r="X91" i="17"/>
  <c r="X97" i="17"/>
  <c r="W88" i="17"/>
  <c r="Y88" i="17" s="1"/>
  <c r="W94" i="17"/>
  <c r="X84" i="17"/>
  <c r="W85" i="17"/>
  <c r="W90" i="17"/>
  <c r="W71" i="17"/>
  <c r="W72" i="17"/>
  <c r="W103" i="17"/>
  <c r="Y103" i="17" s="1"/>
  <c r="W102" i="17"/>
  <c r="Y102" i="17" s="1"/>
  <c r="W98" i="17"/>
  <c r="W100" i="17"/>
  <c r="X80" i="17"/>
  <c r="X93" i="17"/>
  <c r="X92" i="17"/>
  <c r="W95" i="17"/>
  <c r="W96" i="17"/>
  <c r="X87" i="17"/>
  <c r="X94" i="17"/>
  <c r="X83" i="17"/>
  <c r="X90" i="17"/>
  <c r="X72" i="17"/>
  <c r="X75" i="17"/>
  <c r="X78" i="17"/>
  <c r="X73" i="17"/>
  <c r="X77" i="17"/>
  <c r="X102" i="17"/>
  <c r="X98" i="17"/>
  <c r="X101" i="17"/>
  <c r="W101" i="17"/>
  <c r="Y101" i="17" s="1"/>
  <c r="W91" i="17"/>
  <c r="Y91" i="17" s="1"/>
  <c r="W93" i="17"/>
  <c r="X95" i="17"/>
  <c r="X96" i="17"/>
  <c r="W89" i="17"/>
  <c r="Y89" i="17" s="1"/>
  <c r="X88" i="17"/>
  <c r="X85" i="17"/>
  <c r="X82" i="17"/>
  <c r="W74" i="17"/>
  <c r="W75" i="17"/>
  <c r="Y75" i="17" s="1"/>
  <c r="W78" i="17"/>
  <c r="Y78" i="17" s="1"/>
  <c r="X76" i="17"/>
  <c r="W77" i="17"/>
  <c r="BC202" i="17"/>
  <c r="BE202" i="17"/>
  <c r="BF202" i="17" s="1"/>
  <c r="BG202" i="17" s="1"/>
  <c r="AD249" i="18"/>
  <c r="AF249" i="18" s="1"/>
  <c r="CB251" i="17"/>
  <c r="X250" i="18"/>
  <c r="Y250" i="18" s="1"/>
  <c r="BY252" i="17"/>
  <c r="BC68" i="17"/>
  <c r="W43" i="17"/>
  <c r="X43" i="17"/>
  <c r="BC168" i="17"/>
  <c r="BE168" i="17" s="1"/>
  <c r="BF168" i="17" s="1"/>
  <c r="BG168" i="17" s="1"/>
  <c r="X110" i="17"/>
  <c r="W110" i="17"/>
  <c r="Y110" i="17" s="1"/>
  <c r="BC193" i="17"/>
  <c r="BE193" i="17" s="1"/>
  <c r="BF193" i="17" s="1"/>
  <c r="BG193" i="17" s="1"/>
  <c r="AL353" i="18"/>
  <c r="AD221" i="18"/>
  <c r="AF221" i="18" s="1"/>
  <c r="CB223" i="17"/>
  <c r="AC275" i="18"/>
  <c r="AD275" i="18" s="1"/>
  <c r="AF275" i="18" s="1"/>
  <c r="X15" i="18"/>
  <c r="Y15" i="18" s="1"/>
  <c r="BY17" i="17"/>
  <c r="AB334" i="18"/>
  <c r="AC334" i="18"/>
  <c r="AD334" i="18" s="1"/>
  <c r="AF334" i="18" s="1"/>
  <c r="AC336" i="18"/>
  <c r="AD336" i="18" s="1"/>
  <c r="AF336" i="18" s="1"/>
  <c r="X20" i="17"/>
  <c r="W20" i="17"/>
  <c r="BE195" i="17"/>
  <c r="BE204" i="17"/>
  <c r="BF204" i="17" s="1"/>
  <c r="BG204" i="17" s="1"/>
  <c r="BE41" i="17"/>
  <c r="BE167" i="17"/>
  <c r="BE141" i="17"/>
  <c r="BE211" i="17"/>
  <c r="BF211" i="17" s="1"/>
  <c r="BG211" i="17" s="1"/>
  <c r="AD34" i="18"/>
  <c r="AF34" i="18" s="1"/>
  <c r="CB36" i="17"/>
  <c r="AB34" i="18"/>
  <c r="X159" i="17"/>
  <c r="W159" i="17"/>
  <c r="Y159" i="17" s="1"/>
  <c r="X116" i="18"/>
  <c r="Y116" i="18" s="1"/>
  <c r="BY118" i="17"/>
  <c r="AD239" i="18"/>
  <c r="AF239" i="18" s="1"/>
  <c r="CB241" i="17"/>
  <c r="X50" i="18"/>
  <c r="Y50" i="18" s="1"/>
  <c r="BY52" i="17"/>
  <c r="AD129" i="18"/>
  <c r="AF129" i="18" s="1"/>
  <c r="CB131" i="17"/>
  <c r="AD127" i="18"/>
  <c r="AF127" i="18" s="1"/>
  <c r="CB129" i="17"/>
  <c r="W120" i="17"/>
  <c r="X120" i="17"/>
  <c r="AD98" i="18"/>
  <c r="AF98" i="18" s="1"/>
  <c r="CB100" i="17"/>
  <c r="AC322" i="18"/>
  <c r="AD322" i="18" s="1"/>
  <c r="AF322" i="18" s="1"/>
  <c r="AB257" i="18"/>
  <c r="AC257" i="18"/>
  <c r="AD257" i="18" s="1"/>
  <c r="AF257" i="18" s="1"/>
  <c r="AY25" i="17"/>
  <c r="AZ25" i="17" s="1"/>
  <c r="BC37" i="17"/>
  <c r="AB366" i="18"/>
  <c r="AC366" i="18"/>
  <c r="AD366" i="18" s="1"/>
  <c r="AF366" i="18" s="1"/>
  <c r="BE83" i="17"/>
  <c r="AD30" i="18"/>
  <c r="AF30" i="18" s="1"/>
  <c r="CB32" i="17"/>
  <c r="AB239" i="18"/>
  <c r="BC177" i="17"/>
  <c r="BD177" i="17" s="1"/>
  <c r="BE177" i="17"/>
  <c r="AB129" i="18"/>
  <c r="AB127" i="18"/>
  <c r="W222" i="17"/>
  <c r="X222" i="17"/>
  <c r="X120" i="18"/>
  <c r="Y120" i="18" s="1"/>
  <c r="BY122" i="17"/>
  <c r="AD10" i="18"/>
  <c r="AF10" i="18" s="1"/>
  <c r="CB12" i="17"/>
  <c r="AD14" i="18"/>
  <c r="AF14" i="18" s="1"/>
  <c r="CB16" i="17"/>
  <c r="AC253" i="18"/>
  <c r="AD253" i="18" s="1"/>
  <c r="AF253" i="18" s="1"/>
  <c r="AL355" i="18"/>
  <c r="X126" i="17"/>
  <c r="W126" i="17"/>
  <c r="W51" i="17"/>
  <c r="X51" i="17"/>
  <c r="AL391" i="18"/>
  <c r="AC259" i="18"/>
  <c r="AD259" i="18" s="1"/>
  <c r="AF259" i="18" s="1"/>
  <c r="X19" i="18"/>
  <c r="Y19" i="18" s="1"/>
  <c r="BY21" i="17"/>
  <c r="AD237" i="18"/>
  <c r="AF237" i="18" s="1"/>
  <c r="CB239" i="17"/>
  <c r="AB115" i="18"/>
  <c r="AD229" i="18"/>
  <c r="AF229" i="18" s="1"/>
  <c r="CB231" i="17"/>
  <c r="AC358" i="18"/>
  <c r="AD358" i="18" s="1"/>
  <c r="AF358" i="18" s="1"/>
  <c r="W47" i="17"/>
  <c r="Y47" i="17" s="1"/>
  <c r="X47" i="17"/>
  <c r="AB138" i="18"/>
  <c r="AD247" i="18"/>
  <c r="AF247" i="18" s="1"/>
  <c r="CB249" i="17"/>
  <c r="BE77" i="17"/>
  <c r="BC77" i="17"/>
  <c r="AD227" i="18"/>
  <c r="AF227" i="18" s="1"/>
  <c r="CB229" i="17"/>
  <c r="AB386" i="18"/>
  <c r="AC386" i="18"/>
  <c r="AD386" i="18" s="1"/>
  <c r="AF386" i="18" s="1"/>
  <c r="X41" i="17"/>
  <c r="W41" i="17"/>
  <c r="BC63" i="17"/>
  <c r="X228" i="18"/>
  <c r="Y228" i="18" s="1"/>
  <c r="BY230" i="17"/>
  <c r="AD140" i="18"/>
  <c r="AF140" i="18" s="1"/>
  <c r="CB142" i="17"/>
  <c r="AL320" i="18"/>
  <c r="X106" i="18"/>
  <c r="Y106" i="18" s="1"/>
  <c r="BY108" i="17"/>
  <c r="X70" i="18"/>
  <c r="Y70" i="18" s="1"/>
  <c r="BY72" i="17"/>
  <c r="AL349" i="18"/>
  <c r="BC171" i="17"/>
  <c r="BD171" i="17" s="1"/>
  <c r="BE171" i="17"/>
  <c r="BE217" i="17"/>
  <c r="BF217" i="17" s="1"/>
  <c r="BG217" i="17" s="1"/>
  <c r="AL508" i="18"/>
  <c r="X245" i="17"/>
  <c r="W245" i="17"/>
  <c r="Y245" i="17" s="1"/>
  <c r="AL488" i="18"/>
  <c r="X38" i="18"/>
  <c r="Y38" i="18" s="1"/>
  <c r="BY40" i="17"/>
  <c r="AD241" i="18"/>
  <c r="AF241" i="18" s="1"/>
  <c r="CB243" i="17"/>
  <c r="BC198" i="17"/>
  <c r="BD198" i="17" s="1"/>
  <c r="AC157" i="18"/>
  <c r="AB157" i="18"/>
  <c r="CA159" i="17"/>
  <c r="AD28" i="18"/>
  <c r="AF28" i="18" s="1"/>
  <c r="CB30" i="17"/>
  <c r="AL317" i="18"/>
  <c r="AB90" i="18"/>
  <c r="W244" i="17"/>
  <c r="X244" i="17"/>
  <c r="BE155" i="17"/>
  <c r="AD134" i="18"/>
  <c r="AF134" i="18" s="1"/>
  <c r="CB136" i="17"/>
  <c r="AC268" i="18"/>
  <c r="AD268" i="18" s="1"/>
  <c r="AF268" i="18" s="1"/>
  <c r="AL327" i="18"/>
  <c r="AC265" i="18"/>
  <c r="AD265" i="18" s="1"/>
  <c r="AF265" i="18" s="1"/>
  <c r="AY234" i="17"/>
  <c r="AZ234" i="17" s="1"/>
  <c r="BC187" i="17"/>
  <c r="BE187" i="17" s="1"/>
  <c r="BF187" i="17" s="1"/>
  <c r="BG187" i="17" s="1"/>
  <c r="BC188" i="17"/>
  <c r="BD188" i="17" s="1"/>
  <c r="AD24" i="18"/>
  <c r="AF24" i="18" s="1"/>
  <c r="CB26" i="17"/>
  <c r="AL452" i="18"/>
  <c r="AL331" i="18"/>
  <c r="BD216" i="17"/>
  <c r="AB225" i="18"/>
  <c r="W55" i="17"/>
  <c r="X55" i="17"/>
  <c r="AB49" i="18"/>
  <c r="AB272" i="18"/>
  <c r="AC272" i="18"/>
  <c r="AD272" i="18" s="1"/>
  <c r="AF272" i="18" s="1"/>
  <c r="AB142" i="18"/>
  <c r="W124" i="17"/>
  <c r="X124" i="17"/>
  <c r="X16" i="17"/>
  <c r="W16" i="17"/>
  <c r="AB231" i="18"/>
  <c r="W22" i="17"/>
  <c r="Y22" i="17" s="1"/>
  <c r="X22" i="17"/>
  <c r="W234" i="17"/>
  <c r="X234" i="17"/>
  <c r="AB256" i="18"/>
  <c r="AC256" i="18"/>
  <c r="AD256" i="18" s="1"/>
  <c r="AF256" i="18" s="1"/>
  <c r="AB104" i="18"/>
  <c r="AB274" i="18"/>
  <c r="AC274" i="18"/>
  <c r="AD274" i="18" s="1"/>
  <c r="AF274" i="18" s="1"/>
  <c r="AL319" i="18"/>
  <c r="AD12" i="18"/>
  <c r="AF12" i="18" s="1"/>
  <c r="CB14" i="17"/>
  <c r="AC387" i="18"/>
  <c r="AD387" i="18" s="1"/>
  <c r="AF387" i="18" s="1"/>
  <c r="AD32" i="18"/>
  <c r="AF32" i="18" s="1"/>
  <c r="CB34" i="17"/>
  <c r="X13" i="18"/>
  <c r="Y13" i="18" s="1"/>
  <c r="BY15" i="17"/>
  <c r="AD233" i="18"/>
  <c r="AF233" i="18" s="1"/>
  <c r="CB235" i="17"/>
  <c r="AC267" i="18"/>
  <c r="AD267" i="18" s="1"/>
  <c r="AF267" i="18" s="1"/>
  <c r="BF162" i="17"/>
  <c r="BG162" i="17" s="1"/>
  <c r="W237" i="17"/>
  <c r="X237" i="17"/>
  <c r="AD82" i="18"/>
  <c r="AF82" i="18" s="1"/>
  <c r="CB84" i="17"/>
  <c r="BE216" i="17"/>
  <c r="BF216" i="17" s="1"/>
  <c r="BG216" i="17" s="1"/>
  <c r="X18" i="18"/>
  <c r="Y18" i="18" s="1"/>
  <c r="BY20" i="17"/>
  <c r="X224" i="18"/>
  <c r="Y224" i="18" s="1"/>
  <c r="BY226" i="17"/>
  <c r="AL361" i="18"/>
  <c r="X105" i="17"/>
  <c r="W105" i="17"/>
  <c r="AD235" i="18"/>
  <c r="AF235" i="18" s="1"/>
  <c r="CB237" i="17"/>
  <c r="AB249" i="18"/>
  <c r="AD132" i="18"/>
  <c r="AF132" i="18" s="1"/>
  <c r="CB134" i="17"/>
  <c r="BC174" i="17"/>
  <c r="BD174" i="17" s="1"/>
  <c r="X44" i="18"/>
  <c r="Y44" i="18" s="1"/>
  <c r="BY46" i="17"/>
  <c r="W64" i="17"/>
  <c r="X64" i="17"/>
  <c r="BD89" i="17"/>
  <c r="X110" i="18"/>
  <c r="Y110" i="18" s="1"/>
  <c r="BY112" i="17"/>
  <c r="X230" i="18"/>
  <c r="Y230" i="18" s="1"/>
  <c r="BY232" i="17"/>
  <c r="AD37" i="18"/>
  <c r="AF37" i="18" s="1"/>
  <c r="CB39" i="17"/>
  <c r="BE185" i="17"/>
  <c r="W231" i="17"/>
  <c r="X231" i="17"/>
  <c r="AL347" i="18"/>
  <c r="W247" i="17"/>
  <c r="X247" i="17"/>
  <c r="AL351" i="18"/>
  <c r="X20" i="18"/>
  <c r="Y20" i="18" s="1"/>
  <c r="BY22" i="17"/>
  <c r="AD146" i="18"/>
  <c r="AF146" i="18" s="1"/>
  <c r="CB148" i="17"/>
  <c r="BD28" i="17"/>
  <c r="BE196" i="17"/>
  <c r="BF196" i="17" s="1"/>
  <c r="BG196" i="17" s="1"/>
  <c r="AC273" i="18"/>
  <c r="AD273" i="18" s="1"/>
  <c r="AF273" i="18" s="1"/>
  <c r="BE60" i="17"/>
  <c r="BE147" i="17"/>
  <c r="BE101" i="17"/>
  <c r="BE215" i="17"/>
  <c r="BE7" i="17"/>
  <c r="BE135" i="17"/>
  <c r="BC86" i="17"/>
  <c r="AY48" i="17"/>
  <c r="AZ48" i="17" s="1"/>
  <c r="W235" i="17"/>
  <c r="X235" i="17"/>
  <c r="BC203" i="17"/>
  <c r="BD203" i="17" s="1"/>
  <c r="AD121" i="18"/>
  <c r="AF121" i="18" s="1"/>
  <c r="CB123" i="17"/>
  <c r="X114" i="17"/>
  <c r="W115" i="17"/>
  <c r="X115" i="17"/>
  <c r="AD148" i="18"/>
  <c r="AF148" i="18" s="1"/>
  <c r="CB150" i="17"/>
  <c r="W39" i="17"/>
  <c r="X39" i="17"/>
  <c r="AB80" i="18"/>
  <c r="X49" i="17"/>
  <c r="W49" i="17"/>
  <c r="X104" i="17"/>
  <c r="X107" i="17"/>
  <c r="W107" i="17"/>
  <c r="Y107" i="17" s="1"/>
  <c r="AC261" i="18"/>
  <c r="AD261" i="18" s="1"/>
  <c r="AF261" i="18" s="1"/>
  <c r="X222" i="18"/>
  <c r="Y222" i="18" s="1"/>
  <c r="BY224" i="17"/>
  <c r="W239" i="17"/>
  <c r="X239" i="17"/>
  <c r="W60" i="17"/>
  <c r="W58" i="17"/>
  <c r="Y58" i="17" s="1"/>
  <c r="W61" i="17"/>
  <c r="X63" i="17"/>
  <c r="X60" i="17"/>
  <c r="W63" i="17"/>
  <c r="Y63" i="17" s="1"/>
  <c r="X61" i="17"/>
  <c r="W62" i="17"/>
  <c r="X62" i="17"/>
  <c r="X57" i="17"/>
  <c r="W57" i="17"/>
  <c r="X58" i="17"/>
  <c r="W59" i="17"/>
  <c r="X59" i="17"/>
  <c r="X126" i="18"/>
  <c r="Y126" i="18" s="1"/>
  <c r="BY128" i="17"/>
  <c r="X52" i="18"/>
  <c r="Y52" i="18" s="1"/>
  <c r="BY54" i="17"/>
  <c r="AD8" i="18"/>
  <c r="AF8" i="18" s="1"/>
  <c r="CB10" i="17"/>
  <c r="BC163" i="17"/>
  <c r="BE163" i="17"/>
  <c r="BF163" i="17" s="1"/>
  <c r="BG163" i="17" s="1"/>
  <c r="BC206" i="17"/>
  <c r="BD206" i="17" s="1"/>
  <c r="X54" i="17"/>
  <c r="W54" i="17"/>
  <c r="Y54" i="17" s="1"/>
  <c r="W112" i="17"/>
  <c r="X112" i="17"/>
  <c r="W252" i="17"/>
  <c r="X252" i="17"/>
  <c r="W118" i="17"/>
  <c r="X118" i="17"/>
  <c r="W48" i="17"/>
  <c r="X48" i="17"/>
  <c r="AC258" i="18"/>
  <c r="AD258" i="18" s="1"/>
  <c r="AF258" i="18" s="1"/>
  <c r="AN152" i="18"/>
  <c r="CG154" i="17"/>
  <c r="AC344" i="18"/>
  <c r="AD344" i="18" s="1"/>
  <c r="AF344" i="18" s="1"/>
  <c r="AB270" i="18"/>
  <c r="AC270" i="18"/>
  <c r="AD270" i="18" s="1"/>
  <c r="AF270" i="18" s="1"/>
  <c r="AC384" i="18"/>
  <c r="AD384" i="18" s="1"/>
  <c r="AF384" i="18" s="1"/>
  <c r="BC181" i="17"/>
  <c r="BD181" i="17" s="1"/>
  <c r="AB247" i="18"/>
  <c r="AD125" i="18"/>
  <c r="AF125" i="18" s="1"/>
  <c r="CB127" i="17"/>
  <c r="AC360" i="18"/>
  <c r="AD360" i="18" s="1"/>
  <c r="AF360" i="18" s="1"/>
  <c r="AC372" i="18"/>
  <c r="AD372" i="18" s="1"/>
  <c r="AF372" i="18" s="1"/>
  <c r="BD210" i="17"/>
  <c r="BE29" i="17"/>
  <c r="X42" i="18"/>
  <c r="Y42" i="18" s="1"/>
  <c r="BY44" i="17"/>
  <c r="X225" i="17"/>
  <c r="W225" i="17"/>
  <c r="Y225" i="17" s="1"/>
  <c r="X4" i="17"/>
  <c r="AB263" i="18"/>
  <c r="AC263" i="18"/>
  <c r="AD263" i="18" s="1"/>
  <c r="AF263" i="18" s="1"/>
  <c r="BC158" i="17"/>
  <c r="BE158" i="17"/>
  <c r="AL496" i="18"/>
  <c r="W246" i="17"/>
  <c r="X246" i="17"/>
  <c r="AD113" i="18"/>
  <c r="AF113" i="18" s="1"/>
  <c r="CB115" i="17"/>
  <c r="AL462" i="18"/>
  <c r="X244" i="18"/>
  <c r="Y244" i="18" s="1"/>
  <c r="BY246" i="17"/>
  <c r="X6" i="17"/>
  <c r="W6" i="17"/>
  <c r="Y6" i="17" s="1"/>
  <c r="AD144" i="18"/>
  <c r="AF144" i="18" s="1"/>
  <c r="CB146" i="17"/>
  <c r="BE197" i="17"/>
  <c r="BF197" i="17" s="1"/>
  <c r="BG197" i="17" s="1"/>
  <c r="BD197" i="17"/>
  <c r="BD195" i="17"/>
  <c r="W21" i="17"/>
  <c r="X21" i="17"/>
  <c r="AB356" i="18"/>
  <c r="AC356" i="18"/>
  <c r="AD356" i="18" s="1"/>
  <c r="AF356" i="18" s="1"/>
  <c r="AD102" i="18"/>
  <c r="AF102" i="18" s="1"/>
  <c r="CB104" i="17"/>
  <c r="W219" i="17"/>
  <c r="X219" i="17"/>
  <c r="W157" i="17"/>
  <c r="W158" i="17"/>
  <c r="X158" i="17"/>
  <c r="X152" i="17"/>
  <c r="X155" i="17"/>
  <c r="W155" i="17"/>
  <c r="Y155" i="17" s="1"/>
  <c r="W149" i="17"/>
  <c r="Y149" i="17" s="1"/>
  <c r="X133" i="17"/>
  <c r="X148" i="17"/>
  <c r="W142" i="17"/>
  <c r="Y142" i="17" s="1"/>
  <c r="W130" i="17"/>
  <c r="Y130" i="17" s="1"/>
  <c r="W148" i="17"/>
  <c r="W137" i="17"/>
  <c r="X141" i="17"/>
  <c r="X144" i="17"/>
  <c r="W145" i="17"/>
  <c r="X127" i="17"/>
  <c r="W144" i="17"/>
  <c r="W154" i="17"/>
  <c r="X156" i="17"/>
  <c r="X151" i="17"/>
  <c r="W150" i="17"/>
  <c r="Y150" i="17" s="1"/>
  <c r="W131" i="17"/>
  <c r="Y131" i="17" s="1"/>
  <c r="W143" i="17"/>
  <c r="X134" i="17"/>
  <c r="X136" i="17"/>
  <c r="W132" i="17"/>
  <c r="X142" i="17"/>
  <c r="X139" i="17"/>
  <c r="W135" i="17"/>
  <c r="X128" i="17"/>
  <c r="X143" i="17"/>
  <c r="W134" i="17"/>
  <c r="Y134" i="17" s="1"/>
  <c r="X157" i="17"/>
  <c r="X153" i="17"/>
  <c r="W156" i="17"/>
  <c r="Y156" i="17" s="1"/>
  <c r="X149" i="17"/>
  <c r="W152" i="17"/>
  <c r="Y152" i="17" s="1"/>
  <c r="W146" i="17"/>
  <c r="Y146" i="17" s="1"/>
  <c r="W140" i="17"/>
  <c r="X145" i="17"/>
  <c r="X146" i="17"/>
  <c r="X140" i="17"/>
  <c r="X138" i="17"/>
  <c r="X131" i="17"/>
  <c r="X147" i="17"/>
  <c r="X137" i="17"/>
  <c r="X130" i="17"/>
  <c r="W147" i="17"/>
  <c r="W151" i="17"/>
  <c r="Y151" i="17" s="1"/>
  <c r="X154" i="17"/>
  <c r="X150" i="17"/>
  <c r="W153" i="17"/>
  <c r="W128" i="17"/>
  <c r="Y128" i="17" s="1"/>
  <c r="W127" i="17"/>
  <c r="Y127" i="17" s="1"/>
  <c r="W138" i="17"/>
  <c r="Y138" i="17" s="1"/>
  <c r="BF139" i="17" s="1"/>
  <c r="BG139" i="17" s="1"/>
  <c r="W133" i="17"/>
  <c r="Y133" i="17" s="1"/>
  <c r="W139" i="17"/>
  <c r="Y139" i="17" s="1"/>
  <c r="X135" i="17"/>
  <c r="W136" i="17"/>
  <c r="W129" i="17"/>
  <c r="Y129" i="17" s="1"/>
  <c r="BF130" i="17" s="1"/>
  <c r="BG130" i="17" s="1"/>
  <c r="X132" i="17"/>
  <c r="W141" i="17"/>
  <c r="Y141" i="17" s="1"/>
  <c r="X129" i="17"/>
  <c r="BC179" i="17"/>
  <c r="BD179" i="17" s="1"/>
  <c r="BE179" i="17"/>
  <c r="BF179" i="17" s="1"/>
  <c r="BG179" i="17" s="1"/>
  <c r="X241" i="17"/>
  <c r="W241" i="17"/>
  <c r="X56" i="18"/>
  <c r="Y56" i="18" s="1"/>
  <c r="BY58" i="17"/>
  <c r="BC201" i="17"/>
  <c r="BD201" i="17" s="1"/>
  <c r="X46" i="17"/>
  <c r="W46" i="17"/>
  <c r="Y46" i="17" s="1"/>
  <c r="X251" i="17"/>
  <c r="W251" i="17"/>
  <c r="AD109" i="18"/>
  <c r="AF109" i="18" s="1"/>
  <c r="CB111" i="17"/>
  <c r="X124" i="18"/>
  <c r="Y124" i="18" s="1"/>
  <c r="BY126" i="17"/>
  <c r="X13" i="17"/>
  <c r="X17" i="17"/>
  <c r="W17" i="17"/>
  <c r="Y17" i="17" s="1"/>
  <c r="BF55" i="17"/>
  <c r="BG55" i="17" s="1"/>
  <c r="AD47" i="18"/>
  <c r="AF47" i="18" s="1"/>
  <c r="CB49" i="17"/>
  <c r="X36" i="17"/>
  <c r="W36" i="17"/>
  <c r="BD186" i="17"/>
  <c r="X22" i="18"/>
  <c r="Y22" i="18" s="1"/>
  <c r="BY24" i="17"/>
  <c r="BC160" i="17"/>
  <c r="X234" i="18"/>
  <c r="Y234" i="18" s="1"/>
  <c r="BY236" i="17"/>
  <c r="BC209" i="17"/>
  <c r="BD209" i="17" s="1"/>
  <c r="W113" i="17"/>
  <c r="Y113" i="17" s="1"/>
  <c r="X113" i="17"/>
  <c r="BC170" i="17"/>
  <c r="BD170" i="17" s="1"/>
  <c r="BF143" i="17"/>
  <c r="BG143" i="17" s="1"/>
  <c r="AB233" i="18"/>
  <c r="BC31" i="17"/>
  <c r="X238" i="17"/>
  <c r="W238" i="17"/>
  <c r="Y238" i="17" s="1"/>
  <c r="BC169" i="17"/>
  <c r="BE169" i="17" s="1"/>
  <c r="BF169" i="17" s="1"/>
  <c r="BG169" i="17" s="1"/>
  <c r="AC348" i="18"/>
  <c r="AD348" i="18" s="1"/>
  <c r="AF348" i="18" s="1"/>
  <c r="AL480" i="18"/>
  <c r="AC260" i="18"/>
  <c r="AD260" i="18" s="1"/>
  <c r="AF260" i="18" s="1"/>
  <c r="AC269" i="18"/>
  <c r="AD269" i="18" s="1"/>
  <c r="AF269" i="18" s="1"/>
  <c r="X105" i="18"/>
  <c r="Y105" i="18" s="1"/>
  <c r="BY107" i="17"/>
  <c r="AB78" i="18"/>
  <c r="BC222" i="17"/>
  <c r="BE222" i="17" s="1"/>
  <c r="AB235" i="18"/>
  <c r="AC324" i="18"/>
  <c r="AD324" i="18" s="1"/>
  <c r="AF324" i="18" s="1"/>
  <c r="AB132" i="18"/>
  <c r="X249" i="17"/>
  <c r="W249" i="17"/>
  <c r="AL476" i="18"/>
  <c r="BC98" i="17"/>
  <c r="BE98" i="17"/>
  <c r="BC214" i="17"/>
  <c r="BD214" i="17" s="1"/>
  <c r="AB37" i="18"/>
  <c r="AL343" i="18"/>
  <c r="AD245" i="18"/>
  <c r="AF245" i="18" s="1"/>
  <c r="CB247" i="17"/>
  <c r="AC388" i="18"/>
  <c r="AD388" i="18" s="1"/>
  <c r="AF388" i="18" s="1"/>
  <c r="BD59" i="17"/>
  <c r="W14" i="17"/>
  <c r="X14" i="17"/>
  <c r="W232" i="17"/>
  <c r="Y232" i="17" s="1"/>
  <c r="X232" i="17"/>
  <c r="BC79" i="17"/>
  <c r="BE79" i="17" s="1"/>
  <c r="BF79" i="17" s="1"/>
  <c r="BG79" i="17" s="1"/>
  <c r="W248" i="17"/>
  <c r="Y248" i="17" s="1"/>
  <c r="X248" i="17"/>
  <c r="BC184" i="17"/>
  <c r="BD184" i="17" s="1"/>
  <c r="AB146" i="18"/>
  <c r="AC332" i="18"/>
  <c r="AD332" i="18" s="1"/>
  <c r="AF332" i="18" s="1"/>
  <c r="BD164" i="17"/>
  <c r="BE186" i="17"/>
  <c r="BE194" i="17"/>
  <c r="BF194" i="17" s="1"/>
  <c r="BG194" i="17" s="1"/>
  <c r="BE28" i="17"/>
  <c r="BF157" i="17"/>
  <c r="BG157" i="17" s="1"/>
  <c r="BD73" i="17"/>
  <c r="BE182" i="17" l="1"/>
  <c r="BF182" i="17" s="1"/>
  <c r="BG182" i="17" s="1"/>
  <c r="BE184" i="17"/>
  <c r="BE214" i="17"/>
  <c r="BF214" i="17" s="1"/>
  <c r="BG214" i="17" s="1"/>
  <c r="BE170" i="17"/>
  <c r="BE209" i="17"/>
  <c r="BE206" i="17"/>
  <c r="BF206" i="17" s="1"/>
  <c r="BG206" i="17" s="1"/>
  <c r="BE203" i="17"/>
  <c r="BD74" i="17"/>
  <c r="BE220" i="17"/>
  <c r="BA37" i="17"/>
  <c r="BB37" i="17" s="1"/>
  <c r="AM37" i="17"/>
  <c r="AN37" i="17" s="1"/>
  <c r="AT37" i="17"/>
  <c r="AU37" i="17" s="1"/>
  <c r="AF37" i="17"/>
  <c r="AG37" i="17" s="1"/>
  <c r="BH37" i="17"/>
  <c r="BI37" i="17" s="1"/>
  <c r="AA124" i="18"/>
  <c r="BZ126" i="17"/>
  <c r="AM242" i="17"/>
  <c r="AN242" i="17" s="1"/>
  <c r="AF242" i="17"/>
  <c r="AG242" i="17" s="1"/>
  <c r="BH242" i="17"/>
  <c r="BI242" i="17" s="1"/>
  <c r="AT242" i="17"/>
  <c r="AU242" i="17" s="1"/>
  <c r="BA242" i="17"/>
  <c r="BB242" i="17" s="1"/>
  <c r="AK142" i="17"/>
  <c r="AL142" i="17" s="1"/>
  <c r="AR142" i="17"/>
  <c r="AS142" i="17" s="1"/>
  <c r="AD142" i="17"/>
  <c r="AE142" i="17" s="1"/>
  <c r="AY142" i="17"/>
  <c r="AZ142" i="17" s="1"/>
  <c r="AM136" i="17"/>
  <c r="AN136" i="17" s="1"/>
  <c r="AF136" i="17"/>
  <c r="AG136" i="17" s="1"/>
  <c r="BH136" i="17"/>
  <c r="BI136" i="17" s="1"/>
  <c r="AT136" i="17"/>
  <c r="AU136" i="17" s="1"/>
  <c r="BA136" i="17"/>
  <c r="BB136" i="17" s="1"/>
  <c r="AD128" i="17"/>
  <c r="AE128" i="17" s="1"/>
  <c r="AR128" i="17"/>
  <c r="AS128" i="17" s="1"/>
  <c r="AK128" i="17"/>
  <c r="AL128" i="17" s="1"/>
  <c r="BA155" i="17"/>
  <c r="BB155" i="17" s="1"/>
  <c r="AF155" i="17"/>
  <c r="AG155" i="17" s="1"/>
  <c r="AT155" i="17"/>
  <c r="AU155" i="17" s="1"/>
  <c r="AM155" i="17"/>
  <c r="AN155" i="17" s="1"/>
  <c r="BH155" i="17"/>
  <c r="BI155" i="17" s="1"/>
  <c r="AF138" i="17"/>
  <c r="AG138" i="17" s="1"/>
  <c r="AM138" i="17"/>
  <c r="AN138" i="17" s="1"/>
  <c r="BH138" i="17"/>
  <c r="BI138" i="17" s="1"/>
  <c r="BA138" i="17"/>
  <c r="BB138" i="17" s="1"/>
  <c r="AT138" i="17"/>
  <c r="AU138" i="17" s="1"/>
  <c r="BH141" i="17"/>
  <c r="BI141" i="17" s="1"/>
  <c r="BA141" i="17"/>
  <c r="BB141" i="17" s="1"/>
  <c r="AM141" i="17"/>
  <c r="AN141" i="17" s="1"/>
  <c r="AT141" i="17"/>
  <c r="AU141" i="17" s="1"/>
  <c r="AF141" i="17"/>
  <c r="AG141" i="17" s="1"/>
  <c r="AD147" i="17"/>
  <c r="AE147" i="17" s="1"/>
  <c r="AR147" i="17"/>
  <c r="AS147" i="17" s="1"/>
  <c r="AY147" i="17"/>
  <c r="AZ147" i="17" s="1"/>
  <c r="AK147" i="17"/>
  <c r="AL147" i="17" s="1"/>
  <c r="AT154" i="17"/>
  <c r="AU154" i="17" s="1"/>
  <c r="AF154" i="17"/>
  <c r="AG154" i="17" s="1"/>
  <c r="AM154" i="17"/>
  <c r="AN154" i="17" s="1"/>
  <c r="BH154" i="17"/>
  <c r="BI154" i="17" s="1"/>
  <c r="BA154" i="17"/>
  <c r="BB154" i="17" s="1"/>
  <c r="AF129" i="17"/>
  <c r="AG129" i="17" s="1"/>
  <c r="BH129" i="17"/>
  <c r="BI129" i="17" s="1"/>
  <c r="BA129" i="17"/>
  <c r="BB129" i="17" s="1"/>
  <c r="AM129" i="17"/>
  <c r="AN129" i="17" s="1"/>
  <c r="AT129" i="17"/>
  <c r="AU129" i="17" s="1"/>
  <c r="Y132" i="17"/>
  <c r="AD132" i="17"/>
  <c r="AE132" i="17" s="1"/>
  <c r="AR132" i="17"/>
  <c r="AS132" i="17" s="1"/>
  <c r="AK132" i="17"/>
  <c r="AL132" i="17" s="1"/>
  <c r="AY132" i="17"/>
  <c r="AZ132" i="17" s="1"/>
  <c r="Y154" i="17"/>
  <c r="BH145" i="17"/>
  <c r="BI145" i="17" s="1"/>
  <c r="BA145" i="17"/>
  <c r="BB145" i="17" s="1"/>
  <c r="AM145" i="17"/>
  <c r="AN145" i="17" s="1"/>
  <c r="AT145" i="17"/>
  <c r="AU145" i="17" s="1"/>
  <c r="AF145" i="17"/>
  <c r="AG145" i="17" s="1"/>
  <c r="AD131" i="17"/>
  <c r="AE131" i="17" s="1"/>
  <c r="AK131" i="17"/>
  <c r="AL131" i="17" s="1"/>
  <c r="AR131" i="17"/>
  <c r="AS131" i="17" s="1"/>
  <c r="AY131" i="17"/>
  <c r="AZ131" i="17" s="1"/>
  <c r="AD150" i="17"/>
  <c r="AE150" i="17" s="1"/>
  <c r="AR150" i="17"/>
  <c r="AS150" i="17" s="1"/>
  <c r="AK150" i="17"/>
  <c r="AL150" i="17" s="1"/>
  <c r="AY150" i="17"/>
  <c r="AZ150" i="17" s="1"/>
  <c r="AM159" i="17"/>
  <c r="AN159" i="17" s="1"/>
  <c r="BH159" i="17"/>
  <c r="BI159" i="17" s="1"/>
  <c r="BA159" i="17"/>
  <c r="BB159" i="17" s="1"/>
  <c r="AF159" i="17"/>
  <c r="AG159" i="17" s="1"/>
  <c r="AT159" i="17"/>
  <c r="AU159" i="17" s="1"/>
  <c r="AH144" i="18"/>
  <c r="AI144" i="18" s="1"/>
  <c r="AA244" i="18"/>
  <c r="BZ246" i="17"/>
  <c r="AH113" i="18"/>
  <c r="AI113" i="18" s="1"/>
  <c r="AG372" i="18"/>
  <c r="AH372" i="18"/>
  <c r="AI372" i="18" s="1"/>
  <c r="AK372" i="18" s="1"/>
  <c r="BC154" i="17"/>
  <c r="AT49" i="17"/>
  <c r="AU49" i="17" s="1"/>
  <c r="BH49" i="17"/>
  <c r="BI49" i="17" s="1"/>
  <c r="AM49" i="17"/>
  <c r="AN49" i="17" s="1"/>
  <c r="AF49" i="17"/>
  <c r="AG49" i="17" s="1"/>
  <c r="BA49" i="17"/>
  <c r="BB49" i="17" s="1"/>
  <c r="AT253" i="17"/>
  <c r="AU253" i="17" s="1"/>
  <c r="AM253" i="17"/>
  <c r="AN253" i="17" s="1"/>
  <c r="AF253" i="17"/>
  <c r="AG253" i="17" s="1"/>
  <c r="BA253" i="17"/>
  <c r="BB253" i="17" s="1"/>
  <c r="BH253" i="17"/>
  <c r="BI253" i="17" s="1"/>
  <c r="AD55" i="17"/>
  <c r="AE55" i="17" s="1"/>
  <c r="AY55" i="17"/>
  <c r="AZ55" i="17" s="1"/>
  <c r="AK55" i="17"/>
  <c r="AL55" i="17" s="1"/>
  <c r="AR55" i="17"/>
  <c r="AS55" i="17" s="1"/>
  <c r="AT60" i="17"/>
  <c r="AU60" i="17" s="1"/>
  <c r="AM60" i="17"/>
  <c r="AN60" i="17" s="1"/>
  <c r="AF60" i="17"/>
  <c r="AG60" i="17" s="1"/>
  <c r="BA60" i="17"/>
  <c r="BB60" i="17" s="1"/>
  <c r="BH60" i="17"/>
  <c r="BI60" i="17" s="1"/>
  <c r="BA58" i="17"/>
  <c r="BB58" i="17" s="1"/>
  <c r="AM58" i="17"/>
  <c r="AN58" i="17" s="1"/>
  <c r="AT58" i="17"/>
  <c r="AU58" i="17" s="1"/>
  <c r="AF58" i="17"/>
  <c r="AG58" i="17" s="1"/>
  <c r="BH58" i="17"/>
  <c r="BI58" i="17" s="1"/>
  <c r="AD64" i="17"/>
  <c r="AE64" i="17" s="1"/>
  <c r="AY64" i="17"/>
  <c r="AZ64" i="17" s="1"/>
  <c r="AR64" i="17"/>
  <c r="AS64" i="17" s="1"/>
  <c r="AK64" i="17"/>
  <c r="AL64" i="17" s="1"/>
  <c r="BF64" i="17"/>
  <c r="BG64" i="17" s="1"/>
  <c r="AD59" i="17"/>
  <c r="AE59" i="17" s="1"/>
  <c r="AR59" i="17"/>
  <c r="AS59" i="17" s="1"/>
  <c r="AK59" i="17"/>
  <c r="AL59" i="17" s="1"/>
  <c r="AY59" i="17"/>
  <c r="AZ59" i="17" s="1"/>
  <c r="BF59" i="17"/>
  <c r="BG59" i="17" s="1"/>
  <c r="AR108" i="17"/>
  <c r="AS108" i="17" s="1"/>
  <c r="AK108" i="17"/>
  <c r="AL108" i="17" s="1"/>
  <c r="AD108" i="17"/>
  <c r="AE108" i="17" s="1"/>
  <c r="AY108" i="17"/>
  <c r="AZ108" i="17" s="1"/>
  <c r="AT50" i="17"/>
  <c r="AU50" i="17" s="1"/>
  <c r="BH50" i="17"/>
  <c r="BI50" i="17" s="1"/>
  <c r="AF50" i="17"/>
  <c r="AG50" i="17" s="1"/>
  <c r="BA50" i="17"/>
  <c r="BB50" i="17" s="1"/>
  <c r="AM50" i="17"/>
  <c r="AN50" i="17" s="1"/>
  <c r="AH148" i="18"/>
  <c r="AI148" i="18" s="1"/>
  <c r="AT236" i="17"/>
  <c r="AU236" i="17" s="1"/>
  <c r="AF236" i="17"/>
  <c r="AG236" i="17" s="1"/>
  <c r="AM236" i="17"/>
  <c r="AN236" i="17" s="1"/>
  <c r="BH236" i="17"/>
  <c r="BI236" i="17" s="1"/>
  <c r="BA236" i="17"/>
  <c r="BB236" i="17" s="1"/>
  <c r="BD86" i="17"/>
  <c r="BD85" i="17"/>
  <c r="AG273" i="18"/>
  <c r="AH273" i="18"/>
  <c r="AI273" i="18" s="1"/>
  <c r="AK273" i="18" s="1"/>
  <c r="AF232" i="17"/>
  <c r="AG232" i="17" s="1"/>
  <c r="AM232" i="17"/>
  <c r="AN232" i="17" s="1"/>
  <c r="BH232" i="17"/>
  <c r="BI232" i="17" s="1"/>
  <c r="BA232" i="17"/>
  <c r="BB232" i="17" s="1"/>
  <c r="AT232" i="17"/>
  <c r="AU232" i="17" s="1"/>
  <c r="AA230" i="18"/>
  <c r="BZ232" i="17"/>
  <c r="AM65" i="17"/>
  <c r="AN65" i="17" s="1"/>
  <c r="AT65" i="17"/>
  <c r="AU65" i="17" s="1"/>
  <c r="AF65" i="17"/>
  <c r="AG65" i="17" s="1"/>
  <c r="BA65" i="17"/>
  <c r="BB65" i="17" s="1"/>
  <c r="BH65" i="17"/>
  <c r="BI65" i="17" s="1"/>
  <c r="AM106" i="17"/>
  <c r="AN106" i="17" s="1"/>
  <c r="AF106" i="17"/>
  <c r="AG106" i="17" s="1"/>
  <c r="BH106" i="17"/>
  <c r="BI106" i="17" s="1"/>
  <c r="BA106" i="17"/>
  <c r="BB106" i="17" s="1"/>
  <c r="AT106" i="17"/>
  <c r="AU106" i="17" s="1"/>
  <c r="AH82" i="18"/>
  <c r="AI82" i="18" s="1"/>
  <c r="AH233" i="18"/>
  <c r="AI233" i="18" s="1"/>
  <c r="AH32" i="18"/>
  <c r="AI32" i="18" s="1"/>
  <c r="AH12" i="18"/>
  <c r="AI12" i="18" s="1"/>
  <c r="AM235" i="17"/>
  <c r="AN235" i="17" s="1"/>
  <c r="AT235" i="17"/>
  <c r="AU235" i="17" s="1"/>
  <c r="AF235" i="17"/>
  <c r="AG235" i="17" s="1"/>
  <c r="BH235" i="17"/>
  <c r="BI235" i="17" s="1"/>
  <c r="BA235" i="17"/>
  <c r="BB235" i="17" s="1"/>
  <c r="BH125" i="17"/>
  <c r="BI125" i="17" s="1"/>
  <c r="AM125" i="17"/>
  <c r="AN125" i="17" s="1"/>
  <c r="BA125" i="17"/>
  <c r="BB125" i="17" s="1"/>
  <c r="AF125" i="17"/>
  <c r="AG125" i="17" s="1"/>
  <c r="AT125" i="17"/>
  <c r="AU125" i="17" s="1"/>
  <c r="AH268" i="18"/>
  <c r="AI268" i="18" s="1"/>
  <c r="AK268" i="18" s="1"/>
  <c r="BF155" i="17"/>
  <c r="BG155" i="17" s="1"/>
  <c r="AA228" i="18"/>
  <c r="BZ230" i="17"/>
  <c r="BA42" i="17"/>
  <c r="BB42" i="17" s="1"/>
  <c r="AT42" i="17"/>
  <c r="AU42" i="17" s="1"/>
  <c r="AF42" i="17"/>
  <c r="AG42" i="17" s="1"/>
  <c r="AM42" i="17"/>
  <c r="AN42" i="17" s="1"/>
  <c r="BH42" i="17"/>
  <c r="BI42" i="17" s="1"/>
  <c r="AH358" i="18"/>
  <c r="AI358" i="18" s="1"/>
  <c r="AK358" i="18" s="1"/>
  <c r="AA19" i="18"/>
  <c r="BZ21" i="17"/>
  <c r="AF52" i="17"/>
  <c r="AG52" i="17" s="1"/>
  <c r="BA52" i="17"/>
  <c r="BB52" i="17" s="1"/>
  <c r="BH52" i="17"/>
  <c r="BI52" i="17" s="1"/>
  <c r="AT52" i="17"/>
  <c r="AU52" i="17" s="1"/>
  <c r="AM52" i="17"/>
  <c r="AN52" i="17" s="1"/>
  <c r="AG14" i="18"/>
  <c r="CD16" i="17" s="1"/>
  <c r="AH14" i="18"/>
  <c r="AI14" i="18" s="1"/>
  <c r="AA120" i="18"/>
  <c r="BZ122" i="17"/>
  <c r="AG322" i="18"/>
  <c r="AH322" i="18"/>
  <c r="AI322" i="18" s="1"/>
  <c r="AK322" i="18" s="1"/>
  <c r="AG127" i="18"/>
  <c r="CD129" i="17" s="1"/>
  <c r="AH127" i="18"/>
  <c r="AI127" i="18" s="1"/>
  <c r="AA50" i="18"/>
  <c r="BZ52" i="17"/>
  <c r="AA116" i="18"/>
  <c r="BZ118" i="17"/>
  <c r="AF21" i="17"/>
  <c r="AG21" i="17" s="1"/>
  <c r="BH21" i="17"/>
  <c r="BI21" i="17" s="1"/>
  <c r="AT21" i="17"/>
  <c r="AU21" i="17" s="1"/>
  <c r="AM21" i="17"/>
  <c r="AN21" i="17" s="1"/>
  <c r="BA21" i="17"/>
  <c r="BB21" i="17" s="1"/>
  <c r="AH275" i="18"/>
  <c r="AI275" i="18" s="1"/>
  <c r="AK275" i="18" s="1"/>
  <c r="AH221" i="18"/>
  <c r="AI221" i="18" s="1"/>
  <c r="AY111" i="17"/>
  <c r="AZ111" i="17" s="1"/>
  <c r="AK111" i="17"/>
  <c r="AL111" i="17" s="1"/>
  <c r="AD111" i="17"/>
  <c r="AE111" i="17" s="1"/>
  <c r="AR111" i="17"/>
  <c r="AS111" i="17" s="1"/>
  <c r="AT44" i="17"/>
  <c r="AU44" i="17" s="1"/>
  <c r="BA44" i="17"/>
  <c r="BB44" i="17" s="1"/>
  <c r="AM44" i="17"/>
  <c r="AN44" i="17" s="1"/>
  <c r="AF44" i="17"/>
  <c r="AG44" i="17" s="1"/>
  <c r="BH44" i="17"/>
  <c r="BI44" i="17" s="1"/>
  <c r="AA250" i="18"/>
  <c r="BZ252" i="17"/>
  <c r="AG249" i="18"/>
  <c r="CD251" i="17" s="1"/>
  <c r="AH249" i="18"/>
  <c r="AI249" i="18" s="1"/>
  <c r="AM77" i="17"/>
  <c r="AN77" i="17" s="1"/>
  <c r="BA77" i="17"/>
  <c r="BB77" i="17" s="1"/>
  <c r="AF77" i="17"/>
  <c r="AG77" i="17" s="1"/>
  <c r="AT77" i="17"/>
  <c r="AU77" i="17" s="1"/>
  <c r="BH77" i="17"/>
  <c r="BI77" i="17" s="1"/>
  <c r="AF83" i="17"/>
  <c r="AG83" i="17" s="1"/>
  <c r="BH83" i="17"/>
  <c r="BI83" i="17" s="1"/>
  <c r="BA83" i="17"/>
  <c r="BB83" i="17" s="1"/>
  <c r="AT83" i="17"/>
  <c r="AU83" i="17" s="1"/>
  <c r="AM83" i="17"/>
  <c r="AN83" i="17" s="1"/>
  <c r="BH97" i="17"/>
  <c r="BI97" i="17" s="1"/>
  <c r="AT97" i="17"/>
  <c r="AU97" i="17" s="1"/>
  <c r="AM97" i="17"/>
  <c r="AN97" i="17" s="1"/>
  <c r="BA97" i="17"/>
  <c r="BB97" i="17" s="1"/>
  <c r="AF97" i="17"/>
  <c r="AG97" i="17" s="1"/>
  <c r="AR102" i="17"/>
  <c r="AS102" i="17" s="1"/>
  <c r="AY102" i="17"/>
  <c r="AZ102" i="17" s="1"/>
  <c r="AK102" i="17"/>
  <c r="AL102" i="17" s="1"/>
  <c r="AD102" i="17"/>
  <c r="AE102" i="17" s="1"/>
  <c r="BH78" i="17"/>
  <c r="BI78" i="17" s="1"/>
  <c r="AT78" i="17"/>
  <c r="AU78" i="17" s="1"/>
  <c r="AM78" i="17"/>
  <c r="AN78" i="17" s="1"/>
  <c r="BA78" i="17"/>
  <c r="BB78" i="17" s="1"/>
  <c r="AF78" i="17"/>
  <c r="AG78" i="17" s="1"/>
  <c r="AT73" i="17"/>
  <c r="AU73" i="17" s="1"/>
  <c r="BA73" i="17"/>
  <c r="BB73" i="17" s="1"/>
  <c r="AM73" i="17"/>
  <c r="AN73" i="17" s="1"/>
  <c r="AF73" i="17"/>
  <c r="AG73" i="17" s="1"/>
  <c r="BH73" i="17"/>
  <c r="BI73" i="17" s="1"/>
  <c r="AM88" i="17"/>
  <c r="AN88" i="17" s="1"/>
  <c r="AF88" i="17"/>
  <c r="AG88" i="17" s="1"/>
  <c r="BH88" i="17"/>
  <c r="BI88" i="17" s="1"/>
  <c r="AT88" i="17"/>
  <c r="AU88" i="17" s="1"/>
  <c r="BA88" i="17"/>
  <c r="BB88" i="17" s="1"/>
  <c r="AT94" i="17"/>
  <c r="AU94" i="17" s="1"/>
  <c r="AF94" i="17"/>
  <c r="AG94" i="17" s="1"/>
  <c r="AM94" i="17"/>
  <c r="AN94" i="17" s="1"/>
  <c r="BH94" i="17"/>
  <c r="BI94" i="17" s="1"/>
  <c r="BA94" i="17"/>
  <c r="BB94" i="17" s="1"/>
  <c r="AK103" i="17"/>
  <c r="AL103" i="17" s="1"/>
  <c r="AR103" i="17"/>
  <c r="AS103" i="17" s="1"/>
  <c r="AD103" i="17"/>
  <c r="AE103" i="17" s="1"/>
  <c r="AY103" i="17"/>
  <c r="AZ103" i="17" s="1"/>
  <c r="Y90" i="17"/>
  <c r="AY89" i="17"/>
  <c r="AZ89" i="17" s="1"/>
  <c r="AR89" i="17"/>
  <c r="AS89" i="17" s="1"/>
  <c r="AD89" i="17"/>
  <c r="AE89" i="17" s="1"/>
  <c r="AK89" i="17"/>
  <c r="AL89" i="17" s="1"/>
  <c r="BH100" i="17"/>
  <c r="BI100" i="17" s="1"/>
  <c r="AM100" i="17"/>
  <c r="AN100" i="17" s="1"/>
  <c r="AF100" i="17"/>
  <c r="AG100" i="17" s="1"/>
  <c r="BA100" i="17"/>
  <c r="BB100" i="17" s="1"/>
  <c r="AT100" i="17"/>
  <c r="AU100" i="17" s="1"/>
  <c r="Y76" i="17"/>
  <c r="BF77" i="17" s="1"/>
  <c r="BG77" i="17" s="1"/>
  <c r="Y73" i="17"/>
  <c r="AD84" i="17"/>
  <c r="AE84" i="17" s="1"/>
  <c r="AK84" i="17"/>
  <c r="AL84" i="17" s="1"/>
  <c r="AR84" i="17"/>
  <c r="AS84" i="17" s="1"/>
  <c r="AY84" i="17"/>
  <c r="AZ84" i="17" s="1"/>
  <c r="Y99" i="17"/>
  <c r="AK87" i="17"/>
  <c r="AL87" i="17" s="1"/>
  <c r="AR87" i="17"/>
  <c r="AS87" i="17" s="1"/>
  <c r="AY87" i="17"/>
  <c r="AZ87" i="17" s="1"/>
  <c r="AD87" i="17"/>
  <c r="AE87" i="17" s="1"/>
  <c r="AD225" i="17"/>
  <c r="AE225" i="17" s="1"/>
  <c r="AR225" i="17"/>
  <c r="AS225" i="17" s="1"/>
  <c r="AK225" i="17"/>
  <c r="AL225" i="17" s="1"/>
  <c r="AY225" i="17"/>
  <c r="AZ225" i="17" s="1"/>
  <c r="AF19" i="17"/>
  <c r="AG19" i="17" s="1"/>
  <c r="BH19" i="17"/>
  <c r="BI19" i="17" s="1"/>
  <c r="BA19" i="17"/>
  <c r="BB19" i="17" s="1"/>
  <c r="AM19" i="17"/>
  <c r="AN19" i="17" s="1"/>
  <c r="AT19" i="17"/>
  <c r="AU19" i="17" s="1"/>
  <c r="Y13" i="17"/>
  <c r="AK234" i="17"/>
  <c r="AL234" i="17" s="1"/>
  <c r="AR234" i="17"/>
  <c r="AS234" i="17" s="1"/>
  <c r="AD234" i="17"/>
  <c r="AE234" i="17" s="1"/>
  <c r="AA36" i="18"/>
  <c r="BZ38" i="17"/>
  <c r="AD124" i="17"/>
  <c r="AE124" i="17" s="1"/>
  <c r="AK124" i="17"/>
  <c r="AL124" i="17" s="1"/>
  <c r="AR124" i="17"/>
  <c r="AS124" i="17" s="1"/>
  <c r="AY124" i="17"/>
  <c r="AZ124" i="17" s="1"/>
  <c r="AF57" i="17"/>
  <c r="AG57" i="17" s="1"/>
  <c r="BH57" i="17"/>
  <c r="BI57" i="17" s="1"/>
  <c r="AT57" i="17"/>
  <c r="AU57" i="17" s="1"/>
  <c r="BA57" i="17"/>
  <c r="BB57" i="17" s="1"/>
  <c r="AM57" i="17"/>
  <c r="AN57" i="17" s="1"/>
  <c r="AG225" i="18"/>
  <c r="CD227" i="17" s="1"/>
  <c r="AH225" i="18"/>
  <c r="AI225" i="18" s="1"/>
  <c r="BZ221" i="17"/>
  <c r="AA219" i="18"/>
  <c r="AF244" i="17"/>
  <c r="AG244" i="17" s="1"/>
  <c r="AM244" i="17"/>
  <c r="AN244" i="17" s="1"/>
  <c r="BH244" i="17"/>
  <c r="BI244" i="17" s="1"/>
  <c r="BA244" i="17"/>
  <c r="BB244" i="17" s="1"/>
  <c r="AT244" i="17"/>
  <c r="AU244" i="17" s="1"/>
  <c r="AG346" i="18"/>
  <c r="AH346" i="18"/>
  <c r="AI346" i="18" s="1"/>
  <c r="AK346" i="18" s="1"/>
  <c r="AA23" i="18"/>
  <c r="BZ25" i="17"/>
  <c r="AT67" i="17"/>
  <c r="AU67" i="17" s="1"/>
  <c r="AF67" i="17"/>
  <c r="AG67" i="17" s="1"/>
  <c r="AM67" i="17"/>
  <c r="AN67" i="17" s="1"/>
  <c r="BH67" i="17"/>
  <c r="BI67" i="17" s="1"/>
  <c r="BA67" i="17"/>
  <c r="BB67" i="17" s="1"/>
  <c r="AM70" i="17"/>
  <c r="AN70" i="17" s="1"/>
  <c r="AT70" i="17"/>
  <c r="AU70" i="17" s="1"/>
  <c r="AF70" i="17"/>
  <c r="AG70" i="17" s="1"/>
  <c r="BH70" i="17"/>
  <c r="BI70" i="17" s="1"/>
  <c r="BA70" i="17"/>
  <c r="BB70" i="17" s="1"/>
  <c r="AG382" i="18"/>
  <c r="AH382" i="18"/>
  <c r="AI382" i="18" s="1"/>
  <c r="AK382" i="18" s="1"/>
  <c r="AG330" i="18"/>
  <c r="AH330" i="18"/>
  <c r="AI330" i="18" s="1"/>
  <c r="AK330" i="18" s="1"/>
  <c r="BD207" i="17"/>
  <c r="BD208" i="17"/>
  <c r="AD16" i="17"/>
  <c r="AE16" i="17" s="1"/>
  <c r="AK16" i="17"/>
  <c r="AL16" i="17" s="1"/>
  <c r="AR16" i="17"/>
  <c r="AS16" i="17" s="1"/>
  <c r="AY16" i="17"/>
  <c r="AZ16" i="17" s="1"/>
  <c r="AM20" i="17"/>
  <c r="AN20" i="17" s="1"/>
  <c r="BA20" i="17"/>
  <c r="BB20" i="17" s="1"/>
  <c r="BH20" i="17"/>
  <c r="BI20" i="17" s="1"/>
  <c r="AT20" i="17"/>
  <c r="AU20" i="17" s="1"/>
  <c r="AF20" i="17"/>
  <c r="AG20" i="17" s="1"/>
  <c r="BA126" i="17"/>
  <c r="BB126" i="17" s="1"/>
  <c r="AM126" i="17"/>
  <c r="AN126" i="17" s="1"/>
  <c r="AF126" i="17"/>
  <c r="AG126" i="17" s="1"/>
  <c r="BH126" i="17"/>
  <c r="BI126" i="17" s="1"/>
  <c r="AT126" i="17"/>
  <c r="AU126" i="17" s="1"/>
  <c r="AA240" i="18"/>
  <c r="BZ242" i="17"/>
  <c r="BH222" i="17"/>
  <c r="BI222" i="17" s="1"/>
  <c r="AT222" i="17"/>
  <c r="AU222" i="17" s="1"/>
  <c r="BA222" i="17"/>
  <c r="BB222" i="17" s="1"/>
  <c r="AM222" i="17"/>
  <c r="AN222" i="17" s="1"/>
  <c r="AF222" i="17"/>
  <c r="AG222" i="17" s="1"/>
  <c r="BH122" i="17"/>
  <c r="BI122" i="17" s="1"/>
  <c r="BA122" i="17"/>
  <c r="BB122" i="17" s="1"/>
  <c r="AT122" i="17"/>
  <c r="AU122" i="17" s="1"/>
  <c r="AM122" i="17"/>
  <c r="AN122" i="17" s="1"/>
  <c r="AF122" i="17"/>
  <c r="AG122" i="17" s="1"/>
  <c r="BE173" i="17"/>
  <c r="BH110" i="17"/>
  <c r="BI110" i="17" s="1"/>
  <c r="BA110" i="17"/>
  <c r="BB110" i="17" s="1"/>
  <c r="AT110" i="17"/>
  <c r="AU110" i="17" s="1"/>
  <c r="AM110" i="17"/>
  <c r="AN110" i="17" s="1"/>
  <c r="AF110" i="17"/>
  <c r="AG110" i="17" s="1"/>
  <c r="AM45" i="17"/>
  <c r="AN45" i="17" s="1"/>
  <c r="AT45" i="17"/>
  <c r="AU45" i="17" s="1"/>
  <c r="AF45" i="17"/>
  <c r="AG45" i="17" s="1"/>
  <c r="BH45" i="17"/>
  <c r="BI45" i="17" s="1"/>
  <c r="BA45" i="17"/>
  <c r="BB45" i="17" s="1"/>
  <c r="BH251" i="17"/>
  <c r="BI251" i="17" s="1"/>
  <c r="BA251" i="17"/>
  <c r="BB251" i="17" s="1"/>
  <c r="AM251" i="17"/>
  <c r="AN251" i="17" s="1"/>
  <c r="AT251" i="17"/>
  <c r="AU251" i="17" s="1"/>
  <c r="AF251" i="17"/>
  <c r="AG251" i="17" s="1"/>
  <c r="AF11" i="17"/>
  <c r="AG11" i="17" s="1"/>
  <c r="AT11" i="17"/>
  <c r="AU11" i="17" s="1"/>
  <c r="BH11" i="17"/>
  <c r="BI11" i="17" s="1"/>
  <c r="BA11" i="17"/>
  <c r="BB11" i="17" s="1"/>
  <c r="AM11" i="17"/>
  <c r="AN11" i="17" s="1"/>
  <c r="Y8" i="17"/>
  <c r="AM9" i="17"/>
  <c r="AN9" i="17" s="1"/>
  <c r="AF9" i="17"/>
  <c r="AG9" i="17" s="1"/>
  <c r="BH9" i="17"/>
  <c r="BI9" i="17" s="1"/>
  <c r="AT9" i="17"/>
  <c r="AU9" i="17" s="1"/>
  <c r="BA9" i="17"/>
  <c r="BB9" i="17" s="1"/>
  <c r="Y12" i="17"/>
  <c r="AG223" i="18"/>
  <c r="CD225" i="17" s="1"/>
  <c r="AH223" i="18"/>
  <c r="AI223" i="18" s="1"/>
  <c r="BF90" i="17"/>
  <c r="BG90" i="17" s="1"/>
  <c r="AD33" i="17"/>
  <c r="AE33" i="17" s="1"/>
  <c r="AY33" i="17"/>
  <c r="AZ33" i="17" s="1"/>
  <c r="AR33" i="17"/>
  <c r="AS33" i="17" s="1"/>
  <c r="AK33" i="17"/>
  <c r="AL33" i="17" s="1"/>
  <c r="AD26" i="17"/>
  <c r="AE26" i="17" s="1"/>
  <c r="AK26" i="17"/>
  <c r="AL26" i="17" s="1"/>
  <c r="AR26" i="17"/>
  <c r="AS26" i="17" s="1"/>
  <c r="AY26" i="17"/>
  <c r="AZ26" i="17" s="1"/>
  <c r="AD25" i="17"/>
  <c r="AE25" i="17" s="1"/>
  <c r="AK25" i="17"/>
  <c r="AL25" i="17" s="1"/>
  <c r="AR25" i="17"/>
  <c r="AS25" i="17" s="1"/>
  <c r="AM32" i="17"/>
  <c r="AN32" i="17" s="1"/>
  <c r="AF32" i="17"/>
  <c r="AG32" i="17" s="1"/>
  <c r="BA32" i="17"/>
  <c r="BB32" i="17" s="1"/>
  <c r="BH32" i="17"/>
  <c r="BI32" i="17" s="1"/>
  <c r="AT32" i="17"/>
  <c r="AU32" i="17" s="1"/>
  <c r="AT28" i="17"/>
  <c r="AU28" i="17" s="1"/>
  <c r="AF28" i="17"/>
  <c r="AG28" i="17" s="1"/>
  <c r="AM28" i="17"/>
  <c r="AN28" i="17" s="1"/>
  <c r="BH28" i="17"/>
  <c r="BI28" i="17" s="1"/>
  <c r="BA28" i="17"/>
  <c r="BB28" i="17" s="1"/>
  <c r="AA17" i="18"/>
  <c r="BZ19" i="17"/>
  <c r="AR46" i="17"/>
  <c r="AS46" i="17" s="1"/>
  <c r="AK46" i="17"/>
  <c r="AL46" i="17" s="1"/>
  <c r="AD46" i="17"/>
  <c r="AE46" i="17" s="1"/>
  <c r="AY46" i="17"/>
  <c r="AZ46" i="17" s="1"/>
  <c r="AA159" i="18"/>
  <c r="BZ161" i="17"/>
  <c r="BA189" i="17"/>
  <c r="BB189" i="17" s="1"/>
  <c r="AF189" i="17"/>
  <c r="AG189" i="17" s="1"/>
  <c r="AT189" i="17"/>
  <c r="AU189" i="17" s="1"/>
  <c r="AM189" i="17"/>
  <c r="AN189" i="17" s="1"/>
  <c r="BH189" i="17"/>
  <c r="BI189" i="17" s="1"/>
  <c r="BH167" i="17"/>
  <c r="BI167" i="17" s="1"/>
  <c r="BA167" i="17"/>
  <c r="BB167" i="17" s="1"/>
  <c r="AF167" i="17"/>
  <c r="AG167" i="17" s="1"/>
  <c r="AT167" i="17"/>
  <c r="AU167" i="17" s="1"/>
  <c r="AM167" i="17"/>
  <c r="AN167" i="17" s="1"/>
  <c r="AF186" i="17"/>
  <c r="AG186" i="17" s="1"/>
  <c r="BH186" i="17"/>
  <c r="BI186" i="17" s="1"/>
  <c r="AT186" i="17"/>
  <c r="AU186" i="17" s="1"/>
  <c r="BA186" i="17"/>
  <c r="BB186" i="17" s="1"/>
  <c r="AM186" i="17"/>
  <c r="AN186" i="17" s="1"/>
  <c r="AR183" i="17"/>
  <c r="AS183" i="17" s="1"/>
  <c r="AY183" i="17"/>
  <c r="AZ183" i="17" s="1"/>
  <c r="AD183" i="17"/>
  <c r="AE183" i="17" s="1"/>
  <c r="AK183" i="17"/>
  <c r="AL183" i="17" s="1"/>
  <c r="Y165" i="17"/>
  <c r="Y174" i="17"/>
  <c r="Y172" i="17"/>
  <c r="AR193" i="17"/>
  <c r="AS193" i="17" s="1"/>
  <c r="AD193" i="17"/>
  <c r="AE193" i="17" s="1"/>
  <c r="AK193" i="17"/>
  <c r="AL193" i="17" s="1"/>
  <c r="AY193" i="17"/>
  <c r="AZ193" i="17" s="1"/>
  <c r="AY172" i="17"/>
  <c r="AZ172" i="17" s="1"/>
  <c r="AD172" i="17"/>
  <c r="AE172" i="17" s="1"/>
  <c r="AK172" i="17"/>
  <c r="AL172" i="17" s="1"/>
  <c r="AR172" i="17"/>
  <c r="AS172" i="17" s="1"/>
  <c r="AY192" i="17"/>
  <c r="AZ192" i="17" s="1"/>
  <c r="AK192" i="17"/>
  <c r="AL192" i="17" s="1"/>
  <c r="AR192" i="17"/>
  <c r="AS192" i="17" s="1"/>
  <c r="AD192" i="17"/>
  <c r="AE192" i="17" s="1"/>
  <c r="AK178" i="17"/>
  <c r="AL178" i="17" s="1"/>
  <c r="AR178" i="17"/>
  <c r="AS178" i="17" s="1"/>
  <c r="AY178" i="17"/>
  <c r="AZ178" i="17" s="1"/>
  <c r="AD178" i="17"/>
  <c r="AE178" i="17" s="1"/>
  <c r="AK179" i="17"/>
  <c r="AL179" i="17" s="1"/>
  <c r="AD179" i="17"/>
  <c r="AE179" i="17" s="1"/>
  <c r="AR179" i="17"/>
  <c r="AS179" i="17" s="1"/>
  <c r="AY179" i="17"/>
  <c r="AZ179" i="17" s="1"/>
  <c r="BH168" i="17"/>
  <c r="BI168" i="17" s="1"/>
  <c r="AT168" i="17"/>
  <c r="AU168" i="17" s="1"/>
  <c r="BA168" i="17"/>
  <c r="BB168" i="17" s="1"/>
  <c r="AM168" i="17"/>
  <c r="AN168" i="17" s="1"/>
  <c r="AF168" i="17"/>
  <c r="AG168" i="17" s="1"/>
  <c r="AM172" i="17"/>
  <c r="AN172" i="17" s="1"/>
  <c r="AF172" i="17"/>
  <c r="AG172" i="17" s="1"/>
  <c r="BH172" i="17"/>
  <c r="BI172" i="17" s="1"/>
  <c r="AT172" i="17"/>
  <c r="AU172" i="17" s="1"/>
  <c r="BA172" i="17"/>
  <c r="BB172" i="17" s="1"/>
  <c r="AT174" i="17"/>
  <c r="AU174" i="17" s="1"/>
  <c r="AM174" i="17"/>
  <c r="AN174" i="17" s="1"/>
  <c r="AF174" i="17"/>
  <c r="AG174" i="17" s="1"/>
  <c r="BA174" i="17"/>
  <c r="BB174" i="17" s="1"/>
  <c r="BH174" i="17"/>
  <c r="BI174" i="17" s="1"/>
  <c r="AY163" i="17"/>
  <c r="AZ163" i="17" s="1"/>
  <c r="AD163" i="17"/>
  <c r="AE163" i="17" s="1"/>
  <c r="AR163" i="17"/>
  <c r="AS163" i="17" s="1"/>
  <c r="AK163" i="17"/>
  <c r="AL163" i="17" s="1"/>
  <c r="BH179" i="17"/>
  <c r="BI179" i="17" s="1"/>
  <c r="BA179" i="17"/>
  <c r="BB179" i="17" s="1"/>
  <c r="AM179" i="17"/>
  <c r="AN179" i="17" s="1"/>
  <c r="AT179" i="17"/>
  <c r="AU179" i="17" s="1"/>
  <c r="AF179" i="17"/>
  <c r="AG179" i="17" s="1"/>
  <c r="BH176" i="17"/>
  <c r="BI176" i="17" s="1"/>
  <c r="AM176" i="17"/>
  <c r="AN176" i="17" s="1"/>
  <c r="AT176" i="17"/>
  <c r="AU176" i="17" s="1"/>
  <c r="AF176" i="17"/>
  <c r="AG176" i="17" s="1"/>
  <c r="BA176" i="17"/>
  <c r="BB176" i="17" s="1"/>
  <c r="Y169" i="17"/>
  <c r="AM218" i="17"/>
  <c r="AN218" i="17" s="1"/>
  <c r="AF218" i="17"/>
  <c r="AG218" i="17" s="1"/>
  <c r="BH218" i="17"/>
  <c r="BI218" i="17" s="1"/>
  <c r="AT218" i="17"/>
  <c r="AU218" i="17" s="1"/>
  <c r="BA218" i="17"/>
  <c r="BB218" i="17" s="1"/>
  <c r="BA208" i="17"/>
  <c r="BB208" i="17" s="1"/>
  <c r="AT208" i="17"/>
  <c r="AU208" i="17" s="1"/>
  <c r="AF208" i="17"/>
  <c r="AG208" i="17" s="1"/>
  <c r="AM208" i="17"/>
  <c r="AN208" i="17" s="1"/>
  <c r="BH208" i="17"/>
  <c r="BI208" i="17" s="1"/>
  <c r="AT199" i="17"/>
  <c r="AU199" i="17" s="1"/>
  <c r="BH199" i="17"/>
  <c r="BI199" i="17" s="1"/>
  <c r="BA199" i="17"/>
  <c r="BB199" i="17" s="1"/>
  <c r="AF199" i="17"/>
  <c r="AG199" i="17" s="1"/>
  <c r="AM199" i="17"/>
  <c r="AN199" i="17" s="1"/>
  <c r="AM214" i="17"/>
  <c r="AN214" i="17" s="1"/>
  <c r="AF214" i="17"/>
  <c r="AG214" i="17" s="1"/>
  <c r="BH214" i="17"/>
  <c r="BI214" i="17" s="1"/>
  <c r="AT214" i="17"/>
  <c r="AU214" i="17" s="1"/>
  <c r="BA214" i="17"/>
  <c r="BB214" i="17" s="1"/>
  <c r="BA219" i="17"/>
  <c r="BB219" i="17" s="1"/>
  <c r="AM219" i="17"/>
  <c r="AN219" i="17" s="1"/>
  <c r="AT219" i="17"/>
  <c r="AU219" i="17" s="1"/>
  <c r="AF219" i="17"/>
  <c r="AG219" i="17" s="1"/>
  <c r="BH219" i="17"/>
  <c r="BI219" i="17" s="1"/>
  <c r="AR202" i="17"/>
  <c r="AS202" i="17" s="1"/>
  <c r="AK202" i="17"/>
  <c r="AL202" i="17" s="1"/>
  <c r="AD202" i="17"/>
  <c r="AE202" i="17" s="1"/>
  <c r="AY202" i="17"/>
  <c r="AZ202" i="17" s="1"/>
  <c r="BH207" i="17"/>
  <c r="BI207" i="17" s="1"/>
  <c r="BA207" i="17"/>
  <c r="BB207" i="17" s="1"/>
  <c r="AM207" i="17"/>
  <c r="AN207" i="17" s="1"/>
  <c r="AT207" i="17"/>
  <c r="AU207" i="17" s="1"/>
  <c r="AF207" i="17"/>
  <c r="AG207" i="17" s="1"/>
  <c r="AD204" i="17"/>
  <c r="AE204" i="17" s="1"/>
  <c r="AK204" i="17"/>
  <c r="AL204" i="17" s="1"/>
  <c r="AR204" i="17"/>
  <c r="AS204" i="17" s="1"/>
  <c r="AY204" i="17"/>
  <c r="AZ204" i="17" s="1"/>
  <c r="Y198" i="17"/>
  <c r="BH211" i="17"/>
  <c r="BI211" i="17" s="1"/>
  <c r="BA211" i="17"/>
  <c r="BB211" i="17" s="1"/>
  <c r="AM211" i="17"/>
  <c r="AN211" i="17" s="1"/>
  <c r="AT211" i="17"/>
  <c r="AU211" i="17" s="1"/>
  <c r="AF211" i="17"/>
  <c r="AG211" i="17" s="1"/>
  <c r="AY216" i="17"/>
  <c r="AZ216" i="17" s="1"/>
  <c r="AD216" i="17"/>
  <c r="AE216" i="17" s="1"/>
  <c r="AK216" i="17"/>
  <c r="AL216" i="17" s="1"/>
  <c r="AR216" i="17"/>
  <c r="AS216" i="17" s="1"/>
  <c r="AA21" i="18"/>
  <c r="BZ23" i="17"/>
  <c r="Y4" i="17"/>
  <c r="AG86" i="18"/>
  <c r="CD88" i="17" s="1"/>
  <c r="AH86" i="18"/>
  <c r="AI86" i="18" s="1"/>
  <c r="BD200" i="17"/>
  <c r="BH71" i="17"/>
  <c r="BI71" i="17" s="1"/>
  <c r="BA71" i="17"/>
  <c r="BB71" i="17" s="1"/>
  <c r="AT71" i="17"/>
  <c r="AU71" i="17" s="1"/>
  <c r="AF71" i="17"/>
  <c r="AG71" i="17" s="1"/>
  <c r="AM71" i="17"/>
  <c r="AN71" i="17" s="1"/>
  <c r="AM227" i="17"/>
  <c r="AN227" i="17" s="1"/>
  <c r="AT227" i="17"/>
  <c r="AU227" i="17" s="1"/>
  <c r="AF227" i="17"/>
  <c r="AG227" i="17" s="1"/>
  <c r="BH227" i="17"/>
  <c r="BI227" i="17" s="1"/>
  <c r="BA227" i="17"/>
  <c r="BB227" i="17" s="1"/>
  <c r="AA48" i="18"/>
  <c r="BZ50" i="17"/>
  <c r="AA252" i="18"/>
  <c r="BZ254" i="17"/>
  <c r="AK54" i="17"/>
  <c r="AL54" i="17" s="1"/>
  <c r="AD54" i="17"/>
  <c r="AE54" i="17" s="1"/>
  <c r="AR54" i="17"/>
  <c r="AS54" i="17" s="1"/>
  <c r="AY54" i="17"/>
  <c r="AZ54" i="17" s="1"/>
  <c r="BH120" i="17"/>
  <c r="BI120" i="17" s="1"/>
  <c r="AM120" i="17"/>
  <c r="AN120" i="17" s="1"/>
  <c r="AF120" i="17"/>
  <c r="AG120" i="17" s="1"/>
  <c r="BA120" i="17"/>
  <c r="BB120" i="17" s="1"/>
  <c r="AT120" i="17"/>
  <c r="AU120" i="17" s="1"/>
  <c r="AH80" i="18"/>
  <c r="AI80" i="18" s="1"/>
  <c r="AF41" i="17"/>
  <c r="AG41" i="17" s="1"/>
  <c r="BH41" i="17"/>
  <c r="BI41" i="17" s="1"/>
  <c r="BA41" i="17"/>
  <c r="BB41" i="17" s="1"/>
  <c r="AM41" i="17"/>
  <c r="AN41" i="17" s="1"/>
  <c r="AT41" i="17"/>
  <c r="AU41" i="17" s="1"/>
  <c r="AD237" i="17"/>
  <c r="AE237" i="17" s="1"/>
  <c r="AK237" i="17"/>
  <c r="AL237" i="17" s="1"/>
  <c r="AR237" i="17"/>
  <c r="AS237" i="17" s="1"/>
  <c r="AY237" i="17"/>
  <c r="AZ237" i="17" s="1"/>
  <c r="BD183" i="17"/>
  <c r="AR118" i="17"/>
  <c r="AS118" i="17" s="1"/>
  <c r="AK118" i="17"/>
  <c r="AL118" i="17" s="1"/>
  <c r="AD118" i="17"/>
  <c r="AE118" i="17" s="1"/>
  <c r="AY118" i="17"/>
  <c r="AZ118" i="17" s="1"/>
  <c r="BF175" i="17"/>
  <c r="BG175" i="17" s="1"/>
  <c r="AM123" i="17"/>
  <c r="AN123" i="17" s="1"/>
  <c r="AT123" i="17"/>
  <c r="AU123" i="17" s="1"/>
  <c r="AF123" i="17"/>
  <c r="AG123" i="17" s="1"/>
  <c r="BA123" i="17"/>
  <c r="BB123" i="17" s="1"/>
  <c r="BH123" i="17"/>
  <c r="BI123" i="17" s="1"/>
  <c r="AF109" i="17"/>
  <c r="AG109" i="17" s="1"/>
  <c r="BA109" i="17"/>
  <c r="BB109" i="17" s="1"/>
  <c r="BH109" i="17"/>
  <c r="BI109" i="17" s="1"/>
  <c r="AT109" i="17"/>
  <c r="AU109" i="17" s="1"/>
  <c r="AM109" i="17"/>
  <c r="AN109" i="17" s="1"/>
  <c r="AD233" i="17"/>
  <c r="AE233" i="17" s="1"/>
  <c r="AK233" i="17"/>
  <c r="AL233" i="17" s="1"/>
  <c r="AR233" i="17"/>
  <c r="AS233" i="17" s="1"/>
  <c r="AY233" i="17"/>
  <c r="AZ233" i="17" s="1"/>
  <c r="AH388" i="18"/>
  <c r="AI388" i="18" s="1"/>
  <c r="AK388" i="18" s="1"/>
  <c r="AT252" i="17"/>
  <c r="AU252" i="17" s="1"/>
  <c r="AF252" i="17"/>
  <c r="AG252" i="17" s="1"/>
  <c r="AM252" i="17"/>
  <c r="AN252" i="17" s="1"/>
  <c r="BH252" i="17"/>
  <c r="BI252" i="17" s="1"/>
  <c r="BA252" i="17"/>
  <c r="BB252" i="17" s="1"/>
  <c r="BD98" i="17"/>
  <c r="BD97" i="17"/>
  <c r="AA105" i="18"/>
  <c r="BZ107" i="17"/>
  <c r="AB260" i="18"/>
  <c r="AA234" i="18"/>
  <c r="BZ236" i="17"/>
  <c r="AA22" i="18"/>
  <c r="BZ24" i="17"/>
  <c r="AM133" i="17"/>
  <c r="AN133" i="17" s="1"/>
  <c r="AT133" i="17"/>
  <c r="AU133" i="17" s="1"/>
  <c r="AF133" i="17"/>
  <c r="AG133" i="17" s="1"/>
  <c r="BH133" i="17"/>
  <c r="BI133" i="17" s="1"/>
  <c r="BA133" i="17"/>
  <c r="BB133" i="17" s="1"/>
  <c r="AD140" i="17"/>
  <c r="AE140" i="17" s="1"/>
  <c r="AR140" i="17"/>
  <c r="AS140" i="17" s="1"/>
  <c r="AK140" i="17"/>
  <c r="AL140" i="17" s="1"/>
  <c r="AY140" i="17"/>
  <c r="AZ140" i="17" s="1"/>
  <c r="AY129" i="17"/>
  <c r="AZ129" i="17" s="1"/>
  <c r="AR129" i="17"/>
  <c r="AS129" i="17" s="1"/>
  <c r="AK129" i="17"/>
  <c r="AL129" i="17" s="1"/>
  <c r="AD129" i="17"/>
  <c r="AE129" i="17" s="1"/>
  <c r="AR152" i="17"/>
  <c r="AS152" i="17" s="1"/>
  <c r="AD152" i="17"/>
  <c r="AE152" i="17" s="1"/>
  <c r="AK152" i="17"/>
  <c r="AL152" i="17" s="1"/>
  <c r="AY152" i="17"/>
  <c r="AZ152" i="17" s="1"/>
  <c r="BH148" i="17"/>
  <c r="BI148" i="17" s="1"/>
  <c r="AM148" i="17"/>
  <c r="AN148" i="17" s="1"/>
  <c r="AT148" i="17"/>
  <c r="AU148" i="17" s="1"/>
  <c r="AF148" i="17"/>
  <c r="AG148" i="17" s="1"/>
  <c r="BA148" i="17"/>
  <c r="BB148" i="17" s="1"/>
  <c r="AM147" i="17"/>
  <c r="AN147" i="17" s="1"/>
  <c r="AT147" i="17"/>
  <c r="AU147" i="17" s="1"/>
  <c r="AF147" i="17"/>
  <c r="AG147" i="17" s="1"/>
  <c r="BA147" i="17"/>
  <c r="BB147" i="17" s="1"/>
  <c r="BH147" i="17"/>
  <c r="BI147" i="17" s="1"/>
  <c r="AR153" i="17"/>
  <c r="AS153" i="17" s="1"/>
  <c r="AK153" i="17"/>
  <c r="AL153" i="17" s="1"/>
  <c r="AD153" i="17"/>
  <c r="AE153" i="17" s="1"/>
  <c r="AY153" i="17"/>
  <c r="AZ153" i="17" s="1"/>
  <c r="BH158" i="17"/>
  <c r="BI158" i="17" s="1"/>
  <c r="BA158" i="17"/>
  <c r="BB158" i="17" s="1"/>
  <c r="AT158" i="17"/>
  <c r="AU158" i="17" s="1"/>
  <c r="AF158" i="17"/>
  <c r="AG158" i="17" s="1"/>
  <c r="AM158" i="17"/>
  <c r="AN158" i="17" s="1"/>
  <c r="Y135" i="17"/>
  <c r="AM137" i="17"/>
  <c r="AN137" i="17" s="1"/>
  <c r="AT137" i="17"/>
  <c r="AU137" i="17" s="1"/>
  <c r="AF137" i="17"/>
  <c r="AG137" i="17" s="1"/>
  <c r="BH137" i="17"/>
  <c r="BI137" i="17" s="1"/>
  <c r="BA137" i="17"/>
  <c r="BB137" i="17" s="1"/>
  <c r="AY151" i="17"/>
  <c r="AZ151" i="17" s="1"/>
  <c r="AD151" i="17"/>
  <c r="AE151" i="17" s="1"/>
  <c r="AK151" i="17"/>
  <c r="AL151" i="17" s="1"/>
  <c r="AR151" i="17"/>
  <c r="AS151" i="17" s="1"/>
  <c r="Y144" i="17"/>
  <c r="BA142" i="17"/>
  <c r="BB142" i="17" s="1"/>
  <c r="AT142" i="17"/>
  <c r="AU142" i="17" s="1"/>
  <c r="AF142" i="17"/>
  <c r="AG142" i="17" s="1"/>
  <c r="AM142" i="17"/>
  <c r="AN142" i="17" s="1"/>
  <c r="BH142" i="17"/>
  <c r="BI142" i="17" s="1"/>
  <c r="AD143" i="17"/>
  <c r="AE143" i="17" s="1"/>
  <c r="AR143" i="17"/>
  <c r="AS143" i="17" s="1"/>
  <c r="AK143" i="17"/>
  <c r="AL143" i="17" s="1"/>
  <c r="AY143" i="17"/>
  <c r="AZ143" i="17" s="1"/>
  <c r="AD156" i="17"/>
  <c r="AE156" i="17" s="1"/>
  <c r="AR156" i="17"/>
  <c r="AS156" i="17" s="1"/>
  <c r="AY156" i="17"/>
  <c r="AZ156" i="17" s="1"/>
  <c r="AK156" i="17"/>
  <c r="AL156" i="17" s="1"/>
  <c r="Y158" i="17"/>
  <c r="BA220" i="17"/>
  <c r="BB220" i="17" s="1"/>
  <c r="AT220" i="17"/>
  <c r="AU220" i="17" s="1"/>
  <c r="AF220" i="17"/>
  <c r="AG220" i="17" s="1"/>
  <c r="AM220" i="17"/>
  <c r="AN220" i="17" s="1"/>
  <c r="BH220" i="17"/>
  <c r="BI220" i="17" s="1"/>
  <c r="AK7" i="17"/>
  <c r="AL7" i="17" s="1"/>
  <c r="AY7" i="17"/>
  <c r="AZ7" i="17" s="1"/>
  <c r="AR7" i="17"/>
  <c r="AS7" i="17" s="1"/>
  <c r="AD7" i="17"/>
  <c r="AE7" i="17" s="1"/>
  <c r="AF247" i="17"/>
  <c r="AG247" i="17" s="1"/>
  <c r="BH247" i="17"/>
  <c r="BI247" i="17" s="1"/>
  <c r="BA247" i="17"/>
  <c r="BB247" i="17" s="1"/>
  <c r="AM247" i="17"/>
  <c r="AN247" i="17" s="1"/>
  <c r="AT247" i="17"/>
  <c r="AU247" i="17" s="1"/>
  <c r="BD157" i="17"/>
  <c r="BA5" i="17"/>
  <c r="BB5" i="17" s="1"/>
  <c r="AT5" i="17"/>
  <c r="AU5" i="17" s="1"/>
  <c r="AM5" i="17"/>
  <c r="AN5" i="17" s="1"/>
  <c r="AF5" i="17"/>
  <c r="AG5" i="17" s="1"/>
  <c r="BH5" i="17"/>
  <c r="BI5" i="17" s="1"/>
  <c r="AA42" i="18"/>
  <c r="BZ44" i="17"/>
  <c r="AB372" i="18"/>
  <c r="AH125" i="18"/>
  <c r="AI125" i="18" s="1"/>
  <c r="AH384" i="18"/>
  <c r="AI384" i="18" s="1"/>
  <c r="AK384" i="18" s="1"/>
  <c r="Y48" i="17"/>
  <c r="Y252" i="17"/>
  <c r="AF55" i="17"/>
  <c r="AG55" i="17" s="1"/>
  <c r="AM55" i="17"/>
  <c r="AN55" i="17" s="1"/>
  <c r="BH55" i="17"/>
  <c r="BI55" i="17" s="1"/>
  <c r="BA55" i="17"/>
  <c r="BB55" i="17" s="1"/>
  <c r="AT55" i="17"/>
  <c r="AU55" i="17" s="1"/>
  <c r="BD163" i="17"/>
  <c r="BD162" i="17"/>
  <c r="AA52" i="18"/>
  <c r="BZ54" i="17"/>
  <c r="Y59" i="17"/>
  <c r="AF63" i="17"/>
  <c r="AG63" i="17" s="1"/>
  <c r="AM63" i="17"/>
  <c r="AN63" i="17" s="1"/>
  <c r="BH63" i="17"/>
  <c r="BI63" i="17" s="1"/>
  <c r="BA63" i="17"/>
  <c r="BB63" i="17" s="1"/>
  <c r="AT63" i="17"/>
  <c r="AU63" i="17" s="1"/>
  <c r="AM61" i="17"/>
  <c r="AN61" i="17" s="1"/>
  <c r="AF61" i="17"/>
  <c r="AG61" i="17" s="1"/>
  <c r="BH61" i="17"/>
  <c r="BI61" i="17" s="1"/>
  <c r="AT61" i="17"/>
  <c r="AU61" i="17" s="1"/>
  <c r="BA61" i="17"/>
  <c r="BB61" i="17" s="1"/>
  <c r="Y60" i="17"/>
  <c r="AA222" i="18"/>
  <c r="BZ224" i="17"/>
  <c r="BA108" i="17"/>
  <c r="BB108" i="17" s="1"/>
  <c r="AT108" i="17"/>
  <c r="AU108" i="17" s="1"/>
  <c r="BH108" i="17"/>
  <c r="BI108" i="17" s="1"/>
  <c r="AM108" i="17"/>
  <c r="AN108" i="17" s="1"/>
  <c r="AF108" i="17"/>
  <c r="AG108" i="17" s="1"/>
  <c r="AM40" i="17"/>
  <c r="AN40" i="17" s="1"/>
  <c r="AF40" i="17"/>
  <c r="AG40" i="17" s="1"/>
  <c r="BH40" i="17"/>
  <c r="BI40" i="17" s="1"/>
  <c r="AT40" i="17"/>
  <c r="AU40" i="17" s="1"/>
  <c r="BA40" i="17"/>
  <c r="BB40" i="17" s="1"/>
  <c r="BA116" i="17"/>
  <c r="BB116" i="17" s="1"/>
  <c r="AT116" i="17"/>
  <c r="AU116" i="17" s="1"/>
  <c r="BH116" i="17"/>
  <c r="BI116" i="17" s="1"/>
  <c r="AM116" i="17"/>
  <c r="AN116" i="17" s="1"/>
  <c r="AF116" i="17"/>
  <c r="AG116" i="17" s="1"/>
  <c r="AH121" i="18"/>
  <c r="AI121" i="18" s="1"/>
  <c r="Y235" i="17"/>
  <c r="BF135" i="17"/>
  <c r="BG135" i="17" s="1"/>
  <c r="AB273" i="18"/>
  <c r="AH146" i="18"/>
  <c r="AI146" i="18" s="1"/>
  <c r="AT248" i="17"/>
  <c r="AU248" i="17" s="1"/>
  <c r="AF248" i="17"/>
  <c r="AG248" i="17" s="1"/>
  <c r="AM248" i="17"/>
  <c r="AN248" i="17" s="1"/>
  <c r="BH248" i="17"/>
  <c r="BI248" i="17" s="1"/>
  <c r="BA248" i="17"/>
  <c r="BB248" i="17" s="1"/>
  <c r="Y231" i="17"/>
  <c r="Y64" i="17"/>
  <c r="BE174" i="17"/>
  <c r="AA18" i="18"/>
  <c r="BZ20" i="17"/>
  <c r="BH238" i="17"/>
  <c r="BI238" i="17" s="1"/>
  <c r="AT238" i="17"/>
  <c r="AU238" i="17" s="1"/>
  <c r="BA238" i="17"/>
  <c r="BB238" i="17" s="1"/>
  <c r="AM238" i="17"/>
  <c r="AN238" i="17" s="1"/>
  <c r="AF238" i="17"/>
  <c r="AG238" i="17" s="1"/>
  <c r="AH267" i="18"/>
  <c r="AI267" i="18" s="1"/>
  <c r="AK267" i="18" s="1"/>
  <c r="AH387" i="18"/>
  <c r="AI387" i="18" s="1"/>
  <c r="AK387" i="18" s="1"/>
  <c r="Y234" i="17"/>
  <c r="Y124" i="17"/>
  <c r="AH24" i="18"/>
  <c r="AI24" i="18" s="1"/>
  <c r="BE188" i="17"/>
  <c r="BF188" i="17" s="1"/>
  <c r="BG188" i="17" s="1"/>
  <c r="AG265" i="18"/>
  <c r="AH265" i="18"/>
  <c r="AI265" i="18" s="1"/>
  <c r="AK265" i="18" s="1"/>
  <c r="AB268" i="18"/>
  <c r="BA245" i="17"/>
  <c r="BB245" i="17" s="1"/>
  <c r="BH245" i="17"/>
  <c r="BI245" i="17" s="1"/>
  <c r="AT245" i="17"/>
  <c r="AU245" i="17" s="1"/>
  <c r="AM245" i="17"/>
  <c r="AN245" i="17" s="1"/>
  <c r="AF245" i="17"/>
  <c r="AG245" i="17" s="1"/>
  <c r="AD157" i="18"/>
  <c r="AF157" i="18" s="1"/>
  <c r="CB159" i="17"/>
  <c r="AG241" i="18"/>
  <c r="CD243" i="17" s="1"/>
  <c r="AH241" i="18"/>
  <c r="AI241" i="18" s="1"/>
  <c r="AK246" i="17"/>
  <c r="AL246" i="17" s="1"/>
  <c r="AD246" i="17"/>
  <c r="AE246" i="17" s="1"/>
  <c r="AR246" i="17"/>
  <c r="AS246" i="17" s="1"/>
  <c r="BZ72" i="17"/>
  <c r="AA70" i="18"/>
  <c r="BD63" i="17"/>
  <c r="BD62" i="17"/>
  <c r="AB358" i="18"/>
  <c r="AG259" i="18"/>
  <c r="AH259" i="18"/>
  <c r="AI259" i="18" s="1"/>
  <c r="AK259" i="18" s="1"/>
  <c r="Y51" i="17"/>
  <c r="AH253" i="18"/>
  <c r="AI253" i="18" s="1"/>
  <c r="AK253" i="18" s="1"/>
  <c r="BA223" i="17"/>
  <c r="BB223" i="17" s="1"/>
  <c r="AM223" i="17"/>
  <c r="AN223" i="17" s="1"/>
  <c r="AT223" i="17"/>
  <c r="AU223" i="17" s="1"/>
  <c r="AF223" i="17"/>
  <c r="AG223" i="17" s="1"/>
  <c r="BH223" i="17"/>
  <c r="BI223" i="17" s="1"/>
  <c r="AH30" i="18"/>
  <c r="AI30" i="18" s="1"/>
  <c r="BE37" i="17"/>
  <c r="AB322" i="18"/>
  <c r="AM121" i="17"/>
  <c r="AN121" i="17" s="1"/>
  <c r="AF121" i="17"/>
  <c r="AG121" i="17" s="1"/>
  <c r="BA121" i="17"/>
  <c r="BB121" i="17" s="1"/>
  <c r="BH121" i="17"/>
  <c r="BI121" i="17" s="1"/>
  <c r="AT121" i="17"/>
  <c r="AU121" i="17" s="1"/>
  <c r="AD160" i="17"/>
  <c r="AE160" i="17" s="1"/>
  <c r="AR160" i="17"/>
  <c r="AS160" i="17" s="1"/>
  <c r="AK160" i="17"/>
  <c r="AL160" i="17" s="1"/>
  <c r="AY160" i="17"/>
  <c r="AZ160" i="17" s="1"/>
  <c r="AG34" i="18"/>
  <c r="CD36" i="17" s="1"/>
  <c r="AH34" i="18"/>
  <c r="AI34" i="18" s="1"/>
  <c r="AG336" i="18"/>
  <c r="AH336" i="18"/>
  <c r="AI336" i="18" s="1"/>
  <c r="AK336" i="18" s="1"/>
  <c r="AB275" i="18"/>
  <c r="AT111" i="17"/>
  <c r="AU111" i="17" s="1"/>
  <c r="AM111" i="17"/>
  <c r="AN111" i="17" s="1"/>
  <c r="AF111" i="17"/>
  <c r="AG111" i="17" s="1"/>
  <c r="BH111" i="17"/>
  <c r="BI111" i="17" s="1"/>
  <c r="BA111" i="17"/>
  <c r="BB111" i="17" s="1"/>
  <c r="Y43" i="17"/>
  <c r="AK79" i="17"/>
  <c r="AL79" i="17" s="1"/>
  <c r="AY79" i="17"/>
  <c r="AZ79" i="17" s="1"/>
  <c r="AR79" i="17"/>
  <c r="AS79" i="17" s="1"/>
  <c r="AD79" i="17"/>
  <c r="AE79" i="17" s="1"/>
  <c r="BA86" i="17"/>
  <c r="BB86" i="17" s="1"/>
  <c r="AT86" i="17"/>
  <c r="AU86" i="17" s="1"/>
  <c r="AF86" i="17"/>
  <c r="AG86" i="17" s="1"/>
  <c r="AM86" i="17"/>
  <c r="AN86" i="17" s="1"/>
  <c r="BH86" i="17"/>
  <c r="BI86" i="17" s="1"/>
  <c r="AT96" i="17"/>
  <c r="AU96" i="17" s="1"/>
  <c r="BA96" i="17"/>
  <c r="BB96" i="17" s="1"/>
  <c r="AM96" i="17"/>
  <c r="AN96" i="17" s="1"/>
  <c r="AF96" i="17"/>
  <c r="AG96" i="17" s="1"/>
  <c r="BH96" i="17"/>
  <c r="BI96" i="17" s="1"/>
  <c r="AF102" i="17"/>
  <c r="AG102" i="17" s="1"/>
  <c r="BH102" i="17"/>
  <c r="BI102" i="17" s="1"/>
  <c r="BA102" i="17"/>
  <c r="BB102" i="17" s="1"/>
  <c r="AT102" i="17"/>
  <c r="AU102" i="17" s="1"/>
  <c r="AM102" i="17"/>
  <c r="AN102" i="17" s="1"/>
  <c r="BH74" i="17"/>
  <c r="BI74" i="17" s="1"/>
  <c r="BA74" i="17"/>
  <c r="BB74" i="17" s="1"/>
  <c r="AM74" i="17"/>
  <c r="AN74" i="17" s="1"/>
  <c r="AT74" i="17"/>
  <c r="AU74" i="17" s="1"/>
  <c r="AF74" i="17"/>
  <c r="AG74" i="17" s="1"/>
  <c r="AT91" i="17"/>
  <c r="AU91" i="17" s="1"/>
  <c r="AM91" i="17"/>
  <c r="AN91" i="17" s="1"/>
  <c r="AF91" i="17"/>
  <c r="AG91" i="17" s="1"/>
  <c r="BA91" i="17"/>
  <c r="BB91" i="17" s="1"/>
  <c r="BH91" i="17"/>
  <c r="BI91" i="17" s="1"/>
  <c r="Y96" i="17"/>
  <c r="BH81" i="17"/>
  <c r="BI81" i="17" s="1"/>
  <c r="AT81" i="17"/>
  <c r="AU81" i="17" s="1"/>
  <c r="AF81" i="17"/>
  <c r="AG81" i="17" s="1"/>
  <c r="AM81" i="17"/>
  <c r="AN81" i="17" s="1"/>
  <c r="BA81" i="17"/>
  <c r="BB81" i="17" s="1"/>
  <c r="AD104" i="17"/>
  <c r="AE104" i="17" s="1"/>
  <c r="AY104" i="17"/>
  <c r="AZ104" i="17" s="1"/>
  <c r="AK104" i="17"/>
  <c r="AL104" i="17" s="1"/>
  <c r="AR104" i="17"/>
  <c r="AS104" i="17" s="1"/>
  <c r="Y85" i="17"/>
  <c r="BH98" i="17"/>
  <c r="BI98" i="17" s="1"/>
  <c r="BA98" i="17"/>
  <c r="BB98" i="17" s="1"/>
  <c r="AM98" i="17"/>
  <c r="AN98" i="17" s="1"/>
  <c r="AF98" i="17"/>
  <c r="AG98" i="17" s="1"/>
  <c r="AT98" i="17"/>
  <c r="AU98" i="17" s="1"/>
  <c r="AR82" i="17"/>
  <c r="AS82" i="17" s="1"/>
  <c r="AD82" i="17"/>
  <c r="AE82" i="17" s="1"/>
  <c r="AK82" i="17"/>
  <c r="AL82" i="17" s="1"/>
  <c r="AY82" i="17"/>
  <c r="AZ82" i="17" s="1"/>
  <c r="AM104" i="17"/>
  <c r="AN104" i="17" s="1"/>
  <c r="AF104" i="17"/>
  <c r="AG104" i="17" s="1"/>
  <c r="BA104" i="17"/>
  <c r="BB104" i="17" s="1"/>
  <c r="AT104" i="17"/>
  <c r="AU104" i="17" s="1"/>
  <c r="BH104" i="17"/>
  <c r="BI104" i="17" s="1"/>
  <c r="Y82" i="17"/>
  <c r="Y87" i="17"/>
  <c r="AF101" i="17"/>
  <c r="AG101" i="17" s="1"/>
  <c r="BA101" i="17"/>
  <c r="BB101" i="17" s="1"/>
  <c r="BH101" i="17"/>
  <c r="BI101" i="17" s="1"/>
  <c r="AT101" i="17"/>
  <c r="AU101" i="17" s="1"/>
  <c r="AM101" i="17"/>
  <c r="AN101" i="17" s="1"/>
  <c r="Y104" i="17"/>
  <c r="AG264" i="18"/>
  <c r="AH264" i="18"/>
  <c r="AI264" i="18" s="1"/>
  <c r="AK264" i="18" s="1"/>
  <c r="BF87" i="17"/>
  <c r="BG87" i="17" s="1"/>
  <c r="AA114" i="18"/>
  <c r="BZ116" i="17"/>
  <c r="AG104" i="18"/>
  <c r="CD106" i="17" s="1"/>
  <c r="AH104" i="18"/>
  <c r="AI104" i="18" s="1"/>
  <c r="AF234" i="17"/>
  <c r="AG234" i="17" s="1"/>
  <c r="BH234" i="17"/>
  <c r="BI234" i="17" s="1"/>
  <c r="AT234" i="17"/>
  <c r="AU234" i="17" s="1"/>
  <c r="BA234" i="17"/>
  <c r="BB234" i="17" s="1"/>
  <c r="AM234" i="17"/>
  <c r="AN234" i="17" s="1"/>
  <c r="AT124" i="17"/>
  <c r="AU124" i="17" s="1"/>
  <c r="BH124" i="17"/>
  <c r="BI124" i="17" s="1"/>
  <c r="BA124" i="17"/>
  <c r="BB124" i="17" s="1"/>
  <c r="AM124" i="17"/>
  <c r="AN124" i="17" s="1"/>
  <c r="AF124" i="17"/>
  <c r="AG124" i="17" s="1"/>
  <c r="AH142" i="18"/>
  <c r="AI142" i="18" s="1"/>
  <c r="Y56" i="17"/>
  <c r="BF57" i="17" s="1"/>
  <c r="BG57" i="17" s="1"/>
  <c r="Y243" i="17"/>
  <c r="AB346" i="18"/>
  <c r="AG254" i="18"/>
  <c r="AH254" i="18"/>
  <c r="AI254" i="18" s="1"/>
  <c r="AK254" i="18" s="1"/>
  <c r="AT39" i="17"/>
  <c r="AU39" i="17" s="1"/>
  <c r="AM39" i="17"/>
  <c r="AN39" i="17" s="1"/>
  <c r="AF39" i="17"/>
  <c r="AG39" i="17" s="1"/>
  <c r="BA39" i="17"/>
  <c r="BB39" i="17" s="1"/>
  <c r="BH39" i="17"/>
  <c r="BI39" i="17" s="1"/>
  <c r="BD152" i="17"/>
  <c r="BD151" i="17"/>
  <c r="AD68" i="17"/>
  <c r="AE68" i="17" s="1"/>
  <c r="AK68" i="17"/>
  <c r="AL68" i="17" s="1"/>
  <c r="AR68" i="17"/>
  <c r="AS68" i="17" s="1"/>
  <c r="AY68" i="17"/>
  <c r="AZ68" i="17" s="1"/>
  <c r="AK66" i="17"/>
  <c r="AL66" i="17" s="1"/>
  <c r="AR66" i="17"/>
  <c r="AS66" i="17" s="1"/>
  <c r="AD66" i="17"/>
  <c r="AE66" i="17" s="1"/>
  <c r="AY66" i="17"/>
  <c r="AZ66" i="17" s="1"/>
  <c r="AR69" i="17"/>
  <c r="AS69" i="17" s="1"/>
  <c r="AD69" i="17"/>
  <c r="AE69" i="17" s="1"/>
  <c r="AK69" i="17"/>
  <c r="AL69" i="17" s="1"/>
  <c r="AY69" i="17"/>
  <c r="AZ69" i="17" s="1"/>
  <c r="BD167" i="17"/>
  <c r="BE81" i="17"/>
  <c r="AA4" i="18"/>
  <c r="BZ6" i="17"/>
  <c r="AB382" i="18"/>
  <c r="AA226" i="18"/>
  <c r="BZ228" i="17"/>
  <c r="AB330" i="18"/>
  <c r="AH374" i="18"/>
  <c r="AI374" i="18" s="1"/>
  <c r="AK374" i="18" s="1"/>
  <c r="AH340" i="18"/>
  <c r="AI340" i="18" s="1"/>
  <c r="AK340" i="18" s="1"/>
  <c r="AF53" i="17"/>
  <c r="AG53" i="17" s="1"/>
  <c r="BH53" i="17"/>
  <c r="BI53" i="17" s="1"/>
  <c r="AT53" i="17"/>
  <c r="AU53" i="17" s="1"/>
  <c r="BA53" i="17"/>
  <c r="BB53" i="17" s="1"/>
  <c r="AM53" i="17"/>
  <c r="AN53" i="17" s="1"/>
  <c r="BH254" i="17"/>
  <c r="BI254" i="17" s="1"/>
  <c r="AT254" i="17"/>
  <c r="AU254" i="17" s="1"/>
  <c r="BA254" i="17"/>
  <c r="BB254" i="17" s="1"/>
  <c r="AM254" i="17"/>
  <c r="AN254" i="17" s="1"/>
  <c r="AF254" i="17"/>
  <c r="AG254" i="17" s="1"/>
  <c r="AF221" i="17"/>
  <c r="AG221" i="17" s="1"/>
  <c r="BA221" i="17"/>
  <c r="BB221" i="17" s="1"/>
  <c r="BH221" i="17"/>
  <c r="BI221" i="17" s="1"/>
  <c r="AT221" i="17"/>
  <c r="AU221" i="17" s="1"/>
  <c r="AM221" i="17"/>
  <c r="AN221" i="17" s="1"/>
  <c r="BD64" i="17"/>
  <c r="BF132" i="17"/>
  <c r="BG132" i="17" s="1"/>
  <c r="AA248" i="18"/>
  <c r="BZ250" i="17"/>
  <c r="BD173" i="17"/>
  <c r="AR110" i="17"/>
  <c r="AS110" i="17" s="1"/>
  <c r="AK110" i="17"/>
  <c r="AL110" i="17" s="1"/>
  <c r="AD110" i="17"/>
  <c r="AE110" i="17" s="1"/>
  <c r="AY110" i="17"/>
  <c r="AZ110" i="17" s="1"/>
  <c r="AY45" i="17"/>
  <c r="AZ45" i="17" s="1"/>
  <c r="AK45" i="17"/>
  <c r="AL45" i="17" s="1"/>
  <c r="AR45" i="17"/>
  <c r="AS45" i="17" s="1"/>
  <c r="AD45" i="17"/>
  <c r="AE45" i="17" s="1"/>
  <c r="AD251" i="17"/>
  <c r="AE251" i="17" s="1"/>
  <c r="AK251" i="17"/>
  <c r="AL251" i="17" s="1"/>
  <c r="AR251" i="17"/>
  <c r="AS251" i="17" s="1"/>
  <c r="AY251" i="17"/>
  <c r="AZ251" i="17" s="1"/>
  <c r="BD205" i="17"/>
  <c r="AD12" i="17"/>
  <c r="AE12" i="17" s="1"/>
  <c r="AK12" i="17"/>
  <c r="AL12" i="17" s="1"/>
  <c r="AR12" i="17"/>
  <c r="AS12" i="17" s="1"/>
  <c r="AY12" i="17"/>
  <c r="AZ12" i="17" s="1"/>
  <c r="AK11" i="17"/>
  <c r="AL11" i="17" s="1"/>
  <c r="AR11" i="17"/>
  <c r="AS11" i="17" s="1"/>
  <c r="AD11" i="17"/>
  <c r="AE11" i="17" s="1"/>
  <c r="AY11" i="17"/>
  <c r="AZ11" i="17" s="1"/>
  <c r="BA13" i="17"/>
  <c r="BB13" i="17" s="1"/>
  <c r="AT13" i="17"/>
  <c r="AU13" i="17" s="1"/>
  <c r="AF13" i="17"/>
  <c r="AG13" i="17" s="1"/>
  <c r="AM13" i="17"/>
  <c r="AN13" i="17" s="1"/>
  <c r="BH13" i="17"/>
  <c r="BI13" i="17" s="1"/>
  <c r="Y114" i="17"/>
  <c r="AH262" i="18"/>
  <c r="AI262" i="18" s="1"/>
  <c r="AK262" i="18" s="1"/>
  <c r="AH364" i="18"/>
  <c r="AI364" i="18" s="1"/>
  <c r="AK364" i="18" s="1"/>
  <c r="AF34" i="17"/>
  <c r="AG34" i="17" s="1"/>
  <c r="BA34" i="17"/>
  <c r="BB34" i="17" s="1"/>
  <c r="AM34" i="17"/>
  <c r="AN34" i="17" s="1"/>
  <c r="AT34" i="17"/>
  <c r="AU34" i="17" s="1"/>
  <c r="BH34" i="17"/>
  <c r="BI34" i="17" s="1"/>
  <c r="AT29" i="17"/>
  <c r="AU29" i="17" s="1"/>
  <c r="AM29" i="17"/>
  <c r="AN29" i="17" s="1"/>
  <c r="AF29" i="17"/>
  <c r="AG29" i="17" s="1"/>
  <c r="BA29" i="17"/>
  <c r="BB29" i="17" s="1"/>
  <c r="BH29" i="17"/>
  <c r="BI29" i="17" s="1"/>
  <c r="BH27" i="17"/>
  <c r="BI27" i="17" s="1"/>
  <c r="BA27" i="17"/>
  <c r="BB27" i="17" s="1"/>
  <c r="AM27" i="17"/>
  <c r="AN27" i="17" s="1"/>
  <c r="AT27" i="17"/>
  <c r="AU27" i="17" s="1"/>
  <c r="AF27" i="17"/>
  <c r="AG27" i="17" s="1"/>
  <c r="AD35" i="17"/>
  <c r="AE35" i="17" s="1"/>
  <c r="AK35" i="17"/>
  <c r="AL35" i="17" s="1"/>
  <c r="AR35" i="17"/>
  <c r="AS35" i="17" s="1"/>
  <c r="AY35" i="17"/>
  <c r="AZ35" i="17" s="1"/>
  <c r="Y30" i="17"/>
  <c r="AF31" i="17"/>
  <c r="AG31" i="17" s="1"/>
  <c r="BH31" i="17"/>
  <c r="BI31" i="17" s="1"/>
  <c r="BA31" i="17"/>
  <c r="BB31" i="17" s="1"/>
  <c r="AM31" i="17"/>
  <c r="AN31" i="17" s="1"/>
  <c r="AT31" i="17"/>
  <c r="AU31" i="17" s="1"/>
  <c r="AT36" i="17"/>
  <c r="AU36" i="17" s="1"/>
  <c r="BA36" i="17"/>
  <c r="BB36" i="17" s="1"/>
  <c r="AM36" i="17"/>
  <c r="AN36" i="17" s="1"/>
  <c r="AF36" i="17"/>
  <c r="AG36" i="17" s="1"/>
  <c r="BH36" i="17"/>
  <c r="BI36" i="17" s="1"/>
  <c r="AT46" i="17"/>
  <c r="AU46" i="17" s="1"/>
  <c r="AF46" i="17"/>
  <c r="AG46" i="17" s="1"/>
  <c r="AM46" i="17"/>
  <c r="AN46" i="17" s="1"/>
  <c r="BH46" i="17"/>
  <c r="BI46" i="17" s="1"/>
  <c r="BA46" i="17"/>
  <c r="BB46" i="17" s="1"/>
  <c r="BA243" i="17"/>
  <c r="BB243" i="17" s="1"/>
  <c r="AM243" i="17"/>
  <c r="AN243" i="17" s="1"/>
  <c r="AT243" i="17"/>
  <c r="AU243" i="17" s="1"/>
  <c r="AF243" i="17"/>
  <c r="AG243" i="17" s="1"/>
  <c r="BH243" i="17"/>
  <c r="BI243" i="17" s="1"/>
  <c r="BA166" i="17"/>
  <c r="BB166" i="17" s="1"/>
  <c r="AT166" i="17"/>
  <c r="AU166" i="17" s="1"/>
  <c r="AF166" i="17"/>
  <c r="AG166" i="17" s="1"/>
  <c r="AM166" i="17"/>
  <c r="AN166" i="17" s="1"/>
  <c r="BH166" i="17"/>
  <c r="BI166" i="17" s="1"/>
  <c r="AD196" i="17"/>
  <c r="AE196" i="17" s="1"/>
  <c r="AY196" i="17"/>
  <c r="AZ196" i="17" s="1"/>
  <c r="AR196" i="17"/>
  <c r="AS196" i="17" s="1"/>
  <c r="AK196" i="17"/>
  <c r="AL196" i="17" s="1"/>
  <c r="BA177" i="17"/>
  <c r="BB177" i="17" s="1"/>
  <c r="BH177" i="17"/>
  <c r="BI177" i="17" s="1"/>
  <c r="AT177" i="17"/>
  <c r="AU177" i="17" s="1"/>
  <c r="AM177" i="17"/>
  <c r="AN177" i="17" s="1"/>
  <c r="AF177" i="17"/>
  <c r="AG177" i="17" s="1"/>
  <c r="BA184" i="17"/>
  <c r="BB184" i="17" s="1"/>
  <c r="AT184" i="17"/>
  <c r="AU184" i="17" s="1"/>
  <c r="AF184" i="17"/>
  <c r="AG184" i="17" s="1"/>
  <c r="AM184" i="17"/>
  <c r="AN184" i="17" s="1"/>
  <c r="BH184" i="17"/>
  <c r="BI184" i="17" s="1"/>
  <c r="Y188" i="17"/>
  <c r="Y166" i="17"/>
  <c r="AD164" i="17"/>
  <c r="AE164" i="17" s="1"/>
  <c r="AY164" i="17"/>
  <c r="AZ164" i="17" s="1"/>
  <c r="AK164" i="17"/>
  <c r="AL164" i="17" s="1"/>
  <c r="AR164" i="17"/>
  <c r="AS164" i="17" s="1"/>
  <c r="AD168" i="17"/>
  <c r="AE168" i="17" s="1"/>
  <c r="AR168" i="17"/>
  <c r="AS168" i="17" s="1"/>
  <c r="AY168" i="17"/>
  <c r="AZ168" i="17" s="1"/>
  <c r="AK168" i="17"/>
  <c r="AL168" i="17" s="1"/>
  <c r="Y179" i="17"/>
  <c r="AF192" i="17"/>
  <c r="AG192" i="17" s="1"/>
  <c r="AM192" i="17"/>
  <c r="AN192" i="17" s="1"/>
  <c r="BH192" i="17"/>
  <c r="BI192" i="17" s="1"/>
  <c r="BA192" i="17"/>
  <c r="BB192" i="17" s="1"/>
  <c r="AT192" i="17"/>
  <c r="AU192" i="17" s="1"/>
  <c r="AM171" i="17"/>
  <c r="AN171" i="17" s="1"/>
  <c r="BH171" i="17"/>
  <c r="BI171" i="17" s="1"/>
  <c r="BA171" i="17"/>
  <c r="BB171" i="17" s="1"/>
  <c r="AF171" i="17"/>
  <c r="AG171" i="17" s="1"/>
  <c r="AT171" i="17"/>
  <c r="AU171" i="17" s="1"/>
  <c r="AF164" i="17"/>
  <c r="AG164" i="17" s="1"/>
  <c r="BH164" i="17"/>
  <c r="BI164" i="17" s="1"/>
  <c r="AT164" i="17"/>
  <c r="AU164" i="17" s="1"/>
  <c r="BA164" i="17"/>
  <c r="BB164" i="17" s="1"/>
  <c r="AM164" i="17"/>
  <c r="AN164" i="17" s="1"/>
  <c r="Y189" i="17"/>
  <c r="BF190" i="17" s="1"/>
  <c r="BG190" i="17" s="1"/>
  <c r="BA170" i="17"/>
  <c r="BB170" i="17" s="1"/>
  <c r="AT170" i="17"/>
  <c r="AU170" i="17" s="1"/>
  <c r="AF170" i="17"/>
  <c r="AG170" i="17" s="1"/>
  <c r="AM170" i="17"/>
  <c r="AN170" i="17" s="1"/>
  <c r="BH170" i="17"/>
  <c r="BI170" i="17" s="1"/>
  <c r="AM182" i="17"/>
  <c r="AN182" i="17" s="1"/>
  <c r="AF182" i="17"/>
  <c r="AG182" i="17" s="1"/>
  <c r="BH182" i="17"/>
  <c r="BI182" i="17" s="1"/>
  <c r="AT182" i="17"/>
  <c r="AU182" i="17" s="1"/>
  <c r="BA182" i="17"/>
  <c r="BB182" i="17" s="1"/>
  <c r="AF187" i="17"/>
  <c r="AG187" i="17" s="1"/>
  <c r="BH187" i="17"/>
  <c r="BI187" i="17" s="1"/>
  <c r="BA187" i="17"/>
  <c r="BB187" i="17" s="1"/>
  <c r="AM187" i="17"/>
  <c r="AN187" i="17" s="1"/>
  <c r="AT187" i="17"/>
  <c r="AU187" i="17" s="1"/>
  <c r="Y194" i="17"/>
  <c r="AT197" i="17"/>
  <c r="AU197" i="17" s="1"/>
  <c r="BA197" i="17"/>
  <c r="BB197" i="17" s="1"/>
  <c r="AM197" i="17"/>
  <c r="AN197" i="17" s="1"/>
  <c r="AF197" i="17"/>
  <c r="AG197" i="17" s="1"/>
  <c r="BH197" i="17"/>
  <c r="BI197" i="17" s="1"/>
  <c r="AK198" i="17"/>
  <c r="AL198" i="17" s="1"/>
  <c r="AD198" i="17"/>
  <c r="AE198" i="17" s="1"/>
  <c r="AR198" i="17"/>
  <c r="AS198" i="17" s="1"/>
  <c r="AY198" i="17"/>
  <c r="AZ198" i="17" s="1"/>
  <c r="AD211" i="17"/>
  <c r="AE211" i="17" s="1"/>
  <c r="AY211" i="17"/>
  <c r="AZ211" i="17" s="1"/>
  <c r="AK211" i="17"/>
  <c r="AL211" i="17" s="1"/>
  <c r="AR211" i="17"/>
  <c r="AS211" i="17" s="1"/>
  <c r="AY212" i="17"/>
  <c r="AZ212" i="17" s="1"/>
  <c r="AD212" i="17"/>
  <c r="AE212" i="17" s="1"/>
  <c r="AR212" i="17"/>
  <c r="AS212" i="17" s="1"/>
  <c r="AK212" i="17"/>
  <c r="AL212" i="17" s="1"/>
  <c r="Y200" i="17"/>
  <c r="BH203" i="17"/>
  <c r="BI203" i="17" s="1"/>
  <c r="BA203" i="17"/>
  <c r="BB203" i="17" s="1"/>
  <c r="AM203" i="17"/>
  <c r="AN203" i="17" s="1"/>
  <c r="AT203" i="17"/>
  <c r="AU203" i="17" s="1"/>
  <c r="AF203" i="17"/>
  <c r="AG203" i="17" s="1"/>
  <c r="AF204" i="17"/>
  <c r="AG204" i="17" s="1"/>
  <c r="AM204" i="17"/>
  <c r="AN204" i="17" s="1"/>
  <c r="BH204" i="17"/>
  <c r="BI204" i="17" s="1"/>
  <c r="BA204" i="17"/>
  <c r="BB204" i="17" s="1"/>
  <c r="AT204" i="17"/>
  <c r="AU204" i="17" s="1"/>
  <c r="AM206" i="17"/>
  <c r="AN206" i="17" s="1"/>
  <c r="AF206" i="17"/>
  <c r="AG206" i="17" s="1"/>
  <c r="BH206" i="17"/>
  <c r="BI206" i="17" s="1"/>
  <c r="AT206" i="17"/>
  <c r="AU206" i="17" s="1"/>
  <c r="BA206" i="17"/>
  <c r="BB206" i="17" s="1"/>
  <c r="Y208" i="17"/>
  <c r="AT216" i="17"/>
  <c r="AU216" i="17" s="1"/>
  <c r="AF216" i="17"/>
  <c r="AG216" i="17" s="1"/>
  <c r="AM216" i="17"/>
  <c r="AN216" i="17" s="1"/>
  <c r="BH216" i="17"/>
  <c r="BI216" i="17" s="1"/>
  <c r="BA216" i="17"/>
  <c r="BB216" i="17" s="1"/>
  <c r="AT202" i="17"/>
  <c r="AU202" i="17" s="1"/>
  <c r="BA202" i="17"/>
  <c r="BB202" i="17" s="1"/>
  <c r="AM202" i="17"/>
  <c r="AN202" i="17" s="1"/>
  <c r="AF202" i="17"/>
  <c r="AG202" i="17" s="1"/>
  <c r="BH202" i="17"/>
  <c r="BI202" i="17" s="1"/>
  <c r="Y212" i="17"/>
  <c r="BF33" i="17"/>
  <c r="BG33" i="17" s="1"/>
  <c r="BF151" i="17"/>
  <c r="BG151" i="17" s="1"/>
  <c r="BA38" i="17"/>
  <c r="BB38" i="17" s="1"/>
  <c r="AT38" i="17"/>
  <c r="AU38" i="17" s="1"/>
  <c r="AF38" i="17"/>
  <c r="AG38" i="17" s="1"/>
  <c r="AM38" i="17"/>
  <c r="AN38" i="17" s="1"/>
  <c r="BH38" i="17"/>
  <c r="BI38" i="17" s="1"/>
  <c r="Y23" i="17"/>
  <c r="AD228" i="17"/>
  <c r="AE228" i="17" s="1"/>
  <c r="AR228" i="17"/>
  <c r="AS228" i="17" s="1"/>
  <c r="AK228" i="17"/>
  <c r="AL228" i="17" s="1"/>
  <c r="AY228" i="17"/>
  <c r="AZ228" i="17" s="1"/>
  <c r="BD165" i="17"/>
  <c r="AF241" i="17"/>
  <c r="AG241" i="17" s="1"/>
  <c r="BA241" i="17"/>
  <c r="BB241" i="17" s="1"/>
  <c r="BH241" i="17"/>
  <c r="BI241" i="17" s="1"/>
  <c r="AT241" i="17"/>
  <c r="AU241" i="17" s="1"/>
  <c r="AM241" i="17"/>
  <c r="AN241" i="17" s="1"/>
  <c r="BA51" i="17"/>
  <c r="BB51" i="17" s="1"/>
  <c r="AT51" i="17"/>
  <c r="AU51" i="17" s="1"/>
  <c r="AF51" i="17"/>
  <c r="AG51" i="17" s="1"/>
  <c r="AM51" i="17"/>
  <c r="AN51" i="17" s="1"/>
  <c r="BH51" i="17"/>
  <c r="BI51" i="17" s="1"/>
  <c r="Y116" i="17"/>
  <c r="AM118" i="17"/>
  <c r="AN118" i="17" s="1"/>
  <c r="AF118" i="17"/>
  <c r="AG118" i="17" s="1"/>
  <c r="BH118" i="17"/>
  <c r="BI118" i="17" s="1"/>
  <c r="BA118" i="17"/>
  <c r="BB118" i="17" s="1"/>
  <c r="AT118" i="17"/>
  <c r="AU118" i="17" s="1"/>
  <c r="BF89" i="17"/>
  <c r="BG89" i="17" s="1"/>
  <c r="BE75" i="17"/>
  <c r="BD175" i="17"/>
  <c r="BE205" i="17"/>
  <c r="BF205" i="17" s="1"/>
  <c r="BG205" i="17" s="1"/>
  <c r="BF212" i="17"/>
  <c r="BG212" i="17" s="1"/>
  <c r="BE65" i="17"/>
  <c r="BF65" i="17" s="1"/>
  <c r="BG65" i="17" s="1"/>
  <c r="BH250" i="17"/>
  <c r="BI250" i="17" s="1"/>
  <c r="AT250" i="17"/>
  <c r="AU250" i="17" s="1"/>
  <c r="BA250" i="17"/>
  <c r="BB250" i="17" s="1"/>
  <c r="AM250" i="17"/>
  <c r="AN250" i="17" s="1"/>
  <c r="AF250" i="17"/>
  <c r="AG250" i="17" s="1"/>
  <c r="AK114" i="17"/>
  <c r="AL114" i="17" s="1"/>
  <c r="AD114" i="17"/>
  <c r="AE114" i="17" s="1"/>
  <c r="AR114" i="17"/>
  <c r="AS114" i="17" s="1"/>
  <c r="AY114" i="17"/>
  <c r="AZ114" i="17" s="1"/>
  <c r="AT15" i="17"/>
  <c r="AU15" i="17" s="1"/>
  <c r="BA15" i="17"/>
  <c r="BB15" i="17" s="1"/>
  <c r="AM15" i="17"/>
  <c r="AN15" i="17" s="1"/>
  <c r="AF15" i="17"/>
  <c r="AG15" i="17" s="1"/>
  <c r="BH15" i="17"/>
  <c r="BI15" i="17" s="1"/>
  <c r="AK239" i="17"/>
  <c r="AL239" i="17" s="1"/>
  <c r="AD239" i="17"/>
  <c r="AE239" i="17" s="1"/>
  <c r="AR239" i="17"/>
  <c r="AS239" i="17" s="1"/>
  <c r="AY239" i="17"/>
  <c r="AZ239" i="17" s="1"/>
  <c r="BF170" i="17"/>
  <c r="BG170" i="17" s="1"/>
  <c r="AK47" i="17"/>
  <c r="AL47" i="17" s="1"/>
  <c r="AY47" i="17"/>
  <c r="AZ47" i="17" s="1"/>
  <c r="AR47" i="17"/>
  <c r="AS47" i="17" s="1"/>
  <c r="AD47" i="17"/>
  <c r="AE47" i="17" s="1"/>
  <c r="AH269" i="18"/>
  <c r="AI269" i="18" s="1"/>
  <c r="AK269" i="18" s="1"/>
  <c r="AB348" i="18"/>
  <c r="AF14" i="17"/>
  <c r="AG14" i="17" s="1"/>
  <c r="BA14" i="17"/>
  <c r="BB14" i="17" s="1"/>
  <c r="BH14" i="17"/>
  <c r="BI14" i="17" s="1"/>
  <c r="AT14" i="17"/>
  <c r="AU14" i="17" s="1"/>
  <c r="AM14" i="17"/>
  <c r="AN14" i="17" s="1"/>
  <c r="AH109" i="18"/>
  <c r="AI109" i="18" s="1"/>
  <c r="BA47" i="17"/>
  <c r="BB47" i="17" s="1"/>
  <c r="BH47" i="17"/>
  <c r="BI47" i="17" s="1"/>
  <c r="AT47" i="17"/>
  <c r="AU47" i="17" s="1"/>
  <c r="AM47" i="17"/>
  <c r="AN47" i="17" s="1"/>
  <c r="AF47" i="17"/>
  <c r="AG47" i="17" s="1"/>
  <c r="BZ58" i="17"/>
  <c r="AA56" i="18"/>
  <c r="AK130" i="17"/>
  <c r="AL130" i="17" s="1"/>
  <c r="AD130" i="17"/>
  <c r="AE130" i="17" s="1"/>
  <c r="AY130" i="17"/>
  <c r="AZ130" i="17" s="1"/>
  <c r="AR130" i="17"/>
  <c r="AS130" i="17" s="1"/>
  <c r="AK134" i="17"/>
  <c r="AL134" i="17" s="1"/>
  <c r="AD134" i="17"/>
  <c r="AE134" i="17" s="1"/>
  <c r="AR134" i="17"/>
  <c r="AS134" i="17" s="1"/>
  <c r="AY134" i="17"/>
  <c r="AZ134" i="17" s="1"/>
  <c r="Y153" i="17"/>
  <c r="Y147" i="17"/>
  <c r="BH132" i="17"/>
  <c r="BI132" i="17" s="1"/>
  <c r="AT132" i="17"/>
  <c r="AU132" i="17" s="1"/>
  <c r="BA132" i="17"/>
  <c r="BB132" i="17" s="1"/>
  <c r="AM132" i="17"/>
  <c r="AN132" i="17" s="1"/>
  <c r="AF132" i="17"/>
  <c r="AG132" i="17" s="1"/>
  <c r="BH146" i="17"/>
  <c r="BI146" i="17" s="1"/>
  <c r="BA146" i="17"/>
  <c r="BB146" i="17" s="1"/>
  <c r="AT146" i="17"/>
  <c r="AU146" i="17" s="1"/>
  <c r="AF146" i="17"/>
  <c r="AG146" i="17" s="1"/>
  <c r="AM146" i="17"/>
  <c r="AN146" i="17" s="1"/>
  <c r="BH150" i="17"/>
  <c r="BI150" i="17" s="1"/>
  <c r="AF150" i="17"/>
  <c r="AG150" i="17" s="1"/>
  <c r="BA150" i="17"/>
  <c r="BB150" i="17" s="1"/>
  <c r="AT150" i="17"/>
  <c r="AU150" i="17" s="1"/>
  <c r="AM150" i="17"/>
  <c r="AN150" i="17" s="1"/>
  <c r="AY135" i="17"/>
  <c r="AZ135" i="17" s="1"/>
  <c r="AD135" i="17"/>
  <c r="AE135" i="17" s="1"/>
  <c r="AR135" i="17"/>
  <c r="AS135" i="17" s="1"/>
  <c r="AK135" i="17"/>
  <c r="AL135" i="17" s="1"/>
  <c r="AM140" i="17"/>
  <c r="AN140" i="17" s="1"/>
  <c r="AF140" i="17"/>
  <c r="AG140" i="17" s="1"/>
  <c r="BH140" i="17"/>
  <c r="BI140" i="17" s="1"/>
  <c r="AT140" i="17"/>
  <c r="AU140" i="17" s="1"/>
  <c r="BA140" i="17"/>
  <c r="BB140" i="17" s="1"/>
  <c r="BH135" i="17"/>
  <c r="BI135" i="17" s="1"/>
  <c r="BA135" i="17"/>
  <c r="BB135" i="17" s="1"/>
  <c r="AF135" i="17"/>
  <c r="AG135" i="17" s="1"/>
  <c r="AT135" i="17"/>
  <c r="AU135" i="17" s="1"/>
  <c r="AM135" i="17"/>
  <c r="AN135" i="17" s="1"/>
  <c r="AF152" i="17"/>
  <c r="AG152" i="17" s="1"/>
  <c r="BH152" i="17"/>
  <c r="BI152" i="17" s="1"/>
  <c r="AT152" i="17"/>
  <c r="AU152" i="17" s="1"/>
  <c r="BA152" i="17"/>
  <c r="BB152" i="17" s="1"/>
  <c r="AM152" i="17"/>
  <c r="AN152" i="17" s="1"/>
  <c r="BH128" i="17"/>
  <c r="BI128" i="17" s="1"/>
  <c r="AT128" i="17"/>
  <c r="AU128" i="17" s="1"/>
  <c r="BA128" i="17"/>
  <c r="BB128" i="17" s="1"/>
  <c r="AM128" i="17"/>
  <c r="AN128" i="17" s="1"/>
  <c r="AF128" i="17"/>
  <c r="AG128" i="17" s="1"/>
  <c r="Y137" i="17"/>
  <c r="BA149" i="17"/>
  <c r="BB149" i="17" s="1"/>
  <c r="AT149" i="17"/>
  <c r="AU149" i="17" s="1"/>
  <c r="AF149" i="17"/>
  <c r="AG149" i="17" s="1"/>
  <c r="AM149" i="17"/>
  <c r="AN149" i="17" s="1"/>
  <c r="BH149" i="17"/>
  <c r="BI149" i="17" s="1"/>
  <c r="AM156" i="17"/>
  <c r="AN156" i="17" s="1"/>
  <c r="AF156" i="17"/>
  <c r="AG156" i="17" s="1"/>
  <c r="BH156" i="17"/>
  <c r="BI156" i="17" s="1"/>
  <c r="AT156" i="17"/>
  <c r="AU156" i="17" s="1"/>
  <c r="BA156" i="17"/>
  <c r="BB156" i="17" s="1"/>
  <c r="Y157" i="17"/>
  <c r="BF158" i="17" s="1"/>
  <c r="BG158" i="17" s="1"/>
  <c r="Y219" i="17"/>
  <c r="BF220" i="17" s="1"/>
  <c r="BG220" i="17" s="1"/>
  <c r="AG102" i="18"/>
  <c r="CD104" i="17" s="1"/>
  <c r="AH102" i="18"/>
  <c r="AI102" i="18" s="1"/>
  <c r="AF22" i="17"/>
  <c r="AG22" i="17" s="1"/>
  <c r="AT22" i="17"/>
  <c r="AU22" i="17" s="1"/>
  <c r="BH22" i="17"/>
  <c r="BI22" i="17" s="1"/>
  <c r="BA22" i="17"/>
  <c r="BB22" i="17" s="1"/>
  <c r="AM22" i="17"/>
  <c r="AN22" i="17" s="1"/>
  <c r="AT7" i="17"/>
  <c r="AU7" i="17" s="1"/>
  <c r="AF7" i="17"/>
  <c r="AG7" i="17" s="1"/>
  <c r="AM7" i="17"/>
  <c r="AN7" i="17" s="1"/>
  <c r="BH7" i="17"/>
  <c r="BI7" i="17" s="1"/>
  <c r="BA7" i="17"/>
  <c r="BB7" i="17" s="1"/>
  <c r="Y246" i="17"/>
  <c r="AY128" i="17"/>
  <c r="AZ128" i="17" s="1"/>
  <c r="AK226" i="17"/>
  <c r="AL226" i="17" s="1"/>
  <c r="AR226" i="17"/>
  <c r="AS226" i="17" s="1"/>
  <c r="AD226" i="17"/>
  <c r="AE226" i="17" s="1"/>
  <c r="AY226" i="17"/>
  <c r="AZ226" i="17" s="1"/>
  <c r="AH360" i="18"/>
  <c r="AI360" i="18" s="1"/>
  <c r="AK360" i="18" s="1"/>
  <c r="AB384" i="18"/>
  <c r="AH344" i="18"/>
  <c r="AI344" i="18" s="1"/>
  <c r="AK344" i="18" s="1"/>
  <c r="AG258" i="18"/>
  <c r="AH258" i="18"/>
  <c r="AI258" i="18" s="1"/>
  <c r="AK258" i="18" s="1"/>
  <c r="BH119" i="17"/>
  <c r="BI119" i="17" s="1"/>
  <c r="BA119" i="17"/>
  <c r="BB119" i="17" s="1"/>
  <c r="AT119" i="17"/>
  <c r="AU119" i="17" s="1"/>
  <c r="AM119" i="17"/>
  <c r="AN119" i="17" s="1"/>
  <c r="AF119" i="17"/>
  <c r="AG119" i="17" s="1"/>
  <c r="AT113" i="17"/>
  <c r="AU113" i="17" s="1"/>
  <c r="AM113" i="17"/>
  <c r="AN113" i="17" s="1"/>
  <c r="AF113" i="17"/>
  <c r="AG113" i="17" s="1"/>
  <c r="BA113" i="17"/>
  <c r="BB113" i="17" s="1"/>
  <c r="BH113" i="17"/>
  <c r="BI113" i="17" s="1"/>
  <c r="AF59" i="17"/>
  <c r="AG59" i="17" s="1"/>
  <c r="AM59" i="17"/>
  <c r="AN59" i="17" s="1"/>
  <c r="BH59" i="17"/>
  <c r="BI59" i="17" s="1"/>
  <c r="BA59" i="17"/>
  <c r="BB59" i="17" s="1"/>
  <c r="AT59" i="17"/>
  <c r="AU59" i="17" s="1"/>
  <c r="Y62" i="17"/>
  <c r="AF64" i="17"/>
  <c r="AG64" i="17" s="1"/>
  <c r="BA64" i="17"/>
  <c r="BB64" i="17" s="1"/>
  <c r="BH64" i="17"/>
  <c r="BI64" i="17" s="1"/>
  <c r="AT64" i="17"/>
  <c r="AU64" i="17" s="1"/>
  <c r="AM64" i="17"/>
  <c r="AN64" i="17" s="1"/>
  <c r="BH240" i="17"/>
  <c r="BI240" i="17" s="1"/>
  <c r="BA240" i="17"/>
  <c r="BB240" i="17" s="1"/>
  <c r="AT240" i="17"/>
  <c r="AU240" i="17" s="1"/>
  <c r="AF240" i="17"/>
  <c r="AG240" i="17" s="1"/>
  <c r="AM240" i="17"/>
  <c r="AN240" i="17" s="1"/>
  <c r="AH261" i="18"/>
  <c r="AI261" i="18" s="1"/>
  <c r="AK261" i="18" s="1"/>
  <c r="AT105" i="17"/>
  <c r="AU105" i="17" s="1"/>
  <c r="AM105" i="17"/>
  <c r="AN105" i="17" s="1"/>
  <c r="AF105" i="17"/>
  <c r="AG105" i="17" s="1"/>
  <c r="BA105" i="17"/>
  <c r="BB105" i="17" s="1"/>
  <c r="BH105" i="17"/>
  <c r="BI105" i="17" s="1"/>
  <c r="BD213" i="17"/>
  <c r="Y39" i="17"/>
  <c r="Y115" i="17"/>
  <c r="BF7" i="17"/>
  <c r="BG7" i="17" s="1"/>
  <c r="BF147" i="17"/>
  <c r="BG147" i="17" s="1"/>
  <c r="Y247" i="17"/>
  <c r="AH37" i="18"/>
  <c r="AI37" i="18" s="1"/>
  <c r="AA110" i="18"/>
  <c r="BZ112" i="17"/>
  <c r="AH235" i="18"/>
  <c r="AI235" i="18" s="1"/>
  <c r="Y237" i="17"/>
  <c r="AB267" i="18"/>
  <c r="AA13" i="18"/>
  <c r="BZ15" i="17"/>
  <c r="AB387" i="18"/>
  <c r="AH256" i="18"/>
  <c r="AI256" i="18" s="1"/>
  <c r="AK256" i="18" s="1"/>
  <c r="BA23" i="17"/>
  <c r="BB23" i="17" s="1"/>
  <c r="AM23" i="17"/>
  <c r="AN23" i="17" s="1"/>
  <c r="AT23" i="17"/>
  <c r="AU23" i="17" s="1"/>
  <c r="AF23" i="17"/>
  <c r="AG23" i="17" s="1"/>
  <c r="BH23" i="17"/>
  <c r="BI23" i="17" s="1"/>
  <c r="Y16" i="17"/>
  <c r="AM56" i="17"/>
  <c r="AN56" i="17" s="1"/>
  <c r="AF56" i="17"/>
  <c r="AG56" i="17" s="1"/>
  <c r="BA56" i="17"/>
  <c r="BB56" i="17" s="1"/>
  <c r="BH56" i="17"/>
  <c r="BI56" i="17" s="1"/>
  <c r="AT56" i="17"/>
  <c r="AU56" i="17" s="1"/>
  <c r="AB265" i="18"/>
  <c r="Y244" i="17"/>
  <c r="AG28" i="18"/>
  <c r="CD30" i="17" s="1"/>
  <c r="AH28" i="18"/>
  <c r="AI28" i="18" s="1"/>
  <c r="BE198" i="17"/>
  <c r="BF198" i="17" s="1"/>
  <c r="BG198" i="17" s="1"/>
  <c r="AT246" i="17"/>
  <c r="AU246" i="17" s="1"/>
  <c r="BA246" i="17"/>
  <c r="BB246" i="17" s="1"/>
  <c r="AM246" i="17"/>
  <c r="AN246" i="17" s="1"/>
  <c r="AF246" i="17"/>
  <c r="AG246" i="17" s="1"/>
  <c r="BH246" i="17"/>
  <c r="BI246" i="17" s="1"/>
  <c r="AG140" i="18"/>
  <c r="CD142" i="17" s="1"/>
  <c r="AH140" i="18"/>
  <c r="AI140" i="18" s="1"/>
  <c r="BE63" i="17"/>
  <c r="BF63" i="17" s="1"/>
  <c r="BG63" i="17" s="1"/>
  <c r="AH227" i="18"/>
  <c r="AI227" i="18" s="1"/>
  <c r="AH247" i="18"/>
  <c r="AI247" i="18" s="1"/>
  <c r="AM48" i="17"/>
  <c r="AN48" i="17" s="1"/>
  <c r="AF48" i="17"/>
  <c r="AG48" i="17" s="1"/>
  <c r="BH48" i="17"/>
  <c r="BI48" i="17" s="1"/>
  <c r="AT48" i="17"/>
  <c r="AU48" i="17" s="1"/>
  <c r="BA48" i="17"/>
  <c r="BB48" i="17" s="1"/>
  <c r="AG237" i="18"/>
  <c r="CD239" i="17" s="1"/>
  <c r="AH237" i="18"/>
  <c r="AI237" i="18" s="1"/>
  <c r="AB259" i="18"/>
  <c r="Y126" i="17"/>
  <c r="AB253" i="18"/>
  <c r="AH10" i="18"/>
  <c r="AI10" i="18" s="1"/>
  <c r="Y222" i="17"/>
  <c r="BF83" i="17"/>
  <c r="BG83" i="17" s="1"/>
  <c r="AH366" i="18"/>
  <c r="AI366" i="18" s="1"/>
  <c r="AK366" i="18" s="1"/>
  <c r="AH257" i="18"/>
  <c r="AI257" i="18" s="1"/>
  <c r="AK257" i="18" s="1"/>
  <c r="Y120" i="17"/>
  <c r="AG129" i="18"/>
  <c r="CD131" i="17" s="1"/>
  <c r="AH129" i="18"/>
  <c r="AI129" i="18" s="1"/>
  <c r="AG239" i="18"/>
  <c r="CD241" i="17" s="1"/>
  <c r="AH239" i="18"/>
  <c r="AI239" i="18" s="1"/>
  <c r="AT160" i="17"/>
  <c r="AU160" i="17" s="1"/>
  <c r="BA160" i="17"/>
  <c r="BB160" i="17" s="1"/>
  <c r="AM160" i="17"/>
  <c r="AN160" i="17" s="1"/>
  <c r="AF160" i="17"/>
  <c r="AG160" i="17" s="1"/>
  <c r="BH160" i="17"/>
  <c r="BI160" i="17" s="1"/>
  <c r="AB336" i="18"/>
  <c r="AA15" i="18"/>
  <c r="BZ17" i="17"/>
  <c r="BF153" i="17"/>
  <c r="BG153" i="17" s="1"/>
  <c r="BD68" i="17"/>
  <c r="BD67" i="17"/>
  <c r="BD202" i="17"/>
  <c r="AY76" i="17"/>
  <c r="AZ76" i="17" s="1"/>
  <c r="AK76" i="17"/>
  <c r="AL76" i="17" s="1"/>
  <c r="AD76" i="17"/>
  <c r="AE76" i="17" s="1"/>
  <c r="AR76" i="17"/>
  <c r="AS76" i="17" s="1"/>
  <c r="BF76" i="17"/>
  <c r="BG76" i="17" s="1"/>
  <c r="AM89" i="17"/>
  <c r="AN89" i="17" s="1"/>
  <c r="AT89" i="17"/>
  <c r="AU89" i="17" s="1"/>
  <c r="AF89" i="17"/>
  <c r="AG89" i="17" s="1"/>
  <c r="BH89" i="17"/>
  <c r="BI89" i="17" s="1"/>
  <c r="BA89" i="17"/>
  <c r="BB89" i="17" s="1"/>
  <c r="Y93" i="17"/>
  <c r="AM99" i="17"/>
  <c r="AN99" i="17" s="1"/>
  <c r="BA99" i="17"/>
  <c r="BB99" i="17" s="1"/>
  <c r="BH99" i="17"/>
  <c r="BI99" i="17" s="1"/>
  <c r="AT99" i="17"/>
  <c r="AU99" i="17" s="1"/>
  <c r="AF99" i="17"/>
  <c r="AG99" i="17" s="1"/>
  <c r="AF79" i="17"/>
  <c r="AG79" i="17" s="1"/>
  <c r="AT79" i="17"/>
  <c r="AU79" i="17" s="1"/>
  <c r="BH79" i="17"/>
  <c r="BI79" i="17" s="1"/>
  <c r="BA79" i="17"/>
  <c r="BB79" i="17" s="1"/>
  <c r="AM79" i="17"/>
  <c r="AN79" i="17" s="1"/>
  <c r="AM84" i="17"/>
  <c r="AN84" i="17" s="1"/>
  <c r="AF84" i="17"/>
  <c r="AG84" i="17" s="1"/>
  <c r="BH84" i="17"/>
  <c r="BI84" i="17" s="1"/>
  <c r="AT84" i="17"/>
  <c r="AU84" i="17" s="1"/>
  <c r="BA84" i="17"/>
  <c r="BB84" i="17" s="1"/>
  <c r="Y95" i="17"/>
  <c r="Y100" i="17"/>
  <c r="BF101" i="17" s="1"/>
  <c r="BG101" i="17" s="1"/>
  <c r="Y72" i="17"/>
  <c r="BA85" i="17"/>
  <c r="BB85" i="17" s="1"/>
  <c r="AM85" i="17"/>
  <c r="AN85" i="17" s="1"/>
  <c r="AT85" i="17"/>
  <c r="AU85" i="17" s="1"/>
  <c r="AF85" i="17"/>
  <c r="AG85" i="17" s="1"/>
  <c r="BH85" i="17"/>
  <c r="BI85" i="17" s="1"/>
  <c r="AM92" i="17"/>
  <c r="AN92" i="17" s="1"/>
  <c r="AF92" i="17"/>
  <c r="AG92" i="17" s="1"/>
  <c r="BH92" i="17"/>
  <c r="BI92" i="17" s="1"/>
  <c r="AT92" i="17"/>
  <c r="AU92" i="17" s="1"/>
  <c r="BA92" i="17"/>
  <c r="BB92" i="17" s="1"/>
  <c r="AD80" i="17"/>
  <c r="AE80" i="17" s="1"/>
  <c r="AK80" i="17"/>
  <c r="AL80" i="17" s="1"/>
  <c r="AR80" i="17"/>
  <c r="AS80" i="17" s="1"/>
  <c r="AY80" i="17"/>
  <c r="AZ80" i="17" s="1"/>
  <c r="Y74" i="17"/>
  <c r="BA75" i="17"/>
  <c r="BB75" i="17" s="1"/>
  <c r="AT75" i="17"/>
  <c r="AU75" i="17" s="1"/>
  <c r="AF75" i="17"/>
  <c r="AG75" i="17" s="1"/>
  <c r="AM75" i="17"/>
  <c r="AN75" i="17" s="1"/>
  <c r="BH75" i="17"/>
  <c r="BI75" i="17" s="1"/>
  <c r="BA90" i="17"/>
  <c r="BB90" i="17" s="1"/>
  <c r="AT90" i="17"/>
  <c r="AU90" i="17" s="1"/>
  <c r="AF90" i="17"/>
  <c r="AG90" i="17" s="1"/>
  <c r="AM90" i="17"/>
  <c r="AN90" i="17" s="1"/>
  <c r="BH90" i="17"/>
  <c r="BI90" i="17" s="1"/>
  <c r="Y97" i="17"/>
  <c r="AM82" i="17"/>
  <c r="AN82" i="17" s="1"/>
  <c r="BA82" i="17"/>
  <c r="BB82" i="17" s="1"/>
  <c r="AF82" i="17"/>
  <c r="AG82" i="17" s="1"/>
  <c r="AT82" i="17"/>
  <c r="AU82" i="17" s="1"/>
  <c r="BH82" i="17"/>
  <c r="BI82" i="17" s="1"/>
  <c r="AB264" i="18"/>
  <c r="AH368" i="18"/>
  <c r="AI368" i="18" s="1"/>
  <c r="AK368" i="18" s="1"/>
  <c r="AH231" i="18"/>
  <c r="AI231" i="18" s="1"/>
  <c r="AA242" i="18"/>
  <c r="BZ244" i="17"/>
  <c r="AH76" i="18"/>
  <c r="AI76" i="18" s="1"/>
  <c r="AG76" i="18"/>
  <c r="CD78" i="17" s="1"/>
  <c r="BZ8" i="17"/>
  <c r="AA6" i="18"/>
  <c r="AG255" i="18"/>
  <c r="AH255" i="18"/>
  <c r="AI255" i="18" s="1"/>
  <c r="AK255" i="18" s="1"/>
  <c r="AB254" i="18"/>
  <c r="Y38" i="17"/>
  <c r="BE152" i="17"/>
  <c r="BF152" i="17" s="1"/>
  <c r="BG152" i="17" s="1"/>
  <c r="AT69" i="17"/>
  <c r="AU69" i="17" s="1"/>
  <c r="BA69" i="17"/>
  <c r="BB69" i="17" s="1"/>
  <c r="AM69" i="17"/>
  <c r="AN69" i="17" s="1"/>
  <c r="AF69" i="17"/>
  <c r="AG69" i="17" s="1"/>
  <c r="BH69" i="17"/>
  <c r="BI69" i="17" s="1"/>
  <c r="Y66" i="17"/>
  <c r="Y69" i="17"/>
  <c r="AT107" i="17"/>
  <c r="AU107" i="17" s="1"/>
  <c r="AM107" i="17"/>
  <c r="AN107" i="17" s="1"/>
  <c r="AF107" i="17"/>
  <c r="AG107" i="17" s="1"/>
  <c r="BH107" i="17"/>
  <c r="BI107" i="17" s="1"/>
  <c r="BA107" i="17"/>
  <c r="BB107" i="17" s="1"/>
  <c r="AH338" i="18"/>
  <c r="AI338" i="18" s="1"/>
  <c r="AK338" i="18" s="1"/>
  <c r="Y42" i="17"/>
  <c r="AH266" i="18"/>
  <c r="AI266" i="18" s="1"/>
  <c r="AK266" i="18" s="1"/>
  <c r="AG271" i="18"/>
  <c r="AH271" i="18"/>
  <c r="AI271" i="18" s="1"/>
  <c r="AK271" i="18" s="1"/>
  <c r="AB374" i="18"/>
  <c r="AB340" i="18"/>
  <c r="AG115" i="18"/>
  <c r="CD117" i="17" s="1"/>
  <c r="AH115" i="18"/>
  <c r="AI115" i="18" s="1"/>
  <c r="BZ56" i="17"/>
  <c r="AA54" i="18"/>
  <c r="Y52" i="17"/>
  <c r="BF53" i="17" s="1"/>
  <c r="BG53" i="17" s="1"/>
  <c r="Y253" i="17"/>
  <c r="Y220" i="17"/>
  <c r="AA108" i="18"/>
  <c r="BZ110" i="17"/>
  <c r="AA40" i="18"/>
  <c r="BZ42" i="17"/>
  <c r="AA236" i="18"/>
  <c r="BZ238" i="17"/>
  <c r="BF69" i="17"/>
  <c r="BG69" i="17" s="1"/>
  <c r="AK230" i="17"/>
  <c r="AL230" i="17" s="1"/>
  <c r="AR230" i="17"/>
  <c r="AS230" i="17" s="1"/>
  <c r="AD230" i="17"/>
  <c r="AE230" i="17" s="1"/>
  <c r="AY230" i="17"/>
  <c r="AZ230" i="17" s="1"/>
  <c r="AH380" i="18"/>
  <c r="AI380" i="18" s="1"/>
  <c r="AK380" i="18" s="1"/>
  <c r="BF74" i="17"/>
  <c r="BG74" i="17" s="1"/>
  <c r="AH78" i="18"/>
  <c r="AI78" i="18" s="1"/>
  <c r="BA224" i="17"/>
  <c r="BB224" i="17" s="1"/>
  <c r="AT224" i="17"/>
  <c r="AU224" i="17" s="1"/>
  <c r="AF224" i="17"/>
  <c r="AG224" i="17" s="1"/>
  <c r="AM224" i="17"/>
  <c r="AN224" i="17" s="1"/>
  <c r="BH224" i="17"/>
  <c r="BI224" i="17" s="1"/>
  <c r="BH8" i="17"/>
  <c r="BI8" i="17" s="1"/>
  <c r="BA8" i="17"/>
  <c r="BB8" i="17" s="1"/>
  <c r="AF8" i="17"/>
  <c r="AG8" i="17" s="1"/>
  <c r="AT8" i="17"/>
  <c r="AU8" i="17" s="1"/>
  <c r="AM8" i="17"/>
  <c r="AN8" i="17" s="1"/>
  <c r="Y7" i="17"/>
  <c r="AF12" i="17"/>
  <c r="AG12" i="17" s="1"/>
  <c r="BH12" i="17"/>
  <c r="BI12" i="17" s="1"/>
  <c r="BA12" i="17"/>
  <c r="BB12" i="17" s="1"/>
  <c r="AM12" i="17"/>
  <c r="AN12" i="17" s="1"/>
  <c r="AT12" i="17"/>
  <c r="AU12" i="17" s="1"/>
  <c r="BF11" i="17"/>
  <c r="BG11" i="17" s="1"/>
  <c r="AB262" i="18"/>
  <c r="AG136" i="18"/>
  <c r="CD138" i="17" s="1"/>
  <c r="AH136" i="18"/>
  <c r="AI136" i="18" s="1"/>
  <c r="AB364" i="18"/>
  <c r="AH107" i="18"/>
  <c r="AI107" i="18" s="1"/>
  <c r="Y26" i="17"/>
  <c r="Y33" i="17"/>
  <c r="AT33" i="17"/>
  <c r="AU33" i="17" s="1"/>
  <c r="BA33" i="17"/>
  <c r="BB33" i="17" s="1"/>
  <c r="AM33" i="17"/>
  <c r="AN33" i="17" s="1"/>
  <c r="AF33" i="17"/>
  <c r="AG33" i="17" s="1"/>
  <c r="BH33" i="17"/>
  <c r="BI33" i="17" s="1"/>
  <c r="AF30" i="17"/>
  <c r="AG30" i="17" s="1"/>
  <c r="BH30" i="17"/>
  <c r="BI30" i="17" s="1"/>
  <c r="AT30" i="17"/>
  <c r="AU30" i="17" s="1"/>
  <c r="BA30" i="17"/>
  <c r="BB30" i="17" s="1"/>
  <c r="AM30" i="17"/>
  <c r="AN30" i="17" s="1"/>
  <c r="AF25" i="17"/>
  <c r="AG25" i="17" s="1"/>
  <c r="AM25" i="17"/>
  <c r="AN25" i="17" s="1"/>
  <c r="AT25" i="17"/>
  <c r="AU25" i="17" s="1"/>
  <c r="BH25" i="17"/>
  <c r="BI25" i="17" s="1"/>
  <c r="BA25" i="17"/>
  <c r="BB25" i="17" s="1"/>
  <c r="Y35" i="17"/>
  <c r="BD178" i="17"/>
  <c r="AA122" i="18"/>
  <c r="BZ124" i="17"/>
  <c r="Y242" i="17"/>
  <c r="AH117" i="18"/>
  <c r="AI117" i="18" s="1"/>
  <c r="AF161" i="17"/>
  <c r="AG161" i="17" s="1"/>
  <c r="BH161" i="17"/>
  <c r="BI161" i="17" s="1"/>
  <c r="BA161" i="17"/>
  <c r="BB161" i="17" s="1"/>
  <c r="AM161" i="17"/>
  <c r="AN161" i="17" s="1"/>
  <c r="AT161" i="17"/>
  <c r="AU161" i="17" s="1"/>
  <c r="AD187" i="17"/>
  <c r="AE187" i="17" s="1"/>
  <c r="AK187" i="17"/>
  <c r="AL187" i="17" s="1"/>
  <c r="AR187" i="17"/>
  <c r="AS187" i="17" s="1"/>
  <c r="AY187" i="17"/>
  <c r="AZ187" i="17" s="1"/>
  <c r="AT193" i="17"/>
  <c r="AU193" i="17" s="1"/>
  <c r="AM193" i="17"/>
  <c r="AN193" i="17" s="1"/>
  <c r="AF193" i="17"/>
  <c r="AG193" i="17" s="1"/>
  <c r="BA193" i="17"/>
  <c r="BB193" i="17" s="1"/>
  <c r="BH193" i="17"/>
  <c r="BI193" i="17" s="1"/>
  <c r="BH165" i="17"/>
  <c r="BI165" i="17" s="1"/>
  <c r="BA165" i="17"/>
  <c r="BB165" i="17" s="1"/>
  <c r="AM165" i="17"/>
  <c r="AN165" i="17" s="1"/>
  <c r="AT165" i="17"/>
  <c r="AU165" i="17" s="1"/>
  <c r="AF165" i="17"/>
  <c r="AG165" i="17" s="1"/>
  <c r="AR162" i="17"/>
  <c r="AS162" i="17" s="1"/>
  <c r="AY162" i="17"/>
  <c r="AZ162" i="17" s="1"/>
  <c r="AK162" i="17"/>
  <c r="AL162" i="17" s="1"/>
  <c r="AD162" i="17"/>
  <c r="AE162" i="17" s="1"/>
  <c r="BA185" i="17"/>
  <c r="BB185" i="17" s="1"/>
  <c r="AF185" i="17"/>
  <c r="AG185" i="17" s="1"/>
  <c r="AT185" i="17"/>
  <c r="AU185" i="17" s="1"/>
  <c r="AM185" i="17"/>
  <c r="AN185" i="17" s="1"/>
  <c r="BH185" i="17"/>
  <c r="BI185" i="17" s="1"/>
  <c r="BA196" i="17"/>
  <c r="BB196" i="17" s="1"/>
  <c r="AM196" i="17"/>
  <c r="AN196" i="17" s="1"/>
  <c r="AT196" i="17"/>
  <c r="AU196" i="17" s="1"/>
  <c r="AF196" i="17"/>
  <c r="AG196" i="17" s="1"/>
  <c r="BH196" i="17"/>
  <c r="BI196" i="17" s="1"/>
  <c r="AY194" i="17"/>
  <c r="AZ194" i="17" s="1"/>
  <c r="AD194" i="17"/>
  <c r="AE194" i="17" s="1"/>
  <c r="AR194" i="17"/>
  <c r="AS194" i="17" s="1"/>
  <c r="AK194" i="17"/>
  <c r="AL194" i="17" s="1"/>
  <c r="Y173" i="17"/>
  <c r="AD182" i="17"/>
  <c r="AE182" i="17" s="1"/>
  <c r="AY182" i="17"/>
  <c r="AZ182" i="17" s="1"/>
  <c r="AK182" i="17"/>
  <c r="AL182" i="17" s="1"/>
  <c r="AR182" i="17"/>
  <c r="AS182" i="17" s="1"/>
  <c r="AT163" i="17"/>
  <c r="AU163" i="17" s="1"/>
  <c r="AM163" i="17"/>
  <c r="AN163" i="17" s="1"/>
  <c r="BH163" i="17"/>
  <c r="BI163" i="17" s="1"/>
  <c r="BA163" i="17"/>
  <c r="BB163" i="17" s="1"/>
  <c r="AF163" i="17"/>
  <c r="AG163" i="17" s="1"/>
  <c r="Y180" i="17"/>
  <c r="AT194" i="17"/>
  <c r="AU194" i="17" s="1"/>
  <c r="BA194" i="17"/>
  <c r="BB194" i="17" s="1"/>
  <c r="AM194" i="17"/>
  <c r="AN194" i="17" s="1"/>
  <c r="AF194" i="17"/>
  <c r="AG194" i="17" s="1"/>
  <c r="BH194" i="17"/>
  <c r="BI194" i="17" s="1"/>
  <c r="AT162" i="17"/>
  <c r="AU162" i="17" s="1"/>
  <c r="AF162" i="17"/>
  <c r="AG162" i="17" s="1"/>
  <c r="AM162" i="17"/>
  <c r="AN162" i="17" s="1"/>
  <c r="BH162" i="17"/>
  <c r="BI162" i="17" s="1"/>
  <c r="BA162" i="17"/>
  <c r="BB162" i="17" s="1"/>
  <c r="Y190" i="17"/>
  <c r="Y176" i="17"/>
  <c r="AF169" i="17"/>
  <c r="AG169" i="17" s="1"/>
  <c r="BH169" i="17"/>
  <c r="BI169" i="17" s="1"/>
  <c r="BA169" i="17"/>
  <c r="BB169" i="17" s="1"/>
  <c r="AM169" i="17"/>
  <c r="AN169" i="17" s="1"/>
  <c r="AT169" i="17"/>
  <c r="AU169" i="17" s="1"/>
  <c r="BH178" i="17"/>
  <c r="BI178" i="17" s="1"/>
  <c r="AT178" i="17"/>
  <c r="AU178" i="17" s="1"/>
  <c r="BA178" i="17"/>
  <c r="BB178" i="17" s="1"/>
  <c r="AM178" i="17"/>
  <c r="AN178" i="17" s="1"/>
  <c r="AF178" i="17"/>
  <c r="AG178" i="17" s="1"/>
  <c r="AT201" i="17"/>
  <c r="AU201" i="17" s="1"/>
  <c r="AM201" i="17"/>
  <c r="AN201" i="17" s="1"/>
  <c r="AF201" i="17"/>
  <c r="AG201" i="17" s="1"/>
  <c r="BA201" i="17"/>
  <c r="BB201" i="17" s="1"/>
  <c r="BH201" i="17"/>
  <c r="BI201" i="17" s="1"/>
  <c r="AM215" i="17"/>
  <c r="AN215" i="17" s="1"/>
  <c r="AT215" i="17"/>
  <c r="AU215" i="17" s="1"/>
  <c r="AF215" i="17"/>
  <c r="AG215" i="17" s="1"/>
  <c r="BH215" i="17"/>
  <c r="BI215" i="17" s="1"/>
  <c r="BA215" i="17"/>
  <c r="BB215" i="17" s="1"/>
  <c r="BA209" i="17"/>
  <c r="BB209" i="17" s="1"/>
  <c r="BH209" i="17"/>
  <c r="BI209" i="17" s="1"/>
  <c r="AT209" i="17"/>
  <c r="AU209" i="17" s="1"/>
  <c r="AM209" i="17"/>
  <c r="AN209" i="17" s="1"/>
  <c r="AF209" i="17"/>
  <c r="AG209" i="17" s="1"/>
  <c r="AK206" i="17"/>
  <c r="AL206" i="17" s="1"/>
  <c r="AD206" i="17"/>
  <c r="AE206" i="17" s="1"/>
  <c r="AR206" i="17"/>
  <c r="AS206" i="17" s="1"/>
  <c r="AY206" i="17"/>
  <c r="AZ206" i="17" s="1"/>
  <c r="AD205" i="17"/>
  <c r="AE205" i="17" s="1"/>
  <c r="AR205" i="17"/>
  <c r="AS205" i="17" s="1"/>
  <c r="AY205" i="17"/>
  <c r="AZ205" i="17" s="1"/>
  <c r="AK205" i="17"/>
  <c r="AL205" i="17" s="1"/>
  <c r="Y207" i="17"/>
  <c r="AF210" i="17"/>
  <c r="AG210" i="17" s="1"/>
  <c r="BH210" i="17"/>
  <c r="BI210" i="17" s="1"/>
  <c r="AT210" i="17"/>
  <c r="AU210" i="17" s="1"/>
  <c r="BA210" i="17"/>
  <c r="BB210" i="17" s="1"/>
  <c r="AM210" i="17"/>
  <c r="AN210" i="17" s="1"/>
  <c r="Y218" i="17"/>
  <c r="AT205" i="17"/>
  <c r="AU205" i="17" s="1"/>
  <c r="AM205" i="17"/>
  <c r="AN205" i="17" s="1"/>
  <c r="AF205" i="17"/>
  <c r="AG205" i="17" s="1"/>
  <c r="BA205" i="17"/>
  <c r="BB205" i="17" s="1"/>
  <c r="BH205" i="17"/>
  <c r="BI205" i="17" s="1"/>
  <c r="Y217" i="17"/>
  <c r="Y199" i="17"/>
  <c r="AG119" i="18"/>
  <c r="CD121" i="17" s="1"/>
  <c r="AH119" i="18"/>
  <c r="AI119" i="18" s="1"/>
  <c r="AM6" i="17"/>
  <c r="AN6" i="17" s="1"/>
  <c r="AT6" i="17"/>
  <c r="AU6" i="17" s="1"/>
  <c r="AF6" i="17"/>
  <c r="AG6" i="17" s="1"/>
  <c r="BH6" i="17"/>
  <c r="BI6" i="17" s="1"/>
  <c r="BA6" i="17"/>
  <c r="BB6" i="17" s="1"/>
  <c r="BF103" i="17"/>
  <c r="BG103" i="17" s="1"/>
  <c r="AG16" i="18"/>
  <c r="CD18" i="17" s="1"/>
  <c r="AH16" i="18"/>
  <c r="AI16" i="18" s="1"/>
  <c r="Y37" i="17"/>
  <c r="AA246" i="18"/>
  <c r="BZ248" i="17"/>
  <c r="AM24" i="17"/>
  <c r="AN24" i="17" s="1"/>
  <c r="AT24" i="17"/>
  <c r="AU24" i="17" s="1"/>
  <c r="AF24" i="17"/>
  <c r="AG24" i="17" s="1"/>
  <c r="BA24" i="17"/>
  <c r="BB24" i="17" s="1"/>
  <c r="BH24" i="17"/>
  <c r="BI24" i="17" s="1"/>
  <c r="BA228" i="17"/>
  <c r="BB228" i="17" s="1"/>
  <c r="AT228" i="17"/>
  <c r="AU228" i="17" s="1"/>
  <c r="AF228" i="17"/>
  <c r="AG228" i="17" s="1"/>
  <c r="AM228" i="17"/>
  <c r="AN228" i="17" s="1"/>
  <c r="BH228" i="17"/>
  <c r="BI228" i="17" s="1"/>
  <c r="AA118" i="18"/>
  <c r="BZ120" i="17"/>
  <c r="AA112" i="18"/>
  <c r="BZ114" i="17"/>
  <c r="AH243" i="18"/>
  <c r="AI243" i="18" s="1"/>
  <c r="AH362" i="18"/>
  <c r="AI362" i="18" s="1"/>
  <c r="AK362" i="18" s="1"/>
  <c r="BF47" i="17"/>
  <c r="BG47" i="17" s="1"/>
  <c r="AD241" i="17"/>
  <c r="AE241" i="17" s="1"/>
  <c r="AK241" i="17"/>
  <c r="AL241" i="17" s="1"/>
  <c r="AR241" i="17"/>
  <c r="AS241" i="17" s="1"/>
  <c r="AY241" i="17"/>
  <c r="AZ241" i="17" s="1"/>
  <c r="AR51" i="17"/>
  <c r="AS51" i="17" s="1"/>
  <c r="AD51" i="17"/>
  <c r="AE51" i="17" s="1"/>
  <c r="AK51" i="17"/>
  <c r="AL51" i="17" s="1"/>
  <c r="AY51" i="17"/>
  <c r="AZ51" i="17" s="1"/>
  <c r="AG123" i="18"/>
  <c r="CD125" i="17" s="1"/>
  <c r="AH123" i="18"/>
  <c r="AI123" i="18" s="1"/>
  <c r="AF117" i="17"/>
  <c r="AG117" i="17" s="1"/>
  <c r="BA117" i="17"/>
  <c r="BB117" i="17" s="1"/>
  <c r="BH117" i="17"/>
  <c r="BI117" i="17" s="1"/>
  <c r="AT117" i="17"/>
  <c r="AU117" i="17" s="1"/>
  <c r="AM117" i="17"/>
  <c r="AN117" i="17" s="1"/>
  <c r="BF35" i="17"/>
  <c r="BG35" i="17" s="1"/>
  <c r="BH231" i="17"/>
  <c r="BI231" i="17" s="1"/>
  <c r="BA231" i="17"/>
  <c r="BB231" i="17" s="1"/>
  <c r="AM231" i="17"/>
  <c r="AN231" i="17" s="1"/>
  <c r="AT231" i="17"/>
  <c r="AU231" i="17" s="1"/>
  <c r="AF231" i="17"/>
  <c r="AG231" i="17" s="1"/>
  <c r="AM229" i="17"/>
  <c r="AN229" i="17" s="1"/>
  <c r="AF229" i="17"/>
  <c r="AG229" i="17" s="1"/>
  <c r="BA229" i="17"/>
  <c r="BB229" i="17" s="1"/>
  <c r="BH229" i="17"/>
  <c r="BI229" i="17" s="1"/>
  <c r="AT229" i="17"/>
  <c r="AU229" i="17" s="1"/>
  <c r="Y111" i="17"/>
  <c r="BE199" i="17"/>
  <c r="BF199" i="17" s="1"/>
  <c r="BG199" i="17" s="1"/>
  <c r="BF102" i="17"/>
  <c r="BG102" i="17" s="1"/>
  <c r="BD217" i="17"/>
  <c r="AD249" i="17"/>
  <c r="AE249" i="17" s="1"/>
  <c r="AK249" i="17"/>
  <c r="AL249" i="17" s="1"/>
  <c r="AR249" i="17"/>
  <c r="AS249" i="17" s="1"/>
  <c r="AY249" i="17"/>
  <c r="AZ249" i="17" s="1"/>
  <c r="BF98" i="17"/>
  <c r="BG98" i="17" s="1"/>
  <c r="AH260" i="18"/>
  <c r="AI260" i="18" s="1"/>
  <c r="AK260" i="18" s="1"/>
  <c r="AY18" i="17"/>
  <c r="AZ18" i="17" s="1"/>
  <c r="AR18" i="17"/>
  <c r="AS18" i="17" s="1"/>
  <c r="AD18" i="17"/>
  <c r="AE18" i="17" s="1"/>
  <c r="AK18" i="17"/>
  <c r="AL18" i="17" s="1"/>
  <c r="AB388" i="18"/>
  <c r="AG348" i="18"/>
  <c r="AH348" i="18"/>
  <c r="AI348" i="18" s="1"/>
  <c r="AK348" i="18" s="1"/>
  <c r="AT18" i="17"/>
  <c r="AU18" i="17" s="1"/>
  <c r="AF18" i="17"/>
  <c r="AG18" i="17" s="1"/>
  <c r="AM18" i="17"/>
  <c r="AN18" i="17" s="1"/>
  <c r="BA18" i="17"/>
  <c r="BB18" i="17" s="1"/>
  <c r="BH18" i="17"/>
  <c r="BI18" i="17" s="1"/>
  <c r="AH332" i="18"/>
  <c r="AI332" i="18" s="1"/>
  <c r="AK332" i="18" s="1"/>
  <c r="Y14" i="17"/>
  <c r="AH324" i="18"/>
  <c r="AI324" i="18" s="1"/>
  <c r="AK324" i="18" s="1"/>
  <c r="BH239" i="17"/>
  <c r="BI239" i="17" s="1"/>
  <c r="BA239" i="17"/>
  <c r="BB239" i="17" s="1"/>
  <c r="AM239" i="17"/>
  <c r="AN239" i="17" s="1"/>
  <c r="AT239" i="17"/>
  <c r="AU239" i="17" s="1"/>
  <c r="AF239" i="17"/>
  <c r="AG239" i="17" s="1"/>
  <c r="AH47" i="18"/>
  <c r="AI47" i="18" s="1"/>
  <c r="AB332" i="18"/>
  <c r="AM249" i="17"/>
  <c r="AN249" i="17" s="1"/>
  <c r="AF249" i="17"/>
  <c r="AG249" i="17" s="1"/>
  <c r="BA249" i="17"/>
  <c r="BB249" i="17" s="1"/>
  <c r="BH249" i="17"/>
  <c r="BI249" i="17" s="1"/>
  <c r="AT249" i="17"/>
  <c r="AU249" i="17" s="1"/>
  <c r="AT233" i="17"/>
  <c r="AU233" i="17" s="1"/>
  <c r="AM233" i="17"/>
  <c r="AN233" i="17" s="1"/>
  <c r="AF233" i="17"/>
  <c r="AG233" i="17" s="1"/>
  <c r="BA233" i="17"/>
  <c r="BB233" i="17" s="1"/>
  <c r="BH233" i="17"/>
  <c r="BI233" i="17" s="1"/>
  <c r="AG245" i="18"/>
  <c r="CD247" i="17" s="1"/>
  <c r="AH245" i="18"/>
  <c r="AI245" i="18" s="1"/>
  <c r="Y249" i="17"/>
  <c r="AB324" i="18"/>
  <c r="AB269" i="18"/>
  <c r="BD169" i="17"/>
  <c r="BE31" i="17"/>
  <c r="BF31" i="17" s="1"/>
  <c r="BG31" i="17" s="1"/>
  <c r="AM114" i="17"/>
  <c r="AN114" i="17" s="1"/>
  <c r="AF114" i="17"/>
  <c r="AG114" i="17" s="1"/>
  <c r="BH114" i="17"/>
  <c r="BI114" i="17" s="1"/>
  <c r="BA114" i="17"/>
  <c r="BB114" i="17" s="1"/>
  <c r="AT114" i="17"/>
  <c r="AU114" i="17" s="1"/>
  <c r="BE160" i="17"/>
  <c r="BF160" i="17" s="1"/>
  <c r="BG160" i="17" s="1"/>
  <c r="Y36" i="17"/>
  <c r="Y251" i="17"/>
  <c r="BE201" i="17"/>
  <c r="BF201" i="17" s="1"/>
  <c r="BG201" i="17" s="1"/>
  <c r="Y241" i="17"/>
  <c r="BH130" i="17"/>
  <c r="BI130" i="17" s="1"/>
  <c r="BA130" i="17"/>
  <c r="BB130" i="17" s="1"/>
  <c r="AT130" i="17"/>
  <c r="AU130" i="17" s="1"/>
  <c r="AF130" i="17"/>
  <c r="AG130" i="17" s="1"/>
  <c r="AM130" i="17"/>
  <c r="AN130" i="17" s="1"/>
  <c r="Y136" i="17"/>
  <c r="AY139" i="17"/>
  <c r="AZ139" i="17" s="1"/>
  <c r="AD139" i="17"/>
  <c r="AE139" i="17" s="1"/>
  <c r="AK139" i="17"/>
  <c r="AL139" i="17" s="1"/>
  <c r="AR139" i="17"/>
  <c r="AS139" i="17" s="1"/>
  <c r="AT151" i="17"/>
  <c r="AU151" i="17" s="1"/>
  <c r="AM151" i="17"/>
  <c r="AN151" i="17" s="1"/>
  <c r="BH151" i="17"/>
  <c r="BI151" i="17" s="1"/>
  <c r="BA151" i="17"/>
  <c r="BB151" i="17" s="1"/>
  <c r="AF151" i="17"/>
  <c r="AG151" i="17" s="1"/>
  <c r="BA131" i="17"/>
  <c r="BB131" i="17" s="1"/>
  <c r="AF131" i="17"/>
  <c r="AG131" i="17" s="1"/>
  <c r="AT131" i="17"/>
  <c r="AU131" i="17" s="1"/>
  <c r="AM131" i="17"/>
  <c r="AN131" i="17" s="1"/>
  <c r="BH131" i="17"/>
  <c r="BI131" i="17" s="1"/>
  <c r="BH139" i="17"/>
  <c r="BI139" i="17" s="1"/>
  <c r="BA139" i="17"/>
  <c r="BB139" i="17" s="1"/>
  <c r="AF139" i="17"/>
  <c r="AG139" i="17" s="1"/>
  <c r="AT139" i="17"/>
  <c r="AU139" i="17" s="1"/>
  <c r="AM139" i="17"/>
  <c r="AN139" i="17" s="1"/>
  <c r="Y140" i="17"/>
  <c r="AD157" i="17"/>
  <c r="AE157" i="17" s="1"/>
  <c r="AK157" i="17"/>
  <c r="AL157" i="17" s="1"/>
  <c r="AY157" i="17"/>
  <c r="AZ157" i="17" s="1"/>
  <c r="AR157" i="17"/>
  <c r="AS157" i="17" s="1"/>
  <c r="AT144" i="17"/>
  <c r="AU144" i="17" s="1"/>
  <c r="BA144" i="17"/>
  <c r="BB144" i="17" s="1"/>
  <c r="AM144" i="17"/>
  <c r="AN144" i="17" s="1"/>
  <c r="AF144" i="17"/>
  <c r="AG144" i="17" s="1"/>
  <c r="BH144" i="17"/>
  <c r="BI144" i="17" s="1"/>
  <c r="BA143" i="17"/>
  <c r="BB143" i="17" s="1"/>
  <c r="AF143" i="17"/>
  <c r="AG143" i="17" s="1"/>
  <c r="AT143" i="17"/>
  <c r="AU143" i="17" s="1"/>
  <c r="AM143" i="17"/>
  <c r="AN143" i="17" s="1"/>
  <c r="BH143" i="17"/>
  <c r="BI143" i="17" s="1"/>
  <c r="Y143" i="17"/>
  <c r="BA157" i="17"/>
  <c r="BB157" i="17" s="1"/>
  <c r="AM157" i="17"/>
  <c r="AN157" i="17" s="1"/>
  <c r="AT157" i="17"/>
  <c r="AU157" i="17" s="1"/>
  <c r="AF157" i="17"/>
  <c r="AG157" i="17" s="1"/>
  <c r="BH157" i="17"/>
  <c r="BI157" i="17" s="1"/>
  <c r="Y145" i="17"/>
  <c r="Y148" i="17"/>
  <c r="AF134" i="17"/>
  <c r="AG134" i="17" s="1"/>
  <c r="AM134" i="17"/>
  <c r="AN134" i="17" s="1"/>
  <c r="BH134" i="17"/>
  <c r="BI134" i="17" s="1"/>
  <c r="BA134" i="17"/>
  <c r="BB134" i="17" s="1"/>
  <c r="AT134" i="17"/>
  <c r="AU134" i="17" s="1"/>
  <c r="AM153" i="17"/>
  <c r="AN153" i="17" s="1"/>
  <c r="AT153" i="17"/>
  <c r="AU153" i="17" s="1"/>
  <c r="AF153" i="17"/>
  <c r="AG153" i="17" s="1"/>
  <c r="BH153" i="17"/>
  <c r="BI153" i="17" s="1"/>
  <c r="BA153" i="17"/>
  <c r="BB153" i="17" s="1"/>
  <c r="AH356" i="18"/>
  <c r="AI356" i="18" s="1"/>
  <c r="AK356" i="18" s="1"/>
  <c r="Y21" i="17"/>
  <c r="AG263" i="18"/>
  <c r="AH263" i="18"/>
  <c r="AI263" i="18" s="1"/>
  <c r="AK263" i="18" s="1"/>
  <c r="AF226" i="17"/>
  <c r="AG226" i="17" s="1"/>
  <c r="BH226" i="17"/>
  <c r="BI226" i="17" s="1"/>
  <c r="AT226" i="17"/>
  <c r="AU226" i="17" s="1"/>
  <c r="BA226" i="17"/>
  <c r="BB226" i="17" s="1"/>
  <c r="AM226" i="17"/>
  <c r="AN226" i="17" s="1"/>
  <c r="AB360" i="18"/>
  <c r="BE181" i="17"/>
  <c r="BF181" i="17" s="1"/>
  <c r="BG181" i="17" s="1"/>
  <c r="AH270" i="18"/>
  <c r="AI270" i="18" s="1"/>
  <c r="AK270" i="18" s="1"/>
  <c r="AB344" i="18"/>
  <c r="AB258" i="18"/>
  <c r="Y118" i="17"/>
  <c r="Y112" i="17"/>
  <c r="AH8" i="18"/>
  <c r="AI8" i="18" s="1"/>
  <c r="AA126" i="18"/>
  <c r="BZ128" i="17"/>
  <c r="Y57" i="17"/>
  <c r="AF62" i="17"/>
  <c r="AG62" i="17" s="1"/>
  <c r="BH62" i="17"/>
  <c r="BI62" i="17" s="1"/>
  <c r="BA62" i="17"/>
  <c r="BB62" i="17" s="1"/>
  <c r="AM62" i="17"/>
  <c r="AN62" i="17" s="1"/>
  <c r="AT62" i="17"/>
  <c r="AU62" i="17" s="1"/>
  <c r="Y61" i="17"/>
  <c r="Y239" i="17"/>
  <c r="AB261" i="18"/>
  <c r="Y49" i="17"/>
  <c r="AF115" i="17"/>
  <c r="AG115" i="17" s="1"/>
  <c r="BH115" i="17"/>
  <c r="BI115" i="17" s="1"/>
  <c r="BA115" i="17"/>
  <c r="BB115" i="17" s="1"/>
  <c r="AT115" i="17"/>
  <c r="AU115" i="17" s="1"/>
  <c r="AM115" i="17"/>
  <c r="AN115" i="17" s="1"/>
  <c r="BE86" i="17"/>
  <c r="BF86" i="17" s="1"/>
  <c r="BG86" i="17" s="1"/>
  <c r="BF60" i="17"/>
  <c r="BG60" i="17" s="1"/>
  <c r="AA20" i="18"/>
  <c r="BZ22" i="17"/>
  <c r="AA44" i="18"/>
  <c r="BZ46" i="17"/>
  <c r="AG132" i="18"/>
  <c r="CD134" i="17" s="1"/>
  <c r="AH132" i="18"/>
  <c r="AI132" i="18" s="1"/>
  <c r="Y105" i="17"/>
  <c r="AA224" i="18"/>
  <c r="BZ226" i="17"/>
  <c r="AH274" i="18"/>
  <c r="AI274" i="18" s="1"/>
  <c r="AK274" i="18" s="1"/>
  <c r="AR23" i="17"/>
  <c r="AS23" i="17" s="1"/>
  <c r="AK23" i="17"/>
  <c r="AL23" i="17" s="1"/>
  <c r="AD23" i="17"/>
  <c r="AE23" i="17" s="1"/>
  <c r="AY23" i="17"/>
  <c r="AZ23" i="17" s="1"/>
  <c r="AM17" i="17"/>
  <c r="AN17" i="17" s="1"/>
  <c r="AF17" i="17"/>
  <c r="AG17" i="17" s="1"/>
  <c r="BA17" i="17"/>
  <c r="BB17" i="17" s="1"/>
  <c r="BH17" i="17"/>
  <c r="BI17" i="17" s="1"/>
  <c r="AT17" i="17"/>
  <c r="AU17" i="17" s="1"/>
  <c r="AG272" i="18"/>
  <c r="AH272" i="18"/>
  <c r="AI272" i="18" s="1"/>
  <c r="AK272" i="18" s="1"/>
  <c r="Y55" i="17"/>
  <c r="BD187" i="17"/>
  <c r="AG134" i="18"/>
  <c r="CD136" i="17" s="1"/>
  <c r="AH134" i="18"/>
  <c r="AI134" i="18" s="1"/>
  <c r="AA38" i="18"/>
  <c r="BZ40" i="17"/>
  <c r="AA106" i="18"/>
  <c r="BZ108" i="17"/>
  <c r="Y41" i="17"/>
  <c r="AH386" i="18"/>
  <c r="AI386" i="18" s="1"/>
  <c r="AK386" i="18" s="1"/>
  <c r="BD76" i="17"/>
  <c r="AK48" i="17"/>
  <c r="AL48" i="17" s="1"/>
  <c r="AD48" i="17"/>
  <c r="AE48" i="17" s="1"/>
  <c r="AR48" i="17"/>
  <c r="AS48" i="17" s="1"/>
  <c r="AG229" i="18"/>
  <c r="CD231" i="17" s="1"/>
  <c r="AH229" i="18"/>
  <c r="AI229" i="18" s="1"/>
  <c r="BH127" i="17"/>
  <c r="BI127" i="17" s="1"/>
  <c r="BA127" i="17"/>
  <c r="BB127" i="17" s="1"/>
  <c r="AT127" i="17"/>
  <c r="AU127" i="17" s="1"/>
  <c r="AF127" i="17"/>
  <c r="AG127" i="17" s="1"/>
  <c r="AM127" i="17"/>
  <c r="AN127" i="17" s="1"/>
  <c r="AH98" i="18"/>
  <c r="AI98" i="18" s="1"/>
  <c r="Y20" i="17"/>
  <c r="AG334" i="18"/>
  <c r="AH334" i="18"/>
  <c r="AI334" i="18" s="1"/>
  <c r="AK334" i="18" s="1"/>
  <c r="BD192" i="17"/>
  <c r="BD193" i="17"/>
  <c r="BD168" i="17"/>
  <c r="Y77" i="17"/>
  <c r="AD90" i="17"/>
  <c r="AE90" i="17" s="1"/>
  <c r="AR90" i="17"/>
  <c r="AS90" i="17" s="1"/>
  <c r="AK90" i="17"/>
  <c r="AL90" i="17" s="1"/>
  <c r="AY90" i="17"/>
  <c r="AZ90" i="17" s="1"/>
  <c r="AD92" i="17"/>
  <c r="AE92" i="17" s="1"/>
  <c r="AK92" i="17"/>
  <c r="AL92" i="17" s="1"/>
  <c r="AR92" i="17"/>
  <c r="AS92" i="17" s="1"/>
  <c r="AY92" i="17"/>
  <c r="AZ92" i="17" s="1"/>
  <c r="BH103" i="17"/>
  <c r="BI103" i="17" s="1"/>
  <c r="BA103" i="17"/>
  <c r="BB103" i="17" s="1"/>
  <c r="AT103" i="17"/>
  <c r="AU103" i="17" s="1"/>
  <c r="AM103" i="17"/>
  <c r="AN103" i="17" s="1"/>
  <c r="AF103" i="17"/>
  <c r="AG103" i="17" s="1"/>
  <c r="BA76" i="17"/>
  <c r="BB76" i="17" s="1"/>
  <c r="AM76" i="17"/>
  <c r="AN76" i="17" s="1"/>
  <c r="AT76" i="17"/>
  <c r="AU76" i="17" s="1"/>
  <c r="AF76" i="17"/>
  <c r="AG76" i="17" s="1"/>
  <c r="BH76" i="17"/>
  <c r="BI76" i="17" s="1"/>
  <c r="BA95" i="17"/>
  <c r="BB95" i="17" s="1"/>
  <c r="BH95" i="17"/>
  <c r="BI95" i="17" s="1"/>
  <c r="AT95" i="17"/>
  <c r="AU95" i="17" s="1"/>
  <c r="AM95" i="17"/>
  <c r="AN95" i="17" s="1"/>
  <c r="AF95" i="17"/>
  <c r="AG95" i="17" s="1"/>
  <c r="AF93" i="17"/>
  <c r="AG93" i="17" s="1"/>
  <c r="BH93" i="17"/>
  <c r="BI93" i="17" s="1"/>
  <c r="BA93" i="17"/>
  <c r="BB93" i="17" s="1"/>
  <c r="AM93" i="17"/>
  <c r="AN93" i="17" s="1"/>
  <c r="AT93" i="17"/>
  <c r="AU93" i="17" s="1"/>
  <c r="Y98" i="17"/>
  <c r="Y94" i="17"/>
  <c r="Y80" i="17"/>
  <c r="BA87" i="17"/>
  <c r="BB87" i="17" s="1"/>
  <c r="AF87" i="17"/>
  <c r="AG87" i="17" s="1"/>
  <c r="AT87" i="17"/>
  <c r="AU87" i="17" s="1"/>
  <c r="AM87" i="17"/>
  <c r="AN87" i="17" s="1"/>
  <c r="BH87" i="17"/>
  <c r="BI87" i="17" s="1"/>
  <c r="Y71" i="17"/>
  <c r="BA72" i="17"/>
  <c r="BB72" i="17" s="1"/>
  <c r="BH72" i="17"/>
  <c r="BI72" i="17" s="1"/>
  <c r="AT72" i="17"/>
  <c r="AU72" i="17" s="1"/>
  <c r="AM72" i="17"/>
  <c r="AN72" i="17" s="1"/>
  <c r="AF72" i="17"/>
  <c r="AG72" i="17" s="1"/>
  <c r="Y84" i="17"/>
  <c r="Y92" i="17"/>
  <c r="BF93" i="17" s="1"/>
  <c r="BG93" i="17" s="1"/>
  <c r="AT80" i="17"/>
  <c r="AU80" i="17" s="1"/>
  <c r="AF80" i="17"/>
  <c r="AG80" i="17" s="1"/>
  <c r="BH80" i="17"/>
  <c r="BI80" i="17" s="1"/>
  <c r="BA80" i="17"/>
  <c r="BB80" i="17" s="1"/>
  <c r="AM80" i="17"/>
  <c r="AN80" i="17" s="1"/>
  <c r="AM225" i="17"/>
  <c r="AN225" i="17" s="1"/>
  <c r="AF225" i="17"/>
  <c r="AG225" i="17" s="1"/>
  <c r="BA225" i="17"/>
  <c r="BB225" i="17" s="1"/>
  <c r="BH225" i="17"/>
  <c r="BI225" i="17" s="1"/>
  <c r="AT225" i="17"/>
  <c r="AU225" i="17" s="1"/>
  <c r="Y18" i="17"/>
  <c r="AH352" i="18"/>
  <c r="AI352" i="18" s="1"/>
  <c r="AK352" i="18" s="1"/>
  <c r="BD180" i="17"/>
  <c r="AA46" i="18"/>
  <c r="BZ48" i="17"/>
  <c r="AG49" i="18"/>
  <c r="CD51" i="17" s="1"/>
  <c r="AH49" i="18"/>
  <c r="AI49" i="18" s="1"/>
  <c r="AG381" i="18"/>
  <c r="AH381" i="18"/>
  <c r="AI381" i="18" s="1"/>
  <c r="AK381" i="18" s="1"/>
  <c r="AY246" i="17"/>
  <c r="AZ246" i="17" s="1"/>
  <c r="AH90" i="18"/>
  <c r="AI90" i="18" s="1"/>
  <c r="AG342" i="18"/>
  <c r="AH342" i="18"/>
  <c r="AI342" i="18" s="1"/>
  <c r="AK342" i="18" s="1"/>
  <c r="AT68" i="17"/>
  <c r="AU68" i="17" s="1"/>
  <c r="AM68" i="17"/>
  <c r="AN68" i="17" s="1"/>
  <c r="AF68" i="17"/>
  <c r="AG68" i="17" s="1"/>
  <c r="BA68" i="17"/>
  <c r="BB68" i="17" s="1"/>
  <c r="BH68" i="17"/>
  <c r="BI68" i="17" s="1"/>
  <c r="AF66" i="17"/>
  <c r="AG66" i="17" s="1"/>
  <c r="AM66" i="17"/>
  <c r="AN66" i="17" s="1"/>
  <c r="AT66" i="17"/>
  <c r="AU66" i="17" s="1"/>
  <c r="BH66" i="17"/>
  <c r="BI66" i="17" s="1"/>
  <c r="BA66" i="17"/>
  <c r="BB66" i="17" s="1"/>
  <c r="AG378" i="18"/>
  <c r="AH378" i="18"/>
  <c r="AI378" i="18" s="1"/>
  <c r="AK378" i="18" s="1"/>
  <c r="AR107" i="17"/>
  <c r="AS107" i="17" s="1"/>
  <c r="AD107" i="17"/>
  <c r="AE107" i="17" s="1"/>
  <c r="AK107" i="17"/>
  <c r="AL107" i="17" s="1"/>
  <c r="AY107" i="17"/>
  <c r="AZ107" i="17" s="1"/>
  <c r="BF189" i="17"/>
  <c r="BG189" i="17" s="1"/>
  <c r="AF43" i="17"/>
  <c r="AG43" i="17" s="1"/>
  <c r="BA43" i="17"/>
  <c r="BB43" i="17" s="1"/>
  <c r="BH43" i="17"/>
  <c r="BI43" i="17" s="1"/>
  <c r="AT43" i="17"/>
  <c r="AU43" i="17" s="1"/>
  <c r="AM43" i="17"/>
  <c r="AN43" i="17" s="1"/>
  <c r="AG138" i="18"/>
  <c r="CD140" i="17" s="1"/>
  <c r="AH138" i="18"/>
  <c r="AI138" i="18" s="1"/>
  <c r="BE208" i="17"/>
  <c r="BF208" i="17" s="1"/>
  <c r="BG208" i="17" s="1"/>
  <c r="AH354" i="18"/>
  <c r="AI354" i="18" s="1"/>
  <c r="AK354" i="18" s="1"/>
  <c r="AM16" i="17"/>
  <c r="AN16" i="17" s="1"/>
  <c r="AT16" i="17"/>
  <c r="AU16" i="17" s="1"/>
  <c r="AF16" i="17"/>
  <c r="AG16" i="17" s="1"/>
  <c r="BH16" i="17"/>
  <c r="BI16" i="17" s="1"/>
  <c r="BA16" i="17"/>
  <c r="BB16" i="17" s="1"/>
  <c r="Y19" i="17"/>
  <c r="Y125" i="17"/>
  <c r="Y221" i="17"/>
  <c r="AH385" i="18"/>
  <c r="AI385" i="18" s="1"/>
  <c r="AK385" i="18" s="1"/>
  <c r="Y121" i="17"/>
  <c r="AG328" i="18"/>
  <c r="AH328" i="18"/>
  <c r="AI328" i="18" s="1"/>
  <c r="AK328" i="18" s="1"/>
  <c r="BF94" i="17"/>
  <c r="BG94" i="17" s="1"/>
  <c r="BF213" i="17"/>
  <c r="BG213" i="17" s="1"/>
  <c r="AA232" i="18"/>
  <c r="BZ234" i="17"/>
  <c r="AT230" i="17"/>
  <c r="AU230" i="17" s="1"/>
  <c r="BA230" i="17"/>
  <c r="BB230" i="17" s="1"/>
  <c r="AM230" i="17"/>
  <c r="AN230" i="17" s="1"/>
  <c r="AF230" i="17"/>
  <c r="AG230" i="17" s="1"/>
  <c r="BH230" i="17"/>
  <c r="BI230" i="17" s="1"/>
  <c r="BZ66" i="17"/>
  <c r="AA64" i="18"/>
  <c r="AB380" i="18"/>
  <c r="AG383" i="18"/>
  <c r="AH383" i="18"/>
  <c r="AI383" i="18" s="1"/>
  <c r="AK383" i="18" s="1"/>
  <c r="Y223" i="17"/>
  <c r="AH111" i="18"/>
  <c r="AI111" i="18" s="1"/>
  <c r="AA238" i="18"/>
  <c r="BZ240" i="17"/>
  <c r="AM10" i="17"/>
  <c r="AN10" i="17" s="1"/>
  <c r="BA10" i="17"/>
  <c r="BB10" i="17" s="1"/>
  <c r="AF10" i="17"/>
  <c r="AG10" i="17" s="1"/>
  <c r="BH10" i="17"/>
  <c r="BI10" i="17" s="1"/>
  <c r="AT10" i="17"/>
  <c r="AU10" i="17" s="1"/>
  <c r="Y9" i="17"/>
  <c r="BE156" i="17"/>
  <c r="BF156" i="17" s="1"/>
  <c r="BG156" i="17" s="1"/>
  <c r="BE191" i="17"/>
  <c r="BF191" i="17" s="1"/>
  <c r="BG191" i="17" s="1"/>
  <c r="AH326" i="18"/>
  <c r="AI326" i="18" s="1"/>
  <c r="AK326" i="18" s="1"/>
  <c r="AR32" i="17"/>
  <c r="AS32" i="17" s="1"/>
  <c r="AK32" i="17"/>
  <c r="AL32" i="17" s="1"/>
  <c r="AD32" i="17"/>
  <c r="AE32" i="17" s="1"/>
  <c r="AY32" i="17"/>
  <c r="AZ32" i="17" s="1"/>
  <c r="AM26" i="17"/>
  <c r="AN26" i="17" s="1"/>
  <c r="AF26" i="17"/>
  <c r="AG26" i="17" s="1"/>
  <c r="BH26" i="17"/>
  <c r="BI26" i="17" s="1"/>
  <c r="AT26" i="17"/>
  <c r="AU26" i="17" s="1"/>
  <c r="BA26" i="17"/>
  <c r="BB26" i="17" s="1"/>
  <c r="AR30" i="17"/>
  <c r="AS30" i="17" s="1"/>
  <c r="AK30" i="17"/>
  <c r="AL30" i="17" s="1"/>
  <c r="AD30" i="17"/>
  <c r="AE30" i="17" s="1"/>
  <c r="AY30" i="17"/>
  <c r="AZ30" i="17" s="1"/>
  <c r="Y28" i="17"/>
  <c r="Y27" i="17"/>
  <c r="AT35" i="17"/>
  <c r="AU35" i="17" s="1"/>
  <c r="AF35" i="17"/>
  <c r="AG35" i="17" s="1"/>
  <c r="BA35" i="17"/>
  <c r="BB35" i="17" s="1"/>
  <c r="AM35" i="17"/>
  <c r="AN35" i="17" s="1"/>
  <c r="BH35" i="17"/>
  <c r="BI35" i="17" s="1"/>
  <c r="AA251" i="18"/>
  <c r="BZ253" i="17"/>
  <c r="AD176" i="17"/>
  <c r="AE176" i="17" s="1"/>
  <c r="AR176" i="17"/>
  <c r="AS176" i="17" s="1"/>
  <c r="AK176" i="17"/>
  <c r="AL176" i="17" s="1"/>
  <c r="AY176" i="17"/>
  <c r="AZ176" i="17" s="1"/>
  <c r="BA175" i="17"/>
  <c r="BB175" i="17" s="1"/>
  <c r="BH175" i="17"/>
  <c r="BI175" i="17" s="1"/>
  <c r="AM175" i="17"/>
  <c r="AN175" i="17" s="1"/>
  <c r="AF175" i="17"/>
  <c r="AG175" i="17" s="1"/>
  <c r="AT175" i="17"/>
  <c r="AU175" i="17" s="1"/>
  <c r="AM173" i="17"/>
  <c r="AN173" i="17" s="1"/>
  <c r="BH173" i="17"/>
  <c r="BI173" i="17" s="1"/>
  <c r="BA173" i="17"/>
  <c r="BB173" i="17" s="1"/>
  <c r="AT173" i="17"/>
  <c r="AU173" i="17" s="1"/>
  <c r="AF173" i="17"/>
  <c r="AG173" i="17" s="1"/>
  <c r="AK169" i="17"/>
  <c r="AL169" i="17" s="1"/>
  <c r="AD169" i="17"/>
  <c r="AE169" i="17" s="1"/>
  <c r="AR169" i="17"/>
  <c r="AS169" i="17" s="1"/>
  <c r="AY169" i="17"/>
  <c r="AZ169" i="17" s="1"/>
  <c r="BH190" i="17"/>
  <c r="BI190" i="17" s="1"/>
  <c r="AT190" i="17"/>
  <c r="AU190" i="17" s="1"/>
  <c r="BA190" i="17"/>
  <c r="BB190" i="17" s="1"/>
  <c r="AM190" i="17"/>
  <c r="AN190" i="17" s="1"/>
  <c r="AF190" i="17"/>
  <c r="AG190" i="17" s="1"/>
  <c r="Y160" i="17"/>
  <c r="BH180" i="17"/>
  <c r="BI180" i="17" s="1"/>
  <c r="BA180" i="17"/>
  <c r="BB180" i="17" s="1"/>
  <c r="AT180" i="17"/>
  <c r="AU180" i="17" s="1"/>
  <c r="AF180" i="17"/>
  <c r="AG180" i="17" s="1"/>
  <c r="AM180" i="17"/>
  <c r="AN180" i="17" s="1"/>
  <c r="BH181" i="17"/>
  <c r="BI181" i="17" s="1"/>
  <c r="BA181" i="17"/>
  <c r="BB181" i="17" s="1"/>
  <c r="AF181" i="17"/>
  <c r="AG181" i="17" s="1"/>
  <c r="AT181" i="17"/>
  <c r="AU181" i="17" s="1"/>
  <c r="AM181" i="17"/>
  <c r="AN181" i="17" s="1"/>
  <c r="Y164" i="17"/>
  <c r="BF165" i="17" s="1"/>
  <c r="BG165" i="17" s="1"/>
  <c r="AD188" i="17"/>
  <c r="AE188" i="17" s="1"/>
  <c r="AY188" i="17"/>
  <c r="AZ188" i="17" s="1"/>
  <c r="AK188" i="17"/>
  <c r="AL188" i="17" s="1"/>
  <c r="AR188" i="17"/>
  <c r="AS188" i="17" s="1"/>
  <c r="BH191" i="17"/>
  <c r="BI191" i="17" s="1"/>
  <c r="BA191" i="17"/>
  <c r="BB191" i="17" s="1"/>
  <c r="AM191" i="17"/>
  <c r="AN191" i="17" s="1"/>
  <c r="AT191" i="17"/>
  <c r="AU191" i="17" s="1"/>
  <c r="AF191" i="17"/>
  <c r="AG191" i="17" s="1"/>
  <c r="Y184" i="17"/>
  <c r="BH195" i="17"/>
  <c r="BI195" i="17" s="1"/>
  <c r="BA195" i="17"/>
  <c r="BB195" i="17" s="1"/>
  <c r="AM195" i="17"/>
  <c r="AN195" i="17" s="1"/>
  <c r="AT195" i="17"/>
  <c r="AU195" i="17" s="1"/>
  <c r="AF195" i="17"/>
  <c r="AG195" i="17" s="1"/>
  <c r="AY197" i="17"/>
  <c r="AZ197" i="17" s="1"/>
  <c r="AR197" i="17"/>
  <c r="AS197" i="17" s="1"/>
  <c r="AK197" i="17"/>
  <c r="AL197" i="17" s="1"/>
  <c r="AD197" i="17"/>
  <c r="AE197" i="17" s="1"/>
  <c r="Y183" i="17"/>
  <c r="BF184" i="17" s="1"/>
  <c r="BG184" i="17" s="1"/>
  <c r="Y170" i="17"/>
  <c r="BF171" i="17" s="1"/>
  <c r="BG171" i="17" s="1"/>
  <c r="Y185" i="17"/>
  <c r="BH183" i="17"/>
  <c r="BI183" i="17" s="1"/>
  <c r="BA183" i="17"/>
  <c r="BB183" i="17" s="1"/>
  <c r="AM183" i="17"/>
  <c r="AN183" i="17" s="1"/>
  <c r="AT183" i="17"/>
  <c r="AU183" i="17" s="1"/>
  <c r="AF183" i="17"/>
  <c r="AG183" i="17" s="1"/>
  <c r="AT188" i="17"/>
  <c r="AU188" i="17" s="1"/>
  <c r="AF188" i="17"/>
  <c r="AG188" i="17" s="1"/>
  <c r="AM188" i="17"/>
  <c r="AN188" i="17" s="1"/>
  <c r="BH188" i="17"/>
  <c r="BI188" i="17" s="1"/>
  <c r="BA188" i="17"/>
  <c r="BB188" i="17" s="1"/>
  <c r="AK214" i="17"/>
  <c r="AL214" i="17" s="1"/>
  <c r="AY214" i="17"/>
  <c r="AZ214" i="17" s="1"/>
  <c r="AR214" i="17"/>
  <c r="AS214" i="17" s="1"/>
  <c r="AD214" i="17"/>
  <c r="AE214" i="17" s="1"/>
  <c r="AD217" i="17"/>
  <c r="AE217" i="17" s="1"/>
  <c r="AR217" i="17"/>
  <c r="AS217" i="17" s="1"/>
  <c r="AY217" i="17"/>
  <c r="AZ217" i="17" s="1"/>
  <c r="AK217" i="17"/>
  <c r="AL217" i="17" s="1"/>
  <c r="AF217" i="17"/>
  <c r="AG217" i="17" s="1"/>
  <c r="BA217" i="17"/>
  <c r="BB217" i="17" s="1"/>
  <c r="BH217" i="17"/>
  <c r="BI217" i="17" s="1"/>
  <c r="AT217" i="17"/>
  <c r="AU217" i="17" s="1"/>
  <c r="AM217" i="17"/>
  <c r="AN217" i="17" s="1"/>
  <c r="AK210" i="17"/>
  <c r="AL210" i="17" s="1"/>
  <c r="AR210" i="17"/>
  <c r="AS210" i="17" s="1"/>
  <c r="AD210" i="17"/>
  <c r="AE210" i="17" s="1"/>
  <c r="AY210" i="17"/>
  <c r="AZ210" i="17" s="1"/>
  <c r="Y214" i="17"/>
  <c r="BH198" i="17"/>
  <c r="BI198" i="17" s="1"/>
  <c r="BA198" i="17"/>
  <c r="BB198" i="17" s="1"/>
  <c r="AM198" i="17"/>
  <c r="AN198" i="17" s="1"/>
  <c r="AT198" i="17"/>
  <c r="AU198" i="17" s="1"/>
  <c r="AF198" i="17"/>
  <c r="AG198" i="17" s="1"/>
  <c r="Y202" i="17"/>
  <c r="BF203" i="17" s="1"/>
  <c r="BG203" i="17" s="1"/>
  <c r="BA200" i="17"/>
  <c r="BB200" i="17" s="1"/>
  <c r="AT200" i="17"/>
  <c r="AU200" i="17" s="1"/>
  <c r="AF200" i="17"/>
  <c r="AG200" i="17" s="1"/>
  <c r="AM200" i="17"/>
  <c r="AN200" i="17" s="1"/>
  <c r="BH200" i="17"/>
  <c r="BI200" i="17" s="1"/>
  <c r="BA213" i="17"/>
  <c r="BB213" i="17" s="1"/>
  <c r="BH213" i="17"/>
  <c r="BI213" i="17" s="1"/>
  <c r="AT213" i="17"/>
  <c r="AU213" i="17" s="1"/>
  <c r="AM213" i="17"/>
  <c r="AN213" i="17" s="1"/>
  <c r="AF213" i="17"/>
  <c r="AG213" i="17" s="1"/>
  <c r="Y206" i="17"/>
  <c r="BA212" i="17"/>
  <c r="BB212" i="17" s="1"/>
  <c r="AT212" i="17"/>
  <c r="AU212" i="17" s="1"/>
  <c r="AF212" i="17"/>
  <c r="AG212" i="17" s="1"/>
  <c r="AM212" i="17"/>
  <c r="AN212" i="17" s="1"/>
  <c r="BH212" i="17"/>
  <c r="BI212" i="17" s="1"/>
  <c r="AG370" i="18"/>
  <c r="AH370" i="18"/>
  <c r="AI370" i="18" s="1"/>
  <c r="AK370" i="18" s="1"/>
  <c r="AK6" i="17"/>
  <c r="AL6" i="17" s="1"/>
  <c r="AR6" i="17"/>
  <c r="AS6" i="17" s="1"/>
  <c r="AD6" i="17"/>
  <c r="AE6" i="17" s="1"/>
  <c r="AY6" i="17"/>
  <c r="AZ6" i="17" s="1"/>
  <c r="AG376" i="18"/>
  <c r="AH376" i="18"/>
  <c r="AI376" i="18" s="1"/>
  <c r="AK376" i="18" s="1"/>
  <c r="Y254" i="17"/>
  <c r="BE200" i="17"/>
  <c r="BF200" i="17" s="1"/>
  <c r="BG200" i="17" s="1"/>
  <c r="Y70" i="17"/>
  <c r="AH94" i="18"/>
  <c r="AI94" i="18" s="1"/>
  <c r="Y226" i="17"/>
  <c r="BD176" i="17"/>
  <c r="BH54" i="17"/>
  <c r="BI54" i="17" s="1"/>
  <c r="BA54" i="17"/>
  <c r="BB54" i="17" s="1"/>
  <c r="AM54" i="17"/>
  <c r="AN54" i="17" s="1"/>
  <c r="AT54" i="17"/>
  <c r="AU54" i="17" s="1"/>
  <c r="AF54" i="17"/>
  <c r="AG54" i="17" s="1"/>
  <c r="BE166" i="17"/>
  <c r="BF166" i="17" s="1"/>
  <c r="BG166" i="17" s="1"/>
  <c r="AH350" i="18"/>
  <c r="AI350" i="18" s="1"/>
  <c r="AK350" i="18" s="1"/>
  <c r="Y119" i="17"/>
  <c r="Y40" i="17"/>
  <c r="BA237" i="17"/>
  <c r="BB237" i="17" s="1"/>
  <c r="BH237" i="17"/>
  <c r="BI237" i="17" s="1"/>
  <c r="AT237" i="17"/>
  <c r="AU237" i="17" s="1"/>
  <c r="AM237" i="17"/>
  <c r="AN237" i="17" s="1"/>
  <c r="AF237" i="17"/>
  <c r="AG237" i="17" s="1"/>
  <c r="BE183" i="17"/>
  <c r="BF183" i="17" s="1"/>
  <c r="BG183" i="17" s="1"/>
  <c r="AD231" i="17"/>
  <c r="AE231" i="17" s="1"/>
  <c r="AK231" i="17"/>
  <c r="AL231" i="17" s="1"/>
  <c r="AR231" i="17"/>
  <c r="AS231" i="17" s="1"/>
  <c r="AY231" i="17"/>
  <c r="AZ231" i="17" s="1"/>
  <c r="AD229" i="17"/>
  <c r="AE229" i="17" s="1"/>
  <c r="AR229" i="17"/>
  <c r="AS229" i="17" s="1"/>
  <c r="AK229" i="17"/>
  <c r="AL229" i="17" s="1"/>
  <c r="AY229" i="17"/>
  <c r="AZ229" i="17" s="1"/>
  <c r="AF112" i="17"/>
  <c r="AG112" i="17" s="1"/>
  <c r="AM112" i="17"/>
  <c r="AN112" i="17" s="1"/>
  <c r="BH112" i="17"/>
  <c r="BI112" i="17" s="1"/>
  <c r="BA112" i="17"/>
  <c r="BB112" i="17" s="1"/>
  <c r="AT112" i="17"/>
  <c r="AU112" i="17" s="1"/>
  <c r="BF178" i="17"/>
  <c r="BG178" i="17" s="1"/>
  <c r="BE68" i="17"/>
  <c r="BF68" i="17" s="1"/>
  <c r="BG68" i="17" s="1"/>
  <c r="BF210" i="17"/>
  <c r="BG210" i="17" s="1"/>
  <c r="Y122" i="17"/>
  <c r="Y108" i="17"/>
  <c r="BF172" i="17"/>
  <c r="BG172" i="17" s="1"/>
  <c r="AK109" i="17" l="1"/>
  <c r="AL109" i="17" s="1"/>
  <c r="AY109" i="17"/>
  <c r="AZ109" i="17" s="1"/>
  <c r="AD109" i="17"/>
  <c r="AE109" i="17" s="1"/>
  <c r="AR109" i="17"/>
  <c r="AS109" i="17" s="1"/>
  <c r="AR41" i="17"/>
  <c r="AS41" i="17" s="1"/>
  <c r="AD41" i="17"/>
  <c r="AE41" i="17" s="1"/>
  <c r="AK41" i="17"/>
  <c r="AL41" i="17" s="1"/>
  <c r="AY41" i="17"/>
  <c r="AZ41" i="17" s="1"/>
  <c r="CE96" i="17"/>
  <c r="AK94" i="18"/>
  <c r="AD207" i="17"/>
  <c r="AE207" i="17" s="1"/>
  <c r="AK207" i="17"/>
  <c r="AL207" i="17" s="1"/>
  <c r="AY207" i="17"/>
  <c r="AZ207" i="17" s="1"/>
  <c r="AR207" i="17"/>
  <c r="AS207" i="17" s="1"/>
  <c r="AM326" i="18"/>
  <c r="AN326" i="18" s="1"/>
  <c r="AK10" i="17"/>
  <c r="AL10" i="17" s="1"/>
  <c r="AY10" i="17"/>
  <c r="AZ10" i="17" s="1"/>
  <c r="AR10" i="17"/>
  <c r="AS10" i="17" s="1"/>
  <c r="AD10" i="17"/>
  <c r="AE10" i="17" s="1"/>
  <c r="CE113" i="17"/>
  <c r="AK111" i="18"/>
  <c r="AM385" i="18"/>
  <c r="AN385" i="18" s="1"/>
  <c r="AM354" i="18"/>
  <c r="AN354" i="18" s="1"/>
  <c r="AL354" i="18"/>
  <c r="CE92" i="17"/>
  <c r="AK90" i="18"/>
  <c r="AK19" i="17"/>
  <c r="AL19" i="17" s="1"/>
  <c r="AR19" i="17"/>
  <c r="AS19" i="17" s="1"/>
  <c r="AD19" i="17"/>
  <c r="AE19" i="17" s="1"/>
  <c r="AY19" i="17"/>
  <c r="AZ19" i="17" s="1"/>
  <c r="AK85" i="17"/>
  <c r="AL85" i="17" s="1"/>
  <c r="AD85" i="17"/>
  <c r="AE85" i="17" s="1"/>
  <c r="AY85" i="17"/>
  <c r="AZ85" i="17" s="1"/>
  <c r="AR85" i="17"/>
  <c r="AS85" i="17" s="1"/>
  <c r="BF85" i="17"/>
  <c r="BG85" i="17" s="1"/>
  <c r="AD81" i="17"/>
  <c r="AE81" i="17" s="1"/>
  <c r="AY81" i="17"/>
  <c r="AZ81" i="17" s="1"/>
  <c r="AR81" i="17"/>
  <c r="AS81" i="17" s="1"/>
  <c r="AK81" i="17"/>
  <c r="AL81" i="17" s="1"/>
  <c r="AM386" i="18"/>
  <c r="AN386" i="18" s="1"/>
  <c r="AC38" i="18"/>
  <c r="AB38" i="18"/>
  <c r="CA40" i="17"/>
  <c r="AD56" i="17"/>
  <c r="AE56" i="17" s="1"/>
  <c r="AR56" i="17"/>
  <c r="AS56" i="17" s="1"/>
  <c r="AK56" i="17"/>
  <c r="AL56" i="17" s="1"/>
  <c r="AY56" i="17"/>
  <c r="AZ56" i="17" s="1"/>
  <c r="AM274" i="18"/>
  <c r="AN274" i="18" s="1"/>
  <c r="AL274" i="18"/>
  <c r="AK106" i="17"/>
  <c r="AL106" i="17" s="1"/>
  <c r="AD106" i="17"/>
  <c r="AE106" i="17" s="1"/>
  <c r="AR106" i="17"/>
  <c r="AS106" i="17" s="1"/>
  <c r="AY106" i="17"/>
  <c r="AZ106" i="17" s="1"/>
  <c r="AC44" i="18"/>
  <c r="CA46" i="17"/>
  <c r="AC20" i="18"/>
  <c r="CA22" i="17"/>
  <c r="AY50" i="17"/>
  <c r="AZ50" i="17" s="1"/>
  <c r="AK50" i="17"/>
  <c r="AL50" i="17" s="1"/>
  <c r="AR50" i="17"/>
  <c r="AS50" i="17" s="1"/>
  <c r="AD50" i="17"/>
  <c r="AE50" i="17" s="1"/>
  <c r="CE10" i="17"/>
  <c r="AK8" i="18"/>
  <c r="AM356" i="18"/>
  <c r="AN356" i="18" s="1"/>
  <c r="AR149" i="17"/>
  <c r="AS149" i="17" s="1"/>
  <c r="AK149" i="17"/>
  <c r="AL149" i="17" s="1"/>
  <c r="AD149" i="17"/>
  <c r="AE149" i="17" s="1"/>
  <c r="AY149" i="17"/>
  <c r="AZ149" i="17" s="1"/>
  <c r="BF149" i="17"/>
  <c r="BG149" i="17" s="1"/>
  <c r="AK242" i="17"/>
  <c r="AL242" i="17" s="1"/>
  <c r="AR242" i="17"/>
  <c r="AS242" i="17" s="1"/>
  <c r="AD242" i="17"/>
  <c r="AE242" i="17" s="1"/>
  <c r="AY242" i="17"/>
  <c r="AZ242" i="17" s="1"/>
  <c r="AK250" i="17"/>
  <c r="AL250" i="17" s="1"/>
  <c r="AD250" i="17"/>
  <c r="AE250" i="17" s="1"/>
  <c r="AR250" i="17"/>
  <c r="AS250" i="17" s="1"/>
  <c r="AY250" i="17"/>
  <c r="AZ250" i="17" s="1"/>
  <c r="AK15" i="17"/>
  <c r="AL15" i="17" s="1"/>
  <c r="AR15" i="17"/>
  <c r="AS15" i="17" s="1"/>
  <c r="AD15" i="17"/>
  <c r="AE15" i="17" s="1"/>
  <c r="AY15" i="17"/>
  <c r="AZ15" i="17" s="1"/>
  <c r="AM260" i="18"/>
  <c r="AN260" i="18" s="1"/>
  <c r="AL260" i="18"/>
  <c r="CE245" i="17"/>
  <c r="AK243" i="18"/>
  <c r="AD219" i="17"/>
  <c r="AE219" i="17" s="1"/>
  <c r="AK219" i="17"/>
  <c r="AL219" i="17" s="1"/>
  <c r="AR219" i="17"/>
  <c r="AS219" i="17" s="1"/>
  <c r="AY219" i="17"/>
  <c r="AZ219" i="17" s="1"/>
  <c r="AD177" i="17"/>
  <c r="AE177" i="17" s="1"/>
  <c r="AR177" i="17"/>
  <c r="AS177" i="17" s="1"/>
  <c r="AY177" i="17"/>
  <c r="AZ177" i="17" s="1"/>
  <c r="AK177" i="17"/>
  <c r="AL177" i="17" s="1"/>
  <c r="AK181" i="17"/>
  <c r="AL181" i="17" s="1"/>
  <c r="AY181" i="17"/>
  <c r="AZ181" i="17" s="1"/>
  <c r="AR181" i="17"/>
  <c r="AS181" i="17" s="1"/>
  <c r="AD181" i="17"/>
  <c r="AE181" i="17" s="1"/>
  <c r="CE119" i="17"/>
  <c r="AK117" i="18"/>
  <c r="AC122" i="18"/>
  <c r="AB122" i="18"/>
  <c r="CA124" i="17"/>
  <c r="AK36" i="17"/>
  <c r="AL36" i="17" s="1"/>
  <c r="AR36" i="17"/>
  <c r="AS36" i="17" s="1"/>
  <c r="AD36" i="17"/>
  <c r="AE36" i="17" s="1"/>
  <c r="AY36" i="17"/>
  <c r="AZ36" i="17" s="1"/>
  <c r="AR34" i="17"/>
  <c r="AS34" i="17" s="1"/>
  <c r="AD34" i="17"/>
  <c r="AE34" i="17" s="1"/>
  <c r="AK34" i="17"/>
  <c r="AL34" i="17" s="1"/>
  <c r="AY34" i="17"/>
  <c r="AZ34" i="17" s="1"/>
  <c r="CE80" i="17"/>
  <c r="AK78" i="18"/>
  <c r="AD221" i="17"/>
  <c r="AE221" i="17" s="1"/>
  <c r="AR221" i="17"/>
  <c r="AS221" i="17" s="1"/>
  <c r="AK221" i="17"/>
  <c r="AL221" i="17" s="1"/>
  <c r="AY221" i="17"/>
  <c r="AZ221" i="17" s="1"/>
  <c r="AM266" i="18"/>
  <c r="AN266" i="18" s="1"/>
  <c r="AL266" i="18"/>
  <c r="AM338" i="18"/>
  <c r="AN338" i="18" s="1"/>
  <c r="AK67" i="17"/>
  <c r="AL67" i="17" s="1"/>
  <c r="AD67" i="17"/>
  <c r="AE67" i="17" s="1"/>
  <c r="AR67" i="17"/>
  <c r="AS67" i="17" s="1"/>
  <c r="AY67" i="17"/>
  <c r="AZ67" i="17" s="1"/>
  <c r="BF67" i="17"/>
  <c r="BG67" i="17" s="1"/>
  <c r="AB6" i="18"/>
  <c r="AC6" i="18"/>
  <c r="CA8" i="17"/>
  <c r="CE233" i="17"/>
  <c r="AK231" i="18"/>
  <c r="AM257" i="18"/>
  <c r="AN257" i="18" s="1"/>
  <c r="AL257" i="18"/>
  <c r="CE229" i="17"/>
  <c r="AK227" i="18"/>
  <c r="AM256" i="18"/>
  <c r="AN256" i="18" s="1"/>
  <c r="AL256" i="18"/>
  <c r="AB13" i="18"/>
  <c r="AC13" i="18"/>
  <c r="CA15" i="17"/>
  <c r="CE39" i="17"/>
  <c r="AK37" i="18"/>
  <c r="AM360" i="18"/>
  <c r="AN360" i="18" s="1"/>
  <c r="AD247" i="17"/>
  <c r="AE247" i="17" s="1"/>
  <c r="AK247" i="17"/>
  <c r="AL247" i="17" s="1"/>
  <c r="AR247" i="17"/>
  <c r="AS247" i="17" s="1"/>
  <c r="AY247" i="17"/>
  <c r="AZ247" i="17" s="1"/>
  <c r="AY167" i="17"/>
  <c r="AZ167" i="17" s="1"/>
  <c r="AR167" i="17"/>
  <c r="AS167" i="17" s="1"/>
  <c r="AK167" i="17"/>
  <c r="AL167" i="17" s="1"/>
  <c r="AD167" i="17"/>
  <c r="AE167" i="17" s="1"/>
  <c r="AM364" i="18"/>
  <c r="AN364" i="18" s="1"/>
  <c r="AL364" i="18"/>
  <c r="AK115" i="17"/>
  <c r="AL115" i="17" s="1"/>
  <c r="AD115" i="17"/>
  <c r="AE115" i="17" s="1"/>
  <c r="AR115" i="17"/>
  <c r="AS115" i="17" s="1"/>
  <c r="AY115" i="17"/>
  <c r="AZ115" i="17" s="1"/>
  <c r="AM374" i="18"/>
  <c r="AN374" i="18" s="1"/>
  <c r="AL374" i="18"/>
  <c r="AB226" i="18"/>
  <c r="AC226" i="18"/>
  <c r="CA228" i="17"/>
  <c r="BF81" i="17"/>
  <c r="BG81" i="17" s="1"/>
  <c r="AD244" i="17"/>
  <c r="AE244" i="17" s="1"/>
  <c r="AK244" i="17"/>
  <c r="AL244" i="17" s="1"/>
  <c r="AR244" i="17"/>
  <c r="AS244" i="17" s="1"/>
  <c r="AY244" i="17"/>
  <c r="AZ244" i="17" s="1"/>
  <c r="AR105" i="17"/>
  <c r="AS105" i="17" s="1"/>
  <c r="AY105" i="17"/>
  <c r="AZ105" i="17" s="1"/>
  <c r="AK105" i="17"/>
  <c r="AL105" i="17" s="1"/>
  <c r="AD105" i="17"/>
  <c r="AE105" i="17" s="1"/>
  <c r="BF105" i="17"/>
  <c r="BG105" i="17" s="1"/>
  <c r="AY97" i="17"/>
  <c r="AZ97" i="17" s="1"/>
  <c r="AR97" i="17"/>
  <c r="AS97" i="17" s="1"/>
  <c r="AK97" i="17"/>
  <c r="AL97" i="17" s="1"/>
  <c r="AD97" i="17"/>
  <c r="AE97" i="17" s="1"/>
  <c r="BF97" i="17"/>
  <c r="BG97" i="17" s="1"/>
  <c r="BF177" i="17"/>
  <c r="BG177" i="17" s="1"/>
  <c r="AD52" i="17"/>
  <c r="AE52" i="17" s="1"/>
  <c r="AK52" i="17"/>
  <c r="AL52" i="17" s="1"/>
  <c r="AR52" i="17"/>
  <c r="AS52" i="17" s="1"/>
  <c r="AY52" i="17"/>
  <c r="AZ52" i="17" s="1"/>
  <c r="AH157" i="18"/>
  <c r="AI157" i="18" s="1"/>
  <c r="AD125" i="17"/>
  <c r="AE125" i="17" s="1"/>
  <c r="AR125" i="17"/>
  <c r="AS125" i="17" s="1"/>
  <c r="AK125" i="17"/>
  <c r="AL125" i="17" s="1"/>
  <c r="AY125" i="17"/>
  <c r="AZ125" i="17" s="1"/>
  <c r="BF174" i="17"/>
  <c r="BG174" i="17" s="1"/>
  <c r="AD232" i="17"/>
  <c r="AE232" i="17" s="1"/>
  <c r="AK232" i="17"/>
  <c r="AL232" i="17" s="1"/>
  <c r="AR232" i="17"/>
  <c r="AS232" i="17" s="1"/>
  <c r="AY232" i="17"/>
  <c r="AZ232" i="17" s="1"/>
  <c r="CE123" i="17"/>
  <c r="AK121" i="18"/>
  <c r="AC52" i="18"/>
  <c r="AB52" i="18"/>
  <c r="CA54" i="17"/>
  <c r="AD253" i="17"/>
  <c r="AE253" i="17" s="1"/>
  <c r="AK253" i="17"/>
  <c r="AL253" i="17" s="1"/>
  <c r="AR253" i="17"/>
  <c r="AS253" i="17" s="1"/>
  <c r="AY253" i="17"/>
  <c r="AZ253" i="17" s="1"/>
  <c r="CE127" i="17"/>
  <c r="AK125" i="18"/>
  <c r="AC42" i="18"/>
  <c r="AB42" i="18"/>
  <c r="CA44" i="17"/>
  <c r="AR145" i="17"/>
  <c r="AS145" i="17" s="1"/>
  <c r="AY145" i="17"/>
  <c r="AZ145" i="17" s="1"/>
  <c r="AD145" i="17"/>
  <c r="AE145" i="17" s="1"/>
  <c r="AK145" i="17"/>
  <c r="AL145" i="17" s="1"/>
  <c r="BF145" i="17"/>
  <c r="BG145" i="17" s="1"/>
  <c r="AM388" i="18"/>
  <c r="AN388" i="18" s="1"/>
  <c r="CE82" i="17"/>
  <c r="AK80" i="18"/>
  <c r="AB252" i="18"/>
  <c r="AC252" i="18"/>
  <c r="CA254" i="17"/>
  <c r="AR170" i="17"/>
  <c r="AS170" i="17" s="1"/>
  <c r="AK170" i="17"/>
  <c r="AL170" i="17" s="1"/>
  <c r="AY170" i="17"/>
  <c r="AZ170" i="17" s="1"/>
  <c r="AD170" i="17"/>
  <c r="AE170" i="17" s="1"/>
  <c r="AY166" i="17"/>
  <c r="AZ166" i="17" s="1"/>
  <c r="AK166" i="17"/>
  <c r="AL166" i="17" s="1"/>
  <c r="AD166" i="17"/>
  <c r="AE166" i="17" s="1"/>
  <c r="AR166" i="17"/>
  <c r="AS166" i="17" s="1"/>
  <c r="AB250" i="18"/>
  <c r="AC250" i="18"/>
  <c r="CA252" i="17"/>
  <c r="AM275" i="18"/>
  <c r="AN275" i="18" s="1"/>
  <c r="BF167" i="17"/>
  <c r="BG167" i="17" s="1"/>
  <c r="AC50" i="18"/>
  <c r="CA52" i="17"/>
  <c r="AC120" i="18"/>
  <c r="AB120" i="18"/>
  <c r="CA122" i="17"/>
  <c r="AM268" i="18"/>
  <c r="AN268" i="18" s="1"/>
  <c r="AL268" i="18"/>
  <c r="CE14" i="17"/>
  <c r="AK12" i="18"/>
  <c r="CE235" i="17"/>
  <c r="AK233" i="18"/>
  <c r="AM273" i="18"/>
  <c r="AN273" i="18" s="1"/>
  <c r="BD154" i="17"/>
  <c r="BD153" i="17"/>
  <c r="AD123" i="17"/>
  <c r="AE123" i="17" s="1"/>
  <c r="AK123" i="17"/>
  <c r="AL123" i="17" s="1"/>
  <c r="AR123" i="17"/>
  <c r="AS123" i="17" s="1"/>
  <c r="AY123" i="17"/>
  <c r="AZ123" i="17" s="1"/>
  <c r="AD120" i="17"/>
  <c r="AE120" i="17" s="1"/>
  <c r="AK120" i="17"/>
  <c r="AL120" i="17" s="1"/>
  <c r="AR120" i="17"/>
  <c r="AS120" i="17" s="1"/>
  <c r="AY120" i="17"/>
  <c r="AZ120" i="17" s="1"/>
  <c r="AG94" i="18"/>
  <c r="CD96" i="17" s="1"/>
  <c r="AM376" i="18"/>
  <c r="AN376" i="18" s="1"/>
  <c r="AL376" i="18"/>
  <c r="AD215" i="17"/>
  <c r="AE215" i="17" s="1"/>
  <c r="AK215" i="17"/>
  <c r="AL215" i="17" s="1"/>
  <c r="AR215" i="17"/>
  <c r="AS215" i="17" s="1"/>
  <c r="AY215" i="17"/>
  <c r="AZ215" i="17" s="1"/>
  <c r="AY186" i="17"/>
  <c r="AZ186" i="17" s="1"/>
  <c r="AD186" i="17"/>
  <c r="AE186" i="17" s="1"/>
  <c r="AK186" i="17"/>
  <c r="AL186" i="17" s="1"/>
  <c r="AR186" i="17"/>
  <c r="AS186" i="17" s="1"/>
  <c r="AR185" i="17"/>
  <c r="AS185" i="17" s="1"/>
  <c r="AY185" i="17"/>
  <c r="AZ185" i="17" s="1"/>
  <c r="AD185" i="17"/>
  <c r="AE185" i="17" s="1"/>
  <c r="AK185" i="17"/>
  <c r="AL185" i="17" s="1"/>
  <c r="AC251" i="18"/>
  <c r="CA253" i="17"/>
  <c r="AY28" i="17"/>
  <c r="AZ28" i="17" s="1"/>
  <c r="AD28" i="17"/>
  <c r="AE28" i="17" s="1"/>
  <c r="AR28" i="17"/>
  <c r="AS28" i="17" s="1"/>
  <c r="AK28" i="17"/>
  <c r="AL28" i="17" s="1"/>
  <c r="AG326" i="18"/>
  <c r="AG111" i="18"/>
  <c r="CD113" i="17" s="1"/>
  <c r="AM328" i="18"/>
  <c r="AN328" i="18" s="1"/>
  <c r="AG385" i="18"/>
  <c r="AR126" i="17"/>
  <c r="AS126" i="17" s="1"/>
  <c r="AD126" i="17"/>
  <c r="AE126" i="17" s="1"/>
  <c r="AK126" i="17"/>
  <c r="AL126" i="17" s="1"/>
  <c r="AY126" i="17"/>
  <c r="AZ126" i="17" s="1"/>
  <c r="AG354" i="18"/>
  <c r="AM342" i="18"/>
  <c r="AN342" i="18" s="1"/>
  <c r="AG90" i="18"/>
  <c r="CD92" i="17" s="1"/>
  <c r="AM381" i="18"/>
  <c r="AN381" i="18" s="1"/>
  <c r="AL381" i="18"/>
  <c r="AY95" i="17"/>
  <c r="AZ95" i="17" s="1"/>
  <c r="AD95" i="17"/>
  <c r="AE95" i="17" s="1"/>
  <c r="AR95" i="17"/>
  <c r="AS95" i="17" s="1"/>
  <c r="AK95" i="17"/>
  <c r="AL95" i="17" s="1"/>
  <c r="BF95" i="17"/>
  <c r="BG95" i="17" s="1"/>
  <c r="AD21" i="17"/>
  <c r="AE21" i="17" s="1"/>
  <c r="AR21" i="17"/>
  <c r="AS21" i="17" s="1"/>
  <c r="AK21" i="17"/>
  <c r="AL21" i="17" s="1"/>
  <c r="AY21" i="17"/>
  <c r="AZ21" i="17" s="1"/>
  <c r="CE231" i="17"/>
  <c r="AK229" i="18"/>
  <c r="AG386" i="18"/>
  <c r="CE136" i="17"/>
  <c r="AK134" i="18"/>
  <c r="AM272" i="18"/>
  <c r="AN272" i="18" s="1"/>
  <c r="AL272" i="18"/>
  <c r="AG274" i="18"/>
  <c r="CE134" i="17"/>
  <c r="AK132" i="18"/>
  <c r="AR58" i="17"/>
  <c r="AS58" i="17" s="1"/>
  <c r="AK58" i="17"/>
  <c r="AL58" i="17" s="1"/>
  <c r="AD58" i="17"/>
  <c r="AE58" i="17" s="1"/>
  <c r="AY58" i="17"/>
  <c r="AZ58" i="17" s="1"/>
  <c r="AG8" i="18"/>
  <c r="CD10" i="17" s="1"/>
  <c r="AG356" i="18"/>
  <c r="AK146" i="17"/>
  <c r="AL146" i="17" s="1"/>
  <c r="AR146" i="17"/>
  <c r="AS146" i="17" s="1"/>
  <c r="AD146" i="17"/>
  <c r="AE146" i="17" s="1"/>
  <c r="AY146" i="17"/>
  <c r="AZ146" i="17" s="1"/>
  <c r="AY37" i="17"/>
  <c r="AZ37" i="17" s="1"/>
  <c r="AD37" i="17"/>
  <c r="AE37" i="17" s="1"/>
  <c r="AK37" i="17"/>
  <c r="AL37" i="17" s="1"/>
  <c r="AR37" i="17"/>
  <c r="AS37" i="17" s="1"/>
  <c r="CE247" i="17"/>
  <c r="AK245" i="18"/>
  <c r="AM348" i="18"/>
  <c r="AN348" i="18" s="1"/>
  <c r="AG260" i="18"/>
  <c r="AG243" i="18"/>
  <c r="CD245" i="17" s="1"/>
  <c r="AC118" i="18"/>
  <c r="CA120" i="17"/>
  <c r="AC246" i="18"/>
  <c r="CA248" i="17"/>
  <c r="AD200" i="17"/>
  <c r="AE200" i="17" s="1"/>
  <c r="AK200" i="17"/>
  <c r="AL200" i="17" s="1"/>
  <c r="AY200" i="17"/>
  <c r="AZ200" i="17" s="1"/>
  <c r="AR200" i="17"/>
  <c r="AS200" i="17" s="1"/>
  <c r="AD191" i="17"/>
  <c r="AE191" i="17" s="1"/>
  <c r="AK191" i="17"/>
  <c r="AL191" i="17" s="1"/>
  <c r="AY191" i="17"/>
  <c r="AZ191" i="17" s="1"/>
  <c r="AR191" i="17"/>
  <c r="AS191" i="17" s="1"/>
  <c r="AG117" i="18"/>
  <c r="CD119" i="17" s="1"/>
  <c r="AY27" i="17"/>
  <c r="AZ27" i="17" s="1"/>
  <c r="AD27" i="17"/>
  <c r="AE27" i="17" s="1"/>
  <c r="AK27" i="17"/>
  <c r="AL27" i="17" s="1"/>
  <c r="AR27" i="17"/>
  <c r="AS27" i="17" s="1"/>
  <c r="BF27" i="17"/>
  <c r="BG27" i="17" s="1"/>
  <c r="CE138" i="17"/>
  <c r="AK136" i="18"/>
  <c r="AC40" i="18"/>
  <c r="AB40" i="18" s="1"/>
  <c r="CA42" i="17"/>
  <c r="AK254" i="17"/>
  <c r="AL254" i="17" s="1"/>
  <c r="AD254" i="17"/>
  <c r="AE254" i="17" s="1"/>
  <c r="AR254" i="17"/>
  <c r="AS254" i="17" s="1"/>
  <c r="AY254" i="17"/>
  <c r="AZ254" i="17" s="1"/>
  <c r="CE117" i="17"/>
  <c r="AK115" i="18"/>
  <c r="AM271" i="18"/>
  <c r="AN271" i="18" s="1"/>
  <c r="AL271" i="18"/>
  <c r="AG266" i="18"/>
  <c r="AG338" i="18"/>
  <c r="AM255" i="18"/>
  <c r="AN255" i="18" s="1"/>
  <c r="AL255" i="18"/>
  <c r="AC242" i="18"/>
  <c r="CA244" i="17"/>
  <c r="AG231" i="18"/>
  <c r="CD233" i="17" s="1"/>
  <c r="AD73" i="17"/>
  <c r="AE73" i="17" s="1"/>
  <c r="AK73" i="17"/>
  <c r="AL73" i="17" s="1"/>
  <c r="AY73" i="17"/>
  <c r="AZ73" i="17" s="1"/>
  <c r="AR73" i="17"/>
  <c r="AS73" i="17" s="1"/>
  <c r="BF73" i="17"/>
  <c r="BG73" i="17" s="1"/>
  <c r="BF41" i="17"/>
  <c r="BG41" i="17" s="1"/>
  <c r="CE131" i="17"/>
  <c r="AK129" i="18"/>
  <c r="AG257" i="18"/>
  <c r="AD223" i="17"/>
  <c r="AE223" i="17" s="1"/>
  <c r="AK223" i="17"/>
  <c r="AL223" i="17" s="1"/>
  <c r="AR223" i="17"/>
  <c r="AS223" i="17" s="1"/>
  <c r="AY223" i="17"/>
  <c r="AZ223" i="17" s="1"/>
  <c r="AK127" i="17"/>
  <c r="AL127" i="17" s="1"/>
  <c r="AR127" i="17"/>
  <c r="AS127" i="17" s="1"/>
  <c r="AD127" i="17"/>
  <c r="AE127" i="17" s="1"/>
  <c r="AY127" i="17"/>
  <c r="AZ127" i="17" s="1"/>
  <c r="AG227" i="18"/>
  <c r="CD229" i="17" s="1"/>
  <c r="AD245" i="17"/>
  <c r="AE245" i="17" s="1"/>
  <c r="AR245" i="17"/>
  <c r="AS245" i="17" s="1"/>
  <c r="AK245" i="17"/>
  <c r="AL245" i="17" s="1"/>
  <c r="AY245" i="17"/>
  <c r="AZ245" i="17" s="1"/>
  <c r="AG256" i="18"/>
  <c r="CE237" i="17"/>
  <c r="AK235" i="18"/>
  <c r="AG37" i="18"/>
  <c r="CD39" i="17" s="1"/>
  <c r="AR116" i="17"/>
  <c r="AS116" i="17" s="1"/>
  <c r="AK116" i="17"/>
  <c r="AL116" i="17" s="1"/>
  <c r="AD116" i="17"/>
  <c r="AE116" i="17" s="1"/>
  <c r="AY116" i="17"/>
  <c r="AZ116" i="17" s="1"/>
  <c r="AM261" i="18"/>
  <c r="AN261" i="18" s="1"/>
  <c r="AK63" i="17"/>
  <c r="AL63" i="17" s="1"/>
  <c r="AD63" i="17"/>
  <c r="AE63" i="17" s="1"/>
  <c r="AR63" i="17"/>
  <c r="AS63" i="17" s="1"/>
  <c r="AY63" i="17"/>
  <c r="AZ63" i="17" s="1"/>
  <c r="AM344" i="18"/>
  <c r="AN344" i="18" s="1"/>
  <c r="AG360" i="18"/>
  <c r="AD220" i="17"/>
  <c r="AE220" i="17" s="1"/>
  <c r="AR220" i="17"/>
  <c r="AS220" i="17" s="1"/>
  <c r="AK220" i="17"/>
  <c r="AL220" i="17" s="1"/>
  <c r="AY220" i="17"/>
  <c r="AZ220" i="17" s="1"/>
  <c r="AK138" i="17"/>
  <c r="AL138" i="17" s="1"/>
  <c r="AD138" i="17"/>
  <c r="AE138" i="17" s="1"/>
  <c r="AR138" i="17"/>
  <c r="AS138" i="17" s="1"/>
  <c r="AY138" i="17"/>
  <c r="AZ138" i="17" s="1"/>
  <c r="AD148" i="17"/>
  <c r="AE148" i="17" s="1"/>
  <c r="AR148" i="17"/>
  <c r="AS148" i="17" s="1"/>
  <c r="AK148" i="17"/>
  <c r="AL148" i="17" s="1"/>
  <c r="AY148" i="17"/>
  <c r="AZ148" i="17" s="1"/>
  <c r="BF28" i="17"/>
  <c r="BG28" i="17" s="1"/>
  <c r="BF75" i="17"/>
  <c r="BG75" i="17" s="1"/>
  <c r="AK117" i="17"/>
  <c r="AL117" i="17" s="1"/>
  <c r="AD117" i="17"/>
  <c r="AE117" i="17" s="1"/>
  <c r="AY117" i="17"/>
  <c r="AZ117" i="17" s="1"/>
  <c r="AR117" i="17"/>
  <c r="AS117" i="17" s="1"/>
  <c r="AD209" i="17"/>
  <c r="AE209" i="17" s="1"/>
  <c r="AK209" i="17"/>
  <c r="AL209" i="17" s="1"/>
  <c r="AY209" i="17"/>
  <c r="AZ209" i="17" s="1"/>
  <c r="AR209" i="17"/>
  <c r="AS209" i="17" s="1"/>
  <c r="AR201" i="17"/>
  <c r="AS201" i="17" s="1"/>
  <c r="AD201" i="17"/>
  <c r="AE201" i="17" s="1"/>
  <c r="AY201" i="17"/>
  <c r="AZ201" i="17" s="1"/>
  <c r="AK201" i="17"/>
  <c r="AL201" i="17" s="1"/>
  <c r="AK189" i="17"/>
  <c r="AL189" i="17" s="1"/>
  <c r="AY189" i="17"/>
  <c r="AZ189" i="17" s="1"/>
  <c r="AD189" i="17"/>
  <c r="AE189" i="17" s="1"/>
  <c r="AR189" i="17"/>
  <c r="AS189" i="17" s="1"/>
  <c r="AG364" i="18"/>
  <c r="AG374" i="18"/>
  <c r="AM254" i="18"/>
  <c r="AN254" i="18" s="1"/>
  <c r="AD57" i="17"/>
  <c r="AE57" i="17" s="1"/>
  <c r="AY57" i="17"/>
  <c r="AZ57" i="17" s="1"/>
  <c r="AK57" i="17"/>
  <c r="AL57" i="17" s="1"/>
  <c r="AR57" i="17"/>
  <c r="AS57" i="17" s="1"/>
  <c r="AM264" i="18"/>
  <c r="AN264" i="18" s="1"/>
  <c r="AL264" i="18"/>
  <c r="CE36" i="17"/>
  <c r="AK34" i="18"/>
  <c r="BF37" i="17"/>
  <c r="BG37" i="17" s="1"/>
  <c r="AM259" i="18"/>
  <c r="AN259" i="18" s="1"/>
  <c r="AL259" i="18"/>
  <c r="CE243" i="17"/>
  <c r="AK241" i="18"/>
  <c r="AK235" i="17"/>
  <c r="AL235" i="17" s="1"/>
  <c r="AD235" i="17"/>
  <c r="AE235" i="17" s="1"/>
  <c r="AR235" i="17"/>
  <c r="AS235" i="17" s="1"/>
  <c r="AY235" i="17"/>
  <c r="AZ235" i="17" s="1"/>
  <c r="AR65" i="17"/>
  <c r="AS65" i="17" s="1"/>
  <c r="AK65" i="17"/>
  <c r="AL65" i="17" s="1"/>
  <c r="AY65" i="17"/>
  <c r="AZ65" i="17" s="1"/>
  <c r="AD65" i="17"/>
  <c r="AE65" i="17" s="1"/>
  <c r="AG121" i="18"/>
  <c r="CD123" i="17" s="1"/>
  <c r="AD49" i="17"/>
  <c r="AE49" i="17" s="1"/>
  <c r="AK49" i="17"/>
  <c r="AL49" i="17" s="1"/>
  <c r="AR49" i="17"/>
  <c r="AS49" i="17" s="1"/>
  <c r="AY49" i="17"/>
  <c r="AZ49" i="17" s="1"/>
  <c r="AG125" i="18"/>
  <c r="CD127" i="17" s="1"/>
  <c r="AB234" i="18"/>
  <c r="AC234" i="18"/>
  <c r="CA236" i="17"/>
  <c r="AB105" i="18"/>
  <c r="AC105" i="18"/>
  <c r="CA107" i="17"/>
  <c r="AG388" i="18"/>
  <c r="BF5" i="17"/>
  <c r="BG5" i="17" s="1"/>
  <c r="AK5" i="17"/>
  <c r="AL5" i="17" s="1"/>
  <c r="AR5" i="17"/>
  <c r="AS5" i="17" s="1"/>
  <c r="AY5" i="17"/>
  <c r="AZ5" i="17" s="1"/>
  <c r="AD5" i="17"/>
  <c r="AE5" i="17" s="1"/>
  <c r="AR199" i="17"/>
  <c r="AS199" i="17" s="1"/>
  <c r="AD199" i="17"/>
  <c r="AE199" i="17" s="1"/>
  <c r="AK199" i="17"/>
  <c r="AL199" i="17" s="1"/>
  <c r="AY199" i="17"/>
  <c r="AZ199" i="17" s="1"/>
  <c r="AC159" i="18"/>
  <c r="AB159" i="18" s="1"/>
  <c r="CA161" i="17"/>
  <c r="AB17" i="18"/>
  <c r="AC17" i="18"/>
  <c r="CA19" i="17"/>
  <c r="CE225" i="17"/>
  <c r="AK223" i="18"/>
  <c r="AY9" i="17"/>
  <c r="AZ9" i="17" s="1"/>
  <c r="AK9" i="17"/>
  <c r="AL9" i="17" s="1"/>
  <c r="AR9" i="17"/>
  <c r="AS9" i="17" s="1"/>
  <c r="AD9" i="17"/>
  <c r="AE9" i="17" s="1"/>
  <c r="BF9" i="17"/>
  <c r="BG9" i="17" s="1"/>
  <c r="AC240" i="18"/>
  <c r="AB240" i="18" s="1"/>
  <c r="CA242" i="17"/>
  <c r="AM346" i="18"/>
  <c r="AN346" i="18" s="1"/>
  <c r="AL346" i="18"/>
  <c r="AC219" i="18"/>
  <c r="AB219" i="18" s="1"/>
  <c r="CA221" i="17"/>
  <c r="AD100" i="17"/>
  <c r="AE100" i="17" s="1"/>
  <c r="AR100" i="17"/>
  <c r="AS100" i="17" s="1"/>
  <c r="AK100" i="17"/>
  <c r="AL100" i="17" s="1"/>
  <c r="AY100" i="17"/>
  <c r="AZ100" i="17" s="1"/>
  <c r="AD91" i="17"/>
  <c r="AE91" i="17" s="1"/>
  <c r="AY91" i="17"/>
  <c r="AZ91" i="17" s="1"/>
  <c r="AR91" i="17"/>
  <c r="AS91" i="17" s="1"/>
  <c r="AK91" i="17"/>
  <c r="AL91" i="17" s="1"/>
  <c r="BF91" i="17"/>
  <c r="BG91" i="17" s="1"/>
  <c r="CE251" i="17"/>
  <c r="AK249" i="18"/>
  <c r="AG275" i="18"/>
  <c r="CE129" i="17"/>
  <c r="AK127" i="18"/>
  <c r="CE16" i="17"/>
  <c r="AK14" i="18"/>
  <c r="AB19" i="18"/>
  <c r="AC19" i="18"/>
  <c r="CA21" i="17"/>
  <c r="AG268" i="18"/>
  <c r="AG12" i="18"/>
  <c r="CD14" i="17" s="1"/>
  <c r="AG233" i="18"/>
  <c r="CD235" i="17" s="1"/>
  <c r="AC230" i="18"/>
  <c r="AB230" i="18" s="1"/>
  <c r="CA232" i="17"/>
  <c r="AM372" i="18"/>
  <c r="AN372" i="18" s="1"/>
  <c r="AL372" i="18"/>
  <c r="AB244" i="18"/>
  <c r="AC244" i="18"/>
  <c r="CA246" i="17"/>
  <c r="AM350" i="18"/>
  <c r="AN350" i="18" s="1"/>
  <c r="AL350" i="18"/>
  <c r="AD71" i="17"/>
  <c r="AE71" i="17" s="1"/>
  <c r="AK71" i="17"/>
  <c r="AL71" i="17" s="1"/>
  <c r="AR71" i="17"/>
  <c r="AS71" i="17" s="1"/>
  <c r="AY71" i="17"/>
  <c r="AZ71" i="17" s="1"/>
  <c r="AD171" i="17"/>
  <c r="AE171" i="17" s="1"/>
  <c r="AR171" i="17"/>
  <c r="AS171" i="17" s="1"/>
  <c r="AY171" i="17"/>
  <c r="AZ171" i="17" s="1"/>
  <c r="AK171" i="17"/>
  <c r="AL171" i="17" s="1"/>
  <c r="AD161" i="17"/>
  <c r="AE161" i="17" s="1"/>
  <c r="AK161" i="17"/>
  <c r="AL161" i="17" s="1"/>
  <c r="AR161" i="17"/>
  <c r="AS161" i="17" s="1"/>
  <c r="AY161" i="17"/>
  <c r="AZ161" i="17" s="1"/>
  <c r="AY29" i="17"/>
  <c r="AZ29" i="17" s="1"/>
  <c r="AK29" i="17"/>
  <c r="AL29" i="17" s="1"/>
  <c r="AD29" i="17"/>
  <c r="AE29" i="17" s="1"/>
  <c r="AR29" i="17"/>
  <c r="AS29" i="17" s="1"/>
  <c r="AD224" i="17"/>
  <c r="AE224" i="17" s="1"/>
  <c r="AR224" i="17"/>
  <c r="AS224" i="17" s="1"/>
  <c r="AK224" i="17"/>
  <c r="AL224" i="17" s="1"/>
  <c r="AY224" i="17"/>
  <c r="AZ224" i="17" s="1"/>
  <c r="AC64" i="18"/>
  <c r="AB64" i="18" s="1"/>
  <c r="CA66" i="17"/>
  <c r="AB232" i="18"/>
  <c r="AC232" i="18"/>
  <c r="CA234" i="17"/>
  <c r="AK222" i="17"/>
  <c r="AL222" i="17" s="1"/>
  <c r="AR222" i="17"/>
  <c r="AS222" i="17" s="1"/>
  <c r="AD222" i="17"/>
  <c r="AE222" i="17" s="1"/>
  <c r="AY222" i="17"/>
  <c r="AZ222" i="17" s="1"/>
  <c r="AK20" i="17"/>
  <c r="AL20" i="17" s="1"/>
  <c r="AR20" i="17"/>
  <c r="AS20" i="17" s="1"/>
  <c r="AD20" i="17"/>
  <c r="AE20" i="17" s="1"/>
  <c r="AY20" i="17"/>
  <c r="AZ20" i="17" s="1"/>
  <c r="AC46" i="18"/>
  <c r="AB46" i="18"/>
  <c r="CA48" i="17"/>
  <c r="AM352" i="18"/>
  <c r="AN352" i="18" s="1"/>
  <c r="AD72" i="17"/>
  <c r="AE72" i="17" s="1"/>
  <c r="AR72" i="17"/>
  <c r="AS72" i="17" s="1"/>
  <c r="AK72" i="17"/>
  <c r="AL72" i="17" s="1"/>
  <c r="AY72" i="17"/>
  <c r="AZ72" i="17" s="1"/>
  <c r="AY99" i="17"/>
  <c r="AZ99" i="17" s="1"/>
  <c r="AR99" i="17"/>
  <c r="AS99" i="17" s="1"/>
  <c r="AK99" i="17"/>
  <c r="AL99" i="17" s="1"/>
  <c r="AD99" i="17"/>
  <c r="AE99" i="17" s="1"/>
  <c r="BF99" i="17"/>
  <c r="BG99" i="17" s="1"/>
  <c r="CE100" i="17"/>
  <c r="AK98" i="18"/>
  <c r="AK42" i="17"/>
  <c r="AL42" i="17" s="1"/>
  <c r="AR42" i="17"/>
  <c r="AS42" i="17" s="1"/>
  <c r="AD42" i="17"/>
  <c r="AE42" i="17" s="1"/>
  <c r="AY42" i="17"/>
  <c r="AZ42" i="17" s="1"/>
  <c r="AC106" i="18"/>
  <c r="AB106" i="18"/>
  <c r="CA108" i="17"/>
  <c r="AY240" i="17"/>
  <c r="AZ240" i="17" s="1"/>
  <c r="AD240" i="17"/>
  <c r="AE240" i="17" s="1"/>
  <c r="AK240" i="17"/>
  <c r="AL240" i="17" s="1"/>
  <c r="AR240" i="17"/>
  <c r="AS240" i="17" s="1"/>
  <c r="AR113" i="17"/>
  <c r="AS113" i="17" s="1"/>
  <c r="AD113" i="17"/>
  <c r="AE113" i="17" s="1"/>
  <c r="AK113" i="17"/>
  <c r="AL113" i="17" s="1"/>
  <c r="AY113" i="17"/>
  <c r="AZ113" i="17" s="1"/>
  <c r="AM270" i="18"/>
  <c r="AN270" i="18" s="1"/>
  <c r="BF141" i="17"/>
  <c r="BG141" i="17" s="1"/>
  <c r="AK141" i="17"/>
  <c r="AL141" i="17" s="1"/>
  <c r="AR141" i="17"/>
  <c r="AS141" i="17" s="1"/>
  <c r="AY141" i="17"/>
  <c r="AZ141" i="17" s="1"/>
  <c r="AD141" i="17"/>
  <c r="AE141" i="17" s="1"/>
  <c r="BF137" i="17"/>
  <c r="BG137" i="17" s="1"/>
  <c r="AR137" i="17"/>
  <c r="AS137" i="17" s="1"/>
  <c r="AK137" i="17"/>
  <c r="AL137" i="17" s="1"/>
  <c r="AY137" i="17"/>
  <c r="AZ137" i="17" s="1"/>
  <c r="AD137" i="17"/>
  <c r="AE137" i="17" s="1"/>
  <c r="AD252" i="17"/>
  <c r="AE252" i="17" s="1"/>
  <c r="AK252" i="17"/>
  <c r="AL252" i="17" s="1"/>
  <c r="AR252" i="17"/>
  <c r="AS252" i="17" s="1"/>
  <c r="AY252" i="17"/>
  <c r="AZ252" i="17" s="1"/>
  <c r="AK47" i="18"/>
  <c r="CE49" i="17"/>
  <c r="AM324" i="18"/>
  <c r="AN324" i="18" s="1"/>
  <c r="AL324" i="18"/>
  <c r="AM332" i="18"/>
  <c r="AN332" i="18" s="1"/>
  <c r="AD112" i="17"/>
  <c r="AE112" i="17" s="1"/>
  <c r="AR112" i="17"/>
  <c r="AS112" i="17" s="1"/>
  <c r="AK112" i="17"/>
  <c r="AL112" i="17" s="1"/>
  <c r="AY112" i="17"/>
  <c r="AZ112" i="17" s="1"/>
  <c r="AM362" i="18"/>
  <c r="AN362" i="18" s="1"/>
  <c r="AL362" i="18"/>
  <c r="AR38" i="17"/>
  <c r="AS38" i="17" s="1"/>
  <c r="AK38" i="17"/>
  <c r="AL38" i="17" s="1"/>
  <c r="AD38" i="17"/>
  <c r="AE38" i="17" s="1"/>
  <c r="AY38" i="17"/>
  <c r="AZ38" i="17" s="1"/>
  <c r="AK218" i="17"/>
  <c r="AL218" i="17" s="1"/>
  <c r="AD218" i="17"/>
  <c r="AE218" i="17" s="1"/>
  <c r="AR218" i="17"/>
  <c r="AS218" i="17" s="1"/>
  <c r="AY218" i="17"/>
  <c r="AZ218" i="17" s="1"/>
  <c r="AD208" i="17"/>
  <c r="AE208" i="17" s="1"/>
  <c r="AY208" i="17"/>
  <c r="AZ208" i="17" s="1"/>
  <c r="AK208" i="17"/>
  <c r="AL208" i="17" s="1"/>
  <c r="AR208" i="17"/>
  <c r="AS208" i="17" s="1"/>
  <c r="AD174" i="17"/>
  <c r="AE174" i="17" s="1"/>
  <c r="AY174" i="17"/>
  <c r="AZ174" i="17" s="1"/>
  <c r="AK174" i="17"/>
  <c r="AL174" i="17" s="1"/>
  <c r="AR174" i="17"/>
  <c r="AS174" i="17" s="1"/>
  <c r="AK243" i="17"/>
  <c r="AL243" i="17" s="1"/>
  <c r="AD243" i="17"/>
  <c r="AE243" i="17" s="1"/>
  <c r="AR243" i="17"/>
  <c r="AS243" i="17" s="1"/>
  <c r="AY243" i="17"/>
  <c r="AZ243" i="17" s="1"/>
  <c r="CE109" i="17"/>
  <c r="AK107" i="18"/>
  <c r="AK8" i="17"/>
  <c r="AL8" i="17" s="1"/>
  <c r="AD8" i="17"/>
  <c r="AE8" i="17" s="1"/>
  <c r="AR8" i="17"/>
  <c r="AS8" i="17" s="1"/>
  <c r="AY8" i="17"/>
  <c r="AZ8" i="17" s="1"/>
  <c r="AM380" i="18"/>
  <c r="AN380" i="18" s="1"/>
  <c r="AD53" i="17"/>
  <c r="AE53" i="17" s="1"/>
  <c r="AY53" i="17"/>
  <c r="AZ53" i="17" s="1"/>
  <c r="AK53" i="17"/>
  <c r="AL53" i="17" s="1"/>
  <c r="AR53" i="17"/>
  <c r="AS53" i="17" s="1"/>
  <c r="AD43" i="17"/>
  <c r="AE43" i="17" s="1"/>
  <c r="AR43" i="17"/>
  <c r="AS43" i="17" s="1"/>
  <c r="AK43" i="17"/>
  <c r="AL43" i="17" s="1"/>
  <c r="AY43" i="17"/>
  <c r="AZ43" i="17" s="1"/>
  <c r="BF43" i="17"/>
  <c r="BG43" i="17" s="1"/>
  <c r="AM368" i="18"/>
  <c r="AN368" i="18" s="1"/>
  <c r="AL368" i="18"/>
  <c r="AD75" i="17"/>
  <c r="AE75" i="17" s="1"/>
  <c r="AR75" i="17"/>
  <c r="AS75" i="17" s="1"/>
  <c r="AY75" i="17"/>
  <c r="AZ75" i="17" s="1"/>
  <c r="AK75" i="17"/>
  <c r="AL75" i="17" s="1"/>
  <c r="AK101" i="17"/>
  <c r="AL101" i="17" s="1"/>
  <c r="AD101" i="17"/>
  <c r="AE101" i="17" s="1"/>
  <c r="AY101" i="17"/>
  <c r="AZ101" i="17" s="1"/>
  <c r="AR101" i="17"/>
  <c r="AS101" i="17" s="1"/>
  <c r="AM366" i="18"/>
  <c r="AN366" i="18" s="1"/>
  <c r="CE12" i="17"/>
  <c r="AK10" i="18"/>
  <c r="CE249" i="17"/>
  <c r="AK247" i="18"/>
  <c r="AD17" i="17"/>
  <c r="AE17" i="17" s="1"/>
  <c r="AR17" i="17"/>
  <c r="AS17" i="17" s="1"/>
  <c r="AK17" i="17"/>
  <c r="AL17" i="17" s="1"/>
  <c r="AY17" i="17"/>
  <c r="AZ17" i="17" s="1"/>
  <c r="AK238" i="17"/>
  <c r="AL238" i="17" s="1"/>
  <c r="AR238" i="17"/>
  <c r="AS238" i="17" s="1"/>
  <c r="AD238" i="17"/>
  <c r="AE238" i="17" s="1"/>
  <c r="AY238" i="17"/>
  <c r="AZ238" i="17" s="1"/>
  <c r="AG235" i="18"/>
  <c r="CD237" i="17" s="1"/>
  <c r="BF185" i="17"/>
  <c r="BG185" i="17" s="1"/>
  <c r="AY40" i="17"/>
  <c r="AZ40" i="17" s="1"/>
  <c r="AR40" i="17"/>
  <c r="AS40" i="17" s="1"/>
  <c r="AD40" i="17"/>
  <c r="AE40" i="17" s="1"/>
  <c r="AK40" i="17"/>
  <c r="AL40" i="17" s="1"/>
  <c r="AG261" i="18"/>
  <c r="AG344" i="18"/>
  <c r="BF29" i="17"/>
  <c r="BG29" i="17" s="1"/>
  <c r="AY158" i="17"/>
  <c r="AZ158" i="17" s="1"/>
  <c r="AD158" i="17"/>
  <c r="AE158" i="17" s="1"/>
  <c r="AR158" i="17"/>
  <c r="AS158" i="17" s="1"/>
  <c r="AK158" i="17"/>
  <c r="AL158" i="17" s="1"/>
  <c r="AR154" i="17"/>
  <c r="AS154" i="17" s="1"/>
  <c r="AD154" i="17"/>
  <c r="AE154" i="17" s="1"/>
  <c r="AK154" i="17"/>
  <c r="AL154" i="17" s="1"/>
  <c r="AY154" i="17"/>
  <c r="AZ154" i="17" s="1"/>
  <c r="CE111" i="17"/>
  <c r="AK109" i="18"/>
  <c r="AM269" i="18"/>
  <c r="AN269" i="18" s="1"/>
  <c r="AL269" i="18"/>
  <c r="AK24" i="17"/>
  <c r="AL24" i="17" s="1"/>
  <c r="AD24" i="17"/>
  <c r="AE24" i="17" s="1"/>
  <c r="AR24" i="17"/>
  <c r="AS24" i="17" s="1"/>
  <c r="AY24" i="17"/>
  <c r="AZ24" i="17" s="1"/>
  <c r="AD213" i="17"/>
  <c r="AE213" i="17" s="1"/>
  <c r="AK213" i="17"/>
  <c r="AL213" i="17" s="1"/>
  <c r="AR213" i="17"/>
  <c r="AS213" i="17" s="1"/>
  <c r="AY213" i="17"/>
  <c r="AZ213" i="17" s="1"/>
  <c r="AM262" i="18"/>
  <c r="AN262" i="18" s="1"/>
  <c r="BF71" i="17"/>
  <c r="BG71" i="17" s="1"/>
  <c r="AM340" i="18"/>
  <c r="AN340" i="18" s="1"/>
  <c r="CE144" i="17"/>
  <c r="AK142" i="18"/>
  <c r="AC114" i="18"/>
  <c r="AB114" i="18" s="1"/>
  <c r="CA116" i="17"/>
  <c r="AD88" i="17"/>
  <c r="AE88" i="17" s="1"/>
  <c r="AK88" i="17"/>
  <c r="AL88" i="17" s="1"/>
  <c r="AR88" i="17"/>
  <c r="AS88" i="17" s="1"/>
  <c r="AY88" i="17"/>
  <c r="AZ88" i="17" s="1"/>
  <c r="AD86" i="17"/>
  <c r="AE86" i="17" s="1"/>
  <c r="AY86" i="17"/>
  <c r="AZ86" i="17" s="1"/>
  <c r="AK86" i="17"/>
  <c r="AL86" i="17" s="1"/>
  <c r="AR86" i="17"/>
  <c r="AS86" i="17" s="1"/>
  <c r="AK44" i="17"/>
  <c r="AL44" i="17" s="1"/>
  <c r="AD44" i="17"/>
  <c r="AE44" i="17" s="1"/>
  <c r="AR44" i="17"/>
  <c r="AS44" i="17" s="1"/>
  <c r="AY44" i="17"/>
  <c r="AZ44" i="17" s="1"/>
  <c r="CE32" i="17"/>
  <c r="AK30" i="18"/>
  <c r="AM253" i="18"/>
  <c r="AN253" i="18" s="1"/>
  <c r="CE26" i="17"/>
  <c r="AK24" i="18"/>
  <c r="AM387" i="18"/>
  <c r="AN387" i="18" s="1"/>
  <c r="AM267" i="18"/>
  <c r="AN267" i="18" s="1"/>
  <c r="AB18" i="18"/>
  <c r="AC18" i="18"/>
  <c r="CA20" i="17"/>
  <c r="CE148" i="17"/>
  <c r="AK146" i="18"/>
  <c r="AC222" i="18"/>
  <c r="CA224" i="17"/>
  <c r="AR60" i="17"/>
  <c r="AS60" i="17" s="1"/>
  <c r="AD60" i="17"/>
  <c r="AE60" i="17" s="1"/>
  <c r="AY60" i="17"/>
  <c r="AZ60" i="17" s="1"/>
  <c r="AK60" i="17"/>
  <c r="AL60" i="17" s="1"/>
  <c r="AM384" i="18"/>
  <c r="AN384" i="18" s="1"/>
  <c r="AD159" i="17"/>
  <c r="AE159" i="17" s="1"/>
  <c r="AR159" i="17"/>
  <c r="AS159" i="17" s="1"/>
  <c r="AK159" i="17"/>
  <c r="AL159" i="17" s="1"/>
  <c r="AY159" i="17"/>
  <c r="AZ159" i="17" s="1"/>
  <c r="AR136" i="17"/>
  <c r="AS136" i="17" s="1"/>
  <c r="AK136" i="17"/>
  <c r="AL136" i="17" s="1"/>
  <c r="AD136" i="17"/>
  <c r="AE136" i="17" s="1"/>
  <c r="AY136" i="17"/>
  <c r="AZ136" i="17" s="1"/>
  <c r="BF209" i="17"/>
  <c r="BG209" i="17" s="1"/>
  <c r="AC48" i="18"/>
  <c r="AB48" i="18" s="1"/>
  <c r="CA50" i="17"/>
  <c r="AD173" i="17"/>
  <c r="AE173" i="17" s="1"/>
  <c r="AY173" i="17"/>
  <c r="AZ173" i="17" s="1"/>
  <c r="AR173" i="17"/>
  <c r="AS173" i="17" s="1"/>
  <c r="AK173" i="17"/>
  <c r="AL173" i="17" s="1"/>
  <c r="AK14" i="17"/>
  <c r="AL14" i="17" s="1"/>
  <c r="AR14" i="17"/>
  <c r="AS14" i="17" s="1"/>
  <c r="AD14" i="17"/>
  <c r="AE14" i="17" s="1"/>
  <c r="AY14" i="17"/>
  <c r="AZ14" i="17" s="1"/>
  <c r="AR74" i="17"/>
  <c r="AS74" i="17" s="1"/>
  <c r="AD74" i="17"/>
  <c r="AE74" i="17" s="1"/>
  <c r="AY74" i="17"/>
  <c r="AZ74" i="17" s="1"/>
  <c r="AK74" i="17"/>
  <c r="AL74" i="17" s="1"/>
  <c r="CE223" i="17"/>
  <c r="AK221" i="18"/>
  <c r="AC116" i="18"/>
  <c r="AB116" i="18"/>
  <c r="CA118" i="17"/>
  <c r="AM358" i="18"/>
  <c r="AN358" i="18" s="1"/>
  <c r="AL358" i="18"/>
  <c r="CE34" i="17"/>
  <c r="AK32" i="18"/>
  <c r="CE84" i="17"/>
  <c r="AK82" i="18"/>
  <c r="BF215" i="17"/>
  <c r="BG215" i="17" s="1"/>
  <c r="AK148" i="18"/>
  <c r="CE150" i="17"/>
  <c r="CE115" i="17"/>
  <c r="AK113" i="18"/>
  <c r="CE146" i="17"/>
  <c r="AK144" i="18"/>
  <c r="AY155" i="17"/>
  <c r="AZ155" i="17" s="1"/>
  <c r="AD155" i="17"/>
  <c r="AE155" i="17" s="1"/>
  <c r="AK155" i="17"/>
  <c r="AL155" i="17" s="1"/>
  <c r="AR155" i="17"/>
  <c r="AS155" i="17" s="1"/>
  <c r="BF186" i="17"/>
  <c r="BG186" i="17" s="1"/>
  <c r="AG350" i="18"/>
  <c r="AD227" i="17"/>
  <c r="AE227" i="17" s="1"/>
  <c r="AK227" i="17"/>
  <c r="AL227" i="17" s="1"/>
  <c r="AR227" i="17"/>
  <c r="AS227" i="17" s="1"/>
  <c r="AY227" i="17"/>
  <c r="AZ227" i="17" s="1"/>
  <c r="AM370" i="18"/>
  <c r="AN370" i="18" s="1"/>
  <c r="AD203" i="17"/>
  <c r="AE203" i="17" s="1"/>
  <c r="AK203" i="17"/>
  <c r="AL203" i="17" s="1"/>
  <c r="AY203" i="17"/>
  <c r="AZ203" i="17" s="1"/>
  <c r="AR203" i="17"/>
  <c r="AS203" i="17" s="1"/>
  <c r="AD184" i="17"/>
  <c r="AE184" i="17" s="1"/>
  <c r="AK184" i="17"/>
  <c r="AL184" i="17" s="1"/>
  <c r="AY184" i="17"/>
  <c r="AZ184" i="17" s="1"/>
  <c r="AR184" i="17"/>
  <c r="AS184" i="17" s="1"/>
  <c r="AD165" i="17"/>
  <c r="AE165" i="17" s="1"/>
  <c r="AK165" i="17"/>
  <c r="AL165" i="17" s="1"/>
  <c r="AY165" i="17"/>
  <c r="AZ165" i="17" s="1"/>
  <c r="AR165" i="17"/>
  <c r="AS165" i="17" s="1"/>
  <c r="AC238" i="18"/>
  <c r="AB238" i="18" s="1"/>
  <c r="CA240" i="17"/>
  <c r="AM383" i="18"/>
  <c r="AN383" i="18" s="1"/>
  <c r="AL383" i="18"/>
  <c r="AK122" i="17"/>
  <c r="AL122" i="17" s="1"/>
  <c r="AR122" i="17"/>
  <c r="AS122" i="17" s="1"/>
  <c r="AD122" i="17"/>
  <c r="AE122" i="17" s="1"/>
  <c r="AY122" i="17"/>
  <c r="AZ122" i="17" s="1"/>
  <c r="CE140" i="17"/>
  <c r="AK138" i="18"/>
  <c r="AM378" i="18"/>
  <c r="AN378" i="18" s="1"/>
  <c r="CE51" i="17"/>
  <c r="AK49" i="18"/>
  <c r="AG352" i="18"/>
  <c r="AR93" i="17"/>
  <c r="AS93" i="17" s="1"/>
  <c r="AD93" i="17"/>
  <c r="AE93" i="17" s="1"/>
  <c r="AY93" i="17"/>
  <c r="AZ93" i="17" s="1"/>
  <c r="AK93" i="17"/>
  <c r="AL93" i="17" s="1"/>
  <c r="AR78" i="17"/>
  <c r="AS78" i="17" s="1"/>
  <c r="AD78" i="17"/>
  <c r="AE78" i="17" s="1"/>
  <c r="AK78" i="17"/>
  <c r="AL78" i="17" s="1"/>
  <c r="AY78" i="17"/>
  <c r="AZ78" i="17" s="1"/>
  <c r="AM334" i="18"/>
  <c r="AN334" i="18" s="1"/>
  <c r="AL334" i="18"/>
  <c r="AG98" i="18"/>
  <c r="CD100" i="17" s="1"/>
  <c r="AC224" i="18"/>
  <c r="CA226" i="17"/>
  <c r="AK62" i="17"/>
  <c r="AL62" i="17" s="1"/>
  <c r="AR62" i="17"/>
  <c r="AS62" i="17" s="1"/>
  <c r="AY62" i="17"/>
  <c r="AZ62" i="17" s="1"/>
  <c r="AD62" i="17"/>
  <c r="AE62" i="17" s="1"/>
  <c r="BF62" i="17"/>
  <c r="BG62" i="17" s="1"/>
  <c r="AC126" i="18"/>
  <c r="CA128" i="17"/>
  <c r="AK119" i="17"/>
  <c r="AL119" i="17" s="1"/>
  <c r="AD119" i="17"/>
  <c r="AE119" i="17" s="1"/>
  <c r="AR119" i="17"/>
  <c r="AS119" i="17" s="1"/>
  <c r="AY119" i="17"/>
  <c r="AZ119" i="17" s="1"/>
  <c r="AG270" i="18"/>
  <c r="AM263" i="18"/>
  <c r="AN263" i="18" s="1"/>
  <c r="AD22" i="17"/>
  <c r="AE22" i="17" s="1"/>
  <c r="AR22" i="17"/>
  <c r="AS22" i="17" s="1"/>
  <c r="AK22" i="17"/>
  <c r="AL22" i="17" s="1"/>
  <c r="AY22" i="17"/>
  <c r="AZ22" i="17" s="1"/>
  <c r="AD144" i="17"/>
  <c r="AE144" i="17" s="1"/>
  <c r="AR144" i="17"/>
  <c r="AS144" i="17" s="1"/>
  <c r="AK144" i="17"/>
  <c r="AL144" i="17" s="1"/>
  <c r="AY144" i="17"/>
  <c r="AZ144" i="17" s="1"/>
  <c r="AG47" i="18"/>
  <c r="CD49" i="17" s="1"/>
  <c r="AG324" i="18"/>
  <c r="AG332" i="18"/>
  <c r="CE125" i="17"/>
  <c r="AK123" i="18"/>
  <c r="AG362" i="18"/>
  <c r="AC112" i="18"/>
  <c r="AB112" i="18"/>
  <c r="CA114" i="17"/>
  <c r="CE18" i="17"/>
  <c r="AK16" i="18"/>
  <c r="CE121" i="17"/>
  <c r="AK119" i="18"/>
  <c r="AG107" i="18"/>
  <c r="CD109" i="17" s="1"/>
  <c r="AG78" i="18"/>
  <c r="CD80" i="17" s="1"/>
  <c r="AG380" i="18"/>
  <c r="AB236" i="18"/>
  <c r="AC236" i="18"/>
  <c r="CA238" i="17"/>
  <c r="AC108" i="18"/>
  <c r="AB108" i="18"/>
  <c r="CA110" i="17"/>
  <c r="AC54" i="18"/>
  <c r="AB54" i="18" s="1"/>
  <c r="CA56" i="17"/>
  <c r="AD70" i="17"/>
  <c r="AE70" i="17" s="1"/>
  <c r="AR70" i="17"/>
  <c r="AS70" i="17" s="1"/>
  <c r="AY70" i="17"/>
  <c r="AZ70" i="17" s="1"/>
  <c r="AK70" i="17"/>
  <c r="AL70" i="17" s="1"/>
  <c r="BF70" i="17"/>
  <c r="BG70" i="17" s="1"/>
  <c r="AK39" i="17"/>
  <c r="AL39" i="17" s="1"/>
  <c r="AR39" i="17"/>
  <c r="AS39" i="17" s="1"/>
  <c r="AD39" i="17"/>
  <c r="AE39" i="17" s="1"/>
  <c r="AY39" i="17"/>
  <c r="AZ39" i="17" s="1"/>
  <c r="CE78" i="17"/>
  <c r="AK76" i="18"/>
  <c r="AG368" i="18"/>
  <c r="AK98" i="17"/>
  <c r="AL98" i="17" s="1"/>
  <c r="AR98" i="17"/>
  <c r="AS98" i="17" s="1"/>
  <c r="AD98" i="17"/>
  <c r="AE98" i="17" s="1"/>
  <c r="AY98" i="17"/>
  <c r="AZ98" i="17" s="1"/>
  <c r="AD96" i="17"/>
  <c r="AE96" i="17" s="1"/>
  <c r="AR96" i="17"/>
  <c r="AS96" i="17" s="1"/>
  <c r="AK96" i="17"/>
  <c r="AL96" i="17" s="1"/>
  <c r="AY96" i="17"/>
  <c r="AZ96" i="17" s="1"/>
  <c r="AK94" i="17"/>
  <c r="AL94" i="17" s="1"/>
  <c r="AD94" i="17"/>
  <c r="AE94" i="17" s="1"/>
  <c r="AR94" i="17"/>
  <c r="AS94" i="17" s="1"/>
  <c r="AY94" i="17"/>
  <c r="AZ94" i="17" s="1"/>
  <c r="AB15" i="18"/>
  <c r="AC15" i="18"/>
  <c r="CA17" i="17"/>
  <c r="CE241" i="17"/>
  <c r="AK239" i="18"/>
  <c r="AR121" i="17"/>
  <c r="AS121" i="17" s="1"/>
  <c r="AK121" i="17"/>
  <c r="AL121" i="17" s="1"/>
  <c r="AD121" i="17"/>
  <c r="AE121" i="17" s="1"/>
  <c r="AY121" i="17"/>
  <c r="AZ121" i="17" s="1"/>
  <c r="AG366" i="18"/>
  <c r="AG10" i="18"/>
  <c r="CD12" i="17" s="1"/>
  <c r="CE239" i="17"/>
  <c r="AK237" i="18"/>
  <c r="AG247" i="18"/>
  <c r="CD249" i="17" s="1"/>
  <c r="CE142" i="17"/>
  <c r="AK140" i="18"/>
  <c r="CE30" i="17"/>
  <c r="AK28" i="18"/>
  <c r="AC110" i="18"/>
  <c r="AB110" i="18"/>
  <c r="CA112" i="17"/>
  <c r="AD248" i="17"/>
  <c r="AE248" i="17" s="1"/>
  <c r="AK248" i="17"/>
  <c r="AL248" i="17" s="1"/>
  <c r="AR248" i="17"/>
  <c r="AS248" i="17" s="1"/>
  <c r="AY248" i="17"/>
  <c r="AZ248" i="17" s="1"/>
  <c r="AM258" i="18"/>
  <c r="AN258" i="18" s="1"/>
  <c r="CE104" i="17"/>
  <c r="AK102" i="18"/>
  <c r="AC56" i="18"/>
  <c r="AB56" i="18" s="1"/>
  <c r="CA58" i="17"/>
  <c r="AG109" i="18"/>
  <c r="CD111" i="17" s="1"/>
  <c r="AG269" i="18"/>
  <c r="AR195" i="17"/>
  <c r="AS195" i="17" s="1"/>
  <c r="AY195" i="17"/>
  <c r="AZ195" i="17" s="1"/>
  <c r="AD195" i="17"/>
  <c r="AE195" i="17" s="1"/>
  <c r="AK195" i="17"/>
  <c r="AL195" i="17" s="1"/>
  <c r="AK190" i="17"/>
  <c r="AL190" i="17" s="1"/>
  <c r="AR190" i="17"/>
  <c r="AS190" i="17" s="1"/>
  <c r="AD190" i="17"/>
  <c r="AE190" i="17" s="1"/>
  <c r="AY190" i="17"/>
  <c r="AZ190" i="17" s="1"/>
  <c r="AR180" i="17"/>
  <c r="AS180" i="17" s="1"/>
  <c r="AD180" i="17"/>
  <c r="AE180" i="17" s="1"/>
  <c r="AY180" i="17"/>
  <c r="AZ180" i="17" s="1"/>
  <c r="AK180" i="17"/>
  <c r="AL180" i="17" s="1"/>
  <c r="BF180" i="17"/>
  <c r="BG180" i="17" s="1"/>
  <c r="AY31" i="17"/>
  <c r="AZ31" i="17" s="1"/>
  <c r="AR31" i="17"/>
  <c r="AS31" i="17" s="1"/>
  <c r="AK31" i="17"/>
  <c r="AL31" i="17" s="1"/>
  <c r="AD31" i="17"/>
  <c r="AE31" i="17" s="1"/>
  <c r="AG262" i="18"/>
  <c r="BF219" i="17"/>
  <c r="BG219" i="17" s="1"/>
  <c r="AC248" i="18"/>
  <c r="CA250" i="17"/>
  <c r="AG340" i="18"/>
  <c r="AC4" i="18"/>
  <c r="CA6" i="17"/>
  <c r="AG142" i="18"/>
  <c r="CD144" i="17" s="1"/>
  <c r="CE106" i="17"/>
  <c r="AK104" i="18"/>
  <c r="BF218" i="17"/>
  <c r="BG218" i="17" s="1"/>
  <c r="AY83" i="17"/>
  <c r="AZ83" i="17" s="1"/>
  <c r="AD83" i="17"/>
  <c r="AE83" i="17" s="1"/>
  <c r="AK83" i="17"/>
  <c r="AL83" i="17" s="1"/>
  <c r="AR83" i="17"/>
  <c r="AS83" i="17" s="1"/>
  <c r="AM336" i="18"/>
  <c r="AN336" i="18" s="1"/>
  <c r="AG30" i="18"/>
  <c r="CD32" i="17" s="1"/>
  <c r="AG253" i="18"/>
  <c r="AC70" i="18"/>
  <c r="AB70" i="18" s="1"/>
  <c r="CA72" i="17"/>
  <c r="AM265" i="18"/>
  <c r="AN265" i="18" s="1"/>
  <c r="AG24" i="18"/>
  <c r="CD26" i="17" s="1"/>
  <c r="AG387" i="18"/>
  <c r="AG267" i="18"/>
  <c r="AG146" i="18"/>
  <c r="CD148" i="17" s="1"/>
  <c r="AD236" i="17"/>
  <c r="AE236" i="17" s="1"/>
  <c r="AK236" i="17"/>
  <c r="AL236" i="17" s="1"/>
  <c r="AR236" i="17"/>
  <c r="AS236" i="17" s="1"/>
  <c r="AY236" i="17"/>
  <c r="AZ236" i="17" s="1"/>
  <c r="AY61" i="17"/>
  <c r="AZ61" i="17" s="1"/>
  <c r="AD61" i="17"/>
  <c r="AE61" i="17" s="1"/>
  <c r="AK61" i="17"/>
  <c r="AL61" i="17" s="1"/>
  <c r="AR61" i="17"/>
  <c r="AS61" i="17" s="1"/>
  <c r="BF61" i="17"/>
  <c r="BG61" i="17" s="1"/>
  <c r="AG384" i="18"/>
  <c r="AB22" i="18"/>
  <c r="AC22" i="18"/>
  <c r="CA24" i="17"/>
  <c r="AG80" i="18"/>
  <c r="CD82" i="17" s="1"/>
  <c r="CE88" i="17"/>
  <c r="AK86" i="18"/>
  <c r="AC21" i="18"/>
  <c r="AB21" i="18" s="1"/>
  <c r="CA23" i="17"/>
  <c r="AY175" i="17"/>
  <c r="AZ175" i="17" s="1"/>
  <c r="AK175" i="17"/>
  <c r="AL175" i="17" s="1"/>
  <c r="AD175" i="17"/>
  <c r="AE175" i="17" s="1"/>
  <c r="AR175" i="17"/>
  <c r="AS175" i="17" s="1"/>
  <c r="AY13" i="17"/>
  <c r="AZ13" i="17" s="1"/>
  <c r="AK13" i="17"/>
  <c r="AL13" i="17" s="1"/>
  <c r="AD13" i="17"/>
  <c r="AE13" i="17" s="1"/>
  <c r="AR13" i="17"/>
  <c r="AS13" i="17" s="1"/>
  <c r="BF13" i="17"/>
  <c r="BG13" i="17" s="1"/>
  <c r="BF173" i="17"/>
  <c r="BG173" i="17" s="1"/>
  <c r="AM330" i="18"/>
  <c r="AN330" i="18" s="1"/>
  <c r="AM382" i="18"/>
  <c r="AN382" i="18" s="1"/>
  <c r="AL382" i="18"/>
  <c r="AB23" i="18"/>
  <c r="AC23" i="18"/>
  <c r="CA25" i="17"/>
  <c r="CE227" i="17"/>
  <c r="AK225" i="18"/>
  <c r="AC36" i="18"/>
  <c r="AB36" i="18" s="1"/>
  <c r="CA38" i="17"/>
  <c r="AD77" i="17"/>
  <c r="AE77" i="17" s="1"/>
  <c r="AR77" i="17"/>
  <c r="AS77" i="17" s="1"/>
  <c r="AK77" i="17"/>
  <c r="AL77" i="17" s="1"/>
  <c r="AY77" i="17"/>
  <c r="AZ77" i="17" s="1"/>
  <c r="AG221" i="18"/>
  <c r="CD223" i="17" s="1"/>
  <c r="BF195" i="17"/>
  <c r="BG195" i="17" s="1"/>
  <c r="AM322" i="18"/>
  <c r="AN322" i="18" s="1"/>
  <c r="AL322" i="18"/>
  <c r="AG358" i="18"/>
  <c r="AB228" i="18"/>
  <c r="AC228" i="18"/>
  <c r="CA230" i="17"/>
  <c r="AG32" i="18"/>
  <c r="CD34" i="17" s="1"/>
  <c r="AG82" i="18"/>
  <c r="CD84" i="17" s="1"/>
  <c r="AG148" i="18"/>
  <c r="CD150" i="17" s="1"/>
  <c r="BE154" i="17"/>
  <c r="BF154" i="17" s="1"/>
  <c r="BG154" i="17" s="1"/>
  <c r="AG113" i="18"/>
  <c r="CD115" i="17" s="1"/>
  <c r="AG144" i="18"/>
  <c r="CD146" i="17" s="1"/>
  <c r="AK133" i="17"/>
  <c r="AL133" i="17" s="1"/>
  <c r="AR133" i="17"/>
  <c r="AS133" i="17" s="1"/>
  <c r="AY133" i="17"/>
  <c r="AZ133" i="17" s="1"/>
  <c r="AD133" i="17"/>
  <c r="AE133" i="17" s="1"/>
  <c r="BF133" i="17"/>
  <c r="BG133" i="17" s="1"/>
  <c r="AC124" i="18"/>
  <c r="AB124" i="18"/>
  <c r="CA126" i="17"/>
  <c r="BF207" i="17"/>
  <c r="BG207" i="17" s="1"/>
  <c r="BF222" i="17"/>
  <c r="BG222" i="17" s="1"/>
  <c r="AD124" i="18" l="1"/>
  <c r="AF124" i="18" s="1"/>
  <c r="CB126" i="17"/>
  <c r="AM104" i="18"/>
  <c r="AL104" i="18"/>
  <c r="CF106" i="17"/>
  <c r="AD4" i="18"/>
  <c r="AF4" i="18" s="1"/>
  <c r="CB6" i="17"/>
  <c r="AD248" i="18"/>
  <c r="AF248" i="18" s="1"/>
  <c r="CB250" i="17"/>
  <c r="AL258" i="18"/>
  <c r="AD110" i="18"/>
  <c r="AF110" i="18" s="1"/>
  <c r="CB112" i="17"/>
  <c r="AL76" i="18"/>
  <c r="AM76" i="18"/>
  <c r="CF78" i="17"/>
  <c r="AD108" i="18"/>
  <c r="AF108" i="18" s="1"/>
  <c r="CB110" i="17"/>
  <c r="AL263" i="18"/>
  <c r="AD126" i="18"/>
  <c r="AF126" i="18" s="1"/>
  <c r="CB128" i="17"/>
  <c r="AD224" i="18"/>
  <c r="AF224" i="18" s="1"/>
  <c r="CB226" i="17"/>
  <c r="AL378" i="18"/>
  <c r="AM113" i="18"/>
  <c r="AL113" i="18" s="1"/>
  <c r="CF115" i="17"/>
  <c r="AD222" i="18"/>
  <c r="AF222" i="18" s="1"/>
  <c r="CB224" i="17"/>
  <c r="AL340" i="18"/>
  <c r="AL109" i="18"/>
  <c r="AM109" i="18"/>
  <c r="CF111" i="17"/>
  <c r="AL380" i="18"/>
  <c r="AM47" i="18"/>
  <c r="AL47" i="18" s="1"/>
  <c r="CF49" i="17"/>
  <c r="AL98" i="18"/>
  <c r="AM98" i="18"/>
  <c r="CF100" i="17"/>
  <c r="AM249" i="18"/>
  <c r="AL249" i="18"/>
  <c r="CF251" i="17"/>
  <c r="AD234" i="18"/>
  <c r="AF234" i="18" s="1"/>
  <c r="CB236" i="17"/>
  <c r="AL241" i="18"/>
  <c r="AM241" i="18"/>
  <c r="CF243" i="17"/>
  <c r="AM129" i="18"/>
  <c r="AL129" i="18" s="1"/>
  <c r="CF131" i="17"/>
  <c r="AD246" i="18"/>
  <c r="AF246" i="18" s="1"/>
  <c r="CB248" i="17"/>
  <c r="AD118" i="18"/>
  <c r="AF118" i="18" s="1"/>
  <c r="CB120" i="17"/>
  <c r="AD251" i="18"/>
  <c r="AF251" i="18" s="1"/>
  <c r="CB253" i="17"/>
  <c r="AM233" i="18"/>
  <c r="CF235" i="17"/>
  <c r="AD50" i="18"/>
  <c r="AF50" i="18" s="1"/>
  <c r="CB52" i="17"/>
  <c r="CE159" i="17"/>
  <c r="AK157" i="18"/>
  <c r="AM227" i="18"/>
  <c r="CF229" i="17"/>
  <c r="AD6" i="18"/>
  <c r="AF6" i="18" s="1"/>
  <c r="CB8" i="17"/>
  <c r="AM78" i="18"/>
  <c r="CF80" i="17"/>
  <c r="AM243" i="18"/>
  <c r="CF245" i="17"/>
  <c r="AD20" i="18"/>
  <c r="AF20" i="18" s="1"/>
  <c r="CB22" i="17"/>
  <c r="AD44" i="18"/>
  <c r="AF44" i="18" s="1"/>
  <c r="CB46" i="17"/>
  <c r="AD228" i="18"/>
  <c r="AF228" i="18" s="1"/>
  <c r="CB230" i="17"/>
  <c r="AL86" i="18"/>
  <c r="AM86" i="18"/>
  <c r="CF88" i="17"/>
  <c r="AD22" i="18"/>
  <c r="AF22" i="18" s="1"/>
  <c r="CB24" i="17"/>
  <c r="AL265" i="18"/>
  <c r="AL336" i="18"/>
  <c r="AB4" i="18"/>
  <c r="AB248" i="18"/>
  <c r="AD56" i="18"/>
  <c r="AF56" i="18" s="1"/>
  <c r="CB58" i="17"/>
  <c r="AM28" i="18"/>
  <c r="CF30" i="17"/>
  <c r="AD15" i="18"/>
  <c r="AF15" i="18" s="1"/>
  <c r="CB17" i="17"/>
  <c r="AD54" i="18"/>
  <c r="AF54" i="18" s="1"/>
  <c r="CB56" i="17"/>
  <c r="AL16" i="18"/>
  <c r="AM16" i="18"/>
  <c r="CF18" i="17"/>
  <c r="AD112" i="18"/>
  <c r="AF112" i="18" s="1"/>
  <c r="CB114" i="17"/>
  <c r="AB126" i="18"/>
  <c r="AB224" i="18"/>
  <c r="AL370" i="18"/>
  <c r="AL82" i="18"/>
  <c r="AM82" i="18"/>
  <c r="CF84" i="17"/>
  <c r="AD116" i="18"/>
  <c r="AF116" i="18" s="1"/>
  <c r="CB118" i="17"/>
  <c r="AL384" i="18"/>
  <c r="AB222" i="18"/>
  <c r="AD18" i="18"/>
  <c r="AF18" i="18" s="1"/>
  <c r="CB20" i="17"/>
  <c r="AL387" i="18"/>
  <c r="AL253" i="18"/>
  <c r="AD114" i="18"/>
  <c r="AF114" i="18" s="1"/>
  <c r="CB116" i="17"/>
  <c r="AL10" i="18"/>
  <c r="AM10" i="18"/>
  <c r="CF12" i="17"/>
  <c r="AD232" i="18"/>
  <c r="AF232" i="18" s="1"/>
  <c r="CB234" i="17"/>
  <c r="AD64" i="18"/>
  <c r="AF64" i="18" s="1"/>
  <c r="CB66" i="17"/>
  <c r="AD244" i="18"/>
  <c r="AF244" i="18" s="1"/>
  <c r="CB246" i="17"/>
  <c r="AD19" i="18"/>
  <c r="AF19" i="18" s="1"/>
  <c r="CB21" i="17"/>
  <c r="AM127" i="18"/>
  <c r="AL127" i="18" s="1"/>
  <c r="CF129" i="17"/>
  <c r="AD219" i="18"/>
  <c r="AF219" i="18" s="1"/>
  <c r="CB221" i="17"/>
  <c r="AD17" i="18"/>
  <c r="AF17" i="18" s="1"/>
  <c r="CB19" i="17"/>
  <c r="AD159" i="18"/>
  <c r="AF159" i="18" s="1"/>
  <c r="CB161" i="17"/>
  <c r="AD105" i="18"/>
  <c r="AF105" i="18" s="1"/>
  <c r="CB107" i="17"/>
  <c r="AM34" i="18"/>
  <c r="AL34" i="18" s="1"/>
  <c r="CF36" i="17"/>
  <c r="AL344" i="18"/>
  <c r="AB246" i="18"/>
  <c r="AL245" i="18"/>
  <c r="AM245" i="18"/>
  <c r="CF247" i="17"/>
  <c r="AM132" i="18"/>
  <c r="CF134" i="17"/>
  <c r="AM229" i="18"/>
  <c r="AL229" i="18" s="1"/>
  <c r="CF231" i="17"/>
  <c r="AB251" i="18"/>
  <c r="AL273" i="18"/>
  <c r="AD120" i="18"/>
  <c r="AF120" i="18" s="1"/>
  <c r="CB122" i="17"/>
  <c r="AD250" i="18"/>
  <c r="AF250" i="18" s="1"/>
  <c r="CB252" i="17"/>
  <c r="AM80" i="18"/>
  <c r="AL80" i="18" s="1"/>
  <c r="CF82" i="17"/>
  <c r="AD42" i="18"/>
  <c r="AF42" i="18" s="1"/>
  <c r="CB44" i="17"/>
  <c r="AL231" i="18"/>
  <c r="AM231" i="18"/>
  <c r="CF233" i="17"/>
  <c r="AD122" i="18"/>
  <c r="AF122" i="18" s="1"/>
  <c r="CB124" i="17"/>
  <c r="AM8" i="18"/>
  <c r="AL8" i="18" s="1"/>
  <c r="CF10" i="17"/>
  <c r="AB20" i="18"/>
  <c r="AM111" i="18"/>
  <c r="AL111" i="18" s="1"/>
  <c r="CF113" i="17"/>
  <c r="AL94" i="18"/>
  <c r="AM94" i="18"/>
  <c r="CF96" i="17"/>
  <c r="AD36" i="18"/>
  <c r="AF36" i="18" s="1"/>
  <c r="CB38" i="17"/>
  <c r="AD23" i="18"/>
  <c r="AF23" i="18" s="1"/>
  <c r="CB25" i="17"/>
  <c r="AL330" i="18"/>
  <c r="AD70" i="18"/>
  <c r="AF70" i="18" s="1"/>
  <c r="CB72" i="17"/>
  <c r="AL102" i="18"/>
  <c r="AM102" i="18"/>
  <c r="CF104" i="17"/>
  <c r="AM237" i="18"/>
  <c r="AL237" i="18" s="1"/>
  <c r="CF239" i="17"/>
  <c r="AL239" i="18"/>
  <c r="AM239" i="18"/>
  <c r="CF241" i="17"/>
  <c r="AD236" i="18"/>
  <c r="AF236" i="18" s="1"/>
  <c r="CB238" i="17"/>
  <c r="AL49" i="18"/>
  <c r="AM49" i="18"/>
  <c r="CF51" i="17"/>
  <c r="AM138" i="18"/>
  <c r="CF140" i="17"/>
  <c r="AM144" i="18"/>
  <c r="CF146" i="17"/>
  <c r="AM221" i="18"/>
  <c r="AL221" i="18" s="1"/>
  <c r="CF223" i="17"/>
  <c r="AL146" i="18"/>
  <c r="AM146" i="18"/>
  <c r="CF148" i="17"/>
  <c r="AL142" i="18"/>
  <c r="AM142" i="18"/>
  <c r="CF144" i="17"/>
  <c r="AL107" i="18"/>
  <c r="AM107" i="18"/>
  <c r="CF109" i="17"/>
  <c r="AL223" i="18"/>
  <c r="AM223" i="18"/>
  <c r="CF225" i="17"/>
  <c r="AM235" i="18"/>
  <c r="AL235" i="18" s="1"/>
  <c r="CF237" i="17"/>
  <c r="AD242" i="18"/>
  <c r="AF242" i="18" s="1"/>
  <c r="CB244" i="17"/>
  <c r="AM115" i="18"/>
  <c r="AL115" i="18" s="1"/>
  <c r="CF117" i="17"/>
  <c r="AD40" i="18"/>
  <c r="AF40" i="18" s="1"/>
  <c r="CB42" i="17"/>
  <c r="AL134" i="18"/>
  <c r="AM134" i="18"/>
  <c r="CF136" i="17"/>
  <c r="AM12" i="18"/>
  <c r="AL12" i="18" s="1"/>
  <c r="CF14" i="17"/>
  <c r="AM125" i="18"/>
  <c r="AL125" i="18" s="1"/>
  <c r="CF127" i="17"/>
  <c r="AD52" i="18"/>
  <c r="AF52" i="18" s="1"/>
  <c r="CB54" i="17"/>
  <c r="AM37" i="18"/>
  <c r="AL37" i="18" s="1"/>
  <c r="CF39" i="17"/>
  <c r="AM117" i="18"/>
  <c r="CF119" i="17"/>
  <c r="AD38" i="18"/>
  <c r="AF38" i="18" s="1"/>
  <c r="CB40" i="17"/>
  <c r="AM225" i="18"/>
  <c r="AL225" i="18" s="1"/>
  <c r="CF227" i="17"/>
  <c r="AD21" i="18"/>
  <c r="AF21" i="18" s="1"/>
  <c r="CB23" i="17"/>
  <c r="AL140" i="18"/>
  <c r="AM140" i="18"/>
  <c r="CF142" i="17"/>
  <c r="AM119" i="18"/>
  <c r="CF121" i="17"/>
  <c r="AM123" i="18"/>
  <c r="AL123" i="18"/>
  <c r="CF125" i="17"/>
  <c r="AD238" i="18"/>
  <c r="AF238" i="18" s="1"/>
  <c r="CB240" i="17"/>
  <c r="AL148" i="18"/>
  <c r="AM148" i="18"/>
  <c r="CF150" i="17"/>
  <c r="AL32" i="18"/>
  <c r="AM32" i="18"/>
  <c r="CF34" i="17"/>
  <c r="AD48" i="18"/>
  <c r="AF48" i="18" s="1"/>
  <c r="CB50" i="17"/>
  <c r="AL267" i="18"/>
  <c r="AM24" i="18"/>
  <c r="CF26" i="17"/>
  <c r="AL30" i="18"/>
  <c r="AM30" i="18"/>
  <c r="CF32" i="17"/>
  <c r="AL262" i="18"/>
  <c r="AM247" i="18"/>
  <c r="AL247" i="18" s="1"/>
  <c r="CF249" i="17"/>
  <c r="AL366" i="18"/>
  <c r="AL332" i="18"/>
  <c r="AL270" i="18"/>
  <c r="AD106" i="18"/>
  <c r="AF106" i="18" s="1"/>
  <c r="CB108" i="17"/>
  <c r="AL352" i="18"/>
  <c r="AD46" i="18"/>
  <c r="AF46" i="18" s="1"/>
  <c r="CB48" i="17"/>
  <c r="AD230" i="18"/>
  <c r="AF230" i="18" s="1"/>
  <c r="CB232" i="17"/>
  <c r="AL14" i="18"/>
  <c r="AM14" i="18"/>
  <c r="CF16" i="17"/>
  <c r="AD240" i="18"/>
  <c r="AF240" i="18" s="1"/>
  <c r="CB242" i="17"/>
  <c r="AL254" i="18"/>
  <c r="AL261" i="18"/>
  <c r="AB242" i="18"/>
  <c r="AM136" i="18"/>
  <c r="AL136" i="18" s="1"/>
  <c r="CF138" i="17"/>
  <c r="AB118" i="18"/>
  <c r="AL348" i="18"/>
  <c r="AL342" i="18"/>
  <c r="AL328" i="18"/>
  <c r="AB50" i="18"/>
  <c r="AL275" i="18"/>
  <c r="AD252" i="18"/>
  <c r="AF252" i="18" s="1"/>
  <c r="CB254" i="17"/>
  <c r="AL388" i="18"/>
  <c r="AM121" i="18"/>
  <c r="AL121" i="18" s="1"/>
  <c r="CF123" i="17"/>
  <c r="AG157" i="18"/>
  <c r="CD159" i="17" s="1"/>
  <c r="AD226" i="18"/>
  <c r="AF226" i="18" s="1"/>
  <c r="CB228" i="17"/>
  <c r="AL360" i="18"/>
  <c r="AD13" i="18"/>
  <c r="AF13" i="18" s="1"/>
  <c r="CB15" i="17"/>
  <c r="AL338" i="18"/>
  <c r="AL356" i="18"/>
  <c r="AB44" i="18"/>
  <c r="AL386" i="18"/>
  <c r="AL90" i="18"/>
  <c r="AM90" i="18"/>
  <c r="CF92" i="17"/>
  <c r="AL385" i="18"/>
  <c r="AL326" i="18"/>
  <c r="AH106" i="18" l="1"/>
  <c r="AI106" i="18" s="1"/>
  <c r="AN24" i="18"/>
  <c r="CG26" i="17"/>
  <c r="AN90" i="18"/>
  <c r="CG92" i="17"/>
  <c r="AH13" i="18"/>
  <c r="AI13" i="18" s="1"/>
  <c r="AH226" i="18"/>
  <c r="AI226" i="18" s="1"/>
  <c r="AH252" i="18"/>
  <c r="AI252" i="18" s="1"/>
  <c r="AH240" i="18"/>
  <c r="AI240" i="18" s="1"/>
  <c r="AG230" i="18"/>
  <c r="CD232" i="17" s="1"/>
  <c r="AH230" i="18"/>
  <c r="AI230" i="18" s="1"/>
  <c r="AN30" i="18"/>
  <c r="CG32" i="17"/>
  <c r="AL24" i="18"/>
  <c r="AH48" i="18"/>
  <c r="AI48" i="18" s="1"/>
  <c r="AG48" i="18"/>
  <c r="CD50" i="17" s="1"/>
  <c r="AN148" i="18"/>
  <c r="CG150" i="17"/>
  <c r="AN140" i="18"/>
  <c r="CG142" i="17"/>
  <c r="AN134" i="18"/>
  <c r="CG136" i="17"/>
  <c r="AN146" i="18"/>
  <c r="CG148" i="17"/>
  <c r="AN239" i="18"/>
  <c r="CG241" i="17"/>
  <c r="AN102" i="18"/>
  <c r="CG104" i="17"/>
  <c r="AG23" i="18"/>
  <c r="CD25" i="17" s="1"/>
  <c r="AH23" i="18"/>
  <c r="AI23" i="18" s="1"/>
  <c r="AN94" i="18"/>
  <c r="CG96" i="17"/>
  <c r="AN231" i="18"/>
  <c r="CG233" i="17"/>
  <c r="AH42" i="18"/>
  <c r="AI42" i="18" s="1"/>
  <c r="AG42" i="18"/>
  <c r="CD44" i="17" s="1"/>
  <c r="AH120" i="18"/>
  <c r="AI120" i="18" s="1"/>
  <c r="AN10" i="18"/>
  <c r="CG12" i="17"/>
  <c r="AN82" i="18"/>
  <c r="CG84" i="17"/>
  <c r="AN16" i="18"/>
  <c r="CG18" i="17"/>
  <c r="AG15" i="18"/>
  <c r="CD17" i="17" s="1"/>
  <c r="AH15" i="18"/>
  <c r="AI15" i="18" s="1"/>
  <c r="AH56" i="18"/>
  <c r="AI56" i="18" s="1"/>
  <c r="AG56" i="18"/>
  <c r="CD58" i="17" s="1"/>
  <c r="AG22" i="18"/>
  <c r="CD24" i="17" s="1"/>
  <c r="AH22" i="18"/>
  <c r="AI22" i="18" s="1"/>
  <c r="AH228" i="18"/>
  <c r="AI228" i="18" s="1"/>
  <c r="AG20" i="18"/>
  <c r="CD22" i="17" s="1"/>
  <c r="AH20" i="18"/>
  <c r="AI20" i="18" s="1"/>
  <c r="AG6" i="18"/>
  <c r="CD8" i="17" s="1"/>
  <c r="AH6" i="18"/>
  <c r="AI6" i="18" s="1"/>
  <c r="AH50" i="18"/>
  <c r="AI50" i="18" s="1"/>
  <c r="AN241" i="18"/>
  <c r="CG243" i="17"/>
  <c r="AN109" i="18"/>
  <c r="CG111" i="17"/>
  <c r="AN76" i="18"/>
  <c r="CG78" i="17"/>
  <c r="AG4" i="18"/>
  <c r="CD6" i="17" s="1"/>
  <c r="AH4" i="18"/>
  <c r="AI4" i="18" s="1"/>
  <c r="AH124" i="18"/>
  <c r="AI124" i="18" s="1"/>
  <c r="AN14" i="18"/>
  <c r="CG16" i="17"/>
  <c r="AN32" i="18"/>
  <c r="CG34" i="17"/>
  <c r="AG21" i="18"/>
  <c r="CD23" i="17" s="1"/>
  <c r="AH21" i="18"/>
  <c r="AI21" i="18" s="1"/>
  <c r="AH40" i="18"/>
  <c r="AI40" i="18" s="1"/>
  <c r="AN223" i="18"/>
  <c r="CG225" i="17"/>
  <c r="AN107" i="18"/>
  <c r="CG109" i="17"/>
  <c r="AN142" i="18"/>
  <c r="CG144" i="17"/>
  <c r="AN49" i="18"/>
  <c r="CG51" i="17"/>
  <c r="AH236" i="18"/>
  <c r="AI236" i="18" s="1"/>
  <c r="AH70" i="18"/>
  <c r="AI70" i="18" s="1"/>
  <c r="AN245" i="18"/>
  <c r="CG247" i="17"/>
  <c r="AG159" i="18"/>
  <c r="CD161" i="17" s="1"/>
  <c r="AH159" i="18"/>
  <c r="AI159" i="18" s="1"/>
  <c r="AH219" i="18"/>
  <c r="AI219" i="18" s="1"/>
  <c r="AG219" i="18"/>
  <c r="CD221" i="17" s="1"/>
  <c r="AN127" i="18"/>
  <c r="CG129" i="17"/>
  <c r="AH64" i="18"/>
  <c r="AI64" i="18" s="1"/>
  <c r="AG64" i="18"/>
  <c r="CD66" i="17" s="1"/>
  <c r="AH54" i="18"/>
  <c r="AI54" i="18" s="1"/>
  <c r="AN28" i="18"/>
  <c r="CG30" i="17"/>
  <c r="AN78" i="18"/>
  <c r="CG80" i="17"/>
  <c r="AL157" i="18"/>
  <c r="AM157" i="18"/>
  <c r="CF159" i="17"/>
  <c r="AH118" i="18"/>
  <c r="AI118" i="18" s="1"/>
  <c r="AN129" i="18"/>
  <c r="CG131" i="17"/>
  <c r="AN98" i="18"/>
  <c r="CG100" i="17"/>
  <c r="AN47" i="18"/>
  <c r="CG49" i="17"/>
  <c r="AG222" i="18"/>
  <c r="CD224" i="17" s="1"/>
  <c r="AH222" i="18"/>
  <c r="AI222" i="18" s="1"/>
  <c r="AG126" i="18"/>
  <c r="CD128" i="17" s="1"/>
  <c r="AH126" i="18"/>
  <c r="AI126" i="18" s="1"/>
  <c r="AN119" i="18"/>
  <c r="CG121" i="17"/>
  <c r="AH38" i="18"/>
  <c r="AI38" i="18" s="1"/>
  <c r="AN117" i="18"/>
  <c r="CG119" i="17"/>
  <c r="BC119" i="17" s="1"/>
  <c r="AN125" i="18"/>
  <c r="CG127" i="17"/>
  <c r="AG242" i="18"/>
  <c r="CD244" i="17" s="1"/>
  <c r="AH242" i="18"/>
  <c r="AI242" i="18" s="1"/>
  <c r="AN144" i="18"/>
  <c r="CG146" i="17"/>
  <c r="AN138" i="18"/>
  <c r="CG140" i="17"/>
  <c r="AH36" i="18"/>
  <c r="AI36" i="18" s="1"/>
  <c r="AH122" i="18"/>
  <c r="AI122" i="18" s="1"/>
  <c r="AG250" i="18"/>
  <c r="CD252" i="17" s="1"/>
  <c r="AH250" i="18"/>
  <c r="AI250" i="18" s="1"/>
  <c r="AN132" i="18"/>
  <c r="CG134" i="17"/>
  <c r="AH116" i="18"/>
  <c r="AI116" i="18" s="1"/>
  <c r="AG116" i="18"/>
  <c r="CD118" i="17" s="1"/>
  <c r="AH112" i="18"/>
  <c r="AI112" i="18" s="1"/>
  <c r="AL28" i="18"/>
  <c r="AN86" i="18"/>
  <c r="CG88" i="17"/>
  <c r="AH44" i="18"/>
  <c r="AI44" i="18" s="1"/>
  <c r="AN243" i="18"/>
  <c r="CG245" i="17"/>
  <c r="AL78" i="18"/>
  <c r="AN227" i="18"/>
  <c r="CG229" i="17"/>
  <c r="AN233" i="18"/>
  <c r="CG235" i="17"/>
  <c r="AH251" i="18"/>
  <c r="AI251" i="18" s="1"/>
  <c r="AH108" i="18"/>
  <c r="AI108" i="18" s="1"/>
  <c r="AG248" i="18"/>
  <c r="CD250" i="17" s="1"/>
  <c r="AH248" i="18"/>
  <c r="AI248" i="18" s="1"/>
  <c r="AN121" i="18"/>
  <c r="CG123" i="17"/>
  <c r="BC123" i="17" s="1"/>
  <c r="AN136" i="18"/>
  <c r="CG138" i="17"/>
  <c r="AH46" i="18"/>
  <c r="AI46" i="18" s="1"/>
  <c r="AG46" i="18"/>
  <c r="CD48" i="17" s="1"/>
  <c r="AN247" i="18"/>
  <c r="CG249" i="17"/>
  <c r="AG238" i="18"/>
  <c r="CD240" i="17" s="1"/>
  <c r="AH238" i="18"/>
  <c r="AI238" i="18" s="1"/>
  <c r="AN123" i="18"/>
  <c r="CG125" i="17"/>
  <c r="AL119" i="18"/>
  <c r="AN225" i="18"/>
  <c r="CG227" i="17"/>
  <c r="AL117" i="18"/>
  <c r="AN37" i="18"/>
  <c r="CG39" i="17"/>
  <c r="AH52" i="18"/>
  <c r="AI52" i="18" s="1"/>
  <c r="AN12" i="18"/>
  <c r="CG14" i="17"/>
  <c r="AN115" i="18"/>
  <c r="CG117" i="17"/>
  <c r="AN235" i="18"/>
  <c r="CG237" i="17"/>
  <c r="AN221" i="18"/>
  <c r="CG223" i="17"/>
  <c r="AL144" i="18"/>
  <c r="AL138" i="18"/>
  <c r="AN237" i="18"/>
  <c r="CG239" i="17"/>
  <c r="AN111" i="18"/>
  <c r="CG113" i="17"/>
  <c r="AN8" i="18"/>
  <c r="CG10" i="17"/>
  <c r="AN80" i="18"/>
  <c r="CG82" i="17"/>
  <c r="AN229" i="18"/>
  <c r="CG231" i="17"/>
  <c r="AL132" i="18"/>
  <c r="AN34" i="18"/>
  <c r="CG36" i="17"/>
  <c r="AG105" i="18"/>
  <c r="CD107" i="17" s="1"/>
  <c r="AH105" i="18"/>
  <c r="AI105" i="18" s="1"/>
  <c r="AG17" i="18"/>
  <c r="CD19" i="17" s="1"/>
  <c r="AH17" i="18"/>
  <c r="AI17" i="18" s="1"/>
  <c r="AH19" i="18"/>
  <c r="AI19" i="18" s="1"/>
  <c r="AG244" i="18"/>
  <c r="CD246" i="17" s="1"/>
  <c r="AH244" i="18"/>
  <c r="AI244" i="18" s="1"/>
  <c r="AH232" i="18"/>
  <c r="AI232" i="18" s="1"/>
  <c r="BC12" i="17"/>
  <c r="AH114" i="18"/>
  <c r="AI114" i="18" s="1"/>
  <c r="AG114" i="18"/>
  <c r="CD116" i="17" s="1"/>
  <c r="AG18" i="18"/>
  <c r="CD20" i="17" s="1"/>
  <c r="AH18" i="18"/>
  <c r="AI18" i="18" s="1"/>
  <c r="AL243" i="18"/>
  <c r="AL227" i="18"/>
  <c r="AL233" i="18"/>
  <c r="AG246" i="18"/>
  <c r="CD248" i="17" s="1"/>
  <c r="AH246" i="18"/>
  <c r="AI246" i="18" s="1"/>
  <c r="AG234" i="18"/>
  <c r="CD236" i="17" s="1"/>
  <c r="AH234" i="18"/>
  <c r="AI234" i="18" s="1"/>
  <c r="AN249" i="18"/>
  <c r="CG251" i="17"/>
  <c r="AN113" i="18"/>
  <c r="CG115" i="17"/>
  <c r="AG224" i="18"/>
  <c r="CD226" i="17" s="1"/>
  <c r="AH224" i="18"/>
  <c r="AI224" i="18" s="1"/>
  <c r="AH110" i="18"/>
  <c r="AI110" i="18" s="1"/>
  <c r="AN104" i="18"/>
  <c r="CG106" i="17"/>
  <c r="BE119" i="17" l="1"/>
  <c r="BF119" i="17" s="1"/>
  <c r="BG119" i="17" s="1"/>
  <c r="BD12" i="17"/>
  <c r="BD11" i="17"/>
  <c r="CE19" i="17"/>
  <c r="AK17" i="18"/>
  <c r="BC36" i="17"/>
  <c r="BC231" i="17"/>
  <c r="BE231" i="17" s="1"/>
  <c r="BF231" i="17" s="1"/>
  <c r="BG231" i="17" s="1"/>
  <c r="BC82" i="17"/>
  <c r="BE82" i="17" s="1"/>
  <c r="BF82" i="17" s="1"/>
  <c r="BG82" i="17" s="1"/>
  <c r="BC239" i="17"/>
  <c r="BE239" i="17"/>
  <c r="BF239" i="17" s="1"/>
  <c r="BG239" i="17" s="1"/>
  <c r="BC237" i="17"/>
  <c r="AG52" i="18"/>
  <c r="CD54" i="17" s="1"/>
  <c r="BC138" i="17"/>
  <c r="CE250" i="17"/>
  <c r="AK248" i="18"/>
  <c r="CE110" i="17"/>
  <c r="AK108" i="18"/>
  <c r="BC245" i="17"/>
  <c r="BE245" i="17" s="1"/>
  <c r="BF245" i="17" s="1"/>
  <c r="BG245" i="17" s="1"/>
  <c r="BC88" i="17"/>
  <c r="BE88" i="17" s="1"/>
  <c r="BF88" i="17" s="1"/>
  <c r="BG88" i="17" s="1"/>
  <c r="CE114" i="17"/>
  <c r="AK112" i="18"/>
  <c r="BE36" i="17"/>
  <c r="BF36" i="17" s="1"/>
  <c r="BG36" i="17" s="1"/>
  <c r="CE252" i="17"/>
  <c r="AK250" i="18"/>
  <c r="CE124" i="17"/>
  <c r="AK122" i="18"/>
  <c r="CE38" i="17"/>
  <c r="AK36" i="18"/>
  <c r="BC146" i="17"/>
  <c r="BE146" i="17" s="1"/>
  <c r="BF146" i="17" s="1"/>
  <c r="BG146" i="17" s="1"/>
  <c r="CE244" i="17"/>
  <c r="AK242" i="18"/>
  <c r="CE40" i="17"/>
  <c r="AK38" i="18"/>
  <c r="AK126" i="18"/>
  <c r="CE128" i="17"/>
  <c r="BC49" i="17"/>
  <c r="AG118" i="18"/>
  <c r="CD120" i="17" s="1"/>
  <c r="AN157" i="18"/>
  <c r="CG159" i="17"/>
  <c r="AG54" i="18"/>
  <c r="CD56" i="17" s="1"/>
  <c r="CE72" i="17"/>
  <c r="AK70" i="18"/>
  <c r="AG40" i="18"/>
  <c r="CD42" i="17" s="1"/>
  <c r="CE23" i="17"/>
  <c r="AK21" i="18"/>
  <c r="BC34" i="17"/>
  <c r="BE34" i="17" s="1"/>
  <c r="BF34" i="17" s="1"/>
  <c r="BG34" i="17" s="1"/>
  <c r="CE126" i="17"/>
  <c r="AK124" i="18"/>
  <c r="CE8" i="17"/>
  <c r="AK6" i="18"/>
  <c r="CE17" i="17"/>
  <c r="AK15" i="18"/>
  <c r="BE12" i="17"/>
  <c r="BF12" i="17" s="1"/>
  <c r="BG12" i="17" s="1"/>
  <c r="CE122" i="17"/>
  <c r="AK120" i="18"/>
  <c r="CE254" i="17"/>
  <c r="AK252" i="18"/>
  <c r="CE15" i="17"/>
  <c r="AK13" i="18"/>
  <c r="BC26" i="17"/>
  <c r="BD26" i="17" s="1"/>
  <c r="CE108" i="17"/>
  <c r="AK106" i="18"/>
  <c r="BC223" i="17"/>
  <c r="BD222" i="17" s="1"/>
  <c r="BC227" i="17"/>
  <c r="BC229" i="17"/>
  <c r="BC134" i="17"/>
  <c r="BC127" i="17"/>
  <c r="BE127" i="17" s="1"/>
  <c r="BF127" i="17" s="1"/>
  <c r="BG127" i="17" s="1"/>
  <c r="BC131" i="17"/>
  <c r="BE131" i="17" s="1"/>
  <c r="BF131" i="17" s="1"/>
  <c r="BG131" i="17" s="1"/>
  <c r="CE120" i="17"/>
  <c r="AK118" i="18"/>
  <c r="CE56" i="17"/>
  <c r="AK54" i="18"/>
  <c r="CE238" i="17"/>
  <c r="AK236" i="18"/>
  <c r="BC109" i="17"/>
  <c r="BC225" i="17"/>
  <c r="BE225" i="17" s="1"/>
  <c r="BF225" i="17" s="1"/>
  <c r="BG225" i="17" s="1"/>
  <c r="CE42" i="17"/>
  <c r="AK40" i="18"/>
  <c r="BC78" i="17"/>
  <c r="BE111" i="17"/>
  <c r="BF111" i="17" s="1"/>
  <c r="BG111" i="17" s="1"/>
  <c r="BC111" i="17"/>
  <c r="CE230" i="17"/>
  <c r="AK228" i="18"/>
  <c r="BC84" i="17"/>
  <c r="BC96" i="17"/>
  <c r="BC241" i="17"/>
  <c r="BE241" i="17"/>
  <c r="BF241" i="17" s="1"/>
  <c r="BG241" i="17" s="1"/>
  <c r="BE148" i="17"/>
  <c r="BF148" i="17" s="1"/>
  <c r="BG148" i="17" s="1"/>
  <c r="BC148" i="17"/>
  <c r="BC136" i="17"/>
  <c r="BC142" i="17"/>
  <c r="BE142" i="17"/>
  <c r="BF142" i="17" s="1"/>
  <c r="BG142" i="17" s="1"/>
  <c r="BC32" i="17"/>
  <c r="BE32" i="17" s="1"/>
  <c r="BF32" i="17" s="1"/>
  <c r="BG32" i="17" s="1"/>
  <c r="AG252" i="18"/>
  <c r="CD254" i="17" s="1"/>
  <c r="AG13" i="18"/>
  <c r="CD15" i="17" s="1"/>
  <c r="BC113" i="17"/>
  <c r="BE123" i="17"/>
  <c r="BF123" i="17" s="1"/>
  <c r="BG123" i="17" s="1"/>
  <c r="BC251" i="17"/>
  <c r="CE234" i="17"/>
  <c r="AK232" i="18"/>
  <c r="CE21" i="17"/>
  <c r="AK19" i="18"/>
  <c r="AK52" i="18"/>
  <c r="CE54" i="17"/>
  <c r="CE253" i="17"/>
  <c r="AK251" i="18"/>
  <c r="AG110" i="18"/>
  <c r="CD112" i="17" s="1"/>
  <c r="CE116" i="17"/>
  <c r="AK114" i="18"/>
  <c r="AG232" i="18"/>
  <c r="CD234" i="17" s="1"/>
  <c r="AG19" i="18"/>
  <c r="CD21" i="17" s="1"/>
  <c r="CE107" i="17"/>
  <c r="AK105" i="18"/>
  <c r="BC117" i="17"/>
  <c r="BE117" i="17" s="1"/>
  <c r="BF117" i="17" s="1"/>
  <c r="BG117" i="17" s="1"/>
  <c r="BC14" i="17"/>
  <c r="BE14" i="17" s="1"/>
  <c r="BF14" i="17" s="1"/>
  <c r="BG14" i="17" s="1"/>
  <c r="BC39" i="17"/>
  <c r="CE48" i="17"/>
  <c r="AK46" i="18"/>
  <c r="AG251" i="18"/>
  <c r="CD253" i="17" s="1"/>
  <c r="AG44" i="18"/>
  <c r="CD46" i="17" s="1"/>
  <c r="CE118" i="17"/>
  <c r="AK116" i="18"/>
  <c r="BC140" i="17"/>
  <c r="BE140" i="17" s="1"/>
  <c r="BF140" i="17" s="1"/>
  <c r="BG140" i="17" s="1"/>
  <c r="BE121" i="17"/>
  <c r="BF121" i="17" s="1"/>
  <c r="BG121" i="17" s="1"/>
  <c r="BC121" i="17"/>
  <c r="CE224" i="17"/>
  <c r="AK222" i="18"/>
  <c r="BC100" i="17"/>
  <c r="BE100" i="17"/>
  <c r="BF100" i="17" s="1"/>
  <c r="BG100" i="17" s="1"/>
  <c r="BC30" i="17"/>
  <c r="BE30" i="17" s="1"/>
  <c r="BF30" i="17" s="1"/>
  <c r="BG30" i="17" s="1"/>
  <c r="CE66" i="17"/>
  <c r="AK64" i="18"/>
  <c r="AK219" i="18"/>
  <c r="CE221" i="17"/>
  <c r="BE247" i="17"/>
  <c r="BF247" i="17" s="1"/>
  <c r="BG247" i="17" s="1"/>
  <c r="BC247" i="17"/>
  <c r="AG236" i="18"/>
  <c r="CD238" i="17" s="1"/>
  <c r="BC243" i="17"/>
  <c r="AG50" i="18"/>
  <c r="CD52" i="17" s="1"/>
  <c r="AG228" i="18"/>
  <c r="CD230" i="17" s="1"/>
  <c r="CE58" i="17"/>
  <c r="AK56" i="18"/>
  <c r="CE44" i="17"/>
  <c r="AK42" i="18"/>
  <c r="CE242" i="17"/>
  <c r="AK240" i="18"/>
  <c r="CE228" i="17"/>
  <c r="AK226" i="18"/>
  <c r="BC92" i="17"/>
  <c r="BC115" i="17"/>
  <c r="BE115" i="17"/>
  <c r="BF115" i="17" s="1"/>
  <c r="BG115" i="17" s="1"/>
  <c r="BC10" i="17"/>
  <c r="BE10" i="17" s="1"/>
  <c r="BF10" i="17" s="1"/>
  <c r="BG10" i="17" s="1"/>
  <c r="BC125" i="17"/>
  <c r="BE106" i="17"/>
  <c r="BF106" i="17" s="1"/>
  <c r="BG106" i="17" s="1"/>
  <c r="BC106" i="17"/>
  <c r="CE112" i="17"/>
  <c r="AK110" i="18"/>
  <c r="CE226" i="17"/>
  <c r="AK224" i="18"/>
  <c r="CE236" i="17"/>
  <c r="AK234" i="18"/>
  <c r="CE248" i="17"/>
  <c r="AK246" i="18"/>
  <c r="CE20" i="17"/>
  <c r="AK18" i="18"/>
  <c r="CE246" i="17"/>
  <c r="AK244" i="18"/>
  <c r="CE240" i="17"/>
  <c r="AK238" i="18"/>
  <c r="BC249" i="17"/>
  <c r="AG108" i="18"/>
  <c r="CD110" i="17" s="1"/>
  <c r="BC235" i="17"/>
  <c r="CE46" i="17"/>
  <c r="AK44" i="18"/>
  <c r="AG112" i="18"/>
  <c r="CD114" i="17" s="1"/>
  <c r="AG122" i="18"/>
  <c r="CD124" i="17" s="1"/>
  <c r="AG36" i="18"/>
  <c r="CD38" i="17" s="1"/>
  <c r="AG38" i="18"/>
  <c r="CD40" i="17" s="1"/>
  <c r="BC80" i="17"/>
  <c r="BE80" i="17" s="1"/>
  <c r="BF80" i="17" s="1"/>
  <c r="BG80" i="17" s="1"/>
  <c r="BC129" i="17"/>
  <c r="BD129" i="17" s="1"/>
  <c r="AK159" i="18"/>
  <c r="CE161" i="17"/>
  <c r="AG70" i="18"/>
  <c r="CD72" i="17" s="1"/>
  <c r="BC51" i="17"/>
  <c r="BE51" i="17" s="1"/>
  <c r="BF51" i="17" s="1"/>
  <c r="BG51" i="17" s="1"/>
  <c r="BC144" i="17"/>
  <c r="BE144" i="17"/>
  <c r="BF144" i="17" s="1"/>
  <c r="BG144" i="17" s="1"/>
  <c r="BC16" i="17"/>
  <c r="AG124" i="18"/>
  <c r="CD126" i="17" s="1"/>
  <c r="CE6" i="17"/>
  <c r="AK4" i="18"/>
  <c r="CE52" i="17"/>
  <c r="AK50" i="18"/>
  <c r="CE22" i="17"/>
  <c r="AK20" i="18"/>
  <c r="CE24" i="17"/>
  <c r="AK22" i="18"/>
  <c r="BC18" i="17"/>
  <c r="AG120" i="18"/>
  <c r="CD122" i="17" s="1"/>
  <c r="BC233" i="17"/>
  <c r="CE25" i="17"/>
  <c r="AK23" i="18"/>
  <c r="BC104" i="17"/>
  <c r="BE104" i="17" s="1"/>
  <c r="BF104" i="17" s="1"/>
  <c r="BG104" i="17" s="1"/>
  <c r="BC150" i="17"/>
  <c r="BE150" i="17" s="1"/>
  <c r="BF150" i="17" s="1"/>
  <c r="BG150" i="17" s="1"/>
  <c r="CE50" i="17"/>
  <c r="AK48" i="18"/>
  <c r="CE232" i="17"/>
  <c r="AK230" i="18"/>
  <c r="AG240" i="18"/>
  <c r="CD242" i="17" s="1"/>
  <c r="AG226" i="18"/>
  <c r="CD228" i="17" s="1"/>
  <c r="AG106" i="18"/>
  <c r="CD108" i="17" s="1"/>
  <c r="AM22" i="18" l="1"/>
  <c r="AL22" i="18"/>
  <c r="CF24" i="17"/>
  <c r="AL50" i="18"/>
  <c r="AM50" i="18"/>
  <c r="CF52" i="17"/>
  <c r="AL4" i="18"/>
  <c r="AM4" i="18"/>
  <c r="CF6" i="17"/>
  <c r="AM159" i="18"/>
  <c r="AL159" i="18"/>
  <c r="CF161" i="17"/>
  <c r="AM246" i="18"/>
  <c r="CF248" i="17"/>
  <c r="AM42" i="18"/>
  <c r="CF44" i="17"/>
  <c r="BD140" i="17"/>
  <c r="BD139" i="17"/>
  <c r="AL116" i="18"/>
  <c r="AM116" i="18"/>
  <c r="CF118" i="17"/>
  <c r="AL105" i="18"/>
  <c r="AM105" i="18"/>
  <c r="CF107" i="17"/>
  <c r="AM114" i="18"/>
  <c r="CF116" i="17"/>
  <c r="AM251" i="18"/>
  <c r="CF253" i="17"/>
  <c r="AM52" i="18"/>
  <c r="CF54" i="17"/>
  <c r="BD136" i="17"/>
  <c r="BD135" i="17"/>
  <c r="BD95" i="17"/>
  <c r="BD96" i="17"/>
  <c r="BD84" i="17"/>
  <c r="BD83" i="17"/>
  <c r="AM228" i="18"/>
  <c r="AL228" i="18"/>
  <c r="CF230" i="17"/>
  <c r="BD78" i="17"/>
  <c r="BD77" i="17"/>
  <c r="BD134" i="17"/>
  <c r="BD133" i="17"/>
  <c r="AL106" i="18"/>
  <c r="AM106" i="18"/>
  <c r="CF108" i="17"/>
  <c r="AM13" i="18"/>
  <c r="AL13" i="18"/>
  <c r="CF15" i="17"/>
  <c r="AL120" i="18"/>
  <c r="AM120" i="18"/>
  <c r="CF122" i="17"/>
  <c r="AM15" i="18"/>
  <c r="AL15" i="18"/>
  <c r="CF17" i="17"/>
  <c r="BC159" i="17"/>
  <c r="BE159" i="17"/>
  <c r="BF159" i="17" s="1"/>
  <c r="BG159" i="17" s="1"/>
  <c r="BD138" i="17"/>
  <c r="BD137" i="17"/>
  <c r="AM17" i="18"/>
  <c r="AL17" i="18"/>
  <c r="CF19" i="17"/>
  <c r="AM230" i="18"/>
  <c r="AL230" i="18"/>
  <c r="CF232" i="17"/>
  <c r="BD150" i="17"/>
  <c r="BD149" i="17"/>
  <c r="BE233" i="17"/>
  <c r="BF233" i="17" s="1"/>
  <c r="BG233" i="17" s="1"/>
  <c r="AM238" i="18"/>
  <c r="AL238" i="18" s="1"/>
  <c r="CF240" i="17"/>
  <c r="AM224" i="18"/>
  <c r="AL224" i="18"/>
  <c r="CF226" i="17"/>
  <c r="BE125" i="17"/>
  <c r="BF125" i="17" s="1"/>
  <c r="BG125" i="17" s="1"/>
  <c r="BD91" i="17"/>
  <c r="BD92" i="17"/>
  <c r="AM240" i="18"/>
  <c r="AL240" i="18" s="1"/>
  <c r="CF242" i="17"/>
  <c r="BE243" i="17"/>
  <c r="BF243" i="17" s="1"/>
  <c r="BG243" i="17" s="1"/>
  <c r="AM219" i="18"/>
  <c r="CF221" i="17"/>
  <c r="BD100" i="17"/>
  <c r="BD99" i="17"/>
  <c r="BE39" i="17"/>
  <c r="BF39" i="17" s="1"/>
  <c r="BG39" i="17" s="1"/>
  <c r="AM19" i="18"/>
  <c r="AL19" i="18"/>
  <c r="CF21" i="17"/>
  <c r="BE251" i="17"/>
  <c r="BF251" i="17" s="1"/>
  <c r="BG251" i="17" s="1"/>
  <c r="BD141" i="17"/>
  <c r="BD142" i="17"/>
  <c r="BD148" i="17"/>
  <c r="BD147" i="17"/>
  <c r="BE109" i="17"/>
  <c r="BF109" i="17" s="1"/>
  <c r="BG109" i="17" s="1"/>
  <c r="BE227" i="17"/>
  <c r="BF227" i="17" s="1"/>
  <c r="BG227" i="17" s="1"/>
  <c r="AL124" i="18"/>
  <c r="AM124" i="18"/>
  <c r="CF126" i="17"/>
  <c r="BD34" i="17"/>
  <c r="BD33" i="17"/>
  <c r="AM70" i="18"/>
  <c r="CF72" i="17"/>
  <c r="BE49" i="17"/>
  <c r="BF49" i="17" s="1"/>
  <c r="BG49" i="17" s="1"/>
  <c r="AL38" i="18"/>
  <c r="AM38" i="18"/>
  <c r="CF40" i="17"/>
  <c r="AM122" i="18"/>
  <c r="CF124" i="17"/>
  <c r="AM248" i="18"/>
  <c r="AL248" i="18"/>
  <c r="CF250" i="17"/>
  <c r="BD104" i="17"/>
  <c r="BD103" i="17"/>
  <c r="AM48" i="18"/>
  <c r="CF50" i="17"/>
  <c r="AM23" i="18"/>
  <c r="AL23" i="18"/>
  <c r="CF25" i="17"/>
  <c r="BE18" i="17"/>
  <c r="BF18" i="17" s="1"/>
  <c r="BG18" i="17" s="1"/>
  <c r="AM20" i="18"/>
  <c r="AL20" i="18"/>
  <c r="CF22" i="17"/>
  <c r="BD144" i="17"/>
  <c r="BD143" i="17"/>
  <c r="BE129" i="17"/>
  <c r="BF129" i="17" s="1"/>
  <c r="BG129" i="17" s="1"/>
  <c r="AL44" i="18"/>
  <c r="AM44" i="18"/>
  <c r="CF46" i="17"/>
  <c r="BE235" i="17"/>
  <c r="BF235" i="17" s="1"/>
  <c r="BG235" i="17" s="1"/>
  <c r="AM18" i="18"/>
  <c r="CF20" i="17"/>
  <c r="AM234" i="18"/>
  <c r="AL234" i="18"/>
  <c r="CF236" i="17"/>
  <c r="BD105" i="17"/>
  <c r="BD10" i="17"/>
  <c r="BD9" i="17"/>
  <c r="BE92" i="17"/>
  <c r="BF92" i="17" s="1"/>
  <c r="BG92" i="17" s="1"/>
  <c r="AL64" i="18"/>
  <c r="AM64" i="18"/>
  <c r="CF66" i="17"/>
  <c r="BD30" i="17"/>
  <c r="BD29" i="17"/>
  <c r="AM46" i="18"/>
  <c r="CF48" i="17"/>
  <c r="BD13" i="17"/>
  <c r="BD32" i="17"/>
  <c r="BD31" i="17"/>
  <c r="BE84" i="17"/>
  <c r="BF84" i="17" s="1"/>
  <c r="BG84" i="17" s="1"/>
  <c r="AM40" i="18"/>
  <c r="CF42" i="17"/>
  <c r="AM236" i="18"/>
  <c r="AL236" i="18"/>
  <c r="CF238" i="17"/>
  <c r="AM252" i="18"/>
  <c r="AL252" i="18"/>
  <c r="CF254" i="17"/>
  <c r="AM21" i="18"/>
  <c r="AL21" i="18"/>
  <c r="CF23" i="17"/>
  <c r="BD145" i="17"/>
  <c r="BD146" i="17"/>
  <c r="AL112" i="18"/>
  <c r="AM112" i="18"/>
  <c r="CF114" i="17"/>
  <c r="BD88" i="17"/>
  <c r="BD87" i="17"/>
  <c r="BD82" i="17"/>
  <c r="BD81" i="17"/>
  <c r="BE113" i="17"/>
  <c r="BF113" i="17" s="1"/>
  <c r="BG113" i="17" s="1"/>
  <c r="BE16" i="17"/>
  <c r="BF16" i="17" s="1"/>
  <c r="BG16" i="17" s="1"/>
  <c r="BD80" i="17"/>
  <c r="BD79" i="17"/>
  <c r="BE249" i="17"/>
  <c r="BF249" i="17" s="1"/>
  <c r="BG249" i="17" s="1"/>
  <c r="AM244" i="18"/>
  <c r="CF246" i="17"/>
  <c r="AL110" i="18"/>
  <c r="AM110" i="18"/>
  <c r="CF112" i="17"/>
  <c r="AM226" i="18"/>
  <c r="AL226" i="18" s="1"/>
  <c r="CF228" i="17"/>
  <c r="AM56" i="18"/>
  <c r="CF58" i="17"/>
  <c r="AM222" i="18"/>
  <c r="AL222" i="18" s="1"/>
  <c r="CF224" i="17"/>
  <c r="AM232" i="18"/>
  <c r="AL232" i="18"/>
  <c r="CF234" i="17"/>
  <c r="BE136" i="17"/>
  <c r="BF136" i="17" s="1"/>
  <c r="BG136" i="17" s="1"/>
  <c r="BE96" i="17"/>
  <c r="BF96" i="17" s="1"/>
  <c r="BG96" i="17" s="1"/>
  <c r="BE78" i="17"/>
  <c r="BF78" i="17" s="1"/>
  <c r="BG78" i="17" s="1"/>
  <c r="AM54" i="18"/>
  <c r="CF56" i="17"/>
  <c r="AL118" i="18"/>
  <c r="AM118" i="18"/>
  <c r="CF120" i="17"/>
  <c r="BD131" i="17"/>
  <c r="BD130" i="17"/>
  <c r="BE134" i="17"/>
  <c r="BF134" i="17" s="1"/>
  <c r="BG134" i="17" s="1"/>
  <c r="BE229" i="17"/>
  <c r="BF229" i="17" s="1"/>
  <c r="BG229" i="17" s="1"/>
  <c r="BE223" i="17"/>
  <c r="BF223" i="17" s="1"/>
  <c r="BG223" i="17" s="1"/>
  <c r="BE26" i="17"/>
  <c r="BF26" i="17" s="1"/>
  <c r="BG26" i="17" s="1"/>
  <c r="AM6" i="18"/>
  <c r="CF8" i="17"/>
  <c r="AM126" i="18"/>
  <c r="AL126" i="18" s="1"/>
  <c r="CF128" i="17"/>
  <c r="AM242" i="18"/>
  <c r="AL242" i="18"/>
  <c r="CF244" i="17"/>
  <c r="AM36" i="18"/>
  <c r="CF38" i="17"/>
  <c r="AM250" i="18"/>
  <c r="CF252" i="17"/>
  <c r="AL108" i="18"/>
  <c r="AM108" i="18"/>
  <c r="CF110" i="17"/>
  <c r="BE138" i="17"/>
  <c r="BF138" i="17" s="1"/>
  <c r="BG138" i="17" s="1"/>
  <c r="BE237" i="17"/>
  <c r="BF237" i="17" s="1"/>
  <c r="BG237" i="17" s="1"/>
  <c r="BD36" i="17"/>
  <c r="BD35" i="17"/>
  <c r="AN250" i="18" l="1"/>
  <c r="CG252" i="17"/>
  <c r="AN110" i="18"/>
  <c r="CG112" i="17"/>
  <c r="AN244" i="18"/>
  <c r="CG246" i="17"/>
  <c r="AN46" i="18"/>
  <c r="CG48" i="17"/>
  <c r="AN18" i="18"/>
  <c r="CG20" i="17"/>
  <c r="AN219" i="18"/>
  <c r="CG221" i="17"/>
  <c r="AN52" i="18"/>
  <c r="CG54" i="17"/>
  <c r="AN251" i="18"/>
  <c r="CG253" i="17"/>
  <c r="AN246" i="18"/>
  <c r="CG248" i="17"/>
  <c r="AN159" i="18"/>
  <c r="CG161" i="17"/>
  <c r="AN50" i="18"/>
  <c r="CG52" i="17"/>
  <c r="AN22" i="18"/>
  <c r="CG24" i="17"/>
  <c r="AN126" i="18"/>
  <c r="CG128" i="17"/>
  <c r="AN6" i="18"/>
  <c r="CG8" i="17"/>
  <c r="AL46" i="18"/>
  <c r="AN234" i="18"/>
  <c r="CG236" i="17"/>
  <c r="AN38" i="18"/>
  <c r="CG40" i="17"/>
  <c r="AL219" i="18"/>
  <c r="AN230" i="18"/>
  <c r="CG232" i="17"/>
  <c r="BD159" i="17"/>
  <c r="BD158" i="17"/>
  <c r="AN15" i="18"/>
  <c r="CG17" i="17"/>
  <c r="AN106" i="18"/>
  <c r="CG108" i="17"/>
  <c r="AL52" i="18"/>
  <c r="AN105" i="18"/>
  <c r="CG107" i="17"/>
  <c r="AN4" i="18"/>
  <c r="CG6" i="17"/>
  <c r="AL6" i="18"/>
  <c r="AN54" i="18"/>
  <c r="CG56" i="17"/>
  <c r="AN222" i="18"/>
  <c r="CG224" i="17"/>
  <c r="AN56" i="18"/>
  <c r="CG58" i="17"/>
  <c r="AN226" i="18"/>
  <c r="CG228" i="17"/>
  <c r="AN40" i="18"/>
  <c r="CG42" i="17"/>
  <c r="AN48" i="18"/>
  <c r="CG50" i="17"/>
  <c r="AN122" i="18"/>
  <c r="CG124" i="17"/>
  <c r="AN70" i="18"/>
  <c r="CG72" i="17"/>
  <c r="AN240" i="18"/>
  <c r="CG242" i="17"/>
  <c r="AN238" i="18"/>
  <c r="CG240" i="17"/>
  <c r="AN114" i="18"/>
  <c r="CG116" i="17"/>
  <c r="AN42" i="18"/>
  <c r="CG44" i="17"/>
  <c r="AN36" i="18"/>
  <c r="CG38" i="17"/>
  <c r="AN242" i="18"/>
  <c r="CG244" i="17"/>
  <c r="AN108" i="18"/>
  <c r="CG110" i="17"/>
  <c r="AL250" i="18"/>
  <c r="AL36" i="18"/>
  <c r="AN118" i="18"/>
  <c r="CG120" i="17"/>
  <c r="AL54" i="18"/>
  <c r="AN232" i="18"/>
  <c r="CG234" i="17"/>
  <c r="AL56" i="18"/>
  <c r="AL244" i="18"/>
  <c r="AN112" i="18"/>
  <c r="CG114" i="17"/>
  <c r="AN21" i="18"/>
  <c r="CG23" i="17"/>
  <c r="AN252" i="18"/>
  <c r="CG254" i="17"/>
  <c r="AN236" i="18"/>
  <c r="CG238" i="17"/>
  <c r="AL40" i="18"/>
  <c r="AN64" i="18"/>
  <c r="CG66" i="17"/>
  <c r="AL18" i="18"/>
  <c r="AN44" i="18"/>
  <c r="CG46" i="17"/>
  <c r="AN20" i="18"/>
  <c r="CG22" i="17"/>
  <c r="AN23" i="18"/>
  <c r="CG25" i="17"/>
  <c r="AL48" i="18"/>
  <c r="AN248" i="18"/>
  <c r="CG250" i="17"/>
  <c r="AL122" i="18"/>
  <c r="AL70" i="18"/>
  <c r="AN124" i="18"/>
  <c r="CG126" i="17"/>
  <c r="AN19" i="18"/>
  <c r="CG21" i="17"/>
  <c r="AN224" i="18"/>
  <c r="CG226" i="17"/>
  <c r="AN17" i="18"/>
  <c r="CG19" i="17"/>
  <c r="AN120" i="18"/>
  <c r="CG122" i="17"/>
  <c r="AN13" i="18"/>
  <c r="CG15" i="17"/>
  <c r="AN228" i="18"/>
  <c r="CG230" i="17"/>
  <c r="AL251" i="18"/>
  <c r="AL114" i="18"/>
  <c r="AN116" i="18"/>
  <c r="CG118" i="17"/>
  <c r="AL42" i="18"/>
  <c r="AL246" i="18"/>
  <c r="BC254" i="17" l="1"/>
  <c r="BD254" i="17" s="1"/>
  <c r="BE254" i="17"/>
  <c r="BF254" i="17" s="1"/>
  <c r="BG254" i="17" s="1"/>
  <c r="BC114" i="17"/>
  <c r="BC116" i="17"/>
  <c r="BE116" i="17"/>
  <c r="BF116" i="17" s="1"/>
  <c r="BG116" i="17" s="1"/>
  <c r="BC236" i="17"/>
  <c r="BC15" i="17"/>
  <c r="BE15" i="17" s="1"/>
  <c r="BF15" i="17" s="1"/>
  <c r="BG15" i="17" s="1"/>
  <c r="BC250" i="17"/>
  <c r="BC110" i="17"/>
  <c r="BE110" i="17"/>
  <c r="BF110" i="17" s="1"/>
  <c r="BG110" i="17" s="1"/>
  <c r="BC44" i="17"/>
  <c r="BC228" i="17"/>
  <c r="BC224" i="17"/>
  <c r="BE224" i="17"/>
  <c r="BF224" i="17" s="1"/>
  <c r="BG224" i="17" s="1"/>
  <c r="BC108" i="17"/>
  <c r="BD108" i="17" s="1"/>
  <c r="BC232" i="17"/>
  <c r="BC24" i="17"/>
  <c r="BE24" i="17"/>
  <c r="BF24" i="17" s="1"/>
  <c r="BG24" i="17" s="1"/>
  <c r="BC161" i="17"/>
  <c r="BC54" i="17"/>
  <c r="BC246" i="17"/>
  <c r="BE246" i="17"/>
  <c r="BF246" i="17" s="1"/>
  <c r="BG246" i="17" s="1"/>
  <c r="BC226" i="17"/>
  <c r="BE226" i="17" s="1"/>
  <c r="BF226" i="17" s="1"/>
  <c r="BG226" i="17" s="1"/>
  <c r="BC46" i="17"/>
  <c r="BE46" i="17" s="1"/>
  <c r="BF46" i="17" s="1"/>
  <c r="BG46" i="17" s="1"/>
  <c r="BC234" i="17"/>
  <c r="BE234" i="17" s="1"/>
  <c r="BF234" i="17" s="1"/>
  <c r="BG234" i="17" s="1"/>
  <c r="BC240" i="17"/>
  <c r="BE240" i="17"/>
  <c r="BF240" i="17" s="1"/>
  <c r="BG240" i="17" s="1"/>
  <c r="BC248" i="17"/>
  <c r="BC20" i="17"/>
  <c r="BE20" i="17"/>
  <c r="BF20" i="17" s="1"/>
  <c r="BG20" i="17" s="1"/>
  <c r="BC19" i="17"/>
  <c r="BC22" i="17"/>
  <c r="BE22" i="17"/>
  <c r="BF22" i="17" s="1"/>
  <c r="BG22" i="17" s="1"/>
  <c r="BC238" i="17"/>
  <c r="BC23" i="17"/>
  <c r="BD23" i="17" s="1"/>
  <c r="BC38" i="17"/>
  <c r="BE38" i="17" s="1"/>
  <c r="BF38" i="17" s="1"/>
  <c r="BG38" i="17" s="1"/>
  <c r="BE242" i="17"/>
  <c r="BF242" i="17" s="1"/>
  <c r="BG242" i="17" s="1"/>
  <c r="BC242" i="17"/>
  <c r="BC124" i="17"/>
  <c r="BE124" i="17"/>
  <c r="BF124" i="17" s="1"/>
  <c r="BG124" i="17" s="1"/>
  <c r="BE50" i="17"/>
  <c r="BF50" i="17" s="1"/>
  <c r="BG50" i="17" s="1"/>
  <c r="BC50" i="17"/>
  <c r="BC42" i="17"/>
  <c r="BE42" i="17" s="1"/>
  <c r="BF42" i="17" s="1"/>
  <c r="BG42" i="17" s="1"/>
  <c r="BC107" i="17"/>
  <c r="BE107" i="17"/>
  <c r="BF107" i="17" s="1"/>
  <c r="BG107" i="17" s="1"/>
  <c r="BC128" i="17"/>
  <c r="BE128" i="17"/>
  <c r="BF128" i="17" s="1"/>
  <c r="BG128" i="17" s="1"/>
  <c r="BC221" i="17"/>
  <c r="BC48" i="17"/>
  <c r="BC25" i="17"/>
  <c r="BE25" i="17"/>
  <c r="BF25" i="17" s="1"/>
  <c r="BG25" i="17" s="1"/>
  <c r="BC244" i="17"/>
  <c r="BE244" i="17"/>
  <c r="BF244" i="17" s="1"/>
  <c r="BG244" i="17" s="1"/>
  <c r="BC72" i="17"/>
  <c r="BE56" i="17"/>
  <c r="BF56" i="17" s="1"/>
  <c r="BG56" i="17" s="1"/>
  <c r="BC56" i="17"/>
  <c r="BC40" i="17"/>
  <c r="BE40" i="17" s="1"/>
  <c r="BF40" i="17" s="1"/>
  <c r="BG40" i="17" s="1"/>
  <c r="BC8" i="17"/>
  <c r="BE8" i="17" s="1"/>
  <c r="BF8" i="17" s="1"/>
  <c r="BG8" i="17" s="1"/>
  <c r="BC252" i="17"/>
  <c r="BC126" i="17"/>
  <c r="BE126" i="17" s="1"/>
  <c r="BF126" i="17" s="1"/>
  <c r="BG126" i="17" s="1"/>
  <c r="BC118" i="17"/>
  <c r="BE118" i="17" s="1"/>
  <c r="BF118" i="17" s="1"/>
  <c r="BG118" i="17" s="1"/>
  <c r="BC230" i="17"/>
  <c r="BE230" i="17"/>
  <c r="BF230" i="17" s="1"/>
  <c r="BG230" i="17" s="1"/>
  <c r="BC122" i="17"/>
  <c r="BC21" i="17"/>
  <c r="BD21" i="17" s="1"/>
  <c r="BC66" i="17"/>
  <c r="BE66" i="17" s="1"/>
  <c r="BF66" i="17" s="1"/>
  <c r="BG66" i="17" s="1"/>
  <c r="BC120" i="17"/>
  <c r="BC58" i="17"/>
  <c r="BE58" i="17" s="1"/>
  <c r="BF58" i="17" s="1"/>
  <c r="BG58" i="17" s="1"/>
  <c r="BC6" i="17"/>
  <c r="BE6" i="17" s="1"/>
  <c r="BF6" i="17" s="1"/>
  <c r="BG6" i="17" s="1"/>
  <c r="BC17" i="17"/>
  <c r="BE52" i="17"/>
  <c r="BF52" i="17" s="1"/>
  <c r="BG52" i="17" s="1"/>
  <c r="BC52" i="17"/>
  <c r="BC253" i="17"/>
  <c r="BD253" i="17" s="1"/>
  <c r="BC112" i="17"/>
  <c r="BE21" i="17" l="1"/>
  <c r="BF21" i="17" s="1"/>
  <c r="BG21" i="17" s="1"/>
  <c r="BD48" i="17"/>
  <c r="BD47" i="17"/>
  <c r="BD238" i="17"/>
  <c r="BD237" i="17"/>
  <c r="BD161" i="17"/>
  <c r="BD160" i="17"/>
  <c r="BD44" i="17"/>
  <c r="BD43" i="17"/>
  <c r="BD114" i="17"/>
  <c r="BD113" i="17"/>
  <c r="BD17" i="17"/>
  <c r="BD16" i="17"/>
  <c r="BD119" i="17"/>
  <c r="BD120" i="17"/>
  <c r="BD122" i="17"/>
  <c r="BD121" i="17"/>
  <c r="BD126" i="17"/>
  <c r="BD125" i="17"/>
  <c r="BD8" i="17"/>
  <c r="BD7" i="17"/>
  <c r="BD72" i="17"/>
  <c r="BD71" i="17"/>
  <c r="BD221" i="17"/>
  <c r="BD220" i="17"/>
  <c r="BD50" i="17"/>
  <c r="BD49" i="17"/>
  <c r="BD242" i="17"/>
  <c r="BD241" i="17"/>
  <c r="BD19" i="17"/>
  <c r="BD18" i="17"/>
  <c r="BE44" i="17"/>
  <c r="BF44" i="17" s="1"/>
  <c r="BG44" i="17" s="1"/>
  <c r="BE114" i="17"/>
  <c r="BF114" i="17" s="1"/>
  <c r="BG114" i="17" s="1"/>
  <c r="BD42" i="17"/>
  <c r="BD41" i="17"/>
  <c r="BD118" i="17"/>
  <c r="BD117" i="17"/>
  <c r="BD252" i="17"/>
  <c r="BD251" i="17"/>
  <c r="BE48" i="17"/>
  <c r="BF48" i="17" s="1"/>
  <c r="BG48" i="17" s="1"/>
  <c r="BE238" i="17"/>
  <c r="BF238" i="17" s="1"/>
  <c r="BG238" i="17" s="1"/>
  <c r="BD22" i="17"/>
  <c r="BD248" i="17"/>
  <c r="BD247" i="17"/>
  <c r="BD246" i="17"/>
  <c r="BD245" i="17"/>
  <c r="BD54" i="17"/>
  <c r="BD53" i="17"/>
  <c r="BD232" i="17"/>
  <c r="BD231" i="17"/>
  <c r="BD223" i="17"/>
  <c r="BD224" i="17"/>
  <c r="BD250" i="17"/>
  <c r="BD249" i="17"/>
  <c r="BD236" i="17"/>
  <c r="BD235" i="17"/>
  <c r="BD40" i="17"/>
  <c r="BD39" i="17"/>
  <c r="BD234" i="17"/>
  <c r="BD233" i="17"/>
  <c r="BD228" i="17"/>
  <c r="BD227" i="17"/>
  <c r="BE112" i="17"/>
  <c r="BF112" i="17" s="1"/>
  <c r="BG112" i="17" s="1"/>
  <c r="BD112" i="17"/>
  <c r="BD111" i="17"/>
  <c r="BE253" i="17"/>
  <c r="BF253" i="17" s="1"/>
  <c r="BG253" i="17" s="1"/>
  <c r="BD52" i="17"/>
  <c r="BD51" i="17"/>
  <c r="BE17" i="17"/>
  <c r="BF17" i="17" s="1"/>
  <c r="BG17" i="17" s="1"/>
  <c r="BD6" i="17"/>
  <c r="BD5" i="17"/>
  <c r="BD57" i="17"/>
  <c r="BD58" i="17"/>
  <c r="BE120" i="17"/>
  <c r="BF120" i="17" s="1"/>
  <c r="BG120" i="17" s="1"/>
  <c r="BD66" i="17"/>
  <c r="BD65" i="17"/>
  <c r="BE122" i="17"/>
  <c r="BF122" i="17" s="1"/>
  <c r="BG122" i="17" s="1"/>
  <c r="BD230" i="17"/>
  <c r="BD229" i="17"/>
  <c r="BE252" i="17"/>
  <c r="BF252" i="17" s="1"/>
  <c r="BG252" i="17" s="1"/>
  <c r="BD56" i="17"/>
  <c r="BD55" i="17"/>
  <c r="BE72" i="17"/>
  <c r="BF72" i="17" s="1"/>
  <c r="BG72" i="17" s="1"/>
  <c r="BD244" i="17"/>
  <c r="BD243" i="17"/>
  <c r="BD24" i="17"/>
  <c r="BD25" i="17"/>
  <c r="BE221" i="17"/>
  <c r="BF221" i="17" s="1"/>
  <c r="BG221" i="17" s="1"/>
  <c r="BD128" i="17"/>
  <c r="BD127" i="17"/>
  <c r="BD107" i="17"/>
  <c r="BD106" i="17"/>
  <c r="BD124" i="17"/>
  <c r="BD123" i="17"/>
  <c r="BD38" i="17"/>
  <c r="BD37" i="17"/>
  <c r="BE23" i="17"/>
  <c r="BF23" i="17" s="1"/>
  <c r="BG23" i="17" s="1"/>
  <c r="BE19" i="17"/>
  <c r="BF19" i="17" s="1"/>
  <c r="BG19" i="17" s="1"/>
  <c r="BD20" i="17"/>
  <c r="BE248" i="17"/>
  <c r="BF248" i="17" s="1"/>
  <c r="BG248" i="17" s="1"/>
  <c r="BD239" i="17"/>
  <c r="BD240" i="17"/>
  <c r="BD46" i="17"/>
  <c r="BD45" i="17"/>
  <c r="BD226" i="17"/>
  <c r="BD225" i="17"/>
  <c r="BE54" i="17"/>
  <c r="BF54" i="17" s="1"/>
  <c r="BG54" i="17" s="1"/>
  <c r="BE161" i="17"/>
  <c r="BF161" i="17" s="1"/>
  <c r="BG161" i="17" s="1"/>
  <c r="BE232" i="17"/>
  <c r="BF232" i="17" s="1"/>
  <c r="BG232" i="17" s="1"/>
  <c r="BE108" i="17"/>
  <c r="BF108" i="17" s="1"/>
  <c r="BG108" i="17" s="1"/>
  <c r="BE228" i="17"/>
  <c r="BF228" i="17" s="1"/>
  <c r="BG228" i="17" s="1"/>
  <c r="BD110" i="17"/>
  <c r="BD109" i="17"/>
  <c r="BE250" i="17"/>
  <c r="BF250" i="17" s="1"/>
  <c r="BG250" i="17" s="1"/>
  <c r="BD15" i="17"/>
  <c r="BD14" i="17"/>
  <c r="BE236" i="17"/>
  <c r="BF236" i="17" s="1"/>
  <c r="BG236" i="17" s="1"/>
  <c r="BD115" i="17"/>
  <c r="BD116" i="17"/>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<sst xmlns="http://schemas.openxmlformats.org/spreadsheetml/2006/main" count="513" uniqueCount="168">
  <si>
    <t>Market data</t>
  </si>
  <si>
    <t>Stock 1</t>
  </si>
  <si>
    <t>Stock 2</t>
  </si>
  <si>
    <t>Stock 3</t>
  </si>
  <si>
    <t>Stock 4</t>
  </si>
  <si>
    <t>Stock 5</t>
  </si>
  <si>
    <t>Stock 6</t>
  </si>
  <si>
    <t>Date</t>
  </si>
  <si>
    <t>AAPL_Adj_Close</t>
  </si>
  <si>
    <t>AMZN_Adj_Close</t>
  </si>
  <si>
    <t>MSFT_Adj_Close</t>
  </si>
  <si>
    <t>NFLX_Adj_Close</t>
  </si>
  <si>
    <t>PG_Adj_Close</t>
  </si>
  <si>
    <t>Price_GBP</t>
  </si>
  <si>
    <t>Log-returns of stocks and exchange rate</t>
  </si>
  <si>
    <t>Arithmetic returns of stocks</t>
  </si>
  <si>
    <t>Apple</t>
  </si>
  <si>
    <t>Amazon</t>
  </si>
  <si>
    <t>Microsoft</t>
  </si>
  <si>
    <t>Netflix</t>
  </si>
  <si>
    <t>Procter&amp;Gamble</t>
  </si>
  <si>
    <t>Exchange rate</t>
  </si>
  <si>
    <t>sigma</t>
  </si>
  <si>
    <t>sigma for last year</t>
  </si>
  <si>
    <t>t_N-1_97.5%</t>
  </si>
  <si>
    <t>autocorr_1day_lag</t>
  </si>
  <si>
    <t>VaR1%_1day</t>
  </si>
  <si>
    <t>VaR1%_10day</t>
  </si>
  <si>
    <t>min</t>
  </si>
  <si>
    <t>max</t>
  </si>
  <si>
    <t>q_5%</t>
  </si>
  <si>
    <t>q_95%</t>
  </si>
  <si>
    <t>skewness</t>
  </si>
  <si>
    <t>kurtosis</t>
  </si>
  <si>
    <t>Сovariance (Σ)</t>
  </si>
  <si>
    <t>stock1</t>
  </si>
  <si>
    <t>stock2</t>
  </si>
  <si>
    <t>stock3</t>
  </si>
  <si>
    <t>stock4</t>
  </si>
  <si>
    <t>stock5</t>
  </si>
  <si>
    <t>stock6</t>
  </si>
  <si>
    <t>Cross-correlation (C)</t>
  </si>
  <si>
    <t>ES_1day</t>
  </si>
  <si>
    <t>ES_10day</t>
  </si>
  <si>
    <t>mu</t>
  </si>
  <si>
    <t>Subportfolio structure:</t>
  </si>
  <si>
    <t>R_sprt</t>
  </si>
  <si>
    <t>α</t>
  </si>
  <si>
    <t>Variance of the prt</t>
  </si>
  <si>
    <t>h, days</t>
  </si>
  <si>
    <t>sigma of the prt, %</t>
  </si>
  <si>
    <t>sqrt</t>
  </si>
  <si>
    <t>1 day VaR prt, 1%</t>
  </si>
  <si>
    <r>
      <t>-q_α=q_(1-</t>
    </r>
    <r>
      <rPr>
        <sz val="11"/>
        <color theme="1"/>
        <rFont val="Calibri"/>
        <family val="2"/>
        <charset val="204"/>
      </rPr>
      <t>α) for N(0,1)</t>
    </r>
  </si>
  <si>
    <t>10 days VaR prt, 1%</t>
  </si>
  <si>
    <t>1 day ES prt, 1%</t>
  </si>
  <si>
    <r>
      <t>ES_</t>
    </r>
    <r>
      <rPr>
        <sz val="11"/>
        <color theme="1"/>
        <rFont val="Calibri"/>
        <family val="2"/>
        <charset val="204"/>
      </rPr>
      <t>α for N(0,1)</t>
    </r>
  </si>
  <si>
    <t>10 days ES prt, 1%</t>
  </si>
  <si>
    <t>1 day log-returns</t>
  </si>
  <si>
    <t>1-day log returns</t>
  </si>
  <si>
    <t>VAR 1day (widening)</t>
  </si>
  <si>
    <t>Hit indicator</t>
  </si>
  <si>
    <t>VAR 1day (rolling window)</t>
  </si>
  <si>
    <t>VaR 10days</t>
  </si>
  <si>
    <t>ES 1day (widening)</t>
  </si>
  <si>
    <t>ES 1day (rolling window)</t>
  </si>
  <si>
    <t>ES 10days</t>
  </si>
  <si>
    <t>Good day!</t>
  </si>
  <si>
    <t>Backtesting horizon, previous trading days</t>
  </si>
  <si>
    <t>Minimum data requirement, length of window for model estimation</t>
  </si>
  <si>
    <t>α (for VaR)</t>
  </si>
  <si>
    <t>ε (for HypothesisTest)</t>
  </si>
  <si>
    <t>Now</t>
  </si>
  <si>
    <t>Standard (Binomial) Coverage Test</t>
  </si>
  <si>
    <t xml:space="preserve">Hit, number </t>
  </si>
  <si>
    <t>Probabilty to get hit number up to observed one</t>
  </si>
  <si>
    <t>VaR 1day widening approach 252</t>
  </si>
  <si>
    <t>VaR 1day rolling-window approach 252</t>
  </si>
  <si>
    <t>Conclusion:</t>
  </si>
  <si>
    <t>Let's the same only for currency</t>
  </si>
  <si>
    <t>Realized return</t>
  </si>
  <si>
    <t>Returns</t>
  </si>
  <si>
    <t>ES 1day</t>
  </si>
  <si>
    <t>ES 10day</t>
  </si>
  <si>
    <t>Mean</t>
  </si>
  <si>
    <t>Sigma</t>
  </si>
  <si>
    <t>*Calculate VaR and ES using formulas from Inputs +Graphs</t>
  </si>
  <si>
    <t>*Use Arithmetic returns of stock 6 as realized return</t>
  </si>
  <si>
    <t>VaR 1day</t>
  </si>
  <si>
    <t>VaR 1 day 252</t>
  </si>
  <si>
    <t>Exch Cur</t>
  </si>
  <si>
    <t>foreign currency</t>
  </si>
  <si>
    <t>domestic currency</t>
  </si>
  <si>
    <t xml:space="preserve">Prices in </t>
  </si>
  <si>
    <t>RUB/GBP</t>
  </si>
  <si>
    <t>Maybe, something went wrong and now prices are very high in dometic currency</t>
  </si>
  <si>
    <t>Log-returns of stocks</t>
  </si>
  <si>
    <t>&lt; then max (sigma_i)=2,27%  =&gt; everything's ok</t>
  </si>
  <si>
    <t>This file is about stocks.                                                              On each sheet with "+ Graphs" you can find 2 graphs. Also you can find some comments next to tables.                                                                                       Best regards, our team=)</t>
  </si>
  <si>
    <t>Notes</t>
  </si>
  <si>
    <t xml:space="preserve">*use rolling window data approach </t>
  </si>
  <si>
    <t>* also calculated windening data approach but graphs and futher calculations (currency, stock (domestic) are based only on rolling window approach</t>
  </si>
  <si>
    <t xml:space="preserve">*rolling window  approach provide more accuracy for estimation </t>
  </si>
  <si>
    <t>VaR estimate is not the best measure of risk. There are several drawbacks of this method.
* Focused on the manageable risks near the center of the distribution and ignored the tails
* VaR is not subadditive:VaR of a combined portfolio can be larger than the sum of the VaRs of its components. 
* Not consistent with the principle of diversification;
* There are different approaches to VaR calculations that lead to different results. Sometimes it is complicated to choose which one is better.</t>
  </si>
  <si>
    <t xml:space="preserve"> Process: the estimation sample is rolled over all data, yet the duration of the window is held unchanged. </t>
  </si>
  <si>
    <t>In other words, the actual number of exceptions is less then the desired confidence level =&gt; model can be accurate</t>
  </si>
  <si>
    <t>Not cross critical value in the left tail</t>
  </si>
  <si>
    <t>Not reject H_0 that VaR is successful on 95% confidence levels</t>
  </si>
  <si>
    <t>3. "Prtf_Bond": Then in order to assess the portfolio which contains 5 different bonds we calculated portfolio as weighted sum of Cash Flows made by bonds. So, each of bond is 20% of podtfolio value. Andnow we consider the case when only one 1 bond exists (actually it is portfolio). We calculated VaRs and ESs,but according to Backtest,they appear as not correcly calculated.</t>
  </si>
  <si>
    <t xml:space="preserve">2. List "BondVal_all" contains the calculation of 1 day and 10 day Values-at-Risk and Expected Shortfalls for each given bond separately. </t>
  </si>
  <si>
    <t>In the picture you can see the change in the % of bonds.</t>
  </si>
  <si>
    <t xml:space="preserve">1. List "YieldCurves" consists of values of the yield curve of government bonds. Data was taken from https://www.cbr.ru/hd_base/zcyc_params/?UniDbQuery.Posted=True&amp;UniDbQuery.From=01.02.2016&amp;UniDbQuery.To=01.02.2018.  </t>
  </si>
  <si>
    <t>Discount</t>
  </si>
  <si>
    <t>Cashflow</t>
  </si>
  <si>
    <t>10_ES_prt_1%</t>
  </si>
  <si>
    <t>ES_prt_1%</t>
  </si>
  <si>
    <t>10-day VaR_99%, in %</t>
  </si>
  <si>
    <t>1-day VaR_99%, in %</t>
  </si>
  <si>
    <t>Duration</t>
  </si>
  <si>
    <t>Return</t>
  </si>
  <si>
    <t>5th Bond value, B_t</t>
  </si>
  <si>
    <t>4th Bond value, B_t</t>
  </si>
  <si>
    <t>3rd Bond value, B_t</t>
  </si>
  <si>
    <t>2nd Bond value, B_t</t>
  </si>
  <si>
    <t>1st Bond value, B_t</t>
  </si>
  <si>
    <t>Coupon</t>
  </si>
  <si>
    <t>Bond_20m</t>
  </si>
  <si>
    <t>Bond_10m</t>
  </si>
  <si>
    <t>Bond_5m</t>
  </si>
  <si>
    <t>Bond_3m</t>
  </si>
  <si>
    <t>Bond_1m</t>
  </si>
  <si>
    <t>q^h_99%=(m+σq_99%)</t>
  </si>
  <si>
    <t xml:space="preserve">Mean </t>
  </si>
  <si>
    <t>Max</t>
  </si>
  <si>
    <t>Terms (s_i), in years</t>
  </si>
  <si>
    <t>alpha</t>
  </si>
  <si>
    <t>Here we estimated VaRs by variance-covariance approach</t>
  </si>
  <si>
    <t>Дата</t>
  </si>
  <si>
    <t xml:space="preserve">Return </t>
  </si>
  <si>
    <t>Portfolio value</t>
  </si>
  <si>
    <t xml:space="preserve">Portfolio </t>
  </si>
  <si>
    <t>The null of Backtesting is that VaR was estimated properly at a%. However, in this case we cannot conclude that VaR is correctly found. What is more, we can notice that there is no breakdown in this case. You can notice it from the graph.</t>
  </si>
  <si>
    <t>VaR_fixed_port_250_days</t>
  </si>
  <si>
    <t>Hit number</t>
  </si>
  <si>
    <t>Portfolio structure</t>
  </si>
  <si>
    <t>q_99% for h</t>
  </si>
  <si>
    <r>
      <rPr>
        <sz val="11"/>
        <color theme="1"/>
        <rFont val="Calibri"/>
        <family val="2"/>
        <charset val="204"/>
      </rPr>
      <t xml:space="preserve">σ, </t>
    </r>
    <r>
      <rPr>
        <sz val="11"/>
        <color theme="1"/>
        <rFont val="Calibri"/>
        <family val="2"/>
        <charset val="204"/>
        <scheme val="minor"/>
      </rPr>
      <t>Sigma (h)</t>
    </r>
  </si>
  <si>
    <t>m, Mean (h)</t>
  </si>
  <si>
    <t>Normal Distribution of h</t>
  </si>
  <si>
    <r>
      <t>Duration Fisher-Weil D</t>
    </r>
    <r>
      <rPr>
        <vertAlign val="superscript"/>
        <sz val="11"/>
        <color theme="1"/>
        <rFont val="Calibri"/>
        <family val="2"/>
        <charset val="204"/>
        <scheme val="minor"/>
      </rPr>
      <t xml:space="preserve">FW </t>
    </r>
    <r>
      <rPr>
        <sz val="11"/>
        <color theme="1"/>
        <rFont val="Calibri"/>
        <family val="2"/>
        <charset val="204"/>
        <scheme val="minor"/>
      </rPr>
      <t>(sensitivity to parallel curve shift)</t>
    </r>
  </si>
  <si>
    <t>Bond value, B_t</t>
  </si>
  <si>
    <t>Cashflow present value, CF_i</t>
  </si>
  <si>
    <t>Pricing Date</t>
  </si>
  <si>
    <t>Cashflow (ignoring weights)</t>
  </si>
  <si>
    <t>Cashflow (with weights of bonds)</t>
  </si>
  <si>
    <r>
      <t xml:space="preserve">Terms (s_i), </t>
    </r>
    <r>
      <rPr>
        <sz val="11"/>
        <color rgb="FFFF0000"/>
        <rFont val="Calibri"/>
        <family val="2"/>
        <charset val="204"/>
        <scheme val="minor"/>
      </rPr>
      <t>in years</t>
    </r>
  </si>
  <si>
    <t>Cashflow number</t>
  </si>
  <si>
    <t>Discount factors, d_t</t>
  </si>
  <si>
    <t>Face value, in %</t>
  </si>
  <si>
    <t>Pay. frequency, times per year</t>
  </si>
  <si>
    <t>Coupon, % per year</t>
  </si>
  <si>
    <t>Maturity, in years</t>
  </si>
  <si>
    <t>Maturity 20</t>
  </si>
  <si>
    <t>Maturity 10</t>
  </si>
  <si>
    <t>Maturity 5</t>
  </si>
  <si>
    <t>Maturity 3</t>
  </si>
  <si>
    <t>Maturity 1</t>
  </si>
  <si>
    <t>Для начала рассмотрим на данные бонды раздельно, а затем, объединив их в одно субпортфолио, расcчитаем величину возможно убытка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</si>
</sst>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
    <numFmt numFmtId="167" formatCode="0.00000000000"/>
    <numFmt numFmtId="168" formatCode="0.00000%"/>
    <numFmt numFmtId="169" formatCode="0.0000"/>
    <numFmt numFmtId="170" formatCode="0.000"/>
  </numFmts>
  <fonts count="29" x14ac:knownFonts="1">
    <font>
      <sz val="11"/>
      <color theme="1"/>
      <name val="Calibri"/>
      <family val="2"/>
      <charset val="204"/>
      <scheme val="minor"/>
    </font>
    <font>
      <sz val="12"/>
      <color theme="1"/>
      <name val="Calibri"/>
      <family val="2"/>
      <charset val="204"/>
      <scheme val="minor"/>
    </font>
    <font>
      <sz val="11"/>
      <color theme="1"/>
      <name val="Calibri"/>
      <family val="2"/>
      <charset val="204"/>
      <scheme val="minor"/>
    </font>
    <font>
      <b/>
      <sz val="11"/>
      <color theme="1"/>
      <name val="Calibri"/>
      <family val="2"/>
      <charset val="204"/>
      <scheme val="minor"/>
    </font>
    <font>
      <b/>
      <sz val="11"/>
      <color rgb="FF000000"/>
      <name val="Calibri"/>
      <family val="2"/>
      <charset val="204"/>
      <scheme val="minor"/>
    </font>
    <font>
      <sz val="11"/>
      <color rgb="FF000000"/>
      <name val="Calibri"/>
      <family val="2"/>
      <charset val="204"/>
    </font>
    <font>
      <sz val="10"/>
      <name val="Arial"/>
      <family val="2"/>
      <charset val="204"/>
    </font>
    <font>
      <b/>
      <sz val="10"/>
      <name val="Arial"/>
      <family val="2"/>
      <charset val="204"/>
    </font>
    <font>
      <b/>
      <sz val="11"/>
      <color theme="1"/>
      <name val="Calibri"/>
      <family val="2"/>
      <scheme val="minor"/>
    </font>
    <font>
      <b/>
      <sz val="11"/>
      <color rgb="FFFF0000"/>
      <name val="Calibri"/>
      <family val="2"/>
      <charset val="204"/>
    </font>
    <font>
      <b/>
      <sz val="11"/>
      <color rgb="FFFF0000"/>
      <name val="Calibri"/>
      <family val="2"/>
      <charset val="204"/>
      <scheme val="minor"/>
    </font>
    <font>
      <sz val="11"/>
      <name val="Calibri"/>
      <family val="2"/>
      <charset val="204"/>
      <scheme val="minor"/>
    </font>
    <font>
      <sz val="11"/>
      <color theme="1"/>
      <name val="Calibri"/>
      <family val="2"/>
      <charset val="204"/>
    </font>
    <font>
      <b/>
      <sz val="10"/>
      <color rgb="FF000000"/>
      <name val="Arial"/>
      <family val="2"/>
      <charset val="204"/>
    </font>
    <font>
      <sz val="10"/>
      <color rgb="FF000000"/>
      <name val="Arial"/>
      <family val="2"/>
      <charset val="204"/>
    </font>
    <font>
      <sz val="9"/>
      <color rgb="FF000000"/>
      <name val="Arial"/>
      <family val="2"/>
      <charset val="204"/>
    </font>
    <font>
      <sz val="11"/>
      <color rgb="FF0070C0"/>
      <name val="Calibri"/>
      <family val="2"/>
      <charset val="204"/>
    </font>
    <font>
      <b/>
      <sz val="11"/>
      <color rgb="FF000000"/>
      <name val="Calibri"/>
      <family val="2"/>
      <charset val="204"/>
    </font>
    <font>
      <b/>
      <sz val="10"/>
      <color theme="1"/>
      <name val="Arial"/>
      <family val="2"/>
      <charset val="204"/>
    </font>
    <font>
      <sz val="10"/>
      <color theme="1"/>
      <name val="Arial"/>
      <family val="2"/>
      <charset val="204"/>
    </font>
    <font>
      <sz val="12"/>
      <color rgb="FFFF0000"/>
      <name val="Calibri"/>
      <family val="2"/>
      <charset val="204"/>
      <scheme val="minor"/>
    </font>
    <font>
      <u/>
      <sz val="12"/>
      <color theme="10"/>
      <name val="Calibri"/>
      <family val="2"/>
      <charset val="204"/>
      <scheme val="minor"/>
    </font>
    <font>
      <sz val="12"/>
      <color rgb="FF2B2E33"/>
      <name val="Arial"/>
      <family val="2"/>
    </font>
    <font>
      <sz val="11"/>
      <color rgb="FF0070C0"/>
      <name val="Calibri"/>
      <family val="2"/>
      <charset val="204"/>
      <scheme val="minor"/>
    </font>
    <font>
      <vertAlign val="superscript"/>
      <sz val="11"/>
      <color theme="1"/>
      <name val="Calibri"/>
      <family val="2"/>
      <charset val="204"/>
      <scheme val="minor"/>
    </font>
    <font>
      <sz val="11"/>
      <color rgb="FFFF0000"/>
      <name val="Calibri"/>
      <family val="2"/>
      <charset val="204"/>
      <scheme val="minor"/>
    </font>
    <font>
      <b/>
      <sz val="12"/>
      <color theme="1"/>
      <name val="Calibri"/>
      <family val="2"/>
      <scheme val="minor"/>
    </font>
    <font>
      <sz val="14"/>
      <color rgb="FF222222"/>
      <name val="Arial"/>
      <family val="2"/>
    </font>
    <font>
      <sz val="14"/>
      <color theme="1"/>
      <name val="Calibri"/>
      <family val="2"/>
      <charset val="204"/>
      <scheme val="minor"/>
    </font>
  </fonts>
  <fills count="30">
    <fill>
      <patternFill patternType="none"/>
    </fill>
    <fill>
      <patternFill patternType="gray125"/>
    </fill>
    <fill>
      <patternFill patternType="solid">
        <fgColor theme="8" tint="0.79998168889431442"/>
        <bgColor indexed="64"/>
      </patternFill>
    </fill>
    <fill>
      <patternFill patternType="solid">
        <fgColor theme="9" tint="0.39997558519241921"/>
        <bgColor rgb="FFA6E3B6"/>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9" tint="-0.249977111117893"/>
        <bgColor indexed="64"/>
      </patternFill>
    </fill>
    <fill>
      <patternFill patternType="solid">
        <fgColor rgb="FFD9EAD3"/>
        <bgColor rgb="FFD9EAD3"/>
      </patternFill>
    </fill>
    <fill>
      <patternFill patternType="solid">
        <fgColor rgb="FFF9CB9C"/>
        <bgColor rgb="FFF9CB9C"/>
      </patternFill>
    </fill>
    <fill>
      <patternFill patternType="solid">
        <fgColor theme="4" tint="0.79998168889431442"/>
        <bgColor rgb="FFB4E4E8"/>
      </patternFill>
    </fill>
    <fill>
      <patternFill patternType="solid">
        <fgColor theme="8" tint="0.39997558519241921"/>
        <bgColor rgb="FFB6D7A8"/>
      </patternFill>
    </fill>
    <fill>
      <patternFill patternType="solid">
        <fgColor theme="8" tint="0.39997558519241921"/>
        <bgColor indexed="64"/>
      </patternFill>
    </fill>
    <fill>
      <patternFill patternType="solid">
        <fgColor theme="8" tint="0.59999389629810485"/>
        <bgColor indexed="64"/>
      </patternFill>
    </fill>
    <fill>
      <patternFill patternType="solid">
        <fgColor theme="5" tint="0.39997558519241921"/>
        <bgColor rgb="FFB6D7A8"/>
      </patternFill>
    </fill>
    <fill>
      <patternFill patternType="solid">
        <fgColor theme="5" tint="0.39997558519241921"/>
        <bgColor indexed="64"/>
      </patternFill>
    </fill>
    <fill>
      <patternFill patternType="solid">
        <fgColor theme="5" tint="0.79998168889431442"/>
        <bgColor indexed="64"/>
      </patternFill>
    </fill>
    <fill>
      <patternFill patternType="solid">
        <fgColor theme="9" tint="0.39997558519241921"/>
        <bgColor rgb="FFB6D7A8"/>
      </patternFill>
    </fill>
    <fill>
      <patternFill patternType="solid">
        <fgColor theme="7" tint="0.39997558519241921"/>
        <bgColor indexed="64"/>
      </patternFill>
    </fill>
    <fill>
      <patternFill patternType="solid">
        <fgColor theme="7" tint="0.59999389629810485"/>
        <bgColor indexed="64"/>
      </patternFill>
    </fill>
    <fill>
      <patternFill patternType="solid">
        <fgColor theme="4" tint="0.39997558519241921"/>
        <bgColor rgb="FFA6E3B6"/>
      </patternFill>
    </fill>
    <fill>
      <patternFill patternType="solid">
        <fgColor rgb="FFFFFF00"/>
        <bgColor indexed="64"/>
      </patternFill>
    </fill>
  </fills>
  <borders count="68">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style="medium">
        <color indexed="64"/>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right/>
      <top/>
      <bottom style="medium">
        <color indexed="64"/>
      </bottom>
      <diagonal/>
    </border>
    <border>
      <left/>
      <right style="thin">
        <color indexed="64"/>
      </right>
      <top style="medium">
        <color indexed="64"/>
      </top>
      <bottom/>
      <diagonal/>
    </border>
    <border>
      <left/>
      <right style="thin">
        <color indexed="64"/>
      </right>
      <top/>
      <bottom/>
      <diagonal/>
    </border>
    <border>
      <left style="thin">
        <color indexed="64"/>
      </left>
      <right style="thin">
        <color indexed="64"/>
      </right>
      <top style="medium">
        <color indexed="64"/>
      </top>
      <bottom/>
      <diagonal/>
    </border>
    <border>
      <left style="medium">
        <color indexed="64"/>
      </left>
      <right style="medium">
        <color indexed="64"/>
      </right>
      <top/>
      <bottom/>
      <diagonal/>
    </border>
    <border>
      <left/>
      <right style="medium">
        <color indexed="64"/>
      </right>
      <top style="medium">
        <color indexed="64"/>
      </top>
      <bottom style="thin">
        <color indexed="64"/>
      </bottom>
      <diagonal/>
    </border>
    <border>
      <left/>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indexed="64"/>
      </left>
      <right/>
      <top style="medium">
        <color indexed="64"/>
      </top>
      <bottom/>
      <diagonal/>
    </border>
    <border>
      <left style="thin">
        <color rgb="FF000000"/>
      </left>
      <right style="thin">
        <color indexed="64"/>
      </right>
      <top style="thin">
        <color rgb="FF000000"/>
      </top>
      <bottom style="thin">
        <color rgb="FF000000"/>
      </bottom>
      <diagonal/>
    </border>
    <border>
      <left style="thin">
        <color indexed="64"/>
      </left>
      <right style="medium">
        <color indexed="64"/>
      </right>
      <top style="thin">
        <color indexed="64"/>
      </top>
      <bottom/>
      <diagonal/>
    </border>
    <border>
      <left/>
      <right/>
      <top style="thin">
        <color indexed="64"/>
      </top>
      <bottom/>
      <diagonal/>
    </border>
    <border>
      <left style="medium">
        <color indexed="64"/>
      </left>
      <right style="thin">
        <color indexed="64"/>
      </right>
      <top style="thin">
        <color indexed="64"/>
      </top>
      <bottom/>
      <diagonal/>
    </border>
    <border>
      <left/>
      <right/>
      <top style="medium">
        <color indexed="64"/>
      </top>
      <bottom style="thin">
        <color indexed="64"/>
      </bottom>
      <diagonal/>
    </border>
  </borders>
  <cellStyleXfs count="10">
    <xf numFmtId="0" fontId="0"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14" fillId="0" borderId="0"/>
    <xf numFmtId="0" fontId="1" fillId="0" borderId="0"/>
    <xf numFmtId="9" fontId="1" fillId="0" borderId="0" applyFont="0" applyFill="0" applyBorder="0" applyAlignment="0" applyProtection="0"/>
    <xf numFmtId="0" fontId="21" fillId="0" borderId="0" applyNumberFormat="0" applyFill="0" applyBorder="0" applyAlignment="0" applyProtection="0"/>
  </cellStyleXfs>
  <cellXfs count="325">
    <xf numFmtId="0" fontId="0" fillId="0" borderId="0" xfId="0"/>
    <xf numFmtId="14" fontId="5" fillId="0" borderId="0" xfId="0" applyNumberFormat="1" applyFont="1"/>
    <xf numFmtId="165" fontId="0" fillId="0" borderId="0" xfId="1" applyNumberFormat="1" applyFont="1"/>
    <xf numFmtId="0" fontId="0" fillId="6" borderId="4" xfId="0" applyFill="1" applyBorder="1"/>
    <xf numFmtId="0" fontId="0" fillId="6" borderId="8" xfId="0" applyFill="1" applyBorder="1"/>
    <xf numFmtId="0" fontId="0" fillId="6" borderId="12" xfId="0" applyFill="1" applyBorder="1"/>
    <xf numFmtId="14" fontId="0" fillId="12" borderId="16" xfId="0" applyNumberFormat="1" applyFill="1" applyBorder="1"/>
    <xf numFmtId="0" fontId="0" fillId="12" borderId="16" xfId="0" applyFill="1" applyBorder="1"/>
    <xf numFmtId="0" fontId="0" fillId="12" borderId="17" xfId="0" applyFill="1" applyBorder="1"/>
    <xf numFmtId="0" fontId="0" fillId="0" borderId="18" xfId="0" applyBorder="1"/>
    <xf numFmtId="0" fontId="3" fillId="0" borderId="19" xfId="0" applyFont="1" applyBorder="1"/>
    <xf numFmtId="0" fontId="3" fillId="6" borderId="20" xfId="0" applyFont="1" applyFill="1" applyBorder="1"/>
    <xf numFmtId="0" fontId="3" fillId="6" borderId="23" xfId="0" applyFont="1" applyFill="1" applyBorder="1"/>
    <xf numFmtId="0" fontId="3" fillId="6" borderId="24" xfId="0" applyFont="1" applyFill="1" applyBorder="1"/>
    <xf numFmtId="0" fontId="3" fillId="12" borderId="25" xfId="0" applyFont="1" applyFill="1" applyBorder="1"/>
    <xf numFmtId="0" fontId="0" fillId="12" borderId="25" xfId="0" applyFill="1" applyBorder="1"/>
    <xf numFmtId="0" fontId="3" fillId="12" borderId="26" xfId="0" applyFont="1" applyFill="1" applyBorder="1"/>
    <xf numFmtId="0" fontId="0" fillId="12" borderId="26" xfId="0" applyFill="1" applyBorder="1"/>
    <xf numFmtId="0" fontId="0" fillId="0" borderId="27" xfId="0" applyBorder="1"/>
    <xf numFmtId="0" fontId="3" fillId="0" borderId="27" xfId="0" applyFont="1" applyBorder="1"/>
    <xf numFmtId="0" fontId="3" fillId="0" borderId="28" xfId="0" applyFont="1" applyBorder="1"/>
    <xf numFmtId="0" fontId="3" fillId="6" borderId="29" xfId="0" applyFont="1" applyFill="1" applyBorder="1"/>
    <xf numFmtId="0" fontId="3" fillId="6" borderId="8" xfId="0" applyFont="1" applyFill="1" applyBorder="1"/>
    <xf numFmtId="0" fontId="3" fillId="6" borderId="12" xfId="0" applyFont="1" applyFill="1" applyBorder="1"/>
    <xf numFmtId="0" fontId="0" fillId="0" borderId="17" xfId="0" applyBorder="1"/>
    <xf numFmtId="0" fontId="0" fillId="0" borderId="0" xfId="0" applyBorder="1"/>
    <xf numFmtId="165" fontId="0" fillId="0" borderId="17" xfId="1" applyNumberFormat="1" applyFont="1" applyBorder="1"/>
    <xf numFmtId="165" fontId="0" fillId="0" borderId="0" xfId="1" applyNumberFormat="1" applyFont="1" applyBorder="1"/>
    <xf numFmtId="0" fontId="4" fillId="8" borderId="10" xfId="0" applyFont="1" applyFill="1" applyBorder="1"/>
    <xf numFmtId="0" fontId="4" fillId="8" borderId="9" xfId="0" applyFont="1" applyFill="1" applyBorder="1"/>
    <xf numFmtId="0" fontId="4" fillId="9" borderId="13" xfId="0" applyFont="1" applyFill="1" applyBorder="1"/>
    <xf numFmtId="0" fontId="4" fillId="9" borderId="14" xfId="0" applyFont="1" applyFill="1" applyBorder="1"/>
    <xf numFmtId="0" fontId="4" fillId="9" borderId="33" xfId="0" applyFont="1" applyFill="1" applyBorder="1"/>
    <xf numFmtId="0" fontId="4" fillId="8" borderId="11" xfId="0" applyFont="1" applyFill="1" applyBorder="1"/>
    <xf numFmtId="0" fontId="4" fillId="9" borderId="15" xfId="0" applyFont="1" applyFill="1" applyBorder="1"/>
    <xf numFmtId="0" fontId="4" fillId="5" borderId="10" xfId="0" applyFont="1" applyFill="1" applyBorder="1"/>
    <xf numFmtId="0" fontId="4" fillId="5" borderId="9" xfId="0" applyFont="1" applyFill="1" applyBorder="1"/>
    <xf numFmtId="0" fontId="4" fillId="5" borderId="32" xfId="0" applyFont="1" applyFill="1" applyBorder="1"/>
    <xf numFmtId="0" fontId="4" fillId="6" borderId="13" xfId="0" applyFont="1" applyFill="1" applyBorder="1"/>
    <xf numFmtId="0" fontId="4" fillId="6" borderId="14" xfId="0" applyFont="1" applyFill="1" applyBorder="1"/>
    <xf numFmtId="0" fontId="4" fillId="6" borderId="33" xfId="0" applyFont="1" applyFill="1" applyBorder="1"/>
    <xf numFmtId="14" fontId="4" fillId="2" borderId="18" xfId="0" applyNumberFormat="1" applyFont="1" applyFill="1" applyBorder="1"/>
    <xf numFmtId="14" fontId="5" fillId="13" borderId="0" xfId="0" applyNumberFormat="1" applyFont="1" applyFill="1"/>
    <xf numFmtId="10" fontId="0" fillId="6" borderId="34" xfId="0" applyNumberFormat="1" applyFill="1" applyBorder="1"/>
    <xf numFmtId="10" fontId="0" fillId="6" borderId="23" xfId="0" applyNumberFormat="1" applyFill="1" applyBorder="1"/>
    <xf numFmtId="0" fontId="0" fillId="6" borderId="23" xfId="0" applyFill="1" applyBorder="1"/>
    <xf numFmtId="0" fontId="0" fillId="6" borderId="24" xfId="0" applyFill="1" applyBorder="1"/>
    <xf numFmtId="10" fontId="0" fillId="6" borderId="35" xfId="0" applyNumberFormat="1" applyFill="1" applyBorder="1"/>
    <xf numFmtId="0" fontId="0" fillId="6" borderId="35" xfId="0" applyFill="1" applyBorder="1"/>
    <xf numFmtId="0" fontId="0" fillId="6" borderId="36" xfId="0" applyFill="1" applyBorder="1"/>
    <xf numFmtId="9" fontId="0" fillId="6" borderId="34" xfId="0" applyNumberFormat="1" applyFill="1" applyBorder="1"/>
    <xf numFmtId="165" fontId="0" fillId="6" borderId="23" xfId="3" applyNumberFormat="1" applyFont="1" applyFill="1" applyBorder="1"/>
    <xf numFmtId="165" fontId="0" fillId="6" borderId="24" xfId="3" applyNumberFormat="1" applyFont="1" applyFill="1" applyBorder="1"/>
    <xf numFmtId="0" fontId="0" fillId="6" borderId="34" xfId="0" applyFill="1" applyBorder="1"/>
    <xf numFmtId="9" fontId="0" fillId="6" borderId="23" xfId="0" applyNumberFormat="1" applyFill="1" applyBorder="1"/>
    <xf numFmtId="0" fontId="0" fillId="6" borderId="38" xfId="0" applyFill="1" applyBorder="1"/>
    <xf numFmtId="0" fontId="0" fillId="6" borderId="39" xfId="0" applyFill="1" applyBorder="1"/>
    <xf numFmtId="9" fontId="0" fillId="6" borderId="24" xfId="0" applyNumberFormat="1" applyFill="1" applyBorder="1"/>
    <xf numFmtId="9" fontId="0" fillId="6" borderId="40" xfId="0" applyNumberFormat="1" applyFill="1" applyBorder="1"/>
    <xf numFmtId="14" fontId="0" fillId="6" borderId="21" xfId="0" applyNumberFormat="1" applyFill="1" applyBorder="1"/>
    <xf numFmtId="0" fontId="0" fillId="6" borderId="21" xfId="0" applyNumberFormat="1" applyFill="1" applyBorder="1"/>
    <xf numFmtId="0" fontId="0" fillId="6" borderId="10" xfId="0" applyNumberFormat="1" applyFill="1" applyBorder="1"/>
    <xf numFmtId="0" fontId="0" fillId="6" borderId="32" xfId="0" applyNumberFormat="1" applyFill="1" applyBorder="1"/>
    <xf numFmtId="0" fontId="0" fillId="6" borderId="22" xfId="0" applyNumberFormat="1" applyFill="1" applyBorder="1"/>
    <xf numFmtId="0" fontId="0" fillId="6" borderId="14" xfId="0" applyNumberFormat="1" applyFill="1" applyBorder="1"/>
    <xf numFmtId="0" fontId="0" fillId="6" borderId="33" xfId="0" applyNumberFormat="1" applyFill="1" applyBorder="1"/>
    <xf numFmtId="0" fontId="0" fillId="0" borderId="0" xfId="0" applyFill="1" applyBorder="1" applyAlignment="1"/>
    <xf numFmtId="0" fontId="6" fillId="0" borderId="0" xfId="0" applyFont="1" applyFill="1" applyBorder="1" applyAlignment="1"/>
    <xf numFmtId="0" fontId="4" fillId="10" borderId="41" xfId="0" applyFont="1" applyFill="1" applyBorder="1"/>
    <xf numFmtId="0" fontId="2" fillId="10" borderId="42" xfId="2" applyFill="1" applyBorder="1"/>
    <xf numFmtId="0" fontId="4" fillId="10" borderId="43" xfId="0" applyFont="1" applyFill="1" applyBorder="1"/>
    <xf numFmtId="0" fontId="2" fillId="10" borderId="44" xfId="2" applyFill="1" applyBorder="1"/>
    <xf numFmtId="0" fontId="4" fillId="10" borderId="45" xfId="0" applyFont="1" applyFill="1" applyBorder="1"/>
    <xf numFmtId="0" fontId="2" fillId="10" borderId="46" xfId="2" applyFill="1" applyBorder="1"/>
    <xf numFmtId="0" fontId="8" fillId="0" borderId="0" xfId="4" applyFont="1"/>
    <xf numFmtId="0" fontId="0" fillId="0" borderId="0" xfId="0" applyAlignment="1">
      <alignment vertical="center"/>
    </xf>
    <xf numFmtId="0" fontId="0" fillId="0" borderId="0" xfId="0" applyAlignment="1">
      <alignment horizontal="center" vertical="center"/>
    </xf>
    <xf numFmtId="0" fontId="4" fillId="15" borderId="18" xfId="0" applyFont="1" applyFill="1" applyBorder="1"/>
    <xf numFmtId="164" fontId="2" fillId="14" borderId="5" xfId="4" applyNumberFormat="1" applyFill="1" applyBorder="1" applyAlignment="1">
      <alignment horizontal="center" vertical="center"/>
    </xf>
    <xf numFmtId="164" fontId="2" fillId="14" borderId="9" xfId="4" applyNumberFormat="1" applyFill="1" applyBorder="1" applyAlignment="1">
      <alignment horizontal="center" vertical="center"/>
    </xf>
    <xf numFmtId="164" fontId="2" fillId="14" borderId="13" xfId="4" applyNumberFormat="1" applyFill="1" applyBorder="1" applyAlignment="1">
      <alignment horizontal="center" vertical="center"/>
    </xf>
    <xf numFmtId="0" fontId="2" fillId="14" borderId="31" xfId="2" applyFill="1" applyBorder="1"/>
    <xf numFmtId="0" fontId="2" fillId="14" borderId="32" xfId="2" applyFill="1" applyBorder="1"/>
    <xf numFmtId="0" fontId="2" fillId="14" borderId="33" xfId="2" applyFill="1" applyBorder="1"/>
    <xf numFmtId="0" fontId="0" fillId="0" borderId="51" xfId="0" applyBorder="1"/>
    <xf numFmtId="0" fontId="0" fillId="0" borderId="53" xfId="0" applyBorder="1"/>
    <xf numFmtId="0" fontId="0" fillId="0" borderId="16" xfId="0" applyBorder="1"/>
    <xf numFmtId="0" fontId="2" fillId="0" borderId="0" xfId="4"/>
    <xf numFmtId="0" fontId="2" fillId="9" borderId="18" xfId="4" applyFill="1" applyBorder="1"/>
    <xf numFmtId="0" fontId="3" fillId="0" borderId="19" xfId="4" applyFont="1" applyBorder="1"/>
    <xf numFmtId="0" fontId="3" fillId="0" borderId="54" xfId="4" applyFont="1" applyBorder="1"/>
    <xf numFmtId="166" fontId="2" fillId="0" borderId="0" xfId="1" applyNumberFormat="1" applyFont="1" applyBorder="1"/>
    <xf numFmtId="0" fontId="3" fillId="0" borderId="57" xfId="4" applyFont="1" applyBorder="1"/>
    <xf numFmtId="164" fontId="2" fillId="14" borderId="18" xfId="4" applyNumberFormat="1" applyFill="1" applyBorder="1"/>
    <xf numFmtId="164" fontId="2" fillId="14" borderId="28" xfId="4" applyNumberFormat="1" applyFill="1" applyBorder="1"/>
    <xf numFmtId="164" fontId="2" fillId="0" borderId="28" xfId="4" applyNumberFormat="1" applyBorder="1"/>
    <xf numFmtId="164" fontId="2" fillId="0" borderId="0" xfId="4" applyNumberFormat="1"/>
    <xf numFmtId="164" fontId="2" fillId="0" borderId="0" xfId="5" applyNumberFormat="1" applyFont="1" applyFill="1" applyBorder="1"/>
    <xf numFmtId="0" fontId="9" fillId="0" borderId="18" xfId="4" applyFont="1" applyBorder="1" applyAlignment="1">
      <alignment horizontal="center"/>
    </xf>
    <xf numFmtId="9" fontId="10" fillId="0" borderId="18" xfId="4" applyNumberFormat="1" applyFont="1" applyBorder="1" applyAlignment="1">
      <alignment horizontal="center"/>
    </xf>
    <xf numFmtId="0" fontId="11" fillId="9" borderId="4" xfId="4" applyFont="1" applyFill="1" applyBorder="1"/>
    <xf numFmtId="167" fontId="2" fillId="0" borderId="34" xfId="5" applyNumberFormat="1" applyFont="1" applyBorder="1" applyAlignment="1"/>
    <xf numFmtId="0" fontId="2" fillId="9" borderId="34" xfId="4" applyFill="1" applyBorder="1"/>
    <xf numFmtId="0" fontId="2" fillId="0" borderId="55" xfId="4" applyBorder="1"/>
    <xf numFmtId="0" fontId="11" fillId="9" borderId="8" xfId="4" applyFont="1" applyFill="1" applyBorder="1" applyAlignment="1">
      <alignment vertical="center"/>
    </xf>
    <xf numFmtId="165" fontId="2" fillId="0" borderId="23" xfId="5" applyNumberFormat="1" applyFont="1" applyBorder="1" applyAlignment="1">
      <alignment vertical="center"/>
    </xf>
    <xf numFmtId="0" fontId="0" fillId="9" borderId="54" xfId="0" applyFill="1" applyBorder="1"/>
    <xf numFmtId="0" fontId="0" fillId="0" borderId="44" xfId="0" applyBorder="1"/>
    <xf numFmtId="0" fontId="11" fillId="9" borderId="8" xfId="4" applyFont="1" applyFill="1" applyBorder="1"/>
    <xf numFmtId="168" fontId="2" fillId="0" borderId="23" xfId="5" applyNumberFormat="1" applyFont="1" applyBorder="1" applyAlignment="1"/>
    <xf numFmtId="169" fontId="0" fillId="0" borderId="58" xfId="0" applyNumberFormat="1" applyBorder="1"/>
    <xf numFmtId="0" fontId="2" fillId="9" borderId="23" xfId="4" applyFill="1" applyBorder="1"/>
    <xf numFmtId="166" fontId="2" fillId="0" borderId="39" xfId="5" applyNumberFormat="1" applyFont="1" applyBorder="1"/>
    <xf numFmtId="0" fontId="11" fillId="9" borderId="12" xfId="4" applyFont="1" applyFill="1" applyBorder="1"/>
    <xf numFmtId="168" fontId="2" fillId="0" borderId="24" xfId="5" applyNumberFormat="1" applyFont="1" applyBorder="1" applyAlignment="1"/>
    <xf numFmtId="169" fontId="2" fillId="0" borderId="57" xfId="4" applyNumberFormat="1" applyBorder="1"/>
    <xf numFmtId="0" fontId="11" fillId="9" borderId="24" xfId="4" applyFont="1" applyFill="1" applyBorder="1"/>
    <xf numFmtId="166" fontId="2" fillId="0" borderId="40" xfId="5" applyNumberFormat="1" applyFont="1" applyBorder="1"/>
    <xf numFmtId="0" fontId="3" fillId="0" borderId="58" xfId="4" applyFont="1" applyBorder="1"/>
    <xf numFmtId="0" fontId="8" fillId="0" borderId="18" xfId="4" applyFont="1" applyBorder="1"/>
    <xf numFmtId="164" fontId="2" fillId="14" borderId="34" xfId="4" applyNumberFormat="1" applyFill="1" applyBorder="1"/>
    <xf numFmtId="164" fontId="2" fillId="14" borderId="23" xfId="4" applyNumberFormat="1" applyFill="1" applyBorder="1"/>
    <xf numFmtId="164" fontId="2" fillId="14" borderId="24" xfId="4" applyNumberFormat="1" applyFill="1" applyBorder="1"/>
    <xf numFmtId="0" fontId="14" fillId="0" borderId="0" xfId="6"/>
    <xf numFmtId="0" fontId="6" fillId="0" borderId="0" xfId="6" applyFont="1"/>
    <xf numFmtId="0" fontId="15" fillId="0" borderId="0" xfId="6" applyFont="1" applyAlignment="1">
      <alignment wrapText="1"/>
    </xf>
    <xf numFmtId="0" fontId="15" fillId="0" borderId="59" xfId="6" applyFont="1" applyBorder="1" applyAlignment="1">
      <alignment wrapText="1"/>
    </xf>
    <xf numFmtId="0" fontId="13" fillId="9" borderId="10" xfId="6" applyFont="1" applyFill="1" applyBorder="1" applyAlignment="1">
      <alignment vertical="center"/>
    </xf>
    <xf numFmtId="0" fontId="13" fillId="9" borderId="2" xfId="6" applyFont="1" applyFill="1" applyBorder="1" applyAlignment="1">
      <alignment vertical="center"/>
    </xf>
    <xf numFmtId="0" fontId="13" fillId="0" borderId="10" xfId="6" applyFont="1" applyBorder="1" applyAlignment="1">
      <alignment vertical="center"/>
    </xf>
    <xf numFmtId="165" fontId="0" fillId="0" borderId="0" xfId="0" applyNumberFormat="1"/>
    <xf numFmtId="0" fontId="8" fillId="0" borderId="18" xfId="4" applyFont="1" applyBorder="1" applyAlignment="1">
      <alignment horizontal="center"/>
    </xf>
    <xf numFmtId="164" fontId="2" fillId="14" borderId="34" xfId="4" applyNumberFormat="1" applyFill="1" applyBorder="1" applyAlignment="1">
      <alignment horizontal="center"/>
    </xf>
    <xf numFmtId="164" fontId="2" fillId="14" borderId="23" xfId="4" applyNumberFormat="1" applyFill="1" applyBorder="1" applyAlignment="1">
      <alignment horizontal="center"/>
    </xf>
    <xf numFmtId="164" fontId="2" fillId="14" borderId="24" xfId="4" applyNumberFormat="1" applyFill="1" applyBorder="1" applyAlignment="1">
      <alignment horizontal="center"/>
    </xf>
    <xf numFmtId="0" fontId="0" fillId="14" borderId="0" xfId="0" applyFill="1"/>
    <xf numFmtId="168" fontId="0" fillId="0" borderId="0" xfId="1" applyNumberFormat="1" applyFont="1"/>
    <xf numFmtId="166" fontId="0" fillId="0" borderId="0" xfId="1" applyNumberFormat="1" applyFont="1"/>
    <xf numFmtId="0" fontId="0" fillId="0" borderId="0" xfId="0" applyAlignment="1">
      <alignment horizontal="center" wrapText="1"/>
    </xf>
    <xf numFmtId="0" fontId="0" fillId="0" borderId="0" xfId="0" applyAlignment="1">
      <alignment wrapText="1"/>
    </xf>
    <xf numFmtId="0" fontId="0" fillId="0" borderId="10" xfId="0" applyBorder="1" applyAlignment="1">
      <alignment horizontal="left" vertical="center"/>
    </xf>
    <xf numFmtId="0" fontId="0" fillId="0" borderId="0" xfId="0" applyAlignment="1">
      <alignment horizontal="left" vertical="top"/>
    </xf>
    <xf numFmtId="0" fontId="0" fillId="0" borderId="10" xfId="0" applyBorder="1" applyAlignment="1">
      <alignment horizontal="left" vertical="top"/>
    </xf>
    <xf numFmtId="9" fontId="0" fillId="0" borderId="10" xfId="0" applyNumberFormat="1" applyBorder="1" applyAlignment="1">
      <alignment horizontal="left" vertical="top"/>
    </xf>
    <xf numFmtId="14" fontId="5" fillId="0" borderId="60" xfId="0" applyNumberFormat="1" applyFont="1" applyBorder="1" applyAlignment="1">
      <alignment horizontal="left" vertical="top" wrapText="1"/>
    </xf>
    <xf numFmtId="0" fontId="5" fillId="0" borderId="60" xfId="0" applyFont="1" applyBorder="1" applyAlignment="1">
      <alignment horizontal="left" vertical="top"/>
    </xf>
    <xf numFmtId="0" fontId="3" fillId="0" borderId="0" xfId="0" applyFont="1" applyBorder="1" applyAlignment="1">
      <alignment horizontal="left" vertical="top"/>
    </xf>
    <xf numFmtId="0" fontId="0" fillId="0" borderId="0" xfId="0" applyBorder="1" applyAlignment="1">
      <alignment horizontal="left" vertical="top"/>
    </xf>
    <xf numFmtId="14" fontId="5" fillId="0" borderId="21" xfId="0" applyNumberFormat="1" applyFont="1" applyBorder="1" applyAlignment="1">
      <alignment horizontal="left" vertical="top"/>
    </xf>
    <xf numFmtId="0" fontId="18" fillId="0" borderId="0" xfId="0" applyFont="1"/>
    <xf numFmtId="0" fontId="19" fillId="0" borderId="0" xfId="0" applyFont="1"/>
    <xf numFmtId="0" fontId="18" fillId="18" borderId="10" xfId="0" applyFont="1" applyFill="1" applyBorder="1" applyAlignment="1">
      <alignment horizontal="center"/>
    </xf>
    <xf numFmtId="0" fontId="18" fillId="9" borderId="10" xfId="0" applyFont="1" applyFill="1" applyBorder="1" applyAlignment="1">
      <alignment horizontal="center"/>
    </xf>
    <xf numFmtId="0" fontId="7" fillId="9" borderId="10" xfId="0" applyFont="1" applyFill="1" applyBorder="1" applyAlignment="1">
      <alignment horizontal="center"/>
    </xf>
    <xf numFmtId="0" fontId="18" fillId="9" borderId="10" xfId="0" applyFont="1" applyFill="1" applyBorder="1"/>
    <xf numFmtId="0" fontId="19" fillId="0" borderId="17" xfId="0" applyFont="1" applyFill="1" applyBorder="1"/>
    <xf numFmtId="0" fontId="0" fillId="0" borderId="0" xfId="0" applyFont="1"/>
    <xf numFmtId="165" fontId="19" fillId="0" borderId="0" xfId="0" applyNumberFormat="1" applyFont="1"/>
    <xf numFmtId="14" fontId="5" fillId="0" borderId="0" xfId="0" applyNumberFormat="1" applyFont="1" applyBorder="1"/>
    <xf numFmtId="0" fontId="4" fillId="2" borderId="14" xfId="0" applyFont="1" applyFill="1" applyBorder="1"/>
    <xf numFmtId="0" fontId="4" fillId="24" borderId="13" xfId="0" applyFont="1" applyFill="1" applyBorder="1"/>
    <xf numFmtId="0" fontId="4" fillId="24" borderId="14" xfId="0" applyFont="1" applyFill="1" applyBorder="1"/>
    <xf numFmtId="0" fontId="3" fillId="0" borderId="0" xfId="0" applyFont="1"/>
    <xf numFmtId="0" fontId="4" fillId="21" borderId="5" xfId="0" applyFont="1" applyFill="1" applyBorder="1"/>
    <xf numFmtId="0" fontId="4" fillId="21" borderId="6" xfId="0" applyFont="1" applyFill="1" applyBorder="1"/>
    <xf numFmtId="0" fontId="4" fillId="11" borderId="5" xfId="0" applyFont="1" applyFill="1" applyBorder="1"/>
    <xf numFmtId="0" fontId="4" fillId="11" borderId="6" xfId="0" applyFont="1" applyFill="1" applyBorder="1"/>
    <xf numFmtId="0" fontId="4" fillId="5" borderId="5" xfId="0" applyFont="1" applyFill="1" applyBorder="1"/>
    <xf numFmtId="0" fontId="4" fillId="5" borderId="6" xfId="0" applyFont="1" applyFill="1" applyBorder="1"/>
    <xf numFmtId="0" fontId="4" fillId="5" borderId="31" xfId="0" applyFont="1" applyFill="1" applyBorder="1"/>
    <xf numFmtId="0" fontId="4" fillId="21" borderId="7" xfId="0" applyFont="1" applyFill="1" applyBorder="1"/>
    <xf numFmtId="0" fontId="4" fillId="2" borderId="15" xfId="0" applyFont="1" applyFill="1" applyBorder="1"/>
    <xf numFmtId="0" fontId="4" fillId="26" borderId="34" xfId="0" applyFont="1" applyFill="1" applyBorder="1"/>
    <xf numFmtId="0" fontId="4" fillId="27" borderId="24" xfId="0" applyFont="1" applyFill="1" applyBorder="1"/>
    <xf numFmtId="0" fontId="4" fillId="15" borderId="28" xfId="0" applyFont="1" applyFill="1" applyBorder="1"/>
    <xf numFmtId="0" fontId="4" fillId="8" borderId="30" xfId="0" applyFont="1" applyFill="1" applyBorder="1"/>
    <xf numFmtId="0" fontId="4" fillId="8" borderId="25" xfId="0" applyFont="1" applyFill="1" applyBorder="1"/>
    <xf numFmtId="0" fontId="4" fillId="8" borderId="37" xfId="0" applyFont="1" applyFill="1" applyBorder="1"/>
    <xf numFmtId="166" fontId="0" fillId="0" borderId="0" xfId="1" applyNumberFormat="1" applyFont="1" applyBorder="1"/>
    <xf numFmtId="166" fontId="0" fillId="0" borderId="52" xfId="1" applyNumberFormat="1" applyFont="1" applyBorder="1"/>
    <xf numFmtId="166" fontId="0" fillId="0" borderId="17" xfId="1" applyNumberFormat="1" applyFont="1" applyBorder="1"/>
    <xf numFmtId="0" fontId="0" fillId="0" borderId="62" xfId="0" applyBorder="1"/>
    <xf numFmtId="0" fontId="0" fillId="0" borderId="56" xfId="0" applyBorder="1"/>
    <xf numFmtId="0" fontId="4" fillId="2" borderId="22" xfId="0" applyFont="1" applyFill="1" applyBorder="1"/>
    <xf numFmtId="0" fontId="7" fillId="16" borderId="63" xfId="0" applyFont="1" applyFill="1" applyBorder="1"/>
    <xf numFmtId="14" fontId="5" fillId="0" borderId="52" xfId="0" applyNumberFormat="1" applyFont="1" applyBorder="1"/>
    <xf numFmtId="14" fontId="5" fillId="13" borderId="52" xfId="0" applyNumberFormat="1" applyFont="1" applyFill="1" applyBorder="1"/>
    <xf numFmtId="0" fontId="0" fillId="0" borderId="0" xfId="1" applyNumberFormat="1" applyFont="1" applyFill="1" applyBorder="1"/>
    <xf numFmtId="165" fontId="0" fillId="0" borderId="17" xfId="1" applyNumberFormat="1" applyFont="1" applyFill="1" applyBorder="1"/>
    <xf numFmtId="10" fontId="0" fillId="6" borderId="39" xfId="0" applyNumberFormat="1" applyFill="1" applyBorder="1"/>
    <xf numFmtId="0" fontId="3" fillId="6" borderId="4" xfId="0" applyFont="1" applyFill="1" applyBorder="1"/>
    <xf numFmtId="0" fontId="3" fillId="12" borderId="0" xfId="0" applyFont="1" applyFill="1" applyBorder="1"/>
    <xf numFmtId="0" fontId="0" fillId="12" borderId="0" xfId="0" applyFill="1" applyBorder="1"/>
    <xf numFmtId="166" fontId="0" fillId="0" borderId="0" xfId="0" applyNumberFormat="1"/>
    <xf numFmtId="0" fontId="0" fillId="13" borderId="0" xfId="0" applyFill="1"/>
    <xf numFmtId="0" fontId="0" fillId="13" borderId="0" xfId="0" applyFill="1" applyAlignment="1">
      <alignment wrapText="1"/>
    </xf>
    <xf numFmtId="0" fontId="0" fillId="0" borderId="0" xfId="0" applyAlignment="1">
      <alignment vertical="top"/>
    </xf>
    <xf numFmtId="0" fontId="0" fillId="5" borderId="18" xfId="0" applyFill="1" applyBorder="1" applyAlignment="1">
      <alignment wrapText="1"/>
    </xf>
    <xf numFmtId="0" fontId="0" fillId="5" borderId="18" xfId="0" applyFill="1" applyBorder="1"/>
    <xf numFmtId="0" fontId="0" fillId="9" borderId="0" xfId="0" applyFill="1" applyAlignment="1">
      <alignment horizontal="left" vertical="top" wrapText="1"/>
    </xf>
    <xf numFmtId="0" fontId="0" fillId="14" borderId="0" xfId="0" applyFill="1" applyAlignment="1">
      <alignment horizontal="center" vertical="center" wrapText="1"/>
    </xf>
    <xf numFmtId="0" fontId="0" fillId="14" borderId="0" xfId="0" applyFill="1" applyAlignment="1">
      <alignment horizontal="center"/>
    </xf>
    <xf numFmtId="0" fontId="3" fillId="3" borderId="5" xfId="0" applyFont="1" applyFill="1" applyBorder="1" applyAlignment="1">
      <alignment horizontal="center"/>
    </xf>
    <xf numFmtId="0" fontId="7" fillId="4" borderId="6" xfId="0" applyFont="1" applyFill="1" applyBorder="1"/>
    <xf numFmtId="0" fontId="7" fillId="4" borderId="31" xfId="0" applyFont="1" applyFill="1" applyBorder="1"/>
    <xf numFmtId="14" fontId="4" fillId="7" borderId="5" xfId="0" applyNumberFormat="1" applyFont="1" applyFill="1" applyBorder="1" applyAlignment="1">
      <alignment horizontal="center"/>
    </xf>
    <xf numFmtId="14" fontId="4" fillId="7" borderId="6" xfId="0" applyNumberFormat="1" applyFont="1" applyFill="1" applyBorder="1" applyAlignment="1">
      <alignment horizontal="center"/>
    </xf>
    <xf numFmtId="14" fontId="4" fillId="7" borderId="7" xfId="0" applyNumberFormat="1" applyFont="1" applyFill="1" applyBorder="1" applyAlignment="1">
      <alignment horizontal="center"/>
    </xf>
    <xf numFmtId="0" fontId="3" fillId="3" borderId="47" xfId="0" applyFont="1" applyFill="1" applyBorder="1" applyAlignment="1">
      <alignment horizontal="center"/>
    </xf>
    <xf numFmtId="0" fontId="7" fillId="4" borderId="48" xfId="0" applyFont="1" applyFill="1" applyBorder="1"/>
    <xf numFmtId="0" fontId="7" fillId="4" borderId="49" xfId="0" applyFont="1" applyFill="1" applyBorder="1"/>
    <xf numFmtId="0" fontId="8" fillId="0" borderId="0" xfId="4" applyFont="1" applyBorder="1" applyAlignment="1">
      <alignment horizontal="center" vertical="center"/>
    </xf>
    <xf numFmtId="0" fontId="8" fillId="0" borderId="50" xfId="4" applyFont="1" applyBorder="1" applyAlignment="1">
      <alignment horizontal="center"/>
    </xf>
    <xf numFmtId="0" fontId="2" fillId="9" borderId="41" xfId="4" quotePrefix="1" applyFill="1" applyBorder="1" applyAlignment="1">
      <alignment horizontal="center"/>
    </xf>
    <xf numFmtId="0" fontId="2" fillId="9" borderId="42" xfId="4" quotePrefix="1" applyFill="1" applyBorder="1" applyAlignment="1">
      <alignment horizontal="center"/>
    </xf>
    <xf numFmtId="0" fontId="2" fillId="9" borderId="45" xfId="4" applyFill="1" applyBorder="1" applyAlignment="1">
      <alignment horizontal="center"/>
    </xf>
    <xf numFmtId="0" fontId="2" fillId="9" borderId="46" xfId="4" applyFill="1" applyBorder="1" applyAlignment="1">
      <alignment horizontal="center"/>
    </xf>
    <xf numFmtId="0" fontId="13" fillId="0" borderId="10" xfId="6" applyFont="1" applyBorder="1" applyAlignment="1">
      <alignment horizontal="center" vertical="center"/>
    </xf>
    <xf numFmtId="0" fontId="14" fillId="0" borderId="59" xfId="0" applyFont="1" applyBorder="1" applyAlignment="1">
      <alignment horizontal="center" wrapText="1"/>
    </xf>
    <xf numFmtId="0" fontId="14" fillId="0" borderId="61" xfId="0" applyFont="1" applyBorder="1" applyAlignment="1">
      <alignment horizontal="center" wrapText="1"/>
    </xf>
    <xf numFmtId="0" fontId="5" fillId="0" borderId="1" xfId="0" applyFont="1" applyBorder="1" applyAlignment="1">
      <alignment horizontal="left" vertical="top" wrapText="1"/>
    </xf>
    <xf numFmtId="0" fontId="6" fillId="0" borderId="3" xfId="0" applyFont="1" applyBorder="1" applyAlignment="1">
      <alignment horizontal="left" vertical="top"/>
    </xf>
    <xf numFmtId="0" fontId="5" fillId="16" borderId="1" xfId="0" applyFont="1" applyFill="1" applyBorder="1" applyAlignment="1">
      <alignment horizontal="left" vertical="top" wrapText="1"/>
    </xf>
    <xf numFmtId="0" fontId="6" fillId="0" borderId="2" xfId="0" applyFont="1" applyBorder="1" applyAlignment="1">
      <alignment horizontal="left" vertical="top"/>
    </xf>
    <xf numFmtId="0" fontId="5" fillId="17" borderId="1" xfId="0" applyFont="1" applyFill="1" applyBorder="1" applyAlignment="1">
      <alignment horizontal="left" vertical="top"/>
    </xf>
    <xf numFmtId="10" fontId="5" fillId="0" borderId="1" xfId="0" applyNumberFormat="1" applyFont="1" applyBorder="1" applyAlignment="1">
      <alignment horizontal="center" vertical="top"/>
    </xf>
    <xf numFmtId="10" fontId="5" fillId="0" borderId="3" xfId="0" applyNumberFormat="1" applyFont="1" applyBorder="1" applyAlignment="1">
      <alignment horizontal="center" vertical="top"/>
    </xf>
    <xf numFmtId="10" fontId="0" fillId="9" borderId="10" xfId="0" applyNumberFormat="1" applyFill="1" applyBorder="1" applyAlignment="1">
      <alignment horizontal="left" vertical="center"/>
    </xf>
    <xf numFmtId="10" fontId="0" fillId="9" borderId="10" xfId="0" applyNumberFormat="1" applyFill="1" applyBorder="1" applyAlignment="1">
      <alignment horizontal="left" vertical="top"/>
    </xf>
    <xf numFmtId="10" fontId="9" fillId="0" borderId="10" xfId="0" applyNumberFormat="1" applyFont="1" applyBorder="1" applyAlignment="1">
      <alignment horizontal="left" vertical="top"/>
    </xf>
    <xf numFmtId="0" fontId="16" fillId="0" borderId="26" xfId="0" applyFont="1" applyBorder="1" applyAlignment="1">
      <alignment horizontal="left" vertical="top"/>
    </xf>
    <xf numFmtId="0" fontId="0" fillId="0" borderId="10" xfId="0" applyBorder="1" applyAlignment="1">
      <alignment horizontal="left" vertical="top"/>
    </xf>
    <xf numFmtId="0" fontId="17" fillId="0" borderId="1" xfId="0" applyFont="1" applyBorder="1" applyAlignment="1">
      <alignment horizontal="left" vertical="top"/>
    </xf>
    <xf numFmtId="0" fontId="18" fillId="19" borderId="27" xfId="0" applyFont="1" applyFill="1" applyBorder="1" applyAlignment="1">
      <alignment horizontal="center"/>
    </xf>
    <xf numFmtId="0" fontId="7" fillId="20" borderId="19" xfId="0" applyFont="1" applyFill="1" applyBorder="1"/>
    <xf numFmtId="0" fontId="7" fillId="20" borderId="28" xfId="0" applyFont="1" applyFill="1" applyBorder="1"/>
    <xf numFmtId="0" fontId="18" fillId="22" borderId="27" xfId="0" applyFont="1" applyFill="1" applyBorder="1" applyAlignment="1">
      <alignment horizontal="center"/>
    </xf>
    <xf numFmtId="0" fontId="7" fillId="23" borderId="19" xfId="0" applyFont="1" applyFill="1" applyBorder="1"/>
    <xf numFmtId="0" fontId="7" fillId="23" borderId="28" xfId="0" applyFont="1" applyFill="1" applyBorder="1"/>
    <xf numFmtId="0" fontId="18" fillId="25" borderId="27" xfId="0" applyFont="1" applyFill="1" applyBorder="1" applyAlignment="1">
      <alignment horizontal="center"/>
    </xf>
    <xf numFmtId="0" fontId="7" fillId="4" borderId="19" xfId="0" applyFont="1" applyFill="1" applyBorder="1"/>
    <xf numFmtId="0" fontId="7" fillId="4" borderId="28" xfId="0" applyFont="1" applyFill="1" applyBorder="1"/>
    <xf numFmtId="0" fontId="3" fillId="28" borderId="27" xfId="0" applyFont="1" applyFill="1" applyBorder="1" applyAlignment="1">
      <alignment horizontal="center"/>
    </xf>
    <xf numFmtId="0" fontId="3" fillId="28" borderId="19" xfId="0" applyFont="1" applyFill="1" applyBorder="1" applyAlignment="1">
      <alignment horizontal="center"/>
    </xf>
    <xf numFmtId="0" fontId="3" fillId="28" borderId="28" xfId="0" applyFont="1" applyFill="1" applyBorder="1" applyAlignment="1">
      <alignment horizontal="center"/>
    </xf>
    <xf numFmtId="0" fontId="1" fillId="0" borderId="0" xfId="7"/>
    <xf numFmtId="0" fontId="1" fillId="0" borderId="0" xfId="7" applyAlignment="1">
      <alignment horizontal="center" wrapText="1"/>
    </xf>
    <xf numFmtId="0" fontId="1" fillId="0" borderId="0" xfId="7" applyAlignment="1">
      <alignment wrapText="1"/>
    </xf>
    <xf numFmtId="0" fontId="1" fillId="0" borderId="0" xfId="7" applyAlignment="1">
      <alignment horizontal="left" vertical="center" wrapText="1"/>
    </xf>
    <xf numFmtId="166" fontId="0" fillId="0" borderId="44" xfId="8" applyNumberFormat="1" applyFont="1" applyBorder="1"/>
    <xf numFmtId="10" fontId="0" fillId="0" borderId="0" xfId="8" applyNumberFormat="1" applyFont="1"/>
    <xf numFmtId="168" fontId="0" fillId="0" borderId="0" xfId="8" applyNumberFormat="1" applyFont="1"/>
    <xf numFmtId="170" fontId="1" fillId="0" borderId="0" xfId="7" applyNumberFormat="1"/>
    <xf numFmtId="14" fontId="21" fillId="0" borderId="0" xfId="9" applyNumberFormat="1"/>
    <xf numFmtId="168" fontId="0" fillId="0" borderId="44" xfId="8" applyNumberFormat="1" applyFont="1" applyBorder="1"/>
    <xf numFmtId="0" fontId="1" fillId="0" borderId="43" xfId="7" applyBorder="1"/>
    <xf numFmtId="10" fontId="0" fillId="0" borderId="46" xfId="8" applyNumberFormat="1" applyFont="1" applyBorder="1"/>
    <xf numFmtId="0" fontId="1" fillId="0" borderId="50" xfId="7" applyBorder="1"/>
    <xf numFmtId="0" fontId="1" fillId="0" borderId="45" xfId="7" applyBorder="1"/>
    <xf numFmtId="10" fontId="0" fillId="0" borderId="44" xfId="8" applyNumberFormat="1" applyFont="1" applyBorder="1"/>
    <xf numFmtId="0" fontId="1" fillId="0" borderId="10" xfId="7" applyBorder="1"/>
    <xf numFmtId="0" fontId="1" fillId="0" borderId="18" xfId="7" applyBorder="1"/>
    <xf numFmtId="0" fontId="1" fillId="0" borderId="0" xfId="7" applyAlignment="1">
      <alignment horizontal="center" vertical="center"/>
    </xf>
    <xf numFmtId="0" fontId="1" fillId="0" borderId="28" xfId="7" applyBorder="1" applyAlignment="1">
      <alignment horizontal="center" vertical="center"/>
    </xf>
    <xf numFmtId="0" fontId="1" fillId="0" borderId="19" xfId="7" applyBorder="1" applyAlignment="1">
      <alignment horizontal="center" vertical="center"/>
    </xf>
    <xf numFmtId="0" fontId="1" fillId="0" borderId="27" xfId="7" applyBorder="1" applyAlignment="1">
      <alignment horizontal="center" vertical="center"/>
    </xf>
    <xf numFmtId="0" fontId="1" fillId="0" borderId="44" xfId="7" applyBorder="1"/>
    <xf numFmtId="0" fontId="1" fillId="2" borderId="10" xfId="7" applyFill="1" applyBorder="1"/>
    <xf numFmtId="0" fontId="22" fillId="6" borderId="11" xfId="7" applyFont="1" applyFill="1" applyBorder="1"/>
    <xf numFmtId="0" fontId="22" fillId="6" borderId="10" xfId="7" applyFont="1" applyFill="1" applyBorder="1"/>
    <xf numFmtId="9" fontId="0" fillId="2" borderId="64" xfId="8" applyFont="1" applyFill="1" applyBorder="1"/>
    <xf numFmtId="0" fontId="1" fillId="2" borderId="65" xfId="7" applyFill="1" applyBorder="1"/>
    <xf numFmtId="0" fontId="1" fillId="2" borderId="66" xfId="7" applyFill="1" applyBorder="1"/>
    <xf numFmtId="0" fontId="1" fillId="0" borderId="44" xfId="7" applyBorder="1" applyAlignment="1">
      <alignment horizontal="center" wrapText="1"/>
    </xf>
    <xf numFmtId="0" fontId="1" fillId="2" borderId="31" xfId="7" applyFill="1" applyBorder="1"/>
    <xf numFmtId="0" fontId="1" fillId="2" borderId="67" xfId="7" applyFill="1" applyBorder="1"/>
    <xf numFmtId="0" fontId="1" fillId="2" borderId="5" xfId="7" applyFill="1" applyBorder="1"/>
    <xf numFmtId="0" fontId="22" fillId="0" borderId="0" xfId="7" applyFont="1"/>
    <xf numFmtId="0" fontId="22" fillId="6" borderId="10" xfId="7" applyFont="1" applyFill="1" applyBorder="1" applyAlignment="1">
      <alignment horizontal="center"/>
    </xf>
    <xf numFmtId="166" fontId="0" fillId="0" borderId="0" xfId="8" applyNumberFormat="1" applyFont="1"/>
    <xf numFmtId="165" fontId="0" fillId="0" borderId="0" xfId="8" applyNumberFormat="1" applyFont="1"/>
    <xf numFmtId="0" fontId="0" fillId="0" borderId="0" xfId="8" applyNumberFormat="1" applyFont="1"/>
    <xf numFmtId="14" fontId="21" fillId="2" borderId="0" xfId="9" applyNumberFormat="1" applyFill="1"/>
    <xf numFmtId="0" fontId="1" fillId="0" borderId="27" xfId="7" applyBorder="1"/>
    <xf numFmtId="0" fontId="1" fillId="0" borderId="50" xfId="7" applyBorder="1" applyAlignment="1">
      <alignment horizontal="center"/>
    </xf>
    <xf numFmtId="10" fontId="0" fillId="0" borderId="10" xfId="8" applyNumberFormat="1" applyFont="1" applyBorder="1"/>
    <xf numFmtId="0" fontId="1" fillId="0" borderId="10" xfId="7" applyBorder="1" applyAlignment="1">
      <alignment horizontal="left"/>
    </xf>
    <xf numFmtId="0" fontId="1" fillId="0" borderId="10" xfId="7" applyBorder="1" applyAlignment="1">
      <alignment horizontal="center" wrapText="1"/>
    </xf>
    <xf numFmtId="14" fontId="1" fillId="0" borderId="10" xfId="7" applyNumberFormat="1" applyBorder="1" applyAlignment="1">
      <alignment wrapText="1"/>
    </xf>
    <xf numFmtId="0" fontId="3" fillId="0" borderId="10" xfId="7" applyFont="1" applyBorder="1"/>
    <xf numFmtId="9" fontId="1" fillId="0" borderId="57" xfId="7" applyNumberFormat="1" applyBorder="1"/>
    <xf numFmtId="14" fontId="21" fillId="2" borderId="26" xfId="9" applyNumberFormat="1" applyFill="1" applyBorder="1"/>
    <xf numFmtId="0" fontId="1" fillId="0" borderId="26" xfId="7" applyBorder="1" applyAlignment="1">
      <alignment horizontal="center"/>
    </xf>
    <xf numFmtId="9" fontId="1" fillId="0" borderId="54" xfId="7" applyNumberFormat="1" applyBorder="1"/>
    <xf numFmtId="9" fontId="23" fillId="0" borderId="10" xfId="7" applyNumberFormat="1" applyFont="1" applyBorder="1"/>
    <xf numFmtId="0" fontId="16" fillId="0" borderId="10" xfId="7" applyFont="1" applyBorder="1" applyAlignment="1">
      <alignment horizontal="center"/>
    </xf>
    <xf numFmtId="10" fontId="10" fillId="0" borderId="10" xfId="7" applyNumberFormat="1" applyFont="1" applyBorder="1"/>
    <xf numFmtId="10" fontId="9" fillId="0" borderId="10" xfId="7" applyNumberFormat="1" applyFont="1" applyBorder="1" applyAlignment="1">
      <alignment horizontal="center"/>
    </xf>
    <xf numFmtId="0" fontId="1" fillId="0" borderId="46" xfId="7" applyBorder="1"/>
    <xf numFmtId="10" fontId="1" fillId="0" borderId="0" xfId="7" applyNumberFormat="1"/>
    <xf numFmtId="10" fontId="1" fillId="0" borderId="43" xfId="7" applyNumberFormat="1" applyBorder="1"/>
    <xf numFmtId="0" fontId="1" fillId="29" borderId="42" xfId="7" applyFill="1" applyBorder="1"/>
    <xf numFmtId="0" fontId="1" fillId="29" borderId="56" xfId="7" applyFill="1" applyBorder="1"/>
    <xf numFmtId="10" fontId="1" fillId="29" borderId="56" xfId="7" applyNumberFormat="1" applyFill="1" applyBorder="1"/>
    <xf numFmtId="10" fontId="1" fillId="29" borderId="41" xfId="7" applyNumberFormat="1" applyFill="1" applyBorder="1"/>
    <xf numFmtId="0" fontId="1" fillId="0" borderId="18" xfId="7" applyBorder="1" applyAlignment="1">
      <alignment wrapText="1"/>
    </xf>
    <xf numFmtId="9" fontId="1" fillId="24" borderId="10" xfId="7" applyNumberFormat="1" applyFill="1" applyBorder="1"/>
    <xf numFmtId="0" fontId="1" fillId="24" borderId="10" xfId="7" applyFill="1" applyBorder="1"/>
    <xf numFmtId="0" fontId="0" fillId="2" borderId="10" xfId="8" applyNumberFormat="1" applyFont="1" applyFill="1" applyBorder="1"/>
    <xf numFmtId="0" fontId="3" fillId="2" borderId="10" xfId="7" applyFont="1" applyFill="1" applyBorder="1"/>
    <xf numFmtId="0" fontId="20" fillId="0" borderId="10" xfId="7" applyFont="1" applyBorder="1"/>
    <xf numFmtId="0" fontId="1" fillId="0" borderId="10" xfId="7" applyBorder="1" applyAlignment="1">
      <alignment vertical="center" wrapText="1"/>
    </xf>
    <xf numFmtId="14" fontId="1" fillId="0" borderId="10" xfId="7" applyNumberFormat="1" applyBorder="1"/>
    <xf numFmtId="0" fontId="26" fillId="0" borderId="0" xfId="7" applyFont="1"/>
    <xf numFmtId="0" fontId="1" fillId="0" borderId="21" xfId="7" applyBorder="1"/>
    <xf numFmtId="164" fontId="1" fillId="0" borderId="10" xfId="7" applyNumberFormat="1" applyBorder="1"/>
    <xf numFmtId="0" fontId="20" fillId="0" borderId="0" xfId="7" applyFont="1"/>
    <xf numFmtId="14" fontId="1" fillId="0" borderId="0" xfId="7" applyNumberFormat="1"/>
    <xf numFmtId="9" fontId="1" fillId="0" borderId="10" xfId="7" applyNumberFormat="1" applyBorder="1"/>
    <xf numFmtId="166" fontId="0" fillId="2" borderId="10" xfId="8" applyNumberFormat="1" applyFont="1" applyFill="1" applyBorder="1"/>
    <xf numFmtId="168" fontId="0" fillId="2" borderId="10" xfId="8" applyNumberFormat="1" applyFont="1" applyFill="1" applyBorder="1"/>
    <xf numFmtId="0" fontId="27" fillId="0" borderId="0" xfId="7" applyFont="1"/>
    <xf numFmtId="0" fontId="1" fillId="0" borderId="11" xfId="7" applyBorder="1"/>
    <xf numFmtId="9" fontId="1" fillId="0" borderId="0" xfId="7" applyNumberFormat="1"/>
    <xf numFmtId="0" fontId="28" fillId="0" borderId="0" xfId="7" applyFont="1"/>
  </cellXfs>
  <cellStyles count="10">
    <cellStyle name="Гиперссылка" xfId="9" builtinId="8"/>
    <cellStyle name="Обычный" xfId="0" builtinId="0"/>
    <cellStyle name="Обычный 2" xfId="2" xr:uid="{8A99CBF8-7837-45E3-B3F3-9BBDBF477D11}"/>
    <cellStyle name="Обычный 3" xfId="4" xr:uid="{4BD1234D-3355-4C3C-A63C-E95F3108A179}"/>
    <cellStyle name="Обычный 4" xfId="6" xr:uid="{07945E95-9463-4FDE-BE03-5FE3CF60F931}"/>
    <cellStyle name="Обычный 5" xfId="7" xr:uid="{40173ED8-C750-614C-93C7-E25F48E04673}"/>
    <cellStyle name="Процентный" xfId="1" builtinId="5"/>
    <cellStyle name="Процентный 2" xfId="3" xr:uid="{A8180229-8978-40B5-8F18-4A82762300D4}"/>
    <cellStyle name="Процентный 3" xfId="5" xr:uid="{913D87E7-28E9-4E97-9DE0-638815FF9929}"/>
    <cellStyle name="Процентный 4" xfId="8" xr:uid="{29AFE1AA-7CC2-E747-BDFC-EDC59AF208B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620681828997315"/>
          <c:y val="3.8515406162464988E-2"/>
          <c:w val="0.72756344787445493"/>
          <c:h val="0.80747094113235851"/>
        </c:manualLayout>
      </c:layout>
      <c:lineChart>
        <c:grouping val="standard"/>
        <c:varyColors val="0"/>
        <c:ser>
          <c:idx val="0"/>
          <c:order val="0"/>
          <c:tx>
            <c:strRef>
              <c:f>'Inputs + Graphs'!$B$2</c:f>
              <c:strCache>
                <c:ptCount val="1"/>
                <c:pt idx="0">
                  <c:v>Stock 1</c:v>
                </c:pt>
              </c:strCache>
            </c:strRef>
          </c:tx>
          <c:spPr>
            <a:ln w="28575" cap="rnd">
              <a:solidFill>
                <a:schemeClr val="accent1"/>
              </a:solidFill>
              <a:round/>
            </a:ln>
            <a:effectLst/>
          </c:spPr>
          <c:marker>
            <c:symbol val="none"/>
          </c:marker>
          <c:cat>
            <c:numRef>
              <c:f>[1]Inputs!$A$3:$A$507</c:f>
              <c:numCache>
                <c:formatCode>General</c:formatCode>
                <c:ptCount val="505"/>
                <c:pt idx="0">
                  <c:v>42401</c:v>
                </c:pt>
                <c:pt idx="1">
                  <c:v>42402</c:v>
                </c:pt>
                <c:pt idx="2">
                  <c:v>42403</c:v>
                </c:pt>
                <c:pt idx="3">
                  <c:v>42404</c:v>
                </c:pt>
                <c:pt idx="4">
                  <c:v>42405</c:v>
                </c:pt>
                <c:pt idx="5">
                  <c:v>42408</c:v>
                </c:pt>
                <c:pt idx="6">
                  <c:v>42409</c:v>
                </c:pt>
                <c:pt idx="7">
                  <c:v>42410</c:v>
                </c:pt>
                <c:pt idx="8">
                  <c:v>42411</c:v>
                </c:pt>
                <c:pt idx="9">
                  <c:v>42412</c:v>
                </c:pt>
                <c:pt idx="10">
                  <c:v>42416</c:v>
                </c:pt>
                <c:pt idx="11">
                  <c:v>42417</c:v>
                </c:pt>
                <c:pt idx="12">
                  <c:v>42418</c:v>
                </c:pt>
                <c:pt idx="13">
                  <c:v>42419</c:v>
                </c:pt>
                <c:pt idx="14">
                  <c:v>42422</c:v>
                </c:pt>
                <c:pt idx="15">
                  <c:v>42423</c:v>
                </c:pt>
                <c:pt idx="16">
                  <c:v>42424</c:v>
                </c:pt>
                <c:pt idx="17">
                  <c:v>42425</c:v>
                </c:pt>
                <c:pt idx="18">
                  <c:v>42426</c:v>
                </c:pt>
                <c:pt idx="19">
                  <c:v>42429</c:v>
                </c:pt>
                <c:pt idx="20">
                  <c:v>42430</c:v>
                </c:pt>
                <c:pt idx="21">
                  <c:v>42431</c:v>
                </c:pt>
                <c:pt idx="22">
                  <c:v>42432</c:v>
                </c:pt>
                <c:pt idx="23">
                  <c:v>42433</c:v>
                </c:pt>
                <c:pt idx="24">
                  <c:v>42436</c:v>
                </c:pt>
                <c:pt idx="25">
                  <c:v>42437</c:v>
                </c:pt>
                <c:pt idx="26">
                  <c:v>42438</c:v>
                </c:pt>
                <c:pt idx="27">
                  <c:v>42439</c:v>
                </c:pt>
                <c:pt idx="28">
                  <c:v>42440</c:v>
                </c:pt>
                <c:pt idx="29">
                  <c:v>42443</c:v>
                </c:pt>
                <c:pt idx="30">
                  <c:v>42444</c:v>
                </c:pt>
                <c:pt idx="31">
                  <c:v>42445</c:v>
                </c:pt>
                <c:pt idx="32">
                  <c:v>42446</c:v>
                </c:pt>
                <c:pt idx="33">
                  <c:v>42447</c:v>
                </c:pt>
                <c:pt idx="34">
                  <c:v>42450</c:v>
                </c:pt>
                <c:pt idx="35">
                  <c:v>42451</c:v>
                </c:pt>
                <c:pt idx="36">
                  <c:v>42452</c:v>
                </c:pt>
                <c:pt idx="37">
                  <c:v>42453</c:v>
                </c:pt>
                <c:pt idx="38">
                  <c:v>42457</c:v>
                </c:pt>
                <c:pt idx="39">
                  <c:v>42458</c:v>
                </c:pt>
                <c:pt idx="40">
                  <c:v>42459</c:v>
                </c:pt>
                <c:pt idx="41">
                  <c:v>42460</c:v>
                </c:pt>
                <c:pt idx="42">
                  <c:v>42461</c:v>
                </c:pt>
                <c:pt idx="43">
                  <c:v>42464</c:v>
                </c:pt>
                <c:pt idx="44">
                  <c:v>42465</c:v>
                </c:pt>
                <c:pt idx="45">
                  <c:v>42466</c:v>
                </c:pt>
                <c:pt idx="46">
                  <c:v>42467</c:v>
                </c:pt>
                <c:pt idx="47">
                  <c:v>42468</c:v>
                </c:pt>
                <c:pt idx="48">
                  <c:v>42471</c:v>
                </c:pt>
                <c:pt idx="49">
                  <c:v>42472</c:v>
                </c:pt>
                <c:pt idx="50">
                  <c:v>42473</c:v>
                </c:pt>
                <c:pt idx="51">
                  <c:v>42474</c:v>
                </c:pt>
                <c:pt idx="52">
                  <c:v>42475</c:v>
                </c:pt>
                <c:pt idx="53">
                  <c:v>42478</c:v>
                </c:pt>
                <c:pt idx="54">
                  <c:v>42479</c:v>
                </c:pt>
                <c:pt idx="55">
                  <c:v>42480</c:v>
                </c:pt>
                <c:pt idx="56">
                  <c:v>42481</c:v>
                </c:pt>
                <c:pt idx="57">
                  <c:v>42482</c:v>
                </c:pt>
                <c:pt idx="58">
                  <c:v>42485</c:v>
                </c:pt>
                <c:pt idx="59">
                  <c:v>42486</c:v>
                </c:pt>
                <c:pt idx="60">
                  <c:v>42487</c:v>
                </c:pt>
                <c:pt idx="61">
                  <c:v>42488</c:v>
                </c:pt>
                <c:pt idx="62">
                  <c:v>42489</c:v>
                </c:pt>
                <c:pt idx="63">
                  <c:v>42492</c:v>
                </c:pt>
                <c:pt idx="64">
                  <c:v>42493</c:v>
                </c:pt>
                <c:pt idx="65">
                  <c:v>42494</c:v>
                </c:pt>
                <c:pt idx="66">
                  <c:v>42495</c:v>
                </c:pt>
                <c:pt idx="67">
                  <c:v>42496</c:v>
                </c:pt>
                <c:pt idx="68">
                  <c:v>42499</c:v>
                </c:pt>
                <c:pt idx="69">
                  <c:v>42500</c:v>
                </c:pt>
                <c:pt idx="70">
                  <c:v>42501</c:v>
                </c:pt>
                <c:pt idx="71">
                  <c:v>42502</c:v>
                </c:pt>
                <c:pt idx="72">
                  <c:v>42503</c:v>
                </c:pt>
                <c:pt idx="73">
                  <c:v>42506</c:v>
                </c:pt>
                <c:pt idx="74">
                  <c:v>42507</c:v>
                </c:pt>
                <c:pt idx="75">
                  <c:v>42508</c:v>
                </c:pt>
                <c:pt idx="76">
                  <c:v>42509</c:v>
                </c:pt>
                <c:pt idx="77">
                  <c:v>42510</c:v>
                </c:pt>
                <c:pt idx="78">
                  <c:v>42513</c:v>
                </c:pt>
                <c:pt idx="79">
                  <c:v>42514</c:v>
                </c:pt>
                <c:pt idx="80">
                  <c:v>42515</c:v>
                </c:pt>
                <c:pt idx="81">
                  <c:v>42516</c:v>
                </c:pt>
                <c:pt idx="82">
                  <c:v>42517</c:v>
                </c:pt>
                <c:pt idx="83">
                  <c:v>42521</c:v>
                </c:pt>
                <c:pt idx="84">
                  <c:v>42522</c:v>
                </c:pt>
                <c:pt idx="85">
                  <c:v>42523</c:v>
                </c:pt>
                <c:pt idx="86">
                  <c:v>42524</c:v>
                </c:pt>
                <c:pt idx="87">
                  <c:v>42527</c:v>
                </c:pt>
                <c:pt idx="88">
                  <c:v>42528</c:v>
                </c:pt>
                <c:pt idx="89">
                  <c:v>42529</c:v>
                </c:pt>
                <c:pt idx="90">
                  <c:v>42530</c:v>
                </c:pt>
                <c:pt idx="91">
                  <c:v>42531</c:v>
                </c:pt>
                <c:pt idx="92">
                  <c:v>42534</c:v>
                </c:pt>
                <c:pt idx="93">
                  <c:v>42535</c:v>
                </c:pt>
                <c:pt idx="94">
                  <c:v>42536</c:v>
                </c:pt>
                <c:pt idx="95">
                  <c:v>42537</c:v>
                </c:pt>
                <c:pt idx="96">
                  <c:v>42538</c:v>
                </c:pt>
                <c:pt idx="97">
                  <c:v>42541</c:v>
                </c:pt>
                <c:pt idx="98">
                  <c:v>42542</c:v>
                </c:pt>
                <c:pt idx="99">
                  <c:v>42543</c:v>
                </c:pt>
                <c:pt idx="100">
                  <c:v>42544</c:v>
                </c:pt>
                <c:pt idx="101">
                  <c:v>42545</c:v>
                </c:pt>
                <c:pt idx="102">
                  <c:v>42548</c:v>
                </c:pt>
                <c:pt idx="103">
                  <c:v>42549</c:v>
                </c:pt>
                <c:pt idx="104">
                  <c:v>42550</c:v>
                </c:pt>
                <c:pt idx="105">
                  <c:v>42551</c:v>
                </c:pt>
                <c:pt idx="106">
                  <c:v>42552</c:v>
                </c:pt>
                <c:pt idx="107">
                  <c:v>42556</c:v>
                </c:pt>
                <c:pt idx="108">
                  <c:v>42557</c:v>
                </c:pt>
                <c:pt idx="109">
                  <c:v>42558</c:v>
                </c:pt>
                <c:pt idx="110">
                  <c:v>42559</c:v>
                </c:pt>
                <c:pt idx="111">
                  <c:v>42562</c:v>
                </c:pt>
                <c:pt idx="112">
                  <c:v>42563</c:v>
                </c:pt>
                <c:pt idx="113">
                  <c:v>42564</c:v>
                </c:pt>
                <c:pt idx="114">
                  <c:v>42565</c:v>
                </c:pt>
                <c:pt idx="115">
                  <c:v>42566</c:v>
                </c:pt>
                <c:pt idx="116">
                  <c:v>42569</c:v>
                </c:pt>
                <c:pt idx="117">
                  <c:v>42570</c:v>
                </c:pt>
                <c:pt idx="118">
                  <c:v>42571</c:v>
                </c:pt>
                <c:pt idx="119">
                  <c:v>42572</c:v>
                </c:pt>
                <c:pt idx="120">
                  <c:v>42573</c:v>
                </c:pt>
                <c:pt idx="121">
                  <c:v>42576</c:v>
                </c:pt>
                <c:pt idx="122">
                  <c:v>42577</c:v>
                </c:pt>
                <c:pt idx="123">
                  <c:v>42578</c:v>
                </c:pt>
                <c:pt idx="124">
                  <c:v>42579</c:v>
                </c:pt>
                <c:pt idx="125">
                  <c:v>42580</c:v>
                </c:pt>
                <c:pt idx="126">
                  <c:v>42583</c:v>
                </c:pt>
                <c:pt idx="127">
                  <c:v>42584</c:v>
                </c:pt>
                <c:pt idx="128">
                  <c:v>42585</c:v>
                </c:pt>
                <c:pt idx="129">
                  <c:v>42586</c:v>
                </c:pt>
                <c:pt idx="130">
                  <c:v>42587</c:v>
                </c:pt>
                <c:pt idx="131">
                  <c:v>42590</c:v>
                </c:pt>
                <c:pt idx="132">
                  <c:v>42591</c:v>
                </c:pt>
                <c:pt idx="133">
                  <c:v>42592</c:v>
                </c:pt>
                <c:pt idx="134">
                  <c:v>42593</c:v>
                </c:pt>
                <c:pt idx="135">
                  <c:v>42594</c:v>
                </c:pt>
                <c:pt idx="136">
                  <c:v>42597</c:v>
                </c:pt>
                <c:pt idx="137">
                  <c:v>42598</c:v>
                </c:pt>
                <c:pt idx="138">
                  <c:v>42599</c:v>
                </c:pt>
                <c:pt idx="139">
                  <c:v>42600</c:v>
                </c:pt>
                <c:pt idx="140">
                  <c:v>42601</c:v>
                </c:pt>
                <c:pt idx="141">
                  <c:v>42604</c:v>
                </c:pt>
                <c:pt idx="142">
                  <c:v>42605</c:v>
                </c:pt>
                <c:pt idx="143">
                  <c:v>42606</c:v>
                </c:pt>
                <c:pt idx="144">
                  <c:v>42607</c:v>
                </c:pt>
                <c:pt idx="145">
                  <c:v>42608</c:v>
                </c:pt>
                <c:pt idx="146">
                  <c:v>42611</c:v>
                </c:pt>
                <c:pt idx="147">
                  <c:v>42612</c:v>
                </c:pt>
                <c:pt idx="148">
                  <c:v>42613</c:v>
                </c:pt>
                <c:pt idx="149">
                  <c:v>42614</c:v>
                </c:pt>
                <c:pt idx="150">
                  <c:v>42615</c:v>
                </c:pt>
                <c:pt idx="151">
                  <c:v>42619</c:v>
                </c:pt>
                <c:pt idx="152">
                  <c:v>42620</c:v>
                </c:pt>
                <c:pt idx="153">
                  <c:v>42621</c:v>
                </c:pt>
                <c:pt idx="154">
                  <c:v>42622</c:v>
                </c:pt>
                <c:pt idx="155">
                  <c:v>42625</c:v>
                </c:pt>
                <c:pt idx="156">
                  <c:v>42626</c:v>
                </c:pt>
                <c:pt idx="157">
                  <c:v>42627</c:v>
                </c:pt>
                <c:pt idx="158">
                  <c:v>42628</c:v>
                </c:pt>
                <c:pt idx="159">
                  <c:v>42629</c:v>
                </c:pt>
                <c:pt idx="160">
                  <c:v>42632</c:v>
                </c:pt>
                <c:pt idx="161">
                  <c:v>42633</c:v>
                </c:pt>
                <c:pt idx="162">
                  <c:v>42634</c:v>
                </c:pt>
                <c:pt idx="163">
                  <c:v>42635</c:v>
                </c:pt>
                <c:pt idx="164">
                  <c:v>42636</c:v>
                </c:pt>
                <c:pt idx="165">
                  <c:v>42639</c:v>
                </c:pt>
                <c:pt idx="166">
                  <c:v>42640</c:v>
                </c:pt>
                <c:pt idx="167">
                  <c:v>42641</c:v>
                </c:pt>
                <c:pt idx="168">
                  <c:v>42642</c:v>
                </c:pt>
                <c:pt idx="169">
                  <c:v>42643</c:v>
                </c:pt>
                <c:pt idx="170">
                  <c:v>42646</c:v>
                </c:pt>
                <c:pt idx="171">
                  <c:v>42647</c:v>
                </c:pt>
                <c:pt idx="172">
                  <c:v>42648</c:v>
                </c:pt>
                <c:pt idx="173">
                  <c:v>42649</c:v>
                </c:pt>
                <c:pt idx="174">
                  <c:v>42650</c:v>
                </c:pt>
                <c:pt idx="175">
                  <c:v>42653</c:v>
                </c:pt>
                <c:pt idx="176">
                  <c:v>42654</c:v>
                </c:pt>
                <c:pt idx="177">
                  <c:v>42655</c:v>
                </c:pt>
                <c:pt idx="178">
                  <c:v>42656</c:v>
                </c:pt>
                <c:pt idx="179">
                  <c:v>42657</c:v>
                </c:pt>
                <c:pt idx="180">
                  <c:v>42660</c:v>
                </c:pt>
                <c:pt idx="181">
                  <c:v>42661</c:v>
                </c:pt>
                <c:pt idx="182">
                  <c:v>42662</c:v>
                </c:pt>
                <c:pt idx="183">
                  <c:v>42663</c:v>
                </c:pt>
                <c:pt idx="184">
                  <c:v>42664</c:v>
                </c:pt>
                <c:pt idx="185">
                  <c:v>42667</c:v>
                </c:pt>
                <c:pt idx="186">
                  <c:v>42668</c:v>
                </c:pt>
                <c:pt idx="187">
                  <c:v>42669</c:v>
                </c:pt>
                <c:pt idx="188">
                  <c:v>42670</c:v>
                </c:pt>
                <c:pt idx="189">
                  <c:v>42671</c:v>
                </c:pt>
                <c:pt idx="190">
                  <c:v>42674</c:v>
                </c:pt>
                <c:pt idx="191">
                  <c:v>42675</c:v>
                </c:pt>
                <c:pt idx="192">
                  <c:v>42676</c:v>
                </c:pt>
                <c:pt idx="193">
                  <c:v>42677</c:v>
                </c:pt>
                <c:pt idx="194">
                  <c:v>42678</c:v>
                </c:pt>
                <c:pt idx="195">
                  <c:v>42681</c:v>
                </c:pt>
                <c:pt idx="196">
                  <c:v>42682</c:v>
                </c:pt>
                <c:pt idx="197">
                  <c:v>42683</c:v>
                </c:pt>
                <c:pt idx="198">
                  <c:v>42684</c:v>
                </c:pt>
                <c:pt idx="199">
                  <c:v>42685</c:v>
                </c:pt>
                <c:pt idx="200">
                  <c:v>42688</c:v>
                </c:pt>
                <c:pt idx="201">
                  <c:v>42689</c:v>
                </c:pt>
                <c:pt idx="202">
                  <c:v>42690</c:v>
                </c:pt>
                <c:pt idx="203">
                  <c:v>42691</c:v>
                </c:pt>
                <c:pt idx="204">
                  <c:v>42692</c:v>
                </c:pt>
                <c:pt idx="205">
                  <c:v>42695</c:v>
                </c:pt>
                <c:pt idx="206">
                  <c:v>42696</c:v>
                </c:pt>
                <c:pt idx="207">
                  <c:v>42697</c:v>
                </c:pt>
                <c:pt idx="208">
                  <c:v>42699</c:v>
                </c:pt>
                <c:pt idx="209">
                  <c:v>42702</c:v>
                </c:pt>
                <c:pt idx="210">
                  <c:v>42703</c:v>
                </c:pt>
                <c:pt idx="211">
                  <c:v>42704</c:v>
                </c:pt>
                <c:pt idx="212">
                  <c:v>42705</c:v>
                </c:pt>
                <c:pt idx="213">
                  <c:v>42706</c:v>
                </c:pt>
                <c:pt idx="214">
                  <c:v>42709</c:v>
                </c:pt>
                <c:pt idx="215">
                  <c:v>42710</c:v>
                </c:pt>
                <c:pt idx="216">
                  <c:v>42711</c:v>
                </c:pt>
                <c:pt idx="217">
                  <c:v>42712</c:v>
                </c:pt>
                <c:pt idx="218">
                  <c:v>42713</c:v>
                </c:pt>
                <c:pt idx="219">
                  <c:v>42716</c:v>
                </c:pt>
                <c:pt idx="220">
                  <c:v>42717</c:v>
                </c:pt>
                <c:pt idx="221">
                  <c:v>42718</c:v>
                </c:pt>
                <c:pt idx="222">
                  <c:v>42719</c:v>
                </c:pt>
                <c:pt idx="223">
                  <c:v>42720</c:v>
                </c:pt>
                <c:pt idx="224">
                  <c:v>42723</c:v>
                </c:pt>
                <c:pt idx="225">
                  <c:v>42724</c:v>
                </c:pt>
                <c:pt idx="226">
                  <c:v>42725</c:v>
                </c:pt>
                <c:pt idx="227">
                  <c:v>42726</c:v>
                </c:pt>
                <c:pt idx="228">
                  <c:v>42727</c:v>
                </c:pt>
                <c:pt idx="229">
                  <c:v>42731</c:v>
                </c:pt>
                <c:pt idx="230">
                  <c:v>42732</c:v>
                </c:pt>
                <c:pt idx="231">
                  <c:v>42733</c:v>
                </c:pt>
                <c:pt idx="232">
                  <c:v>42734</c:v>
                </c:pt>
                <c:pt idx="233">
                  <c:v>42738</c:v>
                </c:pt>
                <c:pt idx="234">
                  <c:v>42739</c:v>
                </c:pt>
                <c:pt idx="235">
                  <c:v>42740</c:v>
                </c:pt>
                <c:pt idx="236">
                  <c:v>42741</c:v>
                </c:pt>
                <c:pt idx="237">
                  <c:v>42744</c:v>
                </c:pt>
                <c:pt idx="238">
                  <c:v>42745</c:v>
                </c:pt>
                <c:pt idx="239">
                  <c:v>42746</c:v>
                </c:pt>
                <c:pt idx="240">
                  <c:v>42747</c:v>
                </c:pt>
                <c:pt idx="241">
                  <c:v>42748</c:v>
                </c:pt>
                <c:pt idx="242">
                  <c:v>42752</c:v>
                </c:pt>
                <c:pt idx="243">
                  <c:v>42753</c:v>
                </c:pt>
                <c:pt idx="244">
                  <c:v>42754</c:v>
                </c:pt>
                <c:pt idx="245">
                  <c:v>42755</c:v>
                </c:pt>
                <c:pt idx="246">
                  <c:v>42758</c:v>
                </c:pt>
                <c:pt idx="247">
                  <c:v>42759</c:v>
                </c:pt>
                <c:pt idx="248">
                  <c:v>42760</c:v>
                </c:pt>
                <c:pt idx="249">
                  <c:v>42761</c:v>
                </c:pt>
                <c:pt idx="250">
                  <c:v>42762</c:v>
                </c:pt>
                <c:pt idx="251">
                  <c:v>42765</c:v>
                </c:pt>
                <c:pt idx="252">
                  <c:v>42766</c:v>
                </c:pt>
                <c:pt idx="253">
                  <c:v>42767</c:v>
                </c:pt>
                <c:pt idx="254">
                  <c:v>42768</c:v>
                </c:pt>
                <c:pt idx="255">
                  <c:v>42769</c:v>
                </c:pt>
                <c:pt idx="256">
                  <c:v>42772</c:v>
                </c:pt>
                <c:pt idx="257">
                  <c:v>42773</c:v>
                </c:pt>
                <c:pt idx="258">
                  <c:v>42774</c:v>
                </c:pt>
                <c:pt idx="259">
                  <c:v>42775</c:v>
                </c:pt>
                <c:pt idx="260">
                  <c:v>42776</c:v>
                </c:pt>
                <c:pt idx="261">
                  <c:v>42779</c:v>
                </c:pt>
                <c:pt idx="262">
                  <c:v>42780</c:v>
                </c:pt>
                <c:pt idx="263">
                  <c:v>42781</c:v>
                </c:pt>
                <c:pt idx="264">
                  <c:v>42782</c:v>
                </c:pt>
                <c:pt idx="265">
                  <c:v>42783</c:v>
                </c:pt>
                <c:pt idx="266">
                  <c:v>42787</c:v>
                </c:pt>
                <c:pt idx="267">
                  <c:v>42788</c:v>
                </c:pt>
                <c:pt idx="268">
                  <c:v>42789</c:v>
                </c:pt>
                <c:pt idx="269">
                  <c:v>42790</c:v>
                </c:pt>
                <c:pt idx="270">
                  <c:v>42793</c:v>
                </c:pt>
                <c:pt idx="271">
                  <c:v>42794</c:v>
                </c:pt>
                <c:pt idx="272">
                  <c:v>42795</c:v>
                </c:pt>
                <c:pt idx="273">
                  <c:v>42796</c:v>
                </c:pt>
                <c:pt idx="274">
                  <c:v>42797</c:v>
                </c:pt>
                <c:pt idx="275">
                  <c:v>42800</c:v>
                </c:pt>
                <c:pt idx="276">
                  <c:v>42801</c:v>
                </c:pt>
                <c:pt idx="277">
                  <c:v>42802</c:v>
                </c:pt>
                <c:pt idx="278">
                  <c:v>42803</c:v>
                </c:pt>
                <c:pt idx="279">
                  <c:v>42804</c:v>
                </c:pt>
                <c:pt idx="280">
                  <c:v>42807</c:v>
                </c:pt>
                <c:pt idx="281">
                  <c:v>42808</c:v>
                </c:pt>
                <c:pt idx="282">
                  <c:v>42809</c:v>
                </c:pt>
                <c:pt idx="283">
                  <c:v>42810</c:v>
                </c:pt>
                <c:pt idx="284">
                  <c:v>42811</c:v>
                </c:pt>
                <c:pt idx="285">
                  <c:v>42814</c:v>
                </c:pt>
                <c:pt idx="286">
                  <c:v>42815</c:v>
                </c:pt>
                <c:pt idx="287">
                  <c:v>42816</c:v>
                </c:pt>
                <c:pt idx="288">
                  <c:v>42817</c:v>
                </c:pt>
                <c:pt idx="289">
                  <c:v>42818</c:v>
                </c:pt>
                <c:pt idx="290">
                  <c:v>42821</c:v>
                </c:pt>
                <c:pt idx="291">
                  <c:v>42822</c:v>
                </c:pt>
                <c:pt idx="292">
                  <c:v>42823</c:v>
                </c:pt>
                <c:pt idx="293">
                  <c:v>42824</c:v>
                </c:pt>
                <c:pt idx="294">
                  <c:v>42825</c:v>
                </c:pt>
                <c:pt idx="295">
                  <c:v>42828</c:v>
                </c:pt>
                <c:pt idx="296">
                  <c:v>42829</c:v>
                </c:pt>
                <c:pt idx="297">
                  <c:v>42830</c:v>
                </c:pt>
                <c:pt idx="298">
                  <c:v>42831</c:v>
                </c:pt>
                <c:pt idx="299">
                  <c:v>42832</c:v>
                </c:pt>
                <c:pt idx="300">
                  <c:v>42835</c:v>
                </c:pt>
                <c:pt idx="301">
                  <c:v>42836</c:v>
                </c:pt>
                <c:pt idx="302">
                  <c:v>42837</c:v>
                </c:pt>
                <c:pt idx="303">
                  <c:v>42838</c:v>
                </c:pt>
                <c:pt idx="304">
                  <c:v>42842</c:v>
                </c:pt>
                <c:pt idx="305">
                  <c:v>42843</c:v>
                </c:pt>
                <c:pt idx="306">
                  <c:v>42844</c:v>
                </c:pt>
                <c:pt idx="307">
                  <c:v>42845</c:v>
                </c:pt>
                <c:pt idx="308">
                  <c:v>42846</c:v>
                </c:pt>
                <c:pt idx="309">
                  <c:v>42849</c:v>
                </c:pt>
                <c:pt idx="310">
                  <c:v>42850</c:v>
                </c:pt>
                <c:pt idx="311">
                  <c:v>42851</c:v>
                </c:pt>
                <c:pt idx="312">
                  <c:v>42852</c:v>
                </c:pt>
                <c:pt idx="313">
                  <c:v>42853</c:v>
                </c:pt>
                <c:pt idx="314">
                  <c:v>42856</c:v>
                </c:pt>
                <c:pt idx="315">
                  <c:v>42857</c:v>
                </c:pt>
                <c:pt idx="316">
                  <c:v>42858</c:v>
                </c:pt>
                <c:pt idx="317">
                  <c:v>42859</c:v>
                </c:pt>
                <c:pt idx="318">
                  <c:v>42860</c:v>
                </c:pt>
                <c:pt idx="319">
                  <c:v>42863</c:v>
                </c:pt>
                <c:pt idx="320">
                  <c:v>42864</c:v>
                </c:pt>
                <c:pt idx="321">
                  <c:v>42865</c:v>
                </c:pt>
                <c:pt idx="322">
                  <c:v>42866</c:v>
                </c:pt>
                <c:pt idx="323">
                  <c:v>42867</c:v>
                </c:pt>
                <c:pt idx="324">
                  <c:v>42870</c:v>
                </c:pt>
                <c:pt idx="325">
                  <c:v>42871</c:v>
                </c:pt>
                <c:pt idx="326">
                  <c:v>42872</c:v>
                </c:pt>
                <c:pt idx="327">
                  <c:v>42873</c:v>
                </c:pt>
                <c:pt idx="328">
                  <c:v>42874</c:v>
                </c:pt>
                <c:pt idx="329">
                  <c:v>42877</c:v>
                </c:pt>
                <c:pt idx="330">
                  <c:v>42878</c:v>
                </c:pt>
                <c:pt idx="331">
                  <c:v>42879</c:v>
                </c:pt>
                <c:pt idx="332">
                  <c:v>42880</c:v>
                </c:pt>
                <c:pt idx="333">
                  <c:v>42881</c:v>
                </c:pt>
                <c:pt idx="334">
                  <c:v>42885</c:v>
                </c:pt>
                <c:pt idx="335">
                  <c:v>42886</c:v>
                </c:pt>
                <c:pt idx="336">
                  <c:v>42887</c:v>
                </c:pt>
                <c:pt idx="337">
                  <c:v>42888</c:v>
                </c:pt>
                <c:pt idx="338">
                  <c:v>42891</c:v>
                </c:pt>
                <c:pt idx="339">
                  <c:v>42892</c:v>
                </c:pt>
                <c:pt idx="340">
                  <c:v>42893</c:v>
                </c:pt>
                <c:pt idx="341">
                  <c:v>42894</c:v>
                </c:pt>
                <c:pt idx="342">
                  <c:v>42895</c:v>
                </c:pt>
                <c:pt idx="343">
                  <c:v>42898</c:v>
                </c:pt>
                <c:pt idx="344">
                  <c:v>42899</c:v>
                </c:pt>
                <c:pt idx="345">
                  <c:v>42900</c:v>
                </c:pt>
                <c:pt idx="346">
                  <c:v>42901</c:v>
                </c:pt>
                <c:pt idx="347">
                  <c:v>42902</c:v>
                </c:pt>
                <c:pt idx="348">
                  <c:v>42905</c:v>
                </c:pt>
                <c:pt idx="349">
                  <c:v>42906</c:v>
                </c:pt>
                <c:pt idx="350">
                  <c:v>42907</c:v>
                </c:pt>
                <c:pt idx="351">
                  <c:v>42908</c:v>
                </c:pt>
                <c:pt idx="352">
                  <c:v>42909</c:v>
                </c:pt>
                <c:pt idx="353">
                  <c:v>42912</c:v>
                </c:pt>
                <c:pt idx="354">
                  <c:v>42913</c:v>
                </c:pt>
                <c:pt idx="355">
                  <c:v>42914</c:v>
                </c:pt>
                <c:pt idx="356">
                  <c:v>42915</c:v>
                </c:pt>
                <c:pt idx="357">
                  <c:v>42916</c:v>
                </c:pt>
                <c:pt idx="358">
                  <c:v>42919</c:v>
                </c:pt>
                <c:pt idx="359">
                  <c:v>42921</c:v>
                </c:pt>
                <c:pt idx="360">
                  <c:v>42922</c:v>
                </c:pt>
                <c:pt idx="361">
                  <c:v>42923</c:v>
                </c:pt>
                <c:pt idx="362">
                  <c:v>42926</c:v>
                </c:pt>
                <c:pt idx="363">
                  <c:v>42927</c:v>
                </c:pt>
                <c:pt idx="364">
                  <c:v>42928</c:v>
                </c:pt>
                <c:pt idx="365">
                  <c:v>42929</c:v>
                </c:pt>
                <c:pt idx="366">
                  <c:v>42930</c:v>
                </c:pt>
                <c:pt idx="367">
                  <c:v>42933</c:v>
                </c:pt>
                <c:pt idx="368">
                  <c:v>42934</c:v>
                </c:pt>
                <c:pt idx="369">
                  <c:v>42935</c:v>
                </c:pt>
                <c:pt idx="370">
                  <c:v>42936</c:v>
                </c:pt>
                <c:pt idx="371">
                  <c:v>42937</c:v>
                </c:pt>
                <c:pt idx="372">
                  <c:v>42940</c:v>
                </c:pt>
                <c:pt idx="373">
                  <c:v>42941</c:v>
                </c:pt>
                <c:pt idx="374">
                  <c:v>42942</c:v>
                </c:pt>
                <c:pt idx="375">
                  <c:v>42943</c:v>
                </c:pt>
                <c:pt idx="376">
                  <c:v>42944</c:v>
                </c:pt>
                <c:pt idx="377">
                  <c:v>42947</c:v>
                </c:pt>
                <c:pt idx="378">
                  <c:v>42948</c:v>
                </c:pt>
                <c:pt idx="379">
                  <c:v>42949</c:v>
                </c:pt>
                <c:pt idx="380">
                  <c:v>42950</c:v>
                </c:pt>
                <c:pt idx="381">
                  <c:v>42951</c:v>
                </c:pt>
                <c:pt idx="382">
                  <c:v>42954</c:v>
                </c:pt>
                <c:pt idx="383">
                  <c:v>42955</c:v>
                </c:pt>
                <c:pt idx="384">
                  <c:v>42956</c:v>
                </c:pt>
                <c:pt idx="385">
                  <c:v>42957</c:v>
                </c:pt>
                <c:pt idx="386">
                  <c:v>42958</c:v>
                </c:pt>
                <c:pt idx="387">
                  <c:v>42961</c:v>
                </c:pt>
                <c:pt idx="388">
                  <c:v>42962</c:v>
                </c:pt>
                <c:pt idx="389">
                  <c:v>42963</c:v>
                </c:pt>
                <c:pt idx="390">
                  <c:v>42964</c:v>
                </c:pt>
                <c:pt idx="391">
                  <c:v>42965</c:v>
                </c:pt>
                <c:pt idx="392">
                  <c:v>42968</c:v>
                </c:pt>
                <c:pt idx="393">
                  <c:v>42969</c:v>
                </c:pt>
                <c:pt idx="394">
                  <c:v>42970</c:v>
                </c:pt>
                <c:pt idx="395">
                  <c:v>42971</c:v>
                </c:pt>
                <c:pt idx="396">
                  <c:v>42972</c:v>
                </c:pt>
                <c:pt idx="397">
                  <c:v>42975</c:v>
                </c:pt>
                <c:pt idx="398">
                  <c:v>42976</c:v>
                </c:pt>
                <c:pt idx="399">
                  <c:v>42977</c:v>
                </c:pt>
                <c:pt idx="400">
                  <c:v>42978</c:v>
                </c:pt>
                <c:pt idx="401">
                  <c:v>42979</c:v>
                </c:pt>
                <c:pt idx="402">
                  <c:v>42983</c:v>
                </c:pt>
                <c:pt idx="403">
                  <c:v>42984</c:v>
                </c:pt>
                <c:pt idx="404">
                  <c:v>42985</c:v>
                </c:pt>
                <c:pt idx="405">
                  <c:v>42986</c:v>
                </c:pt>
                <c:pt idx="406">
                  <c:v>42989</c:v>
                </c:pt>
                <c:pt idx="407">
                  <c:v>42990</c:v>
                </c:pt>
                <c:pt idx="408">
                  <c:v>42991</c:v>
                </c:pt>
                <c:pt idx="409">
                  <c:v>42992</c:v>
                </c:pt>
                <c:pt idx="410">
                  <c:v>42993</c:v>
                </c:pt>
                <c:pt idx="411">
                  <c:v>42996</c:v>
                </c:pt>
                <c:pt idx="412">
                  <c:v>42997</c:v>
                </c:pt>
                <c:pt idx="413">
                  <c:v>42998</c:v>
                </c:pt>
                <c:pt idx="414">
                  <c:v>42999</c:v>
                </c:pt>
                <c:pt idx="415">
                  <c:v>43000</c:v>
                </c:pt>
                <c:pt idx="416">
                  <c:v>43003</c:v>
                </c:pt>
                <c:pt idx="417">
                  <c:v>43004</c:v>
                </c:pt>
                <c:pt idx="418">
                  <c:v>43005</c:v>
                </c:pt>
                <c:pt idx="419">
                  <c:v>43006</c:v>
                </c:pt>
                <c:pt idx="420">
                  <c:v>43007</c:v>
                </c:pt>
                <c:pt idx="421">
                  <c:v>43010</c:v>
                </c:pt>
                <c:pt idx="422">
                  <c:v>43011</c:v>
                </c:pt>
                <c:pt idx="423">
                  <c:v>43012</c:v>
                </c:pt>
                <c:pt idx="424">
                  <c:v>43013</c:v>
                </c:pt>
                <c:pt idx="425">
                  <c:v>43014</c:v>
                </c:pt>
                <c:pt idx="426">
                  <c:v>43017</c:v>
                </c:pt>
                <c:pt idx="427">
                  <c:v>43018</c:v>
                </c:pt>
                <c:pt idx="428">
                  <c:v>43019</c:v>
                </c:pt>
                <c:pt idx="429">
                  <c:v>43020</c:v>
                </c:pt>
                <c:pt idx="430">
                  <c:v>43021</c:v>
                </c:pt>
                <c:pt idx="431">
                  <c:v>43024</c:v>
                </c:pt>
                <c:pt idx="432">
                  <c:v>43025</c:v>
                </c:pt>
                <c:pt idx="433">
                  <c:v>43026</c:v>
                </c:pt>
                <c:pt idx="434">
                  <c:v>43027</c:v>
                </c:pt>
                <c:pt idx="435">
                  <c:v>43028</c:v>
                </c:pt>
                <c:pt idx="436">
                  <c:v>43031</c:v>
                </c:pt>
                <c:pt idx="437">
                  <c:v>43032</c:v>
                </c:pt>
                <c:pt idx="438">
                  <c:v>43033</c:v>
                </c:pt>
                <c:pt idx="439">
                  <c:v>43034</c:v>
                </c:pt>
                <c:pt idx="440">
                  <c:v>43035</c:v>
                </c:pt>
                <c:pt idx="441">
                  <c:v>43038</c:v>
                </c:pt>
                <c:pt idx="442">
                  <c:v>43039</c:v>
                </c:pt>
                <c:pt idx="443">
                  <c:v>43040</c:v>
                </c:pt>
                <c:pt idx="444">
                  <c:v>43041</c:v>
                </c:pt>
                <c:pt idx="445">
                  <c:v>43042</c:v>
                </c:pt>
                <c:pt idx="446">
                  <c:v>43045</c:v>
                </c:pt>
                <c:pt idx="447">
                  <c:v>43046</c:v>
                </c:pt>
                <c:pt idx="448">
                  <c:v>43047</c:v>
                </c:pt>
                <c:pt idx="449">
                  <c:v>43048</c:v>
                </c:pt>
                <c:pt idx="450">
                  <c:v>43049</c:v>
                </c:pt>
                <c:pt idx="451">
                  <c:v>43052</c:v>
                </c:pt>
                <c:pt idx="452">
                  <c:v>43053</c:v>
                </c:pt>
                <c:pt idx="453">
                  <c:v>43054</c:v>
                </c:pt>
                <c:pt idx="454">
                  <c:v>43055</c:v>
                </c:pt>
                <c:pt idx="455">
                  <c:v>43056</c:v>
                </c:pt>
                <c:pt idx="456">
                  <c:v>43059</c:v>
                </c:pt>
                <c:pt idx="457">
                  <c:v>43060</c:v>
                </c:pt>
                <c:pt idx="458">
                  <c:v>43061</c:v>
                </c:pt>
                <c:pt idx="459">
                  <c:v>43063</c:v>
                </c:pt>
                <c:pt idx="460">
                  <c:v>43066</c:v>
                </c:pt>
                <c:pt idx="461">
                  <c:v>43067</c:v>
                </c:pt>
                <c:pt idx="462">
                  <c:v>43068</c:v>
                </c:pt>
                <c:pt idx="463">
                  <c:v>43069</c:v>
                </c:pt>
                <c:pt idx="464">
                  <c:v>43070</c:v>
                </c:pt>
                <c:pt idx="465">
                  <c:v>43073</c:v>
                </c:pt>
                <c:pt idx="466">
                  <c:v>43074</c:v>
                </c:pt>
                <c:pt idx="467">
                  <c:v>43075</c:v>
                </c:pt>
                <c:pt idx="468">
                  <c:v>43076</c:v>
                </c:pt>
                <c:pt idx="469">
                  <c:v>43077</c:v>
                </c:pt>
                <c:pt idx="470">
                  <c:v>43080</c:v>
                </c:pt>
                <c:pt idx="471">
                  <c:v>43081</c:v>
                </c:pt>
                <c:pt idx="472">
                  <c:v>43082</c:v>
                </c:pt>
                <c:pt idx="473">
                  <c:v>43083</c:v>
                </c:pt>
                <c:pt idx="474">
                  <c:v>43084</c:v>
                </c:pt>
                <c:pt idx="475">
                  <c:v>43087</c:v>
                </c:pt>
                <c:pt idx="476">
                  <c:v>43088</c:v>
                </c:pt>
                <c:pt idx="477">
                  <c:v>43089</c:v>
                </c:pt>
                <c:pt idx="478">
                  <c:v>43090</c:v>
                </c:pt>
                <c:pt idx="479">
                  <c:v>43091</c:v>
                </c:pt>
                <c:pt idx="480">
                  <c:v>43095</c:v>
                </c:pt>
                <c:pt idx="481">
                  <c:v>43096</c:v>
                </c:pt>
                <c:pt idx="482">
                  <c:v>43097</c:v>
                </c:pt>
                <c:pt idx="483">
                  <c:v>43098</c:v>
                </c:pt>
                <c:pt idx="484">
                  <c:v>43102</c:v>
                </c:pt>
                <c:pt idx="485">
                  <c:v>43103</c:v>
                </c:pt>
                <c:pt idx="486">
                  <c:v>43104</c:v>
                </c:pt>
                <c:pt idx="487">
                  <c:v>43105</c:v>
                </c:pt>
                <c:pt idx="488">
                  <c:v>43108</c:v>
                </c:pt>
                <c:pt idx="489">
                  <c:v>43109</c:v>
                </c:pt>
                <c:pt idx="490">
                  <c:v>43110</c:v>
                </c:pt>
                <c:pt idx="491">
                  <c:v>43111</c:v>
                </c:pt>
                <c:pt idx="492">
                  <c:v>43112</c:v>
                </c:pt>
                <c:pt idx="493">
                  <c:v>43116</c:v>
                </c:pt>
                <c:pt idx="494">
                  <c:v>43117</c:v>
                </c:pt>
                <c:pt idx="495">
                  <c:v>43118</c:v>
                </c:pt>
                <c:pt idx="496">
                  <c:v>43119</c:v>
                </c:pt>
                <c:pt idx="497">
                  <c:v>43122</c:v>
                </c:pt>
                <c:pt idx="498">
                  <c:v>43123</c:v>
                </c:pt>
                <c:pt idx="499">
                  <c:v>43124</c:v>
                </c:pt>
                <c:pt idx="500">
                  <c:v>43125</c:v>
                </c:pt>
                <c:pt idx="501">
                  <c:v>43126</c:v>
                </c:pt>
                <c:pt idx="502">
                  <c:v>43129</c:v>
                </c:pt>
                <c:pt idx="503">
                  <c:v>43130</c:v>
                </c:pt>
                <c:pt idx="504">
                  <c:v>43131</c:v>
                </c:pt>
              </c:numCache>
            </c:numRef>
          </c:cat>
          <c:val>
            <c:numRef>
              <c:f>'Inputs + Graphs'!$B$4:$B$508</c:f>
              <c:numCache>
                <c:formatCode>General</c:formatCode>
                <c:ptCount val="505"/>
                <c:pt idx="0">
                  <c:v>89.897827000000007</c:v>
                </c:pt>
                <c:pt idx="1">
                  <c:v>88.079926</c:v>
                </c:pt>
                <c:pt idx="2">
                  <c:v>89.823241999999993</c:v>
                </c:pt>
                <c:pt idx="3">
                  <c:v>90.544990999999996</c:v>
                </c:pt>
                <c:pt idx="4">
                  <c:v>88.126694000000001</c:v>
                </c:pt>
                <c:pt idx="5">
                  <c:v>89.054657000000006</c:v>
                </c:pt>
                <c:pt idx="6">
                  <c:v>89.035904000000002</c:v>
                </c:pt>
                <c:pt idx="7">
                  <c:v>88.361023000000003</c:v>
                </c:pt>
                <c:pt idx="8">
                  <c:v>87.826744000000005</c:v>
                </c:pt>
                <c:pt idx="9">
                  <c:v>88.098572000000004</c:v>
                </c:pt>
                <c:pt idx="10">
                  <c:v>90.582465999999997</c:v>
                </c:pt>
                <c:pt idx="11">
                  <c:v>91.969711000000004</c:v>
                </c:pt>
                <c:pt idx="12">
                  <c:v>90.226287999999997</c:v>
                </c:pt>
                <c:pt idx="13">
                  <c:v>90.020072999999996</c:v>
                </c:pt>
                <c:pt idx="14">
                  <c:v>90.807411000000002</c:v>
                </c:pt>
                <c:pt idx="15">
                  <c:v>88.754677000000001</c:v>
                </c:pt>
                <c:pt idx="16">
                  <c:v>90.076308999999995</c:v>
                </c:pt>
                <c:pt idx="17">
                  <c:v>90.694946000000002</c:v>
                </c:pt>
                <c:pt idx="18">
                  <c:v>90.835548000000003</c:v>
                </c:pt>
                <c:pt idx="19">
                  <c:v>90.629340999999997</c:v>
                </c:pt>
                <c:pt idx="20">
                  <c:v>94.228645</c:v>
                </c:pt>
                <c:pt idx="21">
                  <c:v>94.434853000000004</c:v>
                </c:pt>
                <c:pt idx="22">
                  <c:v>95.137848000000005</c:v>
                </c:pt>
                <c:pt idx="23">
                  <c:v>96.553184999999999</c:v>
                </c:pt>
                <c:pt idx="24">
                  <c:v>95.484656999999999</c:v>
                </c:pt>
                <c:pt idx="25">
                  <c:v>94.697304000000003</c:v>
                </c:pt>
                <c:pt idx="26">
                  <c:v>94.781654000000003</c:v>
                </c:pt>
                <c:pt idx="27">
                  <c:v>94.828529000000003</c:v>
                </c:pt>
                <c:pt idx="28">
                  <c:v>95.850196999999994</c:v>
                </c:pt>
                <c:pt idx="29">
                  <c:v>96.093909999999994</c:v>
                </c:pt>
                <c:pt idx="30">
                  <c:v>98.024780000000007</c:v>
                </c:pt>
                <c:pt idx="31">
                  <c:v>99.327659999999995</c:v>
                </c:pt>
                <c:pt idx="32">
                  <c:v>99.168296999999995</c:v>
                </c:pt>
                <c:pt idx="33">
                  <c:v>99.280777</c:v>
                </c:pt>
                <c:pt idx="34">
                  <c:v>99.271407999999994</c:v>
                </c:pt>
                <c:pt idx="35">
                  <c:v>100.030655</c:v>
                </c:pt>
                <c:pt idx="36">
                  <c:v>99.477622999999994</c:v>
                </c:pt>
                <c:pt idx="37">
                  <c:v>99.046454999999995</c:v>
                </c:pt>
                <c:pt idx="38">
                  <c:v>98.596549999999993</c:v>
                </c:pt>
                <c:pt idx="39">
                  <c:v>100.930466</c:v>
                </c:pt>
                <c:pt idx="40">
                  <c:v>102.69261899999999</c:v>
                </c:pt>
                <c:pt idx="41">
                  <c:v>102.158356</c:v>
                </c:pt>
                <c:pt idx="42">
                  <c:v>103.095665</c:v>
                </c:pt>
                <c:pt idx="43">
                  <c:v>104.154839</c:v>
                </c:pt>
                <c:pt idx="44">
                  <c:v>102.926964</c:v>
                </c:pt>
                <c:pt idx="45">
                  <c:v>104.00485999999999</c:v>
                </c:pt>
                <c:pt idx="46">
                  <c:v>101.736557</c:v>
                </c:pt>
                <c:pt idx="47">
                  <c:v>101.849045</c:v>
                </c:pt>
                <c:pt idx="48">
                  <c:v>102.18647</c:v>
                </c:pt>
                <c:pt idx="49">
                  <c:v>103.517471</c:v>
                </c:pt>
                <c:pt idx="50">
                  <c:v>105.017174</c:v>
                </c:pt>
                <c:pt idx="51">
                  <c:v>105.07341</c:v>
                </c:pt>
                <c:pt idx="52">
                  <c:v>102.96444700000001</c:v>
                </c:pt>
                <c:pt idx="53">
                  <c:v>100.74299600000001</c:v>
                </c:pt>
                <c:pt idx="54">
                  <c:v>100.20874000000001</c:v>
                </c:pt>
                <c:pt idx="55">
                  <c:v>100.414948</c:v>
                </c:pt>
                <c:pt idx="56">
                  <c:v>99.327659999999995</c:v>
                </c:pt>
                <c:pt idx="57">
                  <c:v>99.055831999999995</c:v>
                </c:pt>
                <c:pt idx="58">
                  <c:v>98.493446000000006</c:v>
                </c:pt>
                <c:pt idx="59">
                  <c:v>97.809196</c:v>
                </c:pt>
                <c:pt idx="60">
                  <c:v>91.688514999999995</c:v>
                </c:pt>
                <c:pt idx="61">
                  <c:v>88.885932999999994</c:v>
                </c:pt>
                <c:pt idx="62">
                  <c:v>87.864234999999994</c:v>
                </c:pt>
                <c:pt idx="63">
                  <c:v>87.770515000000003</c:v>
                </c:pt>
                <c:pt idx="64">
                  <c:v>89.213973999999993</c:v>
                </c:pt>
                <c:pt idx="65">
                  <c:v>88.286034000000001</c:v>
                </c:pt>
                <c:pt idx="66">
                  <c:v>87.927695999999997</c:v>
                </c:pt>
                <c:pt idx="67">
                  <c:v>87.437325000000001</c:v>
                </c:pt>
                <c:pt idx="68">
                  <c:v>87.503319000000005</c:v>
                </c:pt>
                <c:pt idx="69">
                  <c:v>88.097426999999996</c:v>
                </c:pt>
                <c:pt idx="70">
                  <c:v>87.239272999999997</c:v>
                </c:pt>
                <c:pt idx="71">
                  <c:v>85.192909</c:v>
                </c:pt>
                <c:pt idx="72">
                  <c:v>85.362656000000001</c:v>
                </c:pt>
                <c:pt idx="73">
                  <c:v>88.531227000000001</c:v>
                </c:pt>
                <c:pt idx="74">
                  <c:v>88.163444999999996</c:v>
                </c:pt>
                <c:pt idx="75">
                  <c:v>89.172477999999998</c:v>
                </c:pt>
                <c:pt idx="76">
                  <c:v>88.832984999999994</c:v>
                </c:pt>
                <c:pt idx="77">
                  <c:v>89.794867999999994</c:v>
                </c:pt>
                <c:pt idx="78">
                  <c:v>90.935935999999998</c:v>
                </c:pt>
                <c:pt idx="79">
                  <c:v>92.322188999999995</c:v>
                </c:pt>
                <c:pt idx="80">
                  <c:v>93.944205999999994</c:v>
                </c:pt>
                <c:pt idx="81">
                  <c:v>94.689177999999998</c:v>
                </c:pt>
                <c:pt idx="82">
                  <c:v>94.632598999999999</c:v>
                </c:pt>
                <c:pt idx="83">
                  <c:v>94.170524999999998</c:v>
                </c:pt>
                <c:pt idx="84">
                  <c:v>92.850273000000001</c:v>
                </c:pt>
                <c:pt idx="85">
                  <c:v>92.152457999999996</c:v>
                </c:pt>
                <c:pt idx="86">
                  <c:v>92.341048999999998</c:v>
                </c:pt>
                <c:pt idx="87">
                  <c:v>93.010589999999993</c:v>
                </c:pt>
                <c:pt idx="88">
                  <c:v>93.387810000000002</c:v>
                </c:pt>
                <c:pt idx="89">
                  <c:v>93.302932999999996</c:v>
                </c:pt>
                <c:pt idx="90">
                  <c:v>93.972481000000002</c:v>
                </c:pt>
                <c:pt idx="91">
                  <c:v>93.199211000000005</c:v>
                </c:pt>
                <c:pt idx="92">
                  <c:v>91.794083000000001</c:v>
                </c:pt>
                <c:pt idx="93">
                  <c:v>91.907257000000001</c:v>
                </c:pt>
                <c:pt idx="94">
                  <c:v>91.605484000000004</c:v>
                </c:pt>
                <c:pt idx="95">
                  <c:v>91.992148999999998</c:v>
                </c:pt>
                <c:pt idx="96">
                  <c:v>89.898605000000003</c:v>
                </c:pt>
                <c:pt idx="97">
                  <c:v>89.681717000000006</c:v>
                </c:pt>
                <c:pt idx="98">
                  <c:v>90.445556999999994</c:v>
                </c:pt>
                <c:pt idx="99">
                  <c:v>90.106093999999999</c:v>
                </c:pt>
                <c:pt idx="100">
                  <c:v>90.624741</c:v>
                </c:pt>
                <c:pt idx="101">
                  <c:v>88.078582999999995</c:v>
                </c:pt>
                <c:pt idx="102">
                  <c:v>86.796042999999997</c:v>
                </c:pt>
                <c:pt idx="103">
                  <c:v>88.257750999999999</c:v>
                </c:pt>
                <c:pt idx="104">
                  <c:v>89.021591000000001</c:v>
                </c:pt>
                <c:pt idx="105">
                  <c:v>90.153221000000002</c:v>
                </c:pt>
                <c:pt idx="106">
                  <c:v>90.426697000000004</c:v>
                </c:pt>
                <c:pt idx="107">
                  <c:v>89.577995000000001</c:v>
                </c:pt>
                <c:pt idx="108">
                  <c:v>90.087226999999999</c:v>
                </c:pt>
                <c:pt idx="109">
                  <c:v>90.473868999999993</c:v>
                </c:pt>
                <c:pt idx="110">
                  <c:v>91.171706999999998</c:v>
                </c:pt>
                <c:pt idx="111">
                  <c:v>91.454612999999995</c:v>
                </c:pt>
                <c:pt idx="112">
                  <c:v>91.869545000000002</c:v>
                </c:pt>
                <c:pt idx="113">
                  <c:v>91.350860999999995</c:v>
                </c:pt>
                <c:pt idx="114">
                  <c:v>93.161490999999998</c:v>
                </c:pt>
                <c:pt idx="115">
                  <c:v>93.152061000000003</c:v>
                </c:pt>
                <c:pt idx="116">
                  <c:v>94.142234999999999</c:v>
                </c:pt>
                <c:pt idx="117">
                  <c:v>94.179955000000007</c:v>
                </c:pt>
                <c:pt idx="118">
                  <c:v>94.264831999999998</c:v>
                </c:pt>
                <c:pt idx="119">
                  <c:v>93.765029999999996</c:v>
                </c:pt>
                <c:pt idx="120">
                  <c:v>93.038894999999997</c:v>
                </c:pt>
                <c:pt idx="121">
                  <c:v>91.794083000000001</c:v>
                </c:pt>
                <c:pt idx="122">
                  <c:v>91.162270000000007</c:v>
                </c:pt>
                <c:pt idx="123">
                  <c:v>97.084441999999996</c:v>
                </c:pt>
                <c:pt idx="124">
                  <c:v>98.395256000000003</c:v>
                </c:pt>
                <c:pt idx="125">
                  <c:v>98.272682000000003</c:v>
                </c:pt>
                <c:pt idx="126">
                  <c:v>100.007835</c:v>
                </c:pt>
                <c:pt idx="127">
                  <c:v>98.527305999999996</c:v>
                </c:pt>
                <c:pt idx="128">
                  <c:v>99.762664999999998</c:v>
                </c:pt>
                <c:pt idx="129">
                  <c:v>100.378944</c:v>
                </c:pt>
                <c:pt idx="130">
                  <c:v>101.905434</c:v>
                </c:pt>
                <c:pt idx="131">
                  <c:v>102.74928300000001</c:v>
                </c:pt>
                <c:pt idx="132">
                  <c:v>103.166451</c:v>
                </c:pt>
                <c:pt idx="133">
                  <c:v>102.398483</c:v>
                </c:pt>
                <c:pt idx="134">
                  <c:v>102.3321</c:v>
                </c:pt>
                <c:pt idx="135">
                  <c:v>102.569138</c:v>
                </c:pt>
                <c:pt idx="136">
                  <c:v>103.80173499999999</c:v>
                </c:pt>
                <c:pt idx="137">
                  <c:v>103.70689400000001</c:v>
                </c:pt>
                <c:pt idx="138">
                  <c:v>103.555183</c:v>
                </c:pt>
                <c:pt idx="139">
                  <c:v>103.422455</c:v>
                </c:pt>
                <c:pt idx="140">
                  <c:v>103.687935</c:v>
                </c:pt>
                <c:pt idx="141">
                  <c:v>102.882019</c:v>
                </c:pt>
                <c:pt idx="142">
                  <c:v>103.204376</c:v>
                </c:pt>
                <c:pt idx="143">
                  <c:v>102.42691000000001</c:v>
                </c:pt>
                <c:pt idx="144">
                  <c:v>101.990784</c:v>
                </c:pt>
                <c:pt idx="145">
                  <c:v>101.393433</c:v>
                </c:pt>
                <c:pt idx="146">
                  <c:v>101.27967099999999</c:v>
                </c:pt>
                <c:pt idx="147">
                  <c:v>100.502213</c:v>
                </c:pt>
                <c:pt idx="148">
                  <c:v>100.59702299999999</c:v>
                </c:pt>
                <c:pt idx="149">
                  <c:v>101.194344</c:v>
                </c:pt>
                <c:pt idx="150">
                  <c:v>102.14247899999999</c:v>
                </c:pt>
                <c:pt idx="151">
                  <c:v>102.114029</c:v>
                </c:pt>
                <c:pt idx="152">
                  <c:v>102.73979199999999</c:v>
                </c:pt>
                <c:pt idx="153">
                  <c:v>100.047104</c:v>
                </c:pt>
                <c:pt idx="154">
                  <c:v>97.781058999999999</c:v>
                </c:pt>
                <c:pt idx="155">
                  <c:v>99.971252000000007</c:v>
                </c:pt>
                <c:pt idx="156">
                  <c:v>102.35105900000001</c:v>
                </c:pt>
                <c:pt idx="157">
                  <c:v>105.972939</c:v>
                </c:pt>
                <c:pt idx="158">
                  <c:v>109.575851</c:v>
                </c:pt>
                <c:pt idx="159">
                  <c:v>108.959564</c:v>
                </c:pt>
                <c:pt idx="160">
                  <c:v>107.68905599999999</c:v>
                </c:pt>
                <c:pt idx="161">
                  <c:v>107.679581</c:v>
                </c:pt>
                <c:pt idx="162">
                  <c:v>107.660614</c:v>
                </c:pt>
                <c:pt idx="163">
                  <c:v>108.675133</c:v>
                </c:pt>
                <c:pt idx="164">
                  <c:v>106.86417400000001</c:v>
                </c:pt>
                <c:pt idx="165">
                  <c:v>107.025368</c:v>
                </c:pt>
                <c:pt idx="166">
                  <c:v>107.22448</c:v>
                </c:pt>
                <c:pt idx="167">
                  <c:v>108.03986399999999</c:v>
                </c:pt>
                <c:pt idx="168">
                  <c:v>106.361687</c:v>
                </c:pt>
                <c:pt idx="169">
                  <c:v>107.186554</c:v>
                </c:pt>
                <c:pt idx="170">
                  <c:v>106.68403600000001</c:v>
                </c:pt>
                <c:pt idx="171">
                  <c:v>107.13913700000001</c:v>
                </c:pt>
                <c:pt idx="172">
                  <c:v>107.186554</c:v>
                </c:pt>
                <c:pt idx="173">
                  <c:v>107.982986</c:v>
                </c:pt>
                <c:pt idx="174">
                  <c:v>108.14415700000001</c:v>
                </c:pt>
                <c:pt idx="175">
                  <c:v>110.030952</c:v>
                </c:pt>
                <c:pt idx="176">
                  <c:v>110.26797500000001</c:v>
                </c:pt>
                <c:pt idx="177">
                  <c:v>111.254036</c:v>
                </c:pt>
                <c:pt idx="178">
                  <c:v>110.91271999999999</c:v>
                </c:pt>
                <c:pt idx="179">
                  <c:v>111.52898399999999</c:v>
                </c:pt>
                <c:pt idx="180">
                  <c:v>111.45313299999999</c:v>
                </c:pt>
                <c:pt idx="181">
                  <c:v>111.377304</c:v>
                </c:pt>
                <c:pt idx="182">
                  <c:v>111.04544799999999</c:v>
                </c:pt>
                <c:pt idx="183">
                  <c:v>110.988579</c:v>
                </c:pt>
                <c:pt idx="184">
                  <c:v>110.55242200000001</c:v>
                </c:pt>
                <c:pt idx="185">
                  <c:v>111.547951</c:v>
                </c:pt>
                <c:pt idx="186">
                  <c:v>112.116829</c:v>
                </c:pt>
                <c:pt idx="187">
                  <c:v>109.594803</c:v>
                </c:pt>
                <c:pt idx="188">
                  <c:v>108.542366</c:v>
                </c:pt>
                <c:pt idx="189">
                  <c:v>107.82178500000001</c:v>
                </c:pt>
                <c:pt idx="190">
                  <c:v>107.651123</c:v>
                </c:pt>
                <c:pt idx="191">
                  <c:v>105.707443</c:v>
                </c:pt>
                <c:pt idx="192">
                  <c:v>105.802261</c:v>
                </c:pt>
                <c:pt idx="193">
                  <c:v>104.668221</c:v>
                </c:pt>
                <c:pt idx="194">
                  <c:v>103.72472399999999</c:v>
                </c:pt>
                <c:pt idx="195">
                  <c:v>105.220932</c:v>
                </c:pt>
                <c:pt idx="196">
                  <c:v>105.840378</c:v>
                </c:pt>
                <c:pt idx="197">
                  <c:v>105.66886100000001</c:v>
                </c:pt>
                <c:pt idx="198">
                  <c:v>102.72408299999999</c:v>
                </c:pt>
                <c:pt idx="199">
                  <c:v>103.334007</c:v>
                </c:pt>
                <c:pt idx="200">
                  <c:v>100.741837</c:v>
                </c:pt>
                <c:pt idx="201">
                  <c:v>102.07605</c:v>
                </c:pt>
                <c:pt idx="202">
                  <c:v>104.820671</c:v>
                </c:pt>
                <c:pt idx="203">
                  <c:v>104.78254699999999</c:v>
                </c:pt>
                <c:pt idx="204">
                  <c:v>104.887405</c:v>
                </c:pt>
                <c:pt idx="205">
                  <c:v>106.47891199999999</c:v>
                </c:pt>
                <c:pt idx="206">
                  <c:v>106.545609</c:v>
                </c:pt>
                <c:pt idx="207">
                  <c:v>106.002403</c:v>
                </c:pt>
                <c:pt idx="208">
                  <c:v>106.53608699999999</c:v>
                </c:pt>
                <c:pt idx="209">
                  <c:v>106.32641599999999</c:v>
                </c:pt>
                <c:pt idx="210">
                  <c:v>106.221603</c:v>
                </c:pt>
                <c:pt idx="211">
                  <c:v>105.325768</c:v>
                </c:pt>
                <c:pt idx="212">
                  <c:v>104.344177</c:v>
                </c:pt>
                <c:pt idx="213">
                  <c:v>104.73490099999999</c:v>
                </c:pt>
                <c:pt idx="214">
                  <c:v>103.98204800000001</c:v>
                </c:pt>
                <c:pt idx="215">
                  <c:v>104.78254699999999</c:v>
                </c:pt>
                <c:pt idx="216">
                  <c:v>105.81182099999999</c:v>
                </c:pt>
                <c:pt idx="217">
                  <c:v>106.850578</c:v>
                </c:pt>
                <c:pt idx="218">
                  <c:v>108.594566</c:v>
                </c:pt>
                <c:pt idx="219">
                  <c:v>107.975121</c:v>
                </c:pt>
                <c:pt idx="220">
                  <c:v>109.77630600000001</c:v>
                </c:pt>
                <c:pt idx="221">
                  <c:v>109.77630600000001</c:v>
                </c:pt>
                <c:pt idx="222">
                  <c:v>110.376678</c:v>
                </c:pt>
                <c:pt idx="223">
                  <c:v>110.51963000000001</c:v>
                </c:pt>
                <c:pt idx="224">
                  <c:v>111.15815000000001</c:v>
                </c:pt>
                <c:pt idx="225">
                  <c:v>111.453575</c:v>
                </c:pt>
                <c:pt idx="226">
                  <c:v>111.55841100000001</c:v>
                </c:pt>
                <c:pt idx="227">
                  <c:v>110.82459299999999</c:v>
                </c:pt>
                <c:pt idx="228">
                  <c:v>111.04377700000001</c:v>
                </c:pt>
                <c:pt idx="229">
                  <c:v>111.74900100000001</c:v>
                </c:pt>
                <c:pt idx="230">
                  <c:v>111.272507</c:v>
                </c:pt>
                <c:pt idx="231">
                  <c:v>111.24391900000001</c:v>
                </c:pt>
                <c:pt idx="232">
                  <c:v>110.376678</c:v>
                </c:pt>
                <c:pt idx="233">
                  <c:v>110.691154</c:v>
                </c:pt>
                <c:pt idx="234">
                  <c:v>110.56727600000001</c:v>
                </c:pt>
                <c:pt idx="235">
                  <c:v>111.12956200000001</c:v>
                </c:pt>
                <c:pt idx="236">
                  <c:v>112.368469</c:v>
                </c:pt>
                <c:pt idx="237">
                  <c:v>113.39769699999999</c:v>
                </c:pt>
                <c:pt idx="238">
                  <c:v>113.51206999999999</c:v>
                </c:pt>
                <c:pt idx="239">
                  <c:v>114.12198600000001</c:v>
                </c:pt>
                <c:pt idx="240">
                  <c:v>113.645454</c:v>
                </c:pt>
                <c:pt idx="241">
                  <c:v>113.44534299999999</c:v>
                </c:pt>
                <c:pt idx="242">
                  <c:v>114.360237</c:v>
                </c:pt>
                <c:pt idx="243">
                  <c:v>114.35069300000001</c:v>
                </c:pt>
                <c:pt idx="244">
                  <c:v>114.150558</c:v>
                </c:pt>
                <c:pt idx="245">
                  <c:v>114.360237</c:v>
                </c:pt>
                <c:pt idx="246">
                  <c:v>114.43647799999999</c:v>
                </c:pt>
                <c:pt idx="247">
                  <c:v>114.33165</c:v>
                </c:pt>
                <c:pt idx="248">
                  <c:v>116.151878</c:v>
                </c:pt>
                <c:pt idx="249">
                  <c:v>116.209045</c:v>
                </c:pt>
                <c:pt idx="250">
                  <c:v>116.218582</c:v>
                </c:pt>
                <c:pt idx="251">
                  <c:v>115.913605</c:v>
                </c:pt>
                <c:pt idx="252">
                  <c:v>115.64677399999999</c:v>
                </c:pt>
                <c:pt idx="253">
                  <c:v>122.69898999999999</c:v>
                </c:pt>
                <c:pt idx="254">
                  <c:v>122.48934199999999</c:v>
                </c:pt>
                <c:pt idx="255">
                  <c:v>123.013496</c:v>
                </c:pt>
                <c:pt idx="256">
                  <c:v>124.16662599999999</c:v>
                </c:pt>
                <c:pt idx="257">
                  <c:v>125.348328</c:v>
                </c:pt>
                <c:pt idx="258">
                  <c:v>125.834366</c:v>
                </c:pt>
                <c:pt idx="259">
                  <c:v>126.743645</c:v>
                </c:pt>
                <c:pt idx="260">
                  <c:v>126.45649</c:v>
                </c:pt>
                <c:pt idx="261">
                  <c:v>127.57634</c:v>
                </c:pt>
                <c:pt idx="262">
                  <c:v>129.232193</c:v>
                </c:pt>
                <c:pt idx="263">
                  <c:v>129.701187</c:v>
                </c:pt>
                <c:pt idx="264">
                  <c:v>129.54804999999999</c:v>
                </c:pt>
                <c:pt idx="265">
                  <c:v>129.90220600000001</c:v>
                </c:pt>
                <c:pt idx="266">
                  <c:v>130.84021000000001</c:v>
                </c:pt>
                <c:pt idx="267">
                  <c:v>131.23260500000001</c:v>
                </c:pt>
                <c:pt idx="268">
                  <c:v>130.67746</c:v>
                </c:pt>
                <c:pt idx="269">
                  <c:v>130.80192600000001</c:v>
                </c:pt>
                <c:pt idx="270">
                  <c:v>131.06033300000001</c:v>
                </c:pt>
                <c:pt idx="271">
                  <c:v>131.117783</c:v>
                </c:pt>
                <c:pt idx="272">
                  <c:v>133.79769899999999</c:v>
                </c:pt>
                <c:pt idx="273">
                  <c:v>133.003311</c:v>
                </c:pt>
                <c:pt idx="274">
                  <c:v>133.78814700000001</c:v>
                </c:pt>
                <c:pt idx="275">
                  <c:v>133.36700400000001</c:v>
                </c:pt>
                <c:pt idx="276">
                  <c:v>133.53930700000001</c:v>
                </c:pt>
                <c:pt idx="277">
                  <c:v>133.04158000000001</c:v>
                </c:pt>
                <c:pt idx="278">
                  <c:v>132.73529099999999</c:v>
                </c:pt>
                <c:pt idx="279">
                  <c:v>133.17559800000001</c:v>
                </c:pt>
                <c:pt idx="280">
                  <c:v>133.233002</c:v>
                </c:pt>
                <c:pt idx="281">
                  <c:v>133.032028</c:v>
                </c:pt>
                <c:pt idx="282">
                  <c:v>134.43902600000001</c:v>
                </c:pt>
                <c:pt idx="283">
                  <c:v>134.65913399999999</c:v>
                </c:pt>
                <c:pt idx="284">
                  <c:v>133.98916600000001</c:v>
                </c:pt>
                <c:pt idx="285">
                  <c:v>135.39614900000001</c:v>
                </c:pt>
                <c:pt idx="286">
                  <c:v>133.84558100000001</c:v>
                </c:pt>
                <c:pt idx="287">
                  <c:v>135.35786400000001</c:v>
                </c:pt>
                <c:pt idx="288">
                  <c:v>134.879257</c:v>
                </c:pt>
                <c:pt idx="289">
                  <c:v>134.61128199999999</c:v>
                </c:pt>
                <c:pt idx="290">
                  <c:v>134.84101899999999</c:v>
                </c:pt>
                <c:pt idx="291">
                  <c:v>137.63584900000001</c:v>
                </c:pt>
                <c:pt idx="292">
                  <c:v>137.942093</c:v>
                </c:pt>
                <c:pt idx="293">
                  <c:v>137.76023900000001</c:v>
                </c:pt>
                <c:pt idx="294">
                  <c:v>137.501846</c:v>
                </c:pt>
                <c:pt idx="295">
                  <c:v>137.54014599999999</c:v>
                </c:pt>
                <c:pt idx="296">
                  <c:v>138.564255</c:v>
                </c:pt>
                <c:pt idx="297">
                  <c:v>137.84639000000001</c:v>
                </c:pt>
                <c:pt idx="298">
                  <c:v>137.501846</c:v>
                </c:pt>
                <c:pt idx="299">
                  <c:v>137.19555700000001</c:v>
                </c:pt>
                <c:pt idx="300">
                  <c:v>137.032837</c:v>
                </c:pt>
                <c:pt idx="301">
                  <c:v>135.55886799999999</c:v>
                </c:pt>
                <c:pt idx="302">
                  <c:v>135.721542</c:v>
                </c:pt>
                <c:pt idx="303">
                  <c:v>135.00372300000001</c:v>
                </c:pt>
                <c:pt idx="304">
                  <c:v>135.75027499999999</c:v>
                </c:pt>
                <c:pt idx="305">
                  <c:v>135.14730800000001</c:v>
                </c:pt>
                <c:pt idx="306">
                  <c:v>134.64956699999999</c:v>
                </c:pt>
                <c:pt idx="307">
                  <c:v>136.334137</c:v>
                </c:pt>
                <c:pt idx="308">
                  <c:v>136.17143200000001</c:v>
                </c:pt>
                <c:pt idx="309">
                  <c:v>137.482697</c:v>
                </c:pt>
                <c:pt idx="310">
                  <c:v>138.33454900000001</c:v>
                </c:pt>
                <c:pt idx="311">
                  <c:v>137.520996</c:v>
                </c:pt>
                <c:pt idx="312">
                  <c:v>137.626251</c:v>
                </c:pt>
                <c:pt idx="313">
                  <c:v>137.49226400000001</c:v>
                </c:pt>
                <c:pt idx="314">
                  <c:v>140.29667699999999</c:v>
                </c:pt>
                <c:pt idx="315">
                  <c:v>141.18678299999999</c:v>
                </c:pt>
                <c:pt idx="316">
                  <c:v>140.75611900000001</c:v>
                </c:pt>
                <c:pt idx="317">
                  <c:v>140.248795</c:v>
                </c:pt>
                <c:pt idx="318">
                  <c:v>142.57463100000001</c:v>
                </c:pt>
                <c:pt idx="319">
                  <c:v>146.45105000000001</c:v>
                </c:pt>
                <c:pt idx="320">
                  <c:v>147.389038</c:v>
                </c:pt>
                <c:pt idx="321">
                  <c:v>146.69030799999999</c:v>
                </c:pt>
                <c:pt idx="322">
                  <c:v>147.958923</c:v>
                </c:pt>
                <c:pt idx="323">
                  <c:v>150.02526900000001</c:v>
                </c:pt>
                <c:pt idx="324">
                  <c:v>149.64085399999999</c:v>
                </c:pt>
                <c:pt idx="325">
                  <c:v>149.419769</c:v>
                </c:pt>
                <c:pt idx="326">
                  <c:v>144.402939</c:v>
                </c:pt>
                <c:pt idx="327">
                  <c:v>146.60379</c:v>
                </c:pt>
                <c:pt idx="328">
                  <c:v>147.10354599999999</c:v>
                </c:pt>
                <c:pt idx="329">
                  <c:v>147.99737500000001</c:v>
                </c:pt>
                <c:pt idx="330">
                  <c:v>147.814774</c:v>
                </c:pt>
                <c:pt idx="331">
                  <c:v>147.372681</c:v>
                </c:pt>
                <c:pt idx="332">
                  <c:v>147.88201900000001</c:v>
                </c:pt>
                <c:pt idx="333">
                  <c:v>147.63220200000001</c:v>
                </c:pt>
                <c:pt idx="334">
                  <c:v>147.68985000000001</c:v>
                </c:pt>
                <c:pt idx="335">
                  <c:v>146.815247</c:v>
                </c:pt>
                <c:pt idx="336">
                  <c:v>147.21890300000001</c:v>
                </c:pt>
                <c:pt idx="337">
                  <c:v>149.40057400000001</c:v>
                </c:pt>
                <c:pt idx="338">
                  <c:v>147.93971300000001</c:v>
                </c:pt>
                <c:pt idx="339">
                  <c:v>148.43948399999999</c:v>
                </c:pt>
                <c:pt idx="340">
                  <c:v>149.3237</c:v>
                </c:pt>
                <c:pt idx="341">
                  <c:v>148.95848100000001</c:v>
                </c:pt>
                <c:pt idx="342">
                  <c:v>143.182343</c:v>
                </c:pt>
                <c:pt idx="343">
                  <c:v>139.76091</c:v>
                </c:pt>
                <c:pt idx="344">
                  <c:v>140.88537600000001</c:v>
                </c:pt>
                <c:pt idx="345">
                  <c:v>139.51101700000001</c:v>
                </c:pt>
                <c:pt idx="346">
                  <c:v>138.674835</c:v>
                </c:pt>
                <c:pt idx="347">
                  <c:v>136.73348999999999</c:v>
                </c:pt>
                <c:pt idx="348">
                  <c:v>140.645081</c:v>
                </c:pt>
                <c:pt idx="349">
                  <c:v>139.36685199999999</c:v>
                </c:pt>
                <c:pt idx="350">
                  <c:v>140.193375</c:v>
                </c:pt>
                <c:pt idx="351">
                  <c:v>139.96275299999999</c:v>
                </c:pt>
                <c:pt idx="352">
                  <c:v>140.58741800000001</c:v>
                </c:pt>
                <c:pt idx="353">
                  <c:v>140.14532500000001</c:v>
                </c:pt>
                <c:pt idx="354">
                  <c:v>138.13664199999999</c:v>
                </c:pt>
                <c:pt idx="355">
                  <c:v>140.15495300000001</c:v>
                </c:pt>
                <c:pt idx="356">
                  <c:v>138.08860799999999</c:v>
                </c:pt>
                <c:pt idx="357">
                  <c:v>138.41537500000001</c:v>
                </c:pt>
                <c:pt idx="358">
                  <c:v>137.91558800000001</c:v>
                </c:pt>
                <c:pt idx="359">
                  <c:v>138.482651</c:v>
                </c:pt>
                <c:pt idx="360">
                  <c:v>137.17558299999999</c:v>
                </c:pt>
                <c:pt idx="361">
                  <c:v>138.569153</c:v>
                </c:pt>
                <c:pt idx="362">
                  <c:v>139.41487100000001</c:v>
                </c:pt>
                <c:pt idx="363">
                  <c:v>139.86660800000001</c:v>
                </c:pt>
                <c:pt idx="364">
                  <c:v>140.06843599999999</c:v>
                </c:pt>
                <c:pt idx="365">
                  <c:v>142.01947000000001</c:v>
                </c:pt>
                <c:pt idx="366">
                  <c:v>143.24002100000001</c:v>
                </c:pt>
                <c:pt idx="367">
                  <c:v>143.73976099999999</c:v>
                </c:pt>
                <c:pt idx="368">
                  <c:v>144.23954800000001</c:v>
                </c:pt>
                <c:pt idx="369">
                  <c:v>145.14295999999999</c:v>
                </c:pt>
                <c:pt idx="370">
                  <c:v>144.48940999999999</c:v>
                </c:pt>
                <c:pt idx="371">
                  <c:v>144.422134</c:v>
                </c:pt>
                <c:pt idx="372">
                  <c:v>146.17134100000001</c:v>
                </c:pt>
                <c:pt idx="373">
                  <c:v>146.796021</c:v>
                </c:pt>
                <c:pt idx="374">
                  <c:v>147.488022</c:v>
                </c:pt>
                <c:pt idx="375">
                  <c:v>144.70086699999999</c:v>
                </c:pt>
                <c:pt idx="376">
                  <c:v>143.68211400000001</c:v>
                </c:pt>
                <c:pt idx="377">
                  <c:v>142.94207800000001</c:v>
                </c:pt>
                <c:pt idx="378">
                  <c:v>144.210724</c:v>
                </c:pt>
                <c:pt idx="379">
                  <c:v>151.02479600000001</c:v>
                </c:pt>
                <c:pt idx="380">
                  <c:v>149.51589999999999</c:v>
                </c:pt>
                <c:pt idx="381">
                  <c:v>150.30398600000001</c:v>
                </c:pt>
                <c:pt idx="382">
                  <c:v>152.62982199999999</c:v>
                </c:pt>
                <c:pt idx="383">
                  <c:v>153.85038800000001</c:v>
                </c:pt>
                <c:pt idx="384">
                  <c:v>154.792236</c:v>
                </c:pt>
                <c:pt idx="385">
                  <c:v>149.86183199999999</c:v>
                </c:pt>
                <c:pt idx="386">
                  <c:v>151.94593800000001</c:v>
                </c:pt>
                <c:pt idx="387">
                  <c:v>154.23263499999999</c:v>
                </c:pt>
                <c:pt idx="388">
                  <c:v>155.92112700000001</c:v>
                </c:pt>
                <c:pt idx="389">
                  <c:v>155.29399100000001</c:v>
                </c:pt>
                <c:pt idx="390">
                  <c:v>152.31256099999999</c:v>
                </c:pt>
                <c:pt idx="391">
                  <c:v>151.96523999999999</c:v>
                </c:pt>
                <c:pt idx="392">
                  <c:v>151.68542500000001</c:v>
                </c:pt>
                <c:pt idx="393">
                  <c:v>154.16511499999999</c:v>
                </c:pt>
                <c:pt idx="394">
                  <c:v>154.35806299999999</c:v>
                </c:pt>
                <c:pt idx="395">
                  <c:v>153.67301900000001</c:v>
                </c:pt>
                <c:pt idx="396">
                  <c:v>154.24229399999999</c:v>
                </c:pt>
                <c:pt idx="397">
                  <c:v>155.795715</c:v>
                </c:pt>
                <c:pt idx="398">
                  <c:v>157.185104</c:v>
                </c:pt>
                <c:pt idx="399">
                  <c:v>157.60966500000001</c:v>
                </c:pt>
                <c:pt idx="400">
                  <c:v>158.236786</c:v>
                </c:pt>
                <c:pt idx="401">
                  <c:v>158.285065</c:v>
                </c:pt>
                <c:pt idx="402">
                  <c:v>156.384277</c:v>
                </c:pt>
                <c:pt idx="403">
                  <c:v>156.220215</c:v>
                </c:pt>
                <c:pt idx="404">
                  <c:v>155.59309400000001</c:v>
                </c:pt>
                <c:pt idx="405">
                  <c:v>153.05552700000001</c:v>
                </c:pt>
                <c:pt idx="406">
                  <c:v>155.82466099999999</c:v>
                </c:pt>
                <c:pt idx="407">
                  <c:v>155.20716899999999</c:v>
                </c:pt>
                <c:pt idx="408">
                  <c:v>154.03967299999999</c:v>
                </c:pt>
                <c:pt idx="409">
                  <c:v>152.717804</c:v>
                </c:pt>
                <c:pt idx="410">
                  <c:v>154.26159699999999</c:v>
                </c:pt>
                <c:pt idx="411">
                  <c:v>153.09411600000001</c:v>
                </c:pt>
                <c:pt idx="412">
                  <c:v>153.15197800000001</c:v>
                </c:pt>
                <c:pt idx="413">
                  <c:v>150.58547999999999</c:v>
                </c:pt>
                <c:pt idx="414">
                  <c:v>147.99964900000001</c:v>
                </c:pt>
                <c:pt idx="415">
                  <c:v>146.55235300000001</c:v>
                </c:pt>
                <c:pt idx="416">
                  <c:v>145.25945999999999</c:v>
                </c:pt>
                <c:pt idx="417">
                  <c:v>147.75842299999999</c:v>
                </c:pt>
                <c:pt idx="418">
                  <c:v>148.81012000000001</c:v>
                </c:pt>
                <c:pt idx="419">
                  <c:v>147.89352400000001</c:v>
                </c:pt>
                <c:pt idx="420">
                  <c:v>148.703979</c:v>
                </c:pt>
                <c:pt idx="421">
                  <c:v>148.40489199999999</c:v>
                </c:pt>
                <c:pt idx="422">
                  <c:v>149.05136100000001</c:v>
                </c:pt>
                <c:pt idx="423">
                  <c:v>148.086502</c:v>
                </c:pt>
                <c:pt idx="424">
                  <c:v>149.92936700000001</c:v>
                </c:pt>
                <c:pt idx="425">
                  <c:v>149.84251399999999</c:v>
                </c:pt>
                <c:pt idx="426">
                  <c:v>150.363541</c:v>
                </c:pt>
                <c:pt idx="427">
                  <c:v>150.42143200000001</c:v>
                </c:pt>
                <c:pt idx="428">
                  <c:v>151.04861500000001</c:v>
                </c:pt>
                <c:pt idx="429">
                  <c:v>150.51795999999999</c:v>
                </c:pt>
                <c:pt idx="430">
                  <c:v>151.47316000000001</c:v>
                </c:pt>
                <c:pt idx="431">
                  <c:v>154.26159699999999</c:v>
                </c:pt>
                <c:pt idx="432">
                  <c:v>154.83085600000001</c:v>
                </c:pt>
                <c:pt idx="433">
                  <c:v>154.145813</c:v>
                </c:pt>
                <c:pt idx="434">
                  <c:v>150.498627</c:v>
                </c:pt>
                <c:pt idx="435">
                  <c:v>150.75914</c:v>
                </c:pt>
                <c:pt idx="436">
                  <c:v>150.68197599999999</c:v>
                </c:pt>
                <c:pt idx="437">
                  <c:v>151.57926900000001</c:v>
                </c:pt>
                <c:pt idx="438">
                  <c:v>150.91352800000001</c:v>
                </c:pt>
                <c:pt idx="439">
                  <c:v>151.87835699999999</c:v>
                </c:pt>
                <c:pt idx="440">
                  <c:v>157.32015999999999</c:v>
                </c:pt>
                <c:pt idx="441">
                  <c:v>160.86123699999999</c:v>
                </c:pt>
                <c:pt idx="442">
                  <c:v>163.09967</c:v>
                </c:pt>
                <c:pt idx="443">
                  <c:v>161.02525299999999</c:v>
                </c:pt>
                <c:pt idx="444">
                  <c:v>162.20237700000001</c:v>
                </c:pt>
                <c:pt idx="445">
                  <c:v>166.438095</c:v>
                </c:pt>
                <c:pt idx="446">
                  <c:v>168.12660199999999</c:v>
                </c:pt>
                <c:pt idx="447">
                  <c:v>168.666901</c:v>
                </c:pt>
                <c:pt idx="448">
                  <c:v>170.04669200000001</c:v>
                </c:pt>
                <c:pt idx="449">
                  <c:v>169.69935599999999</c:v>
                </c:pt>
                <c:pt idx="450">
                  <c:v>169.13767999999999</c:v>
                </c:pt>
                <c:pt idx="451">
                  <c:v>168.459869</c:v>
                </c:pt>
                <c:pt idx="452">
                  <c:v>165.91313199999999</c:v>
                </c:pt>
                <c:pt idx="453">
                  <c:v>163.724716</c:v>
                </c:pt>
                <c:pt idx="454">
                  <c:v>165.68077099999999</c:v>
                </c:pt>
                <c:pt idx="455">
                  <c:v>164.76084900000001</c:v>
                </c:pt>
                <c:pt idx="456">
                  <c:v>164.59625199999999</c:v>
                </c:pt>
                <c:pt idx="457">
                  <c:v>167.656158</c:v>
                </c:pt>
                <c:pt idx="458">
                  <c:v>169.41850299999999</c:v>
                </c:pt>
                <c:pt idx="459">
                  <c:v>169.428192</c:v>
                </c:pt>
                <c:pt idx="460">
                  <c:v>168.576065</c:v>
                </c:pt>
                <c:pt idx="461">
                  <c:v>167.588379</c:v>
                </c:pt>
                <c:pt idx="462">
                  <c:v>164.112122</c:v>
                </c:pt>
                <c:pt idx="463">
                  <c:v>166.40701300000001</c:v>
                </c:pt>
                <c:pt idx="464">
                  <c:v>165.632339</c:v>
                </c:pt>
                <c:pt idx="465">
                  <c:v>164.421921</c:v>
                </c:pt>
                <c:pt idx="466">
                  <c:v>164.26698300000001</c:v>
                </c:pt>
                <c:pt idx="467">
                  <c:v>163.65696700000001</c:v>
                </c:pt>
                <c:pt idx="468">
                  <c:v>163.95716899999999</c:v>
                </c:pt>
                <c:pt idx="469">
                  <c:v>164.005539</c:v>
                </c:pt>
                <c:pt idx="470">
                  <c:v>167.20103499999999</c:v>
                </c:pt>
                <c:pt idx="471">
                  <c:v>166.26174900000001</c:v>
                </c:pt>
                <c:pt idx="472">
                  <c:v>166.813705</c:v>
                </c:pt>
                <c:pt idx="473">
                  <c:v>166.765289</c:v>
                </c:pt>
                <c:pt idx="474">
                  <c:v>168.459869</c:v>
                </c:pt>
                <c:pt idx="475">
                  <c:v>170.83227500000001</c:v>
                </c:pt>
                <c:pt idx="476">
                  <c:v>169.01177999999999</c:v>
                </c:pt>
                <c:pt idx="477">
                  <c:v>168.82782</c:v>
                </c:pt>
                <c:pt idx="478">
                  <c:v>169.46691899999999</c:v>
                </c:pt>
                <c:pt idx="479">
                  <c:v>169.46691899999999</c:v>
                </c:pt>
                <c:pt idx="480">
                  <c:v>165.16757200000001</c:v>
                </c:pt>
                <c:pt idx="481">
                  <c:v>165.19662500000001</c:v>
                </c:pt>
                <c:pt idx="482">
                  <c:v>165.661407</c:v>
                </c:pt>
                <c:pt idx="483">
                  <c:v>163.86999499999999</c:v>
                </c:pt>
                <c:pt idx="484">
                  <c:v>166.80401599999999</c:v>
                </c:pt>
                <c:pt idx="485">
                  <c:v>166.77496300000001</c:v>
                </c:pt>
                <c:pt idx="486">
                  <c:v>167.549622</c:v>
                </c:pt>
                <c:pt idx="487">
                  <c:v>169.45721399999999</c:v>
                </c:pt>
                <c:pt idx="488">
                  <c:v>168.82782</c:v>
                </c:pt>
                <c:pt idx="489">
                  <c:v>168.80845600000001</c:v>
                </c:pt>
                <c:pt idx="490">
                  <c:v>168.76971399999999</c:v>
                </c:pt>
                <c:pt idx="491">
                  <c:v>169.72837799999999</c:v>
                </c:pt>
                <c:pt idx="492">
                  <c:v>171.481064</c:v>
                </c:pt>
                <c:pt idx="493">
                  <c:v>170.60955799999999</c:v>
                </c:pt>
                <c:pt idx="494">
                  <c:v>173.42739900000001</c:v>
                </c:pt>
                <c:pt idx="495">
                  <c:v>173.58232100000001</c:v>
                </c:pt>
                <c:pt idx="496">
                  <c:v>172.80766299999999</c:v>
                </c:pt>
                <c:pt idx="497">
                  <c:v>171.39392100000001</c:v>
                </c:pt>
                <c:pt idx="498">
                  <c:v>171.43263200000001</c:v>
                </c:pt>
                <c:pt idx="499">
                  <c:v>168.70195000000001</c:v>
                </c:pt>
                <c:pt idx="500">
                  <c:v>165.69044500000001</c:v>
                </c:pt>
                <c:pt idx="501">
                  <c:v>166.07775899999999</c:v>
                </c:pt>
                <c:pt idx="502">
                  <c:v>162.64021299999999</c:v>
                </c:pt>
                <c:pt idx="503">
                  <c:v>161.68158</c:v>
                </c:pt>
                <c:pt idx="504">
                  <c:v>162.127014</c:v>
                </c:pt>
              </c:numCache>
            </c:numRef>
          </c:val>
          <c:smooth val="0"/>
          <c:extLst>
            <c:ext xmlns:c16="http://schemas.microsoft.com/office/drawing/2014/chart" uri="{C3380CC4-5D6E-409C-BE32-E72D297353CC}">
              <c16:uniqueId val="{00000000-26D1-478C-9701-5F3B6C3D4D0D}"/>
            </c:ext>
          </c:extLst>
        </c:ser>
        <c:ser>
          <c:idx val="1"/>
          <c:order val="1"/>
          <c:tx>
            <c:strRef>
              <c:f>'Inputs + Graphs'!$C$2</c:f>
              <c:strCache>
                <c:ptCount val="1"/>
                <c:pt idx="0">
                  <c:v>Stock 2</c:v>
                </c:pt>
              </c:strCache>
            </c:strRef>
          </c:tx>
          <c:spPr>
            <a:ln w="28575" cap="rnd">
              <a:solidFill>
                <a:schemeClr val="accent2"/>
              </a:solidFill>
              <a:round/>
            </a:ln>
            <a:effectLst/>
          </c:spPr>
          <c:marker>
            <c:symbol val="none"/>
          </c:marker>
          <c:cat>
            <c:numRef>
              <c:f>[1]Inputs!$A$3:$A$507</c:f>
              <c:numCache>
                <c:formatCode>General</c:formatCode>
                <c:ptCount val="505"/>
                <c:pt idx="0">
                  <c:v>42401</c:v>
                </c:pt>
                <c:pt idx="1">
                  <c:v>42402</c:v>
                </c:pt>
                <c:pt idx="2">
                  <c:v>42403</c:v>
                </c:pt>
                <c:pt idx="3">
                  <c:v>42404</c:v>
                </c:pt>
                <c:pt idx="4">
                  <c:v>42405</c:v>
                </c:pt>
                <c:pt idx="5">
                  <c:v>42408</c:v>
                </c:pt>
                <c:pt idx="6">
                  <c:v>42409</c:v>
                </c:pt>
                <c:pt idx="7">
                  <c:v>42410</c:v>
                </c:pt>
                <c:pt idx="8">
                  <c:v>42411</c:v>
                </c:pt>
                <c:pt idx="9">
                  <c:v>42412</c:v>
                </c:pt>
                <c:pt idx="10">
                  <c:v>42416</c:v>
                </c:pt>
                <c:pt idx="11">
                  <c:v>42417</c:v>
                </c:pt>
                <c:pt idx="12">
                  <c:v>42418</c:v>
                </c:pt>
                <c:pt idx="13">
                  <c:v>42419</c:v>
                </c:pt>
                <c:pt idx="14">
                  <c:v>42422</c:v>
                </c:pt>
                <c:pt idx="15">
                  <c:v>42423</c:v>
                </c:pt>
                <c:pt idx="16">
                  <c:v>42424</c:v>
                </c:pt>
                <c:pt idx="17">
                  <c:v>42425</c:v>
                </c:pt>
                <c:pt idx="18">
                  <c:v>42426</c:v>
                </c:pt>
                <c:pt idx="19">
                  <c:v>42429</c:v>
                </c:pt>
                <c:pt idx="20">
                  <c:v>42430</c:v>
                </c:pt>
                <c:pt idx="21">
                  <c:v>42431</c:v>
                </c:pt>
                <c:pt idx="22">
                  <c:v>42432</c:v>
                </c:pt>
                <c:pt idx="23">
                  <c:v>42433</c:v>
                </c:pt>
                <c:pt idx="24">
                  <c:v>42436</c:v>
                </c:pt>
                <c:pt idx="25">
                  <c:v>42437</c:v>
                </c:pt>
                <c:pt idx="26">
                  <c:v>42438</c:v>
                </c:pt>
                <c:pt idx="27">
                  <c:v>42439</c:v>
                </c:pt>
                <c:pt idx="28">
                  <c:v>42440</c:v>
                </c:pt>
                <c:pt idx="29">
                  <c:v>42443</c:v>
                </c:pt>
                <c:pt idx="30">
                  <c:v>42444</c:v>
                </c:pt>
                <c:pt idx="31">
                  <c:v>42445</c:v>
                </c:pt>
                <c:pt idx="32">
                  <c:v>42446</c:v>
                </c:pt>
                <c:pt idx="33">
                  <c:v>42447</c:v>
                </c:pt>
                <c:pt idx="34">
                  <c:v>42450</c:v>
                </c:pt>
                <c:pt idx="35">
                  <c:v>42451</c:v>
                </c:pt>
                <c:pt idx="36">
                  <c:v>42452</c:v>
                </c:pt>
                <c:pt idx="37">
                  <c:v>42453</c:v>
                </c:pt>
                <c:pt idx="38">
                  <c:v>42457</c:v>
                </c:pt>
                <c:pt idx="39">
                  <c:v>42458</c:v>
                </c:pt>
                <c:pt idx="40">
                  <c:v>42459</c:v>
                </c:pt>
                <c:pt idx="41">
                  <c:v>42460</c:v>
                </c:pt>
                <c:pt idx="42">
                  <c:v>42461</c:v>
                </c:pt>
                <c:pt idx="43">
                  <c:v>42464</c:v>
                </c:pt>
                <c:pt idx="44">
                  <c:v>42465</c:v>
                </c:pt>
                <c:pt idx="45">
                  <c:v>42466</c:v>
                </c:pt>
                <c:pt idx="46">
                  <c:v>42467</c:v>
                </c:pt>
                <c:pt idx="47">
                  <c:v>42468</c:v>
                </c:pt>
                <c:pt idx="48">
                  <c:v>42471</c:v>
                </c:pt>
                <c:pt idx="49">
                  <c:v>42472</c:v>
                </c:pt>
                <c:pt idx="50">
                  <c:v>42473</c:v>
                </c:pt>
                <c:pt idx="51">
                  <c:v>42474</c:v>
                </c:pt>
                <c:pt idx="52">
                  <c:v>42475</c:v>
                </c:pt>
                <c:pt idx="53">
                  <c:v>42478</c:v>
                </c:pt>
                <c:pt idx="54">
                  <c:v>42479</c:v>
                </c:pt>
                <c:pt idx="55">
                  <c:v>42480</c:v>
                </c:pt>
                <c:pt idx="56">
                  <c:v>42481</c:v>
                </c:pt>
                <c:pt idx="57">
                  <c:v>42482</c:v>
                </c:pt>
                <c:pt idx="58">
                  <c:v>42485</c:v>
                </c:pt>
                <c:pt idx="59">
                  <c:v>42486</c:v>
                </c:pt>
                <c:pt idx="60">
                  <c:v>42487</c:v>
                </c:pt>
                <c:pt idx="61">
                  <c:v>42488</c:v>
                </c:pt>
                <c:pt idx="62">
                  <c:v>42489</c:v>
                </c:pt>
                <c:pt idx="63">
                  <c:v>42492</c:v>
                </c:pt>
                <c:pt idx="64">
                  <c:v>42493</c:v>
                </c:pt>
                <c:pt idx="65">
                  <c:v>42494</c:v>
                </c:pt>
                <c:pt idx="66">
                  <c:v>42495</c:v>
                </c:pt>
                <c:pt idx="67">
                  <c:v>42496</c:v>
                </c:pt>
                <c:pt idx="68">
                  <c:v>42499</c:v>
                </c:pt>
                <c:pt idx="69">
                  <c:v>42500</c:v>
                </c:pt>
                <c:pt idx="70">
                  <c:v>42501</c:v>
                </c:pt>
                <c:pt idx="71">
                  <c:v>42502</c:v>
                </c:pt>
                <c:pt idx="72">
                  <c:v>42503</c:v>
                </c:pt>
                <c:pt idx="73">
                  <c:v>42506</c:v>
                </c:pt>
                <c:pt idx="74">
                  <c:v>42507</c:v>
                </c:pt>
                <c:pt idx="75">
                  <c:v>42508</c:v>
                </c:pt>
                <c:pt idx="76">
                  <c:v>42509</c:v>
                </c:pt>
                <c:pt idx="77">
                  <c:v>42510</c:v>
                </c:pt>
                <c:pt idx="78">
                  <c:v>42513</c:v>
                </c:pt>
                <c:pt idx="79">
                  <c:v>42514</c:v>
                </c:pt>
                <c:pt idx="80">
                  <c:v>42515</c:v>
                </c:pt>
                <c:pt idx="81">
                  <c:v>42516</c:v>
                </c:pt>
                <c:pt idx="82">
                  <c:v>42517</c:v>
                </c:pt>
                <c:pt idx="83">
                  <c:v>42521</c:v>
                </c:pt>
                <c:pt idx="84">
                  <c:v>42522</c:v>
                </c:pt>
                <c:pt idx="85">
                  <c:v>42523</c:v>
                </c:pt>
                <c:pt idx="86">
                  <c:v>42524</c:v>
                </c:pt>
                <c:pt idx="87">
                  <c:v>42527</c:v>
                </c:pt>
                <c:pt idx="88">
                  <c:v>42528</c:v>
                </c:pt>
                <c:pt idx="89">
                  <c:v>42529</c:v>
                </c:pt>
                <c:pt idx="90">
                  <c:v>42530</c:v>
                </c:pt>
                <c:pt idx="91">
                  <c:v>42531</c:v>
                </c:pt>
                <c:pt idx="92">
                  <c:v>42534</c:v>
                </c:pt>
                <c:pt idx="93">
                  <c:v>42535</c:v>
                </c:pt>
                <c:pt idx="94">
                  <c:v>42536</c:v>
                </c:pt>
                <c:pt idx="95">
                  <c:v>42537</c:v>
                </c:pt>
                <c:pt idx="96">
                  <c:v>42538</c:v>
                </c:pt>
                <c:pt idx="97">
                  <c:v>42541</c:v>
                </c:pt>
                <c:pt idx="98">
                  <c:v>42542</c:v>
                </c:pt>
                <c:pt idx="99">
                  <c:v>42543</c:v>
                </c:pt>
                <c:pt idx="100">
                  <c:v>42544</c:v>
                </c:pt>
                <c:pt idx="101">
                  <c:v>42545</c:v>
                </c:pt>
                <c:pt idx="102">
                  <c:v>42548</c:v>
                </c:pt>
                <c:pt idx="103">
                  <c:v>42549</c:v>
                </c:pt>
                <c:pt idx="104">
                  <c:v>42550</c:v>
                </c:pt>
                <c:pt idx="105">
                  <c:v>42551</c:v>
                </c:pt>
                <c:pt idx="106">
                  <c:v>42552</c:v>
                </c:pt>
                <c:pt idx="107">
                  <c:v>42556</c:v>
                </c:pt>
                <c:pt idx="108">
                  <c:v>42557</c:v>
                </c:pt>
                <c:pt idx="109">
                  <c:v>42558</c:v>
                </c:pt>
                <c:pt idx="110">
                  <c:v>42559</c:v>
                </c:pt>
                <c:pt idx="111">
                  <c:v>42562</c:v>
                </c:pt>
                <c:pt idx="112">
                  <c:v>42563</c:v>
                </c:pt>
                <c:pt idx="113">
                  <c:v>42564</c:v>
                </c:pt>
                <c:pt idx="114">
                  <c:v>42565</c:v>
                </c:pt>
                <c:pt idx="115">
                  <c:v>42566</c:v>
                </c:pt>
                <c:pt idx="116">
                  <c:v>42569</c:v>
                </c:pt>
                <c:pt idx="117">
                  <c:v>42570</c:v>
                </c:pt>
                <c:pt idx="118">
                  <c:v>42571</c:v>
                </c:pt>
                <c:pt idx="119">
                  <c:v>42572</c:v>
                </c:pt>
                <c:pt idx="120">
                  <c:v>42573</c:v>
                </c:pt>
                <c:pt idx="121">
                  <c:v>42576</c:v>
                </c:pt>
                <c:pt idx="122">
                  <c:v>42577</c:v>
                </c:pt>
                <c:pt idx="123">
                  <c:v>42578</c:v>
                </c:pt>
                <c:pt idx="124">
                  <c:v>42579</c:v>
                </c:pt>
                <c:pt idx="125">
                  <c:v>42580</c:v>
                </c:pt>
                <c:pt idx="126">
                  <c:v>42583</c:v>
                </c:pt>
                <c:pt idx="127">
                  <c:v>42584</c:v>
                </c:pt>
                <c:pt idx="128">
                  <c:v>42585</c:v>
                </c:pt>
                <c:pt idx="129">
                  <c:v>42586</c:v>
                </c:pt>
                <c:pt idx="130">
                  <c:v>42587</c:v>
                </c:pt>
                <c:pt idx="131">
                  <c:v>42590</c:v>
                </c:pt>
                <c:pt idx="132">
                  <c:v>42591</c:v>
                </c:pt>
                <c:pt idx="133">
                  <c:v>42592</c:v>
                </c:pt>
                <c:pt idx="134">
                  <c:v>42593</c:v>
                </c:pt>
                <c:pt idx="135">
                  <c:v>42594</c:v>
                </c:pt>
                <c:pt idx="136">
                  <c:v>42597</c:v>
                </c:pt>
                <c:pt idx="137">
                  <c:v>42598</c:v>
                </c:pt>
                <c:pt idx="138">
                  <c:v>42599</c:v>
                </c:pt>
                <c:pt idx="139">
                  <c:v>42600</c:v>
                </c:pt>
                <c:pt idx="140">
                  <c:v>42601</c:v>
                </c:pt>
                <c:pt idx="141">
                  <c:v>42604</c:v>
                </c:pt>
                <c:pt idx="142">
                  <c:v>42605</c:v>
                </c:pt>
                <c:pt idx="143">
                  <c:v>42606</c:v>
                </c:pt>
                <c:pt idx="144">
                  <c:v>42607</c:v>
                </c:pt>
                <c:pt idx="145">
                  <c:v>42608</c:v>
                </c:pt>
                <c:pt idx="146">
                  <c:v>42611</c:v>
                </c:pt>
                <c:pt idx="147">
                  <c:v>42612</c:v>
                </c:pt>
                <c:pt idx="148">
                  <c:v>42613</c:v>
                </c:pt>
                <c:pt idx="149">
                  <c:v>42614</c:v>
                </c:pt>
                <c:pt idx="150">
                  <c:v>42615</c:v>
                </c:pt>
                <c:pt idx="151">
                  <c:v>42619</c:v>
                </c:pt>
                <c:pt idx="152">
                  <c:v>42620</c:v>
                </c:pt>
                <c:pt idx="153">
                  <c:v>42621</c:v>
                </c:pt>
                <c:pt idx="154">
                  <c:v>42622</c:v>
                </c:pt>
                <c:pt idx="155">
                  <c:v>42625</c:v>
                </c:pt>
                <c:pt idx="156">
                  <c:v>42626</c:v>
                </c:pt>
                <c:pt idx="157">
                  <c:v>42627</c:v>
                </c:pt>
                <c:pt idx="158">
                  <c:v>42628</c:v>
                </c:pt>
                <c:pt idx="159">
                  <c:v>42629</c:v>
                </c:pt>
                <c:pt idx="160">
                  <c:v>42632</c:v>
                </c:pt>
                <c:pt idx="161">
                  <c:v>42633</c:v>
                </c:pt>
                <c:pt idx="162">
                  <c:v>42634</c:v>
                </c:pt>
                <c:pt idx="163">
                  <c:v>42635</c:v>
                </c:pt>
                <c:pt idx="164">
                  <c:v>42636</c:v>
                </c:pt>
                <c:pt idx="165">
                  <c:v>42639</c:v>
                </c:pt>
                <c:pt idx="166">
                  <c:v>42640</c:v>
                </c:pt>
                <c:pt idx="167">
                  <c:v>42641</c:v>
                </c:pt>
                <c:pt idx="168">
                  <c:v>42642</c:v>
                </c:pt>
                <c:pt idx="169">
                  <c:v>42643</c:v>
                </c:pt>
                <c:pt idx="170">
                  <c:v>42646</c:v>
                </c:pt>
                <c:pt idx="171">
                  <c:v>42647</c:v>
                </c:pt>
                <c:pt idx="172">
                  <c:v>42648</c:v>
                </c:pt>
                <c:pt idx="173">
                  <c:v>42649</c:v>
                </c:pt>
                <c:pt idx="174">
                  <c:v>42650</c:v>
                </c:pt>
                <c:pt idx="175">
                  <c:v>42653</c:v>
                </c:pt>
                <c:pt idx="176">
                  <c:v>42654</c:v>
                </c:pt>
                <c:pt idx="177">
                  <c:v>42655</c:v>
                </c:pt>
                <c:pt idx="178">
                  <c:v>42656</c:v>
                </c:pt>
                <c:pt idx="179">
                  <c:v>42657</c:v>
                </c:pt>
                <c:pt idx="180">
                  <c:v>42660</c:v>
                </c:pt>
                <c:pt idx="181">
                  <c:v>42661</c:v>
                </c:pt>
                <c:pt idx="182">
                  <c:v>42662</c:v>
                </c:pt>
                <c:pt idx="183">
                  <c:v>42663</c:v>
                </c:pt>
                <c:pt idx="184">
                  <c:v>42664</c:v>
                </c:pt>
                <c:pt idx="185">
                  <c:v>42667</c:v>
                </c:pt>
                <c:pt idx="186">
                  <c:v>42668</c:v>
                </c:pt>
                <c:pt idx="187">
                  <c:v>42669</c:v>
                </c:pt>
                <c:pt idx="188">
                  <c:v>42670</c:v>
                </c:pt>
                <c:pt idx="189">
                  <c:v>42671</c:v>
                </c:pt>
                <c:pt idx="190">
                  <c:v>42674</c:v>
                </c:pt>
                <c:pt idx="191">
                  <c:v>42675</c:v>
                </c:pt>
                <c:pt idx="192">
                  <c:v>42676</c:v>
                </c:pt>
                <c:pt idx="193">
                  <c:v>42677</c:v>
                </c:pt>
                <c:pt idx="194">
                  <c:v>42678</c:v>
                </c:pt>
                <c:pt idx="195">
                  <c:v>42681</c:v>
                </c:pt>
                <c:pt idx="196">
                  <c:v>42682</c:v>
                </c:pt>
                <c:pt idx="197">
                  <c:v>42683</c:v>
                </c:pt>
                <c:pt idx="198">
                  <c:v>42684</c:v>
                </c:pt>
                <c:pt idx="199">
                  <c:v>42685</c:v>
                </c:pt>
                <c:pt idx="200">
                  <c:v>42688</c:v>
                </c:pt>
                <c:pt idx="201">
                  <c:v>42689</c:v>
                </c:pt>
                <c:pt idx="202">
                  <c:v>42690</c:v>
                </c:pt>
                <c:pt idx="203">
                  <c:v>42691</c:v>
                </c:pt>
                <c:pt idx="204">
                  <c:v>42692</c:v>
                </c:pt>
                <c:pt idx="205">
                  <c:v>42695</c:v>
                </c:pt>
                <c:pt idx="206">
                  <c:v>42696</c:v>
                </c:pt>
                <c:pt idx="207">
                  <c:v>42697</c:v>
                </c:pt>
                <c:pt idx="208">
                  <c:v>42699</c:v>
                </c:pt>
                <c:pt idx="209">
                  <c:v>42702</c:v>
                </c:pt>
                <c:pt idx="210">
                  <c:v>42703</c:v>
                </c:pt>
                <c:pt idx="211">
                  <c:v>42704</c:v>
                </c:pt>
                <c:pt idx="212">
                  <c:v>42705</c:v>
                </c:pt>
                <c:pt idx="213">
                  <c:v>42706</c:v>
                </c:pt>
                <c:pt idx="214">
                  <c:v>42709</c:v>
                </c:pt>
                <c:pt idx="215">
                  <c:v>42710</c:v>
                </c:pt>
                <c:pt idx="216">
                  <c:v>42711</c:v>
                </c:pt>
                <c:pt idx="217">
                  <c:v>42712</c:v>
                </c:pt>
                <c:pt idx="218">
                  <c:v>42713</c:v>
                </c:pt>
                <c:pt idx="219">
                  <c:v>42716</c:v>
                </c:pt>
                <c:pt idx="220">
                  <c:v>42717</c:v>
                </c:pt>
                <c:pt idx="221">
                  <c:v>42718</c:v>
                </c:pt>
                <c:pt idx="222">
                  <c:v>42719</c:v>
                </c:pt>
                <c:pt idx="223">
                  <c:v>42720</c:v>
                </c:pt>
                <c:pt idx="224">
                  <c:v>42723</c:v>
                </c:pt>
                <c:pt idx="225">
                  <c:v>42724</c:v>
                </c:pt>
                <c:pt idx="226">
                  <c:v>42725</c:v>
                </c:pt>
                <c:pt idx="227">
                  <c:v>42726</c:v>
                </c:pt>
                <c:pt idx="228">
                  <c:v>42727</c:v>
                </c:pt>
                <c:pt idx="229">
                  <c:v>42731</c:v>
                </c:pt>
                <c:pt idx="230">
                  <c:v>42732</c:v>
                </c:pt>
                <c:pt idx="231">
                  <c:v>42733</c:v>
                </c:pt>
                <c:pt idx="232">
                  <c:v>42734</c:v>
                </c:pt>
                <c:pt idx="233">
                  <c:v>42738</c:v>
                </c:pt>
                <c:pt idx="234">
                  <c:v>42739</c:v>
                </c:pt>
                <c:pt idx="235">
                  <c:v>42740</c:v>
                </c:pt>
                <c:pt idx="236">
                  <c:v>42741</c:v>
                </c:pt>
                <c:pt idx="237">
                  <c:v>42744</c:v>
                </c:pt>
                <c:pt idx="238">
                  <c:v>42745</c:v>
                </c:pt>
                <c:pt idx="239">
                  <c:v>42746</c:v>
                </c:pt>
                <c:pt idx="240">
                  <c:v>42747</c:v>
                </c:pt>
                <c:pt idx="241">
                  <c:v>42748</c:v>
                </c:pt>
                <c:pt idx="242">
                  <c:v>42752</c:v>
                </c:pt>
                <c:pt idx="243">
                  <c:v>42753</c:v>
                </c:pt>
                <c:pt idx="244">
                  <c:v>42754</c:v>
                </c:pt>
                <c:pt idx="245">
                  <c:v>42755</c:v>
                </c:pt>
                <c:pt idx="246">
                  <c:v>42758</c:v>
                </c:pt>
                <c:pt idx="247">
                  <c:v>42759</c:v>
                </c:pt>
                <c:pt idx="248">
                  <c:v>42760</c:v>
                </c:pt>
                <c:pt idx="249">
                  <c:v>42761</c:v>
                </c:pt>
                <c:pt idx="250">
                  <c:v>42762</c:v>
                </c:pt>
                <c:pt idx="251">
                  <c:v>42765</c:v>
                </c:pt>
                <c:pt idx="252">
                  <c:v>42766</c:v>
                </c:pt>
                <c:pt idx="253">
                  <c:v>42767</c:v>
                </c:pt>
                <c:pt idx="254">
                  <c:v>42768</c:v>
                </c:pt>
                <c:pt idx="255">
                  <c:v>42769</c:v>
                </c:pt>
                <c:pt idx="256">
                  <c:v>42772</c:v>
                </c:pt>
                <c:pt idx="257">
                  <c:v>42773</c:v>
                </c:pt>
                <c:pt idx="258">
                  <c:v>42774</c:v>
                </c:pt>
                <c:pt idx="259">
                  <c:v>42775</c:v>
                </c:pt>
                <c:pt idx="260">
                  <c:v>42776</c:v>
                </c:pt>
                <c:pt idx="261">
                  <c:v>42779</c:v>
                </c:pt>
                <c:pt idx="262">
                  <c:v>42780</c:v>
                </c:pt>
                <c:pt idx="263">
                  <c:v>42781</c:v>
                </c:pt>
                <c:pt idx="264">
                  <c:v>42782</c:v>
                </c:pt>
                <c:pt idx="265">
                  <c:v>42783</c:v>
                </c:pt>
                <c:pt idx="266">
                  <c:v>42787</c:v>
                </c:pt>
                <c:pt idx="267">
                  <c:v>42788</c:v>
                </c:pt>
                <c:pt idx="268">
                  <c:v>42789</c:v>
                </c:pt>
                <c:pt idx="269">
                  <c:v>42790</c:v>
                </c:pt>
                <c:pt idx="270">
                  <c:v>42793</c:v>
                </c:pt>
                <c:pt idx="271">
                  <c:v>42794</c:v>
                </c:pt>
                <c:pt idx="272">
                  <c:v>42795</c:v>
                </c:pt>
                <c:pt idx="273">
                  <c:v>42796</c:v>
                </c:pt>
                <c:pt idx="274">
                  <c:v>42797</c:v>
                </c:pt>
                <c:pt idx="275">
                  <c:v>42800</c:v>
                </c:pt>
                <c:pt idx="276">
                  <c:v>42801</c:v>
                </c:pt>
                <c:pt idx="277">
                  <c:v>42802</c:v>
                </c:pt>
                <c:pt idx="278">
                  <c:v>42803</c:v>
                </c:pt>
                <c:pt idx="279">
                  <c:v>42804</c:v>
                </c:pt>
                <c:pt idx="280">
                  <c:v>42807</c:v>
                </c:pt>
                <c:pt idx="281">
                  <c:v>42808</c:v>
                </c:pt>
                <c:pt idx="282">
                  <c:v>42809</c:v>
                </c:pt>
                <c:pt idx="283">
                  <c:v>42810</c:v>
                </c:pt>
                <c:pt idx="284">
                  <c:v>42811</c:v>
                </c:pt>
                <c:pt idx="285">
                  <c:v>42814</c:v>
                </c:pt>
                <c:pt idx="286">
                  <c:v>42815</c:v>
                </c:pt>
                <c:pt idx="287">
                  <c:v>42816</c:v>
                </c:pt>
                <c:pt idx="288">
                  <c:v>42817</c:v>
                </c:pt>
                <c:pt idx="289">
                  <c:v>42818</c:v>
                </c:pt>
                <c:pt idx="290">
                  <c:v>42821</c:v>
                </c:pt>
                <c:pt idx="291">
                  <c:v>42822</c:v>
                </c:pt>
                <c:pt idx="292">
                  <c:v>42823</c:v>
                </c:pt>
                <c:pt idx="293">
                  <c:v>42824</c:v>
                </c:pt>
                <c:pt idx="294">
                  <c:v>42825</c:v>
                </c:pt>
                <c:pt idx="295">
                  <c:v>42828</c:v>
                </c:pt>
                <c:pt idx="296">
                  <c:v>42829</c:v>
                </c:pt>
                <c:pt idx="297">
                  <c:v>42830</c:v>
                </c:pt>
                <c:pt idx="298">
                  <c:v>42831</c:v>
                </c:pt>
                <c:pt idx="299">
                  <c:v>42832</c:v>
                </c:pt>
                <c:pt idx="300">
                  <c:v>42835</c:v>
                </c:pt>
                <c:pt idx="301">
                  <c:v>42836</c:v>
                </c:pt>
                <c:pt idx="302">
                  <c:v>42837</c:v>
                </c:pt>
                <c:pt idx="303">
                  <c:v>42838</c:v>
                </c:pt>
                <c:pt idx="304">
                  <c:v>42842</c:v>
                </c:pt>
                <c:pt idx="305">
                  <c:v>42843</c:v>
                </c:pt>
                <c:pt idx="306">
                  <c:v>42844</c:v>
                </c:pt>
                <c:pt idx="307">
                  <c:v>42845</c:v>
                </c:pt>
                <c:pt idx="308">
                  <c:v>42846</c:v>
                </c:pt>
                <c:pt idx="309">
                  <c:v>42849</c:v>
                </c:pt>
                <c:pt idx="310">
                  <c:v>42850</c:v>
                </c:pt>
                <c:pt idx="311">
                  <c:v>42851</c:v>
                </c:pt>
                <c:pt idx="312">
                  <c:v>42852</c:v>
                </c:pt>
                <c:pt idx="313">
                  <c:v>42853</c:v>
                </c:pt>
                <c:pt idx="314">
                  <c:v>42856</c:v>
                </c:pt>
                <c:pt idx="315">
                  <c:v>42857</c:v>
                </c:pt>
                <c:pt idx="316">
                  <c:v>42858</c:v>
                </c:pt>
                <c:pt idx="317">
                  <c:v>42859</c:v>
                </c:pt>
                <c:pt idx="318">
                  <c:v>42860</c:v>
                </c:pt>
                <c:pt idx="319">
                  <c:v>42863</c:v>
                </c:pt>
                <c:pt idx="320">
                  <c:v>42864</c:v>
                </c:pt>
                <c:pt idx="321">
                  <c:v>42865</c:v>
                </c:pt>
                <c:pt idx="322">
                  <c:v>42866</c:v>
                </c:pt>
                <c:pt idx="323">
                  <c:v>42867</c:v>
                </c:pt>
                <c:pt idx="324">
                  <c:v>42870</c:v>
                </c:pt>
                <c:pt idx="325">
                  <c:v>42871</c:v>
                </c:pt>
                <c:pt idx="326">
                  <c:v>42872</c:v>
                </c:pt>
                <c:pt idx="327">
                  <c:v>42873</c:v>
                </c:pt>
                <c:pt idx="328">
                  <c:v>42874</c:v>
                </c:pt>
                <c:pt idx="329">
                  <c:v>42877</c:v>
                </c:pt>
                <c:pt idx="330">
                  <c:v>42878</c:v>
                </c:pt>
                <c:pt idx="331">
                  <c:v>42879</c:v>
                </c:pt>
                <c:pt idx="332">
                  <c:v>42880</c:v>
                </c:pt>
                <c:pt idx="333">
                  <c:v>42881</c:v>
                </c:pt>
                <c:pt idx="334">
                  <c:v>42885</c:v>
                </c:pt>
                <c:pt idx="335">
                  <c:v>42886</c:v>
                </c:pt>
                <c:pt idx="336">
                  <c:v>42887</c:v>
                </c:pt>
                <c:pt idx="337">
                  <c:v>42888</c:v>
                </c:pt>
                <c:pt idx="338">
                  <c:v>42891</c:v>
                </c:pt>
                <c:pt idx="339">
                  <c:v>42892</c:v>
                </c:pt>
                <c:pt idx="340">
                  <c:v>42893</c:v>
                </c:pt>
                <c:pt idx="341">
                  <c:v>42894</c:v>
                </c:pt>
                <c:pt idx="342">
                  <c:v>42895</c:v>
                </c:pt>
                <c:pt idx="343">
                  <c:v>42898</c:v>
                </c:pt>
                <c:pt idx="344">
                  <c:v>42899</c:v>
                </c:pt>
                <c:pt idx="345">
                  <c:v>42900</c:v>
                </c:pt>
                <c:pt idx="346">
                  <c:v>42901</c:v>
                </c:pt>
                <c:pt idx="347">
                  <c:v>42902</c:v>
                </c:pt>
                <c:pt idx="348">
                  <c:v>42905</c:v>
                </c:pt>
                <c:pt idx="349">
                  <c:v>42906</c:v>
                </c:pt>
                <c:pt idx="350">
                  <c:v>42907</c:v>
                </c:pt>
                <c:pt idx="351">
                  <c:v>42908</c:v>
                </c:pt>
                <c:pt idx="352">
                  <c:v>42909</c:v>
                </c:pt>
                <c:pt idx="353">
                  <c:v>42912</c:v>
                </c:pt>
                <c:pt idx="354">
                  <c:v>42913</c:v>
                </c:pt>
                <c:pt idx="355">
                  <c:v>42914</c:v>
                </c:pt>
                <c:pt idx="356">
                  <c:v>42915</c:v>
                </c:pt>
                <c:pt idx="357">
                  <c:v>42916</c:v>
                </c:pt>
                <c:pt idx="358">
                  <c:v>42919</c:v>
                </c:pt>
                <c:pt idx="359">
                  <c:v>42921</c:v>
                </c:pt>
                <c:pt idx="360">
                  <c:v>42922</c:v>
                </c:pt>
                <c:pt idx="361">
                  <c:v>42923</c:v>
                </c:pt>
                <c:pt idx="362">
                  <c:v>42926</c:v>
                </c:pt>
                <c:pt idx="363">
                  <c:v>42927</c:v>
                </c:pt>
                <c:pt idx="364">
                  <c:v>42928</c:v>
                </c:pt>
                <c:pt idx="365">
                  <c:v>42929</c:v>
                </c:pt>
                <c:pt idx="366">
                  <c:v>42930</c:v>
                </c:pt>
                <c:pt idx="367">
                  <c:v>42933</c:v>
                </c:pt>
                <c:pt idx="368">
                  <c:v>42934</c:v>
                </c:pt>
                <c:pt idx="369">
                  <c:v>42935</c:v>
                </c:pt>
                <c:pt idx="370">
                  <c:v>42936</c:v>
                </c:pt>
                <c:pt idx="371">
                  <c:v>42937</c:v>
                </c:pt>
                <c:pt idx="372">
                  <c:v>42940</c:v>
                </c:pt>
                <c:pt idx="373">
                  <c:v>42941</c:v>
                </c:pt>
                <c:pt idx="374">
                  <c:v>42942</c:v>
                </c:pt>
                <c:pt idx="375">
                  <c:v>42943</c:v>
                </c:pt>
                <c:pt idx="376">
                  <c:v>42944</c:v>
                </c:pt>
                <c:pt idx="377">
                  <c:v>42947</c:v>
                </c:pt>
                <c:pt idx="378">
                  <c:v>42948</c:v>
                </c:pt>
                <c:pt idx="379">
                  <c:v>42949</c:v>
                </c:pt>
                <c:pt idx="380">
                  <c:v>42950</c:v>
                </c:pt>
                <c:pt idx="381">
                  <c:v>42951</c:v>
                </c:pt>
                <c:pt idx="382">
                  <c:v>42954</c:v>
                </c:pt>
                <c:pt idx="383">
                  <c:v>42955</c:v>
                </c:pt>
                <c:pt idx="384">
                  <c:v>42956</c:v>
                </c:pt>
                <c:pt idx="385">
                  <c:v>42957</c:v>
                </c:pt>
                <c:pt idx="386">
                  <c:v>42958</c:v>
                </c:pt>
                <c:pt idx="387">
                  <c:v>42961</c:v>
                </c:pt>
                <c:pt idx="388">
                  <c:v>42962</c:v>
                </c:pt>
                <c:pt idx="389">
                  <c:v>42963</c:v>
                </c:pt>
                <c:pt idx="390">
                  <c:v>42964</c:v>
                </c:pt>
                <c:pt idx="391">
                  <c:v>42965</c:v>
                </c:pt>
                <c:pt idx="392">
                  <c:v>42968</c:v>
                </c:pt>
                <c:pt idx="393">
                  <c:v>42969</c:v>
                </c:pt>
                <c:pt idx="394">
                  <c:v>42970</c:v>
                </c:pt>
                <c:pt idx="395">
                  <c:v>42971</c:v>
                </c:pt>
                <c:pt idx="396">
                  <c:v>42972</c:v>
                </c:pt>
                <c:pt idx="397">
                  <c:v>42975</c:v>
                </c:pt>
                <c:pt idx="398">
                  <c:v>42976</c:v>
                </c:pt>
                <c:pt idx="399">
                  <c:v>42977</c:v>
                </c:pt>
                <c:pt idx="400">
                  <c:v>42978</c:v>
                </c:pt>
                <c:pt idx="401">
                  <c:v>42979</c:v>
                </c:pt>
                <c:pt idx="402">
                  <c:v>42983</c:v>
                </c:pt>
                <c:pt idx="403">
                  <c:v>42984</c:v>
                </c:pt>
                <c:pt idx="404">
                  <c:v>42985</c:v>
                </c:pt>
                <c:pt idx="405">
                  <c:v>42986</c:v>
                </c:pt>
                <c:pt idx="406">
                  <c:v>42989</c:v>
                </c:pt>
                <c:pt idx="407">
                  <c:v>42990</c:v>
                </c:pt>
                <c:pt idx="408">
                  <c:v>42991</c:v>
                </c:pt>
                <c:pt idx="409">
                  <c:v>42992</c:v>
                </c:pt>
                <c:pt idx="410">
                  <c:v>42993</c:v>
                </c:pt>
                <c:pt idx="411">
                  <c:v>42996</c:v>
                </c:pt>
                <c:pt idx="412">
                  <c:v>42997</c:v>
                </c:pt>
                <c:pt idx="413">
                  <c:v>42998</c:v>
                </c:pt>
                <c:pt idx="414">
                  <c:v>42999</c:v>
                </c:pt>
                <c:pt idx="415">
                  <c:v>43000</c:v>
                </c:pt>
                <c:pt idx="416">
                  <c:v>43003</c:v>
                </c:pt>
                <c:pt idx="417">
                  <c:v>43004</c:v>
                </c:pt>
                <c:pt idx="418">
                  <c:v>43005</c:v>
                </c:pt>
                <c:pt idx="419">
                  <c:v>43006</c:v>
                </c:pt>
                <c:pt idx="420">
                  <c:v>43007</c:v>
                </c:pt>
                <c:pt idx="421">
                  <c:v>43010</c:v>
                </c:pt>
                <c:pt idx="422">
                  <c:v>43011</c:v>
                </c:pt>
                <c:pt idx="423">
                  <c:v>43012</c:v>
                </c:pt>
                <c:pt idx="424">
                  <c:v>43013</c:v>
                </c:pt>
                <c:pt idx="425">
                  <c:v>43014</c:v>
                </c:pt>
                <c:pt idx="426">
                  <c:v>43017</c:v>
                </c:pt>
                <c:pt idx="427">
                  <c:v>43018</c:v>
                </c:pt>
                <c:pt idx="428">
                  <c:v>43019</c:v>
                </c:pt>
                <c:pt idx="429">
                  <c:v>43020</c:v>
                </c:pt>
                <c:pt idx="430">
                  <c:v>43021</c:v>
                </c:pt>
                <c:pt idx="431">
                  <c:v>43024</c:v>
                </c:pt>
                <c:pt idx="432">
                  <c:v>43025</c:v>
                </c:pt>
                <c:pt idx="433">
                  <c:v>43026</c:v>
                </c:pt>
                <c:pt idx="434">
                  <c:v>43027</c:v>
                </c:pt>
                <c:pt idx="435">
                  <c:v>43028</c:v>
                </c:pt>
                <c:pt idx="436">
                  <c:v>43031</c:v>
                </c:pt>
                <c:pt idx="437">
                  <c:v>43032</c:v>
                </c:pt>
                <c:pt idx="438">
                  <c:v>43033</c:v>
                </c:pt>
                <c:pt idx="439">
                  <c:v>43034</c:v>
                </c:pt>
                <c:pt idx="440">
                  <c:v>43035</c:v>
                </c:pt>
                <c:pt idx="441">
                  <c:v>43038</c:v>
                </c:pt>
                <c:pt idx="442">
                  <c:v>43039</c:v>
                </c:pt>
                <c:pt idx="443">
                  <c:v>43040</c:v>
                </c:pt>
                <c:pt idx="444">
                  <c:v>43041</c:v>
                </c:pt>
                <c:pt idx="445">
                  <c:v>43042</c:v>
                </c:pt>
                <c:pt idx="446">
                  <c:v>43045</c:v>
                </c:pt>
                <c:pt idx="447">
                  <c:v>43046</c:v>
                </c:pt>
                <c:pt idx="448">
                  <c:v>43047</c:v>
                </c:pt>
                <c:pt idx="449">
                  <c:v>43048</c:v>
                </c:pt>
                <c:pt idx="450">
                  <c:v>43049</c:v>
                </c:pt>
                <c:pt idx="451">
                  <c:v>43052</c:v>
                </c:pt>
                <c:pt idx="452">
                  <c:v>43053</c:v>
                </c:pt>
                <c:pt idx="453">
                  <c:v>43054</c:v>
                </c:pt>
                <c:pt idx="454">
                  <c:v>43055</c:v>
                </c:pt>
                <c:pt idx="455">
                  <c:v>43056</c:v>
                </c:pt>
                <c:pt idx="456">
                  <c:v>43059</c:v>
                </c:pt>
                <c:pt idx="457">
                  <c:v>43060</c:v>
                </c:pt>
                <c:pt idx="458">
                  <c:v>43061</c:v>
                </c:pt>
                <c:pt idx="459">
                  <c:v>43063</c:v>
                </c:pt>
                <c:pt idx="460">
                  <c:v>43066</c:v>
                </c:pt>
                <c:pt idx="461">
                  <c:v>43067</c:v>
                </c:pt>
                <c:pt idx="462">
                  <c:v>43068</c:v>
                </c:pt>
                <c:pt idx="463">
                  <c:v>43069</c:v>
                </c:pt>
                <c:pt idx="464">
                  <c:v>43070</c:v>
                </c:pt>
                <c:pt idx="465">
                  <c:v>43073</c:v>
                </c:pt>
                <c:pt idx="466">
                  <c:v>43074</c:v>
                </c:pt>
                <c:pt idx="467">
                  <c:v>43075</c:v>
                </c:pt>
                <c:pt idx="468">
                  <c:v>43076</c:v>
                </c:pt>
                <c:pt idx="469">
                  <c:v>43077</c:v>
                </c:pt>
                <c:pt idx="470">
                  <c:v>43080</c:v>
                </c:pt>
                <c:pt idx="471">
                  <c:v>43081</c:v>
                </c:pt>
                <c:pt idx="472">
                  <c:v>43082</c:v>
                </c:pt>
                <c:pt idx="473">
                  <c:v>43083</c:v>
                </c:pt>
                <c:pt idx="474">
                  <c:v>43084</c:v>
                </c:pt>
                <c:pt idx="475">
                  <c:v>43087</c:v>
                </c:pt>
                <c:pt idx="476">
                  <c:v>43088</c:v>
                </c:pt>
                <c:pt idx="477">
                  <c:v>43089</c:v>
                </c:pt>
                <c:pt idx="478">
                  <c:v>43090</c:v>
                </c:pt>
                <c:pt idx="479">
                  <c:v>43091</c:v>
                </c:pt>
                <c:pt idx="480">
                  <c:v>43095</c:v>
                </c:pt>
                <c:pt idx="481">
                  <c:v>43096</c:v>
                </c:pt>
                <c:pt idx="482">
                  <c:v>43097</c:v>
                </c:pt>
                <c:pt idx="483">
                  <c:v>43098</c:v>
                </c:pt>
                <c:pt idx="484">
                  <c:v>43102</c:v>
                </c:pt>
                <c:pt idx="485">
                  <c:v>43103</c:v>
                </c:pt>
                <c:pt idx="486">
                  <c:v>43104</c:v>
                </c:pt>
                <c:pt idx="487">
                  <c:v>43105</c:v>
                </c:pt>
                <c:pt idx="488">
                  <c:v>43108</c:v>
                </c:pt>
                <c:pt idx="489">
                  <c:v>43109</c:v>
                </c:pt>
                <c:pt idx="490">
                  <c:v>43110</c:v>
                </c:pt>
                <c:pt idx="491">
                  <c:v>43111</c:v>
                </c:pt>
                <c:pt idx="492">
                  <c:v>43112</c:v>
                </c:pt>
                <c:pt idx="493">
                  <c:v>43116</c:v>
                </c:pt>
                <c:pt idx="494">
                  <c:v>43117</c:v>
                </c:pt>
                <c:pt idx="495">
                  <c:v>43118</c:v>
                </c:pt>
                <c:pt idx="496">
                  <c:v>43119</c:v>
                </c:pt>
                <c:pt idx="497">
                  <c:v>43122</c:v>
                </c:pt>
                <c:pt idx="498">
                  <c:v>43123</c:v>
                </c:pt>
                <c:pt idx="499">
                  <c:v>43124</c:v>
                </c:pt>
                <c:pt idx="500">
                  <c:v>43125</c:v>
                </c:pt>
                <c:pt idx="501">
                  <c:v>43126</c:v>
                </c:pt>
                <c:pt idx="502">
                  <c:v>43129</c:v>
                </c:pt>
                <c:pt idx="503">
                  <c:v>43130</c:v>
                </c:pt>
                <c:pt idx="504">
                  <c:v>43131</c:v>
                </c:pt>
              </c:numCache>
            </c:numRef>
          </c:cat>
          <c:val>
            <c:numRef>
              <c:f>'Inputs + Graphs'!$C$4:$C$508</c:f>
              <c:numCache>
                <c:formatCode>General</c:formatCode>
                <c:ptCount val="505"/>
                <c:pt idx="0">
                  <c:v>574.80999799999995</c:v>
                </c:pt>
                <c:pt idx="1">
                  <c:v>552.09997599999997</c:v>
                </c:pt>
                <c:pt idx="2">
                  <c:v>531.07000700000003</c:v>
                </c:pt>
                <c:pt idx="3">
                  <c:v>536.26000999999997</c:v>
                </c:pt>
                <c:pt idx="4">
                  <c:v>502.13000499999998</c:v>
                </c:pt>
                <c:pt idx="5">
                  <c:v>488.10000600000001</c:v>
                </c:pt>
                <c:pt idx="6">
                  <c:v>482.07000699999998</c:v>
                </c:pt>
                <c:pt idx="7">
                  <c:v>490.48001099999999</c:v>
                </c:pt>
                <c:pt idx="8">
                  <c:v>503.82000699999998</c:v>
                </c:pt>
                <c:pt idx="9">
                  <c:v>507.07998700000002</c:v>
                </c:pt>
                <c:pt idx="10">
                  <c:v>521.09997599999997</c:v>
                </c:pt>
                <c:pt idx="11">
                  <c:v>534.09997599999997</c:v>
                </c:pt>
                <c:pt idx="12">
                  <c:v>525</c:v>
                </c:pt>
                <c:pt idx="13">
                  <c:v>534.90002400000003</c:v>
                </c:pt>
                <c:pt idx="14">
                  <c:v>559.5</c:v>
                </c:pt>
                <c:pt idx="15">
                  <c:v>552.94000200000005</c:v>
                </c:pt>
                <c:pt idx="16">
                  <c:v>554.03997800000002</c:v>
                </c:pt>
                <c:pt idx="17">
                  <c:v>555.15002400000003</c:v>
                </c:pt>
                <c:pt idx="18">
                  <c:v>555.22997999999995</c:v>
                </c:pt>
                <c:pt idx="19">
                  <c:v>552.52002000000005</c:v>
                </c:pt>
                <c:pt idx="20">
                  <c:v>579.03997800000002</c:v>
                </c:pt>
                <c:pt idx="21">
                  <c:v>580.21002199999998</c:v>
                </c:pt>
                <c:pt idx="22">
                  <c:v>577.48999000000003</c:v>
                </c:pt>
                <c:pt idx="23">
                  <c:v>575.14001499999995</c:v>
                </c:pt>
                <c:pt idx="24">
                  <c:v>562.79998799999998</c:v>
                </c:pt>
                <c:pt idx="25">
                  <c:v>560.26000999999997</c:v>
                </c:pt>
                <c:pt idx="26">
                  <c:v>559.46997099999999</c:v>
                </c:pt>
                <c:pt idx="27">
                  <c:v>558.92999299999997</c:v>
                </c:pt>
                <c:pt idx="28">
                  <c:v>569.60998500000005</c:v>
                </c:pt>
                <c:pt idx="29">
                  <c:v>573.36999500000002</c:v>
                </c:pt>
                <c:pt idx="30">
                  <c:v>577.02002000000005</c:v>
                </c:pt>
                <c:pt idx="31">
                  <c:v>574.27002000000005</c:v>
                </c:pt>
                <c:pt idx="32">
                  <c:v>559.44000200000005</c:v>
                </c:pt>
                <c:pt idx="33">
                  <c:v>552.080017</c:v>
                </c:pt>
                <c:pt idx="34">
                  <c:v>553.97997999999995</c:v>
                </c:pt>
                <c:pt idx="35">
                  <c:v>560.47997999999995</c:v>
                </c:pt>
                <c:pt idx="36">
                  <c:v>569.63000499999998</c:v>
                </c:pt>
                <c:pt idx="37">
                  <c:v>582.95001200000002</c:v>
                </c:pt>
                <c:pt idx="38">
                  <c:v>579.86999500000002</c:v>
                </c:pt>
                <c:pt idx="39">
                  <c:v>593.85998500000005</c:v>
                </c:pt>
                <c:pt idx="40">
                  <c:v>598.69000200000005</c:v>
                </c:pt>
                <c:pt idx="41">
                  <c:v>593.64001499999995</c:v>
                </c:pt>
                <c:pt idx="42">
                  <c:v>598.5</c:v>
                </c:pt>
                <c:pt idx="43">
                  <c:v>593.19000200000005</c:v>
                </c:pt>
                <c:pt idx="44">
                  <c:v>586.14001499999995</c:v>
                </c:pt>
                <c:pt idx="45">
                  <c:v>602.080017</c:v>
                </c:pt>
                <c:pt idx="46">
                  <c:v>591.42999299999997</c:v>
                </c:pt>
                <c:pt idx="47">
                  <c:v>594.59997599999997</c:v>
                </c:pt>
                <c:pt idx="48">
                  <c:v>595.92999299999997</c:v>
                </c:pt>
                <c:pt idx="49">
                  <c:v>603.169983</c:v>
                </c:pt>
                <c:pt idx="50">
                  <c:v>614.82000700000003</c:v>
                </c:pt>
                <c:pt idx="51">
                  <c:v>620.75</c:v>
                </c:pt>
                <c:pt idx="52">
                  <c:v>625.89001499999995</c:v>
                </c:pt>
                <c:pt idx="53">
                  <c:v>635.34997599999997</c:v>
                </c:pt>
                <c:pt idx="54">
                  <c:v>627.90002400000003</c:v>
                </c:pt>
                <c:pt idx="55">
                  <c:v>632.98999000000003</c:v>
                </c:pt>
                <c:pt idx="56">
                  <c:v>631</c:v>
                </c:pt>
                <c:pt idx="57">
                  <c:v>620.5</c:v>
                </c:pt>
                <c:pt idx="58">
                  <c:v>626.20001200000002</c:v>
                </c:pt>
                <c:pt idx="59">
                  <c:v>616.88000499999998</c:v>
                </c:pt>
                <c:pt idx="60">
                  <c:v>606.57000700000003</c:v>
                </c:pt>
                <c:pt idx="61">
                  <c:v>602</c:v>
                </c:pt>
                <c:pt idx="62">
                  <c:v>659.59002699999996</c:v>
                </c:pt>
                <c:pt idx="63">
                  <c:v>683.84997599999997</c:v>
                </c:pt>
                <c:pt idx="64">
                  <c:v>671.32000700000003</c:v>
                </c:pt>
                <c:pt idx="65">
                  <c:v>670.90002400000003</c:v>
                </c:pt>
                <c:pt idx="66">
                  <c:v>659.09002699999996</c:v>
                </c:pt>
                <c:pt idx="67">
                  <c:v>673.95001200000002</c:v>
                </c:pt>
                <c:pt idx="68">
                  <c:v>679.75</c:v>
                </c:pt>
                <c:pt idx="69">
                  <c:v>703.07000700000003</c:v>
                </c:pt>
                <c:pt idx="70">
                  <c:v>713.22997999999995</c:v>
                </c:pt>
                <c:pt idx="71">
                  <c:v>717.92999299999997</c:v>
                </c:pt>
                <c:pt idx="72">
                  <c:v>709.919983</c:v>
                </c:pt>
                <c:pt idx="73">
                  <c:v>710.65997300000004</c:v>
                </c:pt>
                <c:pt idx="74">
                  <c:v>695.27002000000005</c:v>
                </c:pt>
                <c:pt idx="75">
                  <c:v>697.45001200000002</c:v>
                </c:pt>
                <c:pt idx="76">
                  <c:v>698.52002000000005</c:v>
                </c:pt>
                <c:pt idx="77">
                  <c:v>702.79998799999998</c:v>
                </c:pt>
                <c:pt idx="78">
                  <c:v>696.75</c:v>
                </c:pt>
                <c:pt idx="79">
                  <c:v>704.20001200000002</c:v>
                </c:pt>
                <c:pt idx="80">
                  <c:v>708.34997599999997</c:v>
                </c:pt>
                <c:pt idx="81">
                  <c:v>714.90997300000004</c:v>
                </c:pt>
                <c:pt idx="82">
                  <c:v>712.23999000000003</c:v>
                </c:pt>
                <c:pt idx="83">
                  <c:v>722.78997800000002</c:v>
                </c:pt>
                <c:pt idx="84">
                  <c:v>719.44000200000005</c:v>
                </c:pt>
                <c:pt idx="85">
                  <c:v>728.23999000000003</c:v>
                </c:pt>
                <c:pt idx="86">
                  <c:v>725.53997800000002</c:v>
                </c:pt>
                <c:pt idx="87">
                  <c:v>726.72997999999995</c:v>
                </c:pt>
                <c:pt idx="88">
                  <c:v>723.73999000000003</c:v>
                </c:pt>
                <c:pt idx="89">
                  <c:v>726.64001499999995</c:v>
                </c:pt>
                <c:pt idx="90">
                  <c:v>727.65002400000003</c:v>
                </c:pt>
                <c:pt idx="91">
                  <c:v>717.90997300000004</c:v>
                </c:pt>
                <c:pt idx="92">
                  <c:v>715.23999000000003</c:v>
                </c:pt>
                <c:pt idx="93">
                  <c:v>719.29998799999998</c:v>
                </c:pt>
                <c:pt idx="94">
                  <c:v>714.26000999999997</c:v>
                </c:pt>
                <c:pt idx="95">
                  <c:v>717.51000999999997</c:v>
                </c:pt>
                <c:pt idx="96">
                  <c:v>706.39001499999995</c:v>
                </c:pt>
                <c:pt idx="97">
                  <c:v>714.01000999999997</c:v>
                </c:pt>
                <c:pt idx="98">
                  <c:v>715.82000700000003</c:v>
                </c:pt>
                <c:pt idx="99">
                  <c:v>710.59997599999997</c:v>
                </c:pt>
                <c:pt idx="100">
                  <c:v>722.080017</c:v>
                </c:pt>
                <c:pt idx="101">
                  <c:v>698.96002199999998</c:v>
                </c:pt>
                <c:pt idx="102">
                  <c:v>691.35998500000005</c:v>
                </c:pt>
                <c:pt idx="103">
                  <c:v>707.95001200000002</c:v>
                </c:pt>
                <c:pt idx="104">
                  <c:v>715.59997599999997</c:v>
                </c:pt>
                <c:pt idx="105">
                  <c:v>715.61999500000002</c:v>
                </c:pt>
                <c:pt idx="106">
                  <c:v>725.67999299999997</c:v>
                </c:pt>
                <c:pt idx="107">
                  <c:v>728.09997599999997</c:v>
                </c:pt>
                <c:pt idx="108">
                  <c:v>737.60998500000005</c:v>
                </c:pt>
                <c:pt idx="109">
                  <c:v>736.57000700000003</c:v>
                </c:pt>
                <c:pt idx="110">
                  <c:v>745.80999799999995</c:v>
                </c:pt>
                <c:pt idx="111">
                  <c:v>753.78002900000001</c:v>
                </c:pt>
                <c:pt idx="112">
                  <c:v>748.21002199999998</c:v>
                </c:pt>
                <c:pt idx="113">
                  <c:v>742.63000499999998</c:v>
                </c:pt>
                <c:pt idx="114">
                  <c:v>741.20001200000002</c:v>
                </c:pt>
                <c:pt idx="115">
                  <c:v>735.44000200000005</c:v>
                </c:pt>
                <c:pt idx="116">
                  <c:v>736.07000700000003</c:v>
                </c:pt>
                <c:pt idx="117">
                  <c:v>739.95001200000002</c:v>
                </c:pt>
                <c:pt idx="118">
                  <c:v>745.71997099999999</c:v>
                </c:pt>
                <c:pt idx="119">
                  <c:v>744.42999299999997</c:v>
                </c:pt>
                <c:pt idx="120">
                  <c:v>744.85998500000005</c:v>
                </c:pt>
                <c:pt idx="121">
                  <c:v>739.60998500000005</c:v>
                </c:pt>
                <c:pt idx="122">
                  <c:v>735.59002699999996</c:v>
                </c:pt>
                <c:pt idx="123">
                  <c:v>736.669983</c:v>
                </c:pt>
                <c:pt idx="124">
                  <c:v>752.60998500000005</c:v>
                </c:pt>
                <c:pt idx="125">
                  <c:v>758.80999799999995</c:v>
                </c:pt>
                <c:pt idx="126">
                  <c:v>767.73999000000003</c:v>
                </c:pt>
                <c:pt idx="127">
                  <c:v>760.580017</c:v>
                </c:pt>
                <c:pt idx="128">
                  <c:v>754.64001499999995</c:v>
                </c:pt>
                <c:pt idx="129">
                  <c:v>760.77002000000005</c:v>
                </c:pt>
                <c:pt idx="130">
                  <c:v>765.97997999999995</c:v>
                </c:pt>
                <c:pt idx="131">
                  <c:v>766.55999799999995</c:v>
                </c:pt>
                <c:pt idx="132">
                  <c:v>768.30999799999995</c:v>
                </c:pt>
                <c:pt idx="133">
                  <c:v>768.55999799999995</c:v>
                </c:pt>
                <c:pt idx="134">
                  <c:v>771.23999000000003</c:v>
                </c:pt>
                <c:pt idx="135">
                  <c:v>772.55999799999995</c:v>
                </c:pt>
                <c:pt idx="136">
                  <c:v>768.48999000000003</c:v>
                </c:pt>
                <c:pt idx="137">
                  <c:v>764.03997800000002</c:v>
                </c:pt>
                <c:pt idx="138">
                  <c:v>764.63000499999998</c:v>
                </c:pt>
                <c:pt idx="139">
                  <c:v>764.46002199999998</c:v>
                </c:pt>
                <c:pt idx="140">
                  <c:v>757.30999799999995</c:v>
                </c:pt>
                <c:pt idx="141">
                  <c:v>759.47997999999995</c:v>
                </c:pt>
                <c:pt idx="142">
                  <c:v>762.45001200000002</c:v>
                </c:pt>
                <c:pt idx="143">
                  <c:v>757.25</c:v>
                </c:pt>
                <c:pt idx="144">
                  <c:v>759.21997099999999</c:v>
                </c:pt>
                <c:pt idx="145">
                  <c:v>769</c:v>
                </c:pt>
                <c:pt idx="146">
                  <c:v>771.28997800000002</c:v>
                </c:pt>
                <c:pt idx="147">
                  <c:v>767.580017</c:v>
                </c:pt>
                <c:pt idx="148">
                  <c:v>769.15997300000004</c:v>
                </c:pt>
                <c:pt idx="149">
                  <c:v>770.61999500000002</c:v>
                </c:pt>
                <c:pt idx="150">
                  <c:v>772.44000200000005</c:v>
                </c:pt>
                <c:pt idx="151">
                  <c:v>788.86999500000002</c:v>
                </c:pt>
                <c:pt idx="152">
                  <c:v>784.47997999999995</c:v>
                </c:pt>
                <c:pt idx="153">
                  <c:v>784.05999799999995</c:v>
                </c:pt>
                <c:pt idx="154">
                  <c:v>760.14001499999995</c:v>
                </c:pt>
                <c:pt idx="155">
                  <c:v>771.48999000000003</c:v>
                </c:pt>
                <c:pt idx="156">
                  <c:v>761.01000999999997</c:v>
                </c:pt>
                <c:pt idx="157">
                  <c:v>761.09002699999996</c:v>
                </c:pt>
                <c:pt idx="158">
                  <c:v>769.69000200000005</c:v>
                </c:pt>
                <c:pt idx="159">
                  <c:v>778.52002000000005</c:v>
                </c:pt>
                <c:pt idx="160">
                  <c:v>775.09997599999997</c:v>
                </c:pt>
                <c:pt idx="161">
                  <c:v>780.21997099999999</c:v>
                </c:pt>
                <c:pt idx="162">
                  <c:v>789.73999000000003</c:v>
                </c:pt>
                <c:pt idx="163">
                  <c:v>804.70001200000002</c:v>
                </c:pt>
                <c:pt idx="164">
                  <c:v>805.75</c:v>
                </c:pt>
                <c:pt idx="165">
                  <c:v>799.15997300000004</c:v>
                </c:pt>
                <c:pt idx="166">
                  <c:v>816.10998500000005</c:v>
                </c:pt>
                <c:pt idx="167">
                  <c:v>828.71997099999999</c:v>
                </c:pt>
                <c:pt idx="168">
                  <c:v>829.04998799999998</c:v>
                </c:pt>
                <c:pt idx="169">
                  <c:v>837.30999799999995</c:v>
                </c:pt>
                <c:pt idx="170">
                  <c:v>836.73999000000003</c:v>
                </c:pt>
                <c:pt idx="171">
                  <c:v>834.03002900000001</c:v>
                </c:pt>
                <c:pt idx="172">
                  <c:v>844.35998500000005</c:v>
                </c:pt>
                <c:pt idx="173">
                  <c:v>841.65997300000004</c:v>
                </c:pt>
                <c:pt idx="174">
                  <c:v>839.42999299999997</c:v>
                </c:pt>
                <c:pt idx="175">
                  <c:v>841.71002199999998</c:v>
                </c:pt>
                <c:pt idx="176">
                  <c:v>831</c:v>
                </c:pt>
                <c:pt idx="177">
                  <c:v>834.09002699999996</c:v>
                </c:pt>
                <c:pt idx="178">
                  <c:v>829.28002900000001</c:v>
                </c:pt>
                <c:pt idx="179">
                  <c:v>822.96002199999998</c:v>
                </c:pt>
                <c:pt idx="180">
                  <c:v>812.95001200000002</c:v>
                </c:pt>
                <c:pt idx="181">
                  <c:v>817.65002400000003</c:v>
                </c:pt>
                <c:pt idx="182">
                  <c:v>817.69000200000005</c:v>
                </c:pt>
                <c:pt idx="183">
                  <c:v>810.32000700000003</c:v>
                </c:pt>
                <c:pt idx="184">
                  <c:v>818.98999000000003</c:v>
                </c:pt>
                <c:pt idx="185">
                  <c:v>838.09002699999996</c:v>
                </c:pt>
                <c:pt idx="186">
                  <c:v>835.17999299999997</c:v>
                </c:pt>
                <c:pt idx="187">
                  <c:v>822.59002699999996</c:v>
                </c:pt>
                <c:pt idx="188">
                  <c:v>818.35998500000005</c:v>
                </c:pt>
                <c:pt idx="189">
                  <c:v>776.32000700000003</c:v>
                </c:pt>
                <c:pt idx="190">
                  <c:v>789.82000700000003</c:v>
                </c:pt>
                <c:pt idx="191">
                  <c:v>785.40997300000004</c:v>
                </c:pt>
                <c:pt idx="192">
                  <c:v>765.55999799999995</c:v>
                </c:pt>
                <c:pt idx="193">
                  <c:v>767.03002900000001</c:v>
                </c:pt>
                <c:pt idx="194">
                  <c:v>755.04998799999998</c:v>
                </c:pt>
                <c:pt idx="195">
                  <c:v>784.92999299999997</c:v>
                </c:pt>
                <c:pt idx="196">
                  <c:v>787.75</c:v>
                </c:pt>
                <c:pt idx="197">
                  <c:v>771.88000499999998</c:v>
                </c:pt>
                <c:pt idx="198">
                  <c:v>742.38000499999998</c:v>
                </c:pt>
                <c:pt idx="199">
                  <c:v>739.01000999999997</c:v>
                </c:pt>
                <c:pt idx="200">
                  <c:v>719.07000700000003</c:v>
                </c:pt>
                <c:pt idx="201">
                  <c:v>743.23999000000003</c:v>
                </c:pt>
                <c:pt idx="202">
                  <c:v>746.48999000000003</c:v>
                </c:pt>
                <c:pt idx="203">
                  <c:v>756.40002400000003</c:v>
                </c:pt>
                <c:pt idx="204">
                  <c:v>760.15997300000004</c:v>
                </c:pt>
                <c:pt idx="205">
                  <c:v>780</c:v>
                </c:pt>
                <c:pt idx="206">
                  <c:v>785.330017</c:v>
                </c:pt>
                <c:pt idx="207">
                  <c:v>780.11999500000002</c:v>
                </c:pt>
                <c:pt idx="208">
                  <c:v>780.36999500000002</c:v>
                </c:pt>
                <c:pt idx="209">
                  <c:v>766.77002000000005</c:v>
                </c:pt>
                <c:pt idx="210">
                  <c:v>762.52002000000005</c:v>
                </c:pt>
                <c:pt idx="211">
                  <c:v>750.57000700000003</c:v>
                </c:pt>
                <c:pt idx="212">
                  <c:v>743.65002400000003</c:v>
                </c:pt>
                <c:pt idx="213">
                  <c:v>740.34002699999996</c:v>
                </c:pt>
                <c:pt idx="214">
                  <c:v>759.35998500000005</c:v>
                </c:pt>
                <c:pt idx="215">
                  <c:v>764.71997099999999</c:v>
                </c:pt>
                <c:pt idx="216">
                  <c:v>770.419983</c:v>
                </c:pt>
                <c:pt idx="217">
                  <c:v>767.330017</c:v>
                </c:pt>
                <c:pt idx="218">
                  <c:v>768.65997300000004</c:v>
                </c:pt>
                <c:pt idx="219">
                  <c:v>760.11999500000002</c:v>
                </c:pt>
                <c:pt idx="220">
                  <c:v>774.34002699999996</c:v>
                </c:pt>
                <c:pt idx="221">
                  <c:v>768.82000700000003</c:v>
                </c:pt>
                <c:pt idx="222">
                  <c:v>761</c:v>
                </c:pt>
                <c:pt idx="223">
                  <c:v>757.77002000000005</c:v>
                </c:pt>
                <c:pt idx="224">
                  <c:v>766</c:v>
                </c:pt>
                <c:pt idx="225">
                  <c:v>771.21997099999999</c:v>
                </c:pt>
                <c:pt idx="226">
                  <c:v>770.59997599999997</c:v>
                </c:pt>
                <c:pt idx="227">
                  <c:v>766.34002699999996</c:v>
                </c:pt>
                <c:pt idx="228">
                  <c:v>760.59002699999996</c:v>
                </c:pt>
                <c:pt idx="229">
                  <c:v>771.40002400000003</c:v>
                </c:pt>
                <c:pt idx="230">
                  <c:v>772.13000499999998</c:v>
                </c:pt>
                <c:pt idx="231">
                  <c:v>765.15002400000003</c:v>
                </c:pt>
                <c:pt idx="232">
                  <c:v>749.86999500000002</c:v>
                </c:pt>
                <c:pt idx="233">
                  <c:v>753.669983</c:v>
                </c:pt>
                <c:pt idx="234">
                  <c:v>757.17999299999997</c:v>
                </c:pt>
                <c:pt idx="235">
                  <c:v>780.45001200000002</c:v>
                </c:pt>
                <c:pt idx="236">
                  <c:v>795.98999000000003</c:v>
                </c:pt>
                <c:pt idx="237">
                  <c:v>796.919983</c:v>
                </c:pt>
                <c:pt idx="238">
                  <c:v>795.90002400000003</c:v>
                </c:pt>
                <c:pt idx="239">
                  <c:v>799.02002000000005</c:v>
                </c:pt>
                <c:pt idx="240">
                  <c:v>813.64001499999995</c:v>
                </c:pt>
                <c:pt idx="241">
                  <c:v>817.14001499999995</c:v>
                </c:pt>
                <c:pt idx="242">
                  <c:v>809.71997099999999</c:v>
                </c:pt>
                <c:pt idx="243">
                  <c:v>807.47997999999995</c:v>
                </c:pt>
                <c:pt idx="244">
                  <c:v>809.03997800000002</c:v>
                </c:pt>
                <c:pt idx="245">
                  <c:v>808.330017</c:v>
                </c:pt>
                <c:pt idx="246">
                  <c:v>817.88000499999998</c:v>
                </c:pt>
                <c:pt idx="247">
                  <c:v>822.44000200000005</c:v>
                </c:pt>
                <c:pt idx="248">
                  <c:v>836.52002000000005</c:v>
                </c:pt>
                <c:pt idx="249">
                  <c:v>839.15002400000003</c:v>
                </c:pt>
                <c:pt idx="250">
                  <c:v>835.77002000000005</c:v>
                </c:pt>
                <c:pt idx="251">
                  <c:v>830.38000499999998</c:v>
                </c:pt>
                <c:pt idx="252">
                  <c:v>823.47997999999995</c:v>
                </c:pt>
                <c:pt idx="253">
                  <c:v>832.34997599999997</c:v>
                </c:pt>
                <c:pt idx="254">
                  <c:v>839.95001200000002</c:v>
                </c:pt>
                <c:pt idx="255">
                  <c:v>810.20001200000002</c:v>
                </c:pt>
                <c:pt idx="256">
                  <c:v>807.64001499999995</c:v>
                </c:pt>
                <c:pt idx="257">
                  <c:v>812.5</c:v>
                </c:pt>
                <c:pt idx="258">
                  <c:v>819.71002199999998</c:v>
                </c:pt>
                <c:pt idx="259">
                  <c:v>821.35998500000005</c:v>
                </c:pt>
                <c:pt idx="260">
                  <c:v>827.46002199999998</c:v>
                </c:pt>
                <c:pt idx="261">
                  <c:v>836.53002900000001</c:v>
                </c:pt>
                <c:pt idx="262">
                  <c:v>836.39001499999995</c:v>
                </c:pt>
                <c:pt idx="263">
                  <c:v>842.70001200000002</c:v>
                </c:pt>
                <c:pt idx="264">
                  <c:v>844.14001499999995</c:v>
                </c:pt>
                <c:pt idx="265">
                  <c:v>845.07000700000003</c:v>
                </c:pt>
                <c:pt idx="266">
                  <c:v>856.44000200000005</c:v>
                </c:pt>
                <c:pt idx="267">
                  <c:v>855.60998500000005</c:v>
                </c:pt>
                <c:pt idx="268">
                  <c:v>852.19000200000005</c:v>
                </c:pt>
                <c:pt idx="269">
                  <c:v>845.23999000000003</c:v>
                </c:pt>
                <c:pt idx="270">
                  <c:v>848.64001499999995</c:v>
                </c:pt>
                <c:pt idx="271">
                  <c:v>845.03997800000002</c:v>
                </c:pt>
                <c:pt idx="272">
                  <c:v>853.080017</c:v>
                </c:pt>
                <c:pt idx="273">
                  <c:v>848.90997300000004</c:v>
                </c:pt>
                <c:pt idx="274">
                  <c:v>849.88000499999998</c:v>
                </c:pt>
                <c:pt idx="275">
                  <c:v>846.60998500000005</c:v>
                </c:pt>
                <c:pt idx="276">
                  <c:v>846.02002000000005</c:v>
                </c:pt>
                <c:pt idx="277">
                  <c:v>850.5</c:v>
                </c:pt>
                <c:pt idx="278">
                  <c:v>853</c:v>
                </c:pt>
                <c:pt idx="279">
                  <c:v>852.46002199999998</c:v>
                </c:pt>
                <c:pt idx="280">
                  <c:v>854.59002699999996</c:v>
                </c:pt>
                <c:pt idx="281">
                  <c:v>852.53002900000001</c:v>
                </c:pt>
                <c:pt idx="282">
                  <c:v>852.96997099999999</c:v>
                </c:pt>
                <c:pt idx="283">
                  <c:v>853.419983</c:v>
                </c:pt>
                <c:pt idx="284">
                  <c:v>852.30999799999995</c:v>
                </c:pt>
                <c:pt idx="285">
                  <c:v>856.96997099999999</c:v>
                </c:pt>
                <c:pt idx="286">
                  <c:v>843.20001200000002</c:v>
                </c:pt>
                <c:pt idx="287">
                  <c:v>848.05999799999995</c:v>
                </c:pt>
                <c:pt idx="288">
                  <c:v>847.38000499999998</c:v>
                </c:pt>
                <c:pt idx="289">
                  <c:v>845.60998500000005</c:v>
                </c:pt>
                <c:pt idx="290">
                  <c:v>846.82000700000003</c:v>
                </c:pt>
                <c:pt idx="291">
                  <c:v>856</c:v>
                </c:pt>
                <c:pt idx="292">
                  <c:v>874.32000700000003</c:v>
                </c:pt>
                <c:pt idx="293">
                  <c:v>876.34002699999996</c:v>
                </c:pt>
                <c:pt idx="294">
                  <c:v>886.53997800000002</c:v>
                </c:pt>
                <c:pt idx="295">
                  <c:v>891.51000999999997</c:v>
                </c:pt>
                <c:pt idx="296">
                  <c:v>906.830017</c:v>
                </c:pt>
                <c:pt idx="297">
                  <c:v>909.28002900000001</c:v>
                </c:pt>
                <c:pt idx="298">
                  <c:v>898.28002900000001</c:v>
                </c:pt>
                <c:pt idx="299">
                  <c:v>894.88000499999998</c:v>
                </c:pt>
                <c:pt idx="300">
                  <c:v>907.03997800000002</c:v>
                </c:pt>
                <c:pt idx="301">
                  <c:v>902.35998500000005</c:v>
                </c:pt>
                <c:pt idx="302">
                  <c:v>896.22997999999995</c:v>
                </c:pt>
                <c:pt idx="303">
                  <c:v>884.669983</c:v>
                </c:pt>
                <c:pt idx="304">
                  <c:v>901.98999000000003</c:v>
                </c:pt>
                <c:pt idx="305">
                  <c:v>903.78002900000001</c:v>
                </c:pt>
                <c:pt idx="306">
                  <c:v>899.20001200000002</c:v>
                </c:pt>
                <c:pt idx="307">
                  <c:v>902.05999799999995</c:v>
                </c:pt>
                <c:pt idx="308">
                  <c:v>898.53002900000001</c:v>
                </c:pt>
                <c:pt idx="309">
                  <c:v>907.40997300000004</c:v>
                </c:pt>
                <c:pt idx="310">
                  <c:v>907.61999500000002</c:v>
                </c:pt>
                <c:pt idx="311">
                  <c:v>909.28997800000002</c:v>
                </c:pt>
                <c:pt idx="312">
                  <c:v>918.38000499999998</c:v>
                </c:pt>
                <c:pt idx="313">
                  <c:v>924.98999000000003</c:v>
                </c:pt>
                <c:pt idx="314">
                  <c:v>948.22997999999995</c:v>
                </c:pt>
                <c:pt idx="315">
                  <c:v>946.94000200000005</c:v>
                </c:pt>
                <c:pt idx="316">
                  <c:v>941.03002900000001</c:v>
                </c:pt>
                <c:pt idx="317">
                  <c:v>937.53002900000001</c:v>
                </c:pt>
                <c:pt idx="318">
                  <c:v>934.15002400000003</c:v>
                </c:pt>
                <c:pt idx="319">
                  <c:v>949.03997800000002</c:v>
                </c:pt>
                <c:pt idx="320">
                  <c:v>952.82000700000003</c:v>
                </c:pt>
                <c:pt idx="321">
                  <c:v>948.95001200000002</c:v>
                </c:pt>
                <c:pt idx="322">
                  <c:v>947.61999500000002</c:v>
                </c:pt>
                <c:pt idx="323">
                  <c:v>961.34997599999997</c:v>
                </c:pt>
                <c:pt idx="324">
                  <c:v>957.96997099999999</c:v>
                </c:pt>
                <c:pt idx="325">
                  <c:v>966.07000700000003</c:v>
                </c:pt>
                <c:pt idx="326">
                  <c:v>944.76000999999997</c:v>
                </c:pt>
                <c:pt idx="327">
                  <c:v>958.48999000000003</c:v>
                </c:pt>
                <c:pt idx="328">
                  <c:v>959.84002699999996</c:v>
                </c:pt>
                <c:pt idx="329">
                  <c:v>970.669983</c:v>
                </c:pt>
                <c:pt idx="330">
                  <c:v>971.53997800000002</c:v>
                </c:pt>
                <c:pt idx="331">
                  <c:v>980.34997599999997</c:v>
                </c:pt>
                <c:pt idx="332">
                  <c:v>993.38000499999998</c:v>
                </c:pt>
                <c:pt idx="333">
                  <c:v>995.78002900000001</c:v>
                </c:pt>
                <c:pt idx="334">
                  <c:v>996.70001200000002</c:v>
                </c:pt>
                <c:pt idx="335">
                  <c:v>994.61999500000002</c:v>
                </c:pt>
                <c:pt idx="336">
                  <c:v>995.95001200000002</c:v>
                </c:pt>
                <c:pt idx="337">
                  <c:v>1006.72998</c:v>
                </c:pt>
                <c:pt idx="338">
                  <c:v>1011.340027</c:v>
                </c:pt>
                <c:pt idx="339">
                  <c:v>1003</c:v>
                </c:pt>
                <c:pt idx="340">
                  <c:v>1010.070007</c:v>
                </c:pt>
                <c:pt idx="341">
                  <c:v>1010.27002</c:v>
                </c:pt>
                <c:pt idx="342">
                  <c:v>978.30999799999995</c:v>
                </c:pt>
                <c:pt idx="343">
                  <c:v>964.90997300000004</c:v>
                </c:pt>
                <c:pt idx="344">
                  <c:v>980.78997800000002</c:v>
                </c:pt>
                <c:pt idx="345">
                  <c:v>976.46997099999999</c:v>
                </c:pt>
                <c:pt idx="346">
                  <c:v>964.169983</c:v>
                </c:pt>
                <c:pt idx="347">
                  <c:v>987.71002199999998</c:v>
                </c:pt>
                <c:pt idx="348">
                  <c:v>995.169983</c:v>
                </c:pt>
                <c:pt idx="349">
                  <c:v>992.59002699999996</c:v>
                </c:pt>
                <c:pt idx="350">
                  <c:v>1002.22998</c:v>
                </c:pt>
                <c:pt idx="351">
                  <c:v>1001.299988</c:v>
                </c:pt>
                <c:pt idx="352">
                  <c:v>1003.73999</c:v>
                </c:pt>
                <c:pt idx="353">
                  <c:v>993.97997999999995</c:v>
                </c:pt>
                <c:pt idx="354">
                  <c:v>976.78002900000001</c:v>
                </c:pt>
                <c:pt idx="355">
                  <c:v>990.330017</c:v>
                </c:pt>
                <c:pt idx="356">
                  <c:v>975.92999299999997</c:v>
                </c:pt>
                <c:pt idx="357">
                  <c:v>968</c:v>
                </c:pt>
                <c:pt idx="358">
                  <c:v>953.65997300000004</c:v>
                </c:pt>
                <c:pt idx="359">
                  <c:v>971.40002400000003</c:v>
                </c:pt>
                <c:pt idx="360">
                  <c:v>965.14001499999995</c:v>
                </c:pt>
                <c:pt idx="361">
                  <c:v>978.76000999999997</c:v>
                </c:pt>
                <c:pt idx="362">
                  <c:v>996.46997099999999</c:v>
                </c:pt>
                <c:pt idx="363">
                  <c:v>994.13000499999998</c:v>
                </c:pt>
                <c:pt idx="364">
                  <c:v>1006.51001</c:v>
                </c:pt>
                <c:pt idx="365">
                  <c:v>1000.630005</c:v>
                </c:pt>
                <c:pt idx="366">
                  <c:v>1001.809998</c:v>
                </c:pt>
                <c:pt idx="367">
                  <c:v>1010.039978</c:v>
                </c:pt>
                <c:pt idx="368">
                  <c:v>1024.4499510000001</c:v>
                </c:pt>
                <c:pt idx="369">
                  <c:v>1026.869995</c:v>
                </c:pt>
                <c:pt idx="370">
                  <c:v>1028.6999510000001</c:v>
                </c:pt>
                <c:pt idx="371">
                  <c:v>1025.670044</c:v>
                </c:pt>
                <c:pt idx="372">
                  <c:v>1038.9499510000001</c:v>
                </c:pt>
                <c:pt idx="373">
                  <c:v>1039.869995</c:v>
                </c:pt>
                <c:pt idx="374">
                  <c:v>1052.8000489999999</c:v>
                </c:pt>
                <c:pt idx="375">
                  <c:v>1046</c:v>
                </c:pt>
                <c:pt idx="376">
                  <c:v>1020.039978</c:v>
                </c:pt>
                <c:pt idx="377">
                  <c:v>987.78002900000001</c:v>
                </c:pt>
                <c:pt idx="378">
                  <c:v>996.19000200000005</c:v>
                </c:pt>
                <c:pt idx="379">
                  <c:v>995.89001499999995</c:v>
                </c:pt>
                <c:pt idx="380">
                  <c:v>986.919983</c:v>
                </c:pt>
                <c:pt idx="381">
                  <c:v>987.580017</c:v>
                </c:pt>
                <c:pt idx="382">
                  <c:v>992.27002000000005</c:v>
                </c:pt>
                <c:pt idx="383">
                  <c:v>989.84002699999996</c:v>
                </c:pt>
                <c:pt idx="384">
                  <c:v>982.01000999999997</c:v>
                </c:pt>
                <c:pt idx="385">
                  <c:v>956.919983</c:v>
                </c:pt>
                <c:pt idx="386">
                  <c:v>967.98999000000003</c:v>
                </c:pt>
                <c:pt idx="387">
                  <c:v>983.29998799999998</c:v>
                </c:pt>
                <c:pt idx="388">
                  <c:v>982.73999000000003</c:v>
                </c:pt>
                <c:pt idx="389">
                  <c:v>978.17999299999997</c:v>
                </c:pt>
                <c:pt idx="390">
                  <c:v>960.57000700000003</c:v>
                </c:pt>
                <c:pt idx="391">
                  <c:v>958.46997099999999</c:v>
                </c:pt>
                <c:pt idx="392">
                  <c:v>953.28997800000002</c:v>
                </c:pt>
                <c:pt idx="393">
                  <c:v>966.90002400000003</c:v>
                </c:pt>
                <c:pt idx="394">
                  <c:v>958</c:v>
                </c:pt>
                <c:pt idx="395">
                  <c:v>952.45001200000002</c:v>
                </c:pt>
                <c:pt idx="396">
                  <c:v>945.26000999999997</c:v>
                </c:pt>
                <c:pt idx="397">
                  <c:v>946.02002000000005</c:v>
                </c:pt>
                <c:pt idx="398">
                  <c:v>954.05999799999995</c:v>
                </c:pt>
                <c:pt idx="399">
                  <c:v>967.59002699999996</c:v>
                </c:pt>
                <c:pt idx="400">
                  <c:v>980.59997599999997</c:v>
                </c:pt>
                <c:pt idx="401">
                  <c:v>978.25</c:v>
                </c:pt>
                <c:pt idx="402">
                  <c:v>965.27002000000005</c:v>
                </c:pt>
                <c:pt idx="403">
                  <c:v>967.79998799999998</c:v>
                </c:pt>
                <c:pt idx="404">
                  <c:v>979.46997099999999</c:v>
                </c:pt>
                <c:pt idx="405">
                  <c:v>965.90002400000003</c:v>
                </c:pt>
                <c:pt idx="406">
                  <c:v>977.96002199999998</c:v>
                </c:pt>
                <c:pt idx="407">
                  <c:v>982.580017</c:v>
                </c:pt>
                <c:pt idx="408">
                  <c:v>999.59997599999997</c:v>
                </c:pt>
                <c:pt idx="409">
                  <c:v>992.21002199999998</c:v>
                </c:pt>
                <c:pt idx="410">
                  <c:v>986.78997800000002</c:v>
                </c:pt>
                <c:pt idx="411">
                  <c:v>974.19000200000005</c:v>
                </c:pt>
                <c:pt idx="412">
                  <c:v>969.85998500000005</c:v>
                </c:pt>
                <c:pt idx="413">
                  <c:v>973.21002199999998</c:v>
                </c:pt>
                <c:pt idx="414">
                  <c:v>964.65002400000003</c:v>
                </c:pt>
                <c:pt idx="415">
                  <c:v>955.09997599999997</c:v>
                </c:pt>
                <c:pt idx="416">
                  <c:v>939.78997800000002</c:v>
                </c:pt>
                <c:pt idx="417">
                  <c:v>938.59997599999997</c:v>
                </c:pt>
                <c:pt idx="418">
                  <c:v>950.86999500000002</c:v>
                </c:pt>
                <c:pt idx="419">
                  <c:v>956.40002400000003</c:v>
                </c:pt>
                <c:pt idx="420">
                  <c:v>961.34997599999997</c:v>
                </c:pt>
                <c:pt idx="421">
                  <c:v>959.19000200000005</c:v>
                </c:pt>
                <c:pt idx="422">
                  <c:v>957.09997599999997</c:v>
                </c:pt>
                <c:pt idx="423">
                  <c:v>965.45001200000002</c:v>
                </c:pt>
                <c:pt idx="424">
                  <c:v>980.84997599999997</c:v>
                </c:pt>
                <c:pt idx="425">
                  <c:v>989.580017</c:v>
                </c:pt>
                <c:pt idx="426">
                  <c:v>990.98999000000003</c:v>
                </c:pt>
                <c:pt idx="427">
                  <c:v>987.20001200000002</c:v>
                </c:pt>
                <c:pt idx="428">
                  <c:v>995</c:v>
                </c:pt>
                <c:pt idx="429">
                  <c:v>1000.929993</c:v>
                </c:pt>
                <c:pt idx="430">
                  <c:v>1002.940002</c:v>
                </c:pt>
                <c:pt idx="431">
                  <c:v>1006.340027</c:v>
                </c:pt>
                <c:pt idx="432">
                  <c:v>1009.130005</c:v>
                </c:pt>
                <c:pt idx="433">
                  <c:v>997</c:v>
                </c:pt>
                <c:pt idx="434">
                  <c:v>986.60998500000005</c:v>
                </c:pt>
                <c:pt idx="435">
                  <c:v>982.90997300000004</c:v>
                </c:pt>
                <c:pt idx="436">
                  <c:v>966.29998799999998</c:v>
                </c:pt>
                <c:pt idx="437">
                  <c:v>975.90002400000003</c:v>
                </c:pt>
                <c:pt idx="438">
                  <c:v>972.90997300000004</c:v>
                </c:pt>
                <c:pt idx="439">
                  <c:v>972.42999299999997</c:v>
                </c:pt>
                <c:pt idx="440">
                  <c:v>1100.9499510000001</c:v>
                </c:pt>
                <c:pt idx="441">
                  <c:v>1110.849976</c:v>
                </c:pt>
                <c:pt idx="442">
                  <c:v>1105.280029</c:v>
                </c:pt>
                <c:pt idx="443">
                  <c:v>1103.6800539999999</c:v>
                </c:pt>
                <c:pt idx="444">
                  <c:v>1094.219971</c:v>
                </c:pt>
                <c:pt idx="445">
                  <c:v>1111.599976</c:v>
                </c:pt>
                <c:pt idx="446">
                  <c:v>1120.660034</c:v>
                </c:pt>
                <c:pt idx="447">
                  <c:v>1123.170044</c:v>
                </c:pt>
                <c:pt idx="448">
                  <c:v>1132.880005</c:v>
                </c:pt>
                <c:pt idx="449">
                  <c:v>1129.130005</c:v>
                </c:pt>
                <c:pt idx="450">
                  <c:v>1125.349976</c:v>
                </c:pt>
                <c:pt idx="451">
                  <c:v>1129.170044</c:v>
                </c:pt>
                <c:pt idx="452">
                  <c:v>1136.839966</c:v>
                </c:pt>
                <c:pt idx="453">
                  <c:v>1126.6899410000001</c:v>
                </c:pt>
                <c:pt idx="454">
                  <c:v>1137.290039</c:v>
                </c:pt>
                <c:pt idx="455">
                  <c:v>1129.880005</c:v>
                </c:pt>
                <c:pt idx="456">
                  <c:v>1126.3100589999999</c:v>
                </c:pt>
                <c:pt idx="457">
                  <c:v>1139.48999</c:v>
                </c:pt>
                <c:pt idx="458">
                  <c:v>1156.160034</c:v>
                </c:pt>
                <c:pt idx="459">
                  <c:v>1186</c:v>
                </c:pt>
                <c:pt idx="460">
                  <c:v>1195.829956</c:v>
                </c:pt>
                <c:pt idx="461">
                  <c:v>1193.599976</c:v>
                </c:pt>
                <c:pt idx="462">
                  <c:v>1161.2700199999999</c:v>
                </c:pt>
                <c:pt idx="463">
                  <c:v>1176.75</c:v>
                </c:pt>
                <c:pt idx="464">
                  <c:v>1162.349976</c:v>
                </c:pt>
                <c:pt idx="465">
                  <c:v>1133.9499510000001</c:v>
                </c:pt>
                <c:pt idx="466">
                  <c:v>1141.5699460000001</c:v>
                </c:pt>
                <c:pt idx="467">
                  <c:v>1152.349976</c:v>
                </c:pt>
                <c:pt idx="468">
                  <c:v>1159.790039</c:v>
                </c:pt>
                <c:pt idx="469">
                  <c:v>1162</c:v>
                </c:pt>
                <c:pt idx="470">
                  <c:v>1168.920044</c:v>
                </c:pt>
                <c:pt idx="471">
                  <c:v>1165.079956</c:v>
                </c:pt>
                <c:pt idx="472">
                  <c:v>1164.130005</c:v>
                </c:pt>
                <c:pt idx="473">
                  <c:v>1174.26001</c:v>
                </c:pt>
                <c:pt idx="474">
                  <c:v>1179.1400149999999</c:v>
                </c:pt>
                <c:pt idx="475">
                  <c:v>1190.579956</c:v>
                </c:pt>
                <c:pt idx="476">
                  <c:v>1187.380005</c:v>
                </c:pt>
                <c:pt idx="477">
                  <c:v>1177.619995</c:v>
                </c:pt>
                <c:pt idx="478">
                  <c:v>1174.76001</c:v>
                </c:pt>
                <c:pt idx="479">
                  <c:v>1168.3599850000001</c:v>
                </c:pt>
                <c:pt idx="480">
                  <c:v>1176.76001</c:v>
                </c:pt>
                <c:pt idx="481">
                  <c:v>1182.26001</c:v>
                </c:pt>
                <c:pt idx="482">
                  <c:v>1186.099976</c:v>
                </c:pt>
                <c:pt idx="483">
                  <c:v>1169.469971</c:v>
                </c:pt>
                <c:pt idx="484">
                  <c:v>1189.01001</c:v>
                </c:pt>
                <c:pt idx="485">
                  <c:v>1204.1999510000001</c:v>
                </c:pt>
                <c:pt idx="486">
                  <c:v>1209.589966</c:v>
                </c:pt>
                <c:pt idx="487">
                  <c:v>1229.1400149999999</c:v>
                </c:pt>
                <c:pt idx="488">
                  <c:v>1246.869995</c:v>
                </c:pt>
                <c:pt idx="489">
                  <c:v>1252.6999510000001</c:v>
                </c:pt>
                <c:pt idx="490">
                  <c:v>1254.329956</c:v>
                </c:pt>
                <c:pt idx="491">
                  <c:v>1276.6800539999999</c:v>
                </c:pt>
                <c:pt idx="492">
                  <c:v>1305.1999510000001</c:v>
                </c:pt>
                <c:pt idx="493">
                  <c:v>1304.8599850000001</c:v>
                </c:pt>
                <c:pt idx="494">
                  <c:v>1295</c:v>
                </c:pt>
                <c:pt idx="495">
                  <c:v>1293.3199460000001</c:v>
                </c:pt>
                <c:pt idx="496">
                  <c:v>1294.579956</c:v>
                </c:pt>
                <c:pt idx="497">
                  <c:v>1327.3100589999999</c:v>
                </c:pt>
                <c:pt idx="498">
                  <c:v>1362.540039</c:v>
                </c:pt>
                <c:pt idx="499">
                  <c:v>1357.51001</c:v>
                </c:pt>
                <c:pt idx="500">
                  <c:v>1377.9499510000001</c:v>
                </c:pt>
                <c:pt idx="501">
                  <c:v>1402.0500489999999</c:v>
                </c:pt>
                <c:pt idx="502">
                  <c:v>1417.6800539999999</c:v>
                </c:pt>
                <c:pt idx="503">
                  <c:v>1437.8199460000001</c:v>
                </c:pt>
                <c:pt idx="504">
                  <c:v>1450.8900149999999</c:v>
                </c:pt>
              </c:numCache>
            </c:numRef>
          </c:val>
          <c:smooth val="0"/>
          <c:extLst>
            <c:ext xmlns:c16="http://schemas.microsoft.com/office/drawing/2014/chart" uri="{C3380CC4-5D6E-409C-BE32-E72D297353CC}">
              <c16:uniqueId val="{00000001-26D1-478C-9701-5F3B6C3D4D0D}"/>
            </c:ext>
          </c:extLst>
        </c:ser>
        <c:ser>
          <c:idx val="2"/>
          <c:order val="2"/>
          <c:tx>
            <c:strRef>
              <c:f>'Inputs + Graphs'!$D$2</c:f>
              <c:strCache>
                <c:ptCount val="1"/>
                <c:pt idx="0">
                  <c:v>Stock 3</c:v>
                </c:pt>
              </c:strCache>
            </c:strRef>
          </c:tx>
          <c:spPr>
            <a:ln w="28575" cap="rnd">
              <a:solidFill>
                <a:schemeClr val="accent3"/>
              </a:solidFill>
              <a:round/>
            </a:ln>
            <a:effectLst/>
          </c:spPr>
          <c:marker>
            <c:symbol val="none"/>
          </c:marker>
          <c:cat>
            <c:numRef>
              <c:f>[1]Inputs!$A$3:$A$507</c:f>
              <c:numCache>
                <c:formatCode>General</c:formatCode>
                <c:ptCount val="505"/>
                <c:pt idx="0">
                  <c:v>42401</c:v>
                </c:pt>
                <c:pt idx="1">
                  <c:v>42402</c:v>
                </c:pt>
                <c:pt idx="2">
                  <c:v>42403</c:v>
                </c:pt>
                <c:pt idx="3">
                  <c:v>42404</c:v>
                </c:pt>
                <c:pt idx="4">
                  <c:v>42405</c:v>
                </c:pt>
                <c:pt idx="5">
                  <c:v>42408</c:v>
                </c:pt>
                <c:pt idx="6">
                  <c:v>42409</c:v>
                </c:pt>
                <c:pt idx="7">
                  <c:v>42410</c:v>
                </c:pt>
                <c:pt idx="8">
                  <c:v>42411</c:v>
                </c:pt>
                <c:pt idx="9">
                  <c:v>42412</c:v>
                </c:pt>
                <c:pt idx="10">
                  <c:v>42416</c:v>
                </c:pt>
                <c:pt idx="11">
                  <c:v>42417</c:v>
                </c:pt>
                <c:pt idx="12">
                  <c:v>42418</c:v>
                </c:pt>
                <c:pt idx="13">
                  <c:v>42419</c:v>
                </c:pt>
                <c:pt idx="14">
                  <c:v>42422</c:v>
                </c:pt>
                <c:pt idx="15">
                  <c:v>42423</c:v>
                </c:pt>
                <c:pt idx="16">
                  <c:v>42424</c:v>
                </c:pt>
                <c:pt idx="17">
                  <c:v>42425</c:v>
                </c:pt>
                <c:pt idx="18">
                  <c:v>42426</c:v>
                </c:pt>
                <c:pt idx="19">
                  <c:v>42429</c:v>
                </c:pt>
                <c:pt idx="20">
                  <c:v>42430</c:v>
                </c:pt>
                <c:pt idx="21">
                  <c:v>42431</c:v>
                </c:pt>
                <c:pt idx="22">
                  <c:v>42432</c:v>
                </c:pt>
                <c:pt idx="23">
                  <c:v>42433</c:v>
                </c:pt>
                <c:pt idx="24">
                  <c:v>42436</c:v>
                </c:pt>
                <c:pt idx="25">
                  <c:v>42437</c:v>
                </c:pt>
                <c:pt idx="26">
                  <c:v>42438</c:v>
                </c:pt>
                <c:pt idx="27">
                  <c:v>42439</c:v>
                </c:pt>
                <c:pt idx="28">
                  <c:v>42440</c:v>
                </c:pt>
                <c:pt idx="29">
                  <c:v>42443</c:v>
                </c:pt>
                <c:pt idx="30">
                  <c:v>42444</c:v>
                </c:pt>
                <c:pt idx="31">
                  <c:v>42445</c:v>
                </c:pt>
                <c:pt idx="32">
                  <c:v>42446</c:v>
                </c:pt>
                <c:pt idx="33">
                  <c:v>42447</c:v>
                </c:pt>
                <c:pt idx="34">
                  <c:v>42450</c:v>
                </c:pt>
                <c:pt idx="35">
                  <c:v>42451</c:v>
                </c:pt>
                <c:pt idx="36">
                  <c:v>42452</c:v>
                </c:pt>
                <c:pt idx="37">
                  <c:v>42453</c:v>
                </c:pt>
                <c:pt idx="38">
                  <c:v>42457</c:v>
                </c:pt>
                <c:pt idx="39">
                  <c:v>42458</c:v>
                </c:pt>
                <c:pt idx="40">
                  <c:v>42459</c:v>
                </c:pt>
                <c:pt idx="41">
                  <c:v>42460</c:v>
                </c:pt>
                <c:pt idx="42">
                  <c:v>42461</c:v>
                </c:pt>
                <c:pt idx="43">
                  <c:v>42464</c:v>
                </c:pt>
                <c:pt idx="44">
                  <c:v>42465</c:v>
                </c:pt>
                <c:pt idx="45">
                  <c:v>42466</c:v>
                </c:pt>
                <c:pt idx="46">
                  <c:v>42467</c:v>
                </c:pt>
                <c:pt idx="47">
                  <c:v>42468</c:v>
                </c:pt>
                <c:pt idx="48">
                  <c:v>42471</c:v>
                </c:pt>
                <c:pt idx="49">
                  <c:v>42472</c:v>
                </c:pt>
                <c:pt idx="50">
                  <c:v>42473</c:v>
                </c:pt>
                <c:pt idx="51">
                  <c:v>42474</c:v>
                </c:pt>
                <c:pt idx="52">
                  <c:v>42475</c:v>
                </c:pt>
                <c:pt idx="53">
                  <c:v>42478</c:v>
                </c:pt>
                <c:pt idx="54">
                  <c:v>42479</c:v>
                </c:pt>
                <c:pt idx="55">
                  <c:v>42480</c:v>
                </c:pt>
                <c:pt idx="56">
                  <c:v>42481</c:v>
                </c:pt>
                <c:pt idx="57">
                  <c:v>42482</c:v>
                </c:pt>
                <c:pt idx="58">
                  <c:v>42485</c:v>
                </c:pt>
                <c:pt idx="59">
                  <c:v>42486</c:v>
                </c:pt>
                <c:pt idx="60">
                  <c:v>42487</c:v>
                </c:pt>
                <c:pt idx="61">
                  <c:v>42488</c:v>
                </c:pt>
                <c:pt idx="62">
                  <c:v>42489</c:v>
                </c:pt>
                <c:pt idx="63">
                  <c:v>42492</c:v>
                </c:pt>
                <c:pt idx="64">
                  <c:v>42493</c:v>
                </c:pt>
                <c:pt idx="65">
                  <c:v>42494</c:v>
                </c:pt>
                <c:pt idx="66">
                  <c:v>42495</c:v>
                </c:pt>
                <c:pt idx="67">
                  <c:v>42496</c:v>
                </c:pt>
                <c:pt idx="68">
                  <c:v>42499</c:v>
                </c:pt>
                <c:pt idx="69">
                  <c:v>42500</c:v>
                </c:pt>
                <c:pt idx="70">
                  <c:v>42501</c:v>
                </c:pt>
                <c:pt idx="71">
                  <c:v>42502</c:v>
                </c:pt>
                <c:pt idx="72">
                  <c:v>42503</c:v>
                </c:pt>
                <c:pt idx="73">
                  <c:v>42506</c:v>
                </c:pt>
                <c:pt idx="74">
                  <c:v>42507</c:v>
                </c:pt>
                <c:pt idx="75">
                  <c:v>42508</c:v>
                </c:pt>
                <c:pt idx="76">
                  <c:v>42509</c:v>
                </c:pt>
                <c:pt idx="77">
                  <c:v>42510</c:v>
                </c:pt>
                <c:pt idx="78">
                  <c:v>42513</c:v>
                </c:pt>
                <c:pt idx="79">
                  <c:v>42514</c:v>
                </c:pt>
                <c:pt idx="80">
                  <c:v>42515</c:v>
                </c:pt>
                <c:pt idx="81">
                  <c:v>42516</c:v>
                </c:pt>
                <c:pt idx="82">
                  <c:v>42517</c:v>
                </c:pt>
                <c:pt idx="83">
                  <c:v>42521</c:v>
                </c:pt>
                <c:pt idx="84">
                  <c:v>42522</c:v>
                </c:pt>
                <c:pt idx="85">
                  <c:v>42523</c:v>
                </c:pt>
                <c:pt idx="86">
                  <c:v>42524</c:v>
                </c:pt>
                <c:pt idx="87">
                  <c:v>42527</c:v>
                </c:pt>
                <c:pt idx="88">
                  <c:v>42528</c:v>
                </c:pt>
                <c:pt idx="89">
                  <c:v>42529</c:v>
                </c:pt>
                <c:pt idx="90">
                  <c:v>42530</c:v>
                </c:pt>
                <c:pt idx="91">
                  <c:v>42531</c:v>
                </c:pt>
                <c:pt idx="92">
                  <c:v>42534</c:v>
                </c:pt>
                <c:pt idx="93">
                  <c:v>42535</c:v>
                </c:pt>
                <c:pt idx="94">
                  <c:v>42536</c:v>
                </c:pt>
                <c:pt idx="95">
                  <c:v>42537</c:v>
                </c:pt>
                <c:pt idx="96">
                  <c:v>42538</c:v>
                </c:pt>
                <c:pt idx="97">
                  <c:v>42541</c:v>
                </c:pt>
                <c:pt idx="98">
                  <c:v>42542</c:v>
                </c:pt>
                <c:pt idx="99">
                  <c:v>42543</c:v>
                </c:pt>
                <c:pt idx="100">
                  <c:v>42544</c:v>
                </c:pt>
                <c:pt idx="101">
                  <c:v>42545</c:v>
                </c:pt>
                <c:pt idx="102">
                  <c:v>42548</c:v>
                </c:pt>
                <c:pt idx="103">
                  <c:v>42549</c:v>
                </c:pt>
                <c:pt idx="104">
                  <c:v>42550</c:v>
                </c:pt>
                <c:pt idx="105">
                  <c:v>42551</c:v>
                </c:pt>
                <c:pt idx="106">
                  <c:v>42552</c:v>
                </c:pt>
                <c:pt idx="107">
                  <c:v>42556</c:v>
                </c:pt>
                <c:pt idx="108">
                  <c:v>42557</c:v>
                </c:pt>
                <c:pt idx="109">
                  <c:v>42558</c:v>
                </c:pt>
                <c:pt idx="110">
                  <c:v>42559</c:v>
                </c:pt>
                <c:pt idx="111">
                  <c:v>42562</c:v>
                </c:pt>
                <c:pt idx="112">
                  <c:v>42563</c:v>
                </c:pt>
                <c:pt idx="113">
                  <c:v>42564</c:v>
                </c:pt>
                <c:pt idx="114">
                  <c:v>42565</c:v>
                </c:pt>
                <c:pt idx="115">
                  <c:v>42566</c:v>
                </c:pt>
                <c:pt idx="116">
                  <c:v>42569</c:v>
                </c:pt>
                <c:pt idx="117">
                  <c:v>42570</c:v>
                </c:pt>
                <c:pt idx="118">
                  <c:v>42571</c:v>
                </c:pt>
                <c:pt idx="119">
                  <c:v>42572</c:v>
                </c:pt>
                <c:pt idx="120">
                  <c:v>42573</c:v>
                </c:pt>
                <c:pt idx="121">
                  <c:v>42576</c:v>
                </c:pt>
                <c:pt idx="122">
                  <c:v>42577</c:v>
                </c:pt>
                <c:pt idx="123">
                  <c:v>42578</c:v>
                </c:pt>
                <c:pt idx="124">
                  <c:v>42579</c:v>
                </c:pt>
                <c:pt idx="125">
                  <c:v>42580</c:v>
                </c:pt>
                <c:pt idx="126">
                  <c:v>42583</c:v>
                </c:pt>
                <c:pt idx="127">
                  <c:v>42584</c:v>
                </c:pt>
                <c:pt idx="128">
                  <c:v>42585</c:v>
                </c:pt>
                <c:pt idx="129">
                  <c:v>42586</c:v>
                </c:pt>
                <c:pt idx="130">
                  <c:v>42587</c:v>
                </c:pt>
                <c:pt idx="131">
                  <c:v>42590</c:v>
                </c:pt>
                <c:pt idx="132">
                  <c:v>42591</c:v>
                </c:pt>
                <c:pt idx="133">
                  <c:v>42592</c:v>
                </c:pt>
                <c:pt idx="134">
                  <c:v>42593</c:v>
                </c:pt>
                <c:pt idx="135">
                  <c:v>42594</c:v>
                </c:pt>
                <c:pt idx="136">
                  <c:v>42597</c:v>
                </c:pt>
                <c:pt idx="137">
                  <c:v>42598</c:v>
                </c:pt>
                <c:pt idx="138">
                  <c:v>42599</c:v>
                </c:pt>
                <c:pt idx="139">
                  <c:v>42600</c:v>
                </c:pt>
                <c:pt idx="140">
                  <c:v>42601</c:v>
                </c:pt>
                <c:pt idx="141">
                  <c:v>42604</c:v>
                </c:pt>
                <c:pt idx="142">
                  <c:v>42605</c:v>
                </c:pt>
                <c:pt idx="143">
                  <c:v>42606</c:v>
                </c:pt>
                <c:pt idx="144">
                  <c:v>42607</c:v>
                </c:pt>
                <c:pt idx="145">
                  <c:v>42608</c:v>
                </c:pt>
                <c:pt idx="146">
                  <c:v>42611</c:v>
                </c:pt>
                <c:pt idx="147">
                  <c:v>42612</c:v>
                </c:pt>
                <c:pt idx="148">
                  <c:v>42613</c:v>
                </c:pt>
                <c:pt idx="149">
                  <c:v>42614</c:v>
                </c:pt>
                <c:pt idx="150">
                  <c:v>42615</c:v>
                </c:pt>
                <c:pt idx="151">
                  <c:v>42619</c:v>
                </c:pt>
                <c:pt idx="152">
                  <c:v>42620</c:v>
                </c:pt>
                <c:pt idx="153">
                  <c:v>42621</c:v>
                </c:pt>
                <c:pt idx="154">
                  <c:v>42622</c:v>
                </c:pt>
                <c:pt idx="155">
                  <c:v>42625</c:v>
                </c:pt>
                <c:pt idx="156">
                  <c:v>42626</c:v>
                </c:pt>
                <c:pt idx="157">
                  <c:v>42627</c:v>
                </c:pt>
                <c:pt idx="158">
                  <c:v>42628</c:v>
                </c:pt>
                <c:pt idx="159">
                  <c:v>42629</c:v>
                </c:pt>
                <c:pt idx="160">
                  <c:v>42632</c:v>
                </c:pt>
                <c:pt idx="161">
                  <c:v>42633</c:v>
                </c:pt>
                <c:pt idx="162">
                  <c:v>42634</c:v>
                </c:pt>
                <c:pt idx="163">
                  <c:v>42635</c:v>
                </c:pt>
                <c:pt idx="164">
                  <c:v>42636</c:v>
                </c:pt>
                <c:pt idx="165">
                  <c:v>42639</c:v>
                </c:pt>
                <c:pt idx="166">
                  <c:v>42640</c:v>
                </c:pt>
                <c:pt idx="167">
                  <c:v>42641</c:v>
                </c:pt>
                <c:pt idx="168">
                  <c:v>42642</c:v>
                </c:pt>
                <c:pt idx="169">
                  <c:v>42643</c:v>
                </c:pt>
                <c:pt idx="170">
                  <c:v>42646</c:v>
                </c:pt>
                <c:pt idx="171">
                  <c:v>42647</c:v>
                </c:pt>
                <c:pt idx="172">
                  <c:v>42648</c:v>
                </c:pt>
                <c:pt idx="173">
                  <c:v>42649</c:v>
                </c:pt>
                <c:pt idx="174">
                  <c:v>42650</c:v>
                </c:pt>
                <c:pt idx="175">
                  <c:v>42653</c:v>
                </c:pt>
                <c:pt idx="176">
                  <c:v>42654</c:v>
                </c:pt>
                <c:pt idx="177">
                  <c:v>42655</c:v>
                </c:pt>
                <c:pt idx="178">
                  <c:v>42656</c:v>
                </c:pt>
                <c:pt idx="179">
                  <c:v>42657</c:v>
                </c:pt>
                <c:pt idx="180">
                  <c:v>42660</c:v>
                </c:pt>
                <c:pt idx="181">
                  <c:v>42661</c:v>
                </c:pt>
                <c:pt idx="182">
                  <c:v>42662</c:v>
                </c:pt>
                <c:pt idx="183">
                  <c:v>42663</c:v>
                </c:pt>
                <c:pt idx="184">
                  <c:v>42664</c:v>
                </c:pt>
                <c:pt idx="185">
                  <c:v>42667</c:v>
                </c:pt>
                <c:pt idx="186">
                  <c:v>42668</c:v>
                </c:pt>
                <c:pt idx="187">
                  <c:v>42669</c:v>
                </c:pt>
                <c:pt idx="188">
                  <c:v>42670</c:v>
                </c:pt>
                <c:pt idx="189">
                  <c:v>42671</c:v>
                </c:pt>
                <c:pt idx="190">
                  <c:v>42674</c:v>
                </c:pt>
                <c:pt idx="191">
                  <c:v>42675</c:v>
                </c:pt>
                <c:pt idx="192">
                  <c:v>42676</c:v>
                </c:pt>
                <c:pt idx="193">
                  <c:v>42677</c:v>
                </c:pt>
                <c:pt idx="194">
                  <c:v>42678</c:v>
                </c:pt>
                <c:pt idx="195">
                  <c:v>42681</c:v>
                </c:pt>
                <c:pt idx="196">
                  <c:v>42682</c:v>
                </c:pt>
                <c:pt idx="197">
                  <c:v>42683</c:v>
                </c:pt>
                <c:pt idx="198">
                  <c:v>42684</c:v>
                </c:pt>
                <c:pt idx="199">
                  <c:v>42685</c:v>
                </c:pt>
                <c:pt idx="200">
                  <c:v>42688</c:v>
                </c:pt>
                <c:pt idx="201">
                  <c:v>42689</c:v>
                </c:pt>
                <c:pt idx="202">
                  <c:v>42690</c:v>
                </c:pt>
                <c:pt idx="203">
                  <c:v>42691</c:v>
                </c:pt>
                <c:pt idx="204">
                  <c:v>42692</c:v>
                </c:pt>
                <c:pt idx="205">
                  <c:v>42695</c:v>
                </c:pt>
                <c:pt idx="206">
                  <c:v>42696</c:v>
                </c:pt>
                <c:pt idx="207">
                  <c:v>42697</c:v>
                </c:pt>
                <c:pt idx="208">
                  <c:v>42699</c:v>
                </c:pt>
                <c:pt idx="209">
                  <c:v>42702</c:v>
                </c:pt>
                <c:pt idx="210">
                  <c:v>42703</c:v>
                </c:pt>
                <c:pt idx="211">
                  <c:v>42704</c:v>
                </c:pt>
                <c:pt idx="212">
                  <c:v>42705</c:v>
                </c:pt>
                <c:pt idx="213">
                  <c:v>42706</c:v>
                </c:pt>
                <c:pt idx="214">
                  <c:v>42709</c:v>
                </c:pt>
                <c:pt idx="215">
                  <c:v>42710</c:v>
                </c:pt>
                <c:pt idx="216">
                  <c:v>42711</c:v>
                </c:pt>
                <c:pt idx="217">
                  <c:v>42712</c:v>
                </c:pt>
                <c:pt idx="218">
                  <c:v>42713</c:v>
                </c:pt>
                <c:pt idx="219">
                  <c:v>42716</c:v>
                </c:pt>
                <c:pt idx="220">
                  <c:v>42717</c:v>
                </c:pt>
                <c:pt idx="221">
                  <c:v>42718</c:v>
                </c:pt>
                <c:pt idx="222">
                  <c:v>42719</c:v>
                </c:pt>
                <c:pt idx="223">
                  <c:v>42720</c:v>
                </c:pt>
                <c:pt idx="224">
                  <c:v>42723</c:v>
                </c:pt>
                <c:pt idx="225">
                  <c:v>42724</c:v>
                </c:pt>
                <c:pt idx="226">
                  <c:v>42725</c:v>
                </c:pt>
                <c:pt idx="227">
                  <c:v>42726</c:v>
                </c:pt>
                <c:pt idx="228">
                  <c:v>42727</c:v>
                </c:pt>
                <c:pt idx="229">
                  <c:v>42731</c:v>
                </c:pt>
                <c:pt idx="230">
                  <c:v>42732</c:v>
                </c:pt>
                <c:pt idx="231">
                  <c:v>42733</c:v>
                </c:pt>
                <c:pt idx="232">
                  <c:v>42734</c:v>
                </c:pt>
                <c:pt idx="233">
                  <c:v>42738</c:v>
                </c:pt>
                <c:pt idx="234">
                  <c:v>42739</c:v>
                </c:pt>
                <c:pt idx="235">
                  <c:v>42740</c:v>
                </c:pt>
                <c:pt idx="236">
                  <c:v>42741</c:v>
                </c:pt>
                <c:pt idx="237">
                  <c:v>42744</c:v>
                </c:pt>
                <c:pt idx="238">
                  <c:v>42745</c:v>
                </c:pt>
                <c:pt idx="239">
                  <c:v>42746</c:v>
                </c:pt>
                <c:pt idx="240">
                  <c:v>42747</c:v>
                </c:pt>
                <c:pt idx="241">
                  <c:v>42748</c:v>
                </c:pt>
                <c:pt idx="242">
                  <c:v>42752</c:v>
                </c:pt>
                <c:pt idx="243">
                  <c:v>42753</c:v>
                </c:pt>
                <c:pt idx="244">
                  <c:v>42754</c:v>
                </c:pt>
                <c:pt idx="245">
                  <c:v>42755</c:v>
                </c:pt>
                <c:pt idx="246">
                  <c:v>42758</c:v>
                </c:pt>
                <c:pt idx="247">
                  <c:v>42759</c:v>
                </c:pt>
                <c:pt idx="248">
                  <c:v>42760</c:v>
                </c:pt>
                <c:pt idx="249">
                  <c:v>42761</c:v>
                </c:pt>
                <c:pt idx="250">
                  <c:v>42762</c:v>
                </c:pt>
                <c:pt idx="251">
                  <c:v>42765</c:v>
                </c:pt>
                <c:pt idx="252">
                  <c:v>42766</c:v>
                </c:pt>
                <c:pt idx="253">
                  <c:v>42767</c:v>
                </c:pt>
                <c:pt idx="254">
                  <c:v>42768</c:v>
                </c:pt>
                <c:pt idx="255">
                  <c:v>42769</c:v>
                </c:pt>
                <c:pt idx="256">
                  <c:v>42772</c:v>
                </c:pt>
                <c:pt idx="257">
                  <c:v>42773</c:v>
                </c:pt>
                <c:pt idx="258">
                  <c:v>42774</c:v>
                </c:pt>
                <c:pt idx="259">
                  <c:v>42775</c:v>
                </c:pt>
                <c:pt idx="260">
                  <c:v>42776</c:v>
                </c:pt>
                <c:pt idx="261">
                  <c:v>42779</c:v>
                </c:pt>
                <c:pt idx="262">
                  <c:v>42780</c:v>
                </c:pt>
                <c:pt idx="263">
                  <c:v>42781</c:v>
                </c:pt>
                <c:pt idx="264">
                  <c:v>42782</c:v>
                </c:pt>
                <c:pt idx="265">
                  <c:v>42783</c:v>
                </c:pt>
                <c:pt idx="266">
                  <c:v>42787</c:v>
                </c:pt>
                <c:pt idx="267">
                  <c:v>42788</c:v>
                </c:pt>
                <c:pt idx="268">
                  <c:v>42789</c:v>
                </c:pt>
                <c:pt idx="269">
                  <c:v>42790</c:v>
                </c:pt>
                <c:pt idx="270">
                  <c:v>42793</c:v>
                </c:pt>
                <c:pt idx="271">
                  <c:v>42794</c:v>
                </c:pt>
                <c:pt idx="272">
                  <c:v>42795</c:v>
                </c:pt>
                <c:pt idx="273">
                  <c:v>42796</c:v>
                </c:pt>
                <c:pt idx="274">
                  <c:v>42797</c:v>
                </c:pt>
                <c:pt idx="275">
                  <c:v>42800</c:v>
                </c:pt>
                <c:pt idx="276">
                  <c:v>42801</c:v>
                </c:pt>
                <c:pt idx="277">
                  <c:v>42802</c:v>
                </c:pt>
                <c:pt idx="278">
                  <c:v>42803</c:v>
                </c:pt>
                <c:pt idx="279">
                  <c:v>42804</c:v>
                </c:pt>
                <c:pt idx="280">
                  <c:v>42807</c:v>
                </c:pt>
                <c:pt idx="281">
                  <c:v>42808</c:v>
                </c:pt>
                <c:pt idx="282">
                  <c:v>42809</c:v>
                </c:pt>
                <c:pt idx="283">
                  <c:v>42810</c:v>
                </c:pt>
                <c:pt idx="284">
                  <c:v>42811</c:v>
                </c:pt>
                <c:pt idx="285">
                  <c:v>42814</c:v>
                </c:pt>
                <c:pt idx="286">
                  <c:v>42815</c:v>
                </c:pt>
                <c:pt idx="287">
                  <c:v>42816</c:v>
                </c:pt>
                <c:pt idx="288">
                  <c:v>42817</c:v>
                </c:pt>
                <c:pt idx="289">
                  <c:v>42818</c:v>
                </c:pt>
                <c:pt idx="290">
                  <c:v>42821</c:v>
                </c:pt>
                <c:pt idx="291">
                  <c:v>42822</c:v>
                </c:pt>
                <c:pt idx="292">
                  <c:v>42823</c:v>
                </c:pt>
                <c:pt idx="293">
                  <c:v>42824</c:v>
                </c:pt>
                <c:pt idx="294">
                  <c:v>42825</c:v>
                </c:pt>
                <c:pt idx="295">
                  <c:v>42828</c:v>
                </c:pt>
                <c:pt idx="296">
                  <c:v>42829</c:v>
                </c:pt>
                <c:pt idx="297">
                  <c:v>42830</c:v>
                </c:pt>
                <c:pt idx="298">
                  <c:v>42831</c:v>
                </c:pt>
                <c:pt idx="299">
                  <c:v>42832</c:v>
                </c:pt>
                <c:pt idx="300">
                  <c:v>42835</c:v>
                </c:pt>
                <c:pt idx="301">
                  <c:v>42836</c:v>
                </c:pt>
                <c:pt idx="302">
                  <c:v>42837</c:v>
                </c:pt>
                <c:pt idx="303">
                  <c:v>42838</c:v>
                </c:pt>
                <c:pt idx="304">
                  <c:v>42842</c:v>
                </c:pt>
                <c:pt idx="305">
                  <c:v>42843</c:v>
                </c:pt>
                <c:pt idx="306">
                  <c:v>42844</c:v>
                </c:pt>
                <c:pt idx="307">
                  <c:v>42845</c:v>
                </c:pt>
                <c:pt idx="308">
                  <c:v>42846</c:v>
                </c:pt>
                <c:pt idx="309">
                  <c:v>42849</c:v>
                </c:pt>
                <c:pt idx="310">
                  <c:v>42850</c:v>
                </c:pt>
                <c:pt idx="311">
                  <c:v>42851</c:v>
                </c:pt>
                <c:pt idx="312">
                  <c:v>42852</c:v>
                </c:pt>
                <c:pt idx="313">
                  <c:v>42853</c:v>
                </c:pt>
                <c:pt idx="314">
                  <c:v>42856</c:v>
                </c:pt>
                <c:pt idx="315">
                  <c:v>42857</c:v>
                </c:pt>
                <c:pt idx="316">
                  <c:v>42858</c:v>
                </c:pt>
                <c:pt idx="317">
                  <c:v>42859</c:v>
                </c:pt>
                <c:pt idx="318">
                  <c:v>42860</c:v>
                </c:pt>
                <c:pt idx="319">
                  <c:v>42863</c:v>
                </c:pt>
                <c:pt idx="320">
                  <c:v>42864</c:v>
                </c:pt>
                <c:pt idx="321">
                  <c:v>42865</c:v>
                </c:pt>
                <c:pt idx="322">
                  <c:v>42866</c:v>
                </c:pt>
                <c:pt idx="323">
                  <c:v>42867</c:v>
                </c:pt>
                <c:pt idx="324">
                  <c:v>42870</c:v>
                </c:pt>
                <c:pt idx="325">
                  <c:v>42871</c:v>
                </c:pt>
                <c:pt idx="326">
                  <c:v>42872</c:v>
                </c:pt>
                <c:pt idx="327">
                  <c:v>42873</c:v>
                </c:pt>
                <c:pt idx="328">
                  <c:v>42874</c:v>
                </c:pt>
                <c:pt idx="329">
                  <c:v>42877</c:v>
                </c:pt>
                <c:pt idx="330">
                  <c:v>42878</c:v>
                </c:pt>
                <c:pt idx="331">
                  <c:v>42879</c:v>
                </c:pt>
                <c:pt idx="332">
                  <c:v>42880</c:v>
                </c:pt>
                <c:pt idx="333">
                  <c:v>42881</c:v>
                </c:pt>
                <c:pt idx="334">
                  <c:v>42885</c:v>
                </c:pt>
                <c:pt idx="335">
                  <c:v>42886</c:v>
                </c:pt>
                <c:pt idx="336">
                  <c:v>42887</c:v>
                </c:pt>
                <c:pt idx="337">
                  <c:v>42888</c:v>
                </c:pt>
                <c:pt idx="338">
                  <c:v>42891</c:v>
                </c:pt>
                <c:pt idx="339">
                  <c:v>42892</c:v>
                </c:pt>
                <c:pt idx="340">
                  <c:v>42893</c:v>
                </c:pt>
                <c:pt idx="341">
                  <c:v>42894</c:v>
                </c:pt>
                <c:pt idx="342">
                  <c:v>42895</c:v>
                </c:pt>
                <c:pt idx="343">
                  <c:v>42898</c:v>
                </c:pt>
                <c:pt idx="344">
                  <c:v>42899</c:v>
                </c:pt>
                <c:pt idx="345">
                  <c:v>42900</c:v>
                </c:pt>
                <c:pt idx="346">
                  <c:v>42901</c:v>
                </c:pt>
                <c:pt idx="347">
                  <c:v>42902</c:v>
                </c:pt>
                <c:pt idx="348">
                  <c:v>42905</c:v>
                </c:pt>
                <c:pt idx="349">
                  <c:v>42906</c:v>
                </c:pt>
                <c:pt idx="350">
                  <c:v>42907</c:v>
                </c:pt>
                <c:pt idx="351">
                  <c:v>42908</c:v>
                </c:pt>
                <c:pt idx="352">
                  <c:v>42909</c:v>
                </c:pt>
                <c:pt idx="353">
                  <c:v>42912</c:v>
                </c:pt>
                <c:pt idx="354">
                  <c:v>42913</c:v>
                </c:pt>
                <c:pt idx="355">
                  <c:v>42914</c:v>
                </c:pt>
                <c:pt idx="356">
                  <c:v>42915</c:v>
                </c:pt>
                <c:pt idx="357">
                  <c:v>42916</c:v>
                </c:pt>
                <c:pt idx="358">
                  <c:v>42919</c:v>
                </c:pt>
                <c:pt idx="359">
                  <c:v>42921</c:v>
                </c:pt>
                <c:pt idx="360">
                  <c:v>42922</c:v>
                </c:pt>
                <c:pt idx="361">
                  <c:v>42923</c:v>
                </c:pt>
                <c:pt idx="362">
                  <c:v>42926</c:v>
                </c:pt>
                <c:pt idx="363">
                  <c:v>42927</c:v>
                </c:pt>
                <c:pt idx="364">
                  <c:v>42928</c:v>
                </c:pt>
                <c:pt idx="365">
                  <c:v>42929</c:v>
                </c:pt>
                <c:pt idx="366">
                  <c:v>42930</c:v>
                </c:pt>
                <c:pt idx="367">
                  <c:v>42933</c:v>
                </c:pt>
                <c:pt idx="368">
                  <c:v>42934</c:v>
                </c:pt>
                <c:pt idx="369">
                  <c:v>42935</c:v>
                </c:pt>
                <c:pt idx="370">
                  <c:v>42936</c:v>
                </c:pt>
                <c:pt idx="371">
                  <c:v>42937</c:v>
                </c:pt>
                <c:pt idx="372">
                  <c:v>42940</c:v>
                </c:pt>
                <c:pt idx="373">
                  <c:v>42941</c:v>
                </c:pt>
                <c:pt idx="374">
                  <c:v>42942</c:v>
                </c:pt>
                <c:pt idx="375">
                  <c:v>42943</c:v>
                </c:pt>
                <c:pt idx="376">
                  <c:v>42944</c:v>
                </c:pt>
                <c:pt idx="377">
                  <c:v>42947</c:v>
                </c:pt>
                <c:pt idx="378">
                  <c:v>42948</c:v>
                </c:pt>
                <c:pt idx="379">
                  <c:v>42949</c:v>
                </c:pt>
                <c:pt idx="380">
                  <c:v>42950</c:v>
                </c:pt>
                <c:pt idx="381">
                  <c:v>42951</c:v>
                </c:pt>
                <c:pt idx="382">
                  <c:v>42954</c:v>
                </c:pt>
                <c:pt idx="383">
                  <c:v>42955</c:v>
                </c:pt>
                <c:pt idx="384">
                  <c:v>42956</c:v>
                </c:pt>
                <c:pt idx="385">
                  <c:v>42957</c:v>
                </c:pt>
                <c:pt idx="386">
                  <c:v>42958</c:v>
                </c:pt>
                <c:pt idx="387">
                  <c:v>42961</c:v>
                </c:pt>
                <c:pt idx="388">
                  <c:v>42962</c:v>
                </c:pt>
                <c:pt idx="389">
                  <c:v>42963</c:v>
                </c:pt>
                <c:pt idx="390">
                  <c:v>42964</c:v>
                </c:pt>
                <c:pt idx="391">
                  <c:v>42965</c:v>
                </c:pt>
                <c:pt idx="392">
                  <c:v>42968</c:v>
                </c:pt>
                <c:pt idx="393">
                  <c:v>42969</c:v>
                </c:pt>
                <c:pt idx="394">
                  <c:v>42970</c:v>
                </c:pt>
                <c:pt idx="395">
                  <c:v>42971</c:v>
                </c:pt>
                <c:pt idx="396">
                  <c:v>42972</c:v>
                </c:pt>
                <c:pt idx="397">
                  <c:v>42975</c:v>
                </c:pt>
                <c:pt idx="398">
                  <c:v>42976</c:v>
                </c:pt>
                <c:pt idx="399">
                  <c:v>42977</c:v>
                </c:pt>
                <c:pt idx="400">
                  <c:v>42978</c:v>
                </c:pt>
                <c:pt idx="401">
                  <c:v>42979</c:v>
                </c:pt>
                <c:pt idx="402">
                  <c:v>42983</c:v>
                </c:pt>
                <c:pt idx="403">
                  <c:v>42984</c:v>
                </c:pt>
                <c:pt idx="404">
                  <c:v>42985</c:v>
                </c:pt>
                <c:pt idx="405">
                  <c:v>42986</c:v>
                </c:pt>
                <c:pt idx="406">
                  <c:v>42989</c:v>
                </c:pt>
                <c:pt idx="407">
                  <c:v>42990</c:v>
                </c:pt>
                <c:pt idx="408">
                  <c:v>42991</c:v>
                </c:pt>
                <c:pt idx="409">
                  <c:v>42992</c:v>
                </c:pt>
                <c:pt idx="410">
                  <c:v>42993</c:v>
                </c:pt>
                <c:pt idx="411">
                  <c:v>42996</c:v>
                </c:pt>
                <c:pt idx="412">
                  <c:v>42997</c:v>
                </c:pt>
                <c:pt idx="413">
                  <c:v>42998</c:v>
                </c:pt>
                <c:pt idx="414">
                  <c:v>42999</c:v>
                </c:pt>
                <c:pt idx="415">
                  <c:v>43000</c:v>
                </c:pt>
                <c:pt idx="416">
                  <c:v>43003</c:v>
                </c:pt>
                <c:pt idx="417">
                  <c:v>43004</c:v>
                </c:pt>
                <c:pt idx="418">
                  <c:v>43005</c:v>
                </c:pt>
                <c:pt idx="419">
                  <c:v>43006</c:v>
                </c:pt>
                <c:pt idx="420">
                  <c:v>43007</c:v>
                </c:pt>
                <c:pt idx="421">
                  <c:v>43010</c:v>
                </c:pt>
                <c:pt idx="422">
                  <c:v>43011</c:v>
                </c:pt>
                <c:pt idx="423">
                  <c:v>43012</c:v>
                </c:pt>
                <c:pt idx="424">
                  <c:v>43013</c:v>
                </c:pt>
                <c:pt idx="425">
                  <c:v>43014</c:v>
                </c:pt>
                <c:pt idx="426">
                  <c:v>43017</c:v>
                </c:pt>
                <c:pt idx="427">
                  <c:v>43018</c:v>
                </c:pt>
                <c:pt idx="428">
                  <c:v>43019</c:v>
                </c:pt>
                <c:pt idx="429">
                  <c:v>43020</c:v>
                </c:pt>
                <c:pt idx="430">
                  <c:v>43021</c:v>
                </c:pt>
                <c:pt idx="431">
                  <c:v>43024</c:v>
                </c:pt>
                <c:pt idx="432">
                  <c:v>43025</c:v>
                </c:pt>
                <c:pt idx="433">
                  <c:v>43026</c:v>
                </c:pt>
                <c:pt idx="434">
                  <c:v>43027</c:v>
                </c:pt>
                <c:pt idx="435">
                  <c:v>43028</c:v>
                </c:pt>
                <c:pt idx="436">
                  <c:v>43031</c:v>
                </c:pt>
                <c:pt idx="437">
                  <c:v>43032</c:v>
                </c:pt>
                <c:pt idx="438">
                  <c:v>43033</c:v>
                </c:pt>
                <c:pt idx="439">
                  <c:v>43034</c:v>
                </c:pt>
                <c:pt idx="440">
                  <c:v>43035</c:v>
                </c:pt>
                <c:pt idx="441">
                  <c:v>43038</c:v>
                </c:pt>
                <c:pt idx="442">
                  <c:v>43039</c:v>
                </c:pt>
                <c:pt idx="443">
                  <c:v>43040</c:v>
                </c:pt>
                <c:pt idx="444">
                  <c:v>43041</c:v>
                </c:pt>
                <c:pt idx="445">
                  <c:v>43042</c:v>
                </c:pt>
                <c:pt idx="446">
                  <c:v>43045</c:v>
                </c:pt>
                <c:pt idx="447">
                  <c:v>43046</c:v>
                </c:pt>
                <c:pt idx="448">
                  <c:v>43047</c:v>
                </c:pt>
                <c:pt idx="449">
                  <c:v>43048</c:v>
                </c:pt>
                <c:pt idx="450">
                  <c:v>43049</c:v>
                </c:pt>
                <c:pt idx="451">
                  <c:v>43052</c:v>
                </c:pt>
                <c:pt idx="452">
                  <c:v>43053</c:v>
                </c:pt>
                <c:pt idx="453">
                  <c:v>43054</c:v>
                </c:pt>
                <c:pt idx="454">
                  <c:v>43055</c:v>
                </c:pt>
                <c:pt idx="455">
                  <c:v>43056</c:v>
                </c:pt>
                <c:pt idx="456">
                  <c:v>43059</c:v>
                </c:pt>
                <c:pt idx="457">
                  <c:v>43060</c:v>
                </c:pt>
                <c:pt idx="458">
                  <c:v>43061</c:v>
                </c:pt>
                <c:pt idx="459">
                  <c:v>43063</c:v>
                </c:pt>
                <c:pt idx="460">
                  <c:v>43066</c:v>
                </c:pt>
                <c:pt idx="461">
                  <c:v>43067</c:v>
                </c:pt>
                <c:pt idx="462">
                  <c:v>43068</c:v>
                </c:pt>
                <c:pt idx="463">
                  <c:v>43069</c:v>
                </c:pt>
                <c:pt idx="464">
                  <c:v>43070</c:v>
                </c:pt>
                <c:pt idx="465">
                  <c:v>43073</c:v>
                </c:pt>
                <c:pt idx="466">
                  <c:v>43074</c:v>
                </c:pt>
                <c:pt idx="467">
                  <c:v>43075</c:v>
                </c:pt>
                <c:pt idx="468">
                  <c:v>43076</c:v>
                </c:pt>
                <c:pt idx="469">
                  <c:v>43077</c:v>
                </c:pt>
                <c:pt idx="470">
                  <c:v>43080</c:v>
                </c:pt>
                <c:pt idx="471">
                  <c:v>43081</c:v>
                </c:pt>
                <c:pt idx="472">
                  <c:v>43082</c:v>
                </c:pt>
                <c:pt idx="473">
                  <c:v>43083</c:v>
                </c:pt>
                <c:pt idx="474">
                  <c:v>43084</c:v>
                </c:pt>
                <c:pt idx="475">
                  <c:v>43087</c:v>
                </c:pt>
                <c:pt idx="476">
                  <c:v>43088</c:v>
                </c:pt>
                <c:pt idx="477">
                  <c:v>43089</c:v>
                </c:pt>
                <c:pt idx="478">
                  <c:v>43090</c:v>
                </c:pt>
                <c:pt idx="479">
                  <c:v>43091</c:v>
                </c:pt>
                <c:pt idx="480">
                  <c:v>43095</c:v>
                </c:pt>
                <c:pt idx="481">
                  <c:v>43096</c:v>
                </c:pt>
                <c:pt idx="482">
                  <c:v>43097</c:v>
                </c:pt>
                <c:pt idx="483">
                  <c:v>43098</c:v>
                </c:pt>
                <c:pt idx="484">
                  <c:v>43102</c:v>
                </c:pt>
                <c:pt idx="485">
                  <c:v>43103</c:v>
                </c:pt>
                <c:pt idx="486">
                  <c:v>43104</c:v>
                </c:pt>
                <c:pt idx="487">
                  <c:v>43105</c:v>
                </c:pt>
                <c:pt idx="488">
                  <c:v>43108</c:v>
                </c:pt>
                <c:pt idx="489">
                  <c:v>43109</c:v>
                </c:pt>
                <c:pt idx="490">
                  <c:v>43110</c:v>
                </c:pt>
                <c:pt idx="491">
                  <c:v>43111</c:v>
                </c:pt>
                <c:pt idx="492">
                  <c:v>43112</c:v>
                </c:pt>
                <c:pt idx="493">
                  <c:v>43116</c:v>
                </c:pt>
                <c:pt idx="494">
                  <c:v>43117</c:v>
                </c:pt>
                <c:pt idx="495">
                  <c:v>43118</c:v>
                </c:pt>
                <c:pt idx="496">
                  <c:v>43119</c:v>
                </c:pt>
                <c:pt idx="497">
                  <c:v>43122</c:v>
                </c:pt>
                <c:pt idx="498">
                  <c:v>43123</c:v>
                </c:pt>
                <c:pt idx="499">
                  <c:v>43124</c:v>
                </c:pt>
                <c:pt idx="500">
                  <c:v>43125</c:v>
                </c:pt>
                <c:pt idx="501">
                  <c:v>43126</c:v>
                </c:pt>
                <c:pt idx="502">
                  <c:v>43129</c:v>
                </c:pt>
                <c:pt idx="503">
                  <c:v>43130</c:v>
                </c:pt>
                <c:pt idx="504">
                  <c:v>43131</c:v>
                </c:pt>
              </c:numCache>
            </c:numRef>
          </c:cat>
          <c:val>
            <c:numRef>
              <c:f>'Inputs + Graphs'!$D$4:$D$508</c:f>
              <c:numCache>
                <c:formatCode>General</c:formatCode>
                <c:ptCount val="505"/>
                <c:pt idx="0">
                  <c:v>50.316063</c:v>
                </c:pt>
                <c:pt idx="1">
                  <c:v>48.743403999999998</c:v>
                </c:pt>
                <c:pt idx="2">
                  <c:v>47.970860000000002</c:v>
                </c:pt>
                <c:pt idx="3">
                  <c:v>47.823718999999997</c:v>
                </c:pt>
                <c:pt idx="4">
                  <c:v>46.131495999999999</c:v>
                </c:pt>
                <c:pt idx="5">
                  <c:v>45.441710999999998</c:v>
                </c:pt>
                <c:pt idx="6">
                  <c:v>45.322163000000003</c:v>
                </c:pt>
                <c:pt idx="7">
                  <c:v>45.717632000000002</c:v>
                </c:pt>
                <c:pt idx="8">
                  <c:v>45.699233999999997</c:v>
                </c:pt>
                <c:pt idx="9">
                  <c:v>46.444186999999999</c:v>
                </c:pt>
                <c:pt idx="10">
                  <c:v>47.324162000000001</c:v>
                </c:pt>
                <c:pt idx="11">
                  <c:v>48.556125999999999</c:v>
                </c:pt>
                <c:pt idx="12">
                  <c:v>48.343074999999999</c:v>
                </c:pt>
                <c:pt idx="13">
                  <c:v>48.000340000000001</c:v>
                </c:pt>
                <c:pt idx="14">
                  <c:v>48.769173000000002</c:v>
                </c:pt>
                <c:pt idx="15">
                  <c:v>47.407524000000002</c:v>
                </c:pt>
                <c:pt idx="16">
                  <c:v>47.574257000000003</c:v>
                </c:pt>
                <c:pt idx="17">
                  <c:v>48.259720000000002</c:v>
                </c:pt>
                <c:pt idx="18">
                  <c:v>47.518673</c:v>
                </c:pt>
                <c:pt idx="19">
                  <c:v>47.129641999999997</c:v>
                </c:pt>
                <c:pt idx="20">
                  <c:v>48.704338</c:v>
                </c:pt>
                <c:pt idx="21">
                  <c:v>49.047066000000001</c:v>
                </c:pt>
                <c:pt idx="22">
                  <c:v>48.491283000000003</c:v>
                </c:pt>
                <c:pt idx="23">
                  <c:v>48.194870000000002</c:v>
                </c:pt>
                <c:pt idx="24">
                  <c:v>47.268580999999998</c:v>
                </c:pt>
                <c:pt idx="25">
                  <c:v>47.842880000000001</c:v>
                </c:pt>
                <c:pt idx="26">
                  <c:v>48.945174999999999</c:v>
                </c:pt>
                <c:pt idx="27">
                  <c:v>48.213405999999999</c:v>
                </c:pt>
                <c:pt idx="28">
                  <c:v>49.158211000000001</c:v>
                </c:pt>
                <c:pt idx="29">
                  <c:v>49.250838999999999</c:v>
                </c:pt>
                <c:pt idx="30">
                  <c:v>49.639876999999998</c:v>
                </c:pt>
                <c:pt idx="31">
                  <c:v>50.343864000000004</c:v>
                </c:pt>
                <c:pt idx="32">
                  <c:v>50.631011999999998</c:v>
                </c:pt>
                <c:pt idx="33">
                  <c:v>49.547252999999998</c:v>
                </c:pt>
                <c:pt idx="34">
                  <c:v>49.889980000000001</c:v>
                </c:pt>
                <c:pt idx="35">
                  <c:v>50.084502999999998</c:v>
                </c:pt>
                <c:pt idx="36">
                  <c:v>49.991878999999997</c:v>
                </c:pt>
                <c:pt idx="37">
                  <c:v>50.214188</c:v>
                </c:pt>
                <c:pt idx="38">
                  <c:v>49.593563000000003</c:v>
                </c:pt>
                <c:pt idx="39">
                  <c:v>50.677326000000001</c:v>
                </c:pt>
                <c:pt idx="40">
                  <c:v>50.992271000000002</c:v>
                </c:pt>
                <c:pt idx="41">
                  <c:v>51.158993000000002</c:v>
                </c:pt>
                <c:pt idx="42">
                  <c:v>51.473945999999998</c:v>
                </c:pt>
                <c:pt idx="43">
                  <c:v>51.344265</c:v>
                </c:pt>
                <c:pt idx="44">
                  <c:v>50.538390999999997</c:v>
                </c:pt>
                <c:pt idx="45">
                  <c:v>51.057102</c:v>
                </c:pt>
                <c:pt idx="46">
                  <c:v>50.445762999999999</c:v>
                </c:pt>
                <c:pt idx="47">
                  <c:v>50.408707</c:v>
                </c:pt>
                <c:pt idx="48">
                  <c:v>50.306815999999998</c:v>
                </c:pt>
                <c:pt idx="49">
                  <c:v>50.621754000000003</c:v>
                </c:pt>
                <c:pt idx="50">
                  <c:v>51.270149000000004</c:v>
                </c:pt>
                <c:pt idx="51">
                  <c:v>51.279415</c:v>
                </c:pt>
                <c:pt idx="52">
                  <c:v>51.548042000000002</c:v>
                </c:pt>
                <c:pt idx="53">
                  <c:v>52.298335999999999</c:v>
                </c:pt>
                <c:pt idx="54">
                  <c:v>52.233494</c:v>
                </c:pt>
                <c:pt idx="55">
                  <c:v>51.492466</c:v>
                </c:pt>
                <c:pt idx="56">
                  <c:v>51.668461000000001</c:v>
                </c:pt>
                <c:pt idx="57">
                  <c:v>47.963298999999999</c:v>
                </c:pt>
                <c:pt idx="58">
                  <c:v>48.268977999999997</c:v>
                </c:pt>
                <c:pt idx="59">
                  <c:v>47.648361000000001</c:v>
                </c:pt>
                <c:pt idx="60">
                  <c:v>47.185214999999999</c:v>
                </c:pt>
                <c:pt idx="61">
                  <c:v>46.221874</c:v>
                </c:pt>
                <c:pt idx="62">
                  <c:v>46.19408</c:v>
                </c:pt>
                <c:pt idx="63">
                  <c:v>46.879542999999998</c:v>
                </c:pt>
                <c:pt idx="64">
                  <c:v>46.110717999999999</c:v>
                </c:pt>
                <c:pt idx="65">
                  <c:v>46.19408</c:v>
                </c:pt>
                <c:pt idx="66">
                  <c:v>46.258923000000003</c:v>
                </c:pt>
                <c:pt idx="67">
                  <c:v>46.675755000000002</c:v>
                </c:pt>
                <c:pt idx="68">
                  <c:v>46.379345000000001</c:v>
                </c:pt>
                <c:pt idx="69">
                  <c:v>47.259318999999998</c:v>
                </c:pt>
                <c:pt idx="70">
                  <c:v>47.287109000000001</c:v>
                </c:pt>
                <c:pt idx="71">
                  <c:v>47.713200000000001</c:v>
                </c:pt>
                <c:pt idx="72">
                  <c:v>47.314903000000001</c:v>
                </c:pt>
                <c:pt idx="73">
                  <c:v>48.009616999999999</c:v>
                </c:pt>
                <c:pt idx="74">
                  <c:v>47.114151</c:v>
                </c:pt>
                <c:pt idx="75">
                  <c:v>47.393982000000001</c:v>
                </c:pt>
                <c:pt idx="76">
                  <c:v>46.936923999999998</c:v>
                </c:pt>
                <c:pt idx="77">
                  <c:v>47.216754999999999</c:v>
                </c:pt>
                <c:pt idx="78">
                  <c:v>46.666435</c:v>
                </c:pt>
                <c:pt idx="79">
                  <c:v>48.121552000000001</c:v>
                </c:pt>
                <c:pt idx="80">
                  <c:v>48.615912999999999</c:v>
                </c:pt>
                <c:pt idx="81">
                  <c:v>48.401370999999997</c:v>
                </c:pt>
                <c:pt idx="82">
                  <c:v>48.802470999999997</c:v>
                </c:pt>
                <c:pt idx="83">
                  <c:v>49.43676</c:v>
                </c:pt>
                <c:pt idx="84">
                  <c:v>49.296829000000002</c:v>
                </c:pt>
                <c:pt idx="85">
                  <c:v>48.951720999999999</c:v>
                </c:pt>
                <c:pt idx="86">
                  <c:v>48.308093999999997</c:v>
                </c:pt>
                <c:pt idx="87">
                  <c:v>48.625252000000003</c:v>
                </c:pt>
                <c:pt idx="88">
                  <c:v>48.597262999999998</c:v>
                </c:pt>
                <c:pt idx="89">
                  <c:v>48.541285999999999</c:v>
                </c:pt>
                <c:pt idx="90">
                  <c:v>48.149521</c:v>
                </c:pt>
                <c:pt idx="91">
                  <c:v>48.018940000000001</c:v>
                </c:pt>
                <c:pt idx="92">
                  <c:v>46.769024000000002</c:v>
                </c:pt>
                <c:pt idx="93">
                  <c:v>46.479874000000002</c:v>
                </c:pt>
                <c:pt idx="94">
                  <c:v>46.349285000000002</c:v>
                </c:pt>
                <c:pt idx="95">
                  <c:v>47.002223999999998</c:v>
                </c:pt>
                <c:pt idx="96">
                  <c:v>46.759704999999997</c:v>
                </c:pt>
                <c:pt idx="97">
                  <c:v>46.703743000000003</c:v>
                </c:pt>
                <c:pt idx="98">
                  <c:v>47.748435999999998</c:v>
                </c:pt>
                <c:pt idx="99">
                  <c:v>47.561892999999998</c:v>
                </c:pt>
                <c:pt idx="100">
                  <c:v>48.420032999999997</c:v>
                </c:pt>
                <c:pt idx="101">
                  <c:v>46.479874000000002</c:v>
                </c:pt>
                <c:pt idx="102">
                  <c:v>45.173996000000002</c:v>
                </c:pt>
                <c:pt idx="103">
                  <c:v>46.116089000000002</c:v>
                </c:pt>
                <c:pt idx="104">
                  <c:v>47.142136000000001</c:v>
                </c:pt>
                <c:pt idx="105">
                  <c:v>47.729782</c:v>
                </c:pt>
                <c:pt idx="106">
                  <c:v>47.720455000000001</c:v>
                </c:pt>
                <c:pt idx="107">
                  <c:v>47.729782</c:v>
                </c:pt>
                <c:pt idx="108">
                  <c:v>47.925666999999997</c:v>
                </c:pt>
                <c:pt idx="109">
                  <c:v>47.925666999999997</c:v>
                </c:pt>
                <c:pt idx="110">
                  <c:v>48.783810000000003</c:v>
                </c:pt>
                <c:pt idx="111">
                  <c:v>49.054321000000002</c:v>
                </c:pt>
                <c:pt idx="112">
                  <c:v>49.632632999999998</c:v>
                </c:pt>
                <c:pt idx="113">
                  <c:v>49.912457000000003</c:v>
                </c:pt>
                <c:pt idx="114">
                  <c:v>50.127003000000002</c:v>
                </c:pt>
                <c:pt idx="115">
                  <c:v>50.089694999999999</c:v>
                </c:pt>
                <c:pt idx="116">
                  <c:v>50.332211000000001</c:v>
                </c:pt>
                <c:pt idx="117">
                  <c:v>49.520702</c:v>
                </c:pt>
                <c:pt idx="118">
                  <c:v>52.151108000000001</c:v>
                </c:pt>
                <c:pt idx="119">
                  <c:v>52.048507999999998</c:v>
                </c:pt>
                <c:pt idx="120">
                  <c:v>52.766742999999998</c:v>
                </c:pt>
                <c:pt idx="121">
                  <c:v>52.915970000000002</c:v>
                </c:pt>
                <c:pt idx="122">
                  <c:v>52.943953999999998</c:v>
                </c:pt>
                <c:pt idx="123">
                  <c:v>52.412281</c:v>
                </c:pt>
                <c:pt idx="124">
                  <c:v>52.430939000000002</c:v>
                </c:pt>
                <c:pt idx="125">
                  <c:v>52.869335</c:v>
                </c:pt>
                <c:pt idx="126">
                  <c:v>52.776062000000003</c:v>
                </c:pt>
                <c:pt idx="127">
                  <c:v>52.776062000000003</c:v>
                </c:pt>
                <c:pt idx="128">
                  <c:v>53.139847000000003</c:v>
                </c:pt>
                <c:pt idx="129">
                  <c:v>53.531604999999999</c:v>
                </c:pt>
                <c:pt idx="130">
                  <c:v>54.063277999999997</c:v>
                </c:pt>
                <c:pt idx="131">
                  <c:v>54.156562999999998</c:v>
                </c:pt>
                <c:pt idx="132">
                  <c:v>54.287143999999998</c:v>
                </c:pt>
                <c:pt idx="133">
                  <c:v>54.119259</c:v>
                </c:pt>
                <c:pt idx="134">
                  <c:v>54.380423999999998</c:v>
                </c:pt>
                <c:pt idx="135">
                  <c:v>54.044632</c:v>
                </c:pt>
                <c:pt idx="136">
                  <c:v>54.212524000000002</c:v>
                </c:pt>
                <c:pt idx="137">
                  <c:v>53.912174</c:v>
                </c:pt>
                <c:pt idx="138">
                  <c:v>54.024802999999999</c:v>
                </c:pt>
                <c:pt idx="139">
                  <c:v>54.062354999999997</c:v>
                </c:pt>
                <c:pt idx="140">
                  <c:v>54.081122999999998</c:v>
                </c:pt>
                <c:pt idx="141">
                  <c:v>54.128051999999997</c:v>
                </c:pt>
                <c:pt idx="142">
                  <c:v>54.334541000000002</c:v>
                </c:pt>
                <c:pt idx="143">
                  <c:v>54.390858000000001</c:v>
                </c:pt>
                <c:pt idx="144">
                  <c:v>54.597343000000002</c:v>
                </c:pt>
                <c:pt idx="145">
                  <c:v>54.465938999999999</c:v>
                </c:pt>
                <c:pt idx="146">
                  <c:v>54.531643000000003</c:v>
                </c:pt>
                <c:pt idx="147">
                  <c:v>54.334541000000002</c:v>
                </c:pt>
                <c:pt idx="148">
                  <c:v>53.930954</c:v>
                </c:pt>
                <c:pt idx="149">
                  <c:v>54.052967000000002</c:v>
                </c:pt>
                <c:pt idx="150">
                  <c:v>54.128051999999997</c:v>
                </c:pt>
                <c:pt idx="151">
                  <c:v>54.071742999999998</c:v>
                </c:pt>
                <c:pt idx="152">
                  <c:v>54.118664000000003</c:v>
                </c:pt>
                <c:pt idx="153">
                  <c:v>53.902790000000003</c:v>
                </c:pt>
                <c:pt idx="154">
                  <c:v>52.757725000000001</c:v>
                </c:pt>
                <c:pt idx="155">
                  <c:v>53.546135</c:v>
                </c:pt>
                <c:pt idx="156">
                  <c:v>53.058075000000002</c:v>
                </c:pt>
                <c:pt idx="157">
                  <c:v>52.804645999999998</c:v>
                </c:pt>
                <c:pt idx="158">
                  <c:v>53.677528000000002</c:v>
                </c:pt>
                <c:pt idx="159">
                  <c:v>53.733848999999999</c:v>
                </c:pt>
                <c:pt idx="160">
                  <c:v>53.433506000000001</c:v>
                </c:pt>
                <c:pt idx="161">
                  <c:v>53.320869000000002</c:v>
                </c:pt>
                <c:pt idx="162">
                  <c:v>54.212521000000002</c:v>
                </c:pt>
                <c:pt idx="163">
                  <c:v>54.268844999999999</c:v>
                </c:pt>
                <c:pt idx="164">
                  <c:v>53.902790000000003</c:v>
                </c:pt>
                <c:pt idx="165">
                  <c:v>53.405354000000003</c:v>
                </c:pt>
                <c:pt idx="166">
                  <c:v>54.390858000000001</c:v>
                </c:pt>
                <c:pt idx="167">
                  <c:v>54.465938999999999</c:v>
                </c:pt>
                <c:pt idx="168">
                  <c:v>53.874640999999997</c:v>
                </c:pt>
                <c:pt idx="169">
                  <c:v>54.062354999999997</c:v>
                </c:pt>
                <c:pt idx="170">
                  <c:v>53.893410000000003</c:v>
                </c:pt>
                <c:pt idx="171">
                  <c:v>53.724463999999998</c:v>
                </c:pt>
                <c:pt idx="172">
                  <c:v>54.099899000000001</c:v>
                </c:pt>
                <c:pt idx="173">
                  <c:v>54.193756</c:v>
                </c:pt>
                <c:pt idx="174">
                  <c:v>54.250069000000003</c:v>
                </c:pt>
                <c:pt idx="175">
                  <c:v>54.47533</c:v>
                </c:pt>
                <c:pt idx="176">
                  <c:v>53.677528000000002</c:v>
                </c:pt>
                <c:pt idx="177">
                  <c:v>53.602443999999998</c:v>
                </c:pt>
                <c:pt idx="178">
                  <c:v>53.424121999999997</c:v>
                </c:pt>
                <c:pt idx="179">
                  <c:v>53.893410000000003</c:v>
                </c:pt>
                <c:pt idx="180">
                  <c:v>53.705691999999999</c:v>
                </c:pt>
                <c:pt idx="181">
                  <c:v>54.118664000000003</c:v>
                </c:pt>
                <c:pt idx="182">
                  <c:v>53.996651</c:v>
                </c:pt>
                <c:pt idx="183">
                  <c:v>53.733848999999999</c:v>
                </c:pt>
                <c:pt idx="184">
                  <c:v>55.995831000000003</c:v>
                </c:pt>
                <c:pt idx="185">
                  <c:v>57.253532</c:v>
                </c:pt>
                <c:pt idx="186">
                  <c:v>57.244148000000003</c:v>
                </c:pt>
                <c:pt idx="187">
                  <c:v>56.90625</c:v>
                </c:pt>
                <c:pt idx="188">
                  <c:v>56.408805999999998</c:v>
                </c:pt>
                <c:pt idx="189">
                  <c:v>56.192931999999999</c:v>
                </c:pt>
                <c:pt idx="190">
                  <c:v>56.239860999999998</c:v>
                </c:pt>
                <c:pt idx="191">
                  <c:v>56.127234999999999</c:v>
                </c:pt>
                <c:pt idx="192">
                  <c:v>55.779957000000003</c:v>
                </c:pt>
                <c:pt idx="193">
                  <c:v>55.573470999999998</c:v>
                </c:pt>
                <c:pt idx="194">
                  <c:v>55.104179000000002</c:v>
                </c:pt>
                <c:pt idx="195">
                  <c:v>56.709156</c:v>
                </c:pt>
                <c:pt idx="196">
                  <c:v>56.756084000000001</c:v>
                </c:pt>
                <c:pt idx="197">
                  <c:v>56.474502999999999</c:v>
                </c:pt>
                <c:pt idx="198">
                  <c:v>55.094799000000002</c:v>
                </c:pt>
                <c:pt idx="199">
                  <c:v>55.395142</c:v>
                </c:pt>
                <c:pt idx="200">
                  <c:v>54.550410999999997</c:v>
                </c:pt>
                <c:pt idx="201">
                  <c:v>55.627631999999998</c:v>
                </c:pt>
                <c:pt idx="202">
                  <c:v>56.364674000000001</c:v>
                </c:pt>
                <c:pt idx="203">
                  <c:v>57.300139999999999</c:v>
                </c:pt>
                <c:pt idx="204">
                  <c:v>57.026114999999997</c:v>
                </c:pt>
                <c:pt idx="205">
                  <c:v>57.508021999999997</c:v>
                </c:pt>
                <c:pt idx="206">
                  <c:v>57.753695999999998</c:v>
                </c:pt>
                <c:pt idx="207">
                  <c:v>57.073363999999998</c:v>
                </c:pt>
                <c:pt idx="208">
                  <c:v>57.196201000000002</c:v>
                </c:pt>
                <c:pt idx="209">
                  <c:v>57.271793000000002</c:v>
                </c:pt>
                <c:pt idx="210">
                  <c:v>57.725357000000002</c:v>
                </c:pt>
                <c:pt idx="211">
                  <c:v>56.941071000000001</c:v>
                </c:pt>
                <c:pt idx="212">
                  <c:v>55.939449000000003</c:v>
                </c:pt>
                <c:pt idx="213">
                  <c:v>55.986697999999997</c:v>
                </c:pt>
                <c:pt idx="214">
                  <c:v>56.903275000000001</c:v>
                </c:pt>
                <c:pt idx="215">
                  <c:v>56.648147999999999</c:v>
                </c:pt>
                <c:pt idx="216">
                  <c:v>57.989936999999998</c:v>
                </c:pt>
                <c:pt idx="217">
                  <c:v>57.649757000000001</c:v>
                </c:pt>
                <c:pt idx="218">
                  <c:v>58.556896000000002</c:v>
                </c:pt>
                <c:pt idx="219">
                  <c:v>58.745871999999999</c:v>
                </c:pt>
                <c:pt idx="220">
                  <c:v>59.511260999999998</c:v>
                </c:pt>
                <c:pt idx="221">
                  <c:v>59.227783000000002</c:v>
                </c:pt>
                <c:pt idx="222">
                  <c:v>59.133288999999998</c:v>
                </c:pt>
                <c:pt idx="223">
                  <c:v>58.86871</c:v>
                </c:pt>
                <c:pt idx="224">
                  <c:v>60.116005000000001</c:v>
                </c:pt>
                <c:pt idx="225">
                  <c:v>60.040416999999998</c:v>
                </c:pt>
                <c:pt idx="226">
                  <c:v>60.040416999999998</c:v>
                </c:pt>
                <c:pt idx="227">
                  <c:v>60.049877000000002</c:v>
                </c:pt>
                <c:pt idx="228">
                  <c:v>59.756943</c:v>
                </c:pt>
                <c:pt idx="229">
                  <c:v>59.794735000000003</c:v>
                </c:pt>
                <c:pt idx="230">
                  <c:v>59.520710000000001</c:v>
                </c:pt>
                <c:pt idx="231">
                  <c:v>59.435673000000001</c:v>
                </c:pt>
                <c:pt idx="232">
                  <c:v>58.717522000000002</c:v>
                </c:pt>
                <c:pt idx="233">
                  <c:v>59.133288999999998</c:v>
                </c:pt>
                <c:pt idx="234">
                  <c:v>58.86871</c:v>
                </c:pt>
                <c:pt idx="235">
                  <c:v>58.86871</c:v>
                </c:pt>
                <c:pt idx="236">
                  <c:v>59.378971</c:v>
                </c:pt>
                <c:pt idx="237">
                  <c:v>59.189987000000002</c:v>
                </c:pt>
                <c:pt idx="238">
                  <c:v>59.171084999999998</c:v>
                </c:pt>
                <c:pt idx="239">
                  <c:v>59.709685999999998</c:v>
                </c:pt>
                <c:pt idx="240">
                  <c:v>59.161636000000001</c:v>
                </c:pt>
                <c:pt idx="241">
                  <c:v>59.246684999999999</c:v>
                </c:pt>
                <c:pt idx="242">
                  <c:v>59.086044000000001</c:v>
                </c:pt>
                <c:pt idx="243">
                  <c:v>59.057696999999997</c:v>
                </c:pt>
                <c:pt idx="244">
                  <c:v>58.86871</c:v>
                </c:pt>
                <c:pt idx="245">
                  <c:v>59.284477000000003</c:v>
                </c:pt>
                <c:pt idx="246">
                  <c:v>59.492367000000002</c:v>
                </c:pt>
                <c:pt idx="247">
                  <c:v>60.021526000000001</c:v>
                </c:pt>
                <c:pt idx="248">
                  <c:v>60.172702999999998</c:v>
                </c:pt>
                <c:pt idx="249">
                  <c:v>60.730209000000002</c:v>
                </c:pt>
                <c:pt idx="250">
                  <c:v>62.157043000000002</c:v>
                </c:pt>
                <c:pt idx="251">
                  <c:v>61.542834999999997</c:v>
                </c:pt>
                <c:pt idx="252">
                  <c:v>61.089278999999998</c:v>
                </c:pt>
                <c:pt idx="253">
                  <c:v>60.078220000000002</c:v>
                </c:pt>
                <c:pt idx="254">
                  <c:v>59.690787999999998</c:v>
                </c:pt>
                <c:pt idx="255">
                  <c:v>60.172702999999998</c:v>
                </c:pt>
                <c:pt idx="256">
                  <c:v>60.134906999999998</c:v>
                </c:pt>
                <c:pt idx="257">
                  <c:v>59.936473999999997</c:v>
                </c:pt>
                <c:pt idx="258">
                  <c:v>59.851436999999997</c:v>
                </c:pt>
                <c:pt idx="259">
                  <c:v>60.531776000000001</c:v>
                </c:pt>
                <c:pt idx="260">
                  <c:v>60.475085999999997</c:v>
                </c:pt>
                <c:pt idx="261">
                  <c:v>61.155425999999999</c:v>
                </c:pt>
                <c:pt idx="262">
                  <c:v>61.383595</c:v>
                </c:pt>
                <c:pt idx="263">
                  <c:v>61.345562000000001</c:v>
                </c:pt>
                <c:pt idx="264">
                  <c:v>61.336044000000001</c:v>
                </c:pt>
                <c:pt idx="265">
                  <c:v>61.431122000000002</c:v>
                </c:pt>
                <c:pt idx="266">
                  <c:v>61.307537000000004</c:v>
                </c:pt>
                <c:pt idx="267">
                  <c:v>61.183948999999998</c:v>
                </c:pt>
                <c:pt idx="268">
                  <c:v>61.431122000000002</c:v>
                </c:pt>
                <c:pt idx="269">
                  <c:v>61.431122000000002</c:v>
                </c:pt>
                <c:pt idx="270">
                  <c:v>61.060367999999997</c:v>
                </c:pt>
                <c:pt idx="271">
                  <c:v>60.822701000000002</c:v>
                </c:pt>
                <c:pt idx="272">
                  <c:v>61.735340000000001</c:v>
                </c:pt>
                <c:pt idx="273">
                  <c:v>60.851222999999997</c:v>
                </c:pt>
                <c:pt idx="274">
                  <c:v>61.079371999999999</c:v>
                </c:pt>
                <c:pt idx="275">
                  <c:v>61.098388999999997</c:v>
                </c:pt>
                <c:pt idx="276">
                  <c:v>61.221981</c:v>
                </c:pt>
                <c:pt idx="277">
                  <c:v>61.782856000000002</c:v>
                </c:pt>
                <c:pt idx="278">
                  <c:v>61.535693999999999</c:v>
                </c:pt>
                <c:pt idx="279">
                  <c:v>61.725811</c:v>
                </c:pt>
                <c:pt idx="280">
                  <c:v>61.516677999999999</c:v>
                </c:pt>
                <c:pt idx="281">
                  <c:v>61.231479999999998</c:v>
                </c:pt>
                <c:pt idx="282">
                  <c:v>61.554707000000001</c:v>
                </c:pt>
                <c:pt idx="283">
                  <c:v>61.450130000000001</c:v>
                </c:pt>
                <c:pt idx="284">
                  <c:v>61.668781000000003</c:v>
                </c:pt>
                <c:pt idx="285">
                  <c:v>61.725811</c:v>
                </c:pt>
                <c:pt idx="286">
                  <c:v>61.041350999999999</c:v>
                </c:pt>
                <c:pt idx="287">
                  <c:v>61.820881</c:v>
                </c:pt>
                <c:pt idx="288">
                  <c:v>61.668781000000003</c:v>
                </c:pt>
                <c:pt idx="289">
                  <c:v>61.773364999999998</c:v>
                </c:pt>
                <c:pt idx="290">
                  <c:v>61.887431999999997</c:v>
                </c:pt>
                <c:pt idx="291">
                  <c:v>62.068058000000001</c:v>
                </c:pt>
                <c:pt idx="292">
                  <c:v>62.239173999999998</c:v>
                </c:pt>
                <c:pt idx="293">
                  <c:v>62.467326999999997</c:v>
                </c:pt>
                <c:pt idx="294">
                  <c:v>62.609927999999996</c:v>
                </c:pt>
                <c:pt idx="295">
                  <c:v>62.315227999999998</c:v>
                </c:pt>
                <c:pt idx="296">
                  <c:v>62.486347000000002</c:v>
                </c:pt>
                <c:pt idx="297">
                  <c:v>62.324733999999999</c:v>
                </c:pt>
                <c:pt idx="298">
                  <c:v>62.486347000000002</c:v>
                </c:pt>
                <c:pt idx="299">
                  <c:v>62.438808000000002</c:v>
                </c:pt>
                <c:pt idx="300">
                  <c:v>62.296191999999998</c:v>
                </c:pt>
                <c:pt idx="301">
                  <c:v>62.248676000000003</c:v>
                </c:pt>
                <c:pt idx="302">
                  <c:v>62.011012999999998</c:v>
                </c:pt>
                <c:pt idx="303">
                  <c:v>61.744827000000001</c:v>
                </c:pt>
                <c:pt idx="304">
                  <c:v>62.248676000000003</c:v>
                </c:pt>
                <c:pt idx="305">
                  <c:v>62.163124000000003</c:v>
                </c:pt>
                <c:pt idx="306">
                  <c:v>61.830387000000002</c:v>
                </c:pt>
                <c:pt idx="307">
                  <c:v>62.267696000000001</c:v>
                </c:pt>
                <c:pt idx="308">
                  <c:v>63.123283000000001</c:v>
                </c:pt>
                <c:pt idx="309">
                  <c:v>64.197509999999994</c:v>
                </c:pt>
                <c:pt idx="310">
                  <c:v>64.568282999999994</c:v>
                </c:pt>
                <c:pt idx="311">
                  <c:v>64.482712000000006</c:v>
                </c:pt>
                <c:pt idx="312">
                  <c:v>64.900993</c:v>
                </c:pt>
                <c:pt idx="313">
                  <c:v>65.081626999999997</c:v>
                </c:pt>
                <c:pt idx="314">
                  <c:v>65.984741</c:v>
                </c:pt>
                <c:pt idx="315">
                  <c:v>65.880165000000005</c:v>
                </c:pt>
                <c:pt idx="316">
                  <c:v>65.671036000000001</c:v>
                </c:pt>
                <c:pt idx="317">
                  <c:v>65.414337000000003</c:v>
                </c:pt>
                <c:pt idx="318">
                  <c:v>65.594977999999998</c:v>
                </c:pt>
                <c:pt idx="319">
                  <c:v>65.537918000000005</c:v>
                </c:pt>
                <c:pt idx="320">
                  <c:v>65.633010999999996</c:v>
                </c:pt>
                <c:pt idx="321">
                  <c:v>65.889679000000001</c:v>
                </c:pt>
                <c:pt idx="322">
                  <c:v>65.081626999999997</c:v>
                </c:pt>
                <c:pt idx="323">
                  <c:v>65.005577000000002</c:v>
                </c:pt>
                <c:pt idx="324">
                  <c:v>65.053107999999995</c:v>
                </c:pt>
                <c:pt idx="325">
                  <c:v>66.362967999999995</c:v>
                </c:pt>
                <c:pt idx="326">
                  <c:v>64.517685</c:v>
                </c:pt>
                <c:pt idx="327">
                  <c:v>64.737587000000005</c:v>
                </c:pt>
                <c:pt idx="328">
                  <c:v>64.718474999999998</c:v>
                </c:pt>
                <c:pt idx="329">
                  <c:v>65.445098999999999</c:v>
                </c:pt>
                <c:pt idx="330">
                  <c:v>65.665008999999998</c:v>
                </c:pt>
                <c:pt idx="331">
                  <c:v>65.751059999999995</c:v>
                </c:pt>
                <c:pt idx="332">
                  <c:v>66.563750999999996</c:v>
                </c:pt>
                <c:pt idx="333">
                  <c:v>66.888801999999998</c:v>
                </c:pt>
                <c:pt idx="334">
                  <c:v>67.319076999999993</c:v>
                </c:pt>
                <c:pt idx="335">
                  <c:v>66.774078000000003</c:v>
                </c:pt>
                <c:pt idx="336">
                  <c:v>67.022666999999998</c:v>
                </c:pt>
                <c:pt idx="337">
                  <c:v>68.609795000000005</c:v>
                </c:pt>
                <c:pt idx="338">
                  <c:v>69.106971999999999</c:v>
                </c:pt>
                <c:pt idx="339">
                  <c:v>69.336433</c:v>
                </c:pt>
                <c:pt idx="340">
                  <c:v>69.212142999999998</c:v>
                </c:pt>
                <c:pt idx="341">
                  <c:v>68.791458000000006</c:v>
                </c:pt>
                <c:pt idx="342">
                  <c:v>67.233017000000004</c:v>
                </c:pt>
                <c:pt idx="343">
                  <c:v>66.716705000000005</c:v>
                </c:pt>
                <c:pt idx="344">
                  <c:v>67.548523000000003</c:v>
                </c:pt>
                <c:pt idx="345">
                  <c:v>67.185210999999995</c:v>
                </c:pt>
                <c:pt idx="346">
                  <c:v>66.831458999999995</c:v>
                </c:pt>
                <c:pt idx="347">
                  <c:v>66.927070999999998</c:v>
                </c:pt>
                <c:pt idx="348">
                  <c:v>67.758865</c:v>
                </c:pt>
                <c:pt idx="349">
                  <c:v>66.841010999999995</c:v>
                </c:pt>
                <c:pt idx="350">
                  <c:v>67.185210999999995</c:v>
                </c:pt>
                <c:pt idx="351">
                  <c:v>67.175644000000005</c:v>
                </c:pt>
                <c:pt idx="352">
                  <c:v>68.083939000000001</c:v>
                </c:pt>
                <c:pt idx="353">
                  <c:v>67.433784000000003</c:v>
                </c:pt>
                <c:pt idx="354">
                  <c:v>66.171738000000005</c:v>
                </c:pt>
                <c:pt idx="355">
                  <c:v>66.735847000000007</c:v>
                </c:pt>
                <c:pt idx="356">
                  <c:v>65.483352999999994</c:v>
                </c:pt>
                <c:pt idx="357">
                  <c:v>65.904030000000006</c:v>
                </c:pt>
                <c:pt idx="358">
                  <c:v>65.177391</c:v>
                </c:pt>
                <c:pt idx="359">
                  <c:v>66.047439999999995</c:v>
                </c:pt>
                <c:pt idx="360">
                  <c:v>65.559837000000002</c:v>
                </c:pt>
                <c:pt idx="361">
                  <c:v>66.410767000000007</c:v>
                </c:pt>
                <c:pt idx="362">
                  <c:v>66.907944000000001</c:v>
                </c:pt>
                <c:pt idx="363">
                  <c:v>66.917488000000006</c:v>
                </c:pt>
                <c:pt idx="364">
                  <c:v>68.026588000000004</c:v>
                </c:pt>
                <c:pt idx="365">
                  <c:v>68.619354000000001</c:v>
                </c:pt>
                <c:pt idx="366">
                  <c:v>69.585030000000003</c:v>
                </c:pt>
                <c:pt idx="367">
                  <c:v>70.129997000000003</c:v>
                </c:pt>
                <c:pt idx="368">
                  <c:v>70.082190999999995</c:v>
                </c:pt>
                <c:pt idx="369">
                  <c:v>70.617607000000007</c:v>
                </c:pt>
                <c:pt idx="370">
                  <c:v>70.961806999999993</c:v>
                </c:pt>
                <c:pt idx="371">
                  <c:v>70.550681999999995</c:v>
                </c:pt>
                <c:pt idx="372">
                  <c:v>70.369026000000005</c:v>
                </c:pt>
                <c:pt idx="373">
                  <c:v>70.933136000000005</c:v>
                </c:pt>
                <c:pt idx="374">
                  <c:v>70.799262999999996</c:v>
                </c:pt>
                <c:pt idx="375">
                  <c:v>69.948340999999999</c:v>
                </c:pt>
                <c:pt idx="376">
                  <c:v>69.833595000000003</c:v>
                </c:pt>
                <c:pt idx="377">
                  <c:v>69.508529999999993</c:v>
                </c:pt>
                <c:pt idx="378">
                  <c:v>69.393814000000006</c:v>
                </c:pt>
                <c:pt idx="379">
                  <c:v>69.087851999999998</c:v>
                </c:pt>
                <c:pt idx="380">
                  <c:v>68.982680999999999</c:v>
                </c:pt>
                <c:pt idx="381">
                  <c:v>69.489418000000001</c:v>
                </c:pt>
                <c:pt idx="382">
                  <c:v>69.221710000000002</c:v>
                </c:pt>
                <c:pt idx="383">
                  <c:v>69.594582000000003</c:v>
                </c:pt>
                <c:pt idx="384">
                  <c:v>69.288634999999999</c:v>
                </c:pt>
                <c:pt idx="385">
                  <c:v>68.275154000000001</c:v>
                </c:pt>
                <c:pt idx="386">
                  <c:v>69.317313999999996</c:v>
                </c:pt>
                <c:pt idx="387">
                  <c:v>70.359459000000001</c:v>
                </c:pt>
                <c:pt idx="388">
                  <c:v>70.378692999999998</c:v>
                </c:pt>
                <c:pt idx="389">
                  <c:v>70.792000000000002</c:v>
                </c:pt>
                <c:pt idx="390">
                  <c:v>69.590508</c:v>
                </c:pt>
                <c:pt idx="391">
                  <c:v>69.677017000000006</c:v>
                </c:pt>
                <c:pt idx="392">
                  <c:v>69.350211999999999</c:v>
                </c:pt>
                <c:pt idx="393">
                  <c:v>70.321029999999993</c:v>
                </c:pt>
                <c:pt idx="394">
                  <c:v>69.898101999999994</c:v>
                </c:pt>
                <c:pt idx="395">
                  <c:v>69.869254999999995</c:v>
                </c:pt>
                <c:pt idx="396">
                  <c:v>69.994193999999993</c:v>
                </c:pt>
                <c:pt idx="397">
                  <c:v>70.003822</c:v>
                </c:pt>
                <c:pt idx="398">
                  <c:v>70.215278999999995</c:v>
                </c:pt>
                <c:pt idx="399">
                  <c:v>71.138023000000004</c:v>
                </c:pt>
                <c:pt idx="400">
                  <c:v>71.868545999999995</c:v>
                </c:pt>
                <c:pt idx="401">
                  <c:v>71.070746999999997</c:v>
                </c:pt>
                <c:pt idx="402">
                  <c:v>70.753555000000006</c:v>
                </c:pt>
                <c:pt idx="403">
                  <c:v>70.551704000000001</c:v>
                </c:pt>
                <c:pt idx="404">
                  <c:v>71.455214999999995</c:v>
                </c:pt>
                <c:pt idx="405">
                  <c:v>71.109200000000001</c:v>
                </c:pt>
                <c:pt idx="406">
                  <c:v>71.858924999999999</c:v>
                </c:pt>
                <c:pt idx="407">
                  <c:v>71.782036000000005</c:v>
                </c:pt>
                <c:pt idx="408">
                  <c:v>72.291472999999996</c:v>
                </c:pt>
                <c:pt idx="409">
                  <c:v>71.868545999999995</c:v>
                </c:pt>
                <c:pt idx="410">
                  <c:v>72.387573000000003</c:v>
                </c:pt>
                <c:pt idx="411">
                  <c:v>72.243408000000002</c:v>
                </c:pt>
                <c:pt idx="412">
                  <c:v>72.512550000000005</c:v>
                </c:pt>
                <c:pt idx="413">
                  <c:v>72.031943999999996</c:v>
                </c:pt>
                <c:pt idx="414">
                  <c:v>71.330260999999993</c:v>
                </c:pt>
                <c:pt idx="415">
                  <c:v>71.522507000000004</c:v>
                </c:pt>
                <c:pt idx="416">
                  <c:v>70.41713</c:v>
                </c:pt>
                <c:pt idx="417">
                  <c:v>70.41713</c:v>
                </c:pt>
                <c:pt idx="418">
                  <c:v>70.984238000000005</c:v>
                </c:pt>
                <c:pt idx="419">
                  <c:v>71.003471000000005</c:v>
                </c:pt>
                <c:pt idx="420">
                  <c:v>71.599402999999995</c:v>
                </c:pt>
                <c:pt idx="421">
                  <c:v>71.714737</c:v>
                </c:pt>
                <c:pt idx="422">
                  <c:v>71.378333999999995</c:v>
                </c:pt>
                <c:pt idx="423">
                  <c:v>71.791640999999998</c:v>
                </c:pt>
                <c:pt idx="424">
                  <c:v>73.021964999999994</c:v>
                </c:pt>
                <c:pt idx="425">
                  <c:v>73.050811999999993</c:v>
                </c:pt>
                <c:pt idx="426">
                  <c:v>73.329559000000003</c:v>
                </c:pt>
                <c:pt idx="427">
                  <c:v>73.329559000000003</c:v>
                </c:pt>
                <c:pt idx="428">
                  <c:v>73.454505999999995</c:v>
                </c:pt>
                <c:pt idx="429">
                  <c:v>74.127335000000002</c:v>
                </c:pt>
                <c:pt idx="430">
                  <c:v>74.482979</c:v>
                </c:pt>
                <c:pt idx="431">
                  <c:v>74.636780000000002</c:v>
                </c:pt>
                <c:pt idx="432">
                  <c:v>74.579109000000003</c:v>
                </c:pt>
                <c:pt idx="433">
                  <c:v>74.598327999999995</c:v>
                </c:pt>
                <c:pt idx="434">
                  <c:v>74.886696000000001</c:v>
                </c:pt>
                <c:pt idx="435">
                  <c:v>75.751769999999993</c:v>
                </c:pt>
                <c:pt idx="436">
                  <c:v>75.770988000000003</c:v>
                </c:pt>
                <c:pt idx="437">
                  <c:v>75.799819999999997</c:v>
                </c:pt>
                <c:pt idx="438">
                  <c:v>75.578757999999993</c:v>
                </c:pt>
                <c:pt idx="439">
                  <c:v>75.703697000000005</c:v>
                </c:pt>
                <c:pt idx="440">
                  <c:v>80.557732000000001</c:v>
                </c:pt>
                <c:pt idx="441">
                  <c:v>80.634636</c:v>
                </c:pt>
                <c:pt idx="442">
                  <c:v>79.952186999999995</c:v>
                </c:pt>
                <c:pt idx="443">
                  <c:v>79.952186999999995</c:v>
                </c:pt>
                <c:pt idx="444">
                  <c:v>80.788428999999994</c:v>
                </c:pt>
                <c:pt idx="445">
                  <c:v>80.874931000000004</c:v>
                </c:pt>
                <c:pt idx="446">
                  <c:v>81.192138999999997</c:v>
                </c:pt>
                <c:pt idx="447">
                  <c:v>80.999877999999995</c:v>
                </c:pt>
                <c:pt idx="448">
                  <c:v>81.278625000000005</c:v>
                </c:pt>
                <c:pt idx="449">
                  <c:v>80.826858999999999</c:v>
                </c:pt>
                <c:pt idx="450">
                  <c:v>80.615416999999994</c:v>
                </c:pt>
                <c:pt idx="451">
                  <c:v>80.673079999999999</c:v>
                </c:pt>
                <c:pt idx="452">
                  <c:v>80.788428999999994</c:v>
                </c:pt>
                <c:pt idx="453">
                  <c:v>80.160522</c:v>
                </c:pt>
                <c:pt idx="454">
                  <c:v>80.373031999999995</c:v>
                </c:pt>
                <c:pt idx="455">
                  <c:v>79.600227000000004</c:v>
                </c:pt>
                <c:pt idx="456">
                  <c:v>79.725800000000007</c:v>
                </c:pt>
                <c:pt idx="457">
                  <c:v>80.875366</c:v>
                </c:pt>
                <c:pt idx="458">
                  <c:v>80.286109999999994</c:v>
                </c:pt>
                <c:pt idx="459">
                  <c:v>80.430992000000003</c:v>
                </c:pt>
                <c:pt idx="460">
                  <c:v>81.020279000000002</c:v>
                </c:pt>
                <c:pt idx="461">
                  <c:v>81.995956000000007</c:v>
                </c:pt>
                <c:pt idx="462">
                  <c:v>80.508278000000004</c:v>
                </c:pt>
                <c:pt idx="463">
                  <c:v>81.310074</c:v>
                </c:pt>
                <c:pt idx="464">
                  <c:v>81.397025999999997</c:v>
                </c:pt>
                <c:pt idx="465">
                  <c:v>78.325080999999997</c:v>
                </c:pt>
                <c:pt idx="466">
                  <c:v>78.817734000000002</c:v>
                </c:pt>
                <c:pt idx="467">
                  <c:v>79.967299999999994</c:v>
                </c:pt>
                <c:pt idx="468">
                  <c:v>79.687149000000005</c:v>
                </c:pt>
                <c:pt idx="469">
                  <c:v>81.300422999999995</c:v>
                </c:pt>
                <c:pt idx="470">
                  <c:v>82.334061000000005</c:v>
                </c:pt>
                <c:pt idx="471">
                  <c:v>82.672165000000007</c:v>
                </c:pt>
                <c:pt idx="472">
                  <c:v>82.449982000000006</c:v>
                </c:pt>
                <c:pt idx="473">
                  <c:v>81.812400999999994</c:v>
                </c:pt>
                <c:pt idx="474">
                  <c:v>83.899017000000001</c:v>
                </c:pt>
                <c:pt idx="475">
                  <c:v>83.444984000000005</c:v>
                </c:pt>
                <c:pt idx="476">
                  <c:v>82.913680999999997</c:v>
                </c:pt>
                <c:pt idx="477">
                  <c:v>82.614211999999995</c:v>
                </c:pt>
                <c:pt idx="478">
                  <c:v>82.594893999999996</c:v>
                </c:pt>
                <c:pt idx="479">
                  <c:v>82.604538000000005</c:v>
                </c:pt>
                <c:pt idx="480">
                  <c:v>82.498283000000001</c:v>
                </c:pt>
                <c:pt idx="481">
                  <c:v>82.797745000000006</c:v>
                </c:pt>
                <c:pt idx="482">
                  <c:v>82.807411000000002</c:v>
                </c:pt>
                <c:pt idx="483">
                  <c:v>82.633544999999998</c:v>
                </c:pt>
                <c:pt idx="484">
                  <c:v>83.029594000000003</c:v>
                </c:pt>
                <c:pt idx="485">
                  <c:v>83.415993</c:v>
                </c:pt>
                <c:pt idx="486">
                  <c:v>84.150192000000004</c:v>
                </c:pt>
                <c:pt idx="487">
                  <c:v>85.193496999999994</c:v>
                </c:pt>
                <c:pt idx="488">
                  <c:v>85.280426000000006</c:v>
                </c:pt>
                <c:pt idx="489">
                  <c:v>85.222472999999994</c:v>
                </c:pt>
                <c:pt idx="490">
                  <c:v>84.836060000000003</c:v>
                </c:pt>
                <c:pt idx="491">
                  <c:v>85.087219000000005</c:v>
                </c:pt>
                <c:pt idx="492">
                  <c:v>86.555572999999995</c:v>
                </c:pt>
                <c:pt idx="493">
                  <c:v>85.348044999999999</c:v>
                </c:pt>
                <c:pt idx="494">
                  <c:v>87.077217000000005</c:v>
                </c:pt>
                <c:pt idx="495">
                  <c:v>87.038596999999996</c:v>
                </c:pt>
                <c:pt idx="496">
                  <c:v>86.941986</c:v>
                </c:pt>
                <c:pt idx="497">
                  <c:v>88.497275999999999</c:v>
                </c:pt>
                <c:pt idx="498">
                  <c:v>88.777434999999997</c:v>
                </c:pt>
                <c:pt idx="499">
                  <c:v>88.700134000000006</c:v>
                </c:pt>
                <c:pt idx="500">
                  <c:v>89.192824999999999</c:v>
                </c:pt>
                <c:pt idx="501">
                  <c:v>90.864044000000007</c:v>
                </c:pt>
                <c:pt idx="502">
                  <c:v>90.728790000000004</c:v>
                </c:pt>
                <c:pt idx="503">
                  <c:v>89.588881999999998</c:v>
                </c:pt>
                <c:pt idx="504">
                  <c:v>91.781754000000006</c:v>
                </c:pt>
              </c:numCache>
            </c:numRef>
          </c:val>
          <c:smooth val="0"/>
          <c:extLst>
            <c:ext xmlns:c16="http://schemas.microsoft.com/office/drawing/2014/chart" uri="{C3380CC4-5D6E-409C-BE32-E72D297353CC}">
              <c16:uniqueId val="{00000002-26D1-478C-9701-5F3B6C3D4D0D}"/>
            </c:ext>
          </c:extLst>
        </c:ser>
        <c:ser>
          <c:idx val="3"/>
          <c:order val="3"/>
          <c:tx>
            <c:strRef>
              <c:f>'Inputs + Graphs'!$E$2</c:f>
              <c:strCache>
                <c:ptCount val="1"/>
                <c:pt idx="0">
                  <c:v>Stock 4</c:v>
                </c:pt>
              </c:strCache>
            </c:strRef>
          </c:tx>
          <c:spPr>
            <a:ln w="28575" cap="rnd">
              <a:solidFill>
                <a:schemeClr val="accent4"/>
              </a:solidFill>
              <a:round/>
            </a:ln>
            <a:effectLst/>
          </c:spPr>
          <c:marker>
            <c:symbol val="none"/>
          </c:marker>
          <c:cat>
            <c:numRef>
              <c:f>[1]Inputs!$A$3:$A$507</c:f>
              <c:numCache>
                <c:formatCode>General</c:formatCode>
                <c:ptCount val="505"/>
                <c:pt idx="0">
                  <c:v>42401</c:v>
                </c:pt>
                <c:pt idx="1">
                  <c:v>42402</c:v>
                </c:pt>
                <c:pt idx="2">
                  <c:v>42403</c:v>
                </c:pt>
                <c:pt idx="3">
                  <c:v>42404</c:v>
                </c:pt>
                <c:pt idx="4">
                  <c:v>42405</c:v>
                </c:pt>
                <c:pt idx="5">
                  <c:v>42408</c:v>
                </c:pt>
                <c:pt idx="6">
                  <c:v>42409</c:v>
                </c:pt>
                <c:pt idx="7">
                  <c:v>42410</c:v>
                </c:pt>
                <c:pt idx="8">
                  <c:v>42411</c:v>
                </c:pt>
                <c:pt idx="9">
                  <c:v>42412</c:v>
                </c:pt>
                <c:pt idx="10">
                  <c:v>42416</c:v>
                </c:pt>
                <c:pt idx="11">
                  <c:v>42417</c:v>
                </c:pt>
                <c:pt idx="12">
                  <c:v>42418</c:v>
                </c:pt>
                <c:pt idx="13">
                  <c:v>42419</c:v>
                </c:pt>
                <c:pt idx="14">
                  <c:v>42422</c:v>
                </c:pt>
                <c:pt idx="15">
                  <c:v>42423</c:v>
                </c:pt>
                <c:pt idx="16">
                  <c:v>42424</c:v>
                </c:pt>
                <c:pt idx="17">
                  <c:v>42425</c:v>
                </c:pt>
                <c:pt idx="18">
                  <c:v>42426</c:v>
                </c:pt>
                <c:pt idx="19">
                  <c:v>42429</c:v>
                </c:pt>
                <c:pt idx="20">
                  <c:v>42430</c:v>
                </c:pt>
                <c:pt idx="21">
                  <c:v>42431</c:v>
                </c:pt>
                <c:pt idx="22">
                  <c:v>42432</c:v>
                </c:pt>
                <c:pt idx="23">
                  <c:v>42433</c:v>
                </c:pt>
                <c:pt idx="24">
                  <c:v>42436</c:v>
                </c:pt>
                <c:pt idx="25">
                  <c:v>42437</c:v>
                </c:pt>
                <c:pt idx="26">
                  <c:v>42438</c:v>
                </c:pt>
                <c:pt idx="27">
                  <c:v>42439</c:v>
                </c:pt>
                <c:pt idx="28">
                  <c:v>42440</c:v>
                </c:pt>
                <c:pt idx="29">
                  <c:v>42443</c:v>
                </c:pt>
                <c:pt idx="30">
                  <c:v>42444</c:v>
                </c:pt>
                <c:pt idx="31">
                  <c:v>42445</c:v>
                </c:pt>
                <c:pt idx="32">
                  <c:v>42446</c:v>
                </c:pt>
                <c:pt idx="33">
                  <c:v>42447</c:v>
                </c:pt>
                <c:pt idx="34">
                  <c:v>42450</c:v>
                </c:pt>
                <c:pt idx="35">
                  <c:v>42451</c:v>
                </c:pt>
                <c:pt idx="36">
                  <c:v>42452</c:v>
                </c:pt>
                <c:pt idx="37">
                  <c:v>42453</c:v>
                </c:pt>
                <c:pt idx="38">
                  <c:v>42457</c:v>
                </c:pt>
                <c:pt idx="39">
                  <c:v>42458</c:v>
                </c:pt>
                <c:pt idx="40">
                  <c:v>42459</c:v>
                </c:pt>
                <c:pt idx="41">
                  <c:v>42460</c:v>
                </c:pt>
                <c:pt idx="42">
                  <c:v>42461</c:v>
                </c:pt>
                <c:pt idx="43">
                  <c:v>42464</c:v>
                </c:pt>
                <c:pt idx="44">
                  <c:v>42465</c:v>
                </c:pt>
                <c:pt idx="45">
                  <c:v>42466</c:v>
                </c:pt>
                <c:pt idx="46">
                  <c:v>42467</c:v>
                </c:pt>
                <c:pt idx="47">
                  <c:v>42468</c:v>
                </c:pt>
                <c:pt idx="48">
                  <c:v>42471</c:v>
                </c:pt>
                <c:pt idx="49">
                  <c:v>42472</c:v>
                </c:pt>
                <c:pt idx="50">
                  <c:v>42473</c:v>
                </c:pt>
                <c:pt idx="51">
                  <c:v>42474</c:v>
                </c:pt>
                <c:pt idx="52">
                  <c:v>42475</c:v>
                </c:pt>
                <c:pt idx="53">
                  <c:v>42478</c:v>
                </c:pt>
                <c:pt idx="54">
                  <c:v>42479</c:v>
                </c:pt>
                <c:pt idx="55">
                  <c:v>42480</c:v>
                </c:pt>
                <c:pt idx="56">
                  <c:v>42481</c:v>
                </c:pt>
                <c:pt idx="57">
                  <c:v>42482</c:v>
                </c:pt>
                <c:pt idx="58">
                  <c:v>42485</c:v>
                </c:pt>
                <c:pt idx="59">
                  <c:v>42486</c:v>
                </c:pt>
                <c:pt idx="60">
                  <c:v>42487</c:v>
                </c:pt>
                <c:pt idx="61">
                  <c:v>42488</c:v>
                </c:pt>
                <c:pt idx="62">
                  <c:v>42489</c:v>
                </c:pt>
                <c:pt idx="63">
                  <c:v>42492</c:v>
                </c:pt>
                <c:pt idx="64">
                  <c:v>42493</c:v>
                </c:pt>
                <c:pt idx="65">
                  <c:v>42494</c:v>
                </c:pt>
                <c:pt idx="66">
                  <c:v>42495</c:v>
                </c:pt>
                <c:pt idx="67">
                  <c:v>42496</c:v>
                </c:pt>
                <c:pt idx="68">
                  <c:v>42499</c:v>
                </c:pt>
                <c:pt idx="69">
                  <c:v>42500</c:v>
                </c:pt>
                <c:pt idx="70">
                  <c:v>42501</c:v>
                </c:pt>
                <c:pt idx="71">
                  <c:v>42502</c:v>
                </c:pt>
                <c:pt idx="72">
                  <c:v>42503</c:v>
                </c:pt>
                <c:pt idx="73">
                  <c:v>42506</c:v>
                </c:pt>
                <c:pt idx="74">
                  <c:v>42507</c:v>
                </c:pt>
                <c:pt idx="75">
                  <c:v>42508</c:v>
                </c:pt>
                <c:pt idx="76">
                  <c:v>42509</c:v>
                </c:pt>
                <c:pt idx="77">
                  <c:v>42510</c:v>
                </c:pt>
                <c:pt idx="78">
                  <c:v>42513</c:v>
                </c:pt>
                <c:pt idx="79">
                  <c:v>42514</c:v>
                </c:pt>
                <c:pt idx="80">
                  <c:v>42515</c:v>
                </c:pt>
                <c:pt idx="81">
                  <c:v>42516</c:v>
                </c:pt>
                <c:pt idx="82">
                  <c:v>42517</c:v>
                </c:pt>
                <c:pt idx="83">
                  <c:v>42521</c:v>
                </c:pt>
                <c:pt idx="84">
                  <c:v>42522</c:v>
                </c:pt>
                <c:pt idx="85">
                  <c:v>42523</c:v>
                </c:pt>
                <c:pt idx="86">
                  <c:v>42524</c:v>
                </c:pt>
                <c:pt idx="87">
                  <c:v>42527</c:v>
                </c:pt>
                <c:pt idx="88">
                  <c:v>42528</c:v>
                </c:pt>
                <c:pt idx="89">
                  <c:v>42529</c:v>
                </c:pt>
                <c:pt idx="90">
                  <c:v>42530</c:v>
                </c:pt>
                <c:pt idx="91">
                  <c:v>42531</c:v>
                </c:pt>
                <c:pt idx="92">
                  <c:v>42534</c:v>
                </c:pt>
                <c:pt idx="93">
                  <c:v>42535</c:v>
                </c:pt>
                <c:pt idx="94">
                  <c:v>42536</c:v>
                </c:pt>
                <c:pt idx="95">
                  <c:v>42537</c:v>
                </c:pt>
                <c:pt idx="96">
                  <c:v>42538</c:v>
                </c:pt>
                <c:pt idx="97">
                  <c:v>42541</c:v>
                </c:pt>
                <c:pt idx="98">
                  <c:v>42542</c:v>
                </c:pt>
                <c:pt idx="99">
                  <c:v>42543</c:v>
                </c:pt>
                <c:pt idx="100">
                  <c:v>42544</c:v>
                </c:pt>
                <c:pt idx="101">
                  <c:v>42545</c:v>
                </c:pt>
                <c:pt idx="102">
                  <c:v>42548</c:v>
                </c:pt>
                <c:pt idx="103">
                  <c:v>42549</c:v>
                </c:pt>
                <c:pt idx="104">
                  <c:v>42550</c:v>
                </c:pt>
                <c:pt idx="105">
                  <c:v>42551</c:v>
                </c:pt>
                <c:pt idx="106">
                  <c:v>42552</c:v>
                </c:pt>
                <c:pt idx="107">
                  <c:v>42556</c:v>
                </c:pt>
                <c:pt idx="108">
                  <c:v>42557</c:v>
                </c:pt>
                <c:pt idx="109">
                  <c:v>42558</c:v>
                </c:pt>
                <c:pt idx="110">
                  <c:v>42559</c:v>
                </c:pt>
                <c:pt idx="111">
                  <c:v>42562</c:v>
                </c:pt>
                <c:pt idx="112">
                  <c:v>42563</c:v>
                </c:pt>
                <c:pt idx="113">
                  <c:v>42564</c:v>
                </c:pt>
                <c:pt idx="114">
                  <c:v>42565</c:v>
                </c:pt>
                <c:pt idx="115">
                  <c:v>42566</c:v>
                </c:pt>
                <c:pt idx="116">
                  <c:v>42569</c:v>
                </c:pt>
                <c:pt idx="117">
                  <c:v>42570</c:v>
                </c:pt>
                <c:pt idx="118">
                  <c:v>42571</c:v>
                </c:pt>
                <c:pt idx="119">
                  <c:v>42572</c:v>
                </c:pt>
                <c:pt idx="120">
                  <c:v>42573</c:v>
                </c:pt>
                <c:pt idx="121">
                  <c:v>42576</c:v>
                </c:pt>
                <c:pt idx="122">
                  <c:v>42577</c:v>
                </c:pt>
                <c:pt idx="123">
                  <c:v>42578</c:v>
                </c:pt>
                <c:pt idx="124">
                  <c:v>42579</c:v>
                </c:pt>
                <c:pt idx="125">
                  <c:v>42580</c:v>
                </c:pt>
                <c:pt idx="126">
                  <c:v>42583</c:v>
                </c:pt>
                <c:pt idx="127">
                  <c:v>42584</c:v>
                </c:pt>
                <c:pt idx="128">
                  <c:v>42585</c:v>
                </c:pt>
                <c:pt idx="129">
                  <c:v>42586</c:v>
                </c:pt>
                <c:pt idx="130">
                  <c:v>42587</c:v>
                </c:pt>
                <c:pt idx="131">
                  <c:v>42590</c:v>
                </c:pt>
                <c:pt idx="132">
                  <c:v>42591</c:v>
                </c:pt>
                <c:pt idx="133">
                  <c:v>42592</c:v>
                </c:pt>
                <c:pt idx="134">
                  <c:v>42593</c:v>
                </c:pt>
                <c:pt idx="135">
                  <c:v>42594</c:v>
                </c:pt>
                <c:pt idx="136">
                  <c:v>42597</c:v>
                </c:pt>
                <c:pt idx="137">
                  <c:v>42598</c:v>
                </c:pt>
                <c:pt idx="138">
                  <c:v>42599</c:v>
                </c:pt>
                <c:pt idx="139">
                  <c:v>42600</c:v>
                </c:pt>
                <c:pt idx="140">
                  <c:v>42601</c:v>
                </c:pt>
                <c:pt idx="141">
                  <c:v>42604</c:v>
                </c:pt>
                <c:pt idx="142">
                  <c:v>42605</c:v>
                </c:pt>
                <c:pt idx="143">
                  <c:v>42606</c:v>
                </c:pt>
                <c:pt idx="144">
                  <c:v>42607</c:v>
                </c:pt>
                <c:pt idx="145">
                  <c:v>42608</c:v>
                </c:pt>
                <c:pt idx="146">
                  <c:v>42611</c:v>
                </c:pt>
                <c:pt idx="147">
                  <c:v>42612</c:v>
                </c:pt>
                <c:pt idx="148">
                  <c:v>42613</c:v>
                </c:pt>
                <c:pt idx="149">
                  <c:v>42614</c:v>
                </c:pt>
                <c:pt idx="150">
                  <c:v>42615</c:v>
                </c:pt>
                <c:pt idx="151">
                  <c:v>42619</c:v>
                </c:pt>
                <c:pt idx="152">
                  <c:v>42620</c:v>
                </c:pt>
                <c:pt idx="153">
                  <c:v>42621</c:v>
                </c:pt>
                <c:pt idx="154">
                  <c:v>42622</c:v>
                </c:pt>
                <c:pt idx="155">
                  <c:v>42625</c:v>
                </c:pt>
                <c:pt idx="156">
                  <c:v>42626</c:v>
                </c:pt>
                <c:pt idx="157">
                  <c:v>42627</c:v>
                </c:pt>
                <c:pt idx="158">
                  <c:v>42628</c:v>
                </c:pt>
                <c:pt idx="159">
                  <c:v>42629</c:v>
                </c:pt>
                <c:pt idx="160">
                  <c:v>42632</c:v>
                </c:pt>
                <c:pt idx="161">
                  <c:v>42633</c:v>
                </c:pt>
                <c:pt idx="162">
                  <c:v>42634</c:v>
                </c:pt>
                <c:pt idx="163">
                  <c:v>42635</c:v>
                </c:pt>
                <c:pt idx="164">
                  <c:v>42636</c:v>
                </c:pt>
                <c:pt idx="165">
                  <c:v>42639</c:v>
                </c:pt>
                <c:pt idx="166">
                  <c:v>42640</c:v>
                </c:pt>
                <c:pt idx="167">
                  <c:v>42641</c:v>
                </c:pt>
                <c:pt idx="168">
                  <c:v>42642</c:v>
                </c:pt>
                <c:pt idx="169">
                  <c:v>42643</c:v>
                </c:pt>
                <c:pt idx="170">
                  <c:v>42646</c:v>
                </c:pt>
                <c:pt idx="171">
                  <c:v>42647</c:v>
                </c:pt>
                <c:pt idx="172">
                  <c:v>42648</c:v>
                </c:pt>
                <c:pt idx="173">
                  <c:v>42649</c:v>
                </c:pt>
                <c:pt idx="174">
                  <c:v>42650</c:v>
                </c:pt>
                <c:pt idx="175">
                  <c:v>42653</c:v>
                </c:pt>
                <c:pt idx="176">
                  <c:v>42654</c:v>
                </c:pt>
                <c:pt idx="177">
                  <c:v>42655</c:v>
                </c:pt>
                <c:pt idx="178">
                  <c:v>42656</c:v>
                </c:pt>
                <c:pt idx="179">
                  <c:v>42657</c:v>
                </c:pt>
                <c:pt idx="180">
                  <c:v>42660</c:v>
                </c:pt>
                <c:pt idx="181">
                  <c:v>42661</c:v>
                </c:pt>
                <c:pt idx="182">
                  <c:v>42662</c:v>
                </c:pt>
                <c:pt idx="183">
                  <c:v>42663</c:v>
                </c:pt>
                <c:pt idx="184">
                  <c:v>42664</c:v>
                </c:pt>
                <c:pt idx="185">
                  <c:v>42667</c:v>
                </c:pt>
                <c:pt idx="186">
                  <c:v>42668</c:v>
                </c:pt>
                <c:pt idx="187">
                  <c:v>42669</c:v>
                </c:pt>
                <c:pt idx="188">
                  <c:v>42670</c:v>
                </c:pt>
                <c:pt idx="189">
                  <c:v>42671</c:v>
                </c:pt>
                <c:pt idx="190">
                  <c:v>42674</c:v>
                </c:pt>
                <c:pt idx="191">
                  <c:v>42675</c:v>
                </c:pt>
                <c:pt idx="192">
                  <c:v>42676</c:v>
                </c:pt>
                <c:pt idx="193">
                  <c:v>42677</c:v>
                </c:pt>
                <c:pt idx="194">
                  <c:v>42678</c:v>
                </c:pt>
                <c:pt idx="195">
                  <c:v>42681</c:v>
                </c:pt>
                <c:pt idx="196">
                  <c:v>42682</c:v>
                </c:pt>
                <c:pt idx="197">
                  <c:v>42683</c:v>
                </c:pt>
                <c:pt idx="198">
                  <c:v>42684</c:v>
                </c:pt>
                <c:pt idx="199">
                  <c:v>42685</c:v>
                </c:pt>
                <c:pt idx="200">
                  <c:v>42688</c:v>
                </c:pt>
                <c:pt idx="201">
                  <c:v>42689</c:v>
                </c:pt>
                <c:pt idx="202">
                  <c:v>42690</c:v>
                </c:pt>
                <c:pt idx="203">
                  <c:v>42691</c:v>
                </c:pt>
                <c:pt idx="204">
                  <c:v>42692</c:v>
                </c:pt>
                <c:pt idx="205">
                  <c:v>42695</c:v>
                </c:pt>
                <c:pt idx="206">
                  <c:v>42696</c:v>
                </c:pt>
                <c:pt idx="207">
                  <c:v>42697</c:v>
                </c:pt>
                <c:pt idx="208">
                  <c:v>42699</c:v>
                </c:pt>
                <c:pt idx="209">
                  <c:v>42702</c:v>
                </c:pt>
                <c:pt idx="210">
                  <c:v>42703</c:v>
                </c:pt>
                <c:pt idx="211">
                  <c:v>42704</c:v>
                </c:pt>
                <c:pt idx="212">
                  <c:v>42705</c:v>
                </c:pt>
                <c:pt idx="213">
                  <c:v>42706</c:v>
                </c:pt>
                <c:pt idx="214">
                  <c:v>42709</c:v>
                </c:pt>
                <c:pt idx="215">
                  <c:v>42710</c:v>
                </c:pt>
                <c:pt idx="216">
                  <c:v>42711</c:v>
                </c:pt>
                <c:pt idx="217">
                  <c:v>42712</c:v>
                </c:pt>
                <c:pt idx="218">
                  <c:v>42713</c:v>
                </c:pt>
                <c:pt idx="219">
                  <c:v>42716</c:v>
                </c:pt>
                <c:pt idx="220">
                  <c:v>42717</c:v>
                </c:pt>
                <c:pt idx="221">
                  <c:v>42718</c:v>
                </c:pt>
                <c:pt idx="222">
                  <c:v>42719</c:v>
                </c:pt>
                <c:pt idx="223">
                  <c:v>42720</c:v>
                </c:pt>
                <c:pt idx="224">
                  <c:v>42723</c:v>
                </c:pt>
                <c:pt idx="225">
                  <c:v>42724</c:v>
                </c:pt>
                <c:pt idx="226">
                  <c:v>42725</c:v>
                </c:pt>
                <c:pt idx="227">
                  <c:v>42726</c:v>
                </c:pt>
                <c:pt idx="228">
                  <c:v>42727</c:v>
                </c:pt>
                <c:pt idx="229">
                  <c:v>42731</c:v>
                </c:pt>
                <c:pt idx="230">
                  <c:v>42732</c:v>
                </c:pt>
                <c:pt idx="231">
                  <c:v>42733</c:v>
                </c:pt>
                <c:pt idx="232">
                  <c:v>42734</c:v>
                </c:pt>
                <c:pt idx="233">
                  <c:v>42738</c:v>
                </c:pt>
                <c:pt idx="234">
                  <c:v>42739</c:v>
                </c:pt>
                <c:pt idx="235">
                  <c:v>42740</c:v>
                </c:pt>
                <c:pt idx="236">
                  <c:v>42741</c:v>
                </c:pt>
                <c:pt idx="237">
                  <c:v>42744</c:v>
                </c:pt>
                <c:pt idx="238">
                  <c:v>42745</c:v>
                </c:pt>
                <c:pt idx="239">
                  <c:v>42746</c:v>
                </c:pt>
                <c:pt idx="240">
                  <c:v>42747</c:v>
                </c:pt>
                <c:pt idx="241">
                  <c:v>42748</c:v>
                </c:pt>
                <c:pt idx="242">
                  <c:v>42752</c:v>
                </c:pt>
                <c:pt idx="243">
                  <c:v>42753</c:v>
                </c:pt>
                <c:pt idx="244">
                  <c:v>42754</c:v>
                </c:pt>
                <c:pt idx="245">
                  <c:v>42755</c:v>
                </c:pt>
                <c:pt idx="246">
                  <c:v>42758</c:v>
                </c:pt>
                <c:pt idx="247">
                  <c:v>42759</c:v>
                </c:pt>
                <c:pt idx="248">
                  <c:v>42760</c:v>
                </c:pt>
                <c:pt idx="249">
                  <c:v>42761</c:v>
                </c:pt>
                <c:pt idx="250">
                  <c:v>42762</c:v>
                </c:pt>
                <c:pt idx="251">
                  <c:v>42765</c:v>
                </c:pt>
                <c:pt idx="252">
                  <c:v>42766</c:v>
                </c:pt>
                <c:pt idx="253">
                  <c:v>42767</c:v>
                </c:pt>
                <c:pt idx="254">
                  <c:v>42768</c:v>
                </c:pt>
                <c:pt idx="255">
                  <c:v>42769</c:v>
                </c:pt>
                <c:pt idx="256">
                  <c:v>42772</c:v>
                </c:pt>
                <c:pt idx="257">
                  <c:v>42773</c:v>
                </c:pt>
                <c:pt idx="258">
                  <c:v>42774</c:v>
                </c:pt>
                <c:pt idx="259">
                  <c:v>42775</c:v>
                </c:pt>
                <c:pt idx="260">
                  <c:v>42776</c:v>
                </c:pt>
                <c:pt idx="261">
                  <c:v>42779</c:v>
                </c:pt>
                <c:pt idx="262">
                  <c:v>42780</c:v>
                </c:pt>
                <c:pt idx="263">
                  <c:v>42781</c:v>
                </c:pt>
                <c:pt idx="264">
                  <c:v>42782</c:v>
                </c:pt>
                <c:pt idx="265">
                  <c:v>42783</c:v>
                </c:pt>
                <c:pt idx="266">
                  <c:v>42787</c:v>
                </c:pt>
                <c:pt idx="267">
                  <c:v>42788</c:v>
                </c:pt>
                <c:pt idx="268">
                  <c:v>42789</c:v>
                </c:pt>
                <c:pt idx="269">
                  <c:v>42790</c:v>
                </c:pt>
                <c:pt idx="270">
                  <c:v>42793</c:v>
                </c:pt>
                <c:pt idx="271">
                  <c:v>42794</c:v>
                </c:pt>
                <c:pt idx="272">
                  <c:v>42795</c:v>
                </c:pt>
                <c:pt idx="273">
                  <c:v>42796</c:v>
                </c:pt>
                <c:pt idx="274">
                  <c:v>42797</c:v>
                </c:pt>
                <c:pt idx="275">
                  <c:v>42800</c:v>
                </c:pt>
                <c:pt idx="276">
                  <c:v>42801</c:v>
                </c:pt>
                <c:pt idx="277">
                  <c:v>42802</c:v>
                </c:pt>
                <c:pt idx="278">
                  <c:v>42803</c:v>
                </c:pt>
                <c:pt idx="279">
                  <c:v>42804</c:v>
                </c:pt>
                <c:pt idx="280">
                  <c:v>42807</c:v>
                </c:pt>
                <c:pt idx="281">
                  <c:v>42808</c:v>
                </c:pt>
                <c:pt idx="282">
                  <c:v>42809</c:v>
                </c:pt>
                <c:pt idx="283">
                  <c:v>42810</c:v>
                </c:pt>
                <c:pt idx="284">
                  <c:v>42811</c:v>
                </c:pt>
                <c:pt idx="285">
                  <c:v>42814</c:v>
                </c:pt>
                <c:pt idx="286">
                  <c:v>42815</c:v>
                </c:pt>
                <c:pt idx="287">
                  <c:v>42816</c:v>
                </c:pt>
                <c:pt idx="288">
                  <c:v>42817</c:v>
                </c:pt>
                <c:pt idx="289">
                  <c:v>42818</c:v>
                </c:pt>
                <c:pt idx="290">
                  <c:v>42821</c:v>
                </c:pt>
                <c:pt idx="291">
                  <c:v>42822</c:v>
                </c:pt>
                <c:pt idx="292">
                  <c:v>42823</c:v>
                </c:pt>
                <c:pt idx="293">
                  <c:v>42824</c:v>
                </c:pt>
                <c:pt idx="294">
                  <c:v>42825</c:v>
                </c:pt>
                <c:pt idx="295">
                  <c:v>42828</c:v>
                </c:pt>
                <c:pt idx="296">
                  <c:v>42829</c:v>
                </c:pt>
                <c:pt idx="297">
                  <c:v>42830</c:v>
                </c:pt>
                <c:pt idx="298">
                  <c:v>42831</c:v>
                </c:pt>
                <c:pt idx="299">
                  <c:v>42832</c:v>
                </c:pt>
                <c:pt idx="300">
                  <c:v>42835</c:v>
                </c:pt>
                <c:pt idx="301">
                  <c:v>42836</c:v>
                </c:pt>
                <c:pt idx="302">
                  <c:v>42837</c:v>
                </c:pt>
                <c:pt idx="303">
                  <c:v>42838</c:v>
                </c:pt>
                <c:pt idx="304">
                  <c:v>42842</c:v>
                </c:pt>
                <c:pt idx="305">
                  <c:v>42843</c:v>
                </c:pt>
                <c:pt idx="306">
                  <c:v>42844</c:v>
                </c:pt>
                <c:pt idx="307">
                  <c:v>42845</c:v>
                </c:pt>
                <c:pt idx="308">
                  <c:v>42846</c:v>
                </c:pt>
                <c:pt idx="309">
                  <c:v>42849</c:v>
                </c:pt>
                <c:pt idx="310">
                  <c:v>42850</c:v>
                </c:pt>
                <c:pt idx="311">
                  <c:v>42851</c:v>
                </c:pt>
                <c:pt idx="312">
                  <c:v>42852</c:v>
                </c:pt>
                <c:pt idx="313">
                  <c:v>42853</c:v>
                </c:pt>
                <c:pt idx="314">
                  <c:v>42856</c:v>
                </c:pt>
                <c:pt idx="315">
                  <c:v>42857</c:v>
                </c:pt>
                <c:pt idx="316">
                  <c:v>42858</c:v>
                </c:pt>
                <c:pt idx="317">
                  <c:v>42859</c:v>
                </c:pt>
                <c:pt idx="318">
                  <c:v>42860</c:v>
                </c:pt>
                <c:pt idx="319">
                  <c:v>42863</c:v>
                </c:pt>
                <c:pt idx="320">
                  <c:v>42864</c:v>
                </c:pt>
                <c:pt idx="321">
                  <c:v>42865</c:v>
                </c:pt>
                <c:pt idx="322">
                  <c:v>42866</c:v>
                </c:pt>
                <c:pt idx="323">
                  <c:v>42867</c:v>
                </c:pt>
                <c:pt idx="324">
                  <c:v>42870</c:v>
                </c:pt>
                <c:pt idx="325">
                  <c:v>42871</c:v>
                </c:pt>
                <c:pt idx="326">
                  <c:v>42872</c:v>
                </c:pt>
                <c:pt idx="327">
                  <c:v>42873</c:v>
                </c:pt>
                <c:pt idx="328">
                  <c:v>42874</c:v>
                </c:pt>
                <c:pt idx="329">
                  <c:v>42877</c:v>
                </c:pt>
                <c:pt idx="330">
                  <c:v>42878</c:v>
                </c:pt>
                <c:pt idx="331">
                  <c:v>42879</c:v>
                </c:pt>
                <c:pt idx="332">
                  <c:v>42880</c:v>
                </c:pt>
                <c:pt idx="333">
                  <c:v>42881</c:v>
                </c:pt>
                <c:pt idx="334">
                  <c:v>42885</c:v>
                </c:pt>
                <c:pt idx="335">
                  <c:v>42886</c:v>
                </c:pt>
                <c:pt idx="336">
                  <c:v>42887</c:v>
                </c:pt>
                <c:pt idx="337">
                  <c:v>42888</c:v>
                </c:pt>
                <c:pt idx="338">
                  <c:v>42891</c:v>
                </c:pt>
                <c:pt idx="339">
                  <c:v>42892</c:v>
                </c:pt>
                <c:pt idx="340">
                  <c:v>42893</c:v>
                </c:pt>
                <c:pt idx="341">
                  <c:v>42894</c:v>
                </c:pt>
                <c:pt idx="342">
                  <c:v>42895</c:v>
                </c:pt>
                <c:pt idx="343">
                  <c:v>42898</c:v>
                </c:pt>
                <c:pt idx="344">
                  <c:v>42899</c:v>
                </c:pt>
                <c:pt idx="345">
                  <c:v>42900</c:v>
                </c:pt>
                <c:pt idx="346">
                  <c:v>42901</c:v>
                </c:pt>
                <c:pt idx="347">
                  <c:v>42902</c:v>
                </c:pt>
                <c:pt idx="348">
                  <c:v>42905</c:v>
                </c:pt>
                <c:pt idx="349">
                  <c:v>42906</c:v>
                </c:pt>
                <c:pt idx="350">
                  <c:v>42907</c:v>
                </c:pt>
                <c:pt idx="351">
                  <c:v>42908</c:v>
                </c:pt>
                <c:pt idx="352">
                  <c:v>42909</c:v>
                </c:pt>
                <c:pt idx="353">
                  <c:v>42912</c:v>
                </c:pt>
                <c:pt idx="354">
                  <c:v>42913</c:v>
                </c:pt>
                <c:pt idx="355">
                  <c:v>42914</c:v>
                </c:pt>
                <c:pt idx="356">
                  <c:v>42915</c:v>
                </c:pt>
                <c:pt idx="357">
                  <c:v>42916</c:v>
                </c:pt>
                <c:pt idx="358">
                  <c:v>42919</c:v>
                </c:pt>
                <c:pt idx="359">
                  <c:v>42921</c:v>
                </c:pt>
                <c:pt idx="360">
                  <c:v>42922</c:v>
                </c:pt>
                <c:pt idx="361">
                  <c:v>42923</c:v>
                </c:pt>
                <c:pt idx="362">
                  <c:v>42926</c:v>
                </c:pt>
                <c:pt idx="363">
                  <c:v>42927</c:v>
                </c:pt>
                <c:pt idx="364">
                  <c:v>42928</c:v>
                </c:pt>
                <c:pt idx="365">
                  <c:v>42929</c:v>
                </c:pt>
                <c:pt idx="366">
                  <c:v>42930</c:v>
                </c:pt>
                <c:pt idx="367">
                  <c:v>42933</c:v>
                </c:pt>
                <c:pt idx="368">
                  <c:v>42934</c:v>
                </c:pt>
                <c:pt idx="369">
                  <c:v>42935</c:v>
                </c:pt>
                <c:pt idx="370">
                  <c:v>42936</c:v>
                </c:pt>
                <c:pt idx="371">
                  <c:v>42937</c:v>
                </c:pt>
                <c:pt idx="372">
                  <c:v>42940</c:v>
                </c:pt>
                <c:pt idx="373">
                  <c:v>42941</c:v>
                </c:pt>
                <c:pt idx="374">
                  <c:v>42942</c:v>
                </c:pt>
                <c:pt idx="375">
                  <c:v>42943</c:v>
                </c:pt>
                <c:pt idx="376">
                  <c:v>42944</c:v>
                </c:pt>
                <c:pt idx="377">
                  <c:v>42947</c:v>
                </c:pt>
                <c:pt idx="378">
                  <c:v>42948</c:v>
                </c:pt>
                <c:pt idx="379">
                  <c:v>42949</c:v>
                </c:pt>
                <c:pt idx="380">
                  <c:v>42950</c:v>
                </c:pt>
                <c:pt idx="381">
                  <c:v>42951</c:v>
                </c:pt>
                <c:pt idx="382">
                  <c:v>42954</c:v>
                </c:pt>
                <c:pt idx="383">
                  <c:v>42955</c:v>
                </c:pt>
                <c:pt idx="384">
                  <c:v>42956</c:v>
                </c:pt>
                <c:pt idx="385">
                  <c:v>42957</c:v>
                </c:pt>
                <c:pt idx="386">
                  <c:v>42958</c:v>
                </c:pt>
                <c:pt idx="387">
                  <c:v>42961</c:v>
                </c:pt>
                <c:pt idx="388">
                  <c:v>42962</c:v>
                </c:pt>
                <c:pt idx="389">
                  <c:v>42963</c:v>
                </c:pt>
                <c:pt idx="390">
                  <c:v>42964</c:v>
                </c:pt>
                <c:pt idx="391">
                  <c:v>42965</c:v>
                </c:pt>
                <c:pt idx="392">
                  <c:v>42968</c:v>
                </c:pt>
                <c:pt idx="393">
                  <c:v>42969</c:v>
                </c:pt>
                <c:pt idx="394">
                  <c:v>42970</c:v>
                </c:pt>
                <c:pt idx="395">
                  <c:v>42971</c:v>
                </c:pt>
                <c:pt idx="396">
                  <c:v>42972</c:v>
                </c:pt>
                <c:pt idx="397">
                  <c:v>42975</c:v>
                </c:pt>
                <c:pt idx="398">
                  <c:v>42976</c:v>
                </c:pt>
                <c:pt idx="399">
                  <c:v>42977</c:v>
                </c:pt>
                <c:pt idx="400">
                  <c:v>42978</c:v>
                </c:pt>
                <c:pt idx="401">
                  <c:v>42979</c:v>
                </c:pt>
                <c:pt idx="402">
                  <c:v>42983</c:v>
                </c:pt>
                <c:pt idx="403">
                  <c:v>42984</c:v>
                </c:pt>
                <c:pt idx="404">
                  <c:v>42985</c:v>
                </c:pt>
                <c:pt idx="405">
                  <c:v>42986</c:v>
                </c:pt>
                <c:pt idx="406">
                  <c:v>42989</c:v>
                </c:pt>
                <c:pt idx="407">
                  <c:v>42990</c:v>
                </c:pt>
                <c:pt idx="408">
                  <c:v>42991</c:v>
                </c:pt>
                <c:pt idx="409">
                  <c:v>42992</c:v>
                </c:pt>
                <c:pt idx="410">
                  <c:v>42993</c:v>
                </c:pt>
                <c:pt idx="411">
                  <c:v>42996</c:v>
                </c:pt>
                <c:pt idx="412">
                  <c:v>42997</c:v>
                </c:pt>
                <c:pt idx="413">
                  <c:v>42998</c:v>
                </c:pt>
                <c:pt idx="414">
                  <c:v>42999</c:v>
                </c:pt>
                <c:pt idx="415">
                  <c:v>43000</c:v>
                </c:pt>
                <c:pt idx="416">
                  <c:v>43003</c:v>
                </c:pt>
                <c:pt idx="417">
                  <c:v>43004</c:v>
                </c:pt>
                <c:pt idx="418">
                  <c:v>43005</c:v>
                </c:pt>
                <c:pt idx="419">
                  <c:v>43006</c:v>
                </c:pt>
                <c:pt idx="420">
                  <c:v>43007</c:v>
                </c:pt>
                <c:pt idx="421">
                  <c:v>43010</c:v>
                </c:pt>
                <c:pt idx="422">
                  <c:v>43011</c:v>
                </c:pt>
                <c:pt idx="423">
                  <c:v>43012</c:v>
                </c:pt>
                <c:pt idx="424">
                  <c:v>43013</c:v>
                </c:pt>
                <c:pt idx="425">
                  <c:v>43014</c:v>
                </c:pt>
                <c:pt idx="426">
                  <c:v>43017</c:v>
                </c:pt>
                <c:pt idx="427">
                  <c:v>43018</c:v>
                </c:pt>
                <c:pt idx="428">
                  <c:v>43019</c:v>
                </c:pt>
                <c:pt idx="429">
                  <c:v>43020</c:v>
                </c:pt>
                <c:pt idx="430">
                  <c:v>43021</c:v>
                </c:pt>
                <c:pt idx="431">
                  <c:v>43024</c:v>
                </c:pt>
                <c:pt idx="432">
                  <c:v>43025</c:v>
                </c:pt>
                <c:pt idx="433">
                  <c:v>43026</c:v>
                </c:pt>
                <c:pt idx="434">
                  <c:v>43027</c:v>
                </c:pt>
                <c:pt idx="435">
                  <c:v>43028</c:v>
                </c:pt>
                <c:pt idx="436">
                  <c:v>43031</c:v>
                </c:pt>
                <c:pt idx="437">
                  <c:v>43032</c:v>
                </c:pt>
                <c:pt idx="438">
                  <c:v>43033</c:v>
                </c:pt>
                <c:pt idx="439">
                  <c:v>43034</c:v>
                </c:pt>
                <c:pt idx="440">
                  <c:v>43035</c:v>
                </c:pt>
                <c:pt idx="441">
                  <c:v>43038</c:v>
                </c:pt>
                <c:pt idx="442">
                  <c:v>43039</c:v>
                </c:pt>
                <c:pt idx="443">
                  <c:v>43040</c:v>
                </c:pt>
                <c:pt idx="444">
                  <c:v>43041</c:v>
                </c:pt>
                <c:pt idx="445">
                  <c:v>43042</c:v>
                </c:pt>
                <c:pt idx="446">
                  <c:v>43045</c:v>
                </c:pt>
                <c:pt idx="447">
                  <c:v>43046</c:v>
                </c:pt>
                <c:pt idx="448">
                  <c:v>43047</c:v>
                </c:pt>
                <c:pt idx="449">
                  <c:v>43048</c:v>
                </c:pt>
                <c:pt idx="450">
                  <c:v>43049</c:v>
                </c:pt>
                <c:pt idx="451">
                  <c:v>43052</c:v>
                </c:pt>
                <c:pt idx="452">
                  <c:v>43053</c:v>
                </c:pt>
                <c:pt idx="453">
                  <c:v>43054</c:v>
                </c:pt>
                <c:pt idx="454">
                  <c:v>43055</c:v>
                </c:pt>
                <c:pt idx="455">
                  <c:v>43056</c:v>
                </c:pt>
                <c:pt idx="456">
                  <c:v>43059</c:v>
                </c:pt>
                <c:pt idx="457">
                  <c:v>43060</c:v>
                </c:pt>
                <c:pt idx="458">
                  <c:v>43061</c:v>
                </c:pt>
                <c:pt idx="459">
                  <c:v>43063</c:v>
                </c:pt>
                <c:pt idx="460">
                  <c:v>43066</c:v>
                </c:pt>
                <c:pt idx="461">
                  <c:v>43067</c:v>
                </c:pt>
                <c:pt idx="462">
                  <c:v>43068</c:v>
                </c:pt>
                <c:pt idx="463">
                  <c:v>43069</c:v>
                </c:pt>
                <c:pt idx="464">
                  <c:v>43070</c:v>
                </c:pt>
                <c:pt idx="465">
                  <c:v>43073</c:v>
                </c:pt>
                <c:pt idx="466">
                  <c:v>43074</c:v>
                </c:pt>
                <c:pt idx="467">
                  <c:v>43075</c:v>
                </c:pt>
                <c:pt idx="468">
                  <c:v>43076</c:v>
                </c:pt>
                <c:pt idx="469">
                  <c:v>43077</c:v>
                </c:pt>
                <c:pt idx="470">
                  <c:v>43080</c:v>
                </c:pt>
                <c:pt idx="471">
                  <c:v>43081</c:v>
                </c:pt>
                <c:pt idx="472">
                  <c:v>43082</c:v>
                </c:pt>
                <c:pt idx="473">
                  <c:v>43083</c:v>
                </c:pt>
                <c:pt idx="474">
                  <c:v>43084</c:v>
                </c:pt>
                <c:pt idx="475">
                  <c:v>43087</c:v>
                </c:pt>
                <c:pt idx="476">
                  <c:v>43088</c:v>
                </c:pt>
                <c:pt idx="477">
                  <c:v>43089</c:v>
                </c:pt>
                <c:pt idx="478">
                  <c:v>43090</c:v>
                </c:pt>
                <c:pt idx="479">
                  <c:v>43091</c:v>
                </c:pt>
                <c:pt idx="480">
                  <c:v>43095</c:v>
                </c:pt>
                <c:pt idx="481">
                  <c:v>43096</c:v>
                </c:pt>
                <c:pt idx="482">
                  <c:v>43097</c:v>
                </c:pt>
                <c:pt idx="483">
                  <c:v>43098</c:v>
                </c:pt>
                <c:pt idx="484">
                  <c:v>43102</c:v>
                </c:pt>
                <c:pt idx="485">
                  <c:v>43103</c:v>
                </c:pt>
                <c:pt idx="486">
                  <c:v>43104</c:v>
                </c:pt>
                <c:pt idx="487">
                  <c:v>43105</c:v>
                </c:pt>
                <c:pt idx="488">
                  <c:v>43108</c:v>
                </c:pt>
                <c:pt idx="489">
                  <c:v>43109</c:v>
                </c:pt>
                <c:pt idx="490">
                  <c:v>43110</c:v>
                </c:pt>
                <c:pt idx="491">
                  <c:v>43111</c:v>
                </c:pt>
                <c:pt idx="492">
                  <c:v>43112</c:v>
                </c:pt>
                <c:pt idx="493">
                  <c:v>43116</c:v>
                </c:pt>
                <c:pt idx="494">
                  <c:v>43117</c:v>
                </c:pt>
                <c:pt idx="495">
                  <c:v>43118</c:v>
                </c:pt>
                <c:pt idx="496">
                  <c:v>43119</c:v>
                </c:pt>
                <c:pt idx="497">
                  <c:v>43122</c:v>
                </c:pt>
                <c:pt idx="498">
                  <c:v>43123</c:v>
                </c:pt>
                <c:pt idx="499">
                  <c:v>43124</c:v>
                </c:pt>
                <c:pt idx="500">
                  <c:v>43125</c:v>
                </c:pt>
                <c:pt idx="501">
                  <c:v>43126</c:v>
                </c:pt>
                <c:pt idx="502">
                  <c:v>43129</c:v>
                </c:pt>
                <c:pt idx="503">
                  <c:v>43130</c:v>
                </c:pt>
                <c:pt idx="504">
                  <c:v>43131</c:v>
                </c:pt>
              </c:numCache>
            </c:numRef>
          </c:cat>
          <c:val>
            <c:numRef>
              <c:f>'Inputs + Graphs'!$E$4:$E$508</c:f>
              <c:numCache>
                <c:formatCode>General</c:formatCode>
                <c:ptCount val="505"/>
                <c:pt idx="0">
                  <c:v>94.089995999999999</c:v>
                </c:pt>
                <c:pt idx="1">
                  <c:v>91.489998</c:v>
                </c:pt>
                <c:pt idx="2">
                  <c:v>90.739998</c:v>
                </c:pt>
                <c:pt idx="3">
                  <c:v>89.709998999999996</c:v>
                </c:pt>
                <c:pt idx="4">
                  <c:v>82.790001000000004</c:v>
                </c:pt>
                <c:pt idx="5">
                  <c:v>83.32</c:v>
                </c:pt>
                <c:pt idx="6">
                  <c:v>86.129997000000003</c:v>
                </c:pt>
                <c:pt idx="7">
                  <c:v>88.449996999999996</c:v>
                </c:pt>
                <c:pt idx="8">
                  <c:v>86.349997999999999</c:v>
                </c:pt>
                <c:pt idx="9">
                  <c:v>87.400002000000001</c:v>
                </c:pt>
                <c:pt idx="10">
                  <c:v>89.050003000000004</c:v>
                </c:pt>
                <c:pt idx="11">
                  <c:v>94.760002</c:v>
                </c:pt>
                <c:pt idx="12">
                  <c:v>90.489998</c:v>
                </c:pt>
                <c:pt idx="13">
                  <c:v>89.230002999999996</c:v>
                </c:pt>
                <c:pt idx="14">
                  <c:v>91.93</c:v>
                </c:pt>
                <c:pt idx="15">
                  <c:v>89.120002999999997</c:v>
                </c:pt>
                <c:pt idx="16">
                  <c:v>91.610000999999997</c:v>
                </c:pt>
                <c:pt idx="17">
                  <c:v>94.529999000000004</c:v>
                </c:pt>
                <c:pt idx="18">
                  <c:v>94.790001000000004</c:v>
                </c:pt>
                <c:pt idx="19">
                  <c:v>93.410004000000001</c:v>
                </c:pt>
                <c:pt idx="20">
                  <c:v>98.300003000000004</c:v>
                </c:pt>
                <c:pt idx="21">
                  <c:v>97.610000999999997</c:v>
                </c:pt>
                <c:pt idx="22">
                  <c:v>97.93</c:v>
                </c:pt>
                <c:pt idx="23">
                  <c:v>101.58000199999999</c:v>
                </c:pt>
                <c:pt idx="24">
                  <c:v>95.489998</c:v>
                </c:pt>
                <c:pt idx="25">
                  <c:v>96.230002999999996</c:v>
                </c:pt>
                <c:pt idx="26">
                  <c:v>98</c:v>
                </c:pt>
                <c:pt idx="27">
                  <c:v>97.360000999999997</c:v>
                </c:pt>
                <c:pt idx="28">
                  <c:v>97.660004000000001</c:v>
                </c:pt>
                <c:pt idx="29">
                  <c:v>98.129997000000003</c:v>
                </c:pt>
                <c:pt idx="30">
                  <c:v>97.860000999999997</c:v>
                </c:pt>
                <c:pt idx="31">
                  <c:v>99.349997999999999</c:v>
                </c:pt>
                <c:pt idx="32">
                  <c:v>99.720000999999996</c:v>
                </c:pt>
                <c:pt idx="33">
                  <c:v>101.120003</c:v>
                </c:pt>
                <c:pt idx="34">
                  <c:v>101.05999799999999</c:v>
                </c:pt>
                <c:pt idx="35">
                  <c:v>99.839995999999999</c:v>
                </c:pt>
                <c:pt idx="36">
                  <c:v>99.589995999999999</c:v>
                </c:pt>
                <c:pt idx="37">
                  <c:v>98.360000999999997</c:v>
                </c:pt>
                <c:pt idx="38">
                  <c:v>101.209999</c:v>
                </c:pt>
                <c:pt idx="39">
                  <c:v>104.129997</c:v>
                </c:pt>
                <c:pt idx="40">
                  <c:v>102.19000200000001</c:v>
                </c:pt>
                <c:pt idx="41">
                  <c:v>102.230003</c:v>
                </c:pt>
                <c:pt idx="42">
                  <c:v>105.699997</c:v>
                </c:pt>
                <c:pt idx="43">
                  <c:v>104.349998</c:v>
                </c:pt>
                <c:pt idx="44">
                  <c:v>104.94000200000001</c:v>
                </c:pt>
                <c:pt idx="45">
                  <c:v>104.83000199999999</c:v>
                </c:pt>
                <c:pt idx="46">
                  <c:v>104.449997</c:v>
                </c:pt>
                <c:pt idx="47">
                  <c:v>103.80999799999999</c:v>
                </c:pt>
                <c:pt idx="48">
                  <c:v>102.68</c:v>
                </c:pt>
                <c:pt idx="49">
                  <c:v>106.980003</c:v>
                </c:pt>
                <c:pt idx="50">
                  <c:v>109.650002</c:v>
                </c:pt>
                <c:pt idx="51">
                  <c:v>110.41999800000001</c:v>
                </c:pt>
                <c:pt idx="52">
                  <c:v>111.510002</c:v>
                </c:pt>
                <c:pt idx="53">
                  <c:v>108.400002</c:v>
                </c:pt>
                <c:pt idx="54">
                  <c:v>94.339995999999999</c:v>
                </c:pt>
                <c:pt idx="55">
                  <c:v>96.769997000000004</c:v>
                </c:pt>
                <c:pt idx="56">
                  <c:v>94.980002999999996</c:v>
                </c:pt>
                <c:pt idx="57">
                  <c:v>95.900002000000001</c:v>
                </c:pt>
                <c:pt idx="58">
                  <c:v>93.559997999999993</c:v>
                </c:pt>
                <c:pt idx="59">
                  <c:v>92.43</c:v>
                </c:pt>
                <c:pt idx="60">
                  <c:v>91.040001000000004</c:v>
                </c:pt>
                <c:pt idx="61">
                  <c:v>90.279999000000004</c:v>
                </c:pt>
                <c:pt idx="62">
                  <c:v>90.029999000000004</c:v>
                </c:pt>
                <c:pt idx="63">
                  <c:v>93.110000999999997</c:v>
                </c:pt>
                <c:pt idx="64">
                  <c:v>91.540001000000004</c:v>
                </c:pt>
                <c:pt idx="65">
                  <c:v>90.790001000000004</c:v>
                </c:pt>
                <c:pt idx="66">
                  <c:v>89.370002999999997</c:v>
                </c:pt>
                <c:pt idx="67">
                  <c:v>90.839995999999999</c:v>
                </c:pt>
                <c:pt idx="68">
                  <c:v>90.540001000000004</c:v>
                </c:pt>
                <c:pt idx="69">
                  <c:v>92.889999000000003</c:v>
                </c:pt>
                <c:pt idx="70">
                  <c:v>90.019997000000004</c:v>
                </c:pt>
                <c:pt idx="71">
                  <c:v>87.739998</c:v>
                </c:pt>
                <c:pt idx="72">
                  <c:v>87.879997000000003</c:v>
                </c:pt>
                <c:pt idx="73">
                  <c:v>89.120002999999997</c:v>
                </c:pt>
                <c:pt idx="74">
                  <c:v>88.629997000000003</c:v>
                </c:pt>
                <c:pt idx="75">
                  <c:v>90.5</c:v>
                </c:pt>
                <c:pt idx="76">
                  <c:v>89.550003000000004</c:v>
                </c:pt>
                <c:pt idx="77">
                  <c:v>92.489998</c:v>
                </c:pt>
                <c:pt idx="78">
                  <c:v>94.889999000000003</c:v>
                </c:pt>
                <c:pt idx="79">
                  <c:v>97.889999000000003</c:v>
                </c:pt>
                <c:pt idx="80">
                  <c:v>100.199997</c:v>
                </c:pt>
                <c:pt idx="81">
                  <c:v>102.80999799999999</c:v>
                </c:pt>
                <c:pt idx="82">
                  <c:v>103.300003</c:v>
                </c:pt>
                <c:pt idx="83">
                  <c:v>102.57</c:v>
                </c:pt>
                <c:pt idx="84">
                  <c:v>101.510002</c:v>
                </c:pt>
                <c:pt idx="85">
                  <c:v>101.25</c:v>
                </c:pt>
                <c:pt idx="86">
                  <c:v>99.589995999999999</c:v>
                </c:pt>
                <c:pt idx="87">
                  <c:v>100.739998</c:v>
                </c:pt>
                <c:pt idx="88">
                  <c:v>99.889999000000003</c:v>
                </c:pt>
                <c:pt idx="89">
                  <c:v>97.860000999999997</c:v>
                </c:pt>
                <c:pt idx="90">
                  <c:v>97.089995999999999</c:v>
                </c:pt>
                <c:pt idx="91">
                  <c:v>93.75</c:v>
                </c:pt>
                <c:pt idx="92">
                  <c:v>93.849997999999999</c:v>
                </c:pt>
                <c:pt idx="93">
                  <c:v>94.120002999999997</c:v>
                </c:pt>
                <c:pt idx="94">
                  <c:v>94.290001000000004</c:v>
                </c:pt>
                <c:pt idx="95">
                  <c:v>95.440002000000007</c:v>
                </c:pt>
                <c:pt idx="96">
                  <c:v>94.449996999999996</c:v>
                </c:pt>
                <c:pt idx="97">
                  <c:v>93.800003000000004</c:v>
                </c:pt>
                <c:pt idx="98">
                  <c:v>90.989998</c:v>
                </c:pt>
                <c:pt idx="99">
                  <c:v>90.010002</c:v>
                </c:pt>
                <c:pt idx="100">
                  <c:v>91.660004000000001</c:v>
                </c:pt>
                <c:pt idx="101">
                  <c:v>88.440002000000007</c:v>
                </c:pt>
                <c:pt idx="102">
                  <c:v>85.330001999999993</c:v>
                </c:pt>
                <c:pt idx="103">
                  <c:v>87.970000999999996</c:v>
                </c:pt>
                <c:pt idx="104">
                  <c:v>91.059997999999993</c:v>
                </c:pt>
                <c:pt idx="105">
                  <c:v>91.480002999999996</c:v>
                </c:pt>
                <c:pt idx="106">
                  <c:v>96.669998000000007</c:v>
                </c:pt>
                <c:pt idx="107">
                  <c:v>97.910004000000001</c:v>
                </c:pt>
                <c:pt idx="108">
                  <c:v>94.599997999999999</c:v>
                </c:pt>
                <c:pt idx="109">
                  <c:v>95.099997999999999</c:v>
                </c:pt>
                <c:pt idx="110">
                  <c:v>97.059997999999993</c:v>
                </c:pt>
                <c:pt idx="111">
                  <c:v>94.669998000000007</c:v>
                </c:pt>
                <c:pt idx="112">
                  <c:v>95.970000999999996</c:v>
                </c:pt>
                <c:pt idx="113">
                  <c:v>96.43</c:v>
                </c:pt>
                <c:pt idx="114">
                  <c:v>98.019997000000004</c:v>
                </c:pt>
                <c:pt idx="115">
                  <c:v>98.389999000000003</c:v>
                </c:pt>
                <c:pt idx="116">
                  <c:v>98.809997999999993</c:v>
                </c:pt>
                <c:pt idx="117">
                  <c:v>85.839995999999999</c:v>
                </c:pt>
                <c:pt idx="118">
                  <c:v>87.910004000000001</c:v>
                </c:pt>
                <c:pt idx="119">
                  <c:v>85.989998</c:v>
                </c:pt>
                <c:pt idx="120">
                  <c:v>85.889999000000003</c:v>
                </c:pt>
                <c:pt idx="121">
                  <c:v>87.660004000000001</c:v>
                </c:pt>
                <c:pt idx="122">
                  <c:v>91.410004000000001</c:v>
                </c:pt>
                <c:pt idx="123">
                  <c:v>92.040001000000004</c:v>
                </c:pt>
                <c:pt idx="124">
                  <c:v>91.650002000000001</c:v>
                </c:pt>
                <c:pt idx="125">
                  <c:v>91.25</c:v>
                </c:pt>
                <c:pt idx="126">
                  <c:v>94.370002999999997</c:v>
                </c:pt>
                <c:pt idx="127">
                  <c:v>93.559997999999993</c:v>
                </c:pt>
                <c:pt idx="128">
                  <c:v>93.099997999999999</c:v>
                </c:pt>
                <c:pt idx="129">
                  <c:v>93.440002000000007</c:v>
                </c:pt>
                <c:pt idx="130">
                  <c:v>97.029999000000004</c:v>
                </c:pt>
                <c:pt idx="131">
                  <c:v>95.110000999999997</c:v>
                </c:pt>
                <c:pt idx="132">
                  <c:v>93.989998</c:v>
                </c:pt>
                <c:pt idx="133">
                  <c:v>93.93</c:v>
                </c:pt>
                <c:pt idx="134">
                  <c:v>95.889999000000003</c:v>
                </c:pt>
                <c:pt idx="135">
                  <c:v>96.589995999999999</c:v>
                </c:pt>
                <c:pt idx="136">
                  <c:v>95.309997999999993</c:v>
                </c:pt>
                <c:pt idx="137">
                  <c:v>95.120002999999997</c:v>
                </c:pt>
                <c:pt idx="138">
                  <c:v>96.370002999999997</c:v>
                </c:pt>
                <c:pt idx="139">
                  <c:v>96.160004000000001</c:v>
                </c:pt>
                <c:pt idx="140">
                  <c:v>95.870002999999997</c:v>
                </c:pt>
                <c:pt idx="141">
                  <c:v>95.260002</c:v>
                </c:pt>
                <c:pt idx="142">
                  <c:v>95.940002000000007</c:v>
                </c:pt>
                <c:pt idx="143">
                  <c:v>95.18</c:v>
                </c:pt>
                <c:pt idx="144">
                  <c:v>97.32</c:v>
                </c:pt>
                <c:pt idx="145">
                  <c:v>97.580001999999993</c:v>
                </c:pt>
                <c:pt idx="146">
                  <c:v>97.300003000000004</c:v>
                </c:pt>
                <c:pt idx="147">
                  <c:v>97.449996999999996</c:v>
                </c:pt>
                <c:pt idx="148">
                  <c:v>97.449996999999996</c:v>
                </c:pt>
                <c:pt idx="149">
                  <c:v>97.379997000000003</c:v>
                </c:pt>
                <c:pt idx="150">
                  <c:v>97.379997000000003</c:v>
                </c:pt>
                <c:pt idx="151">
                  <c:v>100.089996</c:v>
                </c:pt>
                <c:pt idx="152">
                  <c:v>99.150002000000001</c:v>
                </c:pt>
                <c:pt idx="153">
                  <c:v>99.660004000000001</c:v>
                </c:pt>
                <c:pt idx="154">
                  <c:v>96.5</c:v>
                </c:pt>
                <c:pt idx="155">
                  <c:v>99.050003000000004</c:v>
                </c:pt>
                <c:pt idx="156">
                  <c:v>96.089995999999999</c:v>
                </c:pt>
                <c:pt idx="157">
                  <c:v>97.010002</c:v>
                </c:pt>
                <c:pt idx="158">
                  <c:v>97.339995999999999</c:v>
                </c:pt>
                <c:pt idx="159">
                  <c:v>99.480002999999996</c:v>
                </c:pt>
                <c:pt idx="160">
                  <c:v>98.059997999999993</c:v>
                </c:pt>
                <c:pt idx="161">
                  <c:v>98.25</c:v>
                </c:pt>
                <c:pt idx="162">
                  <c:v>94.879997000000003</c:v>
                </c:pt>
                <c:pt idx="163">
                  <c:v>95.830001999999993</c:v>
                </c:pt>
                <c:pt idx="164">
                  <c:v>95.940002000000007</c:v>
                </c:pt>
                <c:pt idx="165">
                  <c:v>94.559997999999993</c:v>
                </c:pt>
                <c:pt idx="166">
                  <c:v>97.07</c:v>
                </c:pt>
                <c:pt idx="167">
                  <c:v>97.480002999999996</c:v>
                </c:pt>
                <c:pt idx="168">
                  <c:v>96.669998000000007</c:v>
                </c:pt>
                <c:pt idx="169">
                  <c:v>98.550003000000004</c:v>
                </c:pt>
                <c:pt idx="170">
                  <c:v>102.629997</c:v>
                </c:pt>
                <c:pt idx="171">
                  <c:v>102.339996</c:v>
                </c:pt>
                <c:pt idx="172">
                  <c:v>106.279999</c:v>
                </c:pt>
                <c:pt idx="173">
                  <c:v>105.07</c:v>
                </c:pt>
                <c:pt idx="174">
                  <c:v>104.82</c:v>
                </c:pt>
                <c:pt idx="175">
                  <c:v>103.33000199999999</c:v>
                </c:pt>
                <c:pt idx="176">
                  <c:v>100.589996</c:v>
                </c:pt>
                <c:pt idx="177">
                  <c:v>99.5</c:v>
                </c:pt>
                <c:pt idx="178">
                  <c:v>100.230003</c:v>
                </c:pt>
                <c:pt idx="179">
                  <c:v>101.470001</c:v>
                </c:pt>
                <c:pt idx="180">
                  <c:v>99.800003000000004</c:v>
                </c:pt>
                <c:pt idx="181">
                  <c:v>118.790001</c:v>
                </c:pt>
                <c:pt idx="182">
                  <c:v>121.870003</c:v>
                </c:pt>
                <c:pt idx="183">
                  <c:v>123.349998</c:v>
                </c:pt>
                <c:pt idx="184">
                  <c:v>127.5</c:v>
                </c:pt>
                <c:pt idx="185">
                  <c:v>127.33000199999999</c:v>
                </c:pt>
                <c:pt idx="186">
                  <c:v>126.510002</c:v>
                </c:pt>
                <c:pt idx="187">
                  <c:v>126.970001</c:v>
                </c:pt>
                <c:pt idx="188">
                  <c:v>126.470001</c:v>
                </c:pt>
                <c:pt idx="189">
                  <c:v>126.57</c:v>
                </c:pt>
                <c:pt idx="190">
                  <c:v>124.870003</c:v>
                </c:pt>
                <c:pt idx="191">
                  <c:v>123.300003</c:v>
                </c:pt>
                <c:pt idx="192">
                  <c:v>122.339996</c:v>
                </c:pt>
                <c:pt idx="193">
                  <c:v>122.139999</c:v>
                </c:pt>
                <c:pt idx="194">
                  <c:v>122.029999</c:v>
                </c:pt>
                <c:pt idx="195">
                  <c:v>124.58000199999999</c:v>
                </c:pt>
                <c:pt idx="196">
                  <c:v>124.339996</c:v>
                </c:pt>
                <c:pt idx="197">
                  <c:v>122.19000200000001</c:v>
                </c:pt>
                <c:pt idx="198">
                  <c:v>115.41999800000001</c:v>
                </c:pt>
                <c:pt idx="199">
                  <c:v>114.779999</c:v>
                </c:pt>
                <c:pt idx="200">
                  <c:v>113.379997</c:v>
                </c:pt>
                <c:pt idx="201">
                  <c:v>113.589996</c:v>
                </c:pt>
                <c:pt idx="202">
                  <c:v>115.19000200000001</c:v>
                </c:pt>
                <c:pt idx="203">
                  <c:v>115.029999</c:v>
                </c:pt>
                <c:pt idx="204">
                  <c:v>115.209999</c:v>
                </c:pt>
                <c:pt idx="205">
                  <c:v>117.959999</c:v>
                </c:pt>
                <c:pt idx="206">
                  <c:v>118.040001</c:v>
                </c:pt>
                <c:pt idx="207">
                  <c:v>117.69000200000001</c:v>
                </c:pt>
                <c:pt idx="208">
                  <c:v>117.410004</c:v>
                </c:pt>
                <c:pt idx="209">
                  <c:v>116.93</c:v>
                </c:pt>
                <c:pt idx="210">
                  <c:v>117.510002</c:v>
                </c:pt>
                <c:pt idx="211">
                  <c:v>117</c:v>
                </c:pt>
                <c:pt idx="212">
                  <c:v>117.220001</c:v>
                </c:pt>
                <c:pt idx="213">
                  <c:v>120.80999799999999</c:v>
                </c:pt>
                <c:pt idx="214">
                  <c:v>119.160004</c:v>
                </c:pt>
                <c:pt idx="215">
                  <c:v>124.57</c:v>
                </c:pt>
                <c:pt idx="216">
                  <c:v>125.389999</c:v>
                </c:pt>
                <c:pt idx="217">
                  <c:v>123.239998</c:v>
                </c:pt>
                <c:pt idx="218">
                  <c:v>122.879997</c:v>
                </c:pt>
                <c:pt idx="219">
                  <c:v>122.83000199999999</c:v>
                </c:pt>
                <c:pt idx="220">
                  <c:v>123.779999</c:v>
                </c:pt>
                <c:pt idx="221">
                  <c:v>123.44000200000001</c:v>
                </c:pt>
                <c:pt idx="222">
                  <c:v>125</c:v>
                </c:pt>
                <c:pt idx="223">
                  <c:v>124.220001</c:v>
                </c:pt>
                <c:pt idx="224">
                  <c:v>125.449997</c:v>
                </c:pt>
                <c:pt idx="225">
                  <c:v>125.120003</c:v>
                </c:pt>
                <c:pt idx="226">
                  <c:v>126.5</c:v>
                </c:pt>
                <c:pt idx="227">
                  <c:v>125.58000199999999</c:v>
                </c:pt>
                <c:pt idx="228">
                  <c:v>125.589996</c:v>
                </c:pt>
                <c:pt idx="229">
                  <c:v>128.35000600000001</c:v>
                </c:pt>
                <c:pt idx="230">
                  <c:v>125.889999</c:v>
                </c:pt>
                <c:pt idx="231">
                  <c:v>125.33000199999999</c:v>
                </c:pt>
                <c:pt idx="232">
                  <c:v>123.800003</c:v>
                </c:pt>
                <c:pt idx="233">
                  <c:v>127.489998</c:v>
                </c:pt>
                <c:pt idx="234">
                  <c:v>129.41000399999999</c:v>
                </c:pt>
                <c:pt idx="235">
                  <c:v>131.80999800000001</c:v>
                </c:pt>
                <c:pt idx="236">
                  <c:v>131.070007</c:v>
                </c:pt>
                <c:pt idx="237">
                  <c:v>130.949997</c:v>
                </c:pt>
                <c:pt idx="238">
                  <c:v>129.88999899999999</c:v>
                </c:pt>
                <c:pt idx="239">
                  <c:v>130.5</c:v>
                </c:pt>
                <c:pt idx="240">
                  <c:v>129.179993</c:v>
                </c:pt>
                <c:pt idx="241">
                  <c:v>133.699997</c:v>
                </c:pt>
                <c:pt idx="242">
                  <c:v>132.88999899999999</c:v>
                </c:pt>
                <c:pt idx="243">
                  <c:v>133.259995</c:v>
                </c:pt>
                <c:pt idx="244">
                  <c:v>138.41000399999999</c:v>
                </c:pt>
                <c:pt idx="245">
                  <c:v>138.60000600000001</c:v>
                </c:pt>
                <c:pt idx="246">
                  <c:v>137.38999899999999</c:v>
                </c:pt>
                <c:pt idx="247">
                  <c:v>140.11000100000001</c:v>
                </c:pt>
                <c:pt idx="248">
                  <c:v>139.520004</c:v>
                </c:pt>
                <c:pt idx="249">
                  <c:v>138.96000699999999</c:v>
                </c:pt>
                <c:pt idx="250">
                  <c:v>142.449997</c:v>
                </c:pt>
                <c:pt idx="251">
                  <c:v>141.220001</c:v>
                </c:pt>
                <c:pt idx="252">
                  <c:v>140.71000699999999</c:v>
                </c:pt>
                <c:pt idx="253">
                  <c:v>140.779999</c:v>
                </c:pt>
                <c:pt idx="254">
                  <c:v>139.199997</c:v>
                </c:pt>
                <c:pt idx="255">
                  <c:v>140.25</c:v>
                </c:pt>
                <c:pt idx="256">
                  <c:v>140.970001</c:v>
                </c:pt>
                <c:pt idx="257">
                  <c:v>144</c:v>
                </c:pt>
                <c:pt idx="258">
                  <c:v>144.740005</c:v>
                </c:pt>
                <c:pt idx="259">
                  <c:v>144.13999899999999</c:v>
                </c:pt>
                <c:pt idx="260">
                  <c:v>144.820007</c:v>
                </c:pt>
                <c:pt idx="261">
                  <c:v>143.199997</c:v>
                </c:pt>
                <c:pt idx="262">
                  <c:v>140.820007</c:v>
                </c:pt>
                <c:pt idx="263">
                  <c:v>142.270004</c:v>
                </c:pt>
                <c:pt idx="264">
                  <c:v>142.009995</c:v>
                </c:pt>
                <c:pt idx="265">
                  <c:v>142.220001</c:v>
                </c:pt>
                <c:pt idx="266">
                  <c:v>142.60000600000001</c:v>
                </c:pt>
                <c:pt idx="267">
                  <c:v>143.86000100000001</c:v>
                </c:pt>
                <c:pt idx="268">
                  <c:v>142.779999</c:v>
                </c:pt>
                <c:pt idx="269">
                  <c:v>143.25</c:v>
                </c:pt>
                <c:pt idx="270">
                  <c:v>143.41000399999999</c:v>
                </c:pt>
                <c:pt idx="271">
                  <c:v>142.13000500000001</c:v>
                </c:pt>
                <c:pt idx="272">
                  <c:v>142.64999399999999</c:v>
                </c:pt>
                <c:pt idx="273">
                  <c:v>139.529999</c:v>
                </c:pt>
                <c:pt idx="274">
                  <c:v>139.13999899999999</c:v>
                </c:pt>
                <c:pt idx="275">
                  <c:v>141.94000199999999</c:v>
                </c:pt>
                <c:pt idx="276">
                  <c:v>141.429993</c:v>
                </c:pt>
                <c:pt idx="277">
                  <c:v>140.320007</c:v>
                </c:pt>
                <c:pt idx="278">
                  <c:v>140.529999</c:v>
                </c:pt>
                <c:pt idx="279">
                  <c:v>140.88999899999999</c:v>
                </c:pt>
                <c:pt idx="280">
                  <c:v>143.520004</c:v>
                </c:pt>
                <c:pt idx="281">
                  <c:v>143.19000199999999</c:v>
                </c:pt>
                <c:pt idx="282">
                  <c:v>145.25</c:v>
                </c:pt>
                <c:pt idx="283">
                  <c:v>144.38999899999999</c:v>
                </c:pt>
                <c:pt idx="284">
                  <c:v>145.11000100000001</c:v>
                </c:pt>
                <c:pt idx="285">
                  <c:v>145.83000200000001</c:v>
                </c:pt>
                <c:pt idx="286">
                  <c:v>142.41999799999999</c:v>
                </c:pt>
                <c:pt idx="287">
                  <c:v>142.64999399999999</c:v>
                </c:pt>
                <c:pt idx="288">
                  <c:v>141.83999600000001</c:v>
                </c:pt>
                <c:pt idx="289">
                  <c:v>142.020004</c:v>
                </c:pt>
                <c:pt idx="290">
                  <c:v>144.05999800000001</c:v>
                </c:pt>
                <c:pt idx="291">
                  <c:v>145.16999799999999</c:v>
                </c:pt>
                <c:pt idx="292">
                  <c:v>146.470001</c:v>
                </c:pt>
                <c:pt idx="293">
                  <c:v>148.05999800000001</c:v>
                </c:pt>
                <c:pt idx="294">
                  <c:v>147.80999800000001</c:v>
                </c:pt>
                <c:pt idx="295">
                  <c:v>146.91999799999999</c:v>
                </c:pt>
                <c:pt idx="296">
                  <c:v>145.5</c:v>
                </c:pt>
                <c:pt idx="297">
                  <c:v>143.61999499999999</c:v>
                </c:pt>
                <c:pt idx="298">
                  <c:v>143.740005</c:v>
                </c:pt>
                <c:pt idx="299">
                  <c:v>143.11000100000001</c:v>
                </c:pt>
                <c:pt idx="300">
                  <c:v>143.85000600000001</c:v>
                </c:pt>
                <c:pt idx="301">
                  <c:v>144.35000600000001</c:v>
                </c:pt>
                <c:pt idx="302">
                  <c:v>143.83000200000001</c:v>
                </c:pt>
                <c:pt idx="303">
                  <c:v>142.91999799999999</c:v>
                </c:pt>
                <c:pt idx="304">
                  <c:v>147.25</c:v>
                </c:pt>
                <c:pt idx="305">
                  <c:v>143.36000100000001</c:v>
                </c:pt>
                <c:pt idx="306">
                  <c:v>139.759995</c:v>
                </c:pt>
                <c:pt idx="307">
                  <c:v>141.179993</c:v>
                </c:pt>
                <c:pt idx="308">
                  <c:v>142.86999499999999</c:v>
                </c:pt>
                <c:pt idx="309">
                  <c:v>143.83000200000001</c:v>
                </c:pt>
                <c:pt idx="310">
                  <c:v>152.16000399999999</c:v>
                </c:pt>
                <c:pt idx="311">
                  <c:v>150.16999799999999</c:v>
                </c:pt>
                <c:pt idx="312">
                  <c:v>153.08000200000001</c:v>
                </c:pt>
                <c:pt idx="313">
                  <c:v>152.199997</c:v>
                </c:pt>
                <c:pt idx="314">
                  <c:v>155.35000600000001</c:v>
                </c:pt>
                <c:pt idx="315">
                  <c:v>156.449997</c:v>
                </c:pt>
                <c:pt idx="316">
                  <c:v>155.58999600000001</c:v>
                </c:pt>
                <c:pt idx="317">
                  <c:v>157.25</c:v>
                </c:pt>
                <c:pt idx="318">
                  <c:v>156.60000600000001</c:v>
                </c:pt>
                <c:pt idx="319">
                  <c:v>156.38000500000001</c:v>
                </c:pt>
                <c:pt idx="320">
                  <c:v>157.46000699999999</c:v>
                </c:pt>
                <c:pt idx="321">
                  <c:v>160.279999</c:v>
                </c:pt>
                <c:pt idx="322">
                  <c:v>158.53999300000001</c:v>
                </c:pt>
                <c:pt idx="323">
                  <c:v>160.80999800000001</c:v>
                </c:pt>
                <c:pt idx="324">
                  <c:v>160.020004</c:v>
                </c:pt>
                <c:pt idx="325">
                  <c:v>159.41000399999999</c:v>
                </c:pt>
                <c:pt idx="326">
                  <c:v>153.199997</c:v>
                </c:pt>
                <c:pt idx="327">
                  <c:v>155.699997</c:v>
                </c:pt>
                <c:pt idx="328">
                  <c:v>157.020004</c:v>
                </c:pt>
                <c:pt idx="329">
                  <c:v>157.16000399999999</c:v>
                </c:pt>
                <c:pt idx="330">
                  <c:v>157.949997</c:v>
                </c:pt>
                <c:pt idx="331">
                  <c:v>157.75</c:v>
                </c:pt>
                <c:pt idx="332">
                  <c:v>163.050003</c:v>
                </c:pt>
                <c:pt idx="333">
                  <c:v>162.429993</c:v>
                </c:pt>
                <c:pt idx="334">
                  <c:v>163.220001</c:v>
                </c:pt>
                <c:pt idx="335">
                  <c:v>163.070007</c:v>
                </c:pt>
                <c:pt idx="336">
                  <c:v>162.990005</c:v>
                </c:pt>
                <c:pt idx="337">
                  <c:v>165.179993</c:v>
                </c:pt>
                <c:pt idx="338">
                  <c:v>165.05999800000001</c:v>
                </c:pt>
                <c:pt idx="339">
                  <c:v>165.16999799999999</c:v>
                </c:pt>
                <c:pt idx="340">
                  <c:v>165.61000100000001</c:v>
                </c:pt>
                <c:pt idx="341">
                  <c:v>165.88000500000001</c:v>
                </c:pt>
                <c:pt idx="342">
                  <c:v>158.029999</c:v>
                </c:pt>
                <c:pt idx="343">
                  <c:v>151.44000199999999</c:v>
                </c:pt>
                <c:pt idx="344">
                  <c:v>152.720001</c:v>
                </c:pt>
                <c:pt idx="345">
                  <c:v>152.199997</c:v>
                </c:pt>
                <c:pt idx="346">
                  <c:v>151.759995</c:v>
                </c:pt>
                <c:pt idx="347">
                  <c:v>152.38000500000001</c:v>
                </c:pt>
                <c:pt idx="348">
                  <c:v>153.39999399999999</c:v>
                </c:pt>
                <c:pt idx="349">
                  <c:v>152.050003</c:v>
                </c:pt>
                <c:pt idx="350">
                  <c:v>155.029999</c:v>
                </c:pt>
                <c:pt idx="351">
                  <c:v>154.88999899999999</c:v>
                </c:pt>
                <c:pt idx="352">
                  <c:v>158.020004</c:v>
                </c:pt>
                <c:pt idx="353">
                  <c:v>157.5</c:v>
                </c:pt>
                <c:pt idx="354">
                  <c:v>151.029999</c:v>
                </c:pt>
                <c:pt idx="355">
                  <c:v>153.41000399999999</c:v>
                </c:pt>
                <c:pt idx="356">
                  <c:v>150.08999600000001</c:v>
                </c:pt>
                <c:pt idx="357">
                  <c:v>149.41000399999999</c:v>
                </c:pt>
                <c:pt idx="358">
                  <c:v>146.16999799999999</c:v>
                </c:pt>
                <c:pt idx="359">
                  <c:v>147.61000100000001</c:v>
                </c:pt>
                <c:pt idx="360">
                  <c:v>146.25</c:v>
                </c:pt>
                <c:pt idx="361">
                  <c:v>150.179993</c:v>
                </c:pt>
                <c:pt idx="362">
                  <c:v>152.66999799999999</c:v>
                </c:pt>
                <c:pt idx="363">
                  <c:v>154.33000200000001</c:v>
                </c:pt>
                <c:pt idx="364">
                  <c:v>158.75</c:v>
                </c:pt>
                <c:pt idx="365">
                  <c:v>158.21000699999999</c:v>
                </c:pt>
                <c:pt idx="366">
                  <c:v>161.11999499999999</c:v>
                </c:pt>
                <c:pt idx="367">
                  <c:v>161.699997</c:v>
                </c:pt>
                <c:pt idx="368">
                  <c:v>183.60000600000001</c:v>
                </c:pt>
                <c:pt idx="369">
                  <c:v>183.86000100000001</c:v>
                </c:pt>
                <c:pt idx="370">
                  <c:v>183.60000600000001</c:v>
                </c:pt>
                <c:pt idx="371">
                  <c:v>188.53999300000001</c:v>
                </c:pt>
                <c:pt idx="372">
                  <c:v>187.91000399999999</c:v>
                </c:pt>
                <c:pt idx="373">
                  <c:v>186.970001</c:v>
                </c:pt>
                <c:pt idx="374">
                  <c:v>189.08000200000001</c:v>
                </c:pt>
                <c:pt idx="375">
                  <c:v>182.679993</c:v>
                </c:pt>
                <c:pt idx="376">
                  <c:v>184.03999300000001</c:v>
                </c:pt>
                <c:pt idx="377">
                  <c:v>181.66000399999999</c:v>
                </c:pt>
                <c:pt idx="378">
                  <c:v>182.029999</c:v>
                </c:pt>
                <c:pt idx="379">
                  <c:v>180.740005</c:v>
                </c:pt>
                <c:pt idx="380">
                  <c:v>179.229996</c:v>
                </c:pt>
                <c:pt idx="381">
                  <c:v>180.270004</c:v>
                </c:pt>
                <c:pt idx="382">
                  <c:v>181.33000200000001</c:v>
                </c:pt>
                <c:pt idx="383">
                  <c:v>178.36000100000001</c:v>
                </c:pt>
                <c:pt idx="384">
                  <c:v>175.779999</c:v>
                </c:pt>
                <c:pt idx="385">
                  <c:v>169.13999899999999</c:v>
                </c:pt>
                <c:pt idx="386">
                  <c:v>171.39999399999999</c:v>
                </c:pt>
                <c:pt idx="387">
                  <c:v>171</c:v>
                </c:pt>
                <c:pt idx="388">
                  <c:v>168.5</c:v>
                </c:pt>
                <c:pt idx="389">
                  <c:v>169.979996</c:v>
                </c:pt>
                <c:pt idx="390">
                  <c:v>166.08999600000001</c:v>
                </c:pt>
                <c:pt idx="391">
                  <c:v>166.53999300000001</c:v>
                </c:pt>
                <c:pt idx="392">
                  <c:v>166.759995</c:v>
                </c:pt>
                <c:pt idx="393">
                  <c:v>169.33999600000001</c:v>
                </c:pt>
                <c:pt idx="394">
                  <c:v>169.05999800000001</c:v>
                </c:pt>
                <c:pt idx="395">
                  <c:v>168.13000500000001</c:v>
                </c:pt>
                <c:pt idx="396">
                  <c:v>165.949997</c:v>
                </c:pt>
                <c:pt idx="397">
                  <c:v>167.11999499999999</c:v>
                </c:pt>
                <c:pt idx="398">
                  <c:v>168.80999800000001</c:v>
                </c:pt>
                <c:pt idx="399">
                  <c:v>174.69000199999999</c:v>
                </c:pt>
                <c:pt idx="400">
                  <c:v>174.71000699999999</c:v>
                </c:pt>
                <c:pt idx="401">
                  <c:v>174.740005</c:v>
                </c:pt>
                <c:pt idx="402">
                  <c:v>174.520004</c:v>
                </c:pt>
                <c:pt idx="403">
                  <c:v>179.25</c:v>
                </c:pt>
                <c:pt idx="404">
                  <c:v>179</c:v>
                </c:pt>
                <c:pt idx="405">
                  <c:v>176.41999799999999</c:v>
                </c:pt>
                <c:pt idx="406">
                  <c:v>181.740005</c:v>
                </c:pt>
                <c:pt idx="407">
                  <c:v>185.14999399999999</c:v>
                </c:pt>
                <c:pt idx="408">
                  <c:v>183.63999899999999</c:v>
                </c:pt>
                <c:pt idx="409">
                  <c:v>182.63000500000001</c:v>
                </c:pt>
                <c:pt idx="410">
                  <c:v>182.35000600000001</c:v>
                </c:pt>
                <c:pt idx="411">
                  <c:v>184.61999499999999</c:v>
                </c:pt>
                <c:pt idx="412">
                  <c:v>185.679993</c:v>
                </c:pt>
                <c:pt idx="413">
                  <c:v>185.509995</c:v>
                </c:pt>
                <c:pt idx="414">
                  <c:v>188.779999</c:v>
                </c:pt>
                <c:pt idx="415">
                  <c:v>187.35000600000001</c:v>
                </c:pt>
                <c:pt idx="416">
                  <c:v>178.550003</c:v>
                </c:pt>
                <c:pt idx="417">
                  <c:v>179.38000500000001</c:v>
                </c:pt>
                <c:pt idx="418">
                  <c:v>181.970001</c:v>
                </c:pt>
                <c:pt idx="419">
                  <c:v>180.699997</c:v>
                </c:pt>
                <c:pt idx="420">
                  <c:v>181.35000600000001</c:v>
                </c:pt>
                <c:pt idx="421">
                  <c:v>177.009995</c:v>
                </c:pt>
                <c:pt idx="422">
                  <c:v>179.19000199999999</c:v>
                </c:pt>
                <c:pt idx="423">
                  <c:v>184.449997</c:v>
                </c:pt>
                <c:pt idx="424">
                  <c:v>194.38999899999999</c:v>
                </c:pt>
                <c:pt idx="425">
                  <c:v>198.020004</c:v>
                </c:pt>
                <c:pt idx="426">
                  <c:v>196.86999499999999</c:v>
                </c:pt>
                <c:pt idx="427">
                  <c:v>195.08000200000001</c:v>
                </c:pt>
                <c:pt idx="428">
                  <c:v>194.949997</c:v>
                </c:pt>
                <c:pt idx="429">
                  <c:v>195.86000100000001</c:v>
                </c:pt>
                <c:pt idx="430">
                  <c:v>199.490005</c:v>
                </c:pt>
                <c:pt idx="431">
                  <c:v>202.679993</c:v>
                </c:pt>
                <c:pt idx="432">
                  <c:v>199.479996</c:v>
                </c:pt>
                <c:pt idx="433">
                  <c:v>195.53999300000001</c:v>
                </c:pt>
                <c:pt idx="434">
                  <c:v>195.13000500000001</c:v>
                </c:pt>
                <c:pt idx="435">
                  <c:v>194.16000399999999</c:v>
                </c:pt>
                <c:pt idx="436">
                  <c:v>192.470001</c:v>
                </c:pt>
                <c:pt idx="437">
                  <c:v>196.020004</c:v>
                </c:pt>
                <c:pt idx="438">
                  <c:v>193.770004</c:v>
                </c:pt>
                <c:pt idx="439">
                  <c:v>195.21000699999999</c:v>
                </c:pt>
                <c:pt idx="440">
                  <c:v>199.53999300000001</c:v>
                </c:pt>
                <c:pt idx="441">
                  <c:v>198.36999499999999</c:v>
                </c:pt>
                <c:pt idx="442">
                  <c:v>196.429993</c:v>
                </c:pt>
                <c:pt idx="443">
                  <c:v>198</c:v>
                </c:pt>
                <c:pt idx="444">
                  <c:v>199.320007</c:v>
                </c:pt>
                <c:pt idx="445">
                  <c:v>200.009995</c:v>
                </c:pt>
                <c:pt idx="446">
                  <c:v>200.13000500000001</c:v>
                </c:pt>
                <c:pt idx="447">
                  <c:v>195.88999899999999</c:v>
                </c:pt>
                <c:pt idx="448">
                  <c:v>196.44000199999999</c:v>
                </c:pt>
                <c:pt idx="449">
                  <c:v>193.89999399999999</c:v>
                </c:pt>
                <c:pt idx="450">
                  <c:v>192.020004</c:v>
                </c:pt>
                <c:pt idx="451">
                  <c:v>195.08000200000001</c:v>
                </c:pt>
                <c:pt idx="452">
                  <c:v>195.71000699999999</c:v>
                </c:pt>
                <c:pt idx="453">
                  <c:v>192.11999499999999</c:v>
                </c:pt>
                <c:pt idx="454">
                  <c:v>195.509995</c:v>
                </c:pt>
                <c:pt idx="455">
                  <c:v>193.199997</c:v>
                </c:pt>
                <c:pt idx="456">
                  <c:v>194.10000600000001</c:v>
                </c:pt>
                <c:pt idx="457">
                  <c:v>196.229996</c:v>
                </c:pt>
                <c:pt idx="458">
                  <c:v>196.320007</c:v>
                </c:pt>
                <c:pt idx="459">
                  <c:v>195.75</c:v>
                </c:pt>
                <c:pt idx="460">
                  <c:v>195.050003</c:v>
                </c:pt>
                <c:pt idx="461">
                  <c:v>199.179993</c:v>
                </c:pt>
                <c:pt idx="462">
                  <c:v>188.14999399999999</c:v>
                </c:pt>
                <c:pt idx="463">
                  <c:v>187.58000200000001</c:v>
                </c:pt>
                <c:pt idx="464">
                  <c:v>186.820007</c:v>
                </c:pt>
                <c:pt idx="465">
                  <c:v>184.03999300000001</c:v>
                </c:pt>
                <c:pt idx="466">
                  <c:v>184.21000699999999</c:v>
                </c:pt>
                <c:pt idx="467">
                  <c:v>185.300003</c:v>
                </c:pt>
                <c:pt idx="468">
                  <c:v>185.199997</c:v>
                </c:pt>
                <c:pt idx="469">
                  <c:v>188.53999300000001</c:v>
                </c:pt>
                <c:pt idx="470">
                  <c:v>186.220001</c:v>
                </c:pt>
                <c:pt idx="471">
                  <c:v>185.729996</c:v>
                </c:pt>
                <c:pt idx="472">
                  <c:v>187.86000100000001</c:v>
                </c:pt>
                <c:pt idx="473">
                  <c:v>189.55999800000001</c:v>
                </c:pt>
                <c:pt idx="474">
                  <c:v>190.11999499999999</c:v>
                </c:pt>
                <c:pt idx="475">
                  <c:v>190.41999799999999</c:v>
                </c:pt>
                <c:pt idx="476">
                  <c:v>187.020004</c:v>
                </c:pt>
                <c:pt idx="477">
                  <c:v>188.820007</c:v>
                </c:pt>
                <c:pt idx="478">
                  <c:v>188.61999499999999</c:v>
                </c:pt>
                <c:pt idx="479">
                  <c:v>189.94000199999999</c:v>
                </c:pt>
                <c:pt idx="480">
                  <c:v>187.759995</c:v>
                </c:pt>
                <c:pt idx="481">
                  <c:v>186.240005</c:v>
                </c:pt>
                <c:pt idx="482">
                  <c:v>192.71000699999999</c:v>
                </c:pt>
                <c:pt idx="483">
                  <c:v>191.96000699999999</c:v>
                </c:pt>
                <c:pt idx="484">
                  <c:v>201.070007</c:v>
                </c:pt>
                <c:pt idx="485">
                  <c:v>205.050003</c:v>
                </c:pt>
                <c:pt idx="486">
                  <c:v>205.63000500000001</c:v>
                </c:pt>
                <c:pt idx="487">
                  <c:v>209.990005</c:v>
                </c:pt>
                <c:pt idx="488">
                  <c:v>212.050003</c:v>
                </c:pt>
                <c:pt idx="489">
                  <c:v>209.30999800000001</c:v>
                </c:pt>
                <c:pt idx="490">
                  <c:v>212.520004</c:v>
                </c:pt>
                <c:pt idx="491">
                  <c:v>217.240005</c:v>
                </c:pt>
                <c:pt idx="492">
                  <c:v>221.229996</c:v>
                </c:pt>
                <c:pt idx="493">
                  <c:v>221.529999</c:v>
                </c:pt>
                <c:pt idx="494">
                  <c:v>217.5</c:v>
                </c:pt>
                <c:pt idx="495">
                  <c:v>220.33000200000001</c:v>
                </c:pt>
                <c:pt idx="496">
                  <c:v>220.46000699999999</c:v>
                </c:pt>
                <c:pt idx="497">
                  <c:v>227.58000200000001</c:v>
                </c:pt>
                <c:pt idx="498">
                  <c:v>250.28999300000001</c:v>
                </c:pt>
                <c:pt idx="499">
                  <c:v>261.29998799999998</c:v>
                </c:pt>
                <c:pt idx="500">
                  <c:v>269.70001200000002</c:v>
                </c:pt>
                <c:pt idx="501">
                  <c:v>274.60000600000001</c:v>
                </c:pt>
                <c:pt idx="502">
                  <c:v>284.58999599999999</c:v>
                </c:pt>
                <c:pt idx="503">
                  <c:v>278.79998799999998</c:v>
                </c:pt>
                <c:pt idx="504">
                  <c:v>270.29998799999998</c:v>
                </c:pt>
              </c:numCache>
            </c:numRef>
          </c:val>
          <c:smooth val="0"/>
          <c:extLst>
            <c:ext xmlns:c16="http://schemas.microsoft.com/office/drawing/2014/chart" uri="{C3380CC4-5D6E-409C-BE32-E72D297353CC}">
              <c16:uniqueId val="{00000003-26D1-478C-9701-5F3B6C3D4D0D}"/>
            </c:ext>
          </c:extLst>
        </c:ser>
        <c:ser>
          <c:idx val="4"/>
          <c:order val="4"/>
          <c:tx>
            <c:strRef>
              <c:f>'Inputs + Graphs'!$F$2</c:f>
              <c:strCache>
                <c:ptCount val="1"/>
                <c:pt idx="0">
                  <c:v>Stock 5</c:v>
                </c:pt>
              </c:strCache>
            </c:strRef>
          </c:tx>
          <c:spPr>
            <a:ln w="28575" cap="rnd">
              <a:solidFill>
                <a:schemeClr val="accent5"/>
              </a:solidFill>
              <a:round/>
            </a:ln>
            <a:effectLst/>
          </c:spPr>
          <c:marker>
            <c:symbol val="none"/>
          </c:marker>
          <c:cat>
            <c:numRef>
              <c:f>[1]Inputs!$A$3:$A$507</c:f>
              <c:numCache>
                <c:formatCode>General</c:formatCode>
                <c:ptCount val="505"/>
                <c:pt idx="0">
                  <c:v>42401</c:v>
                </c:pt>
                <c:pt idx="1">
                  <c:v>42402</c:v>
                </c:pt>
                <c:pt idx="2">
                  <c:v>42403</c:v>
                </c:pt>
                <c:pt idx="3">
                  <c:v>42404</c:v>
                </c:pt>
                <c:pt idx="4">
                  <c:v>42405</c:v>
                </c:pt>
                <c:pt idx="5">
                  <c:v>42408</c:v>
                </c:pt>
                <c:pt idx="6">
                  <c:v>42409</c:v>
                </c:pt>
                <c:pt idx="7">
                  <c:v>42410</c:v>
                </c:pt>
                <c:pt idx="8">
                  <c:v>42411</c:v>
                </c:pt>
                <c:pt idx="9">
                  <c:v>42412</c:v>
                </c:pt>
                <c:pt idx="10">
                  <c:v>42416</c:v>
                </c:pt>
                <c:pt idx="11">
                  <c:v>42417</c:v>
                </c:pt>
                <c:pt idx="12">
                  <c:v>42418</c:v>
                </c:pt>
                <c:pt idx="13">
                  <c:v>42419</c:v>
                </c:pt>
                <c:pt idx="14">
                  <c:v>42422</c:v>
                </c:pt>
                <c:pt idx="15">
                  <c:v>42423</c:v>
                </c:pt>
                <c:pt idx="16">
                  <c:v>42424</c:v>
                </c:pt>
                <c:pt idx="17">
                  <c:v>42425</c:v>
                </c:pt>
                <c:pt idx="18">
                  <c:v>42426</c:v>
                </c:pt>
                <c:pt idx="19">
                  <c:v>42429</c:v>
                </c:pt>
                <c:pt idx="20">
                  <c:v>42430</c:v>
                </c:pt>
                <c:pt idx="21">
                  <c:v>42431</c:v>
                </c:pt>
                <c:pt idx="22">
                  <c:v>42432</c:v>
                </c:pt>
                <c:pt idx="23">
                  <c:v>42433</c:v>
                </c:pt>
                <c:pt idx="24">
                  <c:v>42436</c:v>
                </c:pt>
                <c:pt idx="25">
                  <c:v>42437</c:v>
                </c:pt>
                <c:pt idx="26">
                  <c:v>42438</c:v>
                </c:pt>
                <c:pt idx="27">
                  <c:v>42439</c:v>
                </c:pt>
                <c:pt idx="28">
                  <c:v>42440</c:v>
                </c:pt>
                <c:pt idx="29">
                  <c:v>42443</c:v>
                </c:pt>
                <c:pt idx="30">
                  <c:v>42444</c:v>
                </c:pt>
                <c:pt idx="31">
                  <c:v>42445</c:v>
                </c:pt>
                <c:pt idx="32">
                  <c:v>42446</c:v>
                </c:pt>
                <c:pt idx="33">
                  <c:v>42447</c:v>
                </c:pt>
                <c:pt idx="34">
                  <c:v>42450</c:v>
                </c:pt>
                <c:pt idx="35">
                  <c:v>42451</c:v>
                </c:pt>
                <c:pt idx="36">
                  <c:v>42452</c:v>
                </c:pt>
                <c:pt idx="37">
                  <c:v>42453</c:v>
                </c:pt>
                <c:pt idx="38">
                  <c:v>42457</c:v>
                </c:pt>
                <c:pt idx="39">
                  <c:v>42458</c:v>
                </c:pt>
                <c:pt idx="40">
                  <c:v>42459</c:v>
                </c:pt>
                <c:pt idx="41">
                  <c:v>42460</c:v>
                </c:pt>
                <c:pt idx="42">
                  <c:v>42461</c:v>
                </c:pt>
                <c:pt idx="43">
                  <c:v>42464</c:v>
                </c:pt>
                <c:pt idx="44">
                  <c:v>42465</c:v>
                </c:pt>
                <c:pt idx="45">
                  <c:v>42466</c:v>
                </c:pt>
                <c:pt idx="46">
                  <c:v>42467</c:v>
                </c:pt>
                <c:pt idx="47">
                  <c:v>42468</c:v>
                </c:pt>
                <c:pt idx="48">
                  <c:v>42471</c:v>
                </c:pt>
                <c:pt idx="49">
                  <c:v>42472</c:v>
                </c:pt>
                <c:pt idx="50">
                  <c:v>42473</c:v>
                </c:pt>
                <c:pt idx="51">
                  <c:v>42474</c:v>
                </c:pt>
                <c:pt idx="52">
                  <c:v>42475</c:v>
                </c:pt>
                <c:pt idx="53">
                  <c:v>42478</c:v>
                </c:pt>
                <c:pt idx="54">
                  <c:v>42479</c:v>
                </c:pt>
                <c:pt idx="55">
                  <c:v>42480</c:v>
                </c:pt>
                <c:pt idx="56">
                  <c:v>42481</c:v>
                </c:pt>
                <c:pt idx="57">
                  <c:v>42482</c:v>
                </c:pt>
                <c:pt idx="58">
                  <c:v>42485</c:v>
                </c:pt>
                <c:pt idx="59">
                  <c:v>42486</c:v>
                </c:pt>
                <c:pt idx="60">
                  <c:v>42487</c:v>
                </c:pt>
                <c:pt idx="61">
                  <c:v>42488</c:v>
                </c:pt>
                <c:pt idx="62">
                  <c:v>42489</c:v>
                </c:pt>
                <c:pt idx="63">
                  <c:v>42492</c:v>
                </c:pt>
                <c:pt idx="64">
                  <c:v>42493</c:v>
                </c:pt>
                <c:pt idx="65">
                  <c:v>42494</c:v>
                </c:pt>
                <c:pt idx="66">
                  <c:v>42495</c:v>
                </c:pt>
                <c:pt idx="67">
                  <c:v>42496</c:v>
                </c:pt>
                <c:pt idx="68">
                  <c:v>42499</c:v>
                </c:pt>
                <c:pt idx="69">
                  <c:v>42500</c:v>
                </c:pt>
                <c:pt idx="70">
                  <c:v>42501</c:v>
                </c:pt>
                <c:pt idx="71">
                  <c:v>42502</c:v>
                </c:pt>
                <c:pt idx="72">
                  <c:v>42503</c:v>
                </c:pt>
                <c:pt idx="73">
                  <c:v>42506</c:v>
                </c:pt>
                <c:pt idx="74">
                  <c:v>42507</c:v>
                </c:pt>
                <c:pt idx="75">
                  <c:v>42508</c:v>
                </c:pt>
                <c:pt idx="76">
                  <c:v>42509</c:v>
                </c:pt>
                <c:pt idx="77">
                  <c:v>42510</c:v>
                </c:pt>
                <c:pt idx="78">
                  <c:v>42513</c:v>
                </c:pt>
                <c:pt idx="79">
                  <c:v>42514</c:v>
                </c:pt>
                <c:pt idx="80">
                  <c:v>42515</c:v>
                </c:pt>
                <c:pt idx="81">
                  <c:v>42516</c:v>
                </c:pt>
                <c:pt idx="82">
                  <c:v>42517</c:v>
                </c:pt>
                <c:pt idx="83">
                  <c:v>42521</c:v>
                </c:pt>
                <c:pt idx="84">
                  <c:v>42522</c:v>
                </c:pt>
                <c:pt idx="85">
                  <c:v>42523</c:v>
                </c:pt>
                <c:pt idx="86">
                  <c:v>42524</c:v>
                </c:pt>
                <c:pt idx="87">
                  <c:v>42527</c:v>
                </c:pt>
                <c:pt idx="88">
                  <c:v>42528</c:v>
                </c:pt>
                <c:pt idx="89">
                  <c:v>42529</c:v>
                </c:pt>
                <c:pt idx="90">
                  <c:v>42530</c:v>
                </c:pt>
                <c:pt idx="91">
                  <c:v>42531</c:v>
                </c:pt>
                <c:pt idx="92">
                  <c:v>42534</c:v>
                </c:pt>
                <c:pt idx="93">
                  <c:v>42535</c:v>
                </c:pt>
                <c:pt idx="94">
                  <c:v>42536</c:v>
                </c:pt>
                <c:pt idx="95">
                  <c:v>42537</c:v>
                </c:pt>
                <c:pt idx="96">
                  <c:v>42538</c:v>
                </c:pt>
                <c:pt idx="97">
                  <c:v>42541</c:v>
                </c:pt>
                <c:pt idx="98">
                  <c:v>42542</c:v>
                </c:pt>
                <c:pt idx="99">
                  <c:v>42543</c:v>
                </c:pt>
                <c:pt idx="100">
                  <c:v>42544</c:v>
                </c:pt>
                <c:pt idx="101">
                  <c:v>42545</c:v>
                </c:pt>
                <c:pt idx="102">
                  <c:v>42548</c:v>
                </c:pt>
                <c:pt idx="103">
                  <c:v>42549</c:v>
                </c:pt>
                <c:pt idx="104">
                  <c:v>42550</c:v>
                </c:pt>
                <c:pt idx="105">
                  <c:v>42551</c:v>
                </c:pt>
                <c:pt idx="106">
                  <c:v>42552</c:v>
                </c:pt>
                <c:pt idx="107">
                  <c:v>42556</c:v>
                </c:pt>
                <c:pt idx="108">
                  <c:v>42557</c:v>
                </c:pt>
                <c:pt idx="109">
                  <c:v>42558</c:v>
                </c:pt>
                <c:pt idx="110">
                  <c:v>42559</c:v>
                </c:pt>
                <c:pt idx="111">
                  <c:v>42562</c:v>
                </c:pt>
                <c:pt idx="112">
                  <c:v>42563</c:v>
                </c:pt>
                <c:pt idx="113">
                  <c:v>42564</c:v>
                </c:pt>
                <c:pt idx="114">
                  <c:v>42565</c:v>
                </c:pt>
                <c:pt idx="115">
                  <c:v>42566</c:v>
                </c:pt>
                <c:pt idx="116">
                  <c:v>42569</c:v>
                </c:pt>
                <c:pt idx="117">
                  <c:v>42570</c:v>
                </c:pt>
                <c:pt idx="118">
                  <c:v>42571</c:v>
                </c:pt>
                <c:pt idx="119">
                  <c:v>42572</c:v>
                </c:pt>
                <c:pt idx="120">
                  <c:v>42573</c:v>
                </c:pt>
                <c:pt idx="121">
                  <c:v>42576</c:v>
                </c:pt>
                <c:pt idx="122">
                  <c:v>42577</c:v>
                </c:pt>
                <c:pt idx="123">
                  <c:v>42578</c:v>
                </c:pt>
                <c:pt idx="124">
                  <c:v>42579</c:v>
                </c:pt>
                <c:pt idx="125">
                  <c:v>42580</c:v>
                </c:pt>
                <c:pt idx="126">
                  <c:v>42583</c:v>
                </c:pt>
                <c:pt idx="127">
                  <c:v>42584</c:v>
                </c:pt>
                <c:pt idx="128">
                  <c:v>42585</c:v>
                </c:pt>
                <c:pt idx="129">
                  <c:v>42586</c:v>
                </c:pt>
                <c:pt idx="130">
                  <c:v>42587</c:v>
                </c:pt>
                <c:pt idx="131">
                  <c:v>42590</c:v>
                </c:pt>
                <c:pt idx="132">
                  <c:v>42591</c:v>
                </c:pt>
                <c:pt idx="133">
                  <c:v>42592</c:v>
                </c:pt>
                <c:pt idx="134">
                  <c:v>42593</c:v>
                </c:pt>
                <c:pt idx="135">
                  <c:v>42594</c:v>
                </c:pt>
                <c:pt idx="136">
                  <c:v>42597</c:v>
                </c:pt>
                <c:pt idx="137">
                  <c:v>42598</c:v>
                </c:pt>
                <c:pt idx="138">
                  <c:v>42599</c:v>
                </c:pt>
                <c:pt idx="139">
                  <c:v>42600</c:v>
                </c:pt>
                <c:pt idx="140">
                  <c:v>42601</c:v>
                </c:pt>
                <c:pt idx="141">
                  <c:v>42604</c:v>
                </c:pt>
                <c:pt idx="142">
                  <c:v>42605</c:v>
                </c:pt>
                <c:pt idx="143">
                  <c:v>42606</c:v>
                </c:pt>
                <c:pt idx="144">
                  <c:v>42607</c:v>
                </c:pt>
                <c:pt idx="145">
                  <c:v>42608</c:v>
                </c:pt>
                <c:pt idx="146">
                  <c:v>42611</c:v>
                </c:pt>
                <c:pt idx="147">
                  <c:v>42612</c:v>
                </c:pt>
                <c:pt idx="148">
                  <c:v>42613</c:v>
                </c:pt>
                <c:pt idx="149">
                  <c:v>42614</c:v>
                </c:pt>
                <c:pt idx="150">
                  <c:v>42615</c:v>
                </c:pt>
                <c:pt idx="151">
                  <c:v>42619</c:v>
                </c:pt>
                <c:pt idx="152">
                  <c:v>42620</c:v>
                </c:pt>
                <c:pt idx="153">
                  <c:v>42621</c:v>
                </c:pt>
                <c:pt idx="154">
                  <c:v>42622</c:v>
                </c:pt>
                <c:pt idx="155">
                  <c:v>42625</c:v>
                </c:pt>
                <c:pt idx="156">
                  <c:v>42626</c:v>
                </c:pt>
                <c:pt idx="157">
                  <c:v>42627</c:v>
                </c:pt>
                <c:pt idx="158">
                  <c:v>42628</c:v>
                </c:pt>
                <c:pt idx="159">
                  <c:v>42629</c:v>
                </c:pt>
                <c:pt idx="160">
                  <c:v>42632</c:v>
                </c:pt>
                <c:pt idx="161">
                  <c:v>42633</c:v>
                </c:pt>
                <c:pt idx="162">
                  <c:v>42634</c:v>
                </c:pt>
                <c:pt idx="163">
                  <c:v>42635</c:v>
                </c:pt>
                <c:pt idx="164">
                  <c:v>42636</c:v>
                </c:pt>
                <c:pt idx="165">
                  <c:v>42639</c:v>
                </c:pt>
                <c:pt idx="166">
                  <c:v>42640</c:v>
                </c:pt>
                <c:pt idx="167">
                  <c:v>42641</c:v>
                </c:pt>
                <c:pt idx="168">
                  <c:v>42642</c:v>
                </c:pt>
                <c:pt idx="169">
                  <c:v>42643</c:v>
                </c:pt>
                <c:pt idx="170">
                  <c:v>42646</c:v>
                </c:pt>
                <c:pt idx="171">
                  <c:v>42647</c:v>
                </c:pt>
                <c:pt idx="172">
                  <c:v>42648</c:v>
                </c:pt>
                <c:pt idx="173">
                  <c:v>42649</c:v>
                </c:pt>
                <c:pt idx="174">
                  <c:v>42650</c:v>
                </c:pt>
                <c:pt idx="175">
                  <c:v>42653</c:v>
                </c:pt>
                <c:pt idx="176">
                  <c:v>42654</c:v>
                </c:pt>
                <c:pt idx="177">
                  <c:v>42655</c:v>
                </c:pt>
                <c:pt idx="178">
                  <c:v>42656</c:v>
                </c:pt>
                <c:pt idx="179">
                  <c:v>42657</c:v>
                </c:pt>
                <c:pt idx="180">
                  <c:v>42660</c:v>
                </c:pt>
                <c:pt idx="181">
                  <c:v>42661</c:v>
                </c:pt>
                <c:pt idx="182">
                  <c:v>42662</c:v>
                </c:pt>
                <c:pt idx="183">
                  <c:v>42663</c:v>
                </c:pt>
                <c:pt idx="184">
                  <c:v>42664</c:v>
                </c:pt>
                <c:pt idx="185">
                  <c:v>42667</c:v>
                </c:pt>
                <c:pt idx="186">
                  <c:v>42668</c:v>
                </c:pt>
                <c:pt idx="187">
                  <c:v>42669</c:v>
                </c:pt>
                <c:pt idx="188">
                  <c:v>42670</c:v>
                </c:pt>
                <c:pt idx="189">
                  <c:v>42671</c:v>
                </c:pt>
                <c:pt idx="190">
                  <c:v>42674</c:v>
                </c:pt>
                <c:pt idx="191">
                  <c:v>42675</c:v>
                </c:pt>
                <c:pt idx="192">
                  <c:v>42676</c:v>
                </c:pt>
                <c:pt idx="193">
                  <c:v>42677</c:v>
                </c:pt>
                <c:pt idx="194">
                  <c:v>42678</c:v>
                </c:pt>
                <c:pt idx="195">
                  <c:v>42681</c:v>
                </c:pt>
                <c:pt idx="196">
                  <c:v>42682</c:v>
                </c:pt>
                <c:pt idx="197">
                  <c:v>42683</c:v>
                </c:pt>
                <c:pt idx="198">
                  <c:v>42684</c:v>
                </c:pt>
                <c:pt idx="199">
                  <c:v>42685</c:v>
                </c:pt>
                <c:pt idx="200">
                  <c:v>42688</c:v>
                </c:pt>
                <c:pt idx="201">
                  <c:v>42689</c:v>
                </c:pt>
                <c:pt idx="202">
                  <c:v>42690</c:v>
                </c:pt>
                <c:pt idx="203">
                  <c:v>42691</c:v>
                </c:pt>
                <c:pt idx="204">
                  <c:v>42692</c:v>
                </c:pt>
                <c:pt idx="205">
                  <c:v>42695</c:v>
                </c:pt>
                <c:pt idx="206">
                  <c:v>42696</c:v>
                </c:pt>
                <c:pt idx="207">
                  <c:v>42697</c:v>
                </c:pt>
                <c:pt idx="208">
                  <c:v>42699</c:v>
                </c:pt>
                <c:pt idx="209">
                  <c:v>42702</c:v>
                </c:pt>
                <c:pt idx="210">
                  <c:v>42703</c:v>
                </c:pt>
                <c:pt idx="211">
                  <c:v>42704</c:v>
                </c:pt>
                <c:pt idx="212">
                  <c:v>42705</c:v>
                </c:pt>
                <c:pt idx="213">
                  <c:v>42706</c:v>
                </c:pt>
                <c:pt idx="214">
                  <c:v>42709</c:v>
                </c:pt>
                <c:pt idx="215">
                  <c:v>42710</c:v>
                </c:pt>
                <c:pt idx="216">
                  <c:v>42711</c:v>
                </c:pt>
                <c:pt idx="217">
                  <c:v>42712</c:v>
                </c:pt>
                <c:pt idx="218">
                  <c:v>42713</c:v>
                </c:pt>
                <c:pt idx="219">
                  <c:v>42716</c:v>
                </c:pt>
                <c:pt idx="220">
                  <c:v>42717</c:v>
                </c:pt>
                <c:pt idx="221">
                  <c:v>42718</c:v>
                </c:pt>
                <c:pt idx="222">
                  <c:v>42719</c:v>
                </c:pt>
                <c:pt idx="223">
                  <c:v>42720</c:v>
                </c:pt>
                <c:pt idx="224">
                  <c:v>42723</c:v>
                </c:pt>
                <c:pt idx="225">
                  <c:v>42724</c:v>
                </c:pt>
                <c:pt idx="226">
                  <c:v>42725</c:v>
                </c:pt>
                <c:pt idx="227">
                  <c:v>42726</c:v>
                </c:pt>
                <c:pt idx="228">
                  <c:v>42727</c:v>
                </c:pt>
                <c:pt idx="229">
                  <c:v>42731</c:v>
                </c:pt>
                <c:pt idx="230">
                  <c:v>42732</c:v>
                </c:pt>
                <c:pt idx="231">
                  <c:v>42733</c:v>
                </c:pt>
                <c:pt idx="232">
                  <c:v>42734</c:v>
                </c:pt>
                <c:pt idx="233">
                  <c:v>42738</c:v>
                </c:pt>
                <c:pt idx="234">
                  <c:v>42739</c:v>
                </c:pt>
                <c:pt idx="235">
                  <c:v>42740</c:v>
                </c:pt>
                <c:pt idx="236">
                  <c:v>42741</c:v>
                </c:pt>
                <c:pt idx="237">
                  <c:v>42744</c:v>
                </c:pt>
                <c:pt idx="238">
                  <c:v>42745</c:v>
                </c:pt>
                <c:pt idx="239">
                  <c:v>42746</c:v>
                </c:pt>
                <c:pt idx="240">
                  <c:v>42747</c:v>
                </c:pt>
                <c:pt idx="241">
                  <c:v>42748</c:v>
                </c:pt>
                <c:pt idx="242">
                  <c:v>42752</c:v>
                </c:pt>
                <c:pt idx="243">
                  <c:v>42753</c:v>
                </c:pt>
                <c:pt idx="244">
                  <c:v>42754</c:v>
                </c:pt>
                <c:pt idx="245">
                  <c:v>42755</c:v>
                </c:pt>
                <c:pt idx="246">
                  <c:v>42758</c:v>
                </c:pt>
                <c:pt idx="247">
                  <c:v>42759</c:v>
                </c:pt>
                <c:pt idx="248">
                  <c:v>42760</c:v>
                </c:pt>
                <c:pt idx="249">
                  <c:v>42761</c:v>
                </c:pt>
                <c:pt idx="250">
                  <c:v>42762</c:v>
                </c:pt>
                <c:pt idx="251">
                  <c:v>42765</c:v>
                </c:pt>
                <c:pt idx="252">
                  <c:v>42766</c:v>
                </c:pt>
                <c:pt idx="253">
                  <c:v>42767</c:v>
                </c:pt>
                <c:pt idx="254">
                  <c:v>42768</c:v>
                </c:pt>
                <c:pt idx="255">
                  <c:v>42769</c:v>
                </c:pt>
                <c:pt idx="256">
                  <c:v>42772</c:v>
                </c:pt>
                <c:pt idx="257">
                  <c:v>42773</c:v>
                </c:pt>
                <c:pt idx="258">
                  <c:v>42774</c:v>
                </c:pt>
                <c:pt idx="259">
                  <c:v>42775</c:v>
                </c:pt>
                <c:pt idx="260">
                  <c:v>42776</c:v>
                </c:pt>
                <c:pt idx="261">
                  <c:v>42779</c:v>
                </c:pt>
                <c:pt idx="262">
                  <c:v>42780</c:v>
                </c:pt>
                <c:pt idx="263">
                  <c:v>42781</c:v>
                </c:pt>
                <c:pt idx="264">
                  <c:v>42782</c:v>
                </c:pt>
                <c:pt idx="265">
                  <c:v>42783</c:v>
                </c:pt>
                <c:pt idx="266">
                  <c:v>42787</c:v>
                </c:pt>
                <c:pt idx="267">
                  <c:v>42788</c:v>
                </c:pt>
                <c:pt idx="268">
                  <c:v>42789</c:v>
                </c:pt>
                <c:pt idx="269">
                  <c:v>42790</c:v>
                </c:pt>
                <c:pt idx="270">
                  <c:v>42793</c:v>
                </c:pt>
                <c:pt idx="271">
                  <c:v>42794</c:v>
                </c:pt>
                <c:pt idx="272">
                  <c:v>42795</c:v>
                </c:pt>
                <c:pt idx="273">
                  <c:v>42796</c:v>
                </c:pt>
                <c:pt idx="274">
                  <c:v>42797</c:v>
                </c:pt>
                <c:pt idx="275">
                  <c:v>42800</c:v>
                </c:pt>
                <c:pt idx="276">
                  <c:v>42801</c:v>
                </c:pt>
                <c:pt idx="277">
                  <c:v>42802</c:v>
                </c:pt>
                <c:pt idx="278">
                  <c:v>42803</c:v>
                </c:pt>
                <c:pt idx="279">
                  <c:v>42804</c:v>
                </c:pt>
                <c:pt idx="280">
                  <c:v>42807</c:v>
                </c:pt>
                <c:pt idx="281">
                  <c:v>42808</c:v>
                </c:pt>
                <c:pt idx="282">
                  <c:v>42809</c:v>
                </c:pt>
                <c:pt idx="283">
                  <c:v>42810</c:v>
                </c:pt>
                <c:pt idx="284">
                  <c:v>42811</c:v>
                </c:pt>
                <c:pt idx="285">
                  <c:v>42814</c:v>
                </c:pt>
                <c:pt idx="286">
                  <c:v>42815</c:v>
                </c:pt>
                <c:pt idx="287">
                  <c:v>42816</c:v>
                </c:pt>
                <c:pt idx="288">
                  <c:v>42817</c:v>
                </c:pt>
                <c:pt idx="289">
                  <c:v>42818</c:v>
                </c:pt>
                <c:pt idx="290">
                  <c:v>42821</c:v>
                </c:pt>
                <c:pt idx="291">
                  <c:v>42822</c:v>
                </c:pt>
                <c:pt idx="292">
                  <c:v>42823</c:v>
                </c:pt>
                <c:pt idx="293">
                  <c:v>42824</c:v>
                </c:pt>
                <c:pt idx="294">
                  <c:v>42825</c:v>
                </c:pt>
                <c:pt idx="295">
                  <c:v>42828</c:v>
                </c:pt>
                <c:pt idx="296">
                  <c:v>42829</c:v>
                </c:pt>
                <c:pt idx="297">
                  <c:v>42830</c:v>
                </c:pt>
                <c:pt idx="298">
                  <c:v>42831</c:v>
                </c:pt>
                <c:pt idx="299">
                  <c:v>42832</c:v>
                </c:pt>
                <c:pt idx="300">
                  <c:v>42835</c:v>
                </c:pt>
                <c:pt idx="301">
                  <c:v>42836</c:v>
                </c:pt>
                <c:pt idx="302">
                  <c:v>42837</c:v>
                </c:pt>
                <c:pt idx="303">
                  <c:v>42838</c:v>
                </c:pt>
                <c:pt idx="304">
                  <c:v>42842</c:v>
                </c:pt>
                <c:pt idx="305">
                  <c:v>42843</c:v>
                </c:pt>
                <c:pt idx="306">
                  <c:v>42844</c:v>
                </c:pt>
                <c:pt idx="307">
                  <c:v>42845</c:v>
                </c:pt>
                <c:pt idx="308">
                  <c:v>42846</c:v>
                </c:pt>
                <c:pt idx="309">
                  <c:v>42849</c:v>
                </c:pt>
                <c:pt idx="310">
                  <c:v>42850</c:v>
                </c:pt>
                <c:pt idx="311">
                  <c:v>42851</c:v>
                </c:pt>
                <c:pt idx="312">
                  <c:v>42852</c:v>
                </c:pt>
                <c:pt idx="313">
                  <c:v>42853</c:v>
                </c:pt>
                <c:pt idx="314">
                  <c:v>42856</c:v>
                </c:pt>
                <c:pt idx="315">
                  <c:v>42857</c:v>
                </c:pt>
                <c:pt idx="316">
                  <c:v>42858</c:v>
                </c:pt>
                <c:pt idx="317">
                  <c:v>42859</c:v>
                </c:pt>
                <c:pt idx="318">
                  <c:v>42860</c:v>
                </c:pt>
                <c:pt idx="319">
                  <c:v>42863</c:v>
                </c:pt>
                <c:pt idx="320">
                  <c:v>42864</c:v>
                </c:pt>
                <c:pt idx="321">
                  <c:v>42865</c:v>
                </c:pt>
                <c:pt idx="322">
                  <c:v>42866</c:v>
                </c:pt>
                <c:pt idx="323">
                  <c:v>42867</c:v>
                </c:pt>
                <c:pt idx="324">
                  <c:v>42870</c:v>
                </c:pt>
                <c:pt idx="325">
                  <c:v>42871</c:v>
                </c:pt>
                <c:pt idx="326">
                  <c:v>42872</c:v>
                </c:pt>
                <c:pt idx="327">
                  <c:v>42873</c:v>
                </c:pt>
                <c:pt idx="328">
                  <c:v>42874</c:v>
                </c:pt>
                <c:pt idx="329">
                  <c:v>42877</c:v>
                </c:pt>
                <c:pt idx="330">
                  <c:v>42878</c:v>
                </c:pt>
                <c:pt idx="331">
                  <c:v>42879</c:v>
                </c:pt>
                <c:pt idx="332">
                  <c:v>42880</c:v>
                </c:pt>
                <c:pt idx="333">
                  <c:v>42881</c:v>
                </c:pt>
                <c:pt idx="334">
                  <c:v>42885</c:v>
                </c:pt>
                <c:pt idx="335">
                  <c:v>42886</c:v>
                </c:pt>
                <c:pt idx="336">
                  <c:v>42887</c:v>
                </c:pt>
                <c:pt idx="337">
                  <c:v>42888</c:v>
                </c:pt>
                <c:pt idx="338">
                  <c:v>42891</c:v>
                </c:pt>
                <c:pt idx="339">
                  <c:v>42892</c:v>
                </c:pt>
                <c:pt idx="340">
                  <c:v>42893</c:v>
                </c:pt>
                <c:pt idx="341">
                  <c:v>42894</c:v>
                </c:pt>
                <c:pt idx="342">
                  <c:v>42895</c:v>
                </c:pt>
                <c:pt idx="343">
                  <c:v>42898</c:v>
                </c:pt>
                <c:pt idx="344">
                  <c:v>42899</c:v>
                </c:pt>
                <c:pt idx="345">
                  <c:v>42900</c:v>
                </c:pt>
                <c:pt idx="346">
                  <c:v>42901</c:v>
                </c:pt>
                <c:pt idx="347">
                  <c:v>42902</c:v>
                </c:pt>
                <c:pt idx="348">
                  <c:v>42905</c:v>
                </c:pt>
                <c:pt idx="349">
                  <c:v>42906</c:v>
                </c:pt>
                <c:pt idx="350">
                  <c:v>42907</c:v>
                </c:pt>
                <c:pt idx="351">
                  <c:v>42908</c:v>
                </c:pt>
                <c:pt idx="352">
                  <c:v>42909</c:v>
                </c:pt>
                <c:pt idx="353">
                  <c:v>42912</c:v>
                </c:pt>
                <c:pt idx="354">
                  <c:v>42913</c:v>
                </c:pt>
                <c:pt idx="355">
                  <c:v>42914</c:v>
                </c:pt>
                <c:pt idx="356">
                  <c:v>42915</c:v>
                </c:pt>
                <c:pt idx="357">
                  <c:v>42916</c:v>
                </c:pt>
                <c:pt idx="358">
                  <c:v>42919</c:v>
                </c:pt>
                <c:pt idx="359">
                  <c:v>42921</c:v>
                </c:pt>
                <c:pt idx="360">
                  <c:v>42922</c:v>
                </c:pt>
                <c:pt idx="361">
                  <c:v>42923</c:v>
                </c:pt>
                <c:pt idx="362">
                  <c:v>42926</c:v>
                </c:pt>
                <c:pt idx="363">
                  <c:v>42927</c:v>
                </c:pt>
                <c:pt idx="364">
                  <c:v>42928</c:v>
                </c:pt>
                <c:pt idx="365">
                  <c:v>42929</c:v>
                </c:pt>
                <c:pt idx="366">
                  <c:v>42930</c:v>
                </c:pt>
                <c:pt idx="367">
                  <c:v>42933</c:v>
                </c:pt>
                <c:pt idx="368">
                  <c:v>42934</c:v>
                </c:pt>
                <c:pt idx="369">
                  <c:v>42935</c:v>
                </c:pt>
                <c:pt idx="370">
                  <c:v>42936</c:v>
                </c:pt>
                <c:pt idx="371">
                  <c:v>42937</c:v>
                </c:pt>
                <c:pt idx="372">
                  <c:v>42940</c:v>
                </c:pt>
                <c:pt idx="373">
                  <c:v>42941</c:v>
                </c:pt>
                <c:pt idx="374">
                  <c:v>42942</c:v>
                </c:pt>
                <c:pt idx="375">
                  <c:v>42943</c:v>
                </c:pt>
                <c:pt idx="376">
                  <c:v>42944</c:v>
                </c:pt>
                <c:pt idx="377">
                  <c:v>42947</c:v>
                </c:pt>
                <c:pt idx="378">
                  <c:v>42948</c:v>
                </c:pt>
                <c:pt idx="379">
                  <c:v>42949</c:v>
                </c:pt>
                <c:pt idx="380">
                  <c:v>42950</c:v>
                </c:pt>
                <c:pt idx="381">
                  <c:v>42951</c:v>
                </c:pt>
                <c:pt idx="382">
                  <c:v>42954</c:v>
                </c:pt>
                <c:pt idx="383">
                  <c:v>42955</c:v>
                </c:pt>
                <c:pt idx="384">
                  <c:v>42956</c:v>
                </c:pt>
                <c:pt idx="385">
                  <c:v>42957</c:v>
                </c:pt>
                <c:pt idx="386">
                  <c:v>42958</c:v>
                </c:pt>
                <c:pt idx="387">
                  <c:v>42961</c:v>
                </c:pt>
                <c:pt idx="388">
                  <c:v>42962</c:v>
                </c:pt>
                <c:pt idx="389">
                  <c:v>42963</c:v>
                </c:pt>
                <c:pt idx="390">
                  <c:v>42964</c:v>
                </c:pt>
                <c:pt idx="391">
                  <c:v>42965</c:v>
                </c:pt>
                <c:pt idx="392">
                  <c:v>42968</c:v>
                </c:pt>
                <c:pt idx="393">
                  <c:v>42969</c:v>
                </c:pt>
                <c:pt idx="394">
                  <c:v>42970</c:v>
                </c:pt>
                <c:pt idx="395">
                  <c:v>42971</c:v>
                </c:pt>
                <c:pt idx="396">
                  <c:v>42972</c:v>
                </c:pt>
                <c:pt idx="397">
                  <c:v>42975</c:v>
                </c:pt>
                <c:pt idx="398">
                  <c:v>42976</c:v>
                </c:pt>
                <c:pt idx="399">
                  <c:v>42977</c:v>
                </c:pt>
                <c:pt idx="400">
                  <c:v>42978</c:v>
                </c:pt>
                <c:pt idx="401">
                  <c:v>42979</c:v>
                </c:pt>
                <c:pt idx="402">
                  <c:v>42983</c:v>
                </c:pt>
                <c:pt idx="403">
                  <c:v>42984</c:v>
                </c:pt>
                <c:pt idx="404">
                  <c:v>42985</c:v>
                </c:pt>
                <c:pt idx="405">
                  <c:v>42986</c:v>
                </c:pt>
                <c:pt idx="406">
                  <c:v>42989</c:v>
                </c:pt>
                <c:pt idx="407">
                  <c:v>42990</c:v>
                </c:pt>
                <c:pt idx="408">
                  <c:v>42991</c:v>
                </c:pt>
                <c:pt idx="409">
                  <c:v>42992</c:v>
                </c:pt>
                <c:pt idx="410">
                  <c:v>42993</c:v>
                </c:pt>
                <c:pt idx="411">
                  <c:v>42996</c:v>
                </c:pt>
                <c:pt idx="412">
                  <c:v>42997</c:v>
                </c:pt>
                <c:pt idx="413">
                  <c:v>42998</c:v>
                </c:pt>
                <c:pt idx="414">
                  <c:v>42999</c:v>
                </c:pt>
                <c:pt idx="415">
                  <c:v>43000</c:v>
                </c:pt>
                <c:pt idx="416">
                  <c:v>43003</c:v>
                </c:pt>
                <c:pt idx="417">
                  <c:v>43004</c:v>
                </c:pt>
                <c:pt idx="418">
                  <c:v>43005</c:v>
                </c:pt>
                <c:pt idx="419">
                  <c:v>43006</c:v>
                </c:pt>
                <c:pt idx="420">
                  <c:v>43007</c:v>
                </c:pt>
                <c:pt idx="421">
                  <c:v>43010</c:v>
                </c:pt>
                <c:pt idx="422">
                  <c:v>43011</c:v>
                </c:pt>
                <c:pt idx="423">
                  <c:v>43012</c:v>
                </c:pt>
                <c:pt idx="424">
                  <c:v>43013</c:v>
                </c:pt>
                <c:pt idx="425">
                  <c:v>43014</c:v>
                </c:pt>
                <c:pt idx="426">
                  <c:v>43017</c:v>
                </c:pt>
                <c:pt idx="427">
                  <c:v>43018</c:v>
                </c:pt>
                <c:pt idx="428">
                  <c:v>43019</c:v>
                </c:pt>
                <c:pt idx="429">
                  <c:v>43020</c:v>
                </c:pt>
                <c:pt idx="430">
                  <c:v>43021</c:v>
                </c:pt>
                <c:pt idx="431">
                  <c:v>43024</c:v>
                </c:pt>
                <c:pt idx="432">
                  <c:v>43025</c:v>
                </c:pt>
                <c:pt idx="433">
                  <c:v>43026</c:v>
                </c:pt>
                <c:pt idx="434">
                  <c:v>43027</c:v>
                </c:pt>
                <c:pt idx="435">
                  <c:v>43028</c:v>
                </c:pt>
                <c:pt idx="436">
                  <c:v>43031</c:v>
                </c:pt>
                <c:pt idx="437">
                  <c:v>43032</c:v>
                </c:pt>
                <c:pt idx="438">
                  <c:v>43033</c:v>
                </c:pt>
                <c:pt idx="439">
                  <c:v>43034</c:v>
                </c:pt>
                <c:pt idx="440">
                  <c:v>43035</c:v>
                </c:pt>
                <c:pt idx="441">
                  <c:v>43038</c:v>
                </c:pt>
                <c:pt idx="442">
                  <c:v>43039</c:v>
                </c:pt>
                <c:pt idx="443">
                  <c:v>43040</c:v>
                </c:pt>
                <c:pt idx="444">
                  <c:v>43041</c:v>
                </c:pt>
                <c:pt idx="445">
                  <c:v>43042</c:v>
                </c:pt>
                <c:pt idx="446">
                  <c:v>43045</c:v>
                </c:pt>
                <c:pt idx="447">
                  <c:v>43046</c:v>
                </c:pt>
                <c:pt idx="448">
                  <c:v>43047</c:v>
                </c:pt>
                <c:pt idx="449">
                  <c:v>43048</c:v>
                </c:pt>
                <c:pt idx="450">
                  <c:v>43049</c:v>
                </c:pt>
                <c:pt idx="451">
                  <c:v>43052</c:v>
                </c:pt>
                <c:pt idx="452">
                  <c:v>43053</c:v>
                </c:pt>
                <c:pt idx="453">
                  <c:v>43054</c:v>
                </c:pt>
                <c:pt idx="454">
                  <c:v>43055</c:v>
                </c:pt>
                <c:pt idx="455">
                  <c:v>43056</c:v>
                </c:pt>
                <c:pt idx="456">
                  <c:v>43059</c:v>
                </c:pt>
                <c:pt idx="457">
                  <c:v>43060</c:v>
                </c:pt>
                <c:pt idx="458">
                  <c:v>43061</c:v>
                </c:pt>
                <c:pt idx="459">
                  <c:v>43063</c:v>
                </c:pt>
                <c:pt idx="460">
                  <c:v>43066</c:v>
                </c:pt>
                <c:pt idx="461">
                  <c:v>43067</c:v>
                </c:pt>
                <c:pt idx="462">
                  <c:v>43068</c:v>
                </c:pt>
                <c:pt idx="463">
                  <c:v>43069</c:v>
                </c:pt>
                <c:pt idx="464">
                  <c:v>43070</c:v>
                </c:pt>
                <c:pt idx="465">
                  <c:v>43073</c:v>
                </c:pt>
                <c:pt idx="466">
                  <c:v>43074</c:v>
                </c:pt>
                <c:pt idx="467">
                  <c:v>43075</c:v>
                </c:pt>
                <c:pt idx="468">
                  <c:v>43076</c:v>
                </c:pt>
                <c:pt idx="469">
                  <c:v>43077</c:v>
                </c:pt>
                <c:pt idx="470">
                  <c:v>43080</c:v>
                </c:pt>
                <c:pt idx="471">
                  <c:v>43081</c:v>
                </c:pt>
                <c:pt idx="472">
                  <c:v>43082</c:v>
                </c:pt>
                <c:pt idx="473">
                  <c:v>43083</c:v>
                </c:pt>
                <c:pt idx="474">
                  <c:v>43084</c:v>
                </c:pt>
                <c:pt idx="475">
                  <c:v>43087</c:v>
                </c:pt>
                <c:pt idx="476">
                  <c:v>43088</c:v>
                </c:pt>
                <c:pt idx="477">
                  <c:v>43089</c:v>
                </c:pt>
                <c:pt idx="478">
                  <c:v>43090</c:v>
                </c:pt>
                <c:pt idx="479">
                  <c:v>43091</c:v>
                </c:pt>
                <c:pt idx="480">
                  <c:v>43095</c:v>
                </c:pt>
                <c:pt idx="481">
                  <c:v>43096</c:v>
                </c:pt>
                <c:pt idx="482">
                  <c:v>43097</c:v>
                </c:pt>
                <c:pt idx="483">
                  <c:v>43098</c:v>
                </c:pt>
                <c:pt idx="484">
                  <c:v>43102</c:v>
                </c:pt>
                <c:pt idx="485">
                  <c:v>43103</c:v>
                </c:pt>
                <c:pt idx="486">
                  <c:v>43104</c:v>
                </c:pt>
                <c:pt idx="487">
                  <c:v>43105</c:v>
                </c:pt>
                <c:pt idx="488">
                  <c:v>43108</c:v>
                </c:pt>
                <c:pt idx="489">
                  <c:v>43109</c:v>
                </c:pt>
                <c:pt idx="490">
                  <c:v>43110</c:v>
                </c:pt>
                <c:pt idx="491">
                  <c:v>43111</c:v>
                </c:pt>
                <c:pt idx="492">
                  <c:v>43112</c:v>
                </c:pt>
                <c:pt idx="493">
                  <c:v>43116</c:v>
                </c:pt>
                <c:pt idx="494">
                  <c:v>43117</c:v>
                </c:pt>
                <c:pt idx="495">
                  <c:v>43118</c:v>
                </c:pt>
                <c:pt idx="496">
                  <c:v>43119</c:v>
                </c:pt>
                <c:pt idx="497">
                  <c:v>43122</c:v>
                </c:pt>
                <c:pt idx="498">
                  <c:v>43123</c:v>
                </c:pt>
                <c:pt idx="499">
                  <c:v>43124</c:v>
                </c:pt>
                <c:pt idx="500">
                  <c:v>43125</c:v>
                </c:pt>
                <c:pt idx="501">
                  <c:v>43126</c:v>
                </c:pt>
                <c:pt idx="502">
                  <c:v>43129</c:v>
                </c:pt>
                <c:pt idx="503">
                  <c:v>43130</c:v>
                </c:pt>
                <c:pt idx="504">
                  <c:v>43131</c:v>
                </c:pt>
              </c:numCache>
            </c:numRef>
          </c:cat>
          <c:val>
            <c:numRef>
              <c:f>'Inputs + Graphs'!$F$4:$F$508</c:f>
              <c:numCache>
                <c:formatCode>General</c:formatCode>
                <c:ptCount val="505"/>
                <c:pt idx="0">
                  <c:v>71.751609999999999</c:v>
                </c:pt>
                <c:pt idx="1">
                  <c:v>70.955566000000005</c:v>
                </c:pt>
                <c:pt idx="2">
                  <c:v>71.733909999999995</c:v>
                </c:pt>
                <c:pt idx="3">
                  <c:v>71.380104000000003</c:v>
                </c:pt>
                <c:pt idx="4">
                  <c:v>71.822379999999995</c:v>
                </c:pt>
                <c:pt idx="5">
                  <c:v>73.078377000000003</c:v>
                </c:pt>
                <c:pt idx="6">
                  <c:v>73.096062000000003</c:v>
                </c:pt>
                <c:pt idx="7">
                  <c:v>72.193862999999993</c:v>
                </c:pt>
                <c:pt idx="8">
                  <c:v>70.672493000000003</c:v>
                </c:pt>
                <c:pt idx="9">
                  <c:v>71.636619999999994</c:v>
                </c:pt>
                <c:pt idx="10">
                  <c:v>72.061171999999999</c:v>
                </c:pt>
                <c:pt idx="11">
                  <c:v>72.928000999999995</c:v>
                </c:pt>
                <c:pt idx="12">
                  <c:v>72.512282999999996</c:v>
                </c:pt>
                <c:pt idx="13">
                  <c:v>72.344238000000004</c:v>
                </c:pt>
                <c:pt idx="14">
                  <c:v>72.644965999999997</c:v>
                </c:pt>
                <c:pt idx="15">
                  <c:v>72.361915999999994</c:v>
                </c:pt>
                <c:pt idx="16">
                  <c:v>72.140793000000002</c:v>
                </c:pt>
                <c:pt idx="17">
                  <c:v>72.830710999999994</c:v>
                </c:pt>
                <c:pt idx="18">
                  <c:v>71.733909999999995</c:v>
                </c:pt>
                <c:pt idx="19">
                  <c:v>71.017464000000004</c:v>
                </c:pt>
                <c:pt idx="20">
                  <c:v>71.848906999999997</c:v>
                </c:pt>
                <c:pt idx="21">
                  <c:v>73.016448999999994</c:v>
                </c:pt>
                <c:pt idx="22">
                  <c:v>73.272964000000002</c:v>
                </c:pt>
                <c:pt idx="23">
                  <c:v>73.847892999999999</c:v>
                </c:pt>
                <c:pt idx="24">
                  <c:v>73.502930000000006</c:v>
                </c:pt>
                <c:pt idx="25">
                  <c:v>73.467567000000003</c:v>
                </c:pt>
                <c:pt idx="26">
                  <c:v>73.379112000000006</c:v>
                </c:pt>
                <c:pt idx="27">
                  <c:v>72.777634000000006</c:v>
                </c:pt>
                <c:pt idx="28">
                  <c:v>72.308852999999999</c:v>
                </c:pt>
                <c:pt idx="29">
                  <c:v>71.795829999999995</c:v>
                </c:pt>
                <c:pt idx="30">
                  <c:v>71.919662000000002</c:v>
                </c:pt>
                <c:pt idx="31">
                  <c:v>71.946197999999995</c:v>
                </c:pt>
                <c:pt idx="32">
                  <c:v>73.193366999999995</c:v>
                </c:pt>
                <c:pt idx="33">
                  <c:v>73.547165000000007</c:v>
                </c:pt>
                <c:pt idx="34">
                  <c:v>73.697533000000007</c:v>
                </c:pt>
                <c:pt idx="35">
                  <c:v>73.184509000000006</c:v>
                </c:pt>
                <c:pt idx="36">
                  <c:v>73.255279999999999</c:v>
                </c:pt>
                <c:pt idx="37">
                  <c:v>73.317183999999997</c:v>
                </c:pt>
                <c:pt idx="38">
                  <c:v>73.078377000000003</c:v>
                </c:pt>
                <c:pt idx="39">
                  <c:v>73.237594999999999</c:v>
                </c:pt>
                <c:pt idx="40">
                  <c:v>73.131454000000005</c:v>
                </c:pt>
                <c:pt idx="41">
                  <c:v>72.804175999999998</c:v>
                </c:pt>
                <c:pt idx="42">
                  <c:v>73.883278000000004</c:v>
                </c:pt>
                <c:pt idx="43">
                  <c:v>73.600243000000006</c:v>
                </c:pt>
                <c:pt idx="44">
                  <c:v>73.555999999999997</c:v>
                </c:pt>
                <c:pt idx="45">
                  <c:v>74.130943000000002</c:v>
                </c:pt>
                <c:pt idx="46">
                  <c:v>73.626784999999998</c:v>
                </c:pt>
                <c:pt idx="47">
                  <c:v>73.591376999999994</c:v>
                </c:pt>
                <c:pt idx="48">
                  <c:v>73.175674000000001</c:v>
                </c:pt>
                <c:pt idx="49">
                  <c:v>73.264114000000006</c:v>
                </c:pt>
                <c:pt idx="50">
                  <c:v>72.936858999999998</c:v>
                </c:pt>
                <c:pt idx="51">
                  <c:v>73.132606999999993</c:v>
                </c:pt>
                <c:pt idx="52">
                  <c:v>73.391197000000005</c:v>
                </c:pt>
                <c:pt idx="53">
                  <c:v>73.863822999999996</c:v>
                </c:pt>
                <c:pt idx="54">
                  <c:v>74.265120999999994</c:v>
                </c:pt>
                <c:pt idx="55">
                  <c:v>72.722381999999996</c:v>
                </c:pt>
                <c:pt idx="56">
                  <c:v>72.053573999999998</c:v>
                </c:pt>
                <c:pt idx="57">
                  <c:v>72.187325000000001</c:v>
                </c:pt>
                <c:pt idx="58">
                  <c:v>72.597542000000004</c:v>
                </c:pt>
                <c:pt idx="59">
                  <c:v>70.938873000000001</c:v>
                </c:pt>
                <c:pt idx="60">
                  <c:v>71.242087999999995</c:v>
                </c:pt>
                <c:pt idx="61">
                  <c:v>71.126159999999999</c:v>
                </c:pt>
                <c:pt idx="62">
                  <c:v>71.447188999999995</c:v>
                </c:pt>
                <c:pt idx="63">
                  <c:v>72.205169999999995</c:v>
                </c:pt>
                <c:pt idx="64">
                  <c:v>72.321098000000006</c:v>
                </c:pt>
                <c:pt idx="65">
                  <c:v>72.766968000000006</c:v>
                </c:pt>
                <c:pt idx="66">
                  <c:v>72.499450999999993</c:v>
                </c:pt>
                <c:pt idx="67">
                  <c:v>73.239600999999993</c:v>
                </c:pt>
                <c:pt idx="68">
                  <c:v>73.230682000000002</c:v>
                </c:pt>
                <c:pt idx="69">
                  <c:v>73.551704000000001</c:v>
                </c:pt>
                <c:pt idx="70">
                  <c:v>73.257446000000002</c:v>
                </c:pt>
                <c:pt idx="71">
                  <c:v>73.489311000000001</c:v>
                </c:pt>
                <c:pt idx="72">
                  <c:v>72.437027</c:v>
                </c:pt>
                <c:pt idx="73">
                  <c:v>72.793732000000006</c:v>
                </c:pt>
                <c:pt idx="74">
                  <c:v>71.893058999999994</c:v>
                </c:pt>
                <c:pt idx="75">
                  <c:v>71.206406000000001</c:v>
                </c:pt>
                <c:pt idx="76">
                  <c:v>71.509613000000002</c:v>
                </c:pt>
                <c:pt idx="77">
                  <c:v>71.358001999999999</c:v>
                </c:pt>
                <c:pt idx="78">
                  <c:v>71.518508999999995</c:v>
                </c:pt>
                <c:pt idx="79">
                  <c:v>72.205169999999995</c:v>
                </c:pt>
                <c:pt idx="80">
                  <c:v>72.659965999999997</c:v>
                </c:pt>
                <c:pt idx="81">
                  <c:v>72.428107999999995</c:v>
                </c:pt>
                <c:pt idx="82">
                  <c:v>72.615371999999994</c:v>
                </c:pt>
                <c:pt idx="83">
                  <c:v>72.267593000000005</c:v>
                </c:pt>
                <c:pt idx="84">
                  <c:v>72.936417000000006</c:v>
                </c:pt>
                <c:pt idx="85">
                  <c:v>73.079070999999999</c:v>
                </c:pt>
                <c:pt idx="86">
                  <c:v>73.542793000000003</c:v>
                </c:pt>
                <c:pt idx="87">
                  <c:v>73.810326000000003</c:v>
                </c:pt>
                <c:pt idx="88">
                  <c:v>73.409041999999999</c:v>
                </c:pt>
                <c:pt idx="89">
                  <c:v>73.703331000000006</c:v>
                </c:pt>
                <c:pt idx="90">
                  <c:v>74.167045999999999</c:v>
                </c:pt>
                <c:pt idx="91">
                  <c:v>74.193779000000006</c:v>
                </c:pt>
                <c:pt idx="92">
                  <c:v>73.631973000000002</c:v>
                </c:pt>
                <c:pt idx="93">
                  <c:v>74.327545000000001</c:v>
                </c:pt>
                <c:pt idx="94">
                  <c:v>73.970832999999999</c:v>
                </c:pt>
                <c:pt idx="95">
                  <c:v>74.381065000000007</c:v>
                </c:pt>
                <c:pt idx="96">
                  <c:v>74.131339999999994</c:v>
                </c:pt>
                <c:pt idx="97">
                  <c:v>74.051102</c:v>
                </c:pt>
                <c:pt idx="98">
                  <c:v>74.381065000000007</c:v>
                </c:pt>
                <c:pt idx="99">
                  <c:v>74.523712000000003</c:v>
                </c:pt>
                <c:pt idx="100">
                  <c:v>75.094459999999998</c:v>
                </c:pt>
                <c:pt idx="101">
                  <c:v>73.355530000000002</c:v>
                </c:pt>
                <c:pt idx="102">
                  <c:v>72.437027</c:v>
                </c:pt>
                <c:pt idx="103">
                  <c:v>73.53389</c:v>
                </c:pt>
                <c:pt idx="104">
                  <c:v>74.826920000000001</c:v>
                </c:pt>
                <c:pt idx="105">
                  <c:v>75.504645999999994</c:v>
                </c:pt>
                <c:pt idx="106">
                  <c:v>75.602753000000007</c:v>
                </c:pt>
                <c:pt idx="107">
                  <c:v>76.191306999999995</c:v>
                </c:pt>
                <c:pt idx="108">
                  <c:v>75.825676000000001</c:v>
                </c:pt>
                <c:pt idx="109">
                  <c:v>75.647323999999998</c:v>
                </c:pt>
                <c:pt idx="110">
                  <c:v>76.485579999999999</c:v>
                </c:pt>
                <c:pt idx="111">
                  <c:v>76.467735000000005</c:v>
                </c:pt>
                <c:pt idx="112">
                  <c:v>76.467735000000005</c:v>
                </c:pt>
                <c:pt idx="113">
                  <c:v>76.592597999999995</c:v>
                </c:pt>
                <c:pt idx="114">
                  <c:v>76.574744999999993</c:v>
                </c:pt>
                <c:pt idx="115">
                  <c:v>76.699607999999998</c:v>
                </c:pt>
                <c:pt idx="116">
                  <c:v>76.628272999999993</c:v>
                </c:pt>
                <c:pt idx="117">
                  <c:v>76.842277999999993</c:v>
                </c:pt>
                <c:pt idx="118">
                  <c:v>76.680060999999995</c:v>
                </c:pt>
                <c:pt idx="119">
                  <c:v>76.626143999999996</c:v>
                </c:pt>
                <c:pt idx="120">
                  <c:v>77.039542999999995</c:v>
                </c:pt>
                <c:pt idx="121">
                  <c:v>77.111450000000005</c:v>
                </c:pt>
                <c:pt idx="122">
                  <c:v>76.635116999999994</c:v>
                </c:pt>
                <c:pt idx="123">
                  <c:v>75.907143000000005</c:v>
                </c:pt>
                <c:pt idx="124">
                  <c:v>76.221703000000005</c:v>
                </c:pt>
                <c:pt idx="125">
                  <c:v>76.922713999999999</c:v>
                </c:pt>
                <c:pt idx="126">
                  <c:v>77.659683000000001</c:v>
                </c:pt>
                <c:pt idx="127">
                  <c:v>77.974243000000001</c:v>
                </c:pt>
                <c:pt idx="128">
                  <c:v>77.264235999999997</c:v>
                </c:pt>
                <c:pt idx="129">
                  <c:v>77.336143000000007</c:v>
                </c:pt>
                <c:pt idx="130">
                  <c:v>77.093474999999998</c:v>
                </c:pt>
                <c:pt idx="131">
                  <c:v>77.075507999999999</c:v>
                </c:pt>
                <c:pt idx="132">
                  <c:v>77.282218999999998</c:v>
                </c:pt>
                <c:pt idx="133">
                  <c:v>77.569817</c:v>
                </c:pt>
                <c:pt idx="134">
                  <c:v>77.947272999999996</c:v>
                </c:pt>
                <c:pt idx="135">
                  <c:v>78.225891000000004</c:v>
                </c:pt>
                <c:pt idx="136">
                  <c:v>78.207909000000001</c:v>
                </c:pt>
                <c:pt idx="137">
                  <c:v>77.812461999999996</c:v>
                </c:pt>
                <c:pt idx="138">
                  <c:v>78.153992000000002</c:v>
                </c:pt>
                <c:pt idx="139">
                  <c:v>78.585373000000004</c:v>
                </c:pt>
                <c:pt idx="140">
                  <c:v>78.468536</c:v>
                </c:pt>
                <c:pt idx="141">
                  <c:v>78.055130000000005</c:v>
                </c:pt>
                <c:pt idx="142">
                  <c:v>78.549430999999998</c:v>
                </c:pt>
                <c:pt idx="143">
                  <c:v>78.468536</c:v>
                </c:pt>
                <c:pt idx="144">
                  <c:v>78.998795000000001</c:v>
                </c:pt>
                <c:pt idx="145">
                  <c:v>78.711205000000007</c:v>
                </c:pt>
                <c:pt idx="146">
                  <c:v>79.358299000000002</c:v>
                </c:pt>
                <c:pt idx="147">
                  <c:v>78.675255000000007</c:v>
                </c:pt>
                <c:pt idx="148">
                  <c:v>78.468536</c:v>
                </c:pt>
                <c:pt idx="149">
                  <c:v>79.367271000000002</c:v>
                </c:pt>
                <c:pt idx="150">
                  <c:v>79.268424999999993</c:v>
                </c:pt>
                <c:pt idx="151">
                  <c:v>79.663856999999993</c:v>
                </c:pt>
                <c:pt idx="152">
                  <c:v>79.043732000000006</c:v>
                </c:pt>
                <c:pt idx="153">
                  <c:v>78.890945000000002</c:v>
                </c:pt>
                <c:pt idx="154">
                  <c:v>77.506896999999995</c:v>
                </c:pt>
                <c:pt idx="155">
                  <c:v>79.313346999999993</c:v>
                </c:pt>
                <c:pt idx="156">
                  <c:v>78.234863000000004</c:v>
                </c:pt>
                <c:pt idx="157">
                  <c:v>78.198929000000007</c:v>
                </c:pt>
                <c:pt idx="158">
                  <c:v>79.142600999999999</c:v>
                </c:pt>
                <c:pt idx="159">
                  <c:v>79.133598000000006</c:v>
                </c:pt>
                <c:pt idx="160">
                  <c:v>79.421211</c:v>
                </c:pt>
                <c:pt idx="161">
                  <c:v>79.609939999999995</c:v>
                </c:pt>
                <c:pt idx="162">
                  <c:v>78.908928000000003</c:v>
                </c:pt>
                <c:pt idx="163">
                  <c:v>79.978415999999996</c:v>
                </c:pt>
                <c:pt idx="164">
                  <c:v>78.872971000000007</c:v>
                </c:pt>
                <c:pt idx="165">
                  <c:v>78.953850000000003</c:v>
                </c:pt>
                <c:pt idx="166">
                  <c:v>79.412216000000001</c:v>
                </c:pt>
                <c:pt idx="167">
                  <c:v>80.400825999999995</c:v>
                </c:pt>
                <c:pt idx="168">
                  <c:v>79.295387000000005</c:v>
                </c:pt>
                <c:pt idx="169">
                  <c:v>80.661461000000003</c:v>
                </c:pt>
                <c:pt idx="170">
                  <c:v>79.681838999999997</c:v>
                </c:pt>
                <c:pt idx="171">
                  <c:v>79.403214000000006</c:v>
                </c:pt>
                <c:pt idx="172">
                  <c:v>79.852592000000001</c:v>
                </c:pt>
                <c:pt idx="173">
                  <c:v>80.185135000000002</c:v>
                </c:pt>
                <c:pt idx="174">
                  <c:v>80.886123999999995</c:v>
                </c:pt>
                <c:pt idx="175">
                  <c:v>80.041320999999996</c:v>
                </c:pt>
                <c:pt idx="176">
                  <c:v>79.573989999999995</c:v>
                </c:pt>
                <c:pt idx="177">
                  <c:v>79.600944999999996</c:v>
                </c:pt>
                <c:pt idx="178">
                  <c:v>79.304374999999993</c:v>
                </c:pt>
                <c:pt idx="179">
                  <c:v>79.475127999999998</c:v>
                </c:pt>
                <c:pt idx="180">
                  <c:v>78.935883000000004</c:v>
                </c:pt>
                <c:pt idx="181">
                  <c:v>78.594359999999995</c:v>
                </c:pt>
                <c:pt idx="182">
                  <c:v>77.470878999999996</c:v>
                </c:pt>
                <c:pt idx="183">
                  <c:v>76.918411000000006</c:v>
                </c:pt>
                <c:pt idx="184">
                  <c:v>76.375015000000005</c:v>
                </c:pt>
                <c:pt idx="185">
                  <c:v>76.166732999999994</c:v>
                </c:pt>
                <c:pt idx="186">
                  <c:v>78.765984000000003</c:v>
                </c:pt>
                <c:pt idx="187">
                  <c:v>79.155426000000006</c:v>
                </c:pt>
                <c:pt idx="188">
                  <c:v>78.412788000000006</c:v>
                </c:pt>
                <c:pt idx="189">
                  <c:v>78.648239000000004</c:v>
                </c:pt>
                <c:pt idx="190">
                  <c:v>78.612015</c:v>
                </c:pt>
                <c:pt idx="191">
                  <c:v>78.657295000000005</c:v>
                </c:pt>
                <c:pt idx="192">
                  <c:v>78.557686000000004</c:v>
                </c:pt>
                <c:pt idx="193">
                  <c:v>78.430901000000006</c:v>
                </c:pt>
                <c:pt idx="194">
                  <c:v>77.054291000000006</c:v>
                </c:pt>
                <c:pt idx="195">
                  <c:v>78.394660999999999</c:v>
                </c:pt>
                <c:pt idx="196">
                  <c:v>79.209770000000006</c:v>
                </c:pt>
                <c:pt idx="197">
                  <c:v>77.824104000000005</c:v>
                </c:pt>
                <c:pt idx="198">
                  <c:v>75.134270000000001</c:v>
                </c:pt>
                <c:pt idx="199">
                  <c:v>75.695778000000004</c:v>
                </c:pt>
                <c:pt idx="200">
                  <c:v>75.170479</c:v>
                </c:pt>
                <c:pt idx="201">
                  <c:v>75.732001999999994</c:v>
                </c:pt>
                <c:pt idx="202">
                  <c:v>75.342545000000001</c:v>
                </c:pt>
                <c:pt idx="203">
                  <c:v>75.233879000000002</c:v>
                </c:pt>
                <c:pt idx="204">
                  <c:v>74.264815999999996</c:v>
                </c:pt>
                <c:pt idx="205">
                  <c:v>74.844452000000004</c:v>
                </c:pt>
                <c:pt idx="206">
                  <c:v>74.953125</c:v>
                </c:pt>
                <c:pt idx="207">
                  <c:v>74.880684000000002</c:v>
                </c:pt>
                <c:pt idx="208">
                  <c:v>75.587090000000003</c:v>
                </c:pt>
                <c:pt idx="209">
                  <c:v>75.233879000000002</c:v>
                </c:pt>
                <c:pt idx="210">
                  <c:v>75.070876999999996</c:v>
                </c:pt>
                <c:pt idx="211">
                  <c:v>74.681419000000005</c:v>
                </c:pt>
                <c:pt idx="212">
                  <c:v>74.138023000000004</c:v>
                </c:pt>
                <c:pt idx="213">
                  <c:v>74.627082999999999</c:v>
                </c:pt>
                <c:pt idx="214">
                  <c:v>75.161422999999999</c:v>
                </c:pt>
                <c:pt idx="215">
                  <c:v>75.088982000000001</c:v>
                </c:pt>
                <c:pt idx="216">
                  <c:v>76.239182</c:v>
                </c:pt>
                <c:pt idx="217">
                  <c:v>75.623305999999999</c:v>
                </c:pt>
                <c:pt idx="218">
                  <c:v>76.411263000000005</c:v>
                </c:pt>
                <c:pt idx="219">
                  <c:v>77.099556000000007</c:v>
                </c:pt>
                <c:pt idx="220">
                  <c:v>77.144844000000006</c:v>
                </c:pt>
                <c:pt idx="221">
                  <c:v>76.411263000000005</c:v>
                </c:pt>
                <c:pt idx="222">
                  <c:v>76.692017000000007</c:v>
                </c:pt>
                <c:pt idx="223">
                  <c:v>76.692017000000007</c:v>
                </c:pt>
                <c:pt idx="224">
                  <c:v>76.719193000000004</c:v>
                </c:pt>
                <c:pt idx="225">
                  <c:v>76.592383999999996</c:v>
                </c:pt>
                <c:pt idx="226">
                  <c:v>76.329734999999999</c:v>
                </c:pt>
                <c:pt idx="227">
                  <c:v>76.501823000000002</c:v>
                </c:pt>
                <c:pt idx="228">
                  <c:v>76.945580000000007</c:v>
                </c:pt>
                <c:pt idx="229">
                  <c:v>76.619552999999996</c:v>
                </c:pt>
                <c:pt idx="230">
                  <c:v>76.139542000000006</c:v>
                </c:pt>
                <c:pt idx="231">
                  <c:v>76.393142999999995</c:v>
                </c:pt>
                <c:pt idx="232">
                  <c:v>76.148612999999997</c:v>
                </c:pt>
                <c:pt idx="233">
                  <c:v>76.257285999999993</c:v>
                </c:pt>
                <c:pt idx="234">
                  <c:v>76.528998999999999</c:v>
                </c:pt>
                <c:pt idx="235">
                  <c:v>77.036156000000005</c:v>
                </c:pt>
                <c:pt idx="236">
                  <c:v>77.008994999999999</c:v>
                </c:pt>
                <c:pt idx="237">
                  <c:v>76.438416000000004</c:v>
                </c:pt>
                <c:pt idx="238">
                  <c:v>75.614258000000007</c:v>
                </c:pt>
                <c:pt idx="239">
                  <c:v>75.849746999999994</c:v>
                </c:pt>
                <c:pt idx="240">
                  <c:v>75.931252000000001</c:v>
                </c:pt>
                <c:pt idx="241">
                  <c:v>76.085220000000007</c:v>
                </c:pt>
                <c:pt idx="242">
                  <c:v>77.172020000000003</c:v>
                </c:pt>
                <c:pt idx="243">
                  <c:v>77.527564999999996</c:v>
                </c:pt>
                <c:pt idx="244">
                  <c:v>77.317604000000003</c:v>
                </c:pt>
                <c:pt idx="245">
                  <c:v>79.827911</c:v>
                </c:pt>
                <c:pt idx="246">
                  <c:v>79.380629999999996</c:v>
                </c:pt>
                <c:pt idx="247">
                  <c:v>80.202194000000006</c:v>
                </c:pt>
                <c:pt idx="248">
                  <c:v>79.563186999999999</c:v>
                </c:pt>
                <c:pt idx="249">
                  <c:v>79.052017000000006</c:v>
                </c:pt>
                <c:pt idx="250">
                  <c:v>79.161559999999994</c:v>
                </c:pt>
                <c:pt idx="251">
                  <c:v>79.188934000000003</c:v>
                </c:pt>
                <c:pt idx="252">
                  <c:v>79.964850999999996</c:v>
                </c:pt>
                <c:pt idx="253">
                  <c:v>79.718384</c:v>
                </c:pt>
                <c:pt idx="254">
                  <c:v>80.110923999999997</c:v>
                </c:pt>
                <c:pt idx="255">
                  <c:v>79.791404999999997</c:v>
                </c:pt>
                <c:pt idx="256">
                  <c:v>79.78228</c:v>
                </c:pt>
                <c:pt idx="257">
                  <c:v>80.339118999999997</c:v>
                </c:pt>
                <c:pt idx="258">
                  <c:v>80.631232999999995</c:v>
                </c:pt>
                <c:pt idx="259">
                  <c:v>80.941581999999997</c:v>
                </c:pt>
                <c:pt idx="260">
                  <c:v>80.302597000000006</c:v>
                </c:pt>
                <c:pt idx="261">
                  <c:v>80.612960999999999</c:v>
                </c:pt>
                <c:pt idx="262">
                  <c:v>80.202194000000006</c:v>
                </c:pt>
                <c:pt idx="263">
                  <c:v>83.178039999999996</c:v>
                </c:pt>
                <c:pt idx="264">
                  <c:v>82.876807999999997</c:v>
                </c:pt>
                <c:pt idx="265">
                  <c:v>83.150665000000004</c:v>
                </c:pt>
                <c:pt idx="266">
                  <c:v>83.680107000000007</c:v>
                </c:pt>
                <c:pt idx="267">
                  <c:v>83.470168999999999</c:v>
                </c:pt>
                <c:pt idx="268">
                  <c:v>83.187172000000004</c:v>
                </c:pt>
                <c:pt idx="269">
                  <c:v>83.114159000000001</c:v>
                </c:pt>
                <c:pt idx="270">
                  <c:v>82.968102000000002</c:v>
                </c:pt>
                <c:pt idx="271">
                  <c:v>83.132401000000002</c:v>
                </c:pt>
                <c:pt idx="272">
                  <c:v>83.670981999999995</c:v>
                </c:pt>
                <c:pt idx="273">
                  <c:v>82.986358999999993</c:v>
                </c:pt>
                <c:pt idx="274">
                  <c:v>82.612091000000007</c:v>
                </c:pt>
                <c:pt idx="275">
                  <c:v>82.493415999999996</c:v>
                </c:pt>
                <c:pt idx="276">
                  <c:v>82.420379999999994</c:v>
                </c:pt>
                <c:pt idx="277">
                  <c:v>82.283469999999994</c:v>
                </c:pt>
                <c:pt idx="278">
                  <c:v>82.466042000000002</c:v>
                </c:pt>
                <c:pt idx="279">
                  <c:v>83.132401000000002</c:v>
                </c:pt>
                <c:pt idx="280">
                  <c:v>83.351485999999994</c:v>
                </c:pt>
                <c:pt idx="281">
                  <c:v>83.068504000000004</c:v>
                </c:pt>
                <c:pt idx="282">
                  <c:v>83.433646999999993</c:v>
                </c:pt>
                <c:pt idx="283">
                  <c:v>83.470168999999999</c:v>
                </c:pt>
                <c:pt idx="284">
                  <c:v>83.068504000000004</c:v>
                </c:pt>
                <c:pt idx="285">
                  <c:v>83.269333000000003</c:v>
                </c:pt>
                <c:pt idx="286">
                  <c:v>83.241958999999994</c:v>
                </c:pt>
                <c:pt idx="287">
                  <c:v>83.059387000000001</c:v>
                </c:pt>
                <c:pt idx="288">
                  <c:v>82.858559</c:v>
                </c:pt>
                <c:pt idx="289">
                  <c:v>82.675995</c:v>
                </c:pt>
                <c:pt idx="290">
                  <c:v>82.602951000000004</c:v>
                </c:pt>
                <c:pt idx="291">
                  <c:v>82.849425999999994</c:v>
                </c:pt>
                <c:pt idx="292">
                  <c:v>82.703377000000003</c:v>
                </c:pt>
                <c:pt idx="293">
                  <c:v>82.338234</c:v>
                </c:pt>
                <c:pt idx="294">
                  <c:v>82.018737999999999</c:v>
                </c:pt>
                <c:pt idx="295">
                  <c:v>81.863563999999997</c:v>
                </c:pt>
                <c:pt idx="296">
                  <c:v>82.073516999999995</c:v>
                </c:pt>
                <c:pt idx="297">
                  <c:v>82.128281000000001</c:v>
                </c:pt>
                <c:pt idx="298">
                  <c:v>81.607956000000001</c:v>
                </c:pt>
                <c:pt idx="299">
                  <c:v>81.452788999999996</c:v>
                </c:pt>
                <c:pt idx="300">
                  <c:v>81.690132000000006</c:v>
                </c:pt>
                <c:pt idx="301">
                  <c:v>81.973106000000001</c:v>
                </c:pt>
                <c:pt idx="302">
                  <c:v>82.438652000000005</c:v>
                </c:pt>
                <c:pt idx="303">
                  <c:v>82.183052000000004</c:v>
                </c:pt>
                <c:pt idx="304">
                  <c:v>82.511680999999996</c:v>
                </c:pt>
                <c:pt idx="305">
                  <c:v>82.885941000000003</c:v>
                </c:pt>
                <c:pt idx="306">
                  <c:v>82.416458000000006</c:v>
                </c:pt>
                <c:pt idx="307">
                  <c:v>82.168114000000003</c:v>
                </c:pt>
                <c:pt idx="308">
                  <c:v>81.515038000000004</c:v>
                </c:pt>
                <c:pt idx="309">
                  <c:v>82.370482999999993</c:v>
                </c:pt>
                <c:pt idx="310">
                  <c:v>82.784378000000004</c:v>
                </c:pt>
                <c:pt idx="311">
                  <c:v>80.705566000000005</c:v>
                </c:pt>
                <c:pt idx="312">
                  <c:v>80.659599</c:v>
                </c:pt>
                <c:pt idx="313">
                  <c:v>80.328452999999996</c:v>
                </c:pt>
                <c:pt idx="314">
                  <c:v>80.107697000000002</c:v>
                </c:pt>
                <c:pt idx="315">
                  <c:v>79.307441999999995</c:v>
                </c:pt>
                <c:pt idx="316">
                  <c:v>79.500618000000003</c:v>
                </c:pt>
                <c:pt idx="317">
                  <c:v>79.518996999999999</c:v>
                </c:pt>
                <c:pt idx="318">
                  <c:v>79.564994999999996</c:v>
                </c:pt>
                <c:pt idx="319">
                  <c:v>79.611000000000004</c:v>
                </c:pt>
                <c:pt idx="320">
                  <c:v>79.473006999999996</c:v>
                </c:pt>
                <c:pt idx="321">
                  <c:v>79.555801000000002</c:v>
                </c:pt>
                <c:pt idx="322">
                  <c:v>79.261452000000006</c:v>
                </c:pt>
                <c:pt idx="323">
                  <c:v>79.279846000000006</c:v>
                </c:pt>
                <c:pt idx="324">
                  <c:v>79.408637999999996</c:v>
                </c:pt>
                <c:pt idx="325">
                  <c:v>79.325835999999995</c:v>
                </c:pt>
                <c:pt idx="326">
                  <c:v>79.344245999999998</c:v>
                </c:pt>
                <c:pt idx="327">
                  <c:v>78.985527000000005</c:v>
                </c:pt>
                <c:pt idx="328">
                  <c:v>79.325835999999995</c:v>
                </c:pt>
                <c:pt idx="329">
                  <c:v>79.298241000000004</c:v>
                </c:pt>
                <c:pt idx="330">
                  <c:v>79.178687999999994</c:v>
                </c:pt>
                <c:pt idx="331">
                  <c:v>79.564994999999996</c:v>
                </c:pt>
                <c:pt idx="332">
                  <c:v>79.896141</c:v>
                </c:pt>
                <c:pt idx="333">
                  <c:v>80.254874999999998</c:v>
                </c:pt>
                <c:pt idx="334">
                  <c:v>80.392853000000002</c:v>
                </c:pt>
                <c:pt idx="335">
                  <c:v>81.027512000000002</c:v>
                </c:pt>
                <c:pt idx="336">
                  <c:v>81.064323000000002</c:v>
                </c:pt>
                <c:pt idx="337">
                  <c:v>81.487442000000001</c:v>
                </c:pt>
                <c:pt idx="338">
                  <c:v>81.625411999999997</c:v>
                </c:pt>
                <c:pt idx="339">
                  <c:v>81.680603000000005</c:v>
                </c:pt>
                <c:pt idx="340">
                  <c:v>81.653000000000006</c:v>
                </c:pt>
                <c:pt idx="341">
                  <c:v>80.806754999999995</c:v>
                </c:pt>
                <c:pt idx="342">
                  <c:v>81.091910999999996</c:v>
                </c:pt>
                <c:pt idx="343">
                  <c:v>81.165488999999994</c:v>
                </c:pt>
                <c:pt idx="344">
                  <c:v>80.999931000000004</c:v>
                </c:pt>
                <c:pt idx="345">
                  <c:v>81.34948</c:v>
                </c:pt>
                <c:pt idx="346">
                  <c:v>82.214088000000004</c:v>
                </c:pt>
                <c:pt idx="347">
                  <c:v>82.471656999999993</c:v>
                </c:pt>
                <c:pt idx="348">
                  <c:v>82.655617000000007</c:v>
                </c:pt>
                <c:pt idx="349">
                  <c:v>82.444053999999994</c:v>
                </c:pt>
                <c:pt idx="350">
                  <c:v>82.232498000000007</c:v>
                </c:pt>
                <c:pt idx="351">
                  <c:v>81.892159000000007</c:v>
                </c:pt>
                <c:pt idx="352">
                  <c:v>82.250893000000005</c:v>
                </c:pt>
                <c:pt idx="353">
                  <c:v>82.195708999999994</c:v>
                </c:pt>
                <c:pt idx="354">
                  <c:v>81.505820999999997</c:v>
                </c:pt>
                <c:pt idx="355">
                  <c:v>81.285072</c:v>
                </c:pt>
                <c:pt idx="356">
                  <c:v>80.015709000000001</c:v>
                </c:pt>
                <c:pt idx="357">
                  <c:v>80.162895000000006</c:v>
                </c:pt>
                <c:pt idx="358">
                  <c:v>80.705566000000005</c:v>
                </c:pt>
                <c:pt idx="359">
                  <c:v>80.641189999999995</c:v>
                </c:pt>
                <c:pt idx="360">
                  <c:v>80.365234000000001</c:v>
                </c:pt>
                <c:pt idx="361">
                  <c:v>80.622794999999996</c:v>
                </c:pt>
                <c:pt idx="362">
                  <c:v>80.107697000000002</c:v>
                </c:pt>
                <c:pt idx="363">
                  <c:v>79.813354000000004</c:v>
                </c:pt>
                <c:pt idx="364">
                  <c:v>79.988121000000007</c:v>
                </c:pt>
                <c:pt idx="365">
                  <c:v>79.748954999999995</c:v>
                </c:pt>
                <c:pt idx="366">
                  <c:v>80.116898000000006</c:v>
                </c:pt>
                <c:pt idx="367">
                  <c:v>80.530822999999998</c:v>
                </c:pt>
                <c:pt idx="368">
                  <c:v>81.533432000000005</c:v>
                </c:pt>
                <c:pt idx="369">
                  <c:v>81.903862000000004</c:v>
                </c:pt>
                <c:pt idx="370">
                  <c:v>82.135627999999997</c:v>
                </c:pt>
                <c:pt idx="371">
                  <c:v>82.144904999999994</c:v>
                </c:pt>
                <c:pt idx="372">
                  <c:v>81.746268999999998</c:v>
                </c:pt>
                <c:pt idx="373">
                  <c:v>82.636223000000001</c:v>
                </c:pt>
                <c:pt idx="374">
                  <c:v>82.784554</c:v>
                </c:pt>
                <c:pt idx="375">
                  <c:v>84.063873000000001</c:v>
                </c:pt>
                <c:pt idx="376">
                  <c:v>83.628151000000003</c:v>
                </c:pt>
                <c:pt idx="377">
                  <c:v>84.193657000000002</c:v>
                </c:pt>
                <c:pt idx="378">
                  <c:v>84.453232</c:v>
                </c:pt>
                <c:pt idx="379">
                  <c:v>84.397614000000004</c:v>
                </c:pt>
                <c:pt idx="380">
                  <c:v>84.230743000000004</c:v>
                </c:pt>
                <c:pt idx="381">
                  <c:v>84.054603999999998</c:v>
                </c:pt>
                <c:pt idx="382">
                  <c:v>84.768424999999993</c:v>
                </c:pt>
                <c:pt idx="383">
                  <c:v>84.898208999999994</c:v>
                </c:pt>
                <c:pt idx="384">
                  <c:v>85.213402000000002</c:v>
                </c:pt>
                <c:pt idx="385">
                  <c:v>85.046515999999997</c:v>
                </c:pt>
                <c:pt idx="386">
                  <c:v>84.675704999999994</c:v>
                </c:pt>
                <c:pt idx="387">
                  <c:v>84.963097000000005</c:v>
                </c:pt>
                <c:pt idx="388">
                  <c:v>85.472983999999997</c:v>
                </c:pt>
                <c:pt idx="389">
                  <c:v>85.695464999999999</c:v>
                </c:pt>
                <c:pt idx="390">
                  <c:v>85.352447999999995</c:v>
                </c:pt>
                <c:pt idx="391">
                  <c:v>85.723267000000007</c:v>
                </c:pt>
                <c:pt idx="392">
                  <c:v>86.084830999999994</c:v>
                </c:pt>
                <c:pt idx="393">
                  <c:v>86.019913000000003</c:v>
                </c:pt>
                <c:pt idx="394">
                  <c:v>85.695464999999999</c:v>
                </c:pt>
                <c:pt idx="395">
                  <c:v>85.537857000000002</c:v>
                </c:pt>
                <c:pt idx="396">
                  <c:v>85.760361000000003</c:v>
                </c:pt>
                <c:pt idx="397">
                  <c:v>85.723267000000007</c:v>
                </c:pt>
                <c:pt idx="398">
                  <c:v>85.584205999999995</c:v>
                </c:pt>
                <c:pt idx="399">
                  <c:v>85.167052999999996</c:v>
                </c:pt>
                <c:pt idx="400">
                  <c:v>85.537857000000002</c:v>
                </c:pt>
                <c:pt idx="401">
                  <c:v>85.778892999999997</c:v>
                </c:pt>
                <c:pt idx="402">
                  <c:v>85.955032000000003</c:v>
                </c:pt>
                <c:pt idx="403">
                  <c:v>85.955032000000003</c:v>
                </c:pt>
                <c:pt idx="404">
                  <c:v>86.186797999999996</c:v>
                </c:pt>
                <c:pt idx="405">
                  <c:v>86.066260999999997</c:v>
                </c:pt>
                <c:pt idx="406">
                  <c:v>87.132378000000003</c:v>
                </c:pt>
                <c:pt idx="407">
                  <c:v>86.687386000000004</c:v>
                </c:pt>
                <c:pt idx="408">
                  <c:v>86.72448</c:v>
                </c:pt>
                <c:pt idx="409">
                  <c:v>86.72448</c:v>
                </c:pt>
                <c:pt idx="410">
                  <c:v>86.464889999999997</c:v>
                </c:pt>
                <c:pt idx="411">
                  <c:v>86.353667999999999</c:v>
                </c:pt>
                <c:pt idx="412">
                  <c:v>87.299232000000003</c:v>
                </c:pt>
                <c:pt idx="413">
                  <c:v>87.512466000000003</c:v>
                </c:pt>
                <c:pt idx="414">
                  <c:v>85.880859000000001</c:v>
                </c:pt>
                <c:pt idx="415">
                  <c:v>85.510056000000006</c:v>
                </c:pt>
                <c:pt idx="416">
                  <c:v>85.955032000000003</c:v>
                </c:pt>
                <c:pt idx="417">
                  <c:v>85.890144000000006</c:v>
                </c:pt>
                <c:pt idx="418">
                  <c:v>84.240004999999996</c:v>
                </c:pt>
                <c:pt idx="419">
                  <c:v>84.258544999999998</c:v>
                </c:pt>
                <c:pt idx="420">
                  <c:v>84.341988000000001</c:v>
                </c:pt>
                <c:pt idx="421">
                  <c:v>85.074341000000004</c:v>
                </c:pt>
                <c:pt idx="422">
                  <c:v>85.398810999999995</c:v>
                </c:pt>
                <c:pt idx="423">
                  <c:v>85.676902999999996</c:v>
                </c:pt>
                <c:pt idx="424">
                  <c:v>85.315383999999995</c:v>
                </c:pt>
                <c:pt idx="425">
                  <c:v>85.593491</c:v>
                </c:pt>
                <c:pt idx="426">
                  <c:v>85.398810999999995</c:v>
                </c:pt>
                <c:pt idx="427">
                  <c:v>84.935294999999996</c:v>
                </c:pt>
                <c:pt idx="428">
                  <c:v>84.786957000000001</c:v>
                </c:pt>
                <c:pt idx="429">
                  <c:v>85.42662</c:v>
                </c:pt>
                <c:pt idx="430">
                  <c:v>86.251677999999998</c:v>
                </c:pt>
                <c:pt idx="431">
                  <c:v>86.344391000000002</c:v>
                </c:pt>
                <c:pt idx="432">
                  <c:v>86.029182000000006</c:v>
                </c:pt>
                <c:pt idx="433">
                  <c:v>86.001380999999995</c:v>
                </c:pt>
                <c:pt idx="434">
                  <c:v>85.543357999999998</c:v>
                </c:pt>
                <c:pt idx="435">
                  <c:v>82.423858999999993</c:v>
                </c:pt>
                <c:pt idx="436">
                  <c:v>81.536574999999999</c:v>
                </c:pt>
                <c:pt idx="437">
                  <c:v>81.237701000000001</c:v>
                </c:pt>
                <c:pt idx="438">
                  <c:v>81.125632999999993</c:v>
                </c:pt>
                <c:pt idx="439">
                  <c:v>81.723381000000003</c:v>
                </c:pt>
                <c:pt idx="440">
                  <c:v>81.293739000000002</c:v>
                </c:pt>
                <c:pt idx="441">
                  <c:v>80.574569999999994</c:v>
                </c:pt>
                <c:pt idx="442">
                  <c:v>80.639945999999995</c:v>
                </c:pt>
                <c:pt idx="443">
                  <c:v>81.153648000000004</c:v>
                </c:pt>
                <c:pt idx="444">
                  <c:v>80.798714000000004</c:v>
                </c:pt>
                <c:pt idx="445">
                  <c:v>80.86412</c:v>
                </c:pt>
                <c:pt idx="446">
                  <c:v>80.369110000000006</c:v>
                </c:pt>
                <c:pt idx="447">
                  <c:v>81.237701000000001</c:v>
                </c:pt>
                <c:pt idx="448">
                  <c:v>81.798096000000001</c:v>
                </c:pt>
                <c:pt idx="449">
                  <c:v>81.984893999999997</c:v>
                </c:pt>
                <c:pt idx="450">
                  <c:v>82.339805999999996</c:v>
                </c:pt>
                <c:pt idx="451">
                  <c:v>83.124336</c:v>
                </c:pt>
                <c:pt idx="452">
                  <c:v>83.002921999999998</c:v>
                </c:pt>
                <c:pt idx="453">
                  <c:v>82.405181999999996</c:v>
                </c:pt>
                <c:pt idx="454">
                  <c:v>83.357840999999993</c:v>
                </c:pt>
                <c:pt idx="455">
                  <c:v>82.591980000000007</c:v>
                </c:pt>
                <c:pt idx="456">
                  <c:v>82.442535000000007</c:v>
                </c:pt>
                <c:pt idx="457">
                  <c:v>82.862831</c:v>
                </c:pt>
                <c:pt idx="458">
                  <c:v>82.498581000000001</c:v>
                </c:pt>
                <c:pt idx="459">
                  <c:v>82.610648999999995</c:v>
                </c:pt>
                <c:pt idx="460">
                  <c:v>83.086983000000004</c:v>
                </c:pt>
                <c:pt idx="461">
                  <c:v>83.49794</c:v>
                </c:pt>
                <c:pt idx="462">
                  <c:v>83.479247999999998</c:v>
                </c:pt>
                <c:pt idx="463">
                  <c:v>84.048980999999998</c:v>
                </c:pt>
                <c:pt idx="464">
                  <c:v>84.394569000000004</c:v>
                </c:pt>
                <c:pt idx="465">
                  <c:v>85.375252000000003</c:v>
                </c:pt>
                <c:pt idx="466">
                  <c:v>85.365905999999995</c:v>
                </c:pt>
                <c:pt idx="467">
                  <c:v>85.225800000000007</c:v>
                </c:pt>
                <c:pt idx="468">
                  <c:v>84.151718000000002</c:v>
                </c:pt>
                <c:pt idx="469">
                  <c:v>84.403899999999993</c:v>
                </c:pt>
                <c:pt idx="470">
                  <c:v>84.273148000000006</c:v>
                </c:pt>
                <c:pt idx="471">
                  <c:v>83.918227999999999</c:v>
                </c:pt>
                <c:pt idx="472">
                  <c:v>84.880225999999993</c:v>
                </c:pt>
                <c:pt idx="473">
                  <c:v>84.992301999999995</c:v>
                </c:pt>
                <c:pt idx="474">
                  <c:v>85.823554999999999</c:v>
                </c:pt>
                <c:pt idx="475">
                  <c:v>85.814209000000005</c:v>
                </c:pt>
                <c:pt idx="476">
                  <c:v>85.627419000000003</c:v>
                </c:pt>
                <c:pt idx="477">
                  <c:v>85.487312000000003</c:v>
                </c:pt>
                <c:pt idx="478">
                  <c:v>85.618072999999995</c:v>
                </c:pt>
                <c:pt idx="479">
                  <c:v>86.047698999999994</c:v>
                </c:pt>
                <c:pt idx="480">
                  <c:v>86.374595999999997</c:v>
                </c:pt>
                <c:pt idx="481">
                  <c:v>86.019690999999995</c:v>
                </c:pt>
                <c:pt idx="482">
                  <c:v>85.991660999999993</c:v>
                </c:pt>
                <c:pt idx="483">
                  <c:v>85.814209000000005</c:v>
                </c:pt>
                <c:pt idx="484">
                  <c:v>84.665420999999995</c:v>
                </c:pt>
                <c:pt idx="485">
                  <c:v>84.562674999999999</c:v>
                </c:pt>
                <c:pt idx="486">
                  <c:v>85.160422999999994</c:v>
                </c:pt>
                <c:pt idx="487">
                  <c:v>85.216469000000004</c:v>
                </c:pt>
                <c:pt idx="488">
                  <c:v>85.664787000000004</c:v>
                </c:pt>
                <c:pt idx="489">
                  <c:v>85.039008999999993</c:v>
                </c:pt>
                <c:pt idx="490">
                  <c:v>84.497298999999998</c:v>
                </c:pt>
                <c:pt idx="491">
                  <c:v>84.198432999999994</c:v>
                </c:pt>
                <c:pt idx="492">
                  <c:v>83.694068999999999</c:v>
                </c:pt>
                <c:pt idx="493">
                  <c:v>84.263801999999998</c:v>
                </c:pt>
                <c:pt idx="494">
                  <c:v>85.179107999999999</c:v>
                </c:pt>
                <c:pt idx="495">
                  <c:v>84.868155999999999</c:v>
                </c:pt>
                <c:pt idx="496">
                  <c:v>85.705734000000007</c:v>
                </c:pt>
                <c:pt idx="497">
                  <c:v>86.477431999999993</c:v>
                </c:pt>
                <c:pt idx="498">
                  <c:v>83.804726000000002</c:v>
                </c:pt>
                <c:pt idx="499">
                  <c:v>83.108306999999996</c:v>
                </c:pt>
                <c:pt idx="500">
                  <c:v>83.136550999999997</c:v>
                </c:pt>
                <c:pt idx="501">
                  <c:v>82.562477000000001</c:v>
                </c:pt>
                <c:pt idx="502">
                  <c:v>81.743720999999994</c:v>
                </c:pt>
                <c:pt idx="503">
                  <c:v>81.828415000000007</c:v>
                </c:pt>
                <c:pt idx="504">
                  <c:v>81.254340999999997</c:v>
                </c:pt>
              </c:numCache>
            </c:numRef>
          </c:val>
          <c:smooth val="0"/>
          <c:extLst>
            <c:ext xmlns:c16="http://schemas.microsoft.com/office/drawing/2014/chart" uri="{C3380CC4-5D6E-409C-BE32-E72D297353CC}">
              <c16:uniqueId val="{00000004-26D1-478C-9701-5F3B6C3D4D0D}"/>
            </c:ext>
          </c:extLst>
        </c:ser>
        <c:dLbls>
          <c:showLegendKey val="0"/>
          <c:showVal val="0"/>
          <c:showCatName val="0"/>
          <c:showSerName val="0"/>
          <c:showPercent val="0"/>
          <c:showBubbleSize val="0"/>
        </c:dLbls>
        <c:smooth val="0"/>
        <c:axId val="15421584"/>
        <c:axId val="1037267424"/>
        <c:extLst>
          <c:ext xmlns:c15="http://schemas.microsoft.com/office/drawing/2012/chart" uri="{02D57815-91ED-43cb-92C2-25804820EDAC}">
            <c15:filteredLineSeries>
              <c15:ser>
                <c:idx val="5"/>
                <c:order val="5"/>
                <c:tx>
                  <c:strRef>
                    <c:extLst>
                      <c:ext uri="{02D57815-91ED-43cb-92C2-25804820EDAC}">
                        <c15:formulaRef>
                          <c15:sqref>[1]Inputs!$G$1</c15:sqref>
                        </c15:formulaRef>
                      </c:ext>
                    </c:extLst>
                    <c:strCache>
                      <c:ptCount val="1"/>
                      <c:pt idx="0">
                        <c:v>Stock 6</c:v>
                      </c:pt>
                    </c:strCache>
                  </c:strRef>
                </c:tx>
                <c:spPr>
                  <a:ln w="28575" cap="rnd">
                    <a:solidFill>
                      <a:schemeClr val="accent6"/>
                    </a:solidFill>
                    <a:round/>
                  </a:ln>
                  <a:effectLst/>
                </c:spPr>
                <c:marker>
                  <c:symbol val="none"/>
                </c:marker>
                <c:cat>
                  <c:numRef>
                    <c:extLst>
                      <c:ext uri="{02D57815-91ED-43cb-92C2-25804820EDAC}">
                        <c15:formulaRef>
                          <c15:sqref>[1]Inputs!$A$3:$A$507</c15:sqref>
                        </c15:formulaRef>
                      </c:ext>
                    </c:extLst>
                    <c:numCache>
                      <c:formatCode>General</c:formatCode>
                      <c:ptCount val="505"/>
                      <c:pt idx="0">
                        <c:v>42401</c:v>
                      </c:pt>
                      <c:pt idx="1">
                        <c:v>42402</c:v>
                      </c:pt>
                      <c:pt idx="2">
                        <c:v>42403</c:v>
                      </c:pt>
                      <c:pt idx="3">
                        <c:v>42404</c:v>
                      </c:pt>
                      <c:pt idx="4">
                        <c:v>42405</c:v>
                      </c:pt>
                      <c:pt idx="5">
                        <c:v>42408</c:v>
                      </c:pt>
                      <c:pt idx="6">
                        <c:v>42409</c:v>
                      </c:pt>
                      <c:pt idx="7">
                        <c:v>42410</c:v>
                      </c:pt>
                      <c:pt idx="8">
                        <c:v>42411</c:v>
                      </c:pt>
                      <c:pt idx="9">
                        <c:v>42412</c:v>
                      </c:pt>
                      <c:pt idx="10">
                        <c:v>42416</c:v>
                      </c:pt>
                      <c:pt idx="11">
                        <c:v>42417</c:v>
                      </c:pt>
                      <c:pt idx="12">
                        <c:v>42418</c:v>
                      </c:pt>
                      <c:pt idx="13">
                        <c:v>42419</c:v>
                      </c:pt>
                      <c:pt idx="14">
                        <c:v>42422</c:v>
                      </c:pt>
                      <c:pt idx="15">
                        <c:v>42423</c:v>
                      </c:pt>
                      <c:pt idx="16">
                        <c:v>42424</c:v>
                      </c:pt>
                      <c:pt idx="17">
                        <c:v>42425</c:v>
                      </c:pt>
                      <c:pt idx="18">
                        <c:v>42426</c:v>
                      </c:pt>
                      <c:pt idx="19">
                        <c:v>42429</c:v>
                      </c:pt>
                      <c:pt idx="20">
                        <c:v>42430</c:v>
                      </c:pt>
                      <c:pt idx="21">
                        <c:v>42431</c:v>
                      </c:pt>
                      <c:pt idx="22">
                        <c:v>42432</c:v>
                      </c:pt>
                      <c:pt idx="23">
                        <c:v>42433</c:v>
                      </c:pt>
                      <c:pt idx="24">
                        <c:v>42436</c:v>
                      </c:pt>
                      <c:pt idx="25">
                        <c:v>42437</c:v>
                      </c:pt>
                      <c:pt idx="26">
                        <c:v>42438</c:v>
                      </c:pt>
                      <c:pt idx="27">
                        <c:v>42439</c:v>
                      </c:pt>
                      <c:pt idx="28">
                        <c:v>42440</c:v>
                      </c:pt>
                      <c:pt idx="29">
                        <c:v>42443</c:v>
                      </c:pt>
                      <c:pt idx="30">
                        <c:v>42444</c:v>
                      </c:pt>
                      <c:pt idx="31">
                        <c:v>42445</c:v>
                      </c:pt>
                      <c:pt idx="32">
                        <c:v>42446</c:v>
                      </c:pt>
                      <c:pt idx="33">
                        <c:v>42447</c:v>
                      </c:pt>
                      <c:pt idx="34">
                        <c:v>42450</c:v>
                      </c:pt>
                      <c:pt idx="35">
                        <c:v>42451</c:v>
                      </c:pt>
                      <c:pt idx="36">
                        <c:v>42452</c:v>
                      </c:pt>
                      <c:pt idx="37">
                        <c:v>42453</c:v>
                      </c:pt>
                      <c:pt idx="38">
                        <c:v>42457</c:v>
                      </c:pt>
                      <c:pt idx="39">
                        <c:v>42458</c:v>
                      </c:pt>
                      <c:pt idx="40">
                        <c:v>42459</c:v>
                      </c:pt>
                      <c:pt idx="41">
                        <c:v>42460</c:v>
                      </c:pt>
                      <c:pt idx="42">
                        <c:v>42461</c:v>
                      </c:pt>
                      <c:pt idx="43">
                        <c:v>42464</c:v>
                      </c:pt>
                      <c:pt idx="44">
                        <c:v>42465</c:v>
                      </c:pt>
                      <c:pt idx="45">
                        <c:v>42466</c:v>
                      </c:pt>
                      <c:pt idx="46">
                        <c:v>42467</c:v>
                      </c:pt>
                      <c:pt idx="47">
                        <c:v>42468</c:v>
                      </c:pt>
                      <c:pt idx="48">
                        <c:v>42471</c:v>
                      </c:pt>
                      <c:pt idx="49">
                        <c:v>42472</c:v>
                      </c:pt>
                      <c:pt idx="50">
                        <c:v>42473</c:v>
                      </c:pt>
                      <c:pt idx="51">
                        <c:v>42474</c:v>
                      </c:pt>
                      <c:pt idx="52">
                        <c:v>42475</c:v>
                      </c:pt>
                      <c:pt idx="53">
                        <c:v>42478</c:v>
                      </c:pt>
                      <c:pt idx="54">
                        <c:v>42479</c:v>
                      </c:pt>
                      <c:pt idx="55">
                        <c:v>42480</c:v>
                      </c:pt>
                      <c:pt idx="56">
                        <c:v>42481</c:v>
                      </c:pt>
                      <c:pt idx="57">
                        <c:v>42482</c:v>
                      </c:pt>
                      <c:pt idx="58">
                        <c:v>42485</c:v>
                      </c:pt>
                      <c:pt idx="59">
                        <c:v>42486</c:v>
                      </c:pt>
                      <c:pt idx="60">
                        <c:v>42487</c:v>
                      </c:pt>
                      <c:pt idx="61">
                        <c:v>42488</c:v>
                      </c:pt>
                      <c:pt idx="62">
                        <c:v>42489</c:v>
                      </c:pt>
                      <c:pt idx="63">
                        <c:v>42492</c:v>
                      </c:pt>
                      <c:pt idx="64">
                        <c:v>42493</c:v>
                      </c:pt>
                      <c:pt idx="65">
                        <c:v>42494</c:v>
                      </c:pt>
                      <c:pt idx="66">
                        <c:v>42495</c:v>
                      </c:pt>
                      <c:pt idx="67">
                        <c:v>42496</c:v>
                      </c:pt>
                      <c:pt idx="68">
                        <c:v>42499</c:v>
                      </c:pt>
                      <c:pt idx="69">
                        <c:v>42500</c:v>
                      </c:pt>
                      <c:pt idx="70">
                        <c:v>42501</c:v>
                      </c:pt>
                      <c:pt idx="71">
                        <c:v>42502</c:v>
                      </c:pt>
                      <c:pt idx="72">
                        <c:v>42503</c:v>
                      </c:pt>
                      <c:pt idx="73">
                        <c:v>42506</c:v>
                      </c:pt>
                      <c:pt idx="74">
                        <c:v>42507</c:v>
                      </c:pt>
                      <c:pt idx="75">
                        <c:v>42508</c:v>
                      </c:pt>
                      <c:pt idx="76">
                        <c:v>42509</c:v>
                      </c:pt>
                      <c:pt idx="77">
                        <c:v>42510</c:v>
                      </c:pt>
                      <c:pt idx="78">
                        <c:v>42513</c:v>
                      </c:pt>
                      <c:pt idx="79">
                        <c:v>42514</c:v>
                      </c:pt>
                      <c:pt idx="80">
                        <c:v>42515</c:v>
                      </c:pt>
                      <c:pt idx="81">
                        <c:v>42516</c:v>
                      </c:pt>
                      <c:pt idx="82">
                        <c:v>42517</c:v>
                      </c:pt>
                      <c:pt idx="83">
                        <c:v>42521</c:v>
                      </c:pt>
                      <c:pt idx="84">
                        <c:v>42522</c:v>
                      </c:pt>
                      <c:pt idx="85">
                        <c:v>42523</c:v>
                      </c:pt>
                      <c:pt idx="86">
                        <c:v>42524</c:v>
                      </c:pt>
                      <c:pt idx="87">
                        <c:v>42527</c:v>
                      </c:pt>
                      <c:pt idx="88">
                        <c:v>42528</c:v>
                      </c:pt>
                      <c:pt idx="89">
                        <c:v>42529</c:v>
                      </c:pt>
                      <c:pt idx="90">
                        <c:v>42530</c:v>
                      </c:pt>
                      <c:pt idx="91">
                        <c:v>42531</c:v>
                      </c:pt>
                      <c:pt idx="92">
                        <c:v>42534</c:v>
                      </c:pt>
                      <c:pt idx="93">
                        <c:v>42535</c:v>
                      </c:pt>
                      <c:pt idx="94">
                        <c:v>42536</c:v>
                      </c:pt>
                      <c:pt idx="95">
                        <c:v>42537</c:v>
                      </c:pt>
                      <c:pt idx="96">
                        <c:v>42538</c:v>
                      </c:pt>
                      <c:pt idx="97">
                        <c:v>42541</c:v>
                      </c:pt>
                      <c:pt idx="98">
                        <c:v>42542</c:v>
                      </c:pt>
                      <c:pt idx="99">
                        <c:v>42543</c:v>
                      </c:pt>
                      <c:pt idx="100">
                        <c:v>42544</c:v>
                      </c:pt>
                      <c:pt idx="101">
                        <c:v>42545</c:v>
                      </c:pt>
                      <c:pt idx="102">
                        <c:v>42548</c:v>
                      </c:pt>
                      <c:pt idx="103">
                        <c:v>42549</c:v>
                      </c:pt>
                      <c:pt idx="104">
                        <c:v>42550</c:v>
                      </c:pt>
                      <c:pt idx="105">
                        <c:v>42551</c:v>
                      </c:pt>
                      <c:pt idx="106">
                        <c:v>42552</c:v>
                      </c:pt>
                      <c:pt idx="107">
                        <c:v>42556</c:v>
                      </c:pt>
                      <c:pt idx="108">
                        <c:v>42557</c:v>
                      </c:pt>
                      <c:pt idx="109">
                        <c:v>42558</c:v>
                      </c:pt>
                      <c:pt idx="110">
                        <c:v>42559</c:v>
                      </c:pt>
                      <c:pt idx="111">
                        <c:v>42562</c:v>
                      </c:pt>
                      <c:pt idx="112">
                        <c:v>42563</c:v>
                      </c:pt>
                      <c:pt idx="113">
                        <c:v>42564</c:v>
                      </c:pt>
                      <c:pt idx="114">
                        <c:v>42565</c:v>
                      </c:pt>
                      <c:pt idx="115">
                        <c:v>42566</c:v>
                      </c:pt>
                      <c:pt idx="116">
                        <c:v>42569</c:v>
                      </c:pt>
                      <c:pt idx="117">
                        <c:v>42570</c:v>
                      </c:pt>
                      <c:pt idx="118">
                        <c:v>42571</c:v>
                      </c:pt>
                      <c:pt idx="119">
                        <c:v>42572</c:v>
                      </c:pt>
                      <c:pt idx="120">
                        <c:v>42573</c:v>
                      </c:pt>
                      <c:pt idx="121">
                        <c:v>42576</c:v>
                      </c:pt>
                      <c:pt idx="122">
                        <c:v>42577</c:v>
                      </c:pt>
                      <c:pt idx="123">
                        <c:v>42578</c:v>
                      </c:pt>
                      <c:pt idx="124">
                        <c:v>42579</c:v>
                      </c:pt>
                      <c:pt idx="125">
                        <c:v>42580</c:v>
                      </c:pt>
                      <c:pt idx="126">
                        <c:v>42583</c:v>
                      </c:pt>
                      <c:pt idx="127">
                        <c:v>42584</c:v>
                      </c:pt>
                      <c:pt idx="128">
                        <c:v>42585</c:v>
                      </c:pt>
                      <c:pt idx="129">
                        <c:v>42586</c:v>
                      </c:pt>
                      <c:pt idx="130">
                        <c:v>42587</c:v>
                      </c:pt>
                      <c:pt idx="131">
                        <c:v>42590</c:v>
                      </c:pt>
                      <c:pt idx="132">
                        <c:v>42591</c:v>
                      </c:pt>
                      <c:pt idx="133">
                        <c:v>42592</c:v>
                      </c:pt>
                      <c:pt idx="134">
                        <c:v>42593</c:v>
                      </c:pt>
                      <c:pt idx="135">
                        <c:v>42594</c:v>
                      </c:pt>
                      <c:pt idx="136">
                        <c:v>42597</c:v>
                      </c:pt>
                      <c:pt idx="137">
                        <c:v>42598</c:v>
                      </c:pt>
                      <c:pt idx="138">
                        <c:v>42599</c:v>
                      </c:pt>
                      <c:pt idx="139">
                        <c:v>42600</c:v>
                      </c:pt>
                      <c:pt idx="140">
                        <c:v>42601</c:v>
                      </c:pt>
                      <c:pt idx="141">
                        <c:v>42604</c:v>
                      </c:pt>
                      <c:pt idx="142">
                        <c:v>42605</c:v>
                      </c:pt>
                      <c:pt idx="143">
                        <c:v>42606</c:v>
                      </c:pt>
                      <c:pt idx="144">
                        <c:v>42607</c:v>
                      </c:pt>
                      <c:pt idx="145">
                        <c:v>42608</c:v>
                      </c:pt>
                      <c:pt idx="146">
                        <c:v>42611</c:v>
                      </c:pt>
                      <c:pt idx="147">
                        <c:v>42612</c:v>
                      </c:pt>
                      <c:pt idx="148">
                        <c:v>42613</c:v>
                      </c:pt>
                      <c:pt idx="149">
                        <c:v>42614</c:v>
                      </c:pt>
                      <c:pt idx="150">
                        <c:v>42615</c:v>
                      </c:pt>
                      <c:pt idx="151">
                        <c:v>42619</c:v>
                      </c:pt>
                      <c:pt idx="152">
                        <c:v>42620</c:v>
                      </c:pt>
                      <c:pt idx="153">
                        <c:v>42621</c:v>
                      </c:pt>
                      <c:pt idx="154">
                        <c:v>42622</c:v>
                      </c:pt>
                      <c:pt idx="155">
                        <c:v>42625</c:v>
                      </c:pt>
                      <c:pt idx="156">
                        <c:v>42626</c:v>
                      </c:pt>
                      <c:pt idx="157">
                        <c:v>42627</c:v>
                      </c:pt>
                      <c:pt idx="158">
                        <c:v>42628</c:v>
                      </c:pt>
                      <c:pt idx="159">
                        <c:v>42629</c:v>
                      </c:pt>
                      <c:pt idx="160">
                        <c:v>42632</c:v>
                      </c:pt>
                      <c:pt idx="161">
                        <c:v>42633</c:v>
                      </c:pt>
                      <c:pt idx="162">
                        <c:v>42634</c:v>
                      </c:pt>
                      <c:pt idx="163">
                        <c:v>42635</c:v>
                      </c:pt>
                      <c:pt idx="164">
                        <c:v>42636</c:v>
                      </c:pt>
                      <c:pt idx="165">
                        <c:v>42639</c:v>
                      </c:pt>
                      <c:pt idx="166">
                        <c:v>42640</c:v>
                      </c:pt>
                      <c:pt idx="167">
                        <c:v>42641</c:v>
                      </c:pt>
                      <c:pt idx="168">
                        <c:v>42642</c:v>
                      </c:pt>
                      <c:pt idx="169">
                        <c:v>42643</c:v>
                      </c:pt>
                      <c:pt idx="170">
                        <c:v>42646</c:v>
                      </c:pt>
                      <c:pt idx="171">
                        <c:v>42647</c:v>
                      </c:pt>
                      <c:pt idx="172">
                        <c:v>42648</c:v>
                      </c:pt>
                      <c:pt idx="173">
                        <c:v>42649</c:v>
                      </c:pt>
                      <c:pt idx="174">
                        <c:v>42650</c:v>
                      </c:pt>
                      <c:pt idx="175">
                        <c:v>42653</c:v>
                      </c:pt>
                      <c:pt idx="176">
                        <c:v>42654</c:v>
                      </c:pt>
                      <c:pt idx="177">
                        <c:v>42655</c:v>
                      </c:pt>
                      <c:pt idx="178">
                        <c:v>42656</c:v>
                      </c:pt>
                      <c:pt idx="179">
                        <c:v>42657</c:v>
                      </c:pt>
                      <c:pt idx="180">
                        <c:v>42660</c:v>
                      </c:pt>
                      <c:pt idx="181">
                        <c:v>42661</c:v>
                      </c:pt>
                      <c:pt idx="182">
                        <c:v>42662</c:v>
                      </c:pt>
                      <c:pt idx="183">
                        <c:v>42663</c:v>
                      </c:pt>
                      <c:pt idx="184">
                        <c:v>42664</c:v>
                      </c:pt>
                      <c:pt idx="185">
                        <c:v>42667</c:v>
                      </c:pt>
                      <c:pt idx="186">
                        <c:v>42668</c:v>
                      </c:pt>
                      <c:pt idx="187">
                        <c:v>42669</c:v>
                      </c:pt>
                      <c:pt idx="188">
                        <c:v>42670</c:v>
                      </c:pt>
                      <c:pt idx="189">
                        <c:v>42671</c:v>
                      </c:pt>
                      <c:pt idx="190">
                        <c:v>42674</c:v>
                      </c:pt>
                      <c:pt idx="191">
                        <c:v>42675</c:v>
                      </c:pt>
                      <c:pt idx="192">
                        <c:v>42676</c:v>
                      </c:pt>
                      <c:pt idx="193">
                        <c:v>42677</c:v>
                      </c:pt>
                      <c:pt idx="194">
                        <c:v>42678</c:v>
                      </c:pt>
                      <c:pt idx="195">
                        <c:v>42681</c:v>
                      </c:pt>
                      <c:pt idx="196">
                        <c:v>42682</c:v>
                      </c:pt>
                      <c:pt idx="197">
                        <c:v>42683</c:v>
                      </c:pt>
                      <c:pt idx="198">
                        <c:v>42684</c:v>
                      </c:pt>
                      <c:pt idx="199">
                        <c:v>42685</c:v>
                      </c:pt>
                      <c:pt idx="200">
                        <c:v>42688</c:v>
                      </c:pt>
                      <c:pt idx="201">
                        <c:v>42689</c:v>
                      </c:pt>
                      <c:pt idx="202">
                        <c:v>42690</c:v>
                      </c:pt>
                      <c:pt idx="203">
                        <c:v>42691</c:v>
                      </c:pt>
                      <c:pt idx="204">
                        <c:v>42692</c:v>
                      </c:pt>
                      <c:pt idx="205">
                        <c:v>42695</c:v>
                      </c:pt>
                      <c:pt idx="206">
                        <c:v>42696</c:v>
                      </c:pt>
                      <c:pt idx="207">
                        <c:v>42697</c:v>
                      </c:pt>
                      <c:pt idx="208">
                        <c:v>42699</c:v>
                      </c:pt>
                      <c:pt idx="209">
                        <c:v>42702</c:v>
                      </c:pt>
                      <c:pt idx="210">
                        <c:v>42703</c:v>
                      </c:pt>
                      <c:pt idx="211">
                        <c:v>42704</c:v>
                      </c:pt>
                      <c:pt idx="212">
                        <c:v>42705</c:v>
                      </c:pt>
                      <c:pt idx="213">
                        <c:v>42706</c:v>
                      </c:pt>
                      <c:pt idx="214">
                        <c:v>42709</c:v>
                      </c:pt>
                      <c:pt idx="215">
                        <c:v>42710</c:v>
                      </c:pt>
                      <c:pt idx="216">
                        <c:v>42711</c:v>
                      </c:pt>
                      <c:pt idx="217">
                        <c:v>42712</c:v>
                      </c:pt>
                      <c:pt idx="218">
                        <c:v>42713</c:v>
                      </c:pt>
                      <c:pt idx="219">
                        <c:v>42716</c:v>
                      </c:pt>
                      <c:pt idx="220">
                        <c:v>42717</c:v>
                      </c:pt>
                      <c:pt idx="221">
                        <c:v>42718</c:v>
                      </c:pt>
                      <c:pt idx="222">
                        <c:v>42719</c:v>
                      </c:pt>
                      <c:pt idx="223">
                        <c:v>42720</c:v>
                      </c:pt>
                      <c:pt idx="224">
                        <c:v>42723</c:v>
                      </c:pt>
                      <c:pt idx="225">
                        <c:v>42724</c:v>
                      </c:pt>
                      <c:pt idx="226">
                        <c:v>42725</c:v>
                      </c:pt>
                      <c:pt idx="227">
                        <c:v>42726</c:v>
                      </c:pt>
                      <c:pt idx="228">
                        <c:v>42727</c:v>
                      </c:pt>
                      <c:pt idx="229">
                        <c:v>42731</c:v>
                      </c:pt>
                      <c:pt idx="230">
                        <c:v>42732</c:v>
                      </c:pt>
                      <c:pt idx="231">
                        <c:v>42733</c:v>
                      </c:pt>
                      <c:pt idx="232">
                        <c:v>42734</c:v>
                      </c:pt>
                      <c:pt idx="233">
                        <c:v>42738</c:v>
                      </c:pt>
                      <c:pt idx="234">
                        <c:v>42739</c:v>
                      </c:pt>
                      <c:pt idx="235">
                        <c:v>42740</c:v>
                      </c:pt>
                      <c:pt idx="236">
                        <c:v>42741</c:v>
                      </c:pt>
                      <c:pt idx="237">
                        <c:v>42744</c:v>
                      </c:pt>
                      <c:pt idx="238">
                        <c:v>42745</c:v>
                      </c:pt>
                      <c:pt idx="239">
                        <c:v>42746</c:v>
                      </c:pt>
                      <c:pt idx="240">
                        <c:v>42747</c:v>
                      </c:pt>
                      <c:pt idx="241">
                        <c:v>42748</c:v>
                      </c:pt>
                      <c:pt idx="242">
                        <c:v>42752</c:v>
                      </c:pt>
                      <c:pt idx="243">
                        <c:v>42753</c:v>
                      </c:pt>
                      <c:pt idx="244">
                        <c:v>42754</c:v>
                      </c:pt>
                      <c:pt idx="245">
                        <c:v>42755</c:v>
                      </c:pt>
                      <c:pt idx="246">
                        <c:v>42758</c:v>
                      </c:pt>
                      <c:pt idx="247">
                        <c:v>42759</c:v>
                      </c:pt>
                      <c:pt idx="248">
                        <c:v>42760</c:v>
                      </c:pt>
                      <c:pt idx="249">
                        <c:v>42761</c:v>
                      </c:pt>
                      <c:pt idx="250">
                        <c:v>42762</c:v>
                      </c:pt>
                      <c:pt idx="251">
                        <c:v>42765</c:v>
                      </c:pt>
                      <c:pt idx="252">
                        <c:v>42766</c:v>
                      </c:pt>
                      <c:pt idx="253">
                        <c:v>42767</c:v>
                      </c:pt>
                      <c:pt idx="254">
                        <c:v>42768</c:v>
                      </c:pt>
                      <c:pt idx="255">
                        <c:v>42769</c:v>
                      </c:pt>
                      <c:pt idx="256">
                        <c:v>42772</c:v>
                      </c:pt>
                      <c:pt idx="257">
                        <c:v>42773</c:v>
                      </c:pt>
                      <c:pt idx="258">
                        <c:v>42774</c:v>
                      </c:pt>
                      <c:pt idx="259">
                        <c:v>42775</c:v>
                      </c:pt>
                      <c:pt idx="260">
                        <c:v>42776</c:v>
                      </c:pt>
                      <c:pt idx="261">
                        <c:v>42779</c:v>
                      </c:pt>
                      <c:pt idx="262">
                        <c:v>42780</c:v>
                      </c:pt>
                      <c:pt idx="263">
                        <c:v>42781</c:v>
                      </c:pt>
                      <c:pt idx="264">
                        <c:v>42782</c:v>
                      </c:pt>
                      <c:pt idx="265">
                        <c:v>42783</c:v>
                      </c:pt>
                      <c:pt idx="266">
                        <c:v>42787</c:v>
                      </c:pt>
                      <c:pt idx="267">
                        <c:v>42788</c:v>
                      </c:pt>
                      <c:pt idx="268">
                        <c:v>42789</c:v>
                      </c:pt>
                      <c:pt idx="269">
                        <c:v>42790</c:v>
                      </c:pt>
                      <c:pt idx="270">
                        <c:v>42793</c:v>
                      </c:pt>
                      <c:pt idx="271">
                        <c:v>42794</c:v>
                      </c:pt>
                      <c:pt idx="272">
                        <c:v>42795</c:v>
                      </c:pt>
                      <c:pt idx="273">
                        <c:v>42796</c:v>
                      </c:pt>
                      <c:pt idx="274">
                        <c:v>42797</c:v>
                      </c:pt>
                      <c:pt idx="275">
                        <c:v>42800</c:v>
                      </c:pt>
                      <c:pt idx="276">
                        <c:v>42801</c:v>
                      </c:pt>
                      <c:pt idx="277">
                        <c:v>42802</c:v>
                      </c:pt>
                      <c:pt idx="278">
                        <c:v>42803</c:v>
                      </c:pt>
                      <c:pt idx="279">
                        <c:v>42804</c:v>
                      </c:pt>
                      <c:pt idx="280">
                        <c:v>42807</c:v>
                      </c:pt>
                      <c:pt idx="281">
                        <c:v>42808</c:v>
                      </c:pt>
                      <c:pt idx="282">
                        <c:v>42809</c:v>
                      </c:pt>
                      <c:pt idx="283">
                        <c:v>42810</c:v>
                      </c:pt>
                      <c:pt idx="284">
                        <c:v>42811</c:v>
                      </c:pt>
                      <c:pt idx="285">
                        <c:v>42814</c:v>
                      </c:pt>
                      <c:pt idx="286">
                        <c:v>42815</c:v>
                      </c:pt>
                      <c:pt idx="287">
                        <c:v>42816</c:v>
                      </c:pt>
                      <c:pt idx="288">
                        <c:v>42817</c:v>
                      </c:pt>
                      <c:pt idx="289">
                        <c:v>42818</c:v>
                      </c:pt>
                      <c:pt idx="290">
                        <c:v>42821</c:v>
                      </c:pt>
                      <c:pt idx="291">
                        <c:v>42822</c:v>
                      </c:pt>
                      <c:pt idx="292">
                        <c:v>42823</c:v>
                      </c:pt>
                      <c:pt idx="293">
                        <c:v>42824</c:v>
                      </c:pt>
                      <c:pt idx="294">
                        <c:v>42825</c:v>
                      </c:pt>
                      <c:pt idx="295">
                        <c:v>42828</c:v>
                      </c:pt>
                      <c:pt idx="296">
                        <c:v>42829</c:v>
                      </c:pt>
                      <c:pt idx="297">
                        <c:v>42830</c:v>
                      </c:pt>
                      <c:pt idx="298">
                        <c:v>42831</c:v>
                      </c:pt>
                      <c:pt idx="299">
                        <c:v>42832</c:v>
                      </c:pt>
                      <c:pt idx="300">
                        <c:v>42835</c:v>
                      </c:pt>
                      <c:pt idx="301">
                        <c:v>42836</c:v>
                      </c:pt>
                      <c:pt idx="302">
                        <c:v>42837</c:v>
                      </c:pt>
                      <c:pt idx="303">
                        <c:v>42838</c:v>
                      </c:pt>
                      <c:pt idx="304">
                        <c:v>42842</c:v>
                      </c:pt>
                      <c:pt idx="305">
                        <c:v>42843</c:v>
                      </c:pt>
                      <c:pt idx="306">
                        <c:v>42844</c:v>
                      </c:pt>
                      <c:pt idx="307">
                        <c:v>42845</c:v>
                      </c:pt>
                      <c:pt idx="308">
                        <c:v>42846</c:v>
                      </c:pt>
                      <c:pt idx="309">
                        <c:v>42849</c:v>
                      </c:pt>
                      <c:pt idx="310">
                        <c:v>42850</c:v>
                      </c:pt>
                      <c:pt idx="311">
                        <c:v>42851</c:v>
                      </c:pt>
                      <c:pt idx="312">
                        <c:v>42852</c:v>
                      </c:pt>
                      <c:pt idx="313">
                        <c:v>42853</c:v>
                      </c:pt>
                      <c:pt idx="314">
                        <c:v>42856</c:v>
                      </c:pt>
                      <c:pt idx="315">
                        <c:v>42857</c:v>
                      </c:pt>
                      <c:pt idx="316">
                        <c:v>42858</c:v>
                      </c:pt>
                      <c:pt idx="317">
                        <c:v>42859</c:v>
                      </c:pt>
                      <c:pt idx="318">
                        <c:v>42860</c:v>
                      </c:pt>
                      <c:pt idx="319">
                        <c:v>42863</c:v>
                      </c:pt>
                      <c:pt idx="320">
                        <c:v>42864</c:v>
                      </c:pt>
                      <c:pt idx="321">
                        <c:v>42865</c:v>
                      </c:pt>
                      <c:pt idx="322">
                        <c:v>42866</c:v>
                      </c:pt>
                      <c:pt idx="323">
                        <c:v>42867</c:v>
                      </c:pt>
                      <c:pt idx="324">
                        <c:v>42870</c:v>
                      </c:pt>
                      <c:pt idx="325">
                        <c:v>42871</c:v>
                      </c:pt>
                      <c:pt idx="326">
                        <c:v>42872</c:v>
                      </c:pt>
                      <c:pt idx="327">
                        <c:v>42873</c:v>
                      </c:pt>
                      <c:pt idx="328">
                        <c:v>42874</c:v>
                      </c:pt>
                      <c:pt idx="329">
                        <c:v>42877</c:v>
                      </c:pt>
                      <c:pt idx="330">
                        <c:v>42878</c:v>
                      </c:pt>
                      <c:pt idx="331">
                        <c:v>42879</c:v>
                      </c:pt>
                      <c:pt idx="332">
                        <c:v>42880</c:v>
                      </c:pt>
                      <c:pt idx="333">
                        <c:v>42881</c:v>
                      </c:pt>
                      <c:pt idx="334">
                        <c:v>42885</c:v>
                      </c:pt>
                      <c:pt idx="335">
                        <c:v>42886</c:v>
                      </c:pt>
                      <c:pt idx="336">
                        <c:v>42887</c:v>
                      </c:pt>
                      <c:pt idx="337">
                        <c:v>42888</c:v>
                      </c:pt>
                      <c:pt idx="338">
                        <c:v>42891</c:v>
                      </c:pt>
                      <c:pt idx="339">
                        <c:v>42892</c:v>
                      </c:pt>
                      <c:pt idx="340">
                        <c:v>42893</c:v>
                      </c:pt>
                      <c:pt idx="341">
                        <c:v>42894</c:v>
                      </c:pt>
                      <c:pt idx="342">
                        <c:v>42895</c:v>
                      </c:pt>
                      <c:pt idx="343">
                        <c:v>42898</c:v>
                      </c:pt>
                      <c:pt idx="344">
                        <c:v>42899</c:v>
                      </c:pt>
                      <c:pt idx="345">
                        <c:v>42900</c:v>
                      </c:pt>
                      <c:pt idx="346">
                        <c:v>42901</c:v>
                      </c:pt>
                      <c:pt idx="347">
                        <c:v>42902</c:v>
                      </c:pt>
                      <c:pt idx="348">
                        <c:v>42905</c:v>
                      </c:pt>
                      <c:pt idx="349">
                        <c:v>42906</c:v>
                      </c:pt>
                      <c:pt idx="350">
                        <c:v>42907</c:v>
                      </c:pt>
                      <c:pt idx="351">
                        <c:v>42908</c:v>
                      </c:pt>
                      <c:pt idx="352">
                        <c:v>42909</c:v>
                      </c:pt>
                      <c:pt idx="353">
                        <c:v>42912</c:v>
                      </c:pt>
                      <c:pt idx="354">
                        <c:v>42913</c:v>
                      </c:pt>
                      <c:pt idx="355">
                        <c:v>42914</c:v>
                      </c:pt>
                      <c:pt idx="356">
                        <c:v>42915</c:v>
                      </c:pt>
                      <c:pt idx="357">
                        <c:v>42916</c:v>
                      </c:pt>
                      <c:pt idx="358">
                        <c:v>42919</c:v>
                      </c:pt>
                      <c:pt idx="359">
                        <c:v>42921</c:v>
                      </c:pt>
                      <c:pt idx="360">
                        <c:v>42922</c:v>
                      </c:pt>
                      <c:pt idx="361">
                        <c:v>42923</c:v>
                      </c:pt>
                      <c:pt idx="362">
                        <c:v>42926</c:v>
                      </c:pt>
                      <c:pt idx="363">
                        <c:v>42927</c:v>
                      </c:pt>
                      <c:pt idx="364">
                        <c:v>42928</c:v>
                      </c:pt>
                      <c:pt idx="365">
                        <c:v>42929</c:v>
                      </c:pt>
                      <c:pt idx="366">
                        <c:v>42930</c:v>
                      </c:pt>
                      <c:pt idx="367">
                        <c:v>42933</c:v>
                      </c:pt>
                      <c:pt idx="368">
                        <c:v>42934</c:v>
                      </c:pt>
                      <c:pt idx="369">
                        <c:v>42935</c:v>
                      </c:pt>
                      <c:pt idx="370">
                        <c:v>42936</c:v>
                      </c:pt>
                      <c:pt idx="371">
                        <c:v>42937</c:v>
                      </c:pt>
                      <c:pt idx="372">
                        <c:v>42940</c:v>
                      </c:pt>
                      <c:pt idx="373">
                        <c:v>42941</c:v>
                      </c:pt>
                      <c:pt idx="374">
                        <c:v>42942</c:v>
                      </c:pt>
                      <c:pt idx="375">
                        <c:v>42943</c:v>
                      </c:pt>
                      <c:pt idx="376">
                        <c:v>42944</c:v>
                      </c:pt>
                      <c:pt idx="377">
                        <c:v>42947</c:v>
                      </c:pt>
                      <c:pt idx="378">
                        <c:v>42948</c:v>
                      </c:pt>
                      <c:pt idx="379">
                        <c:v>42949</c:v>
                      </c:pt>
                      <c:pt idx="380">
                        <c:v>42950</c:v>
                      </c:pt>
                      <c:pt idx="381">
                        <c:v>42951</c:v>
                      </c:pt>
                      <c:pt idx="382">
                        <c:v>42954</c:v>
                      </c:pt>
                      <c:pt idx="383">
                        <c:v>42955</c:v>
                      </c:pt>
                      <c:pt idx="384">
                        <c:v>42956</c:v>
                      </c:pt>
                      <c:pt idx="385">
                        <c:v>42957</c:v>
                      </c:pt>
                      <c:pt idx="386">
                        <c:v>42958</c:v>
                      </c:pt>
                      <c:pt idx="387">
                        <c:v>42961</c:v>
                      </c:pt>
                      <c:pt idx="388">
                        <c:v>42962</c:v>
                      </c:pt>
                      <c:pt idx="389">
                        <c:v>42963</c:v>
                      </c:pt>
                      <c:pt idx="390">
                        <c:v>42964</c:v>
                      </c:pt>
                      <c:pt idx="391">
                        <c:v>42965</c:v>
                      </c:pt>
                      <c:pt idx="392">
                        <c:v>42968</c:v>
                      </c:pt>
                      <c:pt idx="393">
                        <c:v>42969</c:v>
                      </c:pt>
                      <c:pt idx="394">
                        <c:v>42970</c:v>
                      </c:pt>
                      <c:pt idx="395">
                        <c:v>42971</c:v>
                      </c:pt>
                      <c:pt idx="396">
                        <c:v>42972</c:v>
                      </c:pt>
                      <c:pt idx="397">
                        <c:v>42975</c:v>
                      </c:pt>
                      <c:pt idx="398">
                        <c:v>42976</c:v>
                      </c:pt>
                      <c:pt idx="399">
                        <c:v>42977</c:v>
                      </c:pt>
                      <c:pt idx="400">
                        <c:v>42978</c:v>
                      </c:pt>
                      <c:pt idx="401">
                        <c:v>42979</c:v>
                      </c:pt>
                      <c:pt idx="402">
                        <c:v>42983</c:v>
                      </c:pt>
                      <c:pt idx="403">
                        <c:v>42984</c:v>
                      </c:pt>
                      <c:pt idx="404">
                        <c:v>42985</c:v>
                      </c:pt>
                      <c:pt idx="405">
                        <c:v>42986</c:v>
                      </c:pt>
                      <c:pt idx="406">
                        <c:v>42989</c:v>
                      </c:pt>
                      <c:pt idx="407">
                        <c:v>42990</c:v>
                      </c:pt>
                      <c:pt idx="408">
                        <c:v>42991</c:v>
                      </c:pt>
                      <c:pt idx="409">
                        <c:v>42992</c:v>
                      </c:pt>
                      <c:pt idx="410">
                        <c:v>42993</c:v>
                      </c:pt>
                      <c:pt idx="411">
                        <c:v>42996</c:v>
                      </c:pt>
                      <c:pt idx="412">
                        <c:v>42997</c:v>
                      </c:pt>
                      <c:pt idx="413">
                        <c:v>42998</c:v>
                      </c:pt>
                      <c:pt idx="414">
                        <c:v>42999</c:v>
                      </c:pt>
                      <c:pt idx="415">
                        <c:v>43000</c:v>
                      </c:pt>
                      <c:pt idx="416">
                        <c:v>43003</c:v>
                      </c:pt>
                      <c:pt idx="417">
                        <c:v>43004</c:v>
                      </c:pt>
                      <c:pt idx="418">
                        <c:v>43005</c:v>
                      </c:pt>
                      <c:pt idx="419">
                        <c:v>43006</c:v>
                      </c:pt>
                      <c:pt idx="420">
                        <c:v>43007</c:v>
                      </c:pt>
                      <c:pt idx="421">
                        <c:v>43010</c:v>
                      </c:pt>
                      <c:pt idx="422">
                        <c:v>43011</c:v>
                      </c:pt>
                      <c:pt idx="423">
                        <c:v>43012</c:v>
                      </c:pt>
                      <c:pt idx="424">
                        <c:v>43013</c:v>
                      </c:pt>
                      <c:pt idx="425">
                        <c:v>43014</c:v>
                      </c:pt>
                      <c:pt idx="426">
                        <c:v>43017</c:v>
                      </c:pt>
                      <c:pt idx="427">
                        <c:v>43018</c:v>
                      </c:pt>
                      <c:pt idx="428">
                        <c:v>43019</c:v>
                      </c:pt>
                      <c:pt idx="429">
                        <c:v>43020</c:v>
                      </c:pt>
                      <c:pt idx="430">
                        <c:v>43021</c:v>
                      </c:pt>
                      <c:pt idx="431">
                        <c:v>43024</c:v>
                      </c:pt>
                      <c:pt idx="432">
                        <c:v>43025</c:v>
                      </c:pt>
                      <c:pt idx="433">
                        <c:v>43026</c:v>
                      </c:pt>
                      <c:pt idx="434">
                        <c:v>43027</c:v>
                      </c:pt>
                      <c:pt idx="435">
                        <c:v>43028</c:v>
                      </c:pt>
                      <c:pt idx="436">
                        <c:v>43031</c:v>
                      </c:pt>
                      <c:pt idx="437">
                        <c:v>43032</c:v>
                      </c:pt>
                      <c:pt idx="438">
                        <c:v>43033</c:v>
                      </c:pt>
                      <c:pt idx="439">
                        <c:v>43034</c:v>
                      </c:pt>
                      <c:pt idx="440">
                        <c:v>43035</c:v>
                      </c:pt>
                      <c:pt idx="441">
                        <c:v>43038</c:v>
                      </c:pt>
                      <c:pt idx="442">
                        <c:v>43039</c:v>
                      </c:pt>
                      <c:pt idx="443">
                        <c:v>43040</c:v>
                      </c:pt>
                      <c:pt idx="444">
                        <c:v>43041</c:v>
                      </c:pt>
                      <c:pt idx="445">
                        <c:v>43042</c:v>
                      </c:pt>
                      <c:pt idx="446">
                        <c:v>43045</c:v>
                      </c:pt>
                      <c:pt idx="447">
                        <c:v>43046</c:v>
                      </c:pt>
                      <c:pt idx="448">
                        <c:v>43047</c:v>
                      </c:pt>
                      <c:pt idx="449">
                        <c:v>43048</c:v>
                      </c:pt>
                      <c:pt idx="450">
                        <c:v>43049</c:v>
                      </c:pt>
                      <c:pt idx="451">
                        <c:v>43052</c:v>
                      </c:pt>
                      <c:pt idx="452">
                        <c:v>43053</c:v>
                      </c:pt>
                      <c:pt idx="453">
                        <c:v>43054</c:v>
                      </c:pt>
                      <c:pt idx="454">
                        <c:v>43055</c:v>
                      </c:pt>
                      <c:pt idx="455">
                        <c:v>43056</c:v>
                      </c:pt>
                      <c:pt idx="456">
                        <c:v>43059</c:v>
                      </c:pt>
                      <c:pt idx="457">
                        <c:v>43060</c:v>
                      </c:pt>
                      <c:pt idx="458">
                        <c:v>43061</c:v>
                      </c:pt>
                      <c:pt idx="459">
                        <c:v>43063</c:v>
                      </c:pt>
                      <c:pt idx="460">
                        <c:v>43066</c:v>
                      </c:pt>
                      <c:pt idx="461">
                        <c:v>43067</c:v>
                      </c:pt>
                      <c:pt idx="462">
                        <c:v>43068</c:v>
                      </c:pt>
                      <c:pt idx="463">
                        <c:v>43069</c:v>
                      </c:pt>
                      <c:pt idx="464">
                        <c:v>43070</c:v>
                      </c:pt>
                      <c:pt idx="465">
                        <c:v>43073</c:v>
                      </c:pt>
                      <c:pt idx="466">
                        <c:v>43074</c:v>
                      </c:pt>
                      <c:pt idx="467">
                        <c:v>43075</c:v>
                      </c:pt>
                      <c:pt idx="468">
                        <c:v>43076</c:v>
                      </c:pt>
                      <c:pt idx="469">
                        <c:v>43077</c:v>
                      </c:pt>
                      <c:pt idx="470">
                        <c:v>43080</c:v>
                      </c:pt>
                      <c:pt idx="471">
                        <c:v>43081</c:v>
                      </c:pt>
                      <c:pt idx="472">
                        <c:v>43082</c:v>
                      </c:pt>
                      <c:pt idx="473">
                        <c:v>43083</c:v>
                      </c:pt>
                      <c:pt idx="474">
                        <c:v>43084</c:v>
                      </c:pt>
                      <c:pt idx="475">
                        <c:v>43087</c:v>
                      </c:pt>
                      <c:pt idx="476">
                        <c:v>43088</c:v>
                      </c:pt>
                      <c:pt idx="477">
                        <c:v>43089</c:v>
                      </c:pt>
                      <c:pt idx="478">
                        <c:v>43090</c:v>
                      </c:pt>
                      <c:pt idx="479">
                        <c:v>43091</c:v>
                      </c:pt>
                      <c:pt idx="480">
                        <c:v>43095</c:v>
                      </c:pt>
                      <c:pt idx="481">
                        <c:v>43096</c:v>
                      </c:pt>
                      <c:pt idx="482">
                        <c:v>43097</c:v>
                      </c:pt>
                      <c:pt idx="483">
                        <c:v>43098</c:v>
                      </c:pt>
                      <c:pt idx="484">
                        <c:v>43102</c:v>
                      </c:pt>
                      <c:pt idx="485">
                        <c:v>43103</c:v>
                      </c:pt>
                      <c:pt idx="486">
                        <c:v>43104</c:v>
                      </c:pt>
                      <c:pt idx="487">
                        <c:v>43105</c:v>
                      </c:pt>
                      <c:pt idx="488">
                        <c:v>43108</c:v>
                      </c:pt>
                      <c:pt idx="489">
                        <c:v>43109</c:v>
                      </c:pt>
                      <c:pt idx="490">
                        <c:v>43110</c:v>
                      </c:pt>
                      <c:pt idx="491">
                        <c:v>43111</c:v>
                      </c:pt>
                      <c:pt idx="492">
                        <c:v>43112</c:v>
                      </c:pt>
                      <c:pt idx="493">
                        <c:v>43116</c:v>
                      </c:pt>
                      <c:pt idx="494">
                        <c:v>43117</c:v>
                      </c:pt>
                      <c:pt idx="495">
                        <c:v>43118</c:v>
                      </c:pt>
                      <c:pt idx="496">
                        <c:v>43119</c:v>
                      </c:pt>
                      <c:pt idx="497">
                        <c:v>43122</c:v>
                      </c:pt>
                      <c:pt idx="498">
                        <c:v>43123</c:v>
                      </c:pt>
                      <c:pt idx="499">
                        <c:v>43124</c:v>
                      </c:pt>
                      <c:pt idx="500">
                        <c:v>43125</c:v>
                      </c:pt>
                      <c:pt idx="501">
                        <c:v>43126</c:v>
                      </c:pt>
                      <c:pt idx="502">
                        <c:v>43129</c:v>
                      </c:pt>
                      <c:pt idx="503">
                        <c:v>43130</c:v>
                      </c:pt>
                      <c:pt idx="504">
                        <c:v>43131</c:v>
                      </c:pt>
                    </c:numCache>
                  </c:numRef>
                </c:cat>
                <c:val>
                  <c:numRef>
                    <c:extLst>
                      <c:ext uri="{02D57815-91ED-43cb-92C2-25804820EDAC}">
                        <c15:formulaRef>
                          <c15:sqref>[1]Inputs!$G$3:$G$507</c15:sqref>
                        </c15:formulaRef>
                      </c:ext>
                    </c:extLst>
                    <c:numCache>
                      <c:formatCode>General</c:formatCode>
                      <c:ptCount val="505"/>
                      <c:pt idx="0">
                        <c:v>111.46299999999999</c:v>
                      </c:pt>
                      <c:pt idx="1">
                        <c:v>114.991</c:v>
                      </c:pt>
                      <c:pt idx="2">
                        <c:v>112.15900000000001</c:v>
                      </c:pt>
                      <c:pt idx="3">
                        <c:v>111.876</c:v>
                      </c:pt>
                      <c:pt idx="4">
                        <c:v>112.41200000000001</c:v>
                      </c:pt>
                      <c:pt idx="5">
                        <c:v>112.325</c:v>
                      </c:pt>
                      <c:pt idx="6">
                        <c:v>115.42700000000001</c:v>
                      </c:pt>
                      <c:pt idx="7">
                        <c:v>115.51900000000001</c:v>
                      </c:pt>
                      <c:pt idx="8">
                        <c:v>116.069</c:v>
                      </c:pt>
                      <c:pt idx="9">
                        <c:v>113.663</c:v>
                      </c:pt>
                      <c:pt idx="10">
                        <c:v>111.376</c:v>
                      </c:pt>
                      <c:pt idx="11">
                        <c:v>107.285</c:v>
                      </c:pt>
                      <c:pt idx="12">
                        <c:v>109.925</c:v>
                      </c:pt>
                      <c:pt idx="13">
                        <c:v>110.98</c:v>
                      </c:pt>
                      <c:pt idx="14">
                        <c:v>106.107</c:v>
                      </c:pt>
                      <c:pt idx="15">
                        <c:v>106.944</c:v>
                      </c:pt>
                      <c:pt idx="16">
                        <c:v>105.56</c:v>
                      </c:pt>
                      <c:pt idx="17">
                        <c:v>105.127</c:v>
                      </c:pt>
                      <c:pt idx="18">
                        <c:v>105.773</c:v>
                      </c:pt>
                      <c:pt idx="19">
                        <c:v>104.72499999999999</c:v>
                      </c:pt>
                      <c:pt idx="20">
                        <c:v>102.38800000000001</c:v>
                      </c:pt>
                      <c:pt idx="21">
                        <c:v>103.333</c:v>
                      </c:pt>
                      <c:pt idx="22">
                        <c:v>103.45399999999999</c:v>
                      </c:pt>
                      <c:pt idx="23">
                        <c:v>102.331</c:v>
                      </c:pt>
                      <c:pt idx="24">
                        <c:v>101.995</c:v>
                      </c:pt>
                      <c:pt idx="25">
                        <c:v>103.75700000000001</c:v>
                      </c:pt>
                      <c:pt idx="26">
                        <c:v>101.07</c:v>
                      </c:pt>
                      <c:pt idx="27">
                        <c:v>102.14700000000001</c:v>
                      </c:pt>
                      <c:pt idx="28">
                        <c:v>100.60899999999999</c:v>
                      </c:pt>
                      <c:pt idx="29">
                        <c:v>100.068</c:v>
                      </c:pt>
                      <c:pt idx="30">
                        <c:v>100.309</c:v>
                      </c:pt>
                      <c:pt idx="31">
                        <c:v>98.727999999999994</c:v>
                      </c:pt>
                      <c:pt idx="32">
                        <c:v>98.721000000000004</c:v>
                      </c:pt>
                      <c:pt idx="33">
                        <c:v>99.191000000000003</c:v>
                      </c:pt>
                      <c:pt idx="34">
                        <c:v>97.462000000000003</c:v>
                      </c:pt>
                      <c:pt idx="35">
                        <c:v>95.599000000000004</c:v>
                      </c:pt>
                      <c:pt idx="36">
                        <c:v>96.933999999999997</c:v>
                      </c:pt>
                      <c:pt idx="37">
                        <c:v>97.549000000000007</c:v>
                      </c:pt>
                      <c:pt idx="38">
                        <c:v>98.006</c:v>
                      </c:pt>
                      <c:pt idx="39">
                        <c:v>98.307000000000002</c:v>
                      </c:pt>
                      <c:pt idx="40">
                        <c:v>98.215000000000003</c:v>
                      </c:pt>
                      <c:pt idx="41">
                        <c:v>96.221000000000004</c:v>
                      </c:pt>
                      <c:pt idx="42">
                        <c:v>96.278000000000006</c:v>
                      </c:pt>
                      <c:pt idx="43">
                        <c:v>97.816000000000003</c:v>
                      </c:pt>
                      <c:pt idx="44">
                        <c:v>97.069000000000003</c:v>
                      </c:pt>
                      <c:pt idx="45">
                        <c:v>95.65</c:v>
                      </c:pt>
                      <c:pt idx="46">
                        <c:v>95.823999999999998</c:v>
                      </c:pt>
                      <c:pt idx="47">
                        <c:v>94.837000000000003</c:v>
                      </c:pt>
                      <c:pt idx="48">
                        <c:v>94.915999999999997</c:v>
                      </c:pt>
                      <c:pt idx="49">
                        <c:v>93.721000000000004</c:v>
                      </c:pt>
                      <c:pt idx="50">
                        <c:v>94.052000000000007</c:v>
                      </c:pt>
                      <c:pt idx="51">
                        <c:v>93.375</c:v>
                      </c:pt>
                      <c:pt idx="52">
                        <c:v>94.358999999999995</c:v>
                      </c:pt>
                      <c:pt idx="53">
                        <c:v>94.497</c:v>
                      </c:pt>
                      <c:pt idx="54">
                        <c:v>94.816999999999993</c:v>
                      </c:pt>
                      <c:pt idx="55">
                        <c:v>93.337000000000003</c:v>
                      </c:pt>
                      <c:pt idx="56">
                        <c:v>95.703999999999994</c:v>
                      </c:pt>
                      <c:pt idx="57">
                        <c:v>95.596999999999994</c:v>
                      </c:pt>
                      <c:pt idx="58">
                        <c:v>96.391999999999996</c:v>
                      </c:pt>
                      <c:pt idx="59">
                        <c:v>95.147000000000006</c:v>
                      </c:pt>
                      <c:pt idx="60">
                        <c:v>94.856999999999999</c:v>
                      </c:pt>
                      <c:pt idx="61">
                        <c:v>94.614999999999995</c:v>
                      </c:pt>
                      <c:pt idx="62">
                        <c:v>94.542000000000002</c:v>
                      </c:pt>
                      <c:pt idx="63">
                        <c:v>95.625</c:v>
                      </c:pt>
                      <c:pt idx="64">
                        <c:v>96.581000000000003</c:v>
                      </c:pt>
                      <c:pt idx="65">
                        <c:v>96.588999999999999</c:v>
                      </c:pt>
                      <c:pt idx="66">
                        <c:v>95.433000000000007</c:v>
                      </c:pt>
                      <c:pt idx="67">
                        <c:v>95.031000000000006</c:v>
                      </c:pt>
                      <c:pt idx="68">
                        <c:v>95.927999999999997</c:v>
                      </c:pt>
                      <c:pt idx="69">
                        <c:v>95.576999999999998</c:v>
                      </c:pt>
                      <c:pt idx="70">
                        <c:v>93.734999999999999</c:v>
                      </c:pt>
                      <c:pt idx="71">
                        <c:v>93.513999999999996</c:v>
                      </c:pt>
                      <c:pt idx="72">
                        <c:v>94.114000000000004</c:v>
                      </c:pt>
                      <c:pt idx="73">
                        <c:v>93.492000000000004</c:v>
                      </c:pt>
                      <c:pt idx="74">
                        <c:v>93.709000000000003</c:v>
                      </c:pt>
                      <c:pt idx="75">
                        <c:v>96.334999999999994</c:v>
                      </c:pt>
                      <c:pt idx="76">
                        <c:v>97.534999999999997</c:v>
                      </c:pt>
                      <c:pt idx="77">
                        <c:v>96.914000000000001</c:v>
                      </c:pt>
                      <c:pt idx="78">
                        <c:v>96.811000000000007</c:v>
                      </c:pt>
                      <c:pt idx="79">
                        <c:v>96.563999999999993</c:v>
                      </c:pt>
                      <c:pt idx="80">
                        <c:v>96.132000000000005</c:v>
                      </c:pt>
                      <c:pt idx="81">
                        <c:v>96.631</c:v>
                      </c:pt>
                      <c:pt idx="82">
                        <c:v>96.262</c:v>
                      </c:pt>
                      <c:pt idx="83">
                        <c:v>96.656000000000006</c:v>
                      </c:pt>
                      <c:pt idx="84">
                        <c:v>96.546000000000006</c:v>
                      </c:pt>
                      <c:pt idx="85">
                        <c:v>96.531000000000006</c:v>
                      </c:pt>
                      <c:pt idx="86">
                        <c:v>95.272999999999996</c:v>
                      </c:pt>
                      <c:pt idx="87">
                        <c:v>94.263999999999996</c:v>
                      </c:pt>
                      <c:pt idx="88">
                        <c:v>94.027000000000001</c:v>
                      </c:pt>
                      <c:pt idx="89">
                        <c:v>92.281999999999996</c:v>
                      </c:pt>
                      <c:pt idx="90">
                        <c:v>92.992999999999995</c:v>
                      </c:pt>
                      <c:pt idx="91">
                        <c:v>93.058000000000007</c:v>
                      </c:pt>
                      <c:pt idx="92">
                        <c:v>93.631</c:v>
                      </c:pt>
                      <c:pt idx="93">
                        <c:v>93.254000000000005</c:v>
                      </c:pt>
                      <c:pt idx="94">
                        <c:v>93.070999999999998</c:v>
                      </c:pt>
                      <c:pt idx="95">
                        <c:v>93.38</c:v>
                      </c:pt>
                      <c:pt idx="96">
                        <c:v>92.965000000000003</c:v>
                      </c:pt>
                      <c:pt idx="97">
                        <c:v>94.376999999999995</c:v>
                      </c:pt>
                      <c:pt idx="98">
                        <c:v>93.593000000000004</c:v>
                      </c:pt>
                      <c:pt idx="99">
                        <c:v>95.05</c:v>
                      </c:pt>
                      <c:pt idx="100">
                        <c:v>94.768000000000001</c:v>
                      </c:pt>
                      <c:pt idx="101">
                        <c:v>88.972999999999999</c:v>
                      </c:pt>
                      <c:pt idx="102">
                        <c:v>86.66</c:v>
                      </c:pt>
                      <c:pt idx="103">
                        <c:v>85.709000000000003</c:v>
                      </c:pt>
                      <c:pt idx="104">
                        <c:v>85.488</c:v>
                      </c:pt>
                      <c:pt idx="105">
                        <c:v>85.084000000000003</c:v>
                      </c:pt>
                      <c:pt idx="106">
                        <c:v>84.644999999999996</c:v>
                      </c:pt>
                      <c:pt idx="107">
                        <c:v>83.867999999999995</c:v>
                      </c:pt>
                      <c:pt idx="108">
                        <c:v>83.361000000000004</c:v>
                      </c:pt>
                      <c:pt idx="109">
                        <c:v>83.176000000000002</c:v>
                      </c:pt>
                      <c:pt idx="110">
                        <c:v>82.739000000000004</c:v>
                      </c:pt>
                      <c:pt idx="111">
                        <c:v>83.41</c:v>
                      </c:pt>
                      <c:pt idx="112">
                        <c:v>84.463999999999999</c:v>
                      </c:pt>
                      <c:pt idx="113">
                        <c:v>84.087000000000003</c:v>
                      </c:pt>
                      <c:pt idx="114">
                        <c:v>83.953000000000003</c:v>
                      </c:pt>
                      <c:pt idx="115">
                        <c:v>83.781000000000006</c:v>
                      </c:pt>
                      <c:pt idx="116">
                        <c:v>83.316999999999993</c:v>
                      </c:pt>
                      <c:pt idx="117">
                        <c:v>83.254999999999995</c:v>
                      </c:pt>
                      <c:pt idx="118">
                        <c:v>84.319000000000003</c:v>
                      </c:pt>
                      <c:pt idx="119">
                        <c:v>85.117000000000004</c:v>
                      </c:pt>
                      <c:pt idx="120">
                        <c:v>84.960999999999999</c:v>
                      </c:pt>
                      <c:pt idx="121">
                        <c:v>86.040999999999997</c:v>
                      </c:pt>
                      <c:pt idx="122">
                        <c:v>86.679000000000002</c:v>
                      </c:pt>
                      <c:pt idx="123">
                        <c:v>87.150999999999996</c:v>
                      </c:pt>
                      <c:pt idx="124">
                        <c:v>87.74</c:v>
                      </c:pt>
                      <c:pt idx="125">
                        <c:v>87.265000000000001</c:v>
                      </c:pt>
                      <c:pt idx="126">
                        <c:v>88.290999999999997</c:v>
                      </c:pt>
                      <c:pt idx="127">
                        <c:v>89.019000000000005</c:v>
                      </c:pt>
                      <c:pt idx="128">
                        <c:v>88.528999999999996</c:v>
                      </c:pt>
                      <c:pt idx="129">
                        <c:v>86.364000000000004</c:v>
                      </c:pt>
                      <c:pt idx="130">
                        <c:v>85.563000000000002</c:v>
                      </c:pt>
                      <c:pt idx="131">
                        <c:v>84.268000000000001</c:v>
                      </c:pt>
                      <c:pt idx="132">
                        <c:v>84.263000000000005</c:v>
                      </c:pt>
                      <c:pt idx="133">
                        <c:v>84.474000000000004</c:v>
                      </c:pt>
                      <c:pt idx="134">
                        <c:v>83.311999999999998</c:v>
                      </c:pt>
                      <c:pt idx="135">
                        <c:v>83.683000000000007</c:v>
                      </c:pt>
                      <c:pt idx="136">
                        <c:v>82.486999999999995</c:v>
                      </c:pt>
                      <c:pt idx="137">
                        <c:v>83.292000000000002</c:v>
                      </c:pt>
                      <c:pt idx="138">
                        <c:v>83.302000000000007</c:v>
                      </c:pt>
                      <c:pt idx="139">
                        <c:v>83.781000000000006</c:v>
                      </c:pt>
                      <c:pt idx="140">
                        <c:v>83.552000000000007</c:v>
                      </c:pt>
                      <c:pt idx="141">
                        <c:v>85.16</c:v>
                      </c:pt>
                      <c:pt idx="142">
                        <c:v>85.302999999999997</c:v>
                      </c:pt>
                      <c:pt idx="143">
                        <c:v>86.328999999999994</c:v>
                      </c:pt>
                      <c:pt idx="144">
                        <c:v>85.385000000000005</c:v>
                      </c:pt>
                      <c:pt idx="145">
                        <c:v>84.998000000000005</c:v>
                      </c:pt>
                      <c:pt idx="146">
                        <c:v>84.876000000000005</c:v>
                      </c:pt>
                      <c:pt idx="147">
                        <c:v>85.537000000000006</c:v>
                      </c:pt>
                      <c:pt idx="148">
                        <c:v>85.929000000000002</c:v>
                      </c:pt>
                      <c:pt idx="149">
                        <c:v>87.575000000000003</c:v>
                      </c:pt>
                      <c:pt idx="150">
                        <c:v>86.659000000000006</c:v>
                      </c:pt>
                      <c:pt idx="151">
                        <c:v>86.658000000000001</c:v>
                      </c:pt>
                      <c:pt idx="152">
                        <c:v>85.643000000000001</c:v>
                      </c:pt>
                      <c:pt idx="153">
                        <c:v>85.180999999999997</c:v>
                      </c:pt>
                      <c:pt idx="154">
                        <c:v>85.957999999999998</c:v>
                      </c:pt>
                      <c:pt idx="155">
                        <c:v>86.206000000000003</c:v>
                      </c:pt>
                      <c:pt idx="156">
                        <c:v>86.317999999999998</c:v>
                      </c:pt>
                      <c:pt idx="157">
                        <c:v>86.268000000000001</c:v>
                      </c:pt>
                      <c:pt idx="158">
                        <c:v>85.721000000000004</c:v>
                      </c:pt>
                      <c:pt idx="159">
                        <c:v>84.74</c:v>
                      </c:pt>
                      <c:pt idx="160">
                        <c:v>84.171999999999997</c:v>
                      </c:pt>
                      <c:pt idx="161">
                        <c:v>84.090999999999994</c:v>
                      </c:pt>
                      <c:pt idx="162">
                        <c:v>83.316000000000003</c:v>
                      </c:pt>
                      <c:pt idx="163">
                        <c:v>83.27</c:v>
                      </c:pt>
                      <c:pt idx="164">
                        <c:v>83.094999999999999</c:v>
                      </c:pt>
                      <c:pt idx="165">
                        <c:v>82.881</c:v>
                      </c:pt>
                      <c:pt idx="166">
                        <c:v>82.957999999999998</c:v>
                      </c:pt>
                      <c:pt idx="167">
                        <c:v>82.155000000000001</c:v>
                      </c:pt>
                      <c:pt idx="168">
                        <c:v>81.649000000000001</c:v>
                      </c:pt>
                      <c:pt idx="169">
                        <c:v>81.59</c:v>
                      </c:pt>
                      <c:pt idx="170">
                        <c:v>80.046000000000006</c:v>
                      </c:pt>
                      <c:pt idx="171">
                        <c:v>79.921999999999997</c:v>
                      </c:pt>
                      <c:pt idx="172">
                        <c:v>79.468000000000004</c:v>
                      </c:pt>
                      <c:pt idx="173">
                        <c:v>78.346000000000004</c:v>
                      </c:pt>
                      <c:pt idx="174">
                        <c:v>77.376999999999995</c:v>
                      </c:pt>
                      <c:pt idx="175">
                        <c:v>76.510999999999996</c:v>
                      </c:pt>
                      <c:pt idx="176">
                        <c:v>75.994</c:v>
                      </c:pt>
                      <c:pt idx="177">
                        <c:v>77.09</c:v>
                      </c:pt>
                      <c:pt idx="178">
                        <c:v>77.239999999999995</c:v>
                      </c:pt>
                      <c:pt idx="179">
                        <c:v>76.680999999999997</c:v>
                      </c:pt>
                      <c:pt idx="180">
                        <c:v>76.917000000000002</c:v>
                      </c:pt>
                      <c:pt idx="181">
                        <c:v>76.906000000000006</c:v>
                      </c:pt>
                      <c:pt idx="182">
                        <c:v>76.555000000000007</c:v>
                      </c:pt>
                      <c:pt idx="183">
                        <c:v>76.489000000000004</c:v>
                      </c:pt>
                      <c:pt idx="184">
                        <c:v>76.331000000000003</c:v>
                      </c:pt>
                      <c:pt idx="185">
                        <c:v>76.150000000000006</c:v>
                      </c:pt>
                      <c:pt idx="186">
                        <c:v>75.671999999999997</c:v>
                      </c:pt>
                      <c:pt idx="187">
                        <c:v>76.991</c:v>
                      </c:pt>
                      <c:pt idx="188">
                        <c:v>76.28</c:v>
                      </c:pt>
                      <c:pt idx="189">
                        <c:v>76.674000000000007</c:v>
                      </c:pt>
                      <c:pt idx="190">
                        <c:v>77.528999999999996</c:v>
                      </c:pt>
                      <c:pt idx="191">
                        <c:v>77.518000000000001</c:v>
                      </c:pt>
                      <c:pt idx="192">
                        <c:v>78.147000000000006</c:v>
                      </c:pt>
                      <c:pt idx="193">
                        <c:v>79.245999999999995</c:v>
                      </c:pt>
                      <c:pt idx="194">
                        <c:v>80.69</c:v>
                      </c:pt>
                      <c:pt idx="195">
                        <c:v>78.900999999999996</c:v>
                      </c:pt>
                      <c:pt idx="196">
                        <c:v>79.063999999999993</c:v>
                      </c:pt>
                      <c:pt idx="197">
                        <c:v>79.234999999999999</c:v>
                      </c:pt>
                      <c:pt idx="198">
                        <c:v>82.474000000000004</c:v>
                      </c:pt>
                      <c:pt idx="199">
                        <c:v>82.786000000000001</c:v>
                      </c:pt>
                      <c:pt idx="200">
                        <c:v>82.438000000000002</c:v>
                      </c:pt>
                      <c:pt idx="201">
                        <c:v>80.033000000000001</c:v>
                      </c:pt>
                      <c:pt idx="202">
                        <c:v>80.561000000000007</c:v>
                      </c:pt>
                      <c:pt idx="203">
                        <c:v>80.582999999999998</c:v>
                      </c:pt>
                      <c:pt idx="204">
                        <c:v>79.903000000000006</c:v>
                      </c:pt>
                      <c:pt idx="205">
                        <c:v>80.021000000000001</c:v>
                      </c:pt>
                      <c:pt idx="206">
                        <c:v>79.2</c:v>
                      </c:pt>
                      <c:pt idx="207">
                        <c:v>80.075000000000003</c:v>
                      </c:pt>
                      <c:pt idx="208">
                        <c:v>81.034000000000006</c:v>
                      </c:pt>
                      <c:pt idx="209">
                        <c:v>80.435000000000002</c:v>
                      </c:pt>
                      <c:pt idx="210">
                        <c:v>81.316000000000003</c:v>
                      </c:pt>
                      <c:pt idx="211">
                        <c:v>80.177999999999997</c:v>
                      </c:pt>
                      <c:pt idx="212">
                        <c:v>80.543999999999997</c:v>
                      </c:pt>
                      <c:pt idx="213">
                        <c:v>81.37</c:v>
                      </c:pt>
                      <c:pt idx="214">
                        <c:v>81.262</c:v>
                      </c:pt>
                      <c:pt idx="215">
                        <c:v>80.978999999999999</c:v>
                      </c:pt>
                      <c:pt idx="216">
                        <c:v>79.846000000000004</c:v>
                      </c:pt>
                      <c:pt idx="217">
                        <c:v>79.694999999999993</c:v>
                      </c:pt>
                      <c:pt idx="218">
                        <c:v>78.564999999999998</c:v>
                      </c:pt>
                      <c:pt idx="219">
                        <c:v>77.343000000000004</c:v>
                      </c:pt>
                      <c:pt idx="220">
                        <c:v>76.811000000000007</c:v>
                      </c:pt>
                      <c:pt idx="221">
                        <c:v>78.072000000000003</c:v>
                      </c:pt>
                      <c:pt idx="222">
                        <c:v>76.686999999999998</c:v>
                      </c:pt>
                      <c:pt idx="223">
                        <c:v>77.588999999999999</c:v>
                      </c:pt>
                      <c:pt idx="224">
                        <c:v>76.777000000000001</c:v>
                      </c:pt>
                      <c:pt idx="225">
                        <c:v>75.991</c:v>
                      </c:pt>
                      <c:pt idx="226">
                        <c:v>75.62</c:v>
                      </c:pt>
                      <c:pt idx="227">
                        <c:v>74.896000000000001</c:v>
                      </c:pt>
                      <c:pt idx="228">
                        <c:v>75.096000000000004</c:v>
                      </c:pt>
                      <c:pt idx="229">
                        <c:v>74.337999999999994</c:v>
                      </c:pt>
                      <c:pt idx="230">
                        <c:v>73.98</c:v>
                      </c:pt>
                      <c:pt idx="231">
                        <c:v>74.025000000000006</c:v>
                      </c:pt>
                      <c:pt idx="232">
                        <c:v>75.594999999999999</c:v>
                      </c:pt>
                      <c:pt idx="233">
                        <c:v>74.581000000000003</c:v>
                      </c:pt>
                      <c:pt idx="234">
                        <c:v>74.396000000000001</c:v>
                      </c:pt>
                      <c:pt idx="235">
                        <c:v>73.700999999999993</c:v>
                      </c:pt>
                      <c:pt idx="236">
                        <c:v>73.295000000000002</c:v>
                      </c:pt>
                      <c:pt idx="237">
                        <c:v>73.138000000000005</c:v>
                      </c:pt>
                      <c:pt idx="238">
                        <c:v>73.236000000000004</c:v>
                      </c:pt>
                      <c:pt idx="239">
                        <c:v>72.960999999999999</c:v>
                      </c:pt>
                      <c:pt idx="240">
                        <c:v>72.209000000000003</c:v>
                      </c:pt>
                      <c:pt idx="241">
                        <c:v>72.594999999999999</c:v>
                      </c:pt>
                      <c:pt idx="242">
                        <c:v>73.754999999999995</c:v>
                      </c:pt>
                      <c:pt idx="243">
                        <c:v>72.950999999999993</c:v>
                      </c:pt>
                      <c:pt idx="244">
                        <c:v>73.887</c:v>
                      </c:pt>
                      <c:pt idx="245">
                        <c:v>73.835999999999999</c:v>
                      </c:pt>
                      <c:pt idx="246">
                        <c:v>74.631</c:v>
                      </c:pt>
                      <c:pt idx="247">
                        <c:v>74.168000000000006</c:v>
                      </c:pt>
                      <c:pt idx="248">
                        <c:v>75.239000000000004</c:v>
                      </c:pt>
                      <c:pt idx="249">
                        <c:v>76.034999999999997</c:v>
                      </c:pt>
                      <c:pt idx="250">
                        <c:v>75.138999999999996</c:v>
                      </c:pt>
                      <c:pt idx="251">
                        <c:v>74.832999999999998</c:v>
                      </c:pt>
                      <c:pt idx="252">
                        <c:v>75.694000000000003</c:v>
                      </c:pt>
                      <c:pt idx="253">
                        <c:v>76.132999999999996</c:v>
                      </c:pt>
                      <c:pt idx="254">
                        <c:v>74.415999999999997</c:v>
                      </c:pt>
                      <c:pt idx="255">
                        <c:v>73.700999999999993</c:v>
                      </c:pt>
                      <c:pt idx="256">
                        <c:v>73.483000000000004</c:v>
                      </c:pt>
                      <c:pt idx="257">
                        <c:v>74.412999999999997</c:v>
                      </c:pt>
                      <c:pt idx="258">
                        <c:v>74.287999999999997</c:v>
                      </c:pt>
                      <c:pt idx="259">
                        <c:v>73.671999999999997</c:v>
                      </c:pt>
                      <c:pt idx="260">
                        <c:v>72.816999999999993</c:v>
                      </c:pt>
                      <c:pt idx="261">
                        <c:v>72.605999999999995</c:v>
                      </c:pt>
                      <c:pt idx="262">
                        <c:v>71.165000000000006</c:v>
                      </c:pt>
                      <c:pt idx="263">
                        <c:v>71.233000000000004</c:v>
                      </c:pt>
                      <c:pt idx="264">
                        <c:v>71.972999999999999</c:v>
                      </c:pt>
                      <c:pt idx="265">
                        <c:v>72.563999999999993</c:v>
                      </c:pt>
                      <c:pt idx="266">
                        <c:v>71.665999999999997</c:v>
                      </c:pt>
                      <c:pt idx="267">
                        <c:v>72.241</c:v>
                      </c:pt>
                      <c:pt idx="268">
                        <c:v>72.537000000000006</c:v>
                      </c:pt>
                      <c:pt idx="269">
                        <c:v>72.918999999999997</c:v>
                      </c:pt>
                      <c:pt idx="270">
                        <c:v>72.320999999999998</c:v>
                      </c:pt>
                      <c:pt idx="271">
                        <c:v>72.293000000000006</c:v>
                      </c:pt>
                      <c:pt idx="272">
                        <c:v>71.668000000000006</c:v>
                      </c:pt>
                      <c:pt idx="273">
                        <c:v>72.116</c:v>
                      </c:pt>
                      <c:pt idx="274">
                        <c:v>71.62</c:v>
                      </c:pt>
                      <c:pt idx="275">
                        <c:v>71.268000000000001</c:v>
                      </c:pt>
                      <c:pt idx="276">
                        <c:v>70.974000000000004</c:v>
                      </c:pt>
                      <c:pt idx="277">
                        <c:v>71.691000000000003</c:v>
                      </c:pt>
                      <c:pt idx="278">
                        <c:v>72.096999999999994</c:v>
                      </c:pt>
                      <c:pt idx="279">
                        <c:v>71.733999999999995</c:v>
                      </c:pt>
                      <c:pt idx="280">
                        <c:v>71.876999999999995</c:v>
                      </c:pt>
                      <c:pt idx="281">
                        <c:v>71.977999999999994</c:v>
                      </c:pt>
                      <c:pt idx="282">
                        <c:v>71.813999999999993</c:v>
                      </c:pt>
                      <c:pt idx="283">
                        <c:v>71.47</c:v>
                      </c:pt>
                      <c:pt idx="284">
                        <c:v>70.88</c:v>
                      </c:pt>
                      <c:pt idx="285">
                        <c:v>70.903999999999996</c:v>
                      </c:pt>
                      <c:pt idx="286">
                        <c:v>72.036000000000001</c:v>
                      </c:pt>
                      <c:pt idx="287">
                        <c:v>72.075999999999993</c:v>
                      </c:pt>
                      <c:pt idx="288">
                        <c:v>71.906999999999996</c:v>
                      </c:pt>
                      <c:pt idx="289">
                        <c:v>71.021000000000001</c:v>
                      </c:pt>
                      <c:pt idx="290">
                        <c:v>71.501000000000005</c:v>
                      </c:pt>
                      <c:pt idx="291">
                        <c:v>71.018000000000001</c:v>
                      </c:pt>
                      <c:pt idx="292">
                        <c:v>70.38</c:v>
                      </c:pt>
                      <c:pt idx="293">
                        <c:v>69.957999999999998</c:v>
                      </c:pt>
                      <c:pt idx="294">
                        <c:v>70.629000000000005</c:v>
                      </c:pt>
                      <c:pt idx="295">
                        <c:v>70.018000000000001</c:v>
                      </c:pt>
                      <c:pt idx="296">
                        <c:v>69.768000000000001</c:v>
                      </c:pt>
                      <c:pt idx="297">
                        <c:v>70.337000000000003</c:v>
                      </c:pt>
                      <c:pt idx="298">
                        <c:v>70.313000000000002</c:v>
                      </c:pt>
                      <c:pt idx="299">
                        <c:v>70.846000000000004</c:v>
                      </c:pt>
                      <c:pt idx="300">
                        <c:v>71.078999999999994</c:v>
                      </c:pt>
                      <c:pt idx="301">
                        <c:v>71.075999999999993</c:v>
                      </c:pt>
                      <c:pt idx="302">
                        <c:v>70.989000000000004</c:v>
                      </c:pt>
                      <c:pt idx="303">
                        <c:v>70.373000000000005</c:v>
                      </c:pt>
                      <c:pt idx="304">
                        <c:v>70.247</c:v>
                      </c:pt>
                      <c:pt idx="305">
                        <c:v>72.225999999999999</c:v>
                      </c:pt>
                      <c:pt idx="306">
                        <c:v>72.269000000000005</c:v>
                      </c:pt>
                      <c:pt idx="307">
                        <c:v>72</c:v>
                      </c:pt>
                      <c:pt idx="308">
                        <c:v>72.341999999999999</c:v>
                      </c:pt>
                      <c:pt idx="309">
                        <c:v>71.343000000000004</c:v>
                      </c:pt>
                      <c:pt idx="310">
                        <c:v>72.084999999999994</c:v>
                      </c:pt>
                      <c:pt idx="311">
                        <c:v>73.376999999999995</c:v>
                      </c:pt>
                      <c:pt idx="312">
                        <c:v>73.578000000000003</c:v>
                      </c:pt>
                      <c:pt idx="313">
                        <c:v>73.763999999999996</c:v>
                      </c:pt>
                      <c:pt idx="314">
                        <c:v>73.433000000000007</c:v>
                      </c:pt>
                      <c:pt idx="315">
                        <c:v>73.795000000000002</c:v>
                      </c:pt>
                      <c:pt idx="316">
                        <c:v>73.816000000000003</c:v>
                      </c:pt>
                      <c:pt idx="317">
                        <c:v>75.447999999999993</c:v>
                      </c:pt>
                      <c:pt idx="318">
                        <c:v>75.206999999999994</c:v>
                      </c:pt>
                      <c:pt idx="319">
                        <c:v>75.456999999999994</c:v>
                      </c:pt>
                      <c:pt idx="320">
                        <c:v>75.566000000000003</c:v>
                      </c:pt>
                      <c:pt idx="321">
                        <c:v>74.317999999999998</c:v>
                      </c:pt>
                      <c:pt idx="322">
                        <c:v>73.534000000000006</c:v>
                      </c:pt>
                      <c:pt idx="323">
                        <c:v>73.540000000000006</c:v>
                      </c:pt>
                      <c:pt idx="324">
                        <c:v>72.677999999999997</c:v>
                      </c:pt>
                      <c:pt idx="325">
                        <c:v>73.119</c:v>
                      </c:pt>
                      <c:pt idx="326">
                        <c:v>74.066000000000003</c:v>
                      </c:pt>
                      <c:pt idx="327">
                        <c:v>74.447999999999993</c:v>
                      </c:pt>
                      <c:pt idx="328">
                        <c:v>74.253</c:v>
                      </c:pt>
                      <c:pt idx="329">
                        <c:v>73.626000000000005</c:v>
                      </c:pt>
                      <c:pt idx="330">
                        <c:v>73.048000000000002</c:v>
                      </c:pt>
                      <c:pt idx="331">
                        <c:v>73.260999999999996</c:v>
                      </c:pt>
                      <c:pt idx="332">
                        <c:v>73.662000000000006</c:v>
                      </c:pt>
                      <c:pt idx="333">
                        <c:v>72.361000000000004</c:v>
                      </c:pt>
                      <c:pt idx="334">
                        <c:v>72.745000000000005</c:v>
                      </c:pt>
                      <c:pt idx="335">
                        <c:v>72.98</c:v>
                      </c:pt>
                      <c:pt idx="336">
                        <c:v>72.677000000000007</c:v>
                      </c:pt>
                      <c:pt idx="337">
                        <c:v>72.998999999999995</c:v>
                      </c:pt>
                      <c:pt idx="338">
                        <c:v>73.058000000000007</c:v>
                      </c:pt>
                      <c:pt idx="339">
                        <c:v>73.012</c:v>
                      </c:pt>
                      <c:pt idx="340">
                        <c:v>73.966999999999999</c:v>
                      </c:pt>
                      <c:pt idx="341">
                        <c:v>73.727999999999994</c:v>
                      </c:pt>
                      <c:pt idx="342">
                        <c:v>72.686000000000007</c:v>
                      </c:pt>
                      <c:pt idx="343">
                        <c:v>72.231999999999999</c:v>
                      </c:pt>
                      <c:pt idx="344">
                        <c:v>72.715000000000003</c:v>
                      </c:pt>
                      <c:pt idx="345">
                        <c:v>73.171000000000006</c:v>
                      </c:pt>
                      <c:pt idx="346">
                        <c:v>73.787999999999997</c:v>
                      </c:pt>
                      <c:pt idx="347">
                        <c:v>73.802000000000007</c:v>
                      </c:pt>
                      <c:pt idx="348">
                        <c:v>74.477000000000004</c:v>
                      </c:pt>
                      <c:pt idx="349">
                        <c:v>75.308000000000007</c:v>
                      </c:pt>
                      <c:pt idx="350">
                        <c:v>76.396000000000001</c:v>
                      </c:pt>
                      <c:pt idx="351">
                        <c:v>76.073999999999998</c:v>
                      </c:pt>
                      <c:pt idx="352">
                        <c:v>75.603999999999999</c:v>
                      </c:pt>
                      <c:pt idx="353">
                        <c:v>74.816999999999993</c:v>
                      </c:pt>
                      <c:pt idx="354">
                        <c:v>76.17</c:v>
                      </c:pt>
                      <c:pt idx="355">
                        <c:v>76.584999999999994</c:v>
                      </c:pt>
                      <c:pt idx="356">
                        <c:v>77.278999999999996</c:v>
                      </c:pt>
                      <c:pt idx="357">
                        <c:v>76.762</c:v>
                      </c:pt>
                      <c:pt idx="358">
                        <c:v>76.631</c:v>
                      </c:pt>
                      <c:pt idx="359">
                        <c:v>77.591999999999999</c:v>
                      </c:pt>
                      <c:pt idx="360">
                        <c:v>78.015000000000001</c:v>
                      </c:pt>
                      <c:pt idx="361">
                        <c:v>77.816000000000003</c:v>
                      </c:pt>
                      <c:pt idx="362">
                        <c:v>77.593000000000004</c:v>
                      </c:pt>
                      <c:pt idx="363">
                        <c:v>78.082999999999998</c:v>
                      </c:pt>
                      <c:pt idx="364">
                        <c:v>77.254999999999995</c:v>
                      </c:pt>
                      <c:pt idx="365">
                        <c:v>77.334000000000003</c:v>
                      </c:pt>
                      <c:pt idx="366">
                        <c:v>77.319999999999993</c:v>
                      </c:pt>
                      <c:pt idx="367">
                        <c:v>77.462000000000003</c:v>
                      </c:pt>
                      <c:pt idx="368">
                        <c:v>77.147000000000006</c:v>
                      </c:pt>
                      <c:pt idx="369">
                        <c:v>76.790999999999997</c:v>
                      </c:pt>
                      <c:pt idx="370">
                        <c:v>76.453000000000003</c:v>
                      </c:pt>
                      <c:pt idx="371">
                        <c:v>77.096000000000004</c:v>
                      </c:pt>
                      <c:pt idx="372">
                        <c:v>78.194999999999993</c:v>
                      </c:pt>
                      <c:pt idx="373">
                        <c:v>77.983000000000004</c:v>
                      </c:pt>
                      <c:pt idx="374">
                        <c:v>77.948999999999998</c:v>
                      </c:pt>
                      <c:pt idx="375">
                        <c:v>77.78</c:v>
                      </c:pt>
                      <c:pt idx="376">
                        <c:v>78.236000000000004</c:v>
                      </c:pt>
                      <c:pt idx="377">
                        <c:v>78.989000000000004</c:v>
                      </c:pt>
                      <c:pt idx="378">
                        <c:v>79.691000000000003</c:v>
                      </c:pt>
                      <c:pt idx="379">
                        <c:v>80.091999999999999</c:v>
                      </c:pt>
                      <c:pt idx="380">
                        <c:v>79.296999999999997</c:v>
                      </c:pt>
                      <c:pt idx="381">
                        <c:v>78.11</c:v>
                      </c:pt>
                      <c:pt idx="382">
                        <c:v>78.254999999999995</c:v>
                      </c:pt>
                      <c:pt idx="383">
                        <c:v>77.763000000000005</c:v>
                      </c:pt>
                      <c:pt idx="384">
                        <c:v>78.161000000000001</c:v>
                      </c:pt>
                      <c:pt idx="385">
                        <c:v>78.012</c:v>
                      </c:pt>
                      <c:pt idx="386">
                        <c:v>77.876999999999995</c:v>
                      </c:pt>
                      <c:pt idx="387">
                        <c:v>77.697999999999993</c:v>
                      </c:pt>
                      <c:pt idx="388">
                        <c:v>76.847999999999999</c:v>
                      </c:pt>
                      <c:pt idx="389">
                        <c:v>76.572000000000003</c:v>
                      </c:pt>
                      <c:pt idx="390">
                        <c:v>76.209999999999994</c:v>
                      </c:pt>
                      <c:pt idx="391">
                        <c:v>75.89</c:v>
                      </c:pt>
                      <c:pt idx="392">
                        <c:v>76.316000000000003</c:v>
                      </c:pt>
                      <c:pt idx="393">
                        <c:v>75.757999999999996</c:v>
                      </c:pt>
                      <c:pt idx="394">
                        <c:v>75.596999999999994</c:v>
                      </c:pt>
                      <c:pt idx="395">
                        <c:v>75.712000000000003</c:v>
                      </c:pt>
                      <c:pt idx="396">
                        <c:v>75.507000000000005</c:v>
                      </c:pt>
                      <c:pt idx="397">
                        <c:v>75.584999999999994</c:v>
                      </c:pt>
                      <c:pt idx="398">
                        <c:v>75.986000000000004</c:v>
                      </c:pt>
                      <c:pt idx="399">
                        <c:v>75.644000000000005</c:v>
                      </c:pt>
                      <c:pt idx="400">
                        <c:v>75.040000000000006</c:v>
                      </c:pt>
                      <c:pt idx="401">
                        <c:v>74.414000000000001</c:v>
                      </c:pt>
                      <c:pt idx="402">
                        <c:v>74.968999999999994</c:v>
                      </c:pt>
                      <c:pt idx="403">
                        <c:v>74.835999999999999</c:v>
                      </c:pt>
                      <c:pt idx="404">
                        <c:v>74.531999999999996</c:v>
                      </c:pt>
                      <c:pt idx="405">
                        <c:v>75.712999999999994</c:v>
                      </c:pt>
                      <c:pt idx="406">
                        <c:v>75.319999999999993</c:v>
                      </c:pt>
                      <c:pt idx="407">
                        <c:v>76.597999999999999</c:v>
                      </c:pt>
                      <c:pt idx="408">
                        <c:v>76.572000000000003</c:v>
                      </c:pt>
                      <c:pt idx="409">
                        <c:v>77.040999999999997</c:v>
                      </c:pt>
                      <c:pt idx="410">
                        <c:v>78.33</c:v>
                      </c:pt>
                      <c:pt idx="411">
                        <c:v>78.397000000000006</c:v>
                      </c:pt>
                      <c:pt idx="412">
                        <c:v>78.5</c:v>
                      </c:pt>
                      <c:pt idx="413">
                        <c:v>78.619</c:v>
                      </c:pt>
                      <c:pt idx="414">
                        <c:v>78.724000000000004</c:v>
                      </c:pt>
                      <c:pt idx="415">
                        <c:v>77.563999999999993</c:v>
                      </c:pt>
                      <c:pt idx="416">
                        <c:v>77.468999999999994</c:v>
                      </c:pt>
                      <c:pt idx="417">
                        <c:v>77.870999999999995</c:v>
                      </c:pt>
                      <c:pt idx="418">
                        <c:v>77.906000000000006</c:v>
                      </c:pt>
                      <c:pt idx="419">
                        <c:v>77.855999999999995</c:v>
                      </c:pt>
                      <c:pt idx="420">
                        <c:v>77.105999999999995</c:v>
                      </c:pt>
                      <c:pt idx="421">
                        <c:v>76.846000000000004</c:v>
                      </c:pt>
                      <c:pt idx="422">
                        <c:v>76.7</c:v>
                      </c:pt>
                      <c:pt idx="423">
                        <c:v>76.409000000000006</c:v>
                      </c:pt>
                      <c:pt idx="424">
                        <c:v>75.728999999999999</c:v>
                      </c:pt>
                      <c:pt idx="425">
                        <c:v>75.989000000000004</c:v>
                      </c:pt>
                      <c:pt idx="426">
                        <c:v>76.590999999999994</c:v>
                      </c:pt>
                      <c:pt idx="427">
                        <c:v>76.524000000000001</c:v>
                      </c:pt>
                      <c:pt idx="428">
                        <c:v>76.441999999999993</c:v>
                      </c:pt>
                      <c:pt idx="429">
                        <c:v>76.561000000000007</c:v>
                      </c:pt>
                      <c:pt idx="430">
                        <c:v>75.965999999999994</c:v>
                      </c:pt>
                      <c:pt idx="431">
                        <c:v>75.905000000000001</c:v>
                      </c:pt>
                      <c:pt idx="432">
                        <c:v>75.632000000000005</c:v>
                      </c:pt>
                      <c:pt idx="433">
                        <c:v>75.876999999999995</c:v>
                      </c:pt>
                      <c:pt idx="434">
                        <c:v>75.369</c:v>
                      </c:pt>
                      <c:pt idx="435">
                        <c:v>75.813999999999993</c:v>
                      </c:pt>
                      <c:pt idx="436">
                        <c:v>75.875</c:v>
                      </c:pt>
                      <c:pt idx="437">
                        <c:v>75.718000000000004</c:v>
                      </c:pt>
                      <c:pt idx="438">
                        <c:v>76.613</c:v>
                      </c:pt>
                      <c:pt idx="439">
                        <c:v>76.126000000000005</c:v>
                      </c:pt>
                      <c:pt idx="440">
                        <c:v>76.263999999999996</c:v>
                      </c:pt>
                      <c:pt idx="441">
                        <c:v>76.581999999999994</c:v>
                      </c:pt>
                      <c:pt idx="442">
                        <c:v>77.495999999999995</c:v>
                      </c:pt>
                      <c:pt idx="443">
                        <c:v>77.177000000000007</c:v>
                      </c:pt>
                      <c:pt idx="444">
                        <c:v>76.019000000000005</c:v>
                      </c:pt>
                      <c:pt idx="445">
                        <c:v>77.22</c:v>
                      </c:pt>
                      <c:pt idx="446">
                        <c:v>76.765000000000001</c:v>
                      </c:pt>
                      <c:pt idx="447">
                        <c:v>78.168999999999997</c:v>
                      </c:pt>
                      <c:pt idx="448">
                        <c:v>77.683999999999997</c:v>
                      </c:pt>
                      <c:pt idx="449">
                        <c:v>77.92</c:v>
                      </c:pt>
                      <c:pt idx="450">
                        <c:v>78.070999999999998</c:v>
                      </c:pt>
                      <c:pt idx="451">
                        <c:v>77.899000000000001</c:v>
                      </c:pt>
                      <c:pt idx="452">
                        <c:v>79.59</c:v>
                      </c:pt>
                      <c:pt idx="453">
                        <c:v>79.340999999999994</c:v>
                      </c:pt>
                      <c:pt idx="454">
                        <c:v>78.778000000000006</c:v>
                      </c:pt>
                      <c:pt idx="455">
                        <c:v>78.072999999999993</c:v>
                      </c:pt>
                      <c:pt idx="456">
                        <c:v>78.650000000000006</c:v>
                      </c:pt>
                      <c:pt idx="457">
                        <c:v>78.311999999999998</c:v>
                      </c:pt>
                      <c:pt idx="458">
                        <c:v>77.846999999999994</c:v>
                      </c:pt>
                      <c:pt idx="459">
                        <c:v>77.881</c:v>
                      </c:pt>
                      <c:pt idx="460">
                        <c:v>77.903999999999996</c:v>
                      </c:pt>
                      <c:pt idx="461">
                        <c:v>77.926000000000002</c:v>
                      </c:pt>
                      <c:pt idx="462">
                        <c:v>78.623999999999995</c:v>
                      </c:pt>
                      <c:pt idx="463">
                        <c:v>79.096999999999994</c:v>
                      </c:pt>
                      <c:pt idx="464">
                        <c:v>79.346999999999994</c:v>
                      </c:pt>
                      <c:pt idx="465">
                        <c:v>79.263000000000005</c:v>
                      </c:pt>
                      <c:pt idx="466">
                        <c:v>78.981999999999999</c:v>
                      </c:pt>
                      <c:pt idx="467">
                        <c:v>79.272000000000006</c:v>
                      </c:pt>
                      <c:pt idx="468">
                        <c:v>79.733999999999995</c:v>
                      </c:pt>
                      <c:pt idx="469">
                        <c:v>79.180999999999997</c:v>
                      </c:pt>
                      <c:pt idx="470">
                        <c:v>78.61</c:v>
                      </c:pt>
                      <c:pt idx="471">
                        <c:v>78.882000000000005</c:v>
                      </c:pt>
                      <c:pt idx="472">
                        <c:v>78.600999999999999</c:v>
                      </c:pt>
                      <c:pt idx="473">
                        <c:v>79.073999999999998</c:v>
                      </c:pt>
                      <c:pt idx="474">
                        <c:v>78.388999999999996</c:v>
                      </c:pt>
                      <c:pt idx="475">
                        <c:v>78.552000000000007</c:v>
                      </c:pt>
                      <c:pt idx="476">
                        <c:v>78.590999999999994</c:v>
                      </c:pt>
                      <c:pt idx="477">
                        <c:v>78.528000000000006</c:v>
                      </c:pt>
                      <c:pt idx="478">
                        <c:v>78.248999999999995</c:v>
                      </c:pt>
                      <c:pt idx="479">
                        <c:v>77.954999999999998</c:v>
                      </c:pt>
                      <c:pt idx="480">
                        <c:v>77.144000000000005</c:v>
                      </c:pt>
                      <c:pt idx="481">
                        <c:v>77.363</c:v>
                      </c:pt>
                      <c:pt idx="482">
                        <c:v>77.372</c:v>
                      </c:pt>
                      <c:pt idx="483">
                        <c:v>77.927000000000007</c:v>
                      </c:pt>
                      <c:pt idx="484">
                        <c:v>78.159000000000006</c:v>
                      </c:pt>
                      <c:pt idx="485">
                        <c:v>77.215999999999994</c:v>
                      </c:pt>
                      <c:pt idx="486">
                        <c:v>77.185000000000002</c:v>
                      </c:pt>
                      <c:pt idx="487">
                        <c:v>77.281000000000006</c:v>
                      </c:pt>
                      <c:pt idx="488">
                        <c:v>77.504000000000005</c:v>
                      </c:pt>
                      <c:pt idx="489">
                        <c:v>77.022000000000006</c:v>
                      </c:pt>
                      <c:pt idx="490">
                        <c:v>77.061000000000007</c:v>
                      </c:pt>
                      <c:pt idx="491">
                        <c:v>76.438000000000002</c:v>
                      </c:pt>
                      <c:pt idx="492">
                        <c:v>77.771000000000001</c:v>
                      </c:pt>
                      <c:pt idx="493">
                        <c:v>77.977999999999994</c:v>
                      </c:pt>
                      <c:pt idx="494">
                        <c:v>78.614000000000004</c:v>
                      </c:pt>
                      <c:pt idx="495">
                        <c:v>78.483999999999995</c:v>
                      </c:pt>
                      <c:pt idx="496">
                        <c:v>78.566999999999993</c:v>
                      </c:pt>
                      <c:pt idx="497">
                        <c:v>79.012</c:v>
                      </c:pt>
                      <c:pt idx="498">
                        <c:v>78.914000000000001</c:v>
                      </c:pt>
                      <c:pt idx="499">
                        <c:v>79.992999999999995</c:v>
                      </c:pt>
                      <c:pt idx="500">
                        <c:v>79.108000000000004</c:v>
                      </c:pt>
                      <c:pt idx="501">
                        <c:v>79.709000000000003</c:v>
                      </c:pt>
                      <c:pt idx="502">
                        <c:v>79.260999999999996</c:v>
                      </c:pt>
                      <c:pt idx="503">
                        <c:v>79.745999999999995</c:v>
                      </c:pt>
                      <c:pt idx="504">
                        <c:v>79.754999999999995</c:v>
                      </c:pt>
                    </c:numCache>
                  </c:numRef>
                </c:val>
                <c:smooth val="0"/>
                <c:extLst>
                  <c:ext xmlns:c16="http://schemas.microsoft.com/office/drawing/2014/chart" uri="{C3380CC4-5D6E-409C-BE32-E72D297353CC}">
                    <c16:uniqueId val="{00000005-26D1-478C-9701-5F3B6C3D4D0D}"/>
                  </c:ext>
                </c:extLst>
              </c15:ser>
            </c15:filteredLineSeries>
          </c:ext>
        </c:extLst>
      </c:lineChart>
      <c:catAx>
        <c:axId val="1542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037267424"/>
        <c:crosses val="autoZero"/>
        <c:auto val="1"/>
        <c:lblAlgn val="ctr"/>
        <c:lblOffset val="100"/>
        <c:noMultiLvlLbl val="0"/>
      </c:catAx>
      <c:valAx>
        <c:axId val="103726742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42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Exchange</a:t>
            </a:r>
            <a:r>
              <a:rPr lang="en-US" baseline="0"/>
              <a:t>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'Inputs + Graphs'!$G$3</c:f>
              <c:strCache>
                <c:ptCount val="1"/>
                <c:pt idx="0">
                  <c:v>Price_GBP</c:v>
                </c:pt>
              </c:strCache>
            </c:strRef>
          </c:tx>
          <c:spPr>
            <a:ln w="28575" cap="rnd">
              <a:solidFill>
                <a:schemeClr val="accent6"/>
              </a:solidFill>
              <a:round/>
            </a:ln>
            <a:effectLst/>
          </c:spPr>
          <c:marker>
            <c:symbol val="none"/>
          </c:marker>
          <c:cat>
            <c:numRef>
              <c:f>[1]Inputs!$A$3:$A$507</c:f>
              <c:numCache>
                <c:formatCode>General</c:formatCode>
                <c:ptCount val="505"/>
                <c:pt idx="0">
                  <c:v>42401</c:v>
                </c:pt>
                <c:pt idx="1">
                  <c:v>42402</c:v>
                </c:pt>
                <c:pt idx="2">
                  <c:v>42403</c:v>
                </c:pt>
                <c:pt idx="3">
                  <c:v>42404</c:v>
                </c:pt>
                <c:pt idx="4">
                  <c:v>42405</c:v>
                </c:pt>
                <c:pt idx="5">
                  <c:v>42408</c:v>
                </c:pt>
                <c:pt idx="6">
                  <c:v>42409</c:v>
                </c:pt>
                <c:pt idx="7">
                  <c:v>42410</c:v>
                </c:pt>
                <c:pt idx="8">
                  <c:v>42411</c:v>
                </c:pt>
                <c:pt idx="9">
                  <c:v>42412</c:v>
                </c:pt>
                <c:pt idx="10">
                  <c:v>42416</c:v>
                </c:pt>
                <c:pt idx="11">
                  <c:v>42417</c:v>
                </c:pt>
                <c:pt idx="12">
                  <c:v>42418</c:v>
                </c:pt>
                <c:pt idx="13">
                  <c:v>42419</c:v>
                </c:pt>
                <c:pt idx="14">
                  <c:v>42422</c:v>
                </c:pt>
                <c:pt idx="15">
                  <c:v>42423</c:v>
                </c:pt>
                <c:pt idx="16">
                  <c:v>42424</c:v>
                </c:pt>
                <c:pt idx="17">
                  <c:v>42425</c:v>
                </c:pt>
                <c:pt idx="18">
                  <c:v>42426</c:v>
                </c:pt>
                <c:pt idx="19">
                  <c:v>42429</c:v>
                </c:pt>
                <c:pt idx="20">
                  <c:v>42430</c:v>
                </c:pt>
                <c:pt idx="21">
                  <c:v>42431</c:v>
                </c:pt>
                <c:pt idx="22">
                  <c:v>42432</c:v>
                </c:pt>
                <c:pt idx="23">
                  <c:v>42433</c:v>
                </c:pt>
                <c:pt idx="24">
                  <c:v>42436</c:v>
                </c:pt>
                <c:pt idx="25">
                  <c:v>42437</c:v>
                </c:pt>
                <c:pt idx="26">
                  <c:v>42438</c:v>
                </c:pt>
                <c:pt idx="27">
                  <c:v>42439</c:v>
                </c:pt>
                <c:pt idx="28">
                  <c:v>42440</c:v>
                </c:pt>
                <c:pt idx="29">
                  <c:v>42443</c:v>
                </c:pt>
                <c:pt idx="30">
                  <c:v>42444</c:v>
                </c:pt>
                <c:pt idx="31">
                  <c:v>42445</c:v>
                </c:pt>
                <c:pt idx="32">
                  <c:v>42446</c:v>
                </c:pt>
                <c:pt idx="33">
                  <c:v>42447</c:v>
                </c:pt>
                <c:pt idx="34">
                  <c:v>42450</c:v>
                </c:pt>
                <c:pt idx="35">
                  <c:v>42451</c:v>
                </c:pt>
                <c:pt idx="36">
                  <c:v>42452</c:v>
                </c:pt>
                <c:pt idx="37">
                  <c:v>42453</c:v>
                </c:pt>
                <c:pt idx="38">
                  <c:v>42457</c:v>
                </c:pt>
                <c:pt idx="39">
                  <c:v>42458</c:v>
                </c:pt>
                <c:pt idx="40">
                  <c:v>42459</c:v>
                </c:pt>
                <c:pt idx="41">
                  <c:v>42460</c:v>
                </c:pt>
                <c:pt idx="42">
                  <c:v>42461</c:v>
                </c:pt>
                <c:pt idx="43">
                  <c:v>42464</c:v>
                </c:pt>
                <c:pt idx="44">
                  <c:v>42465</c:v>
                </c:pt>
                <c:pt idx="45">
                  <c:v>42466</c:v>
                </c:pt>
                <c:pt idx="46">
                  <c:v>42467</c:v>
                </c:pt>
                <c:pt idx="47">
                  <c:v>42468</c:v>
                </c:pt>
                <c:pt idx="48">
                  <c:v>42471</c:v>
                </c:pt>
                <c:pt idx="49">
                  <c:v>42472</c:v>
                </c:pt>
                <c:pt idx="50">
                  <c:v>42473</c:v>
                </c:pt>
                <c:pt idx="51">
                  <c:v>42474</c:v>
                </c:pt>
                <c:pt idx="52">
                  <c:v>42475</c:v>
                </c:pt>
                <c:pt idx="53">
                  <c:v>42478</c:v>
                </c:pt>
                <c:pt idx="54">
                  <c:v>42479</c:v>
                </c:pt>
                <c:pt idx="55">
                  <c:v>42480</c:v>
                </c:pt>
                <c:pt idx="56">
                  <c:v>42481</c:v>
                </c:pt>
                <c:pt idx="57">
                  <c:v>42482</c:v>
                </c:pt>
                <c:pt idx="58">
                  <c:v>42485</c:v>
                </c:pt>
                <c:pt idx="59">
                  <c:v>42486</c:v>
                </c:pt>
                <c:pt idx="60">
                  <c:v>42487</c:v>
                </c:pt>
                <c:pt idx="61">
                  <c:v>42488</c:v>
                </c:pt>
                <c:pt idx="62">
                  <c:v>42489</c:v>
                </c:pt>
                <c:pt idx="63">
                  <c:v>42492</c:v>
                </c:pt>
                <c:pt idx="64">
                  <c:v>42493</c:v>
                </c:pt>
                <c:pt idx="65">
                  <c:v>42494</c:v>
                </c:pt>
                <c:pt idx="66">
                  <c:v>42495</c:v>
                </c:pt>
                <c:pt idx="67">
                  <c:v>42496</c:v>
                </c:pt>
                <c:pt idx="68">
                  <c:v>42499</c:v>
                </c:pt>
                <c:pt idx="69">
                  <c:v>42500</c:v>
                </c:pt>
                <c:pt idx="70">
                  <c:v>42501</c:v>
                </c:pt>
                <c:pt idx="71">
                  <c:v>42502</c:v>
                </c:pt>
                <c:pt idx="72">
                  <c:v>42503</c:v>
                </c:pt>
                <c:pt idx="73">
                  <c:v>42506</c:v>
                </c:pt>
                <c:pt idx="74">
                  <c:v>42507</c:v>
                </c:pt>
                <c:pt idx="75">
                  <c:v>42508</c:v>
                </c:pt>
                <c:pt idx="76">
                  <c:v>42509</c:v>
                </c:pt>
                <c:pt idx="77">
                  <c:v>42510</c:v>
                </c:pt>
                <c:pt idx="78">
                  <c:v>42513</c:v>
                </c:pt>
                <c:pt idx="79">
                  <c:v>42514</c:v>
                </c:pt>
                <c:pt idx="80">
                  <c:v>42515</c:v>
                </c:pt>
                <c:pt idx="81">
                  <c:v>42516</c:v>
                </c:pt>
                <c:pt idx="82">
                  <c:v>42517</c:v>
                </c:pt>
                <c:pt idx="83">
                  <c:v>42521</c:v>
                </c:pt>
                <c:pt idx="84">
                  <c:v>42522</c:v>
                </c:pt>
                <c:pt idx="85">
                  <c:v>42523</c:v>
                </c:pt>
                <c:pt idx="86">
                  <c:v>42524</c:v>
                </c:pt>
                <c:pt idx="87">
                  <c:v>42527</c:v>
                </c:pt>
                <c:pt idx="88">
                  <c:v>42528</c:v>
                </c:pt>
                <c:pt idx="89">
                  <c:v>42529</c:v>
                </c:pt>
                <c:pt idx="90">
                  <c:v>42530</c:v>
                </c:pt>
                <c:pt idx="91">
                  <c:v>42531</c:v>
                </c:pt>
                <c:pt idx="92">
                  <c:v>42534</c:v>
                </c:pt>
                <c:pt idx="93">
                  <c:v>42535</c:v>
                </c:pt>
                <c:pt idx="94">
                  <c:v>42536</c:v>
                </c:pt>
                <c:pt idx="95">
                  <c:v>42537</c:v>
                </c:pt>
                <c:pt idx="96">
                  <c:v>42538</c:v>
                </c:pt>
                <c:pt idx="97">
                  <c:v>42541</c:v>
                </c:pt>
                <c:pt idx="98">
                  <c:v>42542</c:v>
                </c:pt>
                <c:pt idx="99">
                  <c:v>42543</c:v>
                </c:pt>
                <c:pt idx="100">
                  <c:v>42544</c:v>
                </c:pt>
                <c:pt idx="101">
                  <c:v>42545</c:v>
                </c:pt>
                <c:pt idx="102">
                  <c:v>42548</c:v>
                </c:pt>
                <c:pt idx="103">
                  <c:v>42549</c:v>
                </c:pt>
                <c:pt idx="104">
                  <c:v>42550</c:v>
                </c:pt>
                <c:pt idx="105">
                  <c:v>42551</c:v>
                </c:pt>
                <c:pt idx="106">
                  <c:v>42552</c:v>
                </c:pt>
                <c:pt idx="107">
                  <c:v>42556</c:v>
                </c:pt>
                <c:pt idx="108">
                  <c:v>42557</c:v>
                </c:pt>
                <c:pt idx="109">
                  <c:v>42558</c:v>
                </c:pt>
                <c:pt idx="110">
                  <c:v>42559</c:v>
                </c:pt>
                <c:pt idx="111">
                  <c:v>42562</c:v>
                </c:pt>
                <c:pt idx="112">
                  <c:v>42563</c:v>
                </c:pt>
                <c:pt idx="113">
                  <c:v>42564</c:v>
                </c:pt>
                <c:pt idx="114">
                  <c:v>42565</c:v>
                </c:pt>
                <c:pt idx="115">
                  <c:v>42566</c:v>
                </c:pt>
                <c:pt idx="116">
                  <c:v>42569</c:v>
                </c:pt>
                <c:pt idx="117">
                  <c:v>42570</c:v>
                </c:pt>
                <c:pt idx="118">
                  <c:v>42571</c:v>
                </c:pt>
                <c:pt idx="119">
                  <c:v>42572</c:v>
                </c:pt>
                <c:pt idx="120">
                  <c:v>42573</c:v>
                </c:pt>
                <c:pt idx="121">
                  <c:v>42576</c:v>
                </c:pt>
                <c:pt idx="122">
                  <c:v>42577</c:v>
                </c:pt>
                <c:pt idx="123">
                  <c:v>42578</c:v>
                </c:pt>
                <c:pt idx="124">
                  <c:v>42579</c:v>
                </c:pt>
                <c:pt idx="125">
                  <c:v>42580</c:v>
                </c:pt>
                <c:pt idx="126">
                  <c:v>42583</c:v>
                </c:pt>
                <c:pt idx="127">
                  <c:v>42584</c:v>
                </c:pt>
                <c:pt idx="128">
                  <c:v>42585</c:v>
                </c:pt>
                <c:pt idx="129">
                  <c:v>42586</c:v>
                </c:pt>
                <c:pt idx="130">
                  <c:v>42587</c:v>
                </c:pt>
                <c:pt idx="131">
                  <c:v>42590</c:v>
                </c:pt>
                <c:pt idx="132">
                  <c:v>42591</c:v>
                </c:pt>
                <c:pt idx="133">
                  <c:v>42592</c:v>
                </c:pt>
                <c:pt idx="134">
                  <c:v>42593</c:v>
                </c:pt>
                <c:pt idx="135">
                  <c:v>42594</c:v>
                </c:pt>
                <c:pt idx="136">
                  <c:v>42597</c:v>
                </c:pt>
                <c:pt idx="137">
                  <c:v>42598</c:v>
                </c:pt>
                <c:pt idx="138">
                  <c:v>42599</c:v>
                </c:pt>
                <c:pt idx="139">
                  <c:v>42600</c:v>
                </c:pt>
                <c:pt idx="140">
                  <c:v>42601</c:v>
                </c:pt>
                <c:pt idx="141">
                  <c:v>42604</c:v>
                </c:pt>
                <c:pt idx="142">
                  <c:v>42605</c:v>
                </c:pt>
                <c:pt idx="143">
                  <c:v>42606</c:v>
                </c:pt>
                <c:pt idx="144">
                  <c:v>42607</c:v>
                </c:pt>
                <c:pt idx="145">
                  <c:v>42608</c:v>
                </c:pt>
                <c:pt idx="146">
                  <c:v>42611</c:v>
                </c:pt>
                <c:pt idx="147">
                  <c:v>42612</c:v>
                </c:pt>
                <c:pt idx="148">
                  <c:v>42613</c:v>
                </c:pt>
                <c:pt idx="149">
                  <c:v>42614</c:v>
                </c:pt>
                <c:pt idx="150">
                  <c:v>42615</c:v>
                </c:pt>
                <c:pt idx="151">
                  <c:v>42619</c:v>
                </c:pt>
                <c:pt idx="152">
                  <c:v>42620</c:v>
                </c:pt>
                <c:pt idx="153">
                  <c:v>42621</c:v>
                </c:pt>
                <c:pt idx="154">
                  <c:v>42622</c:v>
                </c:pt>
                <c:pt idx="155">
                  <c:v>42625</c:v>
                </c:pt>
                <c:pt idx="156">
                  <c:v>42626</c:v>
                </c:pt>
                <c:pt idx="157">
                  <c:v>42627</c:v>
                </c:pt>
                <c:pt idx="158">
                  <c:v>42628</c:v>
                </c:pt>
                <c:pt idx="159">
                  <c:v>42629</c:v>
                </c:pt>
                <c:pt idx="160">
                  <c:v>42632</c:v>
                </c:pt>
                <c:pt idx="161">
                  <c:v>42633</c:v>
                </c:pt>
                <c:pt idx="162">
                  <c:v>42634</c:v>
                </c:pt>
                <c:pt idx="163">
                  <c:v>42635</c:v>
                </c:pt>
                <c:pt idx="164">
                  <c:v>42636</c:v>
                </c:pt>
                <c:pt idx="165">
                  <c:v>42639</c:v>
                </c:pt>
                <c:pt idx="166">
                  <c:v>42640</c:v>
                </c:pt>
                <c:pt idx="167">
                  <c:v>42641</c:v>
                </c:pt>
                <c:pt idx="168">
                  <c:v>42642</c:v>
                </c:pt>
                <c:pt idx="169">
                  <c:v>42643</c:v>
                </c:pt>
                <c:pt idx="170">
                  <c:v>42646</c:v>
                </c:pt>
                <c:pt idx="171">
                  <c:v>42647</c:v>
                </c:pt>
                <c:pt idx="172">
                  <c:v>42648</c:v>
                </c:pt>
                <c:pt idx="173">
                  <c:v>42649</c:v>
                </c:pt>
                <c:pt idx="174">
                  <c:v>42650</c:v>
                </c:pt>
                <c:pt idx="175">
                  <c:v>42653</c:v>
                </c:pt>
                <c:pt idx="176">
                  <c:v>42654</c:v>
                </c:pt>
                <c:pt idx="177">
                  <c:v>42655</c:v>
                </c:pt>
                <c:pt idx="178">
                  <c:v>42656</c:v>
                </c:pt>
                <c:pt idx="179">
                  <c:v>42657</c:v>
                </c:pt>
                <c:pt idx="180">
                  <c:v>42660</c:v>
                </c:pt>
                <c:pt idx="181">
                  <c:v>42661</c:v>
                </c:pt>
                <c:pt idx="182">
                  <c:v>42662</c:v>
                </c:pt>
                <c:pt idx="183">
                  <c:v>42663</c:v>
                </c:pt>
                <c:pt idx="184">
                  <c:v>42664</c:v>
                </c:pt>
                <c:pt idx="185">
                  <c:v>42667</c:v>
                </c:pt>
                <c:pt idx="186">
                  <c:v>42668</c:v>
                </c:pt>
                <c:pt idx="187">
                  <c:v>42669</c:v>
                </c:pt>
                <c:pt idx="188">
                  <c:v>42670</c:v>
                </c:pt>
                <c:pt idx="189">
                  <c:v>42671</c:v>
                </c:pt>
                <c:pt idx="190">
                  <c:v>42674</c:v>
                </c:pt>
                <c:pt idx="191">
                  <c:v>42675</c:v>
                </c:pt>
                <c:pt idx="192">
                  <c:v>42676</c:v>
                </c:pt>
                <c:pt idx="193">
                  <c:v>42677</c:v>
                </c:pt>
                <c:pt idx="194">
                  <c:v>42678</c:v>
                </c:pt>
                <c:pt idx="195">
                  <c:v>42681</c:v>
                </c:pt>
                <c:pt idx="196">
                  <c:v>42682</c:v>
                </c:pt>
                <c:pt idx="197">
                  <c:v>42683</c:v>
                </c:pt>
                <c:pt idx="198">
                  <c:v>42684</c:v>
                </c:pt>
                <c:pt idx="199">
                  <c:v>42685</c:v>
                </c:pt>
                <c:pt idx="200">
                  <c:v>42688</c:v>
                </c:pt>
                <c:pt idx="201">
                  <c:v>42689</c:v>
                </c:pt>
                <c:pt idx="202">
                  <c:v>42690</c:v>
                </c:pt>
                <c:pt idx="203">
                  <c:v>42691</c:v>
                </c:pt>
                <c:pt idx="204">
                  <c:v>42692</c:v>
                </c:pt>
                <c:pt idx="205">
                  <c:v>42695</c:v>
                </c:pt>
                <c:pt idx="206">
                  <c:v>42696</c:v>
                </c:pt>
                <c:pt idx="207">
                  <c:v>42697</c:v>
                </c:pt>
                <c:pt idx="208">
                  <c:v>42699</c:v>
                </c:pt>
                <c:pt idx="209">
                  <c:v>42702</c:v>
                </c:pt>
                <c:pt idx="210">
                  <c:v>42703</c:v>
                </c:pt>
                <c:pt idx="211">
                  <c:v>42704</c:v>
                </c:pt>
                <c:pt idx="212">
                  <c:v>42705</c:v>
                </c:pt>
                <c:pt idx="213">
                  <c:v>42706</c:v>
                </c:pt>
                <c:pt idx="214">
                  <c:v>42709</c:v>
                </c:pt>
                <c:pt idx="215">
                  <c:v>42710</c:v>
                </c:pt>
                <c:pt idx="216">
                  <c:v>42711</c:v>
                </c:pt>
                <c:pt idx="217">
                  <c:v>42712</c:v>
                </c:pt>
                <c:pt idx="218">
                  <c:v>42713</c:v>
                </c:pt>
                <c:pt idx="219">
                  <c:v>42716</c:v>
                </c:pt>
                <c:pt idx="220">
                  <c:v>42717</c:v>
                </c:pt>
                <c:pt idx="221">
                  <c:v>42718</c:v>
                </c:pt>
                <c:pt idx="222">
                  <c:v>42719</c:v>
                </c:pt>
                <c:pt idx="223">
                  <c:v>42720</c:v>
                </c:pt>
                <c:pt idx="224">
                  <c:v>42723</c:v>
                </c:pt>
                <c:pt idx="225">
                  <c:v>42724</c:v>
                </c:pt>
                <c:pt idx="226">
                  <c:v>42725</c:v>
                </c:pt>
                <c:pt idx="227">
                  <c:v>42726</c:v>
                </c:pt>
                <c:pt idx="228">
                  <c:v>42727</c:v>
                </c:pt>
                <c:pt idx="229">
                  <c:v>42731</c:v>
                </c:pt>
                <c:pt idx="230">
                  <c:v>42732</c:v>
                </c:pt>
                <c:pt idx="231">
                  <c:v>42733</c:v>
                </c:pt>
                <c:pt idx="232">
                  <c:v>42734</c:v>
                </c:pt>
                <c:pt idx="233">
                  <c:v>42738</c:v>
                </c:pt>
                <c:pt idx="234">
                  <c:v>42739</c:v>
                </c:pt>
                <c:pt idx="235">
                  <c:v>42740</c:v>
                </c:pt>
                <c:pt idx="236">
                  <c:v>42741</c:v>
                </c:pt>
                <c:pt idx="237">
                  <c:v>42744</c:v>
                </c:pt>
                <c:pt idx="238">
                  <c:v>42745</c:v>
                </c:pt>
                <c:pt idx="239">
                  <c:v>42746</c:v>
                </c:pt>
                <c:pt idx="240">
                  <c:v>42747</c:v>
                </c:pt>
                <c:pt idx="241">
                  <c:v>42748</c:v>
                </c:pt>
                <c:pt idx="242">
                  <c:v>42752</c:v>
                </c:pt>
                <c:pt idx="243">
                  <c:v>42753</c:v>
                </c:pt>
                <c:pt idx="244">
                  <c:v>42754</c:v>
                </c:pt>
                <c:pt idx="245">
                  <c:v>42755</c:v>
                </c:pt>
                <c:pt idx="246">
                  <c:v>42758</c:v>
                </c:pt>
                <c:pt idx="247">
                  <c:v>42759</c:v>
                </c:pt>
                <c:pt idx="248">
                  <c:v>42760</c:v>
                </c:pt>
                <c:pt idx="249">
                  <c:v>42761</c:v>
                </c:pt>
                <c:pt idx="250">
                  <c:v>42762</c:v>
                </c:pt>
                <c:pt idx="251">
                  <c:v>42765</c:v>
                </c:pt>
                <c:pt idx="252">
                  <c:v>42766</c:v>
                </c:pt>
                <c:pt idx="253">
                  <c:v>42767</c:v>
                </c:pt>
                <c:pt idx="254">
                  <c:v>42768</c:v>
                </c:pt>
                <c:pt idx="255">
                  <c:v>42769</c:v>
                </c:pt>
                <c:pt idx="256">
                  <c:v>42772</c:v>
                </c:pt>
                <c:pt idx="257">
                  <c:v>42773</c:v>
                </c:pt>
                <c:pt idx="258">
                  <c:v>42774</c:v>
                </c:pt>
                <c:pt idx="259">
                  <c:v>42775</c:v>
                </c:pt>
                <c:pt idx="260">
                  <c:v>42776</c:v>
                </c:pt>
                <c:pt idx="261">
                  <c:v>42779</c:v>
                </c:pt>
                <c:pt idx="262">
                  <c:v>42780</c:v>
                </c:pt>
                <c:pt idx="263">
                  <c:v>42781</c:v>
                </c:pt>
                <c:pt idx="264">
                  <c:v>42782</c:v>
                </c:pt>
                <c:pt idx="265">
                  <c:v>42783</c:v>
                </c:pt>
                <c:pt idx="266">
                  <c:v>42787</c:v>
                </c:pt>
                <c:pt idx="267">
                  <c:v>42788</c:v>
                </c:pt>
                <c:pt idx="268">
                  <c:v>42789</c:v>
                </c:pt>
                <c:pt idx="269">
                  <c:v>42790</c:v>
                </c:pt>
                <c:pt idx="270">
                  <c:v>42793</c:v>
                </c:pt>
                <c:pt idx="271">
                  <c:v>42794</c:v>
                </c:pt>
                <c:pt idx="272">
                  <c:v>42795</c:v>
                </c:pt>
                <c:pt idx="273">
                  <c:v>42796</c:v>
                </c:pt>
                <c:pt idx="274">
                  <c:v>42797</c:v>
                </c:pt>
                <c:pt idx="275">
                  <c:v>42800</c:v>
                </c:pt>
                <c:pt idx="276">
                  <c:v>42801</c:v>
                </c:pt>
                <c:pt idx="277">
                  <c:v>42802</c:v>
                </c:pt>
                <c:pt idx="278">
                  <c:v>42803</c:v>
                </c:pt>
                <c:pt idx="279">
                  <c:v>42804</c:v>
                </c:pt>
                <c:pt idx="280">
                  <c:v>42807</c:v>
                </c:pt>
                <c:pt idx="281">
                  <c:v>42808</c:v>
                </c:pt>
                <c:pt idx="282">
                  <c:v>42809</c:v>
                </c:pt>
                <c:pt idx="283">
                  <c:v>42810</c:v>
                </c:pt>
                <c:pt idx="284">
                  <c:v>42811</c:v>
                </c:pt>
                <c:pt idx="285">
                  <c:v>42814</c:v>
                </c:pt>
                <c:pt idx="286">
                  <c:v>42815</c:v>
                </c:pt>
                <c:pt idx="287">
                  <c:v>42816</c:v>
                </c:pt>
                <c:pt idx="288">
                  <c:v>42817</c:v>
                </c:pt>
                <c:pt idx="289">
                  <c:v>42818</c:v>
                </c:pt>
                <c:pt idx="290">
                  <c:v>42821</c:v>
                </c:pt>
                <c:pt idx="291">
                  <c:v>42822</c:v>
                </c:pt>
                <c:pt idx="292">
                  <c:v>42823</c:v>
                </c:pt>
                <c:pt idx="293">
                  <c:v>42824</c:v>
                </c:pt>
                <c:pt idx="294">
                  <c:v>42825</c:v>
                </c:pt>
                <c:pt idx="295">
                  <c:v>42828</c:v>
                </c:pt>
                <c:pt idx="296">
                  <c:v>42829</c:v>
                </c:pt>
                <c:pt idx="297">
                  <c:v>42830</c:v>
                </c:pt>
                <c:pt idx="298">
                  <c:v>42831</c:v>
                </c:pt>
                <c:pt idx="299">
                  <c:v>42832</c:v>
                </c:pt>
                <c:pt idx="300">
                  <c:v>42835</c:v>
                </c:pt>
                <c:pt idx="301">
                  <c:v>42836</c:v>
                </c:pt>
                <c:pt idx="302">
                  <c:v>42837</c:v>
                </c:pt>
                <c:pt idx="303">
                  <c:v>42838</c:v>
                </c:pt>
                <c:pt idx="304">
                  <c:v>42842</c:v>
                </c:pt>
                <c:pt idx="305">
                  <c:v>42843</c:v>
                </c:pt>
                <c:pt idx="306">
                  <c:v>42844</c:v>
                </c:pt>
                <c:pt idx="307">
                  <c:v>42845</c:v>
                </c:pt>
                <c:pt idx="308">
                  <c:v>42846</c:v>
                </c:pt>
                <c:pt idx="309">
                  <c:v>42849</c:v>
                </c:pt>
                <c:pt idx="310">
                  <c:v>42850</c:v>
                </c:pt>
                <c:pt idx="311">
                  <c:v>42851</c:v>
                </c:pt>
                <c:pt idx="312">
                  <c:v>42852</c:v>
                </c:pt>
                <c:pt idx="313">
                  <c:v>42853</c:v>
                </c:pt>
                <c:pt idx="314">
                  <c:v>42856</c:v>
                </c:pt>
                <c:pt idx="315">
                  <c:v>42857</c:v>
                </c:pt>
                <c:pt idx="316">
                  <c:v>42858</c:v>
                </c:pt>
                <c:pt idx="317">
                  <c:v>42859</c:v>
                </c:pt>
                <c:pt idx="318">
                  <c:v>42860</c:v>
                </c:pt>
                <c:pt idx="319">
                  <c:v>42863</c:v>
                </c:pt>
                <c:pt idx="320">
                  <c:v>42864</c:v>
                </c:pt>
                <c:pt idx="321">
                  <c:v>42865</c:v>
                </c:pt>
                <c:pt idx="322">
                  <c:v>42866</c:v>
                </c:pt>
                <c:pt idx="323">
                  <c:v>42867</c:v>
                </c:pt>
                <c:pt idx="324">
                  <c:v>42870</c:v>
                </c:pt>
                <c:pt idx="325">
                  <c:v>42871</c:v>
                </c:pt>
                <c:pt idx="326">
                  <c:v>42872</c:v>
                </c:pt>
                <c:pt idx="327">
                  <c:v>42873</c:v>
                </c:pt>
                <c:pt idx="328">
                  <c:v>42874</c:v>
                </c:pt>
                <c:pt idx="329">
                  <c:v>42877</c:v>
                </c:pt>
                <c:pt idx="330">
                  <c:v>42878</c:v>
                </c:pt>
                <c:pt idx="331">
                  <c:v>42879</c:v>
                </c:pt>
                <c:pt idx="332">
                  <c:v>42880</c:v>
                </c:pt>
                <c:pt idx="333">
                  <c:v>42881</c:v>
                </c:pt>
                <c:pt idx="334">
                  <c:v>42885</c:v>
                </c:pt>
                <c:pt idx="335">
                  <c:v>42886</c:v>
                </c:pt>
                <c:pt idx="336">
                  <c:v>42887</c:v>
                </c:pt>
                <c:pt idx="337">
                  <c:v>42888</c:v>
                </c:pt>
                <c:pt idx="338">
                  <c:v>42891</c:v>
                </c:pt>
                <c:pt idx="339">
                  <c:v>42892</c:v>
                </c:pt>
                <c:pt idx="340">
                  <c:v>42893</c:v>
                </c:pt>
                <c:pt idx="341">
                  <c:v>42894</c:v>
                </c:pt>
                <c:pt idx="342">
                  <c:v>42895</c:v>
                </c:pt>
                <c:pt idx="343">
                  <c:v>42898</c:v>
                </c:pt>
                <c:pt idx="344">
                  <c:v>42899</c:v>
                </c:pt>
                <c:pt idx="345">
                  <c:v>42900</c:v>
                </c:pt>
                <c:pt idx="346">
                  <c:v>42901</c:v>
                </c:pt>
                <c:pt idx="347">
                  <c:v>42902</c:v>
                </c:pt>
                <c:pt idx="348">
                  <c:v>42905</c:v>
                </c:pt>
                <c:pt idx="349">
                  <c:v>42906</c:v>
                </c:pt>
                <c:pt idx="350">
                  <c:v>42907</c:v>
                </c:pt>
                <c:pt idx="351">
                  <c:v>42908</c:v>
                </c:pt>
                <c:pt idx="352">
                  <c:v>42909</c:v>
                </c:pt>
                <c:pt idx="353">
                  <c:v>42912</c:v>
                </c:pt>
                <c:pt idx="354">
                  <c:v>42913</c:v>
                </c:pt>
                <c:pt idx="355">
                  <c:v>42914</c:v>
                </c:pt>
                <c:pt idx="356">
                  <c:v>42915</c:v>
                </c:pt>
                <c:pt idx="357">
                  <c:v>42916</c:v>
                </c:pt>
                <c:pt idx="358">
                  <c:v>42919</c:v>
                </c:pt>
                <c:pt idx="359">
                  <c:v>42921</c:v>
                </c:pt>
                <c:pt idx="360">
                  <c:v>42922</c:v>
                </c:pt>
                <c:pt idx="361">
                  <c:v>42923</c:v>
                </c:pt>
                <c:pt idx="362">
                  <c:v>42926</c:v>
                </c:pt>
                <c:pt idx="363">
                  <c:v>42927</c:v>
                </c:pt>
                <c:pt idx="364">
                  <c:v>42928</c:v>
                </c:pt>
                <c:pt idx="365">
                  <c:v>42929</c:v>
                </c:pt>
                <c:pt idx="366">
                  <c:v>42930</c:v>
                </c:pt>
                <c:pt idx="367">
                  <c:v>42933</c:v>
                </c:pt>
                <c:pt idx="368">
                  <c:v>42934</c:v>
                </c:pt>
                <c:pt idx="369">
                  <c:v>42935</c:v>
                </c:pt>
                <c:pt idx="370">
                  <c:v>42936</c:v>
                </c:pt>
                <c:pt idx="371">
                  <c:v>42937</c:v>
                </c:pt>
                <c:pt idx="372">
                  <c:v>42940</c:v>
                </c:pt>
                <c:pt idx="373">
                  <c:v>42941</c:v>
                </c:pt>
                <c:pt idx="374">
                  <c:v>42942</c:v>
                </c:pt>
                <c:pt idx="375">
                  <c:v>42943</c:v>
                </c:pt>
                <c:pt idx="376">
                  <c:v>42944</c:v>
                </c:pt>
                <c:pt idx="377">
                  <c:v>42947</c:v>
                </c:pt>
                <c:pt idx="378">
                  <c:v>42948</c:v>
                </c:pt>
                <c:pt idx="379">
                  <c:v>42949</c:v>
                </c:pt>
                <c:pt idx="380">
                  <c:v>42950</c:v>
                </c:pt>
                <c:pt idx="381">
                  <c:v>42951</c:v>
                </c:pt>
                <c:pt idx="382">
                  <c:v>42954</c:v>
                </c:pt>
                <c:pt idx="383">
                  <c:v>42955</c:v>
                </c:pt>
                <c:pt idx="384">
                  <c:v>42956</c:v>
                </c:pt>
                <c:pt idx="385">
                  <c:v>42957</c:v>
                </c:pt>
                <c:pt idx="386">
                  <c:v>42958</c:v>
                </c:pt>
                <c:pt idx="387">
                  <c:v>42961</c:v>
                </c:pt>
                <c:pt idx="388">
                  <c:v>42962</c:v>
                </c:pt>
                <c:pt idx="389">
                  <c:v>42963</c:v>
                </c:pt>
                <c:pt idx="390">
                  <c:v>42964</c:v>
                </c:pt>
                <c:pt idx="391">
                  <c:v>42965</c:v>
                </c:pt>
                <c:pt idx="392">
                  <c:v>42968</c:v>
                </c:pt>
                <c:pt idx="393">
                  <c:v>42969</c:v>
                </c:pt>
                <c:pt idx="394">
                  <c:v>42970</c:v>
                </c:pt>
                <c:pt idx="395">
                  <c:v>42971</c:v>
                </c:pt>
                <c:pt idx="396">
                  <c:v>42972</c:v>
                </c:pt>
                <c:pt idx="397">
                  <c:v>42975</c:v>
                </c:pt>
                <c:pt idx="398">
                  <c:v>42976</c:v>
                </c:pt>
                <c:pt idx="399">
                  <c:v>42977</c:v>
                </c:pt>
                <c:pt idx="400">
                  <c:v>42978</c:v>
                </c:pt>
                <c:pt idx="401">
                  <c:v>42979</c:v>
                </c:pt>
                <c:pt idx="402">
                  <c:v>42983</c:v>
                </c:pt>
                <c:pt idx="403">
                  <c:v>42984</c:v>
                </c:pt>
                <c:pt idx="404">
                  <c:v>42985</c:v>
                </c:pt>
                <c:pt idx="405">
                  <c:v>42986</c:v>
                </c:pt>
                <c:pt idx="406">
                  <c:v>42989</c:v>
                </c:pt>
                <c:pt idx="407">
                  <c:v>42990</c:v>
                </c:pt>
                <c:pt idx="408">
                  <c:v>42991</c:v>
                </c:pt>
                <c:pt idx="409">
                  <c:v>42992</c:v>
                </c:pt>
                <c:pt idx="410">
                  <c:v>42993</c:v>
                </c:pt>
                <c:pt idx="411">
                  <c:v>42996</c:v>
                </c:pt>
                <c:pt idx="412">
                  <c:v>42997</c:v>
                </c:pt>
                <c:pt idx="413">
                  <c:v>42998</c:v>
                </c:pt>
                <c:pt idx="414">
                  <c:v>42999</c:v>
                </c:pt>
                <c:pt idx="415">
                  <c:v>43000</c:v>
                </c:pt>
                <c:pt idx="416">
                  <c:v>43003</c:v>
                </c:pt>
                <c:pt idx="417">
                  <c:v>43004</c:v>
                </c:pt>
                <c:pt idx="418">
                  <c:v>43005</c:v>
                </c:pt>
                <c:pt idx="419">
                  <c:v>43006</c:v>
                </c:pt>
                <c:pt idx="420">
                  <c:v>43007</c:v>
                </c:pt>
                <c:pt idx="421">
                  <c:v>43010</c:v>
                </c:pt>
                <c:pt idx="422">
                  <c:v>43011</c:v>
                </c:pt>
                <c:pt idx="423">
                  <c:v>43012</c:v>
                </c:pt>
                <c:pt idx="424">
                  <c:v>43013</c:v>
                </c:pt>
                <c:pt idx="425">
                  <c:v>43014</c:v>
                </c:pt>
                <c:pt idx="426">
                  <c:v>43017</c:v>
                </c:pt>
                <c:pt idx="427">
                  <c:v>43018</c:v>
                </c:pt>
                <c:pt idx="428">
                  <c:v>43019</c:v>
                </c:pt>
                <c:pt idx="429">
                  <c:v>43020</c:v>
                </c:pt>
                <c:pt idx="430">
                  <c:v>43021</c:v>
                </c:pt>
                <c:pt idx="431">
                  <c:v>43024</c:v>
                </c:pt>
                <c:pt idx="432">
                  <c:v>43025</c:v>
                </c:pt>
                <c:pt idx="433">
                  <c:v>43026</c:v>
                </c:pt>
                <c:pt idx="434">
                  <c:v>43027</c:v>
                </c:pt>
                <c:pt idx="435">
                  <c:v>43028</c:v>
                </c:pt>
                <c:pt idx="436">
                  <c:v>43031</c:v>
                </c:pt>
                <c:pt idx="437">
                  <c:v>43032</c:v>
                </c:pt>
                <c:pt idx="438">
                  <c:v>43033</c:v>
                </c:pt>
                <c:pt idx="439">
                  <c:v>43034</c:v>
                </c:pt>
                <c:pt idx="440">
                  <c:v>43035</c:v>
                </c:pt>
                <c:pt idx="441">
                  <c:v>43038</c:v>
                </c:pt>
                <c:pt idx="442">
                  <c:v>43039</c:v>
                </c:pt>
                <c:pt idx="443">
                  <c:v>43040</c:v>
                </c:pt>
                <c:pt idx="444">
                  <c:v>43041</c:v>
                </c:pt>
                <c:pt idx="445">
                  <c:v>43042</c:v>
                </c:pt>
                <c:pt idx="446">
                  <c:v>43045</c:v>
                </c:pt>
                <c:pt idx="447">
                  <c:v>43046</c:v>
                </c:pt>
                <c:pt idx="448">
                  <c:v>43047</c:v>
                </c:pt>
                <c:pt idx="449">
                  <c:v>43048</c:v>
                </c:pt>
                <c:pt idx="450">
                  <c:v>43049</c:v>
                </c:pt>
                <c:pt idx="451">
                  <c:v>43052</c:v>
                </c:pt>
                <c:pt idx="452">
                  <c:v>43053</c:v>
                </c:pt>
                <c:pt idx="453">
                  <c:v>43054</c:v>
                </c:pt>
                <c:pt idx="454">
                  <c:v>43055</c:v>
                </c:pt>
                <c:pt idx="455">
                  <c:v>43056</c:v>
                </c:pt>
                <c:pt idx="456">
                  <c:v>43059</c:v>
                </c:pt>
                <c:pt idx="457">
                  <c:v>43060</c:v>
                </c:pt>
                <c:pt idx="458">
                  <c:v>43061</c:v>
                </c:pt>
                <c:pt idx="459">
                  <c:v>43063</c:v>
                </c:pt>
                <c:pt idx="460">
                  <c:v>43066</c:v>
                </c:pt>
                <c:pt idx="461">
                  <c:v>43067</c:v>
                </c:pt>
                <c:pt idx="462">
                  <c:v>43068</c:v>
                </c:pt>
                <c:pt idx="463">
                  <c:v>43069</c:v>
                </c:pt>
                <c:pt idx="464">
                  <c:v>43070</c:v>
                </c:pt>
                <c:pt idx="465">
                  <c:v>43073</c:v>
                </c:pt>
                <c:pt idx="466">
                  <c:v>43074</c:v>
                </c:pt>
                <c:pt idx="467">
                  <c:v>43075</c:v>
                </c:pt>
                <c:pt idx="468">
                  <c:v>43076</c:v>
                </c:pt>
                <c:pt idx="469">
                  <c:v>43077</c:v>
                </c:pt>
                <c:pt idx="470">
                  <c:v>43080</c:v>
                </c:pt>
                <c:pt idx="471">
                  <c:v>43081</c:v>
                </c:pt>
                <c:pt idx="472">
                  <c:v>43082</c:v>
                </c:pt>
                <c:pt idx="473">
                  <c:v>43083</c:v>
                </c:pt>
                <c:pt idx="474">
                  <c:v>43084</c:v>
                </c:pt>
                <c:pt idx="475">
                  <c:v>43087</c:v>
                </c:pt>
                <c:pt idx="476">
                  <c:v>43088</c:v>
                </c:pt>
                <c:pt idx="477">
                  <c:v>43089</c:v>
                </c:pt>
                <c:pt idx="478">
                  <c:v>43090</c:v>
                </c:pt>
                <c:pt idx="479">
                  <c:v>43091</c:v>
                </c:pt>
                <c:pt idx="480">
                  <c:v>43095</c:v>
                </c:pt>
                <c:pt idx="481">
                  <c:v>43096</c:v>
                </c:pt>
                <c:pt idx="482">
                  <c:v>43097</c:v>
                </c:pt>
                <c:pt idx="483">
                  <c:v>43098</c:v>
                </c:pt>
                <c:pt idx="484">
                  <c:v>43102</c:v>
                </c:pt>
                <c:pt idx="485">
                  <c:v>43103</c:v>
                </c:pt>
                <c:pt idx="486">
                  <c:v>43104</c:v>
                </c:pt>
                <c:pt idx="487">
                  <c:v>43105</c:v>
                </c:pt>
                <c:pt idx="488">
                  <c:v>43108</c:v>
                </c:pt>
                <c:pt idx="489">
                  <c:v>43109</c:v>
                </c:pt>
                <c:pt idx="490">
                  <c:v>43110</c:v>
                </c:pt>
                <c:pt idx="491">
                  <c:v>43111</c:v>
                </c:pt>
                <c:pt idx="492">
                  <c:v>43112</c:v>
                </c:pt>
                <c:pt idx="493">
                  <c:v>43116</c:v>
                </c:pt>
                <c:pt idx="494">
                  <c:v>43117</c:v>
                </c:pt>
                <c:pt idx="495">
                  <c:v>43118</c:v>
                </c:pt>
                <c:pt idx="496">
                  <c:v>43119</c:v>
                </c:pt>
                <c:pt idx="497">
                  <c:v>43122</c:v>
                </c:pt>
                <c:pt idx="498">
                  <c:v>43123</c:v>
                </c:pt>
                <c:pt idx="499">
                  <c:v>43124</c:v>
                </c:pt>
                <c:pt idx="500">
                  <c:v>43125</c:v>
                </c:pt>
                <c:pt idx="501">
                  <c:v>43126</c:v>
                </c:pt>
                <c:pt idx="502">
                  <c:v>43129</c:v>
                </c:pt>
                <c:pt idx="503">
                  <c:v>43130</c:v>
                </c:pt>
                <c:pt idx="504">
                  <c:v>43131</c:v>
                </c:pt>
              </c:numCache>
            </c:numRef>
          </c:cat>
          <c:val>
            <c:numRef>
              <c:f>'Inputs + Graphs'!$G$4:$G$508</c:f>
              <c:numCache>
                <c:formatCode>General</c:formatCode>
                <c:ptCount val="505"/>
                <c:pt idx="0">
                  <c:v>111.46299999999999</c:v>
                </c:pt>
                <c:pt idx="1">
                  <c:v>114.991</c:v>
                </c:pt>
                <c:pt idx="2">
                  <c:v>112.15900000000001</c:v>
                </c:pt>
                <c:pt idx="3">
                  <c:v>111.876</c:v>
                </c:pt>
                <c:pt idx="4">
                  <c:v>112.41200000000001</c:v>
                </c:pt>
                <c:pt idx="5">
                  <c:v>112.325</c:v>
                </c:pt>
                <c:pt idx="6">
                  <c:v>115.42700000000001</c:v>
                </c:pt>
                <c:pt idx="7">
                  <c:v>115.51900000000001</c:v>
                </c:pt>
                <c:pt idx="8">
                  <c:v>116.069</c:v>
                </c:pt>
                <c:pt idx="9">
                  <c:v>113.663</c:v>
                </c:pt>
                <c:pt idx="10">
                  <c:v>111.376</c:v>
                </c:pt>
                <c:pt idx="11">
                  <c:v>107.285</c:v>
                </c:pt>
                <c:pt idx="12">
                  <c:v>109.925</c:v>
                </c:pt>
                <c:pt idx="13">
                  <c:v>110.98</c:v>
                </c:pt>
                <c:pt idx="14">
                  <c:v>106.107</c:v>
                </c:pt>
                <c:pt idx="15">
                  <c:v>106.944</c:v>
                </c:pt>
                <c:pt idx="16">
                  <c:v>105.56</c:v>
                </c:pt>
                <c:pt idx="17">
                  <c:v>105.127</c:v>
                </c:pt>
                <c:pt idx="18">
                  <c:v>105.773</c:v>
                </c:pt>
                <c:pt idx="19">
                  <c:v>104.72499999999999</c:v>
                </c:pt>
                <c:pt idx="20">
                  <c:v>102.38800000000001</c:v>
                </c:pt>
                <c:pt idx="21">
                  <c:v>103.333</c:v>
                </c:pt>
                <c:pt idx="22">
                  <c:v>103.45399999999999</c:v>
                </c:pt>
                <c:pt idx="23">
                  <c:v>102.331</c:v>
                </c:pt>
                <c:pt idx="24">
                  <c:v>101.995</c:v>
                </c:pt>
                <c:pt idx="25">
                  <c:v>103.75700000000001</c:v>
                </c:pt>
                <c:pt idx="26">
                  <c:v>101.07</c:v>
                </c:pt>
                <c:pt idx="27">
                  <c:v>102.14700000000001</c:v>
                </c:pt>
                <c:pt idx="28">
                  <c:v>100.60899999999999</c:v>
                </c:pt>
                <c:pt idx="29">
                  <c:v>100.068</c:v>
                </c:pt>
                <c:pt idx="30">
                  <c:v>100.309</c:v>
                </c:pt>
                <c:pt idx="31">
                  <c:v>98.727999999999994</c:v>
                </c:pt>
                <c:pt idx="32">
                  <c:v>98.721000000000004</c:v>
                </c:pt>
                <c:pt idx="33">
                  <c:v>99.191000000000003</c:v>
                </c:pt>
                <c:pt idx="34">
                  <c:v>97.462000000000003</c:v>
                </c:pt>
                <c:pt idx="35">
                  <c:v>95.599000000000004</c:v>
                </c:pt>
                <c:pt idx="36">
                  <c:v>96.933999999999997</c:v>
                </c:pt>
                <c:pt idx="37">
                  <c:v>97.549000000000007</c:v>
                </c:pt>
                <c:pt idx="38">
                  <c:v>98.006</c:v>
                </c:pt>
                <c:pt idx="39">
                  <c:v>98.307000000000002</c:v>
                </c:pt>
                <c:pt idx="40">
                  <c:v>98.215000000000003</c:v>
                </c:pt>
                <c:pt idx="41">
                  <c:v>96.221000000000004</c:v>
                </c:pt>
                <c:pt idx="42">
                  <c:v>96.278000000000006</c:v>
                </c:pt>
                <c:pt idx="43">
                  <c:v>97.816000000000003</c:v>
                </c:pt>
                <c:pt idx="44">
                  <c:v>97.069000000000003</c:v>
                </c:pt>
                <c:pt idx="45">
                  <c:v>95.65</c:v>
                </c:pt>
                <c:pt idx="46">
                  <c:v>95.823999999999998</c:v>
                </c:pt>
                <c:pt idx="47">
                  <c:v>94.837000000000003</c:v>
                </c:pt>
                <c:pt idx="48">
                  <c:v>94.915999999999997</c:v>
                </c:pt>
                <c:pt idx="49">
                  <c:v>93.721000000000004</c:v>
                </c:pt>
                <c:pt idx="50">
                  <c:v>94.052000000000007</c:v>
                </c:pt>
                <c:pt idx="51">
                  <c:v>93.375</c:v>
                </c:pt>
                <c:pt idx="52">
                  <c:v>94.358999999999995</c:v>
                </c:pt>
                <c:pt idx="53">
                  <c:v>94.497</c:v>
                </c:pt>
                <c:pt idx="54">
                  <c:v>94.816999999999993</c:v>
                </c:pt>
                <c:pt idx="55">
                  <c:v>93.337000000000003</c:v>
                </c:pt>
                <c:pt idx="56">
                  <c:v>95.703999999999994</c:v>
                </c:pt>
                <c:pt idx="57">
                  <c:v>95.596999999999994</c:v>
                </c:pt>
                <c:pt idx="58">
                  <c:v>96.391999999999996</c:v>
                </c:pt>
                <c:pt idx="59">
                  <c:v>95.147000000000006</c:v>
                </c:pt>
                <c:pt idx="60">
                  <c:v>94.856999999999999</c:v>
                </c:pt>
                <c:pt idx="61">
                  <c:v>94.614999999999995</c:v>
                </c:pt>
                <c:pt idx="62">
                  <c:v>94.542000000000002</c:v>
                </c:pt>
                <c:pt idx="63">
                  <c:v>95.625</c:v>
                </c:pt>
                <c:pt idx="64">
                  <c:v>96.581000000000003</c:v>
                </c:pt>
                <c:pt idx="65">
                  <c:v>96.588999999999999</c:v>
                </c:pt>
                <c:pt idx="66">
                  <c:v>95.433000000000007</c:v>
                </c:pt>
                <c:pt idx="67">
                  <c:v>95.031000000000006</c:v>
                </c:pt>
                <c:pt idx="68">
                  <c:v>95.927999999999997</c:v>
                </c:pt>
                <c:pt idx="69">
                  <c:v>95.576999999999998</c:v>
                </c:pt>
                <c:pt idx="70">
                  <c:v>93.734999999999999</c:v>
                </c:pt>
                <c:pt idx="71">
                  <c:v>93.513999999999996</c:v>
                </c:pt>
                <c:pt idx="72">
                  <c:v>94.114000000000004</c:v>
                </c:pt>
                <c:pt idx="73">
                  <c:v>93.492000000000004</c:v>
                </c:pt>
                <c:pt idx="74">
                  <c:v>93.709000000000003</c:v>
                </c:pt>
                <c:pt idx="75">
                  <c:v>96.334999999999994</c:v>
                </c:pt>
                <c:pt idx="76">
                  <c:v>97.534999999999997</c:v>
                </c:pt>
                <c:pt idx="77">
                  <c:v>96.914000000000001</c:v>
                </c:pt>
                <c:pt idx="78">
                  <c:v>96.811000000000007</c:v>
                </c:pt>
                <c:pt idx="79">
                  <c:v>96.563999999999993</c:v>
                </c:pt>
                <c:pt idx="80">
                  <c:v>96.132000000000005</c:v>
                </c:pt>
                <c:pt idx="81">
                  <c:v>96.631</c:v>
                </c:pt>
                <c:pt idx="82">
                  <c:v>96.262</c:v>
                </c:pt>
                <c:pt idx="83">
                  <c:v>96.656000000000006</c:v>
                </c:pt>
                <c:pt idx="84">
                  <c:v>96.546000000000006</c:v>
                </c:pt>
                <c:pt idx="85">
                  <c:v>96.531000000000006</c:v>
                </c:pt>
                <c:pt idx="86">
                  <c:v>95.272999999999996</c:v>
                </c:pt>
                <c:pt idx="87">
                  <c:v>94.263999999999996</c:v>
                </c:pt>
                <c:pt idx="88">
                  <c:v>94.027000000000001</c:v>
                </c:pt>
                <c:pt idx="89">
                  <c:v>92.281999999999996</c:v>
                </c:pt>
                <c:pt idx="90">
                  <c:v>92.992999999999995</c:v>
                </c:pt>
                <c:pt idx="91">
                  <c:v>93.058000000000007</c:v>
                </c:pt>
                <c:pt idx="92">
                  <c:v>93.631</c:v>
                </c:pt>
                <c:pt idx="93">
                  <c:v>93.254000000000005</c:v>
                </c:pt>
                <c:pt idx="94">
                  <c:v>93.070999999999998</c:v>
                </c:pt>
                <c:pt idx="95">
                  <c:v>93.38</c:v>
                </c:pt>
                <c:pt idx="96">
                  <c:v>92.965000000000003</c:v>
                </c:pt>
                <c:pt idx="97">
                  <c:v>94.376999999999995</c:v>
                </c:pt>
                <c:pt idx="98">
                  <c:v>93.593000000000004</c:v>
                </c:pt>
                <c:pt idx="99">
                  <c:v>95.05</c:v>
                </c:pt>
                <c:pt idx="100">
                  <c:v>94.768000000000001</c:v>
                </c:pt>
                <c:pt idx="101">
                  <c:v>88.972999999999999</c:v>
                </c:pt>
                <c:pt idx="102">
                  <c:v>86.66</c:v>
                </c:pt>
                <c:pt idx="103">
                  <c:v>85.709000000000003</c:v>
                </c:pt>
                <c:pt idx="104">
                  <c:v>85.488</c:v>
                </c:pt>
                <c:pt idx="105">
                  <c:v>85.084000000000003</c:v>
                </c:pt>
                <c:pt idx="106">
                  <c:v>84.644999999999996</c:v>
                </c:pt>
                <c:pt idx="107">
                  <c:v>83.867999999999995</c:v>
                </c:pt>
                <c:pt idx="108">
                  <c:v>83.361000000000004</c:v>
                </c:pt>
                <c:pt idx="109">
                  <c:v>83.176000000000002</c:v>
                </c:pt>
                <c:pt idx="110">
                  <c:v>82.739000000000004</c:v>
                </c:pt>
                <c:pt idx="111">
                  <c:v>83.41</c:v>
                </c:pt>
                <c:pt idx="112">
                  <c:v>84.463999999999999</c:v>
                </c:pt>
                <c:pt idx="113">
                  <c:v>84.087000000000003</c:v>
                </c:pt>
                <c:pt idx="114">
                  <c:v>83.953000000000003</c:v>
                </c:pt>
                <c:pt idx="115">
                  <c:v>83.781000000000006</c:v>
                </c:pt>
                <c:pt idx="116">
                  <c:v>83.316999999999993</c:v>
                </c:pt>
                <c:pt idx="117">
                  <c:v>83.254999999999995</c:v>
                </c:pt>
                <c:pt idx="118">
                  <c:v>84.319000000000003</c:v>
                </c:pt>
                <c:pt idx="119">
                  <c:v>85.117000000000004</c:v>
                </c:pt>
                <c:pt idx="120">
                  <c:v>84.960999999999999</c:v>
                </c:pt>
                <c:pt idx="121">
                  <c:v>86.040999999999997</c:v>
                </c:pt>
                <c:pt idx="122">
                  <c:v>86.679000000000002</c:v>
                </c:pt>
                <c:pt idx="123">
                  <c:v>87.150999999999996</c:v>
                </c:pt>
                <c:pt idx="124">
                  <c:v>87.74</c:v>
                </c:pt>
                <c:pt idx="125">
                  <c:v>87.265000000000001</c:v>
                </c:pt>
                <c:pt idx="126">
                  <c:v>88.290999999999997</c:v>
                </c:pt>
                <c:pt idx="127">
                  <c:v>89.019000000000005</c:v>
                </c:pt>
                <c:pt idx="128">
                  <c:v>88.528999999999996</c:v>
                </c:pt>
                <c:pt idx="129">
                  <c:v>86.364000000000004</c:v>
                </c:pt>
                <c:pt idx="130">
                  <c:v>85.563000000000002</c:v>
                </c:pt>
                <c:pt idx="131">
                  <c:v>84.268000000000001</c:v>
                </c:pt>
                <c:pt idx="132">
                  <c:v>84.263000000000005</c:v>
                </c:pt>
                <c:pt idx="133">
                  <c:v>84.474000000000004</c:v>
                </c:pt>
                <c:pt idx="134">
                  <c:v>83.311999999999998</c:v>
                </c:pt>
                <c:pt idx="135">
                  <c:v>83.683000000000007</c:v>
                </c:pt>
                <c:pt idx="136">
                  <c:v>82.486999999999995</c:v>
                </c:pt>
                <c:pt idx="137">
                  <c:v>83.292000000000002</c:v>
                </c:pt>
                <c:pt idx="138">
                  <c:v>83.302000000000007</c:v>
                </c:pt>
                <c:pt idx="139">
                  <c:v>83.781000000000006</c:v>
                </c:pt>
                <c:pt idx="140">
                  <c:v>83.552000000000007</c:v>
                </c:pt>
                <c:pt idx="141">
                  <c:v>85.16</c:v>
                </c:pt>
                <c:pt idx="142">
                  <c:v>85.302999999999997</c:v>
                </c:pt>
                <c:pt idx="143">
                  <c:v>86.328999999999994</c:v>
                </c:pt>
                <c:pt idx="144">
                  <c:v>85.385000000000005</c:v>
                </c:pt>
                <c:pt idx="145">
                  <c:v>84.998000000000005</c:v>
                </c:pt>
                <c:pt idx="146">
                  <c:v>84.876000000000005</c:v>
                </c:pt>
                <c:pt idx="147">
                  <c:v>85.537000000000006</c:v>
                </c:pt>
                <c:pt idx="148">
                  <c:v>85.929000000000002</c:v>
                </c:pt>
                <c:pt idx="149">
                  <c:v>87.575000000000003</c:v>
                </c:pt>
                <c:pt idx="150">
                  <c:v>86.659000000000006</c:v>
                </c:pt>
                <c:pt idx="151">
                  <c:v>86.658000000000001</c:v>
                </c:pt>
                <c:pt idx="152">
                  <c:v>85.643000000000001</c:v>
                </c:pt>
                <c:pt idx="153">
                  <c:v>85.180999999999997</c:v>
                </c:pt>
                <c:pt idx="154">
                  <c:v>85.957999999999998</c:v>
                </c:pt>
                <c:pt idx="155">
                  <c:v>86.206000000000003</c:v>
                </c:pt>
                <c:pt idx="156">
                  <c:v>86.317999999999998</c:v>
                </c:pt>
                <c:pt idx="157">
                  <c:v>86.268000000000001</c:v>
                </c:pt>
                <c:pt idx="158">
                  <c:v>85.721000000000004</c:v>
                </c:pt>
                <c:pt idx="159">
                  <c:v>84.74</c:v>
                </c:pt>
                <c:pt idx="160">
                  <c:v>84.171999999999997</c:v>
                </c:pt>
                <c:pt idx="161">
                  <c:v>84.090999999999994</c:v>
                </c:pt>
                <c:pt idx="162">
                  <c:v>83.316000000000003</c:v>
                </c:pt>
                <c:pt idx="163">
                  <c:v>83.27</c:v>
                </c:pt>
                <c:pt idx="164">
                  <c:v>83.094999999999999</c:v>
                </c:pt>
                <c:pt idx="165">
                  <c:v>82.881</c:v>
                </c:pt>
                <c:pt idx="166">
                  <c:v>82.957999999999998</c:v>
                </c:pt>
                <c:pt idx="167">
                  <c:v>82.155000000000001</c:v>
                </c:pt>
                <c:pt idx="168">
                  <c:v>81.649000000000001</c:v>
                </c:pt>
                <c:pt idx="169">
                  <c:v>81.59</c:v>
                </c:pt>
                <c:pt idx="170">
                  <c:v>80.046000000000006</c:v>
                </c:pt>
                <c:pt idx="171">
                  <c:v>79.921999999999997</c:v>
                </c:pt>
                <c:pt idx="172">
                  <c:v>79.468000000000004</c:v>
                </c:pt>
                <c:pt idx="173">
                  <c:v>78.346000000000004</c:v>
                </c:pt>
                <c:pt idx="174">
                  <c:v>77.376999999999995</c:v>
                </c:pt>
                <c:pt idx="175">
                  <c:v>76.510999999999996</c:v>
                </c:pt>
                <c:pt idx="176">
                  <c:v>75.994</c:v>
                </c:pt>
                <c:pt idx="177">
                  <c:v>77.09</c:v>
                </c:pt>
                <c:pt idx="178">
                  <c:v>77.239999999999995</c:v>
                </c:pt>
                <c:pt idx="179">
                  <c:v>76.680999999999997</c:v>
                </c:pt>
                <c:pt idx="180">
                  <c:v>76.917000000000002</c:v>
                </c:pt>
                <c:pt idx="181">
                  <c:v>76.906000000000006</c:v>
                </c:pt>
                <c:pt idx="182">
                  <c:v>76.555000000000007</c:v>
                </c:pt>
                <c:pt idx="183">
                  <c:v>76.489000000000004</c:v>
                </c:pt>
                <c:pt idx="184">
                  <c:v>76.331000000000003</c:v>
                </c:pt>
                <c:pt idx="185">
                  <c:v>76.150000000000006</c:v>
                </c:pt>
                <c:pt idx="186">
                  <c:v>75.671999999999997</c:v>
                </c:pt>
                <c:pt idx="187">
                  <c:v>76.991</c:v>
                </c:pt>
                <c:pt idx="188">
                  <c:v>76.28</c:v>
                </c:pt>
                <c:pt idx="189">
                  <c:v>76.674000000000007</c:v>
                </c:pt>
                <c:pt idx="190">
                  <c:v>77.528999999999996</c:v>
                </c:pt>
                <c:pt idx="191">
                  <c:v>77.518000000000001</c:v>
                </c:pt>
                <c:pt idx="192">
                  <c:v>78.147000000000006</c:v>
                </c:pt>
                <c:pt idx="193">
                  <c:v>79.245999999999995</c:v>
                </c:pt>
                <c:pt idx="194">
                  <c:v>80.69</c:v>
                </c:pt>
                <c:pt idx="195">
                  <c:v>78.900999999999996</c:v>
                </c:pt>
                <c:pt idx="196">
                  <c:v>79.063999999999993</c:v>
                </c:pt>
                <c:pt idx="197">
                  <c:v>79.234999999999999</c:v>
                </c:pt>
                <c:pt idx="198">
                  <c:v>82.474000000000004</c:v>
                </c:pt>
                <c:pt idx="199">
                  <c:v>82.786000000000001</c:v>
                </c:pt>
                <c:pt idx="200">
                  <c:v>82.438000000000002</c:v>
                </c:pt>
                <c:pt idx="201">
                  <c:v>80.033000000000001</c:v>
                </c:pt>
                <c:pt idx="202">
                  <c:v>80.561000000000007</c:v>
                </c:pt>
                <c:pt idx="203">
                  <c:v>80.582999999999998</c:v>
                </c:pt>
                <c:pt idx="204">
                  <c:v>79.903000000000006</c:v>
                </c:pt>
                <c:pt idx="205">
                  <c:v>80.021000000000001</c:v>
                </c:pt>
                <c:pt idx="206">
                  <c:v>79.2</c:v>
                </c:pt>
                <c:pt idx="207">
                  <c:v>80.075000000000003</c:v>
                </c:pt>
                <c:pt idx="208">
                  <c:v>81.034000000000006</c:v>
                </c:pt>
                <c:pt idx="209">
                  <c:v>80.435000000000002</c:v>
                </c:pt>
                <c:pt idx="210">
                  <c:v>81.316000000000003</c:v>
                </c:pt>
                <c:pt idx="211">
                  <c:v>80.177999999999997</c:v>
                </c:pt>
                <c:pt idx="212">
                  <c:v>80.543999999999997</c:v>
                </c:pt>
                <c:pt idx="213">
                  <c:v>81.37</c:v>
                </c:pt>
                <c:pt idx="214">
                  <c:v>81.262</c:v>
                </c:pt>
                <c:pt idx="215">
                  <c:v>80.978999999999999</c:v>
                </c:pt>
                <c:pt idx="216">
                  <c:v>79.846000000000004</c:v>
                </c:pt>
                <c:pt idx="217">
                  <c:v>79.694999999999993</c:v>
                </c:pt>
                <c:pt idx="218">
                  <c:v>78.564999999999998</c:v>
                </c:pt>
                <c:pt idx="219">
                  <c:v>77.343000000000004</c:v>
                </c:pt>
                <c:pt idx="220">
                  <c:v>76.811000000000007</c:v>
                </c:pt>
                <c:pt idx="221">
                  <c:v>78.072000000000003</c:v>
                </c:pt>
                <c:pt idx="222">
                  <c:v>76.686999999999998</c:v>
                </c:pt>
                <c:pt idx="223">
                  <c:v>77.588999999999999</c:v>
                </c:pt>
                <c:pt idx="224">
                  <c:v>76.777000000000001</c:v>
                </c:pt>
                <c:pt idx="225">
                  <c:v>75.991</c:v>
                </c:pt>
                <c:pt idx="226">
                  <c:v>75.62</c:v>
                </c:pt>
                <c:pt idx="227">
                  <c:v>74.896000000000001</c:v>
                </c:pt>
                <c:pt idx="228">
                  <c:v>75.096000000000004</c:v>
                </c:pt>
                <c:pt idx="229">
                  <c:v>74.337999999999994</c:v>
                </c:pt>
                <c:pt idx="230">
                  <c:v>73.98</c:v>
                </c:pt>
                <c:pt idx="231">
                  <c:v>74.025000000000006</c:v>
                </c:pt>
                <c:pt idx="232">
                  <c:v>75.594999999999999</c:v>
                </c:pt>
                <c:pt idx="233">
                  <c:v>74.581000000000003</c:v>
                </c:pt>
                <c:pt idx="234">
                  <c:v>74.396000000000001</c:v>
                </c:pt>
                <c:pt idx="235">
                  <c:v>73.700999999999993</c:v>
                </c:pt>
                <c:pt idx="236">
                  <c:v>73.295000000000002</c:v>
                </c:pt>
                <c:pt idx="237">
                  <c:v>73.138000000000005</c:v>
                </c:pt>
                <c:pt idx="238">
                  <c:v>73.236000000000004</c:v>
                </c:pt>
                <c:pt idx="239">
                  <c:v>72.960999999999999</c:v>
                </c:pt>
                <c:pt idx="240">
                  <c:v>72.209000000000003</c:v>
                </c:pt>
                <c:pt idx="241">
                  <c:v>72.594999999999999</c:v>
                </c:pt>
                <c:pt idx="242">
                  <c:v>73.754999999999995</c:v>
                </c:pt>
                <c:pt idx="243">
                  <c:v>72.950999999999993</c:v>
                </c:pt>
                <c:pt idx="244">
                  <c:v>73.887</c:v>
                </c:pt>
                <c:pt idx="245">
                  <c:v>73.835999999999999</c:v>
                </c:pt>
                <c:pt idx="246">
                  <c:v>74.631</c:v>
                </c:pt>
                <c:pt idx="247">
                  <c:v>74.168000000000006</c:v>
                </c:pt>
                <c:pt idx="248">
                  <c:v>75.239000000000004</c:v>
                </c:pt>
                <c:pt idx="249">
                  <c:v>76.034999999999997</c:v>
                </c:pt>
                <c:pt idx="250">
                  <c:v>75.138999999999996</c:v>
                </c:pt>
                <c:pt idx="251">
                  <c:v>74.832999999999998</c:v>
                </c:pt>
                <c:pt idx="252">
                  <c:v>75.694000000000003</c:v>
                </c:pt>
                <c:pt idx="253">
                  <c:v>76.132999999999996</c:v>
                </c:pt>
                <c:pt idx="254">
                  <c:v>74.415999999999997</c:v>
                </c:pt>
                <c:pt idx="255">
                  <c:v>73.700999999999993</c:v>
                </c:pt>
                <c:pt idx="256">
                  <c:v>73.483000000000004</c:v>
                </c:pt>
                <c:pt idx="257">
                  <c:v>74.412999999999997</c:v>
                </c:pt>
                <c:pt idx="258">
                  <c:v>74.287999999999997</c:v>
                </c:pt>
                <c:pt idx="259">
                  <c:v>73.671999999999997</c:v>
                </c:pt>
                <c:pt idx="260">
                  <c:v>72.816999999999993</c:v>
                </c:pt>
                <c:pt idx="261">
                  <c:v>72.605999999999995</c:v>
                </c:pt>
                <c:pt idx="262">
                  <c:v>71.165000000000006</c:v>
                </c:pt>
                <c:pt idx="263">
                  <c:v>71.233000000000004</c:v>
                </c:pt>
                <c:pt idx="264">
                  <c:v>71.972999999999999</c:v>
                </c:pt>
                <c:pt idx="265">
                  <c:v>72.563999999999993</c:v>
                </c:pt>
                <c:pt idx="266">
                  <c:v>71.665999999999997</c:v>
                </c:pt>
                <c:pt idx="267">
                  <c:v>72.241</c:v>
                </c:pt>
                <c:pt idx="268">
                  <c:v>72.537000000000006</c:v>
                </c:pt>
                <c:pt idx="269">
                  <c:v>72.918999999999997</c:v>
                </c:pt>
                <c:pt idx="270">
                  <c:v>72.320999999999998</c:v>
                </c:pt>
                <c:pt idx="271">
                  <c:v>72.293000000000006</c:v>
                </c:pt>
                <c:pt idx="272">
                  <c:v>71.668000000000006</c:v>
                </c:pt>
                <c:pt idx="273">
                  <c:v>72.116</c:v>
                </c:pt>
                <c:pt idx="274">
                  <c:v>71.62</c:v>
                </c:pt>
                <c:pt idx="275">
                  <c:v>71.268000000000001</c:v>
                </c:pt>
                <c:pt idx="276">
                  <c:v>70.974000000000004</c:v>
                </c:pt>
                <c:pt idx="277">
                  <c:v>71.691000000000003</c:v>
                </c:pt>
                <c:pt idx="278">
                  <c:v>72.096999999999994</c:v>
                </c:pt>
                <c:pt idx="279">
                  <c:v>71.733999999999995</c:v>
                </c:pt>
                <c:pt idx="280">
                  <c:v>71.876999999999995</c:v>
                </c:pt>
                <c:pt idx="281">
                  <c:v>71.977999999999994</c:v>
                </c:pt>
                <c:pt idx="282">
                  <c:v>71.813999999999993</c:v>
                </c:pt>
                <c:pt idx="283">
                  <c:v>71.47</c:v>
                </c:pt>
                <c:pt idx="284">
                  <c:v>70.88</c:v>
                </c:pt>
                <c:pt idx="285">
                  <c:v>70.903999999999996</c:v>
                </c:pt>
                <c:pt idx="286">
                  <c:v>72.036000000000001</c:v>
                </c:pt>
                <c:pt idx="287">
                  <c:v>72.075999999999993</c:v>
                </c:pt>
                <c:pt idx="288">
                  <c:v>71.906999999999996</c:v>
                </c:pt>
                <c:pt idx="289">
                  <c:v>71.021000000000001</c:v>
                </c:pt>
                <c:pt idx="290">
                  <c:v>71.501000000000005</c:v>
                </c:pt>
                <c:pt idx="291">
                  <c:v>71.018000000000001</c:v>
                </c:pt>
                <c:pt idx="292">
                  <c:v>70.38</c:v>
                </c:pt>
                <c:pt idx="293">
                  <c:v>69.957999999999998</c:v>
                </c:pt>
                <c:pt idx="294">
                  <c:v>70.629000000000005</c:v>
                </c:pt>
                <c:pt idx="295">
                  <c:v>70.018000000000001</c:v>
                </c:pt>
                <c:pt idx="296">
                  <c:v>69.768000000000001</c:v>
                </c:pt>
                <c:pt idx="297">
                  <c:v>70.337000000000003</c:v>
                </c:pt>
                <c:pt idx="298">
                  <c:v>70.313000000000002</c:v>
                </c:pt>
                <c:pt idx="299">
                  <c:v>70.846000000000004</c:v>
                </c:pt>
                <c:pt idx="300">
                  <c:v>71.078999999999994</c:v>
                </c:pt>
                <c:pt idx="301">
                  <c:v>71.075999999999993</c:v>
                </c:pt>
                <c:pt idx="302">
                  <c:v>70.989000000000004</c:v>
                </c:pt>
                <c:pt idx="303">
                  <c:v>70.373000000000005</c:v>
                </c:pt>
                <c:pt idx="304">
                  <c:v>70.247</c:v>
                </c:pt>
                <c:pt idx="305">
                  <c:v>72.225999999999999</c:v>
                </c:pt>
                <c:pt idx="306">
                  <c:v>72.269000000000005</c:v>
                </c:pt>
                <c:pt idx="307">
                  <c:v>72</c:v>
                </c:pt>
                <c:pt idx="308">
                  <c:v>72.341999999999999</c:v>
                </c:pt>
                <c:pt idx="309">
                  <c:v>71.343000000000004</c:v>
                </c:pt>
                <c:pt idx="310">
                  <c:v>72.084999999999994</c:v>
                </c:pt>
                <c:pt idx="311">
                  <c:v>73.376999999999995</c:v>
                </c:pt>
                <c:pt idx="312">
                  <c:v>73.578000000000003</c:v>
                </c:pt>
                <c:pt idx="313">
                  <c:v>73.763999999999996</c:v>
                </c:pt>
                <c:pt idx="314">
                  <c:v>73.433000000000007</c:v>
                </c:pt>
                <c:pt idx="315">
                  <c:v>73.795000000000002</c:v>
                </c:pt>
                <c:pt idx="316">
                  <c:v>73.816000000000003</c:v>
                </c:pt>
                <c:pt idx="317">
                  <c:v>75.447999999999993</c:v>
                </c:pt>
                <c:pt idx="318">
                  <c:v>75.206999999999994</c:v>
                </c:pt>
                <c:pt idx="319">
                  <c:v>75.456999999999994</c:v>
                </c:pt>
                <c:pt idx="320">
                  <c:v>75.566000000000003</c:v>
                </c:pt>
                <c:pt idx="321">
                  <c:v>74.317999999999998</c:v>
                </c:pt>
                <c:pt idx="322">
                  <c:v>73.534000000000006</c:v>
                </c:pt>
                <c:pt idx="323">
                  <c:v>73.540000000000006</c:v>
                </c:pt>
                <c:pt idx="324">
                  <c:v>72.677999999999997</c:v>
                </c:pt>
                <c:pt idx="325">
                  <c:v>73.119</c:v>
                </c:pt>
                <c:pt idx="326">
                  <c:v>74.066000000000003</c:v>
                </c:pt>
                <c:pt idx="327">
                  <c:v>74.447999999999993</c:v>
                </c:pt>
                <c:pt idx="328">
                  <c:v>74.253</c:v>
                </c:pt>
                <c:pt idx="329">
                  <c:v>73.626000000000005</c:v>
                </c:pt>
                <c:pt idx="330">
                  <c:v>73.048000000000002</c:v>
                </c:pt>
                <c:pt idx="331">
                  <c:v>73.260999999999996</c:v>
                </c:pt>
                <c:pt idx="332">
                  <c:v>73.662000000000006</c:v>
                </c:pt>
                <c:pt idx="333">
                  <c:v>72.361000000000004</c:v>
                </c:pt>
                <c:pt idx="334">
                  <c:v>72.745000000000005</c:v>
                </c:pt>
                <c:pt idx="335">
                  <c:v>72.98</c:v>
                </c:pt>
                <c:pt idx="336">
                  <c:v>72.677000000000007</c:v>
                </c:pt>
                <c:pt idx="337">
                  <c:v>72.998999999999995</c:v>
                </c:pt>
                <c:pt idx="338">
                  <c:v>73.058000000000007</c:v>
                </c:pt>
                <c:pt idx="339">
                  <c:v>73.012</c:v>
                </c:pt>
                <c:pt idx="340">
                  <c:v>73.966999999999999</c:v>
                </c:pt>
                <c:pt idx="341">
                  <c:v>73.727999999999994</c:v>
                </c:pt>
                <c:pt idx="342">
                  <c:v>72.686000000000007</c:v>
                </c:pt>
                <c:pt idx="343">
                  <c:v>72.231999999999999</c:v>
                </c:pt>
                <c:pt idx="344">
                  <c:v>72.715000000000003</c:v>
                </c:pt>
                <c:pt idx="345">
                  <c:v>73.171000000000006</c:v>
                </c:pt>
                <c:pt idx="346">
                  <c:v>73.787999999999997</c:v>
                </c:pt>
                <c:pt idx="347">
                  <c:v>73.802000000000007</c:v>
                </c:pt>
                <c:pt idx="348">
                  <c:v>74.477000000000004</c:v>
                </c:pt>
                <c:pt idx="349">
                  <c:v>75.308000000000007</c:v>
                </c:pt>
                <c:pt idx="350">
                  <c:v>76.396000000000001</c:v>
                </c:pt>
                <c:pt idx="351">
                  <c:v>76.073999999999998</c:v>
                </c:pt>
                <c:pt idx="352">
                  <c:v>75.603999999999999</c:v>
                </c:pt>
                <c:pt idx="353">
                  <c:v>74.816999999999993</c:v>
                </c:pt>
                <c:pt idx="354">
                  <c:v>76.17</c:v>
                </c:pt>
                <c:pt idx="355">
                  <c:v>76.584999999999994</c:v>
                </c:pt>
                <c:pt idx="356">
                  <c:v>77.278999999999996</c:v>
                </c:pt>
                <c:pt idx="357">
                  <c:v>76.762</c:v>
                </c:pt>
                <c:pt idx="358">
                  <c:v>76.631</c:v>
                </c:pt>
                <c:pt idx="359">
                  <c:v>77.591999999999999</c:v>
                </c:pt>
                <c:pt idx="360">
                  <c:v>78.015000000000001</c:v>
                </c:pt>
                <c:pt idx="361">
                  <c:v>77.816000000000003</c:v>
                </c:pt>
                <c:pt idx="362">
                  <c:v>77.593000000000004</c:v>
                </c:pt>
                <c:pt idx="363">
                  <c:v>78.082999999999998</c:v>
                </c:pt>
                <c:pt idx="364">
                  <c:v>77.254999999999995</c:v>
                </c:pt>
                <c:pt idx="365">
                  <c:v>77.334000000000003</c:v>
                </c:pt>
                <c:pt idx="366">
                  <c:v>77.319999999999993</c:v>
                </c:pt>
                <c:pt idx="367">
                  <c:v>77.462000000000003</c:v>
                </c:pt>
                <c:pt idx="368">
                  <c:v>77.147000000000006</c:v>
                </c:pt>
                <c:pt idx="369">
                  <c:v>76.790999999999997</c:v>
                </c:pt>
                <c:pt idx="370">
                  <c:v>76.453000000000003</c:v>
                </c:pt>
                <c:pt idx="371">
                  <c:v>77.096000000000004</c:v>
                </c:pt>
                <c:pt idx="372">
                  <c:v>78.194999999999993</c:v>
                </c:pt>
                <c:pt idx="373">
                  <c:v>77.983000000000004</c:v>
                </c:pt>
                <c:pt idx="374">
                  <c:v>77.948999999999998</c:v>
                </c:pt>
                <c:pt idx="375">
                  <c:v>77.78</c:v>
                </c:pt>
                <c:pt idx="376">
                  <c:v>78.236000000000004</c:v>
                </c:pt>
                <c:pt idx="377">
                  <c:v>78.989000000000004</c:v>
                </c:pt>
                <c:pt idx="378">
                  <c:v>79.691000000000003</c:v>
                </c:pt>
                <c:pt idx="379">
                  <c:v>80.091999999999999</c:v>
                </c:pt>
                <c:pt idx="380">
                  <c:v>79.296999999999997</c:v>
                </c:pt>
                <c:pt idx="381">
                  <c:v>78.11</c:v>
                </c:pt>
                <c:pt idx="382">
                  <c:v>78.254999999999995</c:v>
                </c:pt>
                <c:pt idx="383">
                  <c:v>77.763000000000005</c:v>
                </c:pt>
                <c:pt idx="384">
                  <c:v>78.161000000000001</c:v>
                </c:pt>
                <c:pt idx="385">
                  <c:v>78.012</c:v>
                </c:pt>
                <c:pt idx="386">
                  <c:v>77.876999999999995</c:v>
                </c:pt>
                <c:pt idx="387">
                  <c:v>77.697999999999993</c:v>
                </c:pt>
                <c:pt idx="388">
                  <c:v>76.847999999999999</c:v>
                </c:pt>
                <c:pt idx="389">
                  <c:v>76.572000000000003</c:v>
                </c:pt>
                <c:pt idx="390">
                  <c:v>76.209999999999994</c:v>
                </c:pt>
                <c:pt idx="391">
                  <c:v>75.89</c:v>
                </c:pt>
                <c:pt idx="392">
                  <c:v>76.316000000000003</c:v>
                </c:pt>
                <c:pt idx="393">
                  <c:v>75.757999999999996</c:v>
                </c:pt>
                <c:pt idx="394">
                  <c:v>75.596999999999994</c:v>
                </c:pt>
                <c:pt idx="395">
                  <c:v>75.712000000000003</c:v>
                </c:pt>
                <c:pt idx="396">
                  <c:v>75.507000000000005</c:v>
                </c:pt>
                <c:pt idx="397">
                  <c:v>75.584999999999994</c:v>
                </c:pt>
                <c:pt idx="398">
                  <c:v>75.986000000000004</c:v>
                </c:pt>
                <c:pt idx="399">
                  <c:v>75.644000000000005</c:v>
                </c:pt>
                <c:pt idx="400">
                  <c:v>75.040000000000006</c:v>
                </c:pt>
                <c:pt idx="401">
                  <c:v>74.414000000000001</c:v>
                </c:pt>
                <c:pt idx="402">
                  <c:v>74.968999999999994</c:v>
                </c:pt>
                <c:pt idx="403">
                  <c:v>74.835999999999999</c:v>
                </c:pt>
                <c:pt idx="404">
                  <c:v>74.531999999999996</c:v>
                </c:pt>
                <c:pt idx="405">
                  <c:v>75.712999999999994</c:v>
                </c:pt>
                <c:pt idx="406">
                  <c:v>75.319999999999993</c:v>
                </c:pt>
                <c:pt idx="407">
                  <c:v>76.597999999999999</c:v>
                </c:pt>
                <c:pt idx="408">
                  <c:v>76.572000000000003</c:v>
                </c:pt>
                <c:pt idx="409">
                  <c:v>77.040999999999997</c:v>
                </c:pt>
                <c:pt idx="410">
                  <c:v>78.33</c:v>
                </c:pt>
                <c:pt idx="411">
                  <c:v>78.397000000000006</c:v>
                </c:pt>
                <c:pt idx="412">
                  <c:v>78.5</c:v>
                </c:pt>
                <c:pt idx="413">
                  <c:v>78.619</c:v>
                </c:pt>
                <c:pt idx="414">
                  <c:v>78.724000000000004</c:v>
                </c:pt>
                <c:pt idx="415">
                  <c:v>77.563999999999993</c:v>
                </c:pt>
                <c:pt idx="416">
                  <c:v>77.468999999999994</c:v>
                </c:pt>
                <c:pt idx="417">
                  <c:v>77.870999999999995</c:v>
                </c:pt>
                <c:pt idx="418">
                  <c:v>77.906000000000006</c:v>
                </c:pt>
                <c:pt idx="419">
                  <c:v>77.855999999999995</c:v>
                </c:pt>
                <c:pt idx="420">
                  <c:v>77.105999999999995</c:v>
                </c:pt>
                <c:pt idx="421">
                  <c:v>76.846000000000004</c:v>
                </c:pt>
                <c:pt idx="422">
                  <c:v>76.7</c:v>
                </c:pt>
                <c:pt idx="423">
                  <c:v>76.409000000000006</c:v>
                </c:pt>
                <c:pt idx="424">
                  <c:v>75.728999999999999</c:v>
                </c:pt>
                <c:pt idx="425">
                  <c:v>75.989000000000004</c:v>
                </c:pt>
                <c:pt idx="426">
                  <c:v>76.590999999999994</c:v>
                </c:pt>
                <c:pt idx="427">
                  <c:v>76.524000000000001</c:v>
                </c:pt>
                <c:pt idx="428">
                  <c:v>76.441999999999993</c:v>
                </c:pt>
                <c:pt idx="429">
                  <c:v>76.561000000000007</c:v>
                </c:pt>
                <c:pt idx="430">
                  <c:v>75.965999999999994</c:v>
                </c:pt>
                <c:pt idx="431">
                  <c:v>75.905000000000001</c:v>
                </c:pt>
                <c:pt idx="432">
                  <c:v>75.632000000000005</c:v>
                </c:pt>
                <c:pt idx="433">
                  <c:v>75.876999999999995</c:v>
                </c:pt>
                <c:pt idx="434">
                  <c:v>75.369</c:v>
                </c:pt>
                <c:pt idx="435">
                  <c:v>75.813999999999993</c:v>
                </c:pt>
                <c:pt idx="436">
                  <c:v>75.875</c:v>
                </c:pt>
                <c:pt idx="437">
                  <c:v>75.718000000000004</c:v>
                </c:pt>
                <c:pt idx="438">
                  <c:v>76.613</c:v>
                </c:pt>
                <c:pt idx="439">
                  <c:v>76.126000000000005</c:v>
                </c:pt>
                <c:pt idx="440">
                  <c:v>76.263999999999996</c:v>
                </c:pt>
                <c:pt idx="441">
                  <c:v>76.581999999999994</c:v>
                </c:pt>
                <c:pt idx="442">
                  <c:v>77.495999999999995</c:v>
                </c:pt>
                <c:pt idx="443">
                  <c:v>77.177000000000007</c:v>
                </c:pt>
                <c:pt idx="444">
                  <c:v>76.019000000000005</c:v>
                </c:pt>
                <c:pt idx="445">
                  <c:v>77.22</c:v>
                </c:pt>
                <c:pt idx="446">
                  <c:v>76.765000000000001</c:v>
                </c:pt>
                <c:pt idx="447">
                  <c:v>78.168999999999997</c:v>
                </c:pt>
                <c:pt idx="448">
                  <c:v>77.683999999999997</c:v>
                </c:pt>
                <c:pt idx="449">
                  <c:v>77.92</c:v>
                </c:pt>
                <c:pt idx="450">
                  <c:v>78.070999999999998</c:v>
                </c:pt>
                <c:pt idx="451">
                  <c:v>77.899000000000001</c:v>
                </c:pt>
                <c:pt idx="452">
                  <c:v>79.59</c:v>
                </c:pt>
                <c:pt idx="453">
                  <c:v>79.340999999999994</c:v>
                </c:pt>
                <c:pt idx="454">
                  <c:v>78.778000000000006</c:v>
                </c:pt>
                <c:pt idx="455">
                  <c:v>78.072999999999993</c:v>
                </c:pt>
                <c:pt idx="456">
                  <c:v>78.650000000000006</c:v>
                </c:pt>
                <c:pt idx="457">
                  <c:v>78.311999999999998</c:v>
                </c:pt>
                <c:pt idx="458">
                  <c:v>77.846999999999994</c:v>
                </c:pt>
                <c:pt idx="459">
                  <c:v>77.881</c:v>
                </c:pt>
                <c:pt idx="460">
                  <c:v>77.903999999999996</c:v>
                </c:pt>
                <c:pt idx="461">
                  <c:v>77.926000000000002</c:v>
                </c:pt>
                <c:pt idx="462">
                  <c:v>78.623999999999995</c:v>
                </c:pt>
                <c:pt idx="463">
                  <c:v>79.096999999999994</c:v>
                </c:pt>
                <c:pt idx="464">
                  <c:v>79.346999999999994</c:v>
                </c:pt>
                <c:pt idx="465">
                  <c:v>79.263000000000005</c:v>
                </c:pt>
                <c:pt idx="466">
                  <c:v>78.981999999999999</c:v>
                </c:pt>
                <c:pt idx="467">
                  <c:v>79.272000000000006</c:v>
                </c:pt>
                <c:pt idx="468">
                  <c:v>79.733999999999995</c:v>
                </c:pt>
                <c:pt idx="469">
                  <c:v>79.180999999999997</c:v>
                </c:pt>
                <c:pt idx="470">
                  <c:v>78.61</c:v>
                </c:pt>
                <c:pt idx="471">
                  <c:v>78.882000000000005</c:v>
                </c:pt>
                <c:pt idx="472">
                  <c:v>78.600999999999999</c:v>
                </c:pt>
                <c:pt idx="473">
                  <c:v>79.073999999999998</c:v>
                </c:pt>
                <c:pt idx="474">
                  <c:v>78.388999999999996</c:v>
                </c:pt>
                <c:pt idx="475">
                  <c:v>78.552000000000007</c:v>
                </c:pt>
                <c:pt idx="476">
                  <c:v>78.590999999999994</c:v>
                </c:pt>
                <c:pt idx="477">
                  <c:v>78.528000000000006</c:v>
                </c:pt>
                <c:pt idx="478">
                  <c:v>78.248999999999995</c:v>
                </c:pt>
                <c:pt idx="479">
                  <c:v>77.954999999999998</c:v>
                </c:pt>
                <c:pt idx="480">
                  <c:v>77.144000000000005</c:v>
                </c:pt>
                <c:pt idx="481">
                  <c:v>77.363</c:v>
                </c:pt>
                <c:pt idx="482">
                  <c:v>77.372</c:v>
                </c:pt>
                <c:pt idx="483">
                  <c:v>77.927000000000007</c:v>
                </c:pt>
                <c:pt idx="484">
                  <c:v>78.159000000000006</c:v>
                </c:pt>
                <c:pt idx="485">
                  <c:v>77.215999999999994</c:v>
                </c:pt>
                <c:pt idx="486">
                  <c:v>77.185000000000002</c:v>
                </c:pt>
                <c:pt idx="487">
                  <c:v>77.281000000000006</c:v>
                </c:pt>
                <c:pt idx="488">
                  <c:v>77.504000000000005</c:v>
                </c:pt>
                <c:pt idx="489">
                  <c:v>77.022000000000006</c:v>
                </c:pt>
                <c:pt idx="490">
                  <c:v>77.061000000000007</c:v>
                </c:pt>
                <c:pt idx="491">
                  <c:v>76.438000000000002</c:v>
                </c:pt>
                <c:pt idx="492">
                  <c:v>77.771000000000001</c:v>
                </c:pt>
                <c:pt idx="493">
                  <c:v>77.977999999999994</c:v>
                </c:pt>
                <c:pt idx="494">
                  <c:v>78.614000000000004</c:v>
                </c:pt>
                <c:pt idx="495">
                  <c:v>78.483999999999995</c:v>
                </c:pt>
                <c:pt idx="496">
                  <c:v>78.566999999999993</c:v>
                </c:pt>
                <c:pt idx="497">
                  <c:v>79.012</c:v>
                </c:pt>
                <c:pt idx="498">
                  <c:v>78.914000000000001</c:v>
                </c:pt>
                <c:pt idx="499">
                  <c:v>79.992999999999995</c:v>
                </c:pt>
                <c:pt idx="500">
                  <c:v>79.108000000000004</c:v>
                </c:pt>
                <c:pt idx="501">
                  <c:v>79.709000000000003</c:v>
                </c:pt>
                <c:pt idx="502">
                  <c:v>79.260999999999996</c:v>
                </c:pt>
                <c:pt idx="503">
                  <c:v>79.745999999999995</c:v>
                </c:pt>
                <c:pt idx="504">
                  <c:v>79.754999999999995</c:v>
                </c:pt>
              </c:numCache>
            </c:numRef>
          </c:val>
          <c:smooth val="0"/>
          <c:extLst>
            <c:ext xmlns:c16="http://schemas.microsoft.com/office/drawing/2014/chart" uri="{C3380CC4-5D6E-409C-BE32-E72D297353CC}">
              <c16:uniqueId val="{00000000-D26C-4F00-89D5-E3A0E9E44BE9}"/>
            </c:ext>
          </c:extLst>
        </c:ser>
        <c:dLbls>
          <c:showLegendKey val="0"/>
          <c:showVal val="0"/>
          <c:showCatName val="0"/>
          <c:showSerName val="0"/>
          <c:showPercent val="0"/>
          <c:showBubbleSize val="0"/>
        </c:dLbls>
        <c:smooth val="0"/>
        <c:axId val="1435499584"/>
        <c:axId val="132064"/>
      </c:lineChart>
      <c:catAx>
        <c:axId val="143549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2064"/>
        <c:crosses val="autoZero"/>
        <c:auto val="1"/>
        <c:lblAlgn val="ctr"/>
        <c:lblOffset val="100"/>
        <c:noMultiLvlLbl val="0"/>
      </c:catAx>
      <c:valAx>
        <c:axId val="132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43549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a:t>
            </a:r>
            <a:r>
              <a:rPr lang="en-US" baseline="0"/>
              <a:t> day vs 10 days</a:t>
            </a:r>
          </a:p>
          <a:p>
            <a:pPr>
              <a:defRPr/>
            </a:pPr>
            <a:r>
              <a:rPr lang="en-US" baseline="0"/>
              <a:t>VaR and ES</a:t>
            </a:r>
            <a:endParaRPr lang="ru-R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'VaR_ES + Graphs'!$I$3</c:f>
              <c:strCache>
                <c:ptCount val="1"/>
                <c:pt idx="0">
                  <c:v>VAR 1day (rolling window)</c:v>
                </c:pt>
              </c:strCache>
            </c:strRef>
          </c:tx>
          <c:spPr>
            <a:ln w="28575" cap="rnd">
              <a:solidFill>
                <a:schemeClr val="accent1"/>
              </a:solidFill>
              <a:round/>
            </a:ln>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'VaR_ES + Graphs'!$I$4:$I$255</c:f>
              <c:numCache>
                <c:formatCode>0.000%</c:formatCode>
                <c:ptCount val="252"/>
                <c:pt idx="0">
                  <c:v>-1.9516402799787138E-2</c:v>
                </c:pt>
                <c:pt idx="1">
                  <c:v>-1.9520520108828803E-2</c:v>
                </c:pt>
                <c:pt idx="2">
                  <c:v>-1.9561900792648194E-2</c:v>
                </c:pt>
                <c:pt idx="3">
                  <c:v>-1.9507444085841662E-2</c:v>
                </c:pt>
                <c:pt idx="4">
                  <c:v>-1.9492119712348183E-2</c:v>
                </c:pt>
                <c:pt idx="5">
                  <c:v>-1.9529084794242483E-2</c:v>
                </c:pt>
                <c:pt idx="6">
                  <c:v>-1.9313189871536258E-2</c:v>
                </c:pt>
                <c:pt idx="7">
                  <c:v>-1.9222511730955693E-2</c:v>
                </c:pt>
                <c:pt idx="8">
                  <c:v>-1.9245944914132836E-2</c:v>
                </c:pt>
                <c:pt idx="9">
                  <c:v>-1.924469557246895E-2</c:v>
                </c:pt>
                <c:pt idx="10">
                  <c:v>-1.9234449099817127E-2</c:v>
                </c:pt>
                <c:pt idx="11">
                  <c:v>-1.9269181862881058E-2</c:v>
                </c:pt>
                <c:pt idx="12">
                  <c:v>-1.9182850038970869E-2</c:v>
                </c:pt>
                <c:pt idx="13">
                  <c:v>-1.9152596272951111E-2</c:v>
                </c:pt>
                <c:pt idx="14">
                  <c:v>-1.916041430654248E-2</c:v>
                </c:pt>
                <c:pt idx="15">
                  <c:v>-1.9154455693085593E-2</c:v>
                </c:pt>
                <c:pt idx="16">
                  <c:v>-1.9163904278976535E-2</c:v>
                </c:pt>
                <c:pt idx="17">
                  <c:v>-1.9161656768538239E-2</c:v>
                </c:pt>
                <c:pt idx="18">
                  <c:v>-1.9151317865131943E-2</c:v>
                </c:pt>
                <c:pt idx="19">
                  <c:v>-1.9170441159592364E-2</c:v>
                </c:pt>
                <c:pt idx="20">
                  <c:v>-1.911781880383746E-2</c:v>
                </c:pt>
                <c:pt idx="21">
                  <c:v>-1.9096655467275611E-2</c:v>
                </c:pt>
                <c:pt idx="22">
                  <c:v>-1.9084579225359371E-2</c:v>
                </c:pt>
                <c:pt idx="23">
                  <c:v>-1.9118354881410921E-2</c:v>
                </c:pt>
                <c:pt idx="24">
                  <c:v>-1.9102253748464186E-2</c:v>
                </c:pt>
                <c:pt idx="25">
                  <c:v>-1.9107720797682005E-2</c:v>
                </c:pt>
                <c:pt idx="26">
                  <c:v>-1.9109009252973146E-2</c:v>
                </c:pt>
                <c:pt idx="27">
                  <c:v>-1.9108810013857683E-2</c:v>
                </c:pt>
                <c:pt idx="28">
                  <c:v>-1.9125264227955147E-2</c:v>
                </c:pt>
                <c:pt idx="29">
                  <c:v>-1.9120614335616959E-2</c:v>
                </c:pt>
                <c:pt idx="30">
                  <c:v>-1.9060724495890607E-2</c:v>
                </c:pt>
                <c:pt idx="31">
                  <c:v>-1.9071111289037306E-2</c:v>
                </c:pt>
                <c:pt idx="32">
                  <c:v>-1.9131865480283197E-2</c:v>
                </c:pt>
                <c:pt idx="33">
                  <c:v>-1.9129382127009043E-2</c:v>
                </c:pt>
                <c:pt idx="34">
                  <c:v>-1.9154385665365935E-2</c:v>
                </c:pt>
                <c:pt idx="35">
                  <c:v>-1.9126314485110107E-2</c:v>
                </c:pt>
                <c:pt idx="36">
                  <c:v>-1.9213294248644583E-2</c:v>
                </c:pt>
                <c:pt idx="37">
                  <c:v>-1.9266617022706826E-2</c:v>
                </c:pt>
                <c:pt idx="38">
                  <c:v>-1.9280863380889551E-2</c:v>
                </c:pt>
                <c:pt idx="39">
                  <c:v>-1.9193887095909582E-2</c:v>
                </c:pt>
                <c:pt idx="40">
                  <c:v>-1.9226886082764794E-2</c:v>
                </c:pt>
                <c:pt idx="41">
                  <c:v>-1.9239014606281944E-2</c:v>
                </c:pt>
                <c:pt idx="42">
                  <c:v>-1.8906565708173766E-2</c:v>
                </c:pt>
                <c:pt idx="43">
                  <c:v>-1.8901876502559287E-2</c:v>
                </c:pt>
                <c:pt idx="44">
                  <c:v>-1.890298622254067E-2</c:v>
                </c:pt>
                <c:pt idx="45">
                  <c:v>-1.8904590109606764E-2</c:v>
                </c:pt>
                <c:pt idx="46">
                  <c:v>-1.890455474890769E-2</c:v>
                </c:pt>
                <c:pt idx="47">
                  <c:v>-1.8971033653820336E-2</c:v>
                </c:pt>
                <c:pt idx="48">
                  <c:v>-1.8973353621140568E-2</c:v>
                </c:pt>
                <c:pt idx="49">
                  <c:v>-1.8948199362421175E-2</c:v>
                </c:pt>
                <c:pt idx="50">
                  <c:v>-1.8948782559137033E-2</c:v>
                </c:pt>
                <c:pt idx="51">
                  <c:v>-1.9009697249571279E-2</c:v>
                </c:pt>
                <c:pt idx="52">
                  <c:v>-1.9177241251799423E-2</c:v>
                </c:pt>
                <c:pt idx="53">
                  <c:v>-1.9164323190626244E-2</c:v>
                </c:pt>
                <c:pt idx="54">
                  <c:v>-1.987637025945331E-2</c:v>
                </c:pt>
                <c:pt idx="55">
                  <c:v>-1.9947964398873197E-2</c:v>
                </c:pt>
                <c:pt idx="56">
                  <c:v>-1.9936209871388347E-2</c:v>
                </c:pt>
                <c:pt idx="57">
                  <c:v>-2.025019800101099E-2</c:v>
                </c:pt>
                <c:pt idx="58">
                  <c:v>-2.0300543541495204E-2</c:v>
                </c:pt>
                <c:pt idx="59">
                  <c:v>-2.0258332645072607E-2</c:v>
                </c:pt>
                <c:pt idx="60">
                  <c:v>-2.0288785072834666E-2</c:v>
                </c:pt>
                <c:pt idx="61">
                  <c:v>-2.0318753093671899E-2</c:v>
                </c:pt>
                <c:pt idx="62">
                  <c:v>-2.0317374618474639E-2</c:v>
                </c:pt>
                <c:pt idx="63">
                  <c:v>-2.038183725206218E-2</c:v>
                </c:pt>
                <c:pt idx="64">
                  <c:v>-1.9060605189069799E-2</c:v>
                </c:pt>
                <c:pt idx="65">
                  <c:v>-1.9076772902400743E-2</c:v>
                </c:pt>
                <c:pt idx="66">
                  <c:v>-1.9083752509198047E-2</c:v>
                </c:pt>
                <c:pt idx="67">
                  <c:v>-1.911993507210924E-2</c:v>
                </c:pt>
                <c:pt idx="68">
                  <c:v>-1.9217418005772046E-2</c:v>
                </c:pt>
                <c:pt idx="69">
                  <c:v>-1.9196621468251015E-2</c:v>
                </c:pt>
                <c:pt idx="70">
                  <c:v>-1.9165829642622829E-2</c:v>
                </c:pt>
                <c:pt idx="71">
                  <c:v>-2.0003266883304009E-2</c:v>
                </c:pt>
                <c:pt idx="72">
                  <c:v>-2.0032806586580958E-2</c:v>
                </c:pt>
                <c:pt idx="73">
                  <c:v>-2.0006548139389371E-2</c:v>
                </c:pt>
                <c:pt idx="74">
                  <c:v>-1.9971390208907466E-2</c:v>
                </c:pt>
                <c:pt idx="75">
                  <c:v>-1.9959197754837534E-2</c:v>
                </c:pt>
                <c:pt idx="76">
                  <c:v>-2.0027627378771857E-2</c:v>
                </c:pt>
                <c:pt idx="77">
                  <c:v>-2.0020711514199235E-2</c:v>
                </c:pt>
                <c:pt idx="78">
                  <c:v>-2.0021539495226767E-2</c:v>
                </c:pt>
                <c:pt idx="79">
                  <c:v>-2.0001410182210314E-2</c:v>
                </c:pt>
                <c:pt idx="80">
                  <c:v>-1.9894377434952461E-2</c:v>
                </c:pt>
                <c:pt idx="81">
                  <c:v>-1.9860203370149002E-2</c:v>
                </c:pt>
                <c:pt idx="82">
                  <c:v>-1.9865515072395829E-2</c:v>
                </c:pt>
                <c:pt idx="83">
                  <c:v>-1.9930911230898633E-2</c:v>
                </c:pt>
                <c:pt idx="84">
                  <c:v>-1.9968590538985573E-2</c:v>
                </c:pt>
                <c:pt idx="85">
                  <c:v>-2.0003905535114497E-2</c:v>
                </c:pt>
                <c:pt idx="86">
                  <c:v>-2.0108976965268317E-2</c:v>
                </c:pt>
                <c:pt idx="87">
                  <c:v>-2.0118858136322575E-2</c:v>
                </c:pt>
                <c:pt idx="88">
                  <c:v>-2.0000523471967766E-2</c:v>
                </c:pt>
                <c:pt idx="89">
                  <c:v>-2.0042830327250578E-2</c:v>
                </c:pt>
                <c:pt idx="90">
                  <c:v>-2.0018328620080256E-2</c:v>
                </c:pt>
                <c:pt idx="91">
                  <c:v>-2.00126928381535E-2</c:v>
                </c:pt>
                <c:pt idx="92">
                  <c:v>-2.0029315635325399E-2</c:v>
                </c:pt>
                <c:pt idx="93">
                  <c:v>-2.0044383777928863E-2</c:v>
                </c:pt>
                <c:pt idx="94">
                  <c:v>-2.0170861626828143E-2</c:v>
                </c:pt>
                <c:pt idx="95">
                  <c:v>-2.0188737480141338E-2</c:v>
                </c:pt>
                <c:pt idx="96">
                  <c:v>-2.0225119563067242E-2</c:v>
                </c:pt>
                <c:pt idx="97">
                  <c:v>-2.0441156269068804E-2</c:v>
                </c:pt>
                <c:pt idx="98">
                  <c:v>-2.0614617885958583E-2</c:v>
                </c:pt>
                <c:pt idx="99">
                  <c:v>-2.0576558671727876E-2</c:v>
                </c:pt>
                <c:pt idx="100">
                  <c:v>-2.0571489666687221E-2</c:v>
                </c:pt>
                <c:pt idx="101">
                  <c:v>-2.0615660180775063E-2</c:v>
                </c:pt>
                <c:pt idx="102">
                  <c:v>-2.060113657958642E-2</c:v>
                </c:pt>
                <c:pt idx="103">
                  <c:v>-2.0608014416097331E-2</c:v>
                </c:pt>
                <c:pt idx="104">
                  <c:v>-2.0587481972929565E-2</c:v>
                </c:pt>
                <c:pt idx="105">
                  <c:v>-2.0523517598163028E-2</c:v>
                </c:pt>
                <c:pt idx="106">
                  <c:v>-2.050748011845481E-2</c:v>
                </c:pt>
                <c:pt idx="107">
                  <c:v>-2.0501247740661841E-2</c:v>
                </c:pt>
                <c:pt idx="108">
                  <c:v>-2.051863972337057E-2</c:v>
                </c:pt>
                <c:pt idx="109">
                  <c:v>-2.0522249342434979E-2</c:v>
                </c:pt>
                <c:pt idx="110">
                  <c:v>-2.0526766726054201E-2</c:v>
                </c:pt>
                <c:pt idx="111">
                  <c:v>-2.0458108443796138E-2</c:v>
                </c:pt>
                <c:pt idx="112">
                  <c:v>-2.0459762610058763E-2</c:v>
                </c:pt>
                <c:pt idx="113">
                  <c:v>-2.0459589131700009E-2</c:v>
                </c:pt>
                <c:pt idx="114">
                  <c:v>-2.0328746594114152E-2</c:v>
                </c:pt>
                <c:pt idx="115">
                  <c:v>-2.0335049652319998E-2</c:v>
                </c:pt>
                <c:pt idx="116">
                  <c:v>-2.0335240092746169E-2</c:v>
                </c:pt>
                <c:pt idx="117">
                  <c:v>-2.0290219676781945E-2</c:v>
                </c:pt>
                <c:pt idx="118">
                  <c:v>-2.0261435495388235E-2</c:v>
                </c:pt>
                <c:pt idx="119">
                  <c:v>-1.9995989952396844E-2</c:v>
                </c:pt>
                <c:pt idx="120">
                  <c:v>-1.9989829509944546E-2</c:v>
                </c:pt>
                <c:pt idx="121">
                  <c:v>-1.9991341769527129E-2</c:v>
                </c:pt>
                <c:pt idx="122">
                  <c:v>-2.0068113377474668E-2</c:v>
                </c:pt>
                <c:pt idx="123">
                  <c:v>-2.0076682292425232E-2</c:v>
                </c:pt>
                <c:pt idx="124">
                  <c:v>-2.0056431624667536E-2</c:v>
                </c:pt>
                <c:pt idx="125">
                  <c:v>-2.0048096135940899E-2</c:v>
                </c:pt>
                <c:pt idx="126">
                  <c:v>-2.0147848076992173E-2</c:v>
                </c:pt>
                <c:pt idx="127">
                  <c:v>-2.0108191380833133E-2</c:v>
                </c:pt>
                <c:pt idx="128">
                  <c:v>-2.0114118728982663E-2</c:v>
                </c:pt>
                <c:pt idx="129">
                  <c:v>-2.0109467167625662E-2</c:v>
                </c:pt>
                <c:pt idx="130">
                  <c:v>-2.0105460440611719E-2</c:v>
                </c:pt>
                <c:pt idx="131">
                  <c:v>-2.0098030078419524E-2</c:v>
                </c:pt>
                <c:pt idx="132">
                  <c:v>-2.0096188544242881E-2</c:v>
                </c:pt>
                <c:pt idx="133">
                  <c:v>-2.0110665728940359E-2</c:v>
                </c:pt>
                <c:pt idx="134">
                  <c:v>-2.025989395341616E-2</c:v>
                </c:pt>
                <c:pt idx="135">
                  <c:v>-2.0654716826907744E-2</c:v>
                </c:pt>
                <c:pt idx="136">
                  <c:v>-2.0089230011046681E-2</c:v>
                </c:pt>
                <c:pt idx="137">
                  <c:v>-2.0072317700235223E-2</c:v>
                </c:pt>
                <c:pt idx="138">
                  <c:v>-2.0056970985365713E-2</c:v>
                </c:pt>
                <c:pt idx="139">
                  <c:v>-2.0054673610296839E-2</c:v>
                </c:pt>
                <c:pt idx="140">
                  <c:v>-1.9985079653446754E-2</c:v>
                </c:pt>
                <c:pt idx="141">
                  <c:v>-1.9984278235872753E-2</c:v>
                </c:pt>
                <c:pt idx="142">
                  <c:v>-2.0051354463213426E-2</c:v>
                </c:pt>
                <c:pt idx="143">
                  <c:v>-1.9954747296072453E-2</c:v>
                </c:pt>
                <c:pt idx="144">
                  <c:v>-1.9932335284462067E-2</c:v>
                </c:pt>
                <c:pt idx="145">
                  <c:v>-1.9893126740595429E-2</c:v>
                </c:pt>
                <c:pt idx="146">
                  <c:v>-1.9971691947617828E-2</c:v>
                </c:pt>
                <c:pt idx="147">
                  <c:v>-2.0004078815710178E-2</c:v>
                </c:pt>
                <c:pt idx="148">
                  <c:v>-2.0039203464817069E-2</c:v>
                </c:pt>
                <c:pt idx="149">
                  <c:v>-2.0233504607257473E-2</c:v>
                </c:pt>
                <c:pt idx="150">
                  <c:v>-2.0239442798354174E-2</c:v>
                </c:pt>
                <c:pt idx="151">
                  <c:v>-2.0751141912205832E-2</c:v>
                </c:pt>
                <c:pt idx="152">
                  <c:v>-2.0799163233003522E-2</c:v>
                </c:pt>
                <c:pt idx="153">
                  <c:v>-2.0809620219740005E-2</c:v>
                </c:pt>
                <c:pt idx="154">
                  <c:v>-2.0781365247559108E-2</c:v>
                </c:pt>
                <c:pt idx="155">
                  <c:v>-2.0753693252366406E-2</c:v>
                </c:pt>
                <c:pt idx="156">
                  <c:v>-2.0752822822690083E-2</c:v>
                </c:pt>
                <c:pt idx="157">
                  <c:v>-2.0779400392365734E-2</c:v>
                </c:pt>
                <c:pt idx="158">
                  <c:v>-2.0779383628367423E-2</c:v>
                </c:pt>
                <c:pt idx="159">
                  <c:v>-2.077573121531065E-2</c:v>
                </c:pt>
                <c:pt idx="160">
                  <c:v>-2.0791287275629681E-2</c:v>
                </c:pt>
                <c:pt idx="161">
                  <c:v>-2.0708475734116719E-2</c:v>
                </c:pt>
                <c:pt idx="162">
                  <c:v>-2.0316286713386575E-2</c:v>
                </c:pt>
                <c:pt idx="163">
                  <c:v>-2.0314497793734621E-2</c:v>
                </c:pt>
                <c:pt idx="164">
                  <c:v>-2.0315072684780881E-2</c:v>
                </c:pt>
                <c:pt idx="165">
                  <c:v>-2.0334912847962062E-2</c:v>
                </c:pt>
                <c:pt idx="166">
                  <c:v>-2.0347769568456651E-2</c:v>
                </c:pt>
                <c:pt idx="167">
                  <c:v>-2.025016420077284E-2</c:v>
                </c:pt>
                <c:pt idx="168">
                  <c:v>-2.0259679978568559E-2</c:v>
                </c:pt>
                <c:pt idx="169">
                  <c:v>-2.0260511368406203E-2</c:v>
                </c:pt>
                <c:pt idx="170">
                  <c:v>-2.025886801590334E-2</c:v>
                </c:pt>
                <c:pt idx="171">
                  <c:v>-2.0284932768881467E-2</c:v>
                </c:pt>
                <c:pt idx="172">
                  <c:v>-2.0275992131675823E-2</c:v>
                </c:pt>
                <c:pt idx="173">
                  <c:v>-2.047726783013153E-2</c:v>
                </c:pt>
                <c:pt idx="174">
                  <c:v>-2.0485306004261673E-2</c:v>
                </c:pt>
                <c:pt idx="175">
                  <c:v>-2.0527769258740933E-2</c:v>
                </c:pt>
                <c:pt idx="176">
                  <c:v>-2.0528397970612657E-2</c:v>
                </c:pt>
                <c:pt idx="177">
                  <c:v>-2.0507572684857898E-2</c:v>
                </c:pt>
                <c:pt idx="178">
                  <c:v>-2.027505971723835E-2</c:v>
                </c:pt>
                <c:pt idx="179">
                  <c:v>-2.0373773933483035E-2</c:v>
                </c:pt>
                <c:pt idx="180">
                  <c:v>-2.0391467043347027E-2</c:v>
                </c:pt>
                <c:pt idx="181">
                  <c:v>-2.0373573498386838E-2</c:v>
                </c:pt>
                <c:pt idx="182">
                  <c:v>-2.0383964936065528E-2</c:v>
                </c:pt>
                <c:pt idx="183">
                  <c:v>-2.055134359386462E-2</c:v>
                </c:pt>
                <c:pt idx="184">
                  <c:v>-2.0545297991386626E-2</c:v>
                </c:pt>
                <c:pt idx="185">
                  <c:v>-2.0567323365396201E-2</c:v>
                </c:pt>
                <c:pt idx="186">
                  <c:v>-2.0596908932187463E-2</c:v>
                </c:pt>
                <c:pt idx="187">
                  <c:v>-2.0599544322944374E-2</c:v>
                </c:pt>
                <c:pt idx="188">
                  <c:v>-2.0617955235005463E-2</c:v>
                </c:pt>
                <c:pt idx="189">
                  <c:v>-2.08065736019146E-2</c:v>
                </c:pt>
                <c:pt idx="190">
                  <c:v>-2.0833306861374832E-2</c:v>
                </c:pt>
                <c:pt idx="191">
                  <c:v>-2.0929784877480512E-2</c:v>
                </c:pt>
                <c:pt idx="192">
                  <c:v>-2.1106651628788629E-2</c:v>
                </c:pt>
                <c:pt idx="193">
                  <c:v>-2.1166575897662344E-2</c:v>
                </c:pt>
                <c:pt idx="194">
                  <c:v>-2.1053276580420201E-2</c:v>
                </c:pt>
                <c:pt idx="195">
                  <c:v>-2.1123319409233253E-2</c:v>
                </c:pt>
                <c:pt idx="196">
                  <c:v>-2.1149792100952441E-2</c:v>
                </c:pt>
                <c:pt idx="197">
                  <c:v>-2.1131633872235153E-2</c:v>
                </c:pt>
                <c:pt idx="198">
                  <c:v>-2.1500451160151271E-2</c:v>
                </c:pt>
                <c:pt idx="199">
                  <c:v>-2.1490803843790051E-2</c:v>
                </c:pt>
                <c:pt idx="200">
                  <c:v>-2.1400320072562193E-2</c:v>
                </c:pt>
                <c:pt idx="201">
                  <c:v>-2.1387965533052639E-2</c:v>
                </c:pt>
                <c:pt idx="202">
                  <c:v>-2.147712233999843E-2</c:v>
                </c:pt>
                <c:pt idx="203">
                  <c:v>-2.158600991699846E-2</c:v>
                </c:pt>
                <c:pt idx="204">
                  <c:v>-2.158278213504974E-2</c:v>
                </c:pt>
                <c:pt idx="205">
                  <c:v>-2.1579404040556263E-2</c:v>
                </c:pt>
                <c:pt idx="206">
                  <c:v>-2.1649450925624539E-2</c:v>
                </c:pt>
                <c:pt idx="207">
                  <c:v>-2.1702794264825988E-2</c:v>
                </c:pt>
                <c:pt idx="208">
                  <c:v>-2.171795867616929E-2</c:v>
                </c:pt>
                <c:pt idx="209">
                  <c:v>-2.1723271213625772E-2</c:v>
                </c:pt>
                <c:pt idx="210">
                  <c:v>-2.1825507546389625E-2</c:v>
                </c:pt>
                <c:pt idx="211">
                  <c:v>-2.1827193740387312E-2</c:v>
                </c:pt>
                <c:pt idx="212">
                  <c:v>-2.1807707347640534E-2</c:v>
                </c:pt>
                <c:pt idx="213">
                  <c:v>-2.1966577671697022E-2</c:v>
                </c:pt>
                <c:pt idx="214">
                  <c:v>-2.1960154127014676E-2</c:v>
                </c:pt>
                <c:pt idx="215">
                  <c:v>-2.1962751263965043E-2</c:v>
                </c:pt>
                <c:pt idx="216">
                  <c:v>-2.195948661840395E-2</c:v>
                </c:pt>
                <c:pt idx="217">
                  <c:v>-2.1943093713822998E-2</c:v>
                </c:pt>
                <c:pt idx="218">
                  <c:v>-2.1869633089439303E-2</c:v>
                </c:pt>
                <c:pt idx="219">
                  <c:v>-2.1862221018568384E-2</c:v>
                </c:pt>
                <c:pt idx="220">
                  <c:v>-2.1862102646815158E-2</c:v>
                </c:pt>
                <c:pt idx="221">
                  <c:v>-2.189041232221145E-2</c:v>
                </c:pt>
                <c:pt idx="222">
                  <c:v>-2.188796468523227E-2</c:v>
                </c:pt>
                <c:pt idx="223">
                  <c:v>-2.1885480991125715E-2</c:v>
                </c:pt>
                <c:pt idx="224">
                  <c:v>-2.1918670410032568E-2</c:v>
                </c:pt>
                <c:pt idx="225">
                  <c:v>-2.1931197877568902E-2</c:v>
                </c:pt>
                <c:pt idx="226">
                  <c:v>-2.1962056350552307E-2</c:v>
                </c:pt>
                <c:pt idx="227">
                  <c:v>-2.1962894476823147E-2</c:v>
                </c:pt>
                <c:pt idx="228">
                  <c:v>-2.2226064935058007E-2</c:v>
                </c:pt>
                <c:pt idx="229">
                  <c:v>-2.227118570890577E-2</c:v>
                </c:pt>
                <c:pt idx="230">
                  <c:v>-2.2271012484976357E-2</c:v>
                </c:pt>
                <c:pt idx="231">
                  <c:v>-2.2220275137488539E-2</c:v>
                </c:pt>
                <c:pt idx="232">
                  <c:v>-2.2816469848173961E-2</c:v>
                </c:pt>
                <c:pt idx="233">
                  <c:v>-2.2842364705091173E-2</c:v>
                </c:pt>
                <c:pt idx="234">
                  <c:v>-2.2855034593689493E-2</c:v>
                </c:pt>
                <c:pt idx="235">
                  <c:v>-2.2933181806712673E-2</c:v>
                </c:pt>
                <c:pt idx="236">
                  <c:v>-2.2967296104481182E-2</c:v>
                </c:pt>
                <c:pt idx="237">
                  <c:v>-2.3140809954160124E-2</c:v>
                </c:pt>
                <c:pt idx="238">
                  <c:v>-2.3331077364118956E-2</c:v>
                </c:pt>
                <c:pt idx="239">
                  <c:v>-2.3330014877922824E-2</c:v>
                </c:pt>
                <c:pt idx="240">
                  <c:v>-2.3481984515452994E-2</c:v>
                </c:pt>
                <c:pt idx="241">
                  <c:v>-2.3789671631224411E-2</c:v>
                </c:pt>
                <c:pt idx="242">
                  <c:v>-2.3967610969453292E-2</c:v>
                </c:pt>
                <c:pt idx="243">
                  <c:v>-2.4005319096887599E-2</c:v>
                </c:pt>
                <c:pt idx="244">
                  <c:v>-2.401566071541255E-2</c:v>
                </c:pt>
                <c:pt idx="245">
                  <c:v>-2.4027975805361309E-2</c:v>
                </c:pt>
                <c:pt idx="246">
                  <c:v>-2.4027047577249404E-2</c:v>
                </c:pt>
                <c:pt idx="247">
                  <c:v>-2.3998690758217735E-2</c:v>
                </c:pt>
                <c:pt idx="248">
                  <c:v>-2.4679343710537333E-2</c:v>
                </c:pt>
                <c:pt idx="249">
                  <c:v>-2.4672758696681854E-2</c:v>
                </c:pt>
                <c:pt idx="250">
                  <c:v>-2.4689396949904741E-2</c:v>
                </c:pt>
                <c:pt idx="251">
                  <c:v>-2.4932746249474207E-2</c:v>
                </c:pt>
              </c:numCache>
            </c:numRef>
          </c:val>
          <c:smooth val="0"/>
          <c:extLst>
            <c:ext xmlns:c16="http://schemas.microsoft.com/office/drawing/2014/chart" uri="{C3380CC4-5D6E-409C-BE32-E72D297353CC}">
              <c16:uniqueId val="{00000000-4A47-486B-B7C4-F1FC2B7064C4}"/>
            </c:ext>
          </c:extLst>
        </c:ser>
        <c:ser>
          <c:idx val="1"/>
          <c:order val="1"/>
          <c:tx>
            <c:strRef>
              <c:f>'VaR_ES + Graphs'!$N$3</c:f>
              <c:strCache>
                <c:ptCount val="1"/>
                <c:pt idx="0">
                  <c:v>ES 1day (rolling window)</c:v>
                </c:pt>
              </c:strCache>
            </c:strRef>
          </c:tx>
          <c:spPr>
            <a:ln w="28575" cap="rnd">
              <a:solidFill>
                <a:schemeClr val="accent2"/>
              </a:solidFill>
              <a:round/>
            </a:ln>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'VaR_ES + Graphs'!$N$4:$N$255</c:f>
              <c:numCache>
                <c:formatCode>0.0000%</c:formatCode>
                <c:ptCount val="252"/>
                <c:pt idx="0">
                  <c:v>-2.2359250244736291E-2</c:v>
                </c:pt>
                <c:pt idx="1">
                  <c:v>-2.2363967299622988E-2</c:v>
                </c:pt>
                <c:pt idx="2">
                  <c:v>-2.2411375680886064E-2</c:v>
                </c:pt>
                <c:pt idx="3">
                  <c:v>-2.2348986564024596E-2</c:v>
                </c:pt>
                <c:pt idx="4">
                  <c:v>-2.233142997302268E-2</c:v>
                </c:pt>
                <c:pt idx="5">
                  <c:v>-2.2373779555825962E-2</c:v>
                </c:pt>
                <c:pt idx="6">
                  <c:v>-2.2126436402844455E-2</c:v>
                </c:pt>
                <c:pt idx="7">
                  <c:v>-2.2022549674446414E-2</c:v>
                </c:pt>
                <c:pt idx="8">
                  <c:v>-2.2049396241001919E-2</c:v>
                </c:pt>
                <c:pt idx="9">
                  <c:v>-2.2047964914584311E-2</c:v>
                </c:pt>
                <c:pt idx="10">
                  <c:v>-2.2036225894412498E-2</c:v>
                </c:pt>
                <c:pt idx="11">
                  <c:v>-2.2076017988734611E-2</c:v>
                </c:pt>
                <c:pt idx="12">
                  <c:v>-2.1977110681138282E-2</c:v>
                </c:pt>
                <c:pt idx="13">
                  <c:v>-2.1942450014814627E-2</c:v>
                </c:pt>
                <c:pt idx="14">
                  <c:v>-2.1951406858516022E-2</c:v>
                </c:pt>
                <c:pt idx="15">
                  <c:v>-2.1944580286490378E-2</c:v>
                </c:pt>
                <c:pt idx="16">
                  <c:v>-2.1955405196109317E-2</c:v>
                </c:pt>
                <c:pt idx="17">
                  <c:v>-2.1952830303141952E-2</c:v>
                </c:pt>
                <c:pt idx="18">
                  <c:v>-2.194098538833418E-2</c:v>
                </c:pt>
                <c:pt idx="19">
                  <c:v>-2.1962894268302009E-2</c:v>
                </c:pt>
                <c:pt idx="20">
                  <c:v>-2.1902606702357521E-2</c:v>
                </c:pt>
                <c:pt idx="21">
                  <c:v>-2.1878360618534883E-2</c:v>
                </c:pt>
                <c:pt idx="22">
                  <c:v>-2.1864525296637134E-2</c:v>
                </c:pt>
                <c:pt idx="23">
                  <c:v>-2.1903220867413371E-2</c:v>
                </c:pt>
                <c:pt idx="24">
                  <c:v>-2.1884774370665331E-2</c:v>
                </c:pt>
                <c:pt idx="25">
                  <c:v>-2.1891037774982993E-2</c:v>
                </c:pt>
                <c:pt idx="26">
                  <c:v>-2.1892513912495595E-2</c:v>
                </c:pt>
                <c:pt idx="27">
                  <c:v>-2.1892285651310024E-2</c:v>
                </c:pt>
                <c:pt idx="28">
                  <c:v>-2.191113666060512E-2</c:v>
                </c:pt>
                <c:pt idx="29">
                  <c:v>-2.1905809443931678E-2</c:v>
                </c:pt>
                <c:pt idx="30">
                  <c:v>-2.1837195779451805E-2</c:v>
                </c:pt>
                <c:pt idx="31">
                  <c:v>-2.184909555983602E-2</c:v>
                </c:pt>
                <c:pt idx="32">
                  <c:v>-2.1918699481184595E-2</c:v>
                </c:pt>
                <c:pt idx="33">
                  <c:v>-2.1915854391447897E-2</c:v>
                </c:pt>
                <c:pt idx="34">
                  <c:v>-2.1944500058216555E-2</c:v>
                </c:pt>
                <c:pt idx="35">
                  <c:v>-2.1912339902964376E-2</c:v>
                </c:pt>
                <c:pt idx="36">
                  <c:v>-2.2011989531999322E-2</c:v>
                </c:pt>
                <c:pt idx="37">
                  <c:v>-2.2073079542347659E-2</c:v>
                </c:pt>
                <c:pt idx="38">
                  <c:v>-2.208940108945608E-2</c:v>
                </c:pt>
                <c:pt idx="39">
                  <c:v>-2.1989755445677616E-2</c:v>
                </c:pt>
                <c:pt idx="40">
                  <c:v>-2.2027561214111872E-2</c:v>
                </c:pt>
                <c:pt idx="41">
                  <c:v>-2.2041456433184829E-2</c:v>
                </c:pt>
                <c:pt idx="42">
                  <c:v>-2.1660581525926374E-2</c:v>
                </c:pt>
                <c:pt idx="43">
                  <c:v>-2.1655209269427125E-2</c:v>
                </c:pt>
                <c:pt idx="44">
                  <c:v>-2.1656480636236871E-2</c:v>
                </c:pt>
                <c:pt idx="45">
                  <c:v>-2.1658318152742499E-2</c:v>
                </c:pt>
                <c:pt idx="46">
                  <c:v>-2.1658277641244169E-2</c:v>
                </c:pt>
                <c:pt idx="47">
                  <c:v>-2.1734440163927608E-2</c:v>
                </c:pt>
                <c:pt idx="48">
                  <c:v>-2.1737098068173834E-2</c:v>
                </c:pt>
                <c:pt idx="49">
                  <c:v>-2.1708279726433428E-2</c:v>
                </c:pt>
                <c:pt idx="50">
                  <c:v>-2.1708947874218933E-2</c:v>
                </c:pt>
                <c:pt idx="51">
                  <c:v>-2.1778735673793088E-2</c:v>
                </c:pt>
                <c:pt idx="52">
                  <c:v>-2.1970684892676017E-2</c:v>
                </c:pt>
                <c:pt idx="53">
                  <c:v>-2.1955885128323381E-2</c:v>
                </c:pt>
                <c:pt idx="54">
                  <c:v>-2.2771652191611754E-2</c:v>
                </c:pt>
                <c:pt idx="55">
                  <c:v>-2.2853675056981354E-2</c:v>
                </c:pt>
                <c:pt idx="56">
                  <c:v>-2.2840208311893206E-2</c:v>
                </c:pt>
                <c:pt idx="57">
                  <c:v>-2.3199933371686802E-2</c:v>
                </c:pt>
                <c:pt idx="58">
                  <c:v>-2.3257612471157187E-2</c:v>
                </c:pt>
                <c:pt idx="59">
                  <c:v>-2.3209252944770605E-2</c:v>
                </c:pt>
                <c:pt idx="60">
                  <c:v>-2.3244141210803884E-2</c:v>
                </c:pt>
                <c:pt idx="61">
                  <c:v>-2.3278474509010175E-2</c:v>
                </c:pt>
                <c:pt idx="62">
                  <c:v>-2.3276895238885046E-2</c:v>
                </c:pt>
                <c:pt idx="63">
                  <c:v>-2.3350747791048721E-2</c:v>
                </c:pt>
                <c:pt idx="64">
                  <c:v>-2.1837059093860221E-2</c:v>
                </c:pt>
                <c:pt idx="65">
                  <c:v>-2.1855581869392179E-2</c:v>
                </c:pt>
                <c:pt idx="66">
                  <c:v>-2.1863578157263037E-2</c:v>
                </c:pt>
                <c:pt idx="67">
                  <c:v>-2.190503123583119E-2</c:v>
                </c:pt>
                <c:pt idx="68">
                  <c:v>-2.2016713974229142E-2</c:v>
                </c:pt>
                <c:pt idx="69">
                  <c:v>-2.1992888119053523E-2</c:v>
                </c:pt>
                <c:pt idx="70">
                  <c:v>-2.1957611016926875E-2</c:v>
                </c:pt>
                <c:pt idx="71">
                  <c:v>-2.2917033151258728E-2</c:v>
                </c:pt>
                <c:pt idx="72">
                  <c:v>-2.2950875741232932E-2</c:v>
                </c:pt>
                <c:pt idx="73">
                  <c:v>-2.2920792369936591E-2</c:v>
                </c:pt>
                <c:pt idx="74">
                  <c:v>-2.2880513176388666E-2</c:v>
                </c:pt>
                <c:pt idx="75">
                  <c:v>-2.2866544714349644E-2</c:v>
                </c:pt>
                <c:pt idx="76">
                  <c:v>-2.2944942106604607E-2</c:v>
                </c:pt>
                <c:pt idx="77">
                  <c:v>-2.2937018845938986E-2</c:v>
                </c:pt>
                <c:pt idx="78">
                  <c:v>-2.2937967434425419E-2</c:v>
                </c:pt>
                <c:pt idx="79">
                  <c:v>-2.2914905994691533E-2</c:v>
                </c:pt>
                <c:pt idx="80">
                  <c:v>-2.2792282373685614E-2</c:v>
                </c:pt>
                <c:pt idx="81">
                  <c:v>-2.2753130360137878E-2</c:v>
                </c:pt>
                <c:pt idx="82">
                  <c:v>-2.2759215788942595E-2</c:v>
                </c:pt>
                <c:pt idx="83">
                  <c:v>-2.2834137847480177E-2</c:v>
                </c:pt>
                <c:pt idx="84">
                  <c:v>-2.2877305693891584E-2</c:v>
                </c:pt>
                <c:pt idx="85">
                  <c:v>-2.2917764831978608E-2</c:v>
                </c:pt>
                <c:pt idx="86">
                  <c:v>-2.303814144156607E-2</c:v>
                </c:pt>
                <c:pt idx="87">
                  <c:v>-2.3049461948658468E-2</c:v>
                </c:pt>
                <c:pt idx="88">
                  <c:v>-2.2913890122227172E-2</c:v>
                </c:pt>
                <c:pt idx="89">
                  <c:v>-2.2962359585275278E-2</c:v>
                </c:pt>
                <c:pt idx="90">
                  <c:v>-2.2934288848692079E-2</c:v>
                </c:pt>
                <c:pt idx="91">
                  <c:v>-2.2927832133296425E-2</c:v>
                </c:pt>
                <c:pt idx="92">
                  <c:v>-2.2946876282238567E-2</c:v>
                </c:pt>
                <c:pt idx="93">
                  <c:v>-2.2964139318600876E-2</c:v>
                </c:pt>
                <c:pt idx="94">
                  <c:v>-2.310904050264417E-2</c:v>
                </c:pt>
                <c:pt idx="95">
                  <c:v>-2.3129520233548896E-2</c:v>
                </c:pt>
                <c:pt idx="96">
                  <c:v>-2.3171201895118926E-2</c:v>
                </c:pt>
                <c:pt idx="97">
                  <c:v>-2.341870748419142E-2</c:v>
                </c:pt>
                <c:pt idx="98">
                  <c:v>-2.3617436304234907E-2</c:v>
                </c:pt>
                <c:pt idx="99">
                  <c:v>-2.3573833212833677E-2</c:v>
                </c:pt>
                <c:pt idx="100">
                  <c:v>-2.3568025833607158E-2</c:v>
                </c:pt>
                <c:pt idx="101">
                  <c:v>-2.3618630424425476E-2</c:v>
                </c:pt>
                <c:pt idx="102">
                  <c:v>-2.3601991249841772E-2</c:v>
                </c:pt>
                <c:pt idx="103">
                  <c:v>-2.3609870943106324E-2</c:v>
                </c:pt>
                <c:pt idx="104">
                  <c:v>-2.358634765146116E-2</c:v>
                </c:pt>
                <c:pt idx="105">
                  <c:v>-2.3513065936750458E-2</c:v>
                </c:pt>
                <c:pt idx="106">
                  <c:v>-2.3494692365259365E-2</c:v>
                </c:pt>
                <c:pt idx="107">
                  <c:v>-2.3487552151147048E-2</c:v>
                </c:pt>
                <c:pt idx="108">
                  <c:v>-2.350747752866799E-2</c:v>
                </c:pt>
                <c:pt idx="109">
                  <c:v>-2.3511612941160616E-2</c:v>
                </c:pt>
                <c:pt idx="110">
                  <c:v>-2.351678834729615E-2</c:v>
                </c:pt>
                <c:pt idx="111">
                  <c:v>-2.3438128989312492E-2</c:v>
                </c:pt>
                <c:pt idx="112">
                  <c:v>-2.344002410890968E-2</c:v>
                </c:pt>
                <c:pt idx="113">
                  <c:v>-2.3439825360909074E-2</c:v>
                </c:pt>
                <c:pt idx="114">
                  <c:v>-2.3289923707896953E-2</c:v>
                </c:pt>
                <c:pt idx="115">
                  <c:v>-2.329714489805056E-2</c:v>
                </c:pt>
                <c:pt idx="116">
                  <c:v>-2.3297363078889986E-2</c:v>
                </c:pt>
                <c:pt idx="117">
                  <c:v>-2.324578478564646E-2</c:v>
                </c:pt>
                <c:pt idx="118">
                  <c:v>-2.3212807770287933E-2</c:v>
                </c:pt>
                <c:pt idx="119">
                  <c:v>-2.2908696229704276E-2</c:v>
                </c:pt>
                <c:pt idx="120">
                  <c:v>-2.2901638429359494E-2</c:v>
                </c:pt>
                <c:pt idx="121">
                  <c:v>-2.290337097150821E-2</c:v>
                </c:pt>
                <c:pt idx="122">
                  <c:v>-2.299132547887309E-2</c:v>
                </c:pt>
                <c:pt idx="123">
                  <c:v>-2.3001142580706405E-2</c:v>
                </c:pt>
                <c:pt idx="124">
                  <c:v>-2.2977942109151151E-2</c:v>
                </c:pt>
                <c:pt idx="125">
                  <c:v>-2.2968392435460613E-2</c:v>
                </c:pt>
                <c:pt idx="126">
                  <c:v>-2.3082674695119033E-2</c:v>
                </c:pt>
                <c:pt idx="127">
                  <c:v>-2.3037241425351254E-2</c:v>
                </c:pt>
                <c:pt idx="128">
                  <c:v>-2.304403217782355E-2</c:v>
                </c:pt>
                <c:pt idx="129">
                  <c:v>-2.3038703049014474E-2</c:v>
                </c:pt>
                <c:pt idx="130">
                  <c:v>-2.3034112684033482E-2</c:v>
                </c:pt>
                <c:pt idx="131">
                  <c:v>-2.3025599981699514E-2</c:v>
                </c:pt>
                <c:pt idx="132">
                  <c:v>-2.3023490201331064E-2</c:v>
                </c:pt>
                <c:pt idx="133">
                  <c:v>-2.3040076198187705E-2</c:v>
                </c:pt>
                <c:pt idx="134">
                  <c:v>-2.3211041680344512E-2</c:v>
                </c:pt>
                <c:pt idx="135">
                  <c:v>-2.3663376238167864E-2</c:v>
                </c:pt>
                <c:pt idx="136">
                  <c:v>-2.3015518056737294E-2</c:v>
                </c:pt>
                <c:pt idx="137">
                  <c:v>-2.2996142222290267E-2</c:v>
                </c:pt>
                <c:pt idx="138">
                  <c:v>-2.2978560035566507E-2</c:v>
                </c:pt>
                <c:pt idx="139">
                  <c:v>-2.2975928014461085E-2</c:v>
                </c:pt>
                <c:pt idx="140">
                  <c:v>-2.2896196687295128E-2</c:v>
                </c:pt>
                <c:pt idx="141">
                  <c:v>-2.2895278531614931E-2</c:v>
                </c:pt>
                <c:pt idx="142">
                  <c:v>-2.297212538541113E-2</c:v>
                </c:pt>
                <c:pt idx="143">
                  <c:v>-2.2861445981644999E-2</c:v>
                </c:pt>
                <c:pt idx="144">
                  <c:v>-2.2835769335122307E-2</c:v>
                </c:pt>
                <c:pt idx="145">
                  <c:v>-2.2790849497535463E-2</c:v>
                </c:pt>
                <c:pt idx="146">
                  <c:v>-2.2880858867723421E-2</c:v>
                </c:pt>
                <c:pt idx="147">
                  <c:v>-2.2917963353409072E-2</c:v>
                </c:pt>
                <c:pt idx="148">
                  <c:v>-2.2958204417666474E-2</c:v>
                </c:pt>
                <c:pt idx="149">
                  <c:v>-2.3180808342745871E-2</c:v>
                </c:pt>
                <c:pt idx="150">
                  <c:v>-2.3187611517598034E-2</c:v>
                </c:pt>
                <c:pt idx="151">
                  <c:v>-2.3773847037226875E-2</c:v>
                </c:pt>
                <c:pt idx="152">
                  <c:v>-2.3828863360665847E-2</c:v>
                </c:pt>
                <c:pt idx="153">
                  <c:v>-2.3840843559355406E-2</c:v>
                </c:pt>
                <c:pt idx="154">
                  <c:v>-2.3808472840215623E-2</c:v>
                </c:pt>
                <c:pt idx="155">
                  <c:v>-2.3776770017127167E-2</c:v>
                </c:pt>
                <c:pt idx="156">
                  <c:v>-2.3775772796729894E-2</c:v>
                </c:pt>
                <c:pt idx="157">
                  <c:v>-2.3806221775333741E-2</c:v>
                </c:pt>
                <c:pt idx="158">
                  <c:v>-2.3806202569415662E-2</c:v>
                </c:pt>
                <c:pt idx="159">
                  <c:v>-2.3802018129364323E-2</c:v>
                </c:pt>
                <c:pt idx="160">
                  <c:v>-2.3819840155742011E-2</c:v>
                </c:pt>
                <c:pt idx="161">
                  <c:v>-2.3724965910788386E-2</c:v>
                </c:pt>
                <c:pt idx="162">
                  <c:v>-2.327564886462458E-2</c:v>
                </c:pt>
                <c:pt idx="163">
                  <c:v>-2.3273599362850297E-2</c:v>
                </c:pt>
                <c:pt idx="164">
                  <c:v>-2.3274257995124836E-2</c:v>
                </c:pt>
                <c:pt idx="165">
                  <c:v>-2.32969881661515E-2</c:v>
                </c:pt>
                <c:pt idx="166">
                  <c:v>-2.331171765466504E-2</c:v>
                </c:pt>
                <c:pt idx="167">
                  <c:v>-2.319989464795319E-2</c:v>
                </c:pt>
                <c:pt idx="168">
                  <c:v>-2.3210796536953456E-2</c:v>
                </c:pt>
                <c:pt idx="169">
                  <c:v>-2.3211749030792692E-2</c:v>
                </c:pt>
                <c:pt idx="170">
                  <c:v>-2.3209866300136391E-2</c:v>
                </c:pt>
                <c:pt idx="171">
                  <c:v>-2.3239727762844647E-2</c:v>
                </c:pt>
                <c:pt idx="172">
                  <c:v>-2.3229484792012412E-2</c:v>
                </c:pt>
                <c:pt idx="173">
                  <c:v>-2.3460079218460932E-2</c:v>
                </c:pt>
                <c:pt idx="174">
                  <c:v>-2.3469288269367006E-2</c:v>
                </c:pt>
                <c:pt idx="175">
                  <c:v>-2.3517936913425429E-2</c:v>
                </c:pt>
                <c:pt idx="176">
                  <c:v>-2.3518657206310134E-2</c:v>
                </c:pt>
                <c:pt idx="177">
                  <c:v>-2.3494798415303123E-2</c:v>
                </c:pt>
                <c:pt idx="178">
                  <c:v>-2.3228416557873513E-2</c:v>
                </c:pt>
                <c:pt idx="179">
                  <c:v>-2.3341509933039552E-2</c:v>
                </c:pt>
                <c:pt idx="180">
                  <c:v>-2.3361780301258277E-2</c:v>
                </c:pt>
                <c:pt idx="181">
                  <c:v>-2.3341280301661289E-2</c:v>
                </c:pt>
                <c:pt idx="182">
                  <c:v>-2.3353185403121018E-2</c:v>
                </c:pt>
                <c:pt idx="183">
                  <c:v>-2.3544945192758009E-2</c:v>
                </c:pt>
                <c:pt idx="184">
                  <c:v>-2.3538018960497259E-2</c:v>
                </c:pt>
                <c:pt idx="185">
                  <c:v>-2.3563252650038623E-2</c:v>
                </c:pt>
                <c:pt idx="186">
                  <c:v>-2.3597147784213932E-2</c:v>
                </c:pt>
                <c:pt idx="187">
                  <c:v>-2.3600167057900325E-2</c:v>
                </c:pt>
                <c:pt idx="188">
                  <c:v>-2.3621259786628601E-2</c:v>
                </c:pt>
                <c:pt idx="189">
                  <c:v>-2.3837353157406996E-2</c:v>
                </c:pt>
                <c:pt idx="190">
                  <c:v>-2.3867980504273158E-2</c:v>
                </c:pt>
                <c:pt idx="191">
                  <c:v>-2.397851194428044E-2</c:v>
                </c:pt>
                <c:pt idx="192">
                  <c:v>-2.4181141906012674E-2</c:v>
                </c:pt>
                <c:pt idx="193">
                  <c:v>-2.4249795014745133E-2</c:v>
                </c:pt>
                <c:pt idx="194">
                  <c:v>-2.4119992006846436E-2</c:v>
                </c:pt>
                <c:pt idx="195">
                  <c:v>-2.4200237590694364E-2</c:v>
                </c:pt>
                <c:pt idx="196">
                  <c:v>-2.4230566414344571E-2</c:v>
                </c:pt>
                <c:pt idx="197">
                  <c:v>-2.4209763175958063E-2</c:v>
                </c:pt>
                <c:pt idx="198">
                  <c:v>-2.4632304057067129E-2</c:v>
                </c:pt>
                <c:pt idx="199">
                  <c:v>-2.4621251468999364E-2</c:v>
                </c:pt>
                <c:pt idx="200">
                  <c:v>-2.4517587422672484E-2</c:v>
                </c:pt>
                <c:pt idx="201">
                  <c:v>-2.4503433265096089E-2</c:v>
                </c:pt>
                <c:pt idx="202">
                  <c:v>-2.4605577055525765E-2</c:v>
                </c:pt>
                <c:pt idx="203">
                  <c:v>-2.4730325689157839E-2</c:v>
                </c:pt>
                <c:pt idx="204">
                  <c:v>-2.4726627733901059E-2</c:v>
                </c:pt>
                <c:pt idx="205">
                  <c:v>-2.4722757570894854E-2</c:v>
                </c:pt>
                <c:pt idx="206">
                  <c:v>-2.4803007801850473E-2</c:v>
                </c:pt>
                <c:pt idx="207">
                  <c:v>-2.4864121372949143E-2</c:v>
                </c:pt>
                <c:pt idx="208">
                  <c:v>-2.4881494700991068E-2</c:v>
                </c:pt>
                <c:pt idx="209">
                  <c:v>-2.4887581086665854E-2</c:v>
                </c:pt>
                <c:pt idx="210">
                  <c:v>-2.5004709625763032E-2</c:v>
                </c:pt>
                <c:pt idx="211">
                  <c:v>-2.5006641438399931E-2</c:v>
                </c:pt>
                <c:pt idx="212">
                  <c:v>-2.4984316569608169E-2</c:v>
                </c:pt>
                <c:pt idx="213">
                  <c:v>-2.5166328663152378E-2</c:v>
                </c:pt>
                <c:pt idx="214">
                  <c:v>-2.515896943591751E-2</c:v>
                </c:pt>
                <c:pt idx="215">
                  <c:v>-2.5161944883574996E-2</c:v>
                </c:pt>
                <c:pt idx="216">
                  <c:v>-2.5158204694985448E-2</c:v>
                </c:pt>
                <c:pt idx="217">
                  <c:v>-2.5139423925828151E-2</c:v>
                </c:pt>
                <c:pt idx="218">
                  <c:v>-2.5055262694858499E-2</c:v>
                </c:pt>
                <c:pt idx="219">
                  <c:v>-2.5046770948242345E-2</c:v>
                </c:pt>
                <c:pt idx="220">
                  <c:v>-2.5046635333924511E-2</c:v>
                </c:pt>
                <c:pt idx="221">
                  <c:v>-2.5079068724597295E-2</c:v>
                </c:pt>
                <c:pt idx="222">
                  <c:v>-2.5076264553752538E-2</c:v>
                </c:pt>
                <c:pt idx="223">
                  <c:v>-2.507341907353625E-2</c:v>
                </c:pt>
                <c:pt idx="224">
                  <c:v>-2.5111443013215537E-2</c:v>
                </c:pt>
                <c:pt idx="225">
                  <c:v>-2.5125795288296719E-2</c:v>
                </c:pt>
                <c:pt idx="226">
                  <c:v>-2.5161148745933587E-2</c:v>
                </c:pt>
                <c:pt idx="227">
                  <c:v>-2.5162108957465325E-2</c:v>
                </c:pt>
                <c:pt idx="228">
                  <c:v>-2.5463614014163544E-2</c:v>
                </c:pt>
                <c:pt idx="229">
                  <c:v>-2.551530728387354E-2</c:v>
                </c:pt>
                <c:pt idx="230">
                  <c:v>-2.5515108827363606E-2</c:v>
                </c:pt>
                <c:pt idx="231">
                  <c:v>-2.5456980848510526E-2</c:v>
                </c:pt>
                <c:pt idx="232">
                  <c:v>-2.6140019975523669E-2</c:v>
                </c:pt>
                <c:pt idx="233">
                  <c:v>-2.6169686794342856E-2</c:v>
                </c:pt>
                <c:pt idx="234">
                  <c:v>-2.6184202236181651E-2</c:v>
                </c:pt>
                <c:pt idx="235">
                  <c:v>-2.6273732725475153E-2</c:v>
                </c:pt>
                <c:pt idx="236">
                  <c:v>-2.6312816266051486E-2</c:v>
                </c:pt>
                <c:pt idx="237">
                  <c:v>-2.6511604927348296E-2</c:v>
                </c:pt>
                <c:pt idx="238">
                  <c:v>-2.6729587548240594E-2</c:v>
                </c:pt>
                <c:pt idx="239">
                  <c:v>-2.6728370295502752E-2</c:v>
                </c:pt>
                <c:pt idx="240">
                  <c:v>-2.6902476517330472E-2</c:v>
                </c:pt>
                <c:pt idx="241">
                  <c:v>-2.7254982729115019E-2</c:v>
                </c:pt>
                <c:pt idx="242">
                  <c:v>-2.7458841515626935E-2</c:v>
                </c:pt>
                <c:pt idx="243">
                  <c:v>-2.7502042379342111E-2</c:v>
                </c:pt>
                <c:pt idx="244">
                  <c:v>-2.7513890404764985E-2</c:v>
                </c:pt>
                <c:pt idx="245">
                  <c:v>-2.7527999366379251E-2</c:v>
                </c:pt>
                <c:pt idx="246">
                  <c:v>-2.7526935928365023E-2</c:v>
                </c:pt>
                <c:pt idx="247">
                  <c:v>-2.7494448526901843E-2</c:v>
                </c:pt>
                <c:pt idx="248">
                  <c:v>-2.8274248464772486E-2</c:v>
                </c:pt>
                <c:pt idx="249">
                  <c:v>-2.8266704248034895E-2</c:v>
                </c:pt>
                <c:pt idx="250">
                  <c:v>-2.828576610442627E-2</c:v>
                </c:pt>
                <c:pt idx="251">
                  <c:v>-2.8564562762897289E-2</c:v>
                </c:pt>
              </c:numCache>
            </c:numRef>
          </c:val>
          <c:smooth val="0"/>
          <c:extLst>
            <c:ext xmlns:c16="http://schemas.microsoft.com/office/drawing/2014/chart" uri="{C3380CC4-5D6E-409C-BE32-E72D297353CC}">
              <c16:uniqueId val="{00000001-4A47-486B-B7C4-F1FC2B7064C4}"/>
            </c:ext>
          </c:extLst>
        </c:ser>
        <c:ser>
          <c:idx val="2"/>
          <c:order val="2"/>
          <c:tx>
            <c:strRef>
              <c:f>'VaR_ES + Graphs'!$M$3</c:f>
              <c:strCache>
                <c:ptCount val="1"/>
                <c:pt idx="0">
                  <c:v>VaR 10days</c:v>
                </c:pt>
              </c:strCache>
            </c:strRef>
          </c:tx>
          <c:spPr>
            <a:ln w="28575" cap="rnd">
              <a:solidFill>
                <a:schemeClr val="accent3"/>
              </a:solidFill>
              <a:round/>
            </a:ln>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'VaR_ES + Graphs'!$M$4:$M$255</c:f>
              <c:numCache>
                <c:formatCode>0.000%</c:formatCode>
                <c:ptCount val="252"/>
                <c:pt idx="0">
                  <c:v>-6.1716284580614483E-2</c:v>
                </c:pt>
                <c:pt idx="1">
                  <c:v>-6.1729304655016949E-2</c:v>
                </c:pt>
                <c:pt idx="2">
                  <c:v>-6.18601618670215E-2</c:v>
                </c:pt>
                <c:pt idx="3">
                  <c:v>-6.1687954639640864E-2</c:v>
                </c:pt>
                <c:pt idx="4">
                  <c:v>-6.163949471568636E-2</c:v>
                </c:pt>
                <c:pt idx="5">
                  <c:v>-6.1756388568367002E-2</c:v>
                </c:pt>
                <c:pt idx="6">
                  <c:v>-6.1073668877349323E-2</c:v>
                </c:pt>
                <c:pt idx="7">
                  <c:v>-6.0786919419125798E-2</c:v>
                </c:pt>
                <c:pt idx="8">
                  <c:v>-6.0861021650793511E-2</c:v>
                </c:pt>
                <c:pt idx="9">
                  <c:v>-6.0857070885559882E-2</c:v>
                </c:pt>
                <c:pt idx="10">
                  <c:v>-6.0824668693997497E-2</c:v>
                </c:pt>
                <c:pt idx="11">
                  <c:v>-6.0934503334710489E-2</c:v>
                </c:pt>
                <c:pt idx="12">
                  <c:v>-6.0661498136597707E-2</c:v>
                </c:pt>
                <c:pt idx="13">
                  <c:v>-6.0565827328177467E-2</c:v>
                </c:pt>
                <c:pt idx="14">
                  <c:v>-6.0590550121149896E-2</c:v>
                </c:pt>
                <c:pt idx="15">
                  <c:v>-6.0571707330929606E-2</c:v>
                </c:pt>
                <c:pt idx="16">
                  <c:v>-6.0601586383012718E-2</c:v>
                </c:pt>
                <c:pt idx="17">
                  <c:v>-6.0594479130962692E-2</c:v>
                </c:pt>
                <c:pt idx="18">
                  <c:v>-6.0561784647690325E-2</c:v>
                </c:pt>
                <c:pt idx="19">
                  <c:v>-6.0622257814551335E-2</c:v>
                </c:pt>
                <c:pt idx="20">
                  <c:v>-6.045585131452217E-2</c:v>
                </c:pt>
                <c:pt idx="21">
                  <c:v>-6.0388926968098014E-2</c:v>
                </c:pt>
                <c:pt idx="22">
                  <c:v>-6.0350738538067494E-2</c:v>
                </c:pt>
                <c:pt idx="23">
                  <c:v>-6.045754654065684E-2</c:v>
                </c:pt>
                <c:pt idx="24">
                  <c:v>-6.040663028763598E-2</c:v>
                </c:pt>
                <c:pt idx="25">
                  <c:v>-6.0423918615244536E-2</c:v>
                </c:pt>
                <c:pt idx="26">
                  <c:v>-6.0427993068627832E-2</c:v>
                </c:pt>
                <c:pt idx="27">
                  <c:v>-6.0427363019223974E-2</c:v>
                </c:pt>
                <c:pt idx="28">
                  <c:v>-6.0479395812880012E-2</c:v>
                </c:pt>
                <c:pt idx="29">
                  <c:v>-6.0464691562216774E-2</c:v>
                </c:pt>
                <c:pt idx="30">
                  <c:v>-6.0275303259979068E-2</c:v>
                </c:pt>
                <c:pt idx="31">
                  <c:v>-6.0308149183907658E-2</c:v>
                </c:pt>
                <c:pt idx="32">
                  <c:v>-6.0500270805646135E-2</c:v>
                </c:pt>
                <c:pt idx="33">
                  <c:v>-6.0492417753064971E-2</c:v>
                </c:pt>
                <c:pt idx="34">
                  <c:v>-6.0571485883836138E-2</c:v>
                </c:pt>
                <c:pt idx="35">
                  <c:v>-6.0482717017618572E-2</c:v>
                </c:pt>
                <c:pt idx="36">
                  <c:v>-6.0757771180730377E-2</c:v>
                </c:pt>
                <c:pt idx="37">
                  <c:v>-6.0926392597925615E-2</c:v>
                </c:pt>
                <c:pt idx="38">
                  <c:v>-6.0971443538145605E-2</c:v>
                </c:pt>
                <c:pt idx="39">
                  <c:v>-6.0696400375189009E-2</c:v>
                </c:pt>
                <c:pt idx="40">
                  <c:v>-6.0800752334129432E-2</c:v>
                </c:pt>
                <c:pt idx="41">
                  <c:v>-6.083910609309854E-2</c:v>
                </c:pt>
                <c:pt idx="42">
                  <c:v>-5.9787810369463457E-2</c:v>
                </c:pt>
                <c:pt idx="43">
                  <c:v>-5.9772981799304854E-2</c:v>
                </c:pt>
                <c:pt idx="44">
                  <c:v>-5.9776491042011028E-2</c:v>
                </c:pt>
                <c:pt idx="45">
                  <c:v>-5.9781562978249568E-2</c:v>
                </c:pt>
                <c:pt idx="46">
                  <c:v>-5.9781451157900838E-2</c:v>
                </c:pt>
                <c:pt idx="47">
                  <c:v>-5.9991675913778554E-2</c:v>
                </c:pt>
                <c:pt idx="48">
                  <c:v>-5.9999012294607648E-2</c:v>
                </c:pt>
                <c:pt idx="49">
                  <c:v>-5.9919467544201216E-2</c:v>
                </c:pt>
                <c:pt idx="50">
                  <c:v>-5.9921311774147251E-2</c:v>
                </c:pt>
                <c:pt idx="51">
                  <c:v>-6.0113940938883545E-2</c:v>
                </c:pt>
                <c:pt idx="52">
                  <c:v>-6.0643761594224806E-2</c:v>
                </c:pt>
                <c:pt idx="53">
                  <c:v>-6.0602911097964174E-2</c:v>
                </c:pt>
                <c:pt idx="54">
                  <c:v>-6.285460163670438E-2</c:v>
                </c:pt>
                <c:pt idx="55">
                  <c:v>-6.3081002184390875E-2</c:v>
                </c:pt>
                <c:pt idx="56">
                  <c:v>-6.3043831104719686E-2</c:v>
                </c:pt>
                <c:pt idx="57">
                  <c:v>-6.4036748752583431E-2</c:v>
                </c:pt>
                <c:pt idx="58">
                  <c:v>-6.4195955330545756E-2</c:v>
                </c:pt>
                <c:pt idx="59">
                  <c:v>-6.4062472755772898E-2</c:v>
                </c:pt>
                <c:pt idx="60">
                  <c:v>-6.4158771787782745E-2</c:v>
                </c:pt>
                <c:pt idx="61">
                  <c:v>-6.4253538990595799E-2</c:v>
                </c:pt>
                <c:pt idx="62">
                  <c:v>-6.4249179869274406E-2</c:v>
                </c:pt>
                <c:pt idx="63">
                  <c:v>-6.4453028615383906E-2</c:v>
                </c:pt>
                <c:pt idx="64">
                  <c:v>-6.0274925978684918E-2</c:v>
                </c:pt>
                <c:pt idx="65">
                  <c:v>-6.032605277736737E-2</c:v>
                </c:pt>
                <c:pt idx="66">
                  <c:v>-6.034812423201924E-2</c:v>
                </c:pt>
                <c:pt idx="67">
                  <c:v>-6.0462543542400944E-2</c:v>
                </c:pt>
                <c:pt idx="68">
                  <c:v>-6.0770811645770514E-2</c:v>
                </c:pt>
                <c:pt idx="69">
                  <c:v>-6.0705047219758904E-2</c:v>
                </c:pt>
                <c:pt idx="70">
                  <c:v>-6.0607674917459088E-2</c:v>
                </c:pt>
                <c:pt idx="71">
                  <c:v>-6.3255883995458229E-2</c:v>
                </c:pt>
                <c:pt idx="72">
                  <c:v>-6.3349296739218935E-2</c:v>
                </c:pt>
                <c:pt idx="73">
                  <c:v>-6.3266260238274266E-2</c:v>
                </c:pt>
                <c:pt idx="74">
                  <c:v>-6.3155081100133584E-2</c:v>
                </c:pt>
                <c:pt idx="75">
                  <c:v>-6.3116525175005614E-2</c:v>
                </c:pt>
                <c:pt idx="76">
                  <c:v>-6.3332918646066841E-2</c:v>
                </c:pt>
                <c:pt idx="77">
                  <c:v>-6.3311048762028088E-2</c:v>
                </c:pt>
                <c:pt idx="78">
                  <c:v>-6.3313667067934495E-2</c:v>
                </c:pt>
                <c:pt idx="79">
                  <c:v>-6.3250012591068036E-2</c:v>
                </c:pt>
                <c:pt idx="80">
                  <c:v>-6.2911545325508078E-2</c:v>
                </c:pt>
                <c:pt idx="81">
                  <c:v>-6.2803477443822947E-2</c:v>
                </c:pt>
                <c:pt idx="82">
                  <c:v>-6.2820274521175556E-2</c:v>
                </c:pt>
                <c:pt idx="83">
                  <c:v>-6.3027075332269811E-2</c:v>
                </c:pt>
                <c:pt idx="84">
                  <c:v>-6.3146227766483737E-2</c:v>
                </c:pt>
                <c:pt idx="85">
                  <c:v>-6.3257903589811162E-2</c:v>
                </c:pt>
                <c:pt idx="86">
                  <c:v>-6.3590168626108542E-2</c:v>
                </c:pt>
                <c:pt idx="87">
                  <c:v>-6.3621415632589717E-2</c:v>
                </c:pt>
                <c:pt idx="88">
                  <c:v>-6.3247208567076982E-2</c:v>
                </c:pt>
                <c:pt idx="89">
                  <c:v>-6.33809945904098E-2</c:v>
                </c:pt>
                <c:pt idx="90">
                  <c:v>-6.3303513389189103E-2</c:v>
                </c:pt>
                <c:pt idx="91">
                  <c:v>-6.3285691481904535E-2</c:v>
                </c:pt>
                <c:pt idx="92">
                  <c:v>-6.3338257382050747E-2</c:v>
                </c:pt>
                <c:pt idx="93">
                  <c:v>-6.3385907032785904E-2</c:v>
                </c:pt>
                <c:pt idx="94">
                  <c:v>-6.378586510886626E-2</c:v>
                </c:pt>
                <c:pt idx="95">
                  <c:v>-6.3842393520455024E-2</c:v>
                </c:pt>
                <c:pt idx="96">
                  <c:v>-6.3957443768521999E-2</c:v>
                </c:pt>
                <c:pt idx="97">
                  <c:v>-6.4640611817687099E-2</c:v>
                </c:pt>
                <c:pt idx="98">
                  <c:v>-6.5189145613674337E-2</c:v>
                </c:pt>
                <c:pt idx="99">
                  <c:v>-6.506879181074901E-2</c:v>
                </c:pt>
                <c:pt idx="100">
                  <c:v>-6.5052762209349663E-2</c:v>
                </c:pt>
                <c:pt idx="101">
                  <c:v>-6.5192441639287793E-2</c:v>
                </c:pt>
                <c:pt idx="102">
                  <c:v>-6.5146513979703752E-2</c:v>
                </c:pt>
                <c:pt idx="103">
                  <c:v>-6.5168263608452501E-2</c:v>
                </c:pt>
                <c:pt idx="104">
                  <c:v>-6.5103334322114403E-2</c:v>
                </c:pt>
                <c:pt idx="105">
                  <c:v>-6.4901061208743546E-2</c:v>
                </c:pt>
                <c:pt idx="106">
                  <c:v>-6.4850346244936838E-2</c:v>
                </c:pt>
                <c:pt idx="107">
                  <c:v>-6.4830637735872401E-2</c:v>
                </c:pt>
                <c:pt idx="108">
                  <c:v>-6.4885636014258258E-2</c:v>
                </c:pt>
                <c:pt idx="109">
                  <c:v>-6.4897050631987349E-2</c:v>
                </c:pt>
                <c:pt idx="110">
                  <c:v>-6.4911335853288829E-2</c:v>
                </c:pt>
                <c:pt idx="111">
                  <c:v>-6.4694219301118613E-2</c:v>
                </c:pt>
                <c:pt idx="112">
                  <c:v>-6.4699450234137118E-2</c:v>
                </c:pt>
                <c:pt idx="113">
                  <c:v>-6.4698901647398707E-2</c:v>
                </c:pt>
                <c:pt idx="114">
                  <c:v>-6.4285141213791211E-2</c:v>
                </c:pt>
                <c:pt idx="115">
                  <c:v>-6.4305073233946297E-2</c:v>
                </c:pt>
                <c:pt idx="116">
                  <c:v>-6.4305675459451581E-2</c:v>
                </c:pt>
                <c:pt idx="117">
                  <c:v>-6.4163308403796415E-2</c:v>
                </c:pt>
                <c:pt idx="118">
                  <c:v>-6.407228483000886E-2</c:v>
                </c:pt>
                <c:pt idx="119">
                  <c:v>-6.323287231941592E-2</c:v>
                </c:pt>
                <c:pt idx="120">
                  <c:v>-6.3213391289872259E-2</c:v>
                </c:pt>
                <c:pt idx="121">
                  <c:v>-6.3218173474566638E-2</c:v>
                </c:pt>
                <c:pt idx="122">
                  <c:v>-6.3460946615314345E-2</c:v>
                </c:pt>
                <c:pt idx="123">
                  <c:v>-6.3488043903634397E-2</c:v>
                </c:pt>
                <c:pt idx="124">
                  <c:v>-6.3424005669380751E-2</c:v>
                </c:pt>
                <c:pt idx="125">
                  <c:v>-6.3397646539593913E-2</c:v>
                </c:pt>
                <c:pt idx="126">
                  <c:v>-6.3713089874338796E-2</c:v>
                </c:pt>
                <c:pt idx="127">
                  <c:v>-6.3587684389998983E-2</c:v>
                </c:pt>
                <c:pt idx="128">
                  <c:v>-6.3606428310636273E-2</c:v>
                </c:pt>
                <c:pt idx="129">
                  <c:v>-6.3591718782072135E-2</c:v>
                </c:pt>
                <c:pt idx="130">
                  <c:v>-6.357904839874555E-2</c:v>
                </c:pt>
                <c:pt idx="131">
                  <c:v>-6.3555551530378201E-2</c:v>
                </c:pt>
                <c:pt idx="132">
                  <c:v>-6.3549728087990975E-2</c:v>
                </c:pt>
                <c:pt idx="133">
                  <c:v>-6.359550896574194E-2</c:v>
                </c:pt>
                <c:pt idx="134">
                  <c:v>-6.4067410046268355E-2</c:v>
                </c:pt>
                <c:pt idx="135">
                  <c:v>-6.5315949598834272E-2</c:v>
                </c:pt>
                <c:pt idx="136">
                  <c:v>-6.3527723273917092E-2</c:v>
                </c:pt>
                <c:pt idx="137">
                  <c:v>-6.3474241851256191E-2</c:v>
                </c:pt>
                <c:pt idx="138">
                  <c:v>-6.3425711277667371E-2</c:v>
                </c:pt>
                <c:pt idx="139">
                  <c:v>-6.3418446339810031E-2</c:v>
                </c:pt>
                <c:pt idx="140">
                  <c:v>-6.3198370924780298E-2</c:v>
                </c:pt>
                <c:pt idx="141">
                  <c:v>-6.3195836619889562E-2</c:v>
                </c:pt>
                <c:pt idx="142">
                  <c:v>-6.3407950275137348E-2</c:v>
                </c:pt>
                <c:pt idx="143">
                  <c:v>-6.3102451588675293E-2</c:v>
                </c:pt>
                <c:pt idx="144">
                  <c:v>-6.303157858504034E-2</c:v>
                </c:pt>
                <c:pt idx="145">
                  <c:v>-6.290759028268314E-2</c:v>
                </c:pt>
                <c:pt idx="146">
                  <c:v>-6.3156035281716566E-2</c:v>
                </c:pt>
                <c:pt idx="147">
                  <c:v>-6.3258451551167827E-2</c:v>
                </c:pt>
                <c:pt idx="148">
                  <c:v>-6.3369525444359809E-2</c:v>
                </c:pt>
                <c:pt idx="149">
                  <c:v>-6.3983959606444291E-2</c:v>
                </c:pt>
                <c:pt idx="150">
                  <c:v>-6.4002737815491192E-2</c:v>
                </c:pt>
                <c:pt idx="151">
                  <c:v>-6.5620872491952253E-2</c:v>
                </c:pt>
                <c:pt idx="152">
                  <c:v>-6.5772729241922567E-2</c:v>
                </c:pt>
                <c:pt idx="153">
                  <c:v>-6.5805797137472019E-2</c:v>
                </c:pt>
                <c:pt idx="154">
                  <c:v>-6.5716447070155698E-2</c:v>
                </c:pt>
                <c:pt idx="155">
                  <c:v>-6.5628940537945518E-2</c:v>
                </c:pt>
                <c:pt idx="156">
                  <c:v>-6.5626187997625346E-2</c:v>
                </c:pt>
                <c:pt idx="157">
                  <c:v>-6.5710233652472222E-2</c:v>
                </c:pt>
                <c:pt idx="158">
                  <c:v>-6.5710180640054863E-2</c:v>
                </c:pt>
                <c:pt idx="159">
                  <c:v>-6.5698630695839727E-2</c:v>
                </c:pt>
                <c:pt idx="160">
                  <c:v>-6.5747823277866824E-2</c:v>
                </c:pt>
                <c:pt idx="161">
                  <c:v>-6.5485950190136283E-2</c:v>
                </c:pt>
                <c:pt idx="162">
                  <c:v>-6.4245739611318034E-2</c:v>
                </c:pt>
                <c:pt idx="163">
                  <c:v>-6.4240082550666822E-2</c:v>
                </c:pt>
                <c:pt idx="164">
                  <c:v>-6.4241900515779451E-2</c:v>
                </c:pt>
                <c:pt idx="165">
                  <c:v>-6.4304640620581388E-2</c:v>
                </c:pt>
                <c:pt idx="166">
                  <c:v>-6.4345297140584456E-2</c:v>
                </c:pt>
                <c:pt idx="167">
                  <c:v>-6.403664186684542E-2</c:v>
                </c:pt>
                <c:pt idx="168">
                  <c:v>-6.4066733398387948E-2</c:v>
                </c:pt>
                <c:pt idx="169">
                  <c:v>-6.4069362483898426E-2</c:v>
                </c:pt>
                <c:pt idx="170">
                  <c:v>-6.4064165746990837E-2</c:v>
                </c:pt>
                <c:pt idx="171">
                  <c:v>-6.4146589733051373E-2</c:v>
                </c:pt>
                <c:pt idx="172">
                  <c:v>-6.4118316955748295E-2</c:v>
                </c:pt>
                <c:pt idx="173">
                  <c:v>-6.4754806600509571E-2</c:v>
                </c:pt>
                <c:pt idx="174">
                  <c:v>-6.4780225538989863E-2</c:v>
                </c:pt>
                <c:pt idx="175">
                  <c:v>-6.4914506140007669E-2</c:v>
                </c:pt>
                <c:pt idx="176">
                  <c:v>-6.4916494301514305E-2</c:v>
                </c:pt>
                <c:pt idx="177">
                  <c:v>-6.4850638965605403E-2</c:v>
                </c:pt>
                <c:pt idx="178">
                  <c:v>-6.4115368402402659E-2</c:v>
                </c:pt>
                <c:pt idx="179">
                  <c:v>-6.4427530163174249E-2</c:v>
                </c:pt>
                <c:pt idx="180">
                  <c:v>-6.4483480689236067E-2</c:v>
                </c:pt>
                <c:pt idx="181">
                  <c:v>-6.4426896331747238E-2</c:v>
                </c:pt>
                <c:pt idx="182">
                  <c:v>-6.4459756942975593E-2</c:v>
                </c:pt>
                <c:pt idx="183">
                  <c:v>-6.4989054733322629E-2</c:v>
                </c:pt>
                <c:pt idx="184">
                  <c:v>-6.4969936859664207E-2</c:v>
                </c:pt>
                <c:pt idx="185">
                  <c:v>-6.5039587207851537E-2</c:v>
                </c:pt>
                <c:pt idx="186">
                  <c:v>-6.5133144984778971E-2</c:v>
                </c:pt>
                <c:pt idx="187">
                  <c:v>-6.5141478822095353E-2</c:v>
                </c:pt>
                <c:pt idx="188">
                  <c:v>-6.5199699238009473E-2</c:v>
                </c:pt>
                <c:pt idx="189">
                  <c:v>-6.5796162885983667E-2</c:v>
                </c:pt>
                <c:pt idx="190">
                  <c:v>-6.5880700875158252E-2</c:v>
                </c:pt>
                <c:pt idx="191">
                  <c:v>-6.6185791150186607E-2</c:v>
                </c:pt>
                <c:pt idx="192">
                  <c:v>-6.6745092926674826E-2</c:v>
                </c:pt>
                <c:pt idx="193">
                  <c:v>-6.6934590103436095E-2</c:v>
                </c:pt>
                <c:pt idx="194">
                  <c:v>-6.6576306203608937E-2</c:v>
                </c:pt>
                <c:pt idx="195">
                  <c:v>-6.6797801076419444E-2</c:v>
                </c:pt>
                <c:pt idx="196">
                  <c:v>-6.6881515078047557E-2</c:v>
                </c:pt>
                <c:pt idx="197">
                  <c:v>-6.6824093717026647E-2</c:v>
                </c:pt>
                <c:pt idx="198">
                  <c:v>-6.7990396387287683E-2</c:v>
                </c:pt>
                <c:pt idx="199">
                  <c:v>-6.7959888894278023E-2</c:v>
                </c:pt>
                <c:pt idx="200">
                  <c:v>-6.7673754085916374E-2</c:v>
                </c:pt>
                <c:pt idx="201">
                  <c:v>-6.763468560162364E-2</c:v>
                </c:pt>
                <c:pt idx="202">
                  <c:v>-6.7916624180480265E-2</c:v>
                </c:pt>
                <c:pt idx="203">
                  <c:v>-6.826095693269732E-2</c:v>
                </c:pt>
                <c:pt idx="204">
                  <c:v>-6.8250749789948995E-2</c:v>
                </c:pt>
                <c:pt idx="205">
                  <c:v>-6.8240067317198339E-2</c:v>
                </c:pt>
                <c:pt idx="206">
                  <c:v>-6.8461575017014123E-2</c:v>
                </c:pt>
                <c:pt idx="207">
                  <c:v>-6.863026146688965E-2</c:v>
                </c:pt>
                <c:pt idx="208">
                  <c:v>-6.8678215546110186E-2</c:v>
                </c:pt>
                <c:pt idx="209">
                  <c:v>-6.8695015264627624E-2</c:v>
                </c:pt>
                <c:pt idx="210">
                  <c:v>-6.9018314935784295E-2</c:v>
                </c:pt>
                <c:pt idx="211">
                  <c:v>-6.9023647149393894E-2</c:v>
                </c:pt>
                <c:pt idx="212">
                  <c:v>-6.8962025764933488E-2</c:v>
                </c:pt>
                <c:pt idx="213">
                  <c:v>-6.946441784156103E-2</c:v>
                </c:pt>
                <c:pt idx="214">
                  <c:v>-6.9444104809712956E-2</c:v>
                </c:pt>
                <c:pt idx="215">
                  <c:v>-6.9452317677871495E-2</c:v>
                </c:pt>
                <c:pt idx="216">
                  <c:v>-6.9441993962145288E-2</c:v>
                </c:pt>
                <c:pt idx="217">
                  <c:v>-6.9390155046203661E-2</c:v>
                </c:pt>
                <c:pt idx="218">
                  <c:v>-6.9157852154813085E-2</c:v>
                </c:pt>
                <c:pt idx="219">
                  <c:v>-6.913441312868239E-2</c:v>
                </c:pt>
                <c:pt idx="220">
                  <c:v>-6.9134038804331582E-2</c:v>
                </c:pt>
                <c:pt idx="221">
                  <c:v>-6.9223561858403893E-2</c:v>
                </c:pt>
                <c:pt idx="222">
                  <c:v>-6.9215821750664416E-2</c:v>
                </c:pt>
                <c:pt idx="223">
                  <c:v>-6.9207967620276575E-2</c:v>
                </c:pt>
                <c:pt idx="224">
                  <c:v>-6.9312921778239681E-2</c:v>
                </c:pt>
                <c:pt idx="225">
                  <c:v>-6.9352537108968326E-2</c:v>
                </c:pt>
                <c:pt idx="226">
                  <c:v>-6.9450120168710647E-2</c:v>
                </c:pt>
                <c:pt idx="227">
                  <c:v>-6.9452770556693327E-2</c:v>
                </c:pt>
                <c:pt idx="228">
                  <c:v>-7.0284988617585697E-2</c:v>
                </c:pt>
                <c:pt idx="229">
                  <c:v>-7.0427673032733992E-2</c:v>
                </c:pt>
                <c:pt idx="230">
                  <c:v>-7.0427125250571807E-2</c:v>
                </c:pt>
                <c:pt idx="231">
                  <c:v>-7.0266679670074869E-2</c:v>
                </c:pt>
                <c:pt idx="232">
                  <c:v>-7.215201288478594E-2</c:v>
                </c:pt>
                <c:pt idx="233">
                  <c:v>-7.2233899612328498E-2</c:v>
                </c:pt>
                <c:pt idx="234">
                  <c:v>-7.2273965317999775E-2</c:v>
                </c:pt>
                <c:pt idx="235">
                  <c:v>-7.2521088503947395E-2</c:v>
                </c:pt>
                <c:pt idx="236">
                  <c:v>-7.2628967385673093E-2</c:v>
                </c:pt>
                <c:pt idx="237">
                  <c:v>-7.3177666356242621E-2</c:v>
                </c:pt>
                <c:pt idx="238">
                  <c:v>-7.3779344736213531E-2</c:v>
                </c:pt>
                <c:pt idx="239">
                  <c:v>-7.3775984859851276E-2</c:v>
                </c:pt>
                <c:pt idx="240">
                  <c:v>-7.425655504963681E-2</c:v>
                </c:pt>
                <c:pt idx="241">
                  <c:v>-7.5229547142162415E-2</c:v>
                </c:pt>
                <c:pt idx="242">
                  <c:v>-7.5792240736308747E-2</c:v>
                </c:pt>
                <c:pt idx="243">
                  <c:v>-7.5911484305301036E-2</c:v>
                </c:pt>
                <c:pt idx="244">
                  <c:v>-7.5944187374532471E-2</c:v>
                </c:pt>
                <c:pt idx="245">
                  <c:v>-7.5983131108360399E-2</c:v>
                </c:pt>
                <c:pt idx="246">
                  <c:v>-7.5980195793338576E-2</c:v>
                </c:pt>
                <c:pt idx="247">
                  <c:v>-7.5890523658001294E-2</c:v>
                </c:pt>
                <c:pt idx="248">
                  <c:v>-7.8042937283449215E-2</c:v>
                </c:pt>
                <c:pt idx="249">
                  <c:v>-7.8022113641242133E-2</c:v>
                </c:pt>
                <c:pt idx="250">
                  <c:v>-7.8074728417713082E-2</c:v>
                </c:pt>
                <c:pt idx="251">
                  <c:v>-7.8844266471359239E-2</c:v>
                </c:pt>
              </c:numCache>
            </c:numRef>
          </c:val>
          <c:smooth val="0"/>
          <c:extLst>
            <c:ext xmlns:c16="http://schemas.microsoft.com/office/drawing/2014/chart" uri="{C3380CC4-5D6E-409C-BE32-E72D297353CC}">
              <c16:uniqueId val="{00000002-4A47-486B-B7C4-F1FC2B7064C4}"/>
            </c:ext>
          </c:extLst>
        </c:ser>
        <c:ser>
          <c:idx val="3"/>
          <c:order val="3"/>
          <c:tx>
            <c:strRef>
              <c:f>'VaR_ES + Graphs'!$P$3</c:f>
              <c:strCache>
                <c:ptCount val="1"/>
                <c:pt idx="0">
                  <c:v>ES 10days</c:v>
                </c:pt>
              </c:strCache>
            </c:strRef>
          </c:tx>
          <c:spPr>
            <a:ln w="28575" cap="rnd">
              <a:solidFill>
                <a:schemeClr val="accent4"/>
              </a:solidFill>
              <a:round/>
            </a:ln>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'VaR_ES + Graphs'!$P$4:$P$255</c:f>
              <c:numCache>
                <c:formatCode>0.000%</c:formatCode>
                <c:ptCount val="252"/>
                <c:pt idx="0">
                  <c:v>-7.0706157547043944E-2</c:v>
                </c:pt>
                <c:pt idx="1">
                  <c:v>-7.0721074184333932E-2</c:v>
                </c:pt>
                <c:pt idx="2">
                  <c:v>-7.0870992649306908E-2</c:v>
                </c:pt>
                <c:pt idx="3">
                  <c:v>-7.0673700938818251E-2</c:v>
                </c:pt>
                <c:pt idx="4">
                  <c:v>-7.0618182123304174E-2</c:v>
                </c:pt>
                <c:pt idx="5">
                  <c:v>-7.0752103262920446E-2</c:v>
                </c:pt>
                <c:pt idx="6">
                  <c:v>-6.9969935535851416E-2</c:v>
                </c:pt>
                <c:pt idx="7">
                  <c:v>-6.9641416855450319E-2</c:v>
                </c:pt>
                <c:pt idx="8">
                  <c:v>-6.9726313153121014E-2</c:v>
                </c:pt>
                <c:pt idx="9">
                  <c:v>-6.9721786901566205E-2</c:v>
                </c:pt>
                <c:pt idx="10">
                  <c:v>-6.968466486032461E-2</c:v>
                </c:pt>
                <c:pt idx="11">
                  <c:v>-6.9810498511250749E-2</c:v>
                </c:pt>
                <c:pt idx="12">
                  <c:v>-6.9497726142011468E-2</c:v>
                </c:pt>
                <c:pt idx="13">
                  <c:v>-6.9388119491209627E-2</c:v>
                </c:pt>
                <c:pt idx="14">
                  <c:v>-6.9416443517952162E-2</c:v>
                </c:pt>
                <c:pt idx="15">
                  <c:v>-6.9394856001739946E-2</c:v>
                </c:pt>
                <c:pt idx="16">
                  <c:v>-6.942908737160125E-2</c:v>
                </c:pt>
                <c:pt idx="17">
                  <c:v>-6.942094484509323E-2</c:v>
                </c:pt>
                <c:pt idx="18">
                  <c:v>-6.9383487935610014E-2</c:v>
                </c:pt>
                <c:pt idx="19">
                  <c:v>-6.9452769897291586E-2</c:v>
                </c:pt>
                <c:pt idx="20">
                  <c:v>-6.9262123874319403E-2</c:v>
                </c:pt>
                <c:pt idx="21">
                  <c:v>-6.9185451025100514E-2</c:v>
                </c:pt>
                <c:pt idx="22">
                  <c:v>-6.9141699895742023E-2</c:v>
                </c:pt>
                <c:pt idx="23">
                  <c:v>-6.9264066034755184E-2</c:v>
                </c:pt>
                <c:pt idx="24">
                  <c:v>-6.920573309018048E-2</c:v>
                </c:pt>
                <c:pt idx="25">
                  <c:v>-6.9225539713730827E-2</c:v>
                </c:pt>
                <c:pt idx="26">
                  <c:v>-6.9230207670410271E-2</c:v>
                </c:pt>
                <c:pt idx="27">
                  <c:v>-6.9229485845162447E-2</c:v>
                </c:pt>
                <c:pt idx="28">
                  <c:v>-6.9289097970727964E-2</c:v>
                </c:pt>
                <c:pt idx="29">
                  <c:v>-6.9272251832450657E-2</c:v>
                </c:pt>
                <c:pt idx="30">
                  <c:v>-6.9055276374083666E-2</c:v>
                </c:pt>
                <c:pt idx="31">
                  <c:v>-6.9092906783753585E-2</c:v>
                </c:pt>
                <c:pt idx="32">
                  <c:v>-6.9313013709294297E-2</c:v>
                </c:pt>
                <c:pt idx="33">
                  <c:v>-6.9304016745578761E-2</c:v>
                </c:pt>
                <c:pt idx="34">
                  <c:v>-6.9394602297661923E-2</c:v>
                </c:pt>
                <c:pt idx="35">
                  <c:v>-6.929290295716041E-2</c:v>
                </c:pt>
                <c:pt idx="36">
                  <c:v>-6.9608022752901677E-2</c:v>
                </c:pt>
                <c:pt idx="37">
                  <c:v>-6.9801206327885681E-2</c:v>
                </c:pt>
                <c:pt idx="38">
                  <c:v>-6.985281959168603E-2</c:v>
                </c:pt>
                <c:pt idx="39">
                  <c:v>-6.9537712398432289E-2</c:v>
                </c:pt>
                <c:pt idx="40">
                  <c:v>-6.9657264735377436E-2</c:v>
                </c:pt>
                <c:pt idx="41">
                  <c:v>-6.9701205276234995E-2</c:v>
                </c:pt>
                <c:pt idx="42">
                  <c:v>-6.8496773065692879E-2</c:v>
                </c:pt>
                <c:pt idx="43">
                  <c:v>-6.8479784498980609E-2</c:v>
                </c:pt>
                <c:pt idx="44">
                  <c:v>-6.8483804913840957E-2</c:v>
                </c:pt>
                <c:pt idx="45">
                  <c:v>-6.8489615651236888E-2</c:v>
                </c:pt>
                <c:pt idx="46">
                  <c:v>-6.8489487542630734E-2</c:v>
                </c:pt>
                <c:pt idx="47">
                  <c:v>-6.8730334586654646E-2</c:v>
                </c:pt>
                <c:pt idx="48">
                  <c:v>-6.8738739617875355E-2</c:v>
                </c:pt>
                <c:pt idx="49">
                  <c:v>-6.8647608019586567E-2</c:v>
                </c:pt>
                <c:pt idx="50">
                  <c:v>-6.8649720888402363E-2</c:v>
                </c:pt>
                <c:pt idx="51">
                  <c:v>-6.887040928794802E-2</c:v>
                </c:pt>
                <c:pt idx="52">
                  <c:v>-6.9477406014708282E-2</c:v>
                </c:pt>
                <c:pt idx="53">
                  <c:v>-6.9430605050520178E-2</c:v>
                </c:pt>
                <c:pt idx="54">
                  <c:v>-7.2010287010658175E-2</c:v>
                </c:pt>
                <c:pt idx="55">
                  <c:v>-7.2269666085439457E-2</c:v>
                </c:pt>
                <c:pt idx="56">
                  <c:v>-7.2227080498292018E-2</c:v>
                </c:pt>
                <c:pt idx="57">
                  <c:v>-7.3364631018680043E-2</c:v>
                </c:pt>
                <c:pt idx="58">
                  <c:v>-7.3547028346393872E-2</c:v>
                </c:pt>
                <c:pt idx="59">
                  <c:v>-7.3394102096445257E-2</c:v>
                </c:pt>
                <c:pt idx="60">
                  <c:v>-7.3504428480724304E-2</c:v>
                </c:pt>
                <c:pt idx="61">
                  <c:v>-7.361299990264196E-2</c:v>
                </c:pt>
                <c:pt idx="62">
                  <c:v>-7.3608005812005897E-2</c:v>
                </c:pt>
                <c:pt idx="63">
                  <c:v>-7.3841548087859504E-2</c:v>
                </c:pt>
                <c:pt idx="64">
                  <c:v>-6.9054844136290927E-2</c:v>
                </c:pt>
                <c:pt idx="65">
                  <c:v>-6.9113418295559961E-2</c:v>
                </c:pt>
                <c:pt idx="66">
                  <c:v>-6.9138704778058252E-2</c:v>
                </c:pt>
                <c:pt idx="67">
                  <c:v>-6.926979092235952E-2</c:v>
                </c:pt>
                <c:pt idx="68">
                  <c:v>-6.9622962751021797E-2</c:v>
                </c:pt>
                <c:pt idx="69">
                  <c:v>-6.9547618781465523E-2</c:v>
                </c:pt>
                <c:pt idx="70">
                  <c:v>-6.9436062789494948E-2</c:v>
                </c:pt>
                <c:pt idx="71">
                  <c:v>-7.2470021971563631E-2</c:v>
                </c:pt>
                <c:pt idx="72">
                  <c:v>-7.2577041637801293E-2</c:v>
                </c:pt>
                <c:pt idx="73">
                  <c:v>-7.2481909664808331E-2</c:v>
                </c:pt>
                <c:pt idx="74">
                  <c:v>-7.2354535670882125E-2</c:v>
                </c:pt>
                <c:pt idx="75">
                  <c:v>-7.2310363515429216E-2</c:v>
                </c:pt>
                <c:pt idx="76">
                  <c:v>-7.2558277837572543E-2</c:v>
                </c:pt>
                <c:pt idx="77">
                  <c:v>-7.2533222287373966E-2</c:v>
                </c:pt>
                <c:pt idx="78">
                  <c:v>-7.2536221987553301E-2</c:v>
                </c:pt>
                <c:pt idx="79">
                  <c:v>-7.2463295311871512E-2</c:v>
                </c:pt>
                <c:pt idx="80">
                  <c:v>-7.2075525374555541E-2</c:v>
                </c:pt>
                <c:pt idx="81">
                  <c:v>-7.1951715836762922E-2</c:v>
                </c:pt>
                <c:pt idx="82">
                  <c:v>-7.1970959652324626E-2</c:v>
                </c:pt>
                <c:pt idx="83">
                  <c:v>-7.2207884004291858E-2</c:v>
                </c:pt>
                <c:pt idx="84">
                  <c:v>-7.2344392720636225E-2</c:v>
                </c:pt>
                <c:pt idx="85">
                  <c:v>-7.2472335749158484E-2</c:v>
                </c:pt>
                <c:pt idx="86">
                  <c:v>-7.2853000012463726E-2</c:v>
                </c:pt>
                <c:pt idx="87">
                  <c:v>-7.2888798599143795E-2</c:v>
                </c:pt>
                <c:pt idx="88">
                  <c:v>-7.2460082841071888E-2</c:v>
                </c:pt>
                <c:pt idx="89">
                  <c:v>-7.2613356741269272E-2</c:v>
                </c:pt>
                <c:pt idx="90">
                  <c:v>-7.252458927806775E-2</c:v>
                </c:pt>
                <c:pt idx="91">
                  <c:v>-7.2504171351214008E-2</c:v>
                </c:pt>
                <c:pt idx="92">
                  <c:v>-7.2564394237970661E-2</c:v>
                </c:pt>
                <c:pt idx="93">
                  <c:v>-7.2618984752205865E-2</c:v>
                </c:pt>
                <c:pt idx="94">
                  <c:v>-7.3077202529437918E-2</c:v>
                </c:pt>
                <c:pt idx="95">
                  <c:v>-7.3141965124964195E-2</c:v>
                </c:pt>
                <c:pt idx="96">
                  <c:v>-7.3273774112185802E-2</c:v>
                </c:pt>
                <c:pt idx="97">
                  <c:v>-7.4056455507276561E-2</c:v>
                </c:pt>
                <c:pt idx="98">
                  <c:v>-7.46848912153317E-2</c:v>
                </c:pt>
                <c:pt idx="99">
                  <c:v>-7.454700613347931E-2</c:v>
                </c:pt>
                <c:pt idx="100">
                  <c:v>-7.4528641587887162E-2</c:v>
                </c:pt>
                <c:pt idx="101">
                  <c:v>-7.4688667354933888E-2</c:v>
                </c:pt>
                <c:pt idx="102">
                  <c:v>-7.4636049664864201E-2</c:v>
                </c:pt>
                <c:pt idx="103">
                  <c:v>-7.4660967442843673E-2</c:v>
                </c:pt>
                <c:pt idx="104">
                  <c:v>-7.4586580263180546E-2</c:v>
                </c:pt>
                <c:pt idx="105">
                  <c:v>-7.4354843133852072E-2</c:v>
                </c:pt>
                <c:pt idx="106">
                  <c:v>-7.4296740799188271E-2</c:v>
                </c:pt>
                <c:pt idx="107">
                  <c:v>-7.4274161459612076E-2</c:v>
                </c:pt>
                <c:pt idx="108">
                  <c:v>-7.4337171035816968E-2</c:v>
                </c:pt>
                <c:pt idx="109">
                  <c:v>-7.435024835835799E-2</c:v>
                </c:pt>
                <c:pt idx="110">
                  <c:v>-7.4366614429562689E-2</c:v>
                </c:pt>
                <c:pt idx="111">
                  <c:v>-7.411787169904778E-2</c:v>
                </c:pt>
                <c:pt idx="112">
                  <c:v>-7.4123864593413302E-2</c:v>
                </c:pt>
                <c:pt idx="113">
                  <c:v>-7.4123236097050987E-2</c:v>
                </c:pt>
                <c:pt idx="114">
                  <c:v>-7.3649205448508448E-2</c:v>
                </c:pt>
                <c:pt idx="115">
                  <c:v>-7.3672040856811019E-2</c:v>
                </c:pt>
                <c:pt idx="116">
                  <c:v>-7.3672730805205422E-2</c:v>
                </c:pt>
                <c:pt idx="117">
                  <c:v>-7.3509625920731805E-2</c:v>
                </c:pt>
                <c:pt idx="118">
                  <c:v>-7.3405343441764498E-2</c:v>
                </c:pt>
                <c:pt idx="119">
                  <c:v>-7.2443658310777412E-2</c:v>
                </c:pt>
                <c:pt idx="120">
                  <c:v>-7.242133958641718E-2</c:v>
                </c:pt>
                <c:pt idx="121">
                  <c:v>-7.2426818365749365E-2</c:v>
                </c:pt>
                <c:pt idx="122">
                  <c:v>-7.2704954939500438E-2</c:v>
                </c:pt>
                <c:pt idx="123">
                  <c:v>-7.2735999341315527E-2</c:v>
                </c:pt>
                <c:pt idx="124">
                  <c:v>-7.2662633008410984E-2</c:v>
                </c:pt>
                <c:pt idx="125">
                  <c:v>-7.2632434288637499E-2</c:v>
                </c:pt>
                <c:pt idx="126">
                  <c:v>-7.2993826525308877E-2</c:v>
                </c:pt>
                <c:pt idx="127">
                  <c:v>-7.2850153911293833E-2</c:v>
                </c:pt>
                <c:pt idx="128">
                  <c:v>-7.2871628156132698E-2</c:v>
                </c:pt>
                <c:pt idx="129">
                  <c:v>-7.28547759711516E-2</c:v>
                </c:pt>
                <c:pt idx="130">
                  <c:v>-7.2840259962520193E-2</c:v>
                </c:pt>
                <c:pt idx="131">
                  <c:v>-7.2813340434101828E-2</c:v>
                </c:pt>
                <c:pt idx="132">
                  <c:v>-7.2806668722774803E-2</c:v>
                </c:pt>
                <c:pt idx="133">
                  <c:v>-7.2859118250106186E-2</c:v>
                </c:pt>
                <c:pt idx="134">
                  <c:v>-7.3399758574990578E-2</c:v>
                </c:pt>
                <c:pt idx="135">
                  <c:v>-7.4830166042117507E-2</c:v>
                </c:pt>
                <c:pt idx="136">
                  <c:v>-7.2781458588022305E-2</c:v>
                </c:pt>
                <c:pt idx="137">
                  <c:v>-7.272018681960335E-2</c:v>
                </c:pt>
                <c:pt idx="138">
                  <c:v>-7.2664587063309888E-2</c:v>
                </c:pt>
                <c:pt idx="139">
                  <c:v>-7.2656263881767116E-2</c:v>
                </c:pt>
                <c:pt idx="140">
                  <c:v>-7.2404131287054641E-2</c:v>
                </c:pt>
                <c:pt idx="141">
                  <c:v>-7.2401227823858591E-2</c:v>
                </c:pt>
                <c:pt idx="142">
                  <c:v>-7.2644238912872541E-2</c:v>
                </c:pt>
                <c:pt idx="143">
                  <c:v>-7.2294239906902147E-2</c:v>
                </c:pt>
                <c:pt idx="144">
                  <c:v>-7.2213043221215398E-2</c:v>
                </c:pt>
                <c:pt idx="145">
                  <c:v>-7.2070994222316137E-2</c:v>
                </c:pt>
                <c:pt idx="146">
                  <c:v>-7.2355628842867337E-2</c:v>
                </c:pt>
                <c:pt idx="147">
                  <c:v>-7.2472963529043116E-2</c:v>
                </c:pt>
                <c:pt idx="148">
                  <c:v>-7.2600216947565688E-2</c:v>
                </c:pt>
                <c:pt idx="149">
                  <c:v>-7.3304152366910069E-2</c:v>
                </c:pt>
                <c:pt idx="150">
                  <c:v>-7.3325665894763276E-2</c:v>
                </c:pt>
                <c:pt idx="151">
                  <c:v>-7.5179505382082762E-2</c:v>
                </c:pt>
                <c:pt idx="152">
                  <c:v>-7.5353482272638425E-2</c:v>
                </c:pt>
                <c:pt idx="153">
                  <c:v>-7.5391366987318797E-2</c:v>
                </c:pt>
                <c:pt idx="154">
                  <c:v>-7.5289001785339468E-2</c:v>
                </c:pt>
                <c:pt idx="155">
                  <c:v>-7.5188748656122573E-2</c:v>
                </c:pt>
                <c:pt idx="156">
                  <c:v>-7.5185595168338018E-2</c:v>
                </c:pt>
                <c:pt idx="157">
                  <c:v>-7.5281883293151913E-2</c:v>
                </c:pt>
                <c:pt idx="158">
                  <c:v>-7.5281822558706232E-2</c:v>
                </c:pt>
                <c:pt idx="159">
                  <c:v>-7.5268590197411556E-2</c:v>
                </c:pt>
                <c:pt idx="160">
                  <c:v>-7.5324948393284658E-2</c:v>
                </c:pt>
                <c:pt idx="161">
                  <c:v>-7.5024929687942471E-2</c:v>
                </c:pt>
                <c:pt idx="162">
                  <c:v>-7.360406443052582E-2</c:v>
                </c:pt>
                <c:pt idx="163">
                  <c:v>-7.3597583336850528E-2</c:v>
                </c:pt>
                <c:pt idx="164">
                  <c:v>-7.3599666114978562E-2</c:v>
                </c:pt>
                <c:pt idx="165">
                  <c:v>-7.3671545227027999E-2</c:v>
                </c:pt>
                <c:pt idx="166">
                  <c:v>-7.3718123959500073E-2</c:v>
                </c:pt>
                <c:pt idx="167">
                  <c:v>-7.3364508563482325E-2</c:v>
                </c:pt>
                <c:pt idx="168">
                  <c:v>-7.3398983363521506E-2</c:v>
                </c:pt>
                <c:pt idx="169">
                  <c:v>-7.3401995413510765E-2</c:v>
                </c:pt>
                <c:pt idx="170">
                  <c:v>-7.3396041696416225E-2</c:v>
                </c:pt>
                <c:pt idx="171">
                  <c:v>-7.3490471932838503E-2</c:v>
                </c:pt>
                <c:pt idx="172">
                  <c:v>-7.3458080815001964E-2</c:v>
                </c:pt>
                <c:pt idx="173">
                  <c:v>-7.4187284418319455E-2</c:v>
                </c:pt>
                <c:pt idx="174">
                  <c:v>-7.4216405994271095E-2</c:v>
                </c:pt>
                <c:pt idx="175">
                  <c:v>-7.4370246514574523E-2</c:v>
                </c:pt>
                <c:pt idx="176">
                  <c:v>-7.4372524280672606E-2</c:v>
                </c:pt>
                <c:pt idx="177">
                  <c:v>-7.4297076158872516E-2</c:v>
                </c:pt>
                <c:pt idx="178">
                  <c:v>-7.3454702762048699E-2</c:v>
                </c:pt>
                <c:pt idx="179">
                  <c:v>-7.3812335415849306E-2</c:v>
                </c:pt>
                <c:pt idx="180">
                  <c:v>-7.3876435948430769E-2</c:v>
                </c:pt>
                <c:pt idx="181">
                  <c:v>-7.3811609257671745E-2</c:v>
                </c:pt>
                <c:pt idx="182">
                  <c:v>-7.3849256494059892E-2</c:v>
                </c:pt>
                <c:pt idx="183">
                  <c:v>-7.4455654192947529E-2</c:v>
                </c:pt>
                <c:pt idx="184">
                  <c:v>-7.4433751523400218E-2</c:v>
                </c:pt>
                <c:pt idx="185">
                  <c:v>-7.4513547456120502E-2</c:v>
                </c:pt>
                <c:pt idx="186">
                  <c:v>-7.4620733281711496E-2</c:v>
                </c:pt>
                <c:pt idx="187">
                  <c:v>-7.4630281063439913E-2</c:v>
                </c:pt>
                <c:pt idx="188">
                  <c:v>-7.4696982128289333E-2</c:v>
                </c:pt>
                <c:pt idx="189">
                  <c:v>-7.5380329367212326E-2</c:v>
                </c:pt>
                <c:pt idx="190">
                  <c:v>-7.5477181541997423E-2</c:v>
                </c:pt>
                <c:pt idx="191">
                  <c:v>-7.5826712645478689E-2</c:v>
                </c:pt>
                <c:pt idx="192">
                  <c:v>-7.6467484846745315E-2</c:v>
                </c:pt>
                <c:pt idx="193">
                  <c:v>-7.6684585038791081E-2</c:v>
                </c:pt>
                <c:pt idx="194">
                  <c:v>-7.6274111886690366E-2</c:v>
                </c:pt>
                <c:pt idx="195">
                  <c:v>-7.6527870703819834E-2</c:v>
                </c:pt>
                <c:pt idx="196">
                  <c:v>-7.6623778865308079E-2</c:v>
                </c:pt>
                <c:pt idx="197">
                  <c:v>-7.6557993249299253E-2</c:v>
                </c:pt>
                <c:pt idx="198">
                  <c:v>-7.7894184838138328E-2</c:v>
                </c:pt>
                <c:pt idx="199">
                  <c:v>-7.7859233485804591E-2</c:v>
                </c:pt>
                <c:pt idx="200">
                  <c:v>-7.7531418987942441E-2</c:v>
                </c:pt>
                <c:pt idx="201">
                  <c:v>-7.7486659611640099E-2</c:v>
                </c:pt>
                <c:pt idx="202">
                  <c:v>-7.7809666638240779E-2</c:v>
                </c:pt>
                <c:pt idx="203">
                  <c:v>-7.8204156455512014E-2</c:v>
                </c:pt>
                <c:pt idx="204">
                  <c:v>-7.8192462494215201E-2</c:v>
                </c:pt>
                <c:pt idx="205">
                  <c:v>-7.8180223964199463E-2</c:v>
                </c:pt>
                <c:pt idx="206">
                  <c:v>-7.8433997476773779E-2</c:v>
                </c:pt>
                <c:pt idx="207">
                  <c:v>-7.8627255557392209E-2</c:v>
                </c:pt>
                <c:pt idx="208">
                  <c:v>-7.8682194844541961E-2</c:v>
                </c:pt>
                <c:pt idx="209">
                  <c:v>-7.870144168599251E-2</c:v>
                </c:pt>
                <c:pt idx="210">
                  <c:v>-7.9071834648547681E-2</c:v>
                </c:pt>
                <c:pt idx="211">
                  <c:v>-7.9077943576492976E-2</c:v>
                </c:pt>
                <c:pt idx="212">
                  <c:v>-7.9007346142646595E-2</c:v>
                </c:pt>
                <c:pt idx="213">
                  <c:v>-7.9582918919941931E-2</c:v>
                </c:pt>
                <c:pt idx="214">
                  <c:v>-7.9559647000061004E-2</c:v>
                </c:pt>
                <c:pt idx="215">
                  <c:v>-7.9569056191717266E-2</c:v>
                </c:pt>
                <c:pt idx="216">
                  <c:v>-7.9557228676895728E-2</c:v>
                </c:pt>
                <c:pt idx="217">
                  <c:v>-7.9497838670148827E-2</c:v>
                </c:pt>
                <c:pt idx="218">
                  <c:v>-7.9231697489601224E-2</c:v>
                </c:pt>
                <c:pt idx="219">
                  <c:v>-7.920484422898115E-2</c:v>
                </c:pt>
                <c:pt idx="220">
                  <c:v>-7.9204415378853463E-2</c:v>
                </c:pt>
                <c:pt idx="221">
                  <c:v>-7.9306978765621525E-2</c:v>
                </c:pt>
                <c:pt idx="222">
                  <c:v>-7.9298111198803853E-2</c:v>
                </c:pt>
                <c:pt idx="223">
                  <c:v>-7.9289113000283434E-2</c:v>
                </c:pt>
                <c:pt idx="224">
                  <c:v>-7.9409355255282824E-2</c:v>
                </c:pt>
                <c:pt idx="225">
                  <c:v>-7.9454741134144649E-2</c:v>
                </c:pt>
                <c:pt idx="226">
                  <c:v>-7.9566538583439414E-2</c:v>
                </c:pt>
                <c:pt idx="227">
                  <c:v>-7.9569575038915277E-2</c:v>
                </c:pt>
                <c:pt idx="228">
                  <c:v>-8.0523017744139849E-2</c:v>
                </c:pt>
                <c:pt idx="229">
                  <c:v>-8.0686486216124828E-2</c:v>
                </c:pt>
                <c:pt idx="230">
                  <c:v>-8.0685858641536948E-2</c:v>
                </c:pt>
                <c:pt idx="231">
                  <c:v>-8.0502041832579113E-2</c:v>
                </c:pt>
                <c:pt idx="232">
                  <c:v>-8.2662001204953692E-2</c:v>
                </c:pt>
                <c:pt idx="233">
                  <c:v>-8.2755815923353862E-2</c:v>
                </c:pt>
                <c:pt idx="234">
                  <c:v>-8.2801717780808165E-2</c:v>
                </c:pt>
                <c:pt idx="235">
                  <c:v>-8.308483804700495E-2</c:v>
                </c:pt>
                <c:pt idx="236">
                  <c:v>-8.3208431054249771E-2</c:v>
                </c:pt>
                <c:pt idx="237">
                  <c:v>-8.383705599696345E-2</c:v>
                </c:pt>
                <c:pt idx="238">
                  <c:v>-8.4526377569316122E-2</c:v>
                </c:pt>
                <c:pt idx="239">
                  <c:v>-8.4522528278176468E-2</c:v>
                </c:pt>
                <c:pt idx="240">
                  <c:v>-8.5073100493958581E-2</c:v>
                </c:pt>
                <c:pt idx="241">
                  <c:v>-8.618782301255544E-2</c:v>
                </c:pt>
                <c:pt idx="242">
                  <c:v>-8.6832481098971098E-2</c:v>
                </c:pt>
                <c:pt idx="243">
                  <c:v>-8.696909422519758E-2</c:v>
                </c:pt>
                <c:pt idx="244">
                  <c:v>-8.7006560971309446E-2</c:v>
                </c:pt>
                <c:pt idx="245">
                  <c:v>-8.7051177425430407E-2</c:v>
                </c:pt>
                <c:pt idx="246">
                  <c:v>-8.7047814539155041E-2</c:v>
                </c:pt>
                <c:pt idx="247">
                  <c:v>-8.6945080355271112E-2</c:v>
                </c:pt>
                <c:pt idx="248">
                  <c:v>-8.9411024278200135E-2</c:v>
                </c:pt>
                <c:pt idx="249">
                  <c:v>-8.9387167370147375E-2</c:v>
                </c:pt>
                <c:pt idx="250">
                  <c:v>-8.9447446252775162E-2</c:v>
                </c:pt>
                <c:pt idx="251">
                  <c:v>-9.0329078697587661E-2</c:v>
                </c:pt>
              </c:numCache>
            </c:numRef>
          </c:val>
          <c:smooth val="0"/>
          <c:extLst>
            <c:ext xmlns:c16="http://schemas.microsoft.com/office/drawing/2014/chart" uri="{C3380CC4-5D6E-409C-BE32-E72D297353CC}">
              <c16:uniqueId val="{00000003-4A47-486B-B7C4-F1FC2B7064C4}"/>
            </c:ext>
          </c:extLst>
        </c:ser>
        <c:dLbls>
          <c:showLegendKey val="0"/>
          <c:showVal val="0"/>
          <c:showCatName val="0"/>
          <c:showSerName val="0"/>
          <c:showPercent val="0"/>
          <c:showBubbleSize val="0"/>
        </c:dLbls>
        <c:smooth val="0"/>
        <c:axId val="289623520"/>
        <c:axId val="1154666224"/>
      </c:lineChart>
      <c:dateAx>
        <c:axId val="289623520"/>
        <c:scaling>
          <c:orientation val="minMax"/>
        </c:scaling>
        <c:delete val="0"/>
        <c:axPos val="b"/>
        <c:numFmt formatCode="m/d/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154666224"/>
        <c:crosses val="autoZero"/>
        <c:auto val="1"/>
        <c:lblOffset val="100"/>
        <c:baseTimeUnit val="days"/>
      </c:dateAx>
      <c:valAx>
        <c:axId val="115466622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8962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1-day VaR and ES estimates and realized daily returns over the estimation period</a:t>
            </a:r>
          </a:p>
        </c:rich>
      </c:tx>
      <c:overlay val="0"/>
      <c:spPr>
        <a:noFill/>
        <a:ln>
          <a:noFill/>
        </a:ln>
        <a:effectLst/>
      </c:spPr>
    </c:title>
    <c:autoTitleDeleted val="0"/>
    <c:plotArea>
      <c:layout>
        <c:manualLayout>
          <c:layoutTarget val="inner"/>
          <c:xMode val="edge"/>
          <c:yMode val="edge"/>
          <c:x val="6.8848319598230026E-2"/>
          <c:y val="9.6355880560633766E-2"/>
          <c:w val="0.72156886049621161"/>
          <c:h val="0.7738860978757911"/>
        </c:manualLayout>
      </c:layout>
      <c:barChart>
        <c:barDir val="col"/>
        <c:grouping val="stacked"/>
        <c:varyColors val="1"/>
        <c:ser>
          <c:idx val="0"/>
          <c:order val="0"/>
          <c:tx>
            <c:strRef>
              <c:f>'VaR_ES + Graphs'!$Q$3</c:f>
              <c:strCache>
                <c:ptCount val="1"/>
                <c:pt idx="0">
                  <c:v>R_sprt</c:v>
                </c:pt>
              </c:strCache>
            </c:strRef>
          </c:tx>
          <c:spPr>
            <a:solidFill>
              <a:schemeClr val="accent6"/>
            </a:solidFill>
            <a:ln>
              <a:noFill/>
            </a:ln>
            <a:effectLst>
              <a:outerShdw blurRad="40000" dist="23000" dir="5400000" rotWithShape="0">
                <a:srgbClr val="000000">
                  <a:alpha val="35000"/>
                </a:srgbClr>
              </a:outerShdw>
            </a:effectLst>
          </c:spPr>
          <c:invertIfNegative val="1"/>
          <c:cat>
            <c:numRef>
              <c:f>[1]Var_ES!$B$20:$B$271</c:f>
              <c:numCache>
                <c:formatCode>General</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'VaR_ES + Graphs'!$Q$4:$Q$255</c:f>
              <c:numCache>
                <c:formatCode>0.000%</c:formatCode>
                <c:ptCount val="252"/>
                <c:pt idx="0">
                  <c:v>-2.3622544741773487E-4</c:v>
                </c:pt>
                <c:pt idx="1">
                  <c:v>-4.7121725059494773E-3</c:v>
                </c:pt>
                <c:pt idx="2">
                  <c:v>3.0848735488974615E-3</c:v>
                </c:pt>
                <c:pt idx="3">
                  <c:v>9.9655322857004E-3</c:v>
                </c:pt>
                <c:pt idx="4">
                  <c:v>7.0494725294018229E-3</c:v>
                </c:pt>
                <c:pt idx="5">
                  <c:v>3.0375896927073041E-3</c:v>
                </c:pt>
                <c:pt idx="6">
                  <c:v>1.9763326137167771E-2</c:v>
                </c:pt>
                <c:pt idx="7">
                  <c:v>1.5258069652903397E-2</c:v>
                </c:pt>
                <c:pt idx="8">
                  <c:v>1.1721418669128772E-3</c:v>
                </c:pt>
                <c:pt idx="9">
                  <c:v>1.7026759032219216E-3</c:v>
                </c:pt>
                <c:pt idx="10">
                  <c:v>4.3781849100851377E-3</c:v>
                </c:pt>
                <c:pt idx="11">
                  <c:v>-2.2260401901056624E-3</c:v>
                </c:pt>
                <c:pt idx="12">
                  <c:v>1.2459826337252112E-2</c:v>
                </c:pt>
                <c:pt idx="13">
                  <c:v>9.0263752224159621E-3</c:v>
                </c:pt>
                <c:pt idx="14">
                  <c:v>1.1007041285552531E-3</c:v>
                </c:pt>
                <c:pt idx="15">
                  <c:v>-3.2690096204165339E-3</c:v>
                </c:pt>
                <c:pt idx="16">
                  <c:v>5.3603621436125607E-3</c:v>
                </c:pt>
                <c:pt idx="17">
                  <c:v>1.236143241516007E-2</c:v>
                </c:pt>
                <c:pt idx="18">
                  <c:v>5.5639785181972167E-3</c:v>
                </c:pt>
                <c:pt idx="19">
                  <c:v>7.1670775840110617E-3</c:v>
                </c:pt>
                <c:pt idx="20">
                  <c:v>1.4695347885403144E-2</c:v>
                </c:pt>
                <c:pt idx="21">
                  <c:v>-6.5779073396027695E-3</c:v>
                </c:pt>
                <c:pt idx="22">
                  <c:v>8.1185024670526809E-3</c:v>
                </c:pt>
                <c:pt idx="23">
                  <c:v>-7.449249053089206E-4</c:v>
                </c:pt>
                <c:pt idx="24">
                  <c:v>-5.4289756203388453E-3</c:v>
                </c:pt>
                <c:pt idx="25">
                  <c:v>1.3369981518302563E-3</c:v>
                </c:pt>
                <c:pt idx="26">
                  <c:v>3.186762658316715E-4</c:v>
                </c:pt>
                <c:pt idx="27">
                  <c:v>-9.8632654160398349E-4</c:v>
                </c:pt>
                <c:pt idx="28">
                  <c:v>-7.9486734251290308E-3</c:v>
                </c:pt>
                <c:pt idx="29">
                  <c:v>3.9684518280286201E-3</c:v>
                </c:pt>
                <c:pt idx="30">
                  <c:v>1.0511338669090388E-2</c:v>
                </c:pt>
                <c:pt idx="31">
                  <c:v>2.2096553030246423E-3</c:v>
                </c:pt>
                <c:pt idx="32">
                  <c:v>4.5497468347910266E-3</c:v>
                </c:pt>
                <c:pt idx="33">
                  <c:v>-2.3278479151036258E-3</c:v>
                </c:pt>
                <c:pt idx="34">
                  <c:v>4.8598015127874986E-3</c:v>
                </c:pt>
                <c:pt idx="35">
                  <c:v>8.6953771901363674E-3</c:v>
                </c:pt>
                <c:pt idx="36">
                  <c:v>-1.6710067569969947E-3</c:v>
                </c:pt>
                <c:pt idx="37">
                  <c:v>4.9181227039058828E-3</c:v>
                </c:pt>
                <c:pt idx="38">
                  <c:v>2.5763435653958365E-3</c:v>
                </c:pt>
                <c:pt idx="39">
                  <c:v>-1.4548379411760369E-2</c:v>
                </c:pt>
                <c:pt idx="40">
                  <c:v>-3.1525711139276115E-3</c:v>
                </c:pt>
                <c:pt idx="41">
                  <c:v>8.2136917147839408E-3</c:v>
                </c:pt>
                <c:pt idx="42">
                  <c:v>-2.4314626438951263E-2</c:v>
                </c:pt>
                <c:pt idx="43">
                  <c:v>6.0877404395035424E-3</c:v>
                </c:pt>
                <c:pt idx="44">
                  <c:v>2.5551104455967472E-3</c:v>
                </c:pt>
                <c:pt idx="45">
                  <c:v>5.2252544215804176E-3</c:v>
                </c:pt>
                <c:pt idx="46">
                  <c:v>2.7835919179464872E-3</c:v>
                </c:pt>
                <c:pt idx="47">
                  <c:v>1.2156591853351155E-2</c:v>
                </c:pt>
                <c:pt idx="48">
                  <c:v>5.3591003113053024E-5</c:v>
                </c:pt>
                <c:pt idx="49">
                  <c:v>-8.5371989529119709E-3</c:v>
                </c:pt>
                <c:pt idx="50">
                  <c:v>1.0642468362011635E-2</c:v>
                </c:pt>
                <c:pt idx="51">
                  <c:v>-1.1087122276077561E-2</c:v>
                </c:pt>
                <c:pt idx="52">
                  <c:v>-1.0253129730975301E-3</c:v>
                </c:pt>
                <c:pt idx="53">
                  <c:v>5.1132356951951088E-3</c:v>
                </c:pt>
                <c:pt idx="54">
                  <c:v>-2.9280456295465991E-3</c:v>
                </c:pt>
                <c:pt idx="55">
                  <c:v>-4.3115056618452628E-3</c:v>
                </c:pt>
                <c:pt idx="56">
                  <c:v>5.9945919357192439E-3</c:v>
                </c:pt>
                <c:pt idx="57">
                  <c:v>-1.458661370814531E-3</c:v>
                </c:pt>
                <c:pt idx="58">
                  <c:v>3.339228395053846E-3</c:v>
                </c:pt>
                <c:pt idx="59">
                  <c:v>9.4678351543977801E-3</c:v>
                </c:pt>
                <c:pt idx="60">
                  <c:v>2.2982311847459394E-3</c:v>
                </c:pt>
                <c:pt idx="61">
                  <c:v>3.9347994924973477E-5</c:v>
                </c:pt>
                <c:pt idx="62">
                  <c:v>-1.7061282638271835E-3</c:v>
                </c:pt>
                <c:pt idx="63">
                  <c:v>3.5491213933705858E-3</c:v>
                </c:pt>
                <c:pt idx="64">
                  <c:v>4.9807296436517698E-2</c:v>
                </c:pt>
                <c:pt idx="65">
                  <c:v>4.4705384456097085E-3</c:v>
                </c:pt>
                <c:pt idx="66">
                  <c:v>-4.6460484915664072E-3</c:v>
                </c:pt>
                <c:pt idx="67">
                  <c:v>6.2098324869278255E-3</c:v>
                </c:pt>
                <c:pt idx="68">
                  <c:v>-7.3251988941275565E-3</c:v>
                </c:pt>
                <c:pt idx="69">
                  <c:v>-6.3810765072372473E-3</c:v>
                </c:pt>
                <c:pt idx="70">
                  <c:v>-7.5277504664609243E-3</c:v>
                </c:pt>
                <c:pt idx="71">
                  <c:v>-7.2523095304950101E-3</c:v>
                </c:pt>
                <c:pt idx="72">
                  <c:v>-2.7498183954945757E-3</c:v>
                </c:pt>
                <c:pt idx="73">
                  <c:v>8.1858774754012351E-3</c:v>
                </c:pt>
                <c:pt idx="74">
                  <c:v>8.2687458579888892E-3</c:v>
                </c:pt>
                <c:pt idx="75">
                  <c:v>4.7637394913064741E-3</c:v>
                </c:pt>
                <c:pt idx="76">
                  <c:v>2.2723273901431688E-3</c:v>
                </c:pt>
                <c:pt idx="77">
                  <c:v>-3.5918703571063164E-3</c:v>
                </c:pt>
                <c:pt idx="78">
                  <c:v>1.271536275746972E-4</c:v>
                </c:pt>
                <c:pt idx="79">
                  <c:v>6.1299632465862041E-3</c:v>
                </c:pt>
                <c:pt idx="80">
                  <c:v>1.9040682039586608E-2</c:v>
                </c:pt>
                <c:pt idx="81">
                  <c:v>8.1304055125702452E-3</c:v>
                </c:pt>
                <c:pt idx="82">
                  <c:v>2.7232010686932305E-3</c:v>
                </c:pt>
                <c:pt idx="83">
                  <c:v>-3.5791656611768516E-3</c:v>
                </c:pt>
                <c:pt idx="84">
                  <c:v>4.7272178823623157E-3</c:v>
                </c:pt>
                <c:pt idx="85">
                  <c:v>-1.3663809332639077E-3</c:v>
                </c:pt>
                <c:pt idx="86">
                  <c:v>4.6940614823638392E-3</c:v>
                </c:pt>
                <c:pt idx="87">
                  <c:v>3.9661728410464057E-3</c:v>
                </c:pt>
                <c:pt idx="88">
                  <c:v>-1.6414776228021684E-2</c:v>
                </c:pt>
                <c:pt idx="89">
                  <c:v>-5.775294440797954E-3</c:v>
                </c:pt>
                <c:pt idx="90">
                  <c:v>-7.3451866223137076E-3</c:v>
                </c:pt>
                <c:pt idx="91">
                  <c:v>-3.6809170523706466E-3</c:v>
                </c:pt>
                <c:pt idx="92">
                  <c:v>3.2700231416132402E-3</c:v>
                </c:pt>
                <c:pt idx="93">
                  <c:v>-2.2332418431152308E-3</c:v>
                </c:pt>
                <c:pt idx="94">
                  <c:v>1.4683339858729311E-3</c:v>
                </c:pt>
                <c:pt idx="95">
                  <c:v>-5.4648853456674574E-3</c:v>
                </c:pt>
                <c:pt idx="96">
                  <c:v>1.8337811026936347E-3</c:v>
                </c:pt>
                <c:pt idx="97">
                  <c:v>2.6694612788164735E-3</c:v>
                </c:pt>
                <c:pt idx="98">
                  <c:v>1.6732783754438291E-2</c:v>
                </c:pt>
                <c:pt idx="99">
                  <c:v>-1.016355016429886E-2</c:v>
                </c:pt>
                <c:pt idx="100">
                  <c:v>4.4303898988477409E-3</c:v>
                </c:pt>
                <c:pt idx="101">
                  <c:v>5.1643825706131855E-3</c:v>
                </c:pt>
                <c:pt idx="102">
                  <c:v>-5.7891733576321252E-3</c:v>
                </c:pt>
                <c:pt idx="103">
                  <c:v>-2.0405163917902669E-3</c:v>
                </c:pt>
                <c:pt idx="104">
                  <c:v>6.4324256982697193E-3</c:v>
                </c:pt>
                <c:pt idx="105">
                  <c:v>1.1996419407862467E-2</c:v>
                </c:pt>
                <c:pt idx="106">
                  <c:v>5.7855422274086339E-3</c:v>
                </c:pt>
                <c:pt idx="107">
                  <c:v>3.5261307656189664E-3</c:v>
                </c:pt>
                <c:pt idx="108">
                  <c:v>-2.4842571247130252E-3</c:v>
                </c:pt>
                <c:pt idx="109">
                  <c:v>-3.5968309199885225E-3</c:v>
                </c:pt>
                <c:pt idx="110">
                  <c:v>-3.8785245545051405E-3</c:v>
                </c:pt>
                <c:pt idx="111">
                  <c:v>1.186810090496173E-2</c:v>
                </c:pt>
                <c:pt idx="112">
                  <c:v>-1.2794424099224536E-3</c:v>
                </c:pt>
                <c:pt idx="113">
                  <c:v>7.6609528693422156E-4</c:v>
                </c:pt>
                <c:pt idx="114">
                  <c:v>-1.6212271759686335E-2</c:v>
                </c:pt>
                <c:pt idx="115">
                  <c:v>1.7193385753571744E-3</c:v>
                </c:pt>
                <c:pt idx="116">
                  <c:v>4.0658957149385631E-4</c:v>
                </c:pt>
                <c:pt idx="117">
                  <c:v>9.3920888463735978E-3</c:v>
                </c:pt>
                <c:pt idx="118">
                  <c:v>9.9481853742334567E-3</c:v>
                </c:pt>
                <c:pt idx="119">
                  <c:v>-2.2352260175436071E-2</c:v>
                </c:pt>
                <c:pt idx="120">
                  <c:v>-3.3874428307418868E-3</c:v>
                </c:pt>
                <c:pt idx="121">
                  <c:v>-7.8266534052017682E-4</c:v>
                </c:pt>
                <c:pt idx="122">
                  <c:v>6.1486209903811777E-3</c:v>
                </c:pt>
                <c:pt idx="123">
                  <c:v>3.3994107666950055E-3</c:v>
                </c:pt>
                <c:pt idx="124">
                  <c:v>-6.1704341163314304E-3</c:v>
                </c:pt>
                <c:pt idx="125">
                  <c:v>6.9590642172736028E-3</c:v>
                </c:pt>
                <c:pt idx="126">
                  <c:v>4.1717374102277997E-3</c:v>
                </c:pt>
                <c:pt idx="127">
                  <c:v>-9.5202569619862194E-3</c:v>
                </c:pt>
                <c:pt idx="128">
                  <c:v>-6.2475471830766155E-3</c:v>
                </c:pt>
                <c:pt idx="129">
                  <c:v>-1.1153973887745552E-2</c:v>
                </c:pt>
                <c:pt idx="130">
                  <c:v>5.668248581239964E-3</c:v>
                </c:pt>
                <c:pt idx="131">
                  <c:v>3.8119986818699499E-3</c:v>
                </c:pt>
                <c:pt idx="132">
                  <c:v>2.8580463481986391E-3</c:v>
                </c:pt>
                <c:pt idx="133">
                  <c:v>3.5629194708005811E-3</c:v>
                </c:pt>
                <c:pt idx="134">
                  <c:v>7.1380967460001412E-4</c:v>
                </c:pt>
                <c:pt idx="135">
                  <c:v>4.4449551143839281E-3</c:v>
                </c:pt>
                <c:pt idx="136">
                  <c:v>3.2989627813604469E-2</c:v>
                </c:pt>
                <c:pt idx="137">
                  <c:v>5.6603874367703762E-3</c:v>
                </c:pt>
                <c:pt idx="138">
                  <c:v>9.3706808789041016E-3</c:v>
                </c:pt>
                <c:pt idx="139">
                  <c:v>2.0818729563593054E-3</c:v>
                </c:pt>
                <c:pt idx="140">
                  <c:v>1.2259972244352975E-2</c:v>
                </c:pt>
                <c:pt idx="141">
                  <c:v>1.6466868130268443E-3</c:v>
                </c:pt>
                <c:pt idx="142">
                  <c:v>8.375009098865684E-3</c:v>
                </c:pt>
                <c:pt idx="143">
                  <c:v>1.3465405785903699E-2</c:v>
                </c:pt>
                <c:pt idx="144">
                  <c:v>-7.1801855849912433E-3</c:v>
                </c:pt>
                <c:pt idx="145">
                  <c:v>9.0233151784263818E-3</c:v>
                </c:pt>
                <c:pt idx="146">
                  <c:v>-8.8732600127439196E-3</c:v>
                </c:pt>
                <c:pt idx="147">
                  <c:v>-4.0522678054945494E-4</c:v>
                </c:pt>
                <c:pt idx="148">
                  <c:v>-1.7061889697124438E-2</c:v>
                </c:pt>
                <c:pt idx="149">
                  <c:v>1.0011620905044431E-2</c:v>
                </c:pt>
                <c:pt idx="150">
                  <c:v>-1.9964984918110801E-2</c:v>
                </c:pt>
                <c:pt idx="151">
                  <c:v>-5.2758485072128937E-3</c:v>
                </c:pt>
                <c:pt idx="152">
                  <c:v>9.0019194934106359E-3</c:v>
                </c:pt>
                <c:pt idx="153">
                  <c:v>-1.5514279720002726E-3</c:v>
                </c:pt>
                <c:pt idx="154">
                  <c:v>7.564948389866666E-3</c:v>
                </c:pt>
                <c:pt idx="155">
                  <c:v>-7.3173463128464672E-3</c:v>
                </c:pt>
                <c:pt idx="156">
                  <c:v>1.1502572484501986E-2</c:v>
                </c:pt>
                <c:pt idx="157">
                  <c:v>3.8129153073261472E-3</c:v>
                </c:pt>
                <c:pt idx="158">
                  <c:v>-3.2235998860342696E-3</c:v>
                </c:pt>
                <c:pt idx="159">
                  <c:v>-3.7255674980443956E-3</c:v>
                </c:pt>
                <c:pt idx="160">
                  <c:v>8.676695647631438E-3</c:v>
                </c:pt>
                <c:pt idx="161">
                  <c:v>-1.7213154986999768E-2</c:v>
                </c:pt>
                <c:pt idx="162">
                  <c:v>-2.737221394502392E-2</c:v>
                </c:pt>
                <c:pt idx="163">
                  <c:v>-3.4119111533064544E-3</c:v>
                </c:pt>
                <c:pt idx="164">
                  <c:v>2.707808450987702E-3</c:v>
                </c:pt>
                <c:pt idx="165">
                  <c:v>-4.1071199502833579E-5</c:v>
                </c:pt>
                <c:pt idx="166">
                  <c:v>6.0284363773341018E-4</c:v>
                </c:pt>
                <c:pt idx="167">
                  <c:v>1.3595876300163642E-2</c:v>
                </c:pt>
                <c:pt idx="168">
                  <c:v>1.5546332335429828E-3</c:v>
                </c:pt>
                <c:pt idx="169">
                  <c:v>-1.8258099872093016E-3</c:v>
                </c:pt>
                <c:pt idx="170">
                  <c:v>2.865997471908863E-3</c:v>
                </c:pt>
                <c:pt idx="171">
                  <c:v>1.2594900917740799E-3</c:v>
                </c:pt>
                <c:pt idx="172">
                  <c:v>1.3373376609074363E-2</c:v>
                </c:pt>
                <c:pt idx="173">
                  <c:v>2.200078803987792E-3</c:v>
                </c:pt>
                <c:pt idx="174">
                  <c:v>1.3083467688354293E-3</c:v>
                </c:pt>
                <c:pt idx="175">
                  <c:v>5.8260938937634869E-3</c:v>
                </c:pt>
                <c:pt idx="176">
                  <c:v>3.4617110778581857E-3</c:v>
                </c:pt>
                <c:pt idx="177">
                  <c:v>8.9959402170801291E-3</c:v>
                </c:pt>
                <c:pt idx="178">
                  <c:v>-2.4432775386706677E-2</c:v>
                </c:pt>
                <c:pt idx="179">
                  <c:v>4.4516929157968448E-3</c:v>
                </c:pt>
                <c:pt idx="180">
                  <c:v>-1.7270229440482414E-3</c:v>
                </c:pt>
                <c:pt idx="181">
                  <c:v>8.3672607584941577E-3</c:v>
                </c:pt>
                <c:pt idx="182">
                  <c:v>-3.9145940475588201E-3</c:v>
                </c:pt>
                <c:pt idx="183">
                  <c:v>2.8118718408181014E-3</c:v>
                </c:pt>
                <c:pt idx="184">
                  <c:v>3.4023357339221291E-3</c:v>
                </c:pt>
                <c:pt idx="185">
                  <c:v>8.286347784843542E-3</c:v>
                </c:pt>
                <c:pt idx="186">
                  <c:v>2.4369710859164155E-3</c:v>
                </c:pt>
                <c:pt idx="187">
                  <c:v>-6.6438886695828839E-5</c:v>
                </c:pt>
                <c:pt idx="188">
                  <c:v>-3.1054019549055546E-3</c:v>
                </c:pt>
                <c:pt idx="189">
                  <c:v>9.8037147254750098E-5</c:v>
                </c:pt>
                <c:pt idx="190">
                  <c:v>1.5469288752039791E-2</c:v>
                </c:pt>
                <c:pt idx="191">
                  <c:v>-1.694058328917783E-4</c:v>
                </c:pt>
                <c:pt idx="192">
                  <c:v>7.2114861977403489E-3</c:v>
                </c:pt>
                <c:pt idx="193">
                  <c:v>-8.7111831403894856E-3</c:v>
                </c:pt>
                <c:pt idx="194">
                  <c:v>1.5028685791986216E-2</c:v>
                </c:pt>
                <c:pt idx="195">
                  <c:v>1.0748789634334604E-2</c:v>
                </c:pt>
                <c:pt idx="196">
                  <c:v>2.5312613288403498E-3</c:v>
                </c:pt>
                <c:pt idx="197">
                  <c:v>5.9822120112377935E-3</c:v>
                </c:pt>
                <c:pt idx="198">
                  <c:v>-8.9758144708227371E-3</c:v>
                </c:pt>
                <c:pt idx="199">
                  <c:v>-5.1426717673873331E-3</c:v>
                </c:pt>
                <c:pt idx="200">
                  <c:v>1.3512680389322162E-2</c:v>
                </c:pt>
                <c:pt idx="201">
                  <c:v>-6.3814740851207098E-3</c:v>
                </c:pt>
                <c:pt idx="202">
                  <c:v>-1.4668738447723179E-3</c:v>
                </c:pt>
                <c:pt idx="203">
                  <c:v>-1.9477720570692629E-3</c:v>
                </c:pt>
                <c:pt idx="204">
                  <c:v>3.6406003597634585E-3</c:v>
                </c:pt>
                <c:pt idx="205">
                  <c:v>-2.611533372034291E-3</c:v>
                </c:pt>
                <c:pt idx="206">
                  <c:v>-3.5007578378712179E-3</c:v>
                </c:pt>
                <c:pt idx="207">
                  <c:v>-3.4638238062042102E-3</c:v>
                </c:pt>
                <c:pt idx="208">
                  <c:v>4.0551616660445327E-3</c:v>
                </c:pt>
                <c:pt idx="209">
                  <c:v>-1.3470912721638359E-3</c:v>
                </c:pt>
                <c:pt idx="210">
                  <c:v>1.2955214816798143E-3</c:v>
                </c:pt>
                <c:pt idx="211">
                  <c:v>2.2196305725779154E-3</c:v>
                </c:pt>
                <c:pt idx="212">
                  <c:v>6.7152063659558676E-3</c:v>
                </c:pt>
                <c:pt idx="213">
                  <c:v>9.0349996217914813E-3</c:v>
                </c:pt>
                <c:pt idx="214">
                  <c:v>3.6929579924633101E-3</c:v>
                </c:pt>
                <c:pt idx="215">
                  <c:v>-6.6278445277955628E-4</c:v>
                </c:pt>
                <c:pt idx="216">
                  <c:v>-2.9788247345576848E-3</c:v>
                </c:pt>
                <c:pt idx="217">
                  <c:v>5.8509246029094832E-3</c:v>
                </c:pt>
                <c:pt idx="218">
                  <c:v>-1.2464230399351616E-2</c:v>
                </c:pt>
                <c:pt idx="219">
                  <c:v>4.8544709820569753E-3</c:v>
                </c:pt>
                <c:pt idx="220">
                  <c:v>-5.0866066207685642E-4</c:v>
                </c:pt>
                <c:pt idx="221">
                  <c:v>-1.0034416677871683E-3</c:v>
                </c:pt>
                <c:pt idx="222">
                  <c:v>7.0306700958381423E-3</c:v>
                </c:pt>
                <c:pt idx="223">
                  <c:v>-2.8498896664971318E-3</c:v>
                </c:pt>
                <c:pt idx="224">
                  <c:v>4.1688110951420545E-3</c:v>
                </c:pt>
                <c:pt idx="225">
                  <c:v>3.2831645394338404E-3</c:v>
                </c:pt>
                <c:pt idx="226">
                  <c:v>7.0417408136609605E-5</c:v>
                </c:pt>
                <c:pt idx="227">
                  <c:v>2.4401461734700709E-4</c:v>
                </c:pt>
                <c:pt idx="228">
                  <c:v>-3.7211203163749857E-4</c:v>
                </c:pt>
                <c:pt idx="229">
                  <c:v>2.4005987371523746E-3</c:v>
                </c:pt>
                <c:pt idx="230">
                  <c:v>6.9755099874644168E-4</c:v>
                </c:pt>
                <c:pt idx="231">
                  <c:v>-1.1040108113515731E-2</c:v>
                </c:pt>
                <c:pt idx="232">
                  <c:v>1.1019086310082644E-2</c:v>
                </c:pt>
                <c:pt idx="233">
                  <c:v>-2.9282579502873801E-3</c:v>
                </c:pt>
                <c:pt idx="234">
                  <c:v>-1.3550275630301535E-4</c:v>
                </c:pt>
                <c:pt idx="235">
                  <c:v>-9.577831888586282E-4</c:v>
                </c:pt>
                <c:pt idx="236">
                  <c:v>-3.017048143342567E-3</c:v>
                </c:pt>
                <c:pt idx="237">
                  <c:v>1.2682150893440459E-3</c:v>
                </c:pt>
                <c:pt idx="238">
                  <c:v>5.540559158634592E-3</c:v>
                </c:pt>
                <c:pt idx="239">
                  <c:v>2.0337597236512973E-3</c:v>
                </c:pt>
                <c:pt idx="240">
                  <c:v>-1.0152310077946739E-3</c:v>
                </c:pt>
                <c:pt idx="241">
                  <c:v>1.1590983224327143E-2</c:v>
                </c:pt>
                <c:pt idx="242">
                  <c:v>-1.0345364565632164E-3</c:v>
                </c:pt>
                <c:pt idx="243">
                  <c:v>4.7490724930093755E-3</c:v>
                </c:pt>
                <c:pt idx="244">
                  <c:v>2.0957537433313896E-4</c:v>
                </c:pt>
                <c:pt idx="245">
                  <c:v>4.0619153305402134E-3</c:v>
                </c:pt>
                <c:pt idx="246">
                  <c:v>4.0215044409942528E-3</c:v>
                </c:pt>
                <c:pt idx="247">
                  <c:v>8.1416385281166126E-3</c:v>
                </c:pt>
                <c:pt idx="248">
                  <c:v>2.1211026264904673E-3</c:v>
                </c:pt>
                <c:pt idx="249">
                  <c:v>-3.9022804505385858E-3</c:v>
                </c:pt>
                <c:pt idx="250">
                  <c:v>-1.0651454910472196E-3</c:v>
                </c:pt>
                <c:pt idx="251">
                  <c:v>1.0523344940771352E-2</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a:outerShdw blurRad="40000" dist="23000" dir="5400000" rotWithShape="0">
                      <a:srgbClr val="000000">
                        <a:alpha val="35000"/>
                      </a:srgbClr>
                    </a:outerShdw>
                  </a:effectLst>
                </c14:spPr>
              </c14:invertSolidFillFmt>
            </c:ext>
            <c:ext xmlns:c16="http://schemas.microsoft.com/office/drawing/2014/chart" uri="{C3380CC4-5D6E-409C-BE32-E72D297353CC}">
              <c16:uniqueId val="{00000000-7BA8-4E59-A2CD-87E6C6C24B40}"/>
            </c:ext>
          </c:extLst>
        </c:ser>
        <c:dLbls>
          <c:showLegendKey val="0"/>
          <c:showVal val="0"/>
          <c:showCatName val="0"/>
          <c:showSerName val="0"/>
          <c:showPercent val="0"/>
          <c:showBubbleSize val="0"/>
        </c:dLbls>
        <c:gapWidth val="55"/>
        <c:overlap val="100"/>
        <c:axId val="1885380098"/>
        <c:axId val="1136793026"/>
      </c:barChart>
      <c:lineChart>
        <c:grouping val="standard"/>
        <c:varyColors val="1"/>
        <c:ser>
          <c:idx val="1"/>
          <c:order val="1"/>
          <c:tx>
            <c:strRef>
              <c:f>'VaR_ES + Graphs'!$I$3</c:f>
              <c:strCache>
                <c:ptCount val="1"/>
                <c:pt idx="0">
                  <c:v>VAR 1day (rolling window)</c:v>
                </c:pt>
              </c:strCache>
            </c:strRef>
          </c:tx>
          <c:spPr>
            <a:ln w="19050" cap="rnd" cmpd="sng" algn="ctr">
              <a:solidFill>
                <a:schemeClr val="accent5"/>
              </a:solidFill>
              <a:prstDash val="solid"/>
              <a:round/>
            </a:ln>
            <a:effectLst>
              <a:outerShdw blurRad="40000" dist="23000" dir="5400000" rotWithShape="0">
                <a:srgbClr val="000000">
                  <a:alpha val="35000"/>
                </a:srgbClr>
              </a:outerShdw>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'VaR_ES + Graphs'!$I$4:$I$255</c:f>
              <c:numCache>
                <c:formatCode>0.000%</c:formatCode>
                <c:ptCount val="252"/>
                <c:pt idx="0">
                  <c:v>-1.9516402799787138E-2</c:v>
                </c:pt>
                <c:pt idx="1">
                  <c:v>-1.9520520108828803E-2</c:v>
                </c:pt>
                <c:pt idx="2">
                  <c:v>-1.9561900792648194E-2</c:v>
                </c:pt>
                <c:pt idx="3">
                  <c:v>-1.9507444085841662E-2</c:v>
                </c:pt>
                <c:pt idx="4">
                  <c:v>-1.9492119712348183E-2</c:v>
                </c:pt>
                <c:pt idx="5">
                  <c:v>-1.9529084794242483E-2</c:v>
                </c:pt>
                <c:pt idx="6">
                  <c:v>-1.9313189871536258E-2</c:v>
                </c:pt>
                <c:pt idx="7">
                  <c:v>-1.9222511730955693E-2</c:v>
                </c:pt>
                <c:pt idx="8">
                  <c:v>-1.9245944914132836E-2</c:v>
                </c:pt>
                <c:pt idx="9">
                  <c:v>-1.924469557246895E-2</c:v>
                </c:pt>
                <c:pt idx="10">
                  <c:v>-1.9234449099817127E-2</c:v>
                </c:pt>
                <c:pt idx="11">
                  <c:v>-1.9269181862881058E-2</c:v>
                </c:pt>
                <c:pt idx="12">
                  <c:v>-1.9182850038970869E-2</c:v>
                </c:pt>
                <c:pt idx="13">
                  <c:v>-1.9152596272951111E-2</c:v>
                </c:pt>
                <c:pt idx="14">
                  <c:v>-1.916041430654248E-2</c:v>
                </c:pt>
                <c:pt idx="15">
                  <c:v>-1.9154455693085593E-2</c:v>
                </c:pt>
                <c:pt idx="16">
                  <c:v>-1.9163904278976535E-2</c:v>
                </c:pt>
                <c:pt idx="17">
                  <c:v>-1.9161656768538239E-2</c:v>
                </c:pt>
                <c:pt idx="18">
                  <c:v>-1.9151317865131943E-2</c:v>
                </c:pt>
                <c:pt idx="19">
                  <c:v>-1.9170441159592364E-2</c:v>
                </c:pt>
                <c:pt idx="20">
                  <c:v>-1.911781880383746E-2</c:v>
                </c:pt>
                <c:pt idx="21">
                  <c:v>-1.9096655467275611E-2</c:v>
                </c:pt>
                <c:pt idx="22">
                  <c:v>-1.9084579225359371E-2</c:v>
                </c:pt>
                <c:pt idx="23">
                  <c:v>-1.9118354881410921E-2</c:v>
                </c:pt>
                <c:pt idx="24">
                  <c:v>-1.9102253748464186E-2</c:v>
                </c:pt>
                <c:pt idx="25">
                  <c:v>-1.9107720797682005E-2</c:v>
                </c:pt>
                <c:pt idx="26">
                  <c:v>-1.9109009252973146E-2</c:v>
                </c:pt>
                <c:pt idx="27">
                  <c:v>-1.9108810013857683E-2</c:v>
                </c:pt>
                <c:pt idx="28">
                  <c:v>-1.9125264227955147E-2</c:v>
                </c:pt>
                <c:pt idx="29">
                  <c:v>-1.9120614335616959E-2</c:v>
                </c:pt>
                <c:pt idx="30">
                  <c:v>-1.9060724495890607E-2</c:v>
                </c:pt>
                <c:pt idx="31">
                  <c:v>-1.9071111289037306E-2</c:v>
                </c:pt>
                <c:pt idx="32">
                  <c:v>-1.9131865480283197E-2</c:v>
                </c:pt>
                <c:pt idx="33">
                  <c:v>-1.9129382127009043E-2</c:v>
                </c:pt>
                <c:pt idx="34">
                  <c:v>-1.9154385665365935E-2</c:v>
                </c:pt>
                <c:pt idx="35">
                  <c:v>-1.9126314485110107E-2</c:v>
                </c:pt>
                <c:pt idx="36">
                  <c:v>-1.9213294248644583E-2</c:v>
                </c:pt>
                <c:pt idx="37">
                  <c:v>-1.9266617022706826E-2</c:v>
                </c:pt>
                <c:pt idx="38">
                  <c:v>-1.9280863380889551E-2</c:v>
                </c:pt>
                <c:pt idx="39">
                  <c:v>-1.9193887095909582E-2</c:v>
                </c:pt>
                <c:pt idx="40">
                  <c:v>-1.9226886082764794E-2</c:v>
                </c:pt>
                <c:pt idx="41">
                  <c:v>-1.9239014606281944E-2</c:v>
                </c:pt>
                <c:pt idx="42">
                  <c:v>-1.8906565708173766E-2</c:v>
                </c:pt>
                <c:pt idx="43">
                  <c:v>-1.8901876502559287E-2</c:v>
                </c:pt>
                <c:pt idx="44">
                  <c:v>-1.890298622254067E-2</c:v>
                </c:pt>
                <c:pt idx="45">
                  <c:v>-1.8904590109606764E-2</c:v>
                </c:pt>
                <c:pt idx="46">
                  <c:v>-1.890455474890769E-2</c:v>
                </c:pt>
                <c:pt idx="47">
                  <c:v>-1.8971033653820336E-2</c:v>
                </c:pt>
                <c:pt idx="48">
                  <c:v>-1.8973353621140568E-2</c:v>
                </c:pt>
                <c:pt idx="49">
                  <c:v>-1.8948199362421175E-2</c:v>
                </c:pt>
                <c:pt idx="50">
                  <c:v>-1.8948782559137033E-2</c:v>
                </c:pt>
                <c:pt idx="51">
                  <c:v>-1.9009697249571279E-2</c:v>
                </c:pt>
                <c:pt idx="52">
                  <c:v>-1.9177241251799423E-2</c:v>
                </c:pt>
                <c:pt idx="53">
                  <c:v>-1.9164323190626244E-2</c:v>
                </c:pt>
                <c:pt idx="54">
                  <c:v>-1.987637025945331E-2</c:v>
                </c:pt>
                <c:pt idx="55">
                  <c:v>-1.9947964398873197E-2</c:v>
                </c:pt>
                <c:pt idx="56">
                  <c:v>-1.9936209871388347E-2</c:v>
                </c:pt>
                <c:pt idx="57">
                  <c:v>-2.025019800101099E-2</c:v>
                </c:pt>
                <c:pt idx="58">
                  <c:v>-2.0300543541495204E-2</c:v>
                </c:pt>
                <c:pt idx="59">
                  <c:v>-2.0258332645072607E-2</c:v>
                </c:pt>
                <c:pt idx="60">
                  <c:v>-2.0288785072834666E-2</c:v>
                </c:pt>
                <c:pt idx="61">
                  <c:v>-2.0318753093671899E-2</c:v>
                </c:pt>
                <c:pt idx="62">
                  <c:v>-2.0317374618474639E-2</c:v>
                </c:pt>
                <c:pt idx="63">
                  <c:v>-2.038183725206218E-2</c:v>
                </c:pt>
                <c:pt idx="64">
                  <c:v>-1.9060605189069799E-2</c:v>
                </c:pt>
                <c:pt idx="65">
                  <c:v>-1.9076772902400743E-2</c:v>
                </c:pt>
                <c:pt idx="66">
                  <c:v>-1.9083752509198047E-2</c:v>
                </c:pt>
                <c:pt idx="67">
                  <c:v>-1.911993507210924E-2</c:v>
                </c:pt>
                <c:pt idx="68">
                  <c:v>-1.9217418005772046E-2</c:v>
                </c:pt>
                <c:pt idx="69">
                  <c:v>-1.9196621468251015E-2</c:v>
                </c:pt>
                <c:pt idx="70">
                  <c:v>-1.9165829642622829E-2</c:v>
                </c:pt>
                <c:pt idx="71">
                  <c:v>-2.0003266883304009E-2</c:v>
                </c:pt>
                <c:pt idx="72">
                  <c:v>-2.0032806586580958E-2</c:v>
                </c:pt>
                <c:pt idx="73">
                  <c:v>-2.0006548139389371E-2</c:v>
                </c:pt>
                <c:pt idx="74">
                  <c:v>-1.9971390208907466E-2</c:v>
                </c:pt>
                <c:pt idx="75">
                  <c:v>-1.9959197754837534E-2</c:v>
                </c:pt>
                <c:pt idx="76">
                  <c:v>-2.0027627378771857E-2</c:v>
                </c:pt>
                <c:pt idx="77">
                  <c:v>-2.0020711514199235E-2</c:v>
                </c:pt>
                <c:pt idx="78">
                  <c:v>-2.0021539495226767E-2</c:v>
                </c:pt>
                <c:pt idx="79">
                  <c:v>-2.0001410182210314E-2</c:v>
                </c:pt>
                <c:pt idx="80">
                  <c:v>-1.9894377434952461E-2</c:v>
                </c:pt>
                <c:pt idx="81">
                  <c:v>-1.9860203370149002E-2</c:v>
                </c:pt>
                <c:pt idx="82">
                  <c:v>-1.9865515072395829E-2</c:v>
                </c:pt>
                <c:pt idx="83">
                  <c:v>-1.9930911230898633E-2</c:v>
                </c:pt>
                <c:pt idx="84">
                  <c:v>-1.9968590538985573E-2</c:v>
                </c:pt>
                <c:pt idx="85">
                  <c:v>-2.0003905535114497E-2</c:v>
                </c:pt>
                <c:pt idx="86">
                  <c:v>-2.0108976965268317E-2</c:v>
                </c:pt>
                <c:pt idx="87">
                  <c:v>-2.0118858136322575E-2</c:v>
                </c:pt>
                <c:pt idx="88">
                  <c:v>-2.0000523471967766E-2</c:v>
                </c:pt>
                <c:pt idx="89">
                  <c:v>-2.0042830327250578E-2</c:v>
                </c:pt>
                <c:pt idx="90">
                  <c:v>-2.0018328620080256E-2</c:v>
                </c:pt>
                <c:pt idx="91">
                  <c:v>-2.00126928381535E-2</c:v>
                </c:pt>
                <c:pt idx="92">
                  <c:v>-2.0029315635325399E-2</c:v>
                </c:pt>
                <c:pt idx="93">
                  <c:v>-2.0044383777928863E-2</c:v>
                </c:pt>
                <c:pt idx="94">
                  <c:v>-2.0170861626828143E-2</c:v>
                </c:pt>
                <c:pt idx="95">
                  <c:v>-2.0188737480141338E-2</c:v>
                </c:pt>
                <c:pt idx="96">
                  <c:v>-2.0225119563067242E-2</c:v>
                </c:pt>
                <c:pt idx="97">
                  <c:v>-2.0441156269068804E-2</c:v>
                </c:pt>
                <c:pt idx="98">
                  <c:v>-2.0614617885958583E-2</c:v>
                </c:pt>
                <c:pt idx="99">
                  <c:v>-2.0576558671727876E-2</c:v>
                </c:pt>
                <c:pt idx="100">
                  <c:v>-2.0571489666687221E-2</c:v>
                </c:pt>
                <c:pt idx="101">
                  <c:v>-2.0615660180775063E-2</c:v>
                </c:pt>
                <c:pt idx="102">
                  <c:v>-2.060113657958642E-2</c:v>
                </c:pt>
                <c:pt idx="103">
                  <c:v>-2.0608014416097331E-2</c:v>
                </c:pt>
                <c:pt idx="104">
                  <c:v>-2.0587481972929565E-2</c:v>
                </c:pt>
                <c:pt idx="105">
                  <c:v>-2.0523517598163028E-2</c:v>
                </c:pt>
                <c:pt idx="106">
                  <c:v>-2.050748011845481E-2</c:v>
                </c:pt>
                <c:pt idx="107">
                  <c:v>-2.0501247740661841E-2</c:v>
                </c:pt>
                <c:pt idx="108">
                  <c:v>-2.051863972337057E-2</c:v>
                </c:pt>
                <c:pt idx="109">
                  <c:v>-2.0522249342434979E-2</c:v>
                </c:pt>
                <c:pt idx="110">
                  <c:v>-2.0526766726054201E-2</c:v>
                </c:pt>
                <c:pt idx="111">
                  <c:v>-2.0458108443796138E-2</c:v>
                </c:pt>
                <c:pt idx="112">
                  <c:v>-2.0459762610058763E-2</c:v>
                </c:pt>
                <c:pt idx="113">
                  <c:v>-2.0459589131700009E-2</c:v>
                </c:pt>
                <c:pt idx="114">
                  <c:v>-2.0328746594114152E-2</c:v>
                </c:pt>
                <c:pt idx="115">
                  <c:v>-2.0335049652319998E-2</c:v>
                </c:pt>
                <c:pt idx="116">
                  <c:v>-2.0335240092746169E-2</c:v>
                </c:pt>
                <c:pt idx="117">
                  <c:v>-2.0290219676781945E-2</c:v>
                </c:pt>
                <c:pt idx="118">
                  <c:v>-2.0261435495388235E-2</c:v>
                </c:pt>
                <c:pt idx="119">
                  <c:v>-1.9995989952396844E-2</c:v>
                </c:pt>
                <c:pt idx="120">
                  <c:v>-1.9989829509944546E-2</c:v>
                </c:pt>
                <c:pt idx="121">
                  <c:v>-1.9991341769527129E-2</c:v>
                </c:pt>
                <c:pt idx="122">
                  <c:v>-2.0068113377474668E-2</c:v>
                </c:pt>
                <c:pt idx="123">
                  <c:v>-2.0076682292425232E-2</c:v>
                </c:pt>
                <c:pt idx="124">
                  <c:v>-2.0056431624667536E-2</c:v>
                </c:pt>
                <c:pt idx="125">
                  <c:v>-2.0048096135940899E-2</c:v>
                </c:pt>
                <c:pt idx="126">
                  <c:v>-2.0147848076992173E-2</c:v>
                </c:pt>
                <c:pt idx="127">
                  <c:v>-2.0108191380833133E-2</c:v>
                </c:pt>
                <c:pt idx="128">
                  <c:v>-2.0114118728982663E-2</c:v>
                </c:pt>
                <c:pt idx="129">
                  <c:v>-2.0109467167625662E-2</c:v>
                </c:pt>
                <c:pt idx="130">
                  <c:v>-2.0105460440611719E-2</c:v>
                </c:pt>
                <c:pt idx="131">
                  <c:v>-2.0098030078419524E-2</c:v>
                </c:pt>
                <c:pt idx="132">
                  <c:v>-2.0096188544242881E-2</c:v>
                </c:pt>
                <c:pt idx="133">
                  <c:v>-2.0110665728940359E-2</c:v>
                </c:pt>
                <c:pt idx="134">
                  <c:v>-2.025989395341616E-2</c:v>
                </c:pt>
                <c:pt idx="135">
                  <c:v>-2.0654716826907744E-2</c:v>
                </c:pt>
                <c:pt idx="136">
                  <c:v>-2.0089230011046681E-2</c:v>
                </c:pt>
                <c:pt idx="137">
                  <c:v>-2.0072317700235223E-2</c:v>
                </c:pt>
                <c:pt idx="138">
                  <c:v>-2.0056970985365713E-2</c:v>
                </c:pt>
                <c:pt idx="139">
                  <c:v>-2.0054673610296839E-2</c:v>
                </c:pt>
                <c:pt idx="140">
                  <c:v>-1.9985079653446754E-2</c:v>
                </c:pt>
                <c:pt idx="141">
                  <c:v>-1.9984278235872753E-2</c:v>
                </c:pt>
                <c:pt idx="142">
                  <c:v>-2.0051354463213426E-2</c:v>
                </c:pt>
                <c:pt idx="143">
                  <c:v>-1.9954747296072453E-2</c:v>
                </c:pt>
                <c:pt idx="144">
                  <c:v>-1.9932335284462067E-2</c:v>
                </c:pt>
                <c:pt idx="145">
                  <c:v>-1.9893126740595429E-2</c:v>
                </c:pt>
                <c:pt idx="146">
                  <c:v>-1.9971691947617828E-2</c:v>
                </c:pt>
                <c:pt idx="147">
                  <c:v>-2.0004078815710178E-2</c:v>
                </c:pt>
                <c:pt idx="148">
                  <c:v>-2.0039203464817069E-2</c:v>
                </c:pt>
                <c:pt idx="149">
                  <c:v>-2.0233504607257473E-2</c:v>
                </c:pt>
                <c:pt idx="150">
                  <c:v>-2.0239442798354174E-2</c:v>
                </c:pt>
                <c:pt idx="151">
                  <c:v>-2.0751141912205832E-2</c:v>
                </c:pt>
                <c:pt idx="152">
                  <c:v>-2.0799163233003522E-2</c:v>
                </c:pt>
                <c:pt idx="153">
                  <c:v>-2.0809620219740005E-2</c:v>
                </c:pt>
                <c:pt idx="154">
                  <c:v>-2.0781365247559108E-2</c:v>
                </c:pt>
                <c:pt idx="155">
                  <c:v>-2.0753693252366406E-2</c:v>
                </c:pt>
                <c:pt idx="156">
                  <c:v>-2.0752822822690083E-2</c:v>
                </c:pt>
                <c:pt idx="157">
                  <c:v>-2.0779400392365734E-2</c:v>
                </c:pt>
                <c:pt idx="158">
                  <c:v>-2.0779383628367423E-2</c:v>
                </c:pt>
                <c:pt idx="159">
                  <c:v>-2.077573121531065E-2</c:v>
                </c:pt>
                <c:pt idx="160">
                  <c:v>-2.0791287275629681E-2</c:v>
                </c:pt>
                <c:pt idx="161">
                  <c:v>-2.0708475734116719E-2</c:v>
                </c:pt>
                <c:pt idx="162">
                  <c:v>-2.0316286713386575E-2</c:v>
                </c:pt>
                <c:pt idx="163">
                  <c:v>-2.0314497793734621E-2</c:v>
                </c:pt>
                <c:pt idx="164">
                  <c:v>-2.0315072684780881E-2</c:v>
                </c:pt>
                <c:pt idx="165">
                  <c:v>-2.0334912847962062E-2</c:v>
                </c:pt>
                <c:pt idx="166">
                  <c:v>-2.0347769568456651E-2</c:v>
                </c:pt>
                <c:pt idx="167">
                  <c:v>-2.025016420077284E-2</c:v>
                </c:pt>
                <c:pt idx="168">
                  <c:v>-2.0259679978568559E-2</c:v>
                </c:pt>
                <c:pt idx="169">
                  <c:v>-2.0260511368406203E-2</c:v>
                </c:pt>
                <c:pt idx="170">
                  <c:v>-2.025886801590334E-2</c:v>
                </c:pt>
                <c:pt idx="171">
                  <c:v>-2.0284932768881467E-2</c:v>
                </c:pt>
                <c:pt idx="172">
                  <c:v>-2.0275992131675823E-2</c:v>
                </c:pt>
                <c:pt idx="173">
                  <c:v>-2.047726783013153E-2</c:v>
                </c:pt>
                <c:pt idx="174">
                  <c:v>-2.0485306004261673E-2</c:v>
                </c:pt>
                <c:pt idx="175">
                  <c:v>-2.0527769258740933E-2</c:v>
                </c:pt>
                <c:pt idx="176">
                  <c:v>-2.0528397970612657E-2</c:v>
                </c:pt>
                <c:pt idx="177">
                  <c:v>-2.0507572684857898E-2</c:v>
                </c:pt>
                <c:pt idx="178">
                  <c:v>-2.027505971723835E-2</c:v>
                </c:pt>
                <c:pt idx="179">
                  <c:v>-2.0373773933483035E-2</c:v>
                </c:pt>
                <c:pt idx="180">
                  <c:v>-2.0391467043347027E-2</c:v>
                </c:pt>
                <c:pt idx="181">
                  <c:v>-2.0373573498386838E-2</c:v>
                </c:pt>
                <c:pt idx="182">
                  <c:v>-2.0383964936065528E-2</c:v>
                </c:pt>
                <c:pt idx="183">
                  <c:v>-2.055134359386462E-2</c:v>
                </c:pt>
                <c:pt idx="184">
                  <c:v>-2.0545297991386626E-2</c:v>
                </c:pt>
                <c:pt idx="185">
                  <c:v>-2.0567323365396201E-2</c:v>
                </c:pt>
                <c:pt idx="186">
                  <c:v>-2.0596908932187463E-2</c:v>
                </c:pt>
                <c:pt idx="187">
                  <c:v>-2.0599544322944374E-2</c:v>
                </c:pt>
                <c:pt idx="188">
                  <c:v>-2.0617955235005463E-2</c:v>
                </c:pt>
                <c:pt idx="189">
                  <c:v>-2.08065736019146E-2</c:v>
                </c:pt>
                <c:pt idx="190">
                  <c:v>-2.0833306861374832E-2</c:v>
                </c:pt>
                <c:pt idx="191">
                  <c:v>-2.0929784877480512E-2</c:v>
                </c:pt>
                <c:pt idx="192">
                  <c:v>-2.1106651628788629E-2</c:v>
                </c:pt>
                <c:pt idx="193">
                  <c:v>-2.1166575897662344E-2</c:v>
                </c:pt>
                <c:pt idx="194">
                  <c:v>-2.1053276580420201E-2</c:v>
                </c:pt>
                <c:pt idx="195">
                  <c:v>-2.1123319409233253E-2</c:v>
                </c:pt>
                <c:pt idx="196">
                  <c:v>-2.1149792100952441E-2</c:v>
                </c:pt>
                <c:pt idx="197">
                  <c:v>-2.1131633872235153E-2</c:v>
                </c:pt>
                <c:pt idx="198">
                  <c:v>-2.1500451160151271E-2</c:v>
                </c:pt>
                <c:pt idx="199">
                  <c:v>-2.1490803843790051E-2</c:v>
                </c:pt>
                <c:pt idx="200">
                  <c:v>-2.1400320072562193E-2</c:v>
                </c:pt>
                <c:pt idx="201">
                  <c:v>-2.1387965533052639E-2</c:v>
                </c:pt>
                <c:pt idx="202">
                  <c:v>-2.147712233999843E-2</c:v>
                </c:pt>
                <c:pt idx="203">
                  <c:v>-2.158600991699846E-2</c:v>
                </c:pt>
                <c:pt idx="204">
                  <c:v>-2.158278213504974E-2</c:v>
                </c:pt>
                <c:pt idx="205">
                  <c:v>-2.1579404040556263E-2</c:v>
                </c:pt>
                <c:pt idx="206">
                  <c:v>-2.1649450925624539E-2</c:v>
                </c:pt>
                <c:pt idx="207">
                  <c:v>-2.1702794264825988E-2</c:v>
                </c:pt>
                <c:pt idx="208">
                  <c:v>-2.171795867616929E-2</c:v>
                </c:pt>
                <c:pt idx="209">
                  <c:v>-2.1723271213625772E-2</c:v>
                </c:pt>
                <c:pt idx="210">
                  <c:v>-2.1825507546389625E-2</c:v>
                </c:pt>
                <c:pt idx="211">
                  <c:v>-2.1827193740387312E-2</c:v>
                </c:pt>
                <c:pt idx="212">
                  <c:v>-2.1807707347640534E-2</c:v>
                </c:pt>
                <c:pt idx="213">
                  <c:v>-2.1966577671697022E-2</c:v>
                </c:pt>
                <c:pt idx="214">
                  <c:v>-2.1960154127014676E-2</c:v>
                </c:pt>
                <c:pt idx="215">
                  <c:v>-2.1962751263965043E-2</c:v>
                </c:pt>
                <c:pt idx="216">
                  <c:v>-2.195948661840395E-2</c:v>
                </c:pt>
                <c:pt idx="217">
                  <c:v>-2.1943093713822998E-2</c:v>
                </c:pt>
                <c:pt idx="218">
                  <c:v>-2.1869633089439303E-2</c:v>
                </c:pt>
                <c:pt idx="219">
                  <c:v>-2.1862221018568384E-2</c:v>
                </c:pt>
                <c:pt idx="220">
                  <c:v>-2.1862102646815158E-2</c:v>
                </c:pt>
                <c:pt idx="221">
                  <c:v>-2.189041232221145E-2</c:v>
                </c:pt>
                <c:pt idx="222">
                  <c:v>-2.188796468523227E-2</c:v>
                </c:pt>
                <c:pt idx="223">
                  <c:v>-2.1885480991125715E-2</c:v>
                </c:pt>
                <c:pt idx="224">
                  <c:v>-2.1918670410032568E-2</c:v>
                </c:pt>
                <c:pt idx="225">
                  <c:v>-2.1931197877568902E-2</c:v>
                </c:pt>
                <c:pt idx="226">
                  <c:v>-2.1962056350552307E-2</c:v>
                </c:pt>
                <c:pt idx="227">
                  <c:v>-2.1962894476823147E-2</c:v>
                </c:pt>
                <c:pt idx="228">
                  <c:v>-2.2226064935058007E-2</c:v>
                </c:pt>
                <c:pt idx="229">
                  <c:v>-2.227118570890577E-2</c:v>
                </c:pt>
                <c:pt idx="230">
                  <c:v>-2.2271012484976357E-2</c:v>
                </c:pt>
                <c:pt idx="231">
                  <c:v>-2.2220275137488539E-2</c:v>
                </c:pt>
                <c:pt idx="232">
                  <c:v>-2.2816469848173961E-2</c:v>
                </c:pt>
                <c:pt idx="233">
                  <c:v>-2.2842364705091173E-2</c:v>
                </c:pt>
                <c:pt idx="234">
                  <c:v>-2.2855034593689493E-2</c:v>
                </c:pt>
                <c:pt idx="235">
                  <c:v>-2.2933181806712673E-2</c:v>
                </c:pt>
                <c:pt idx="236">
                  <c:v>-2.2967296104481182E-2</c:v>
                </c:pt>
                <c:pt idx="237">
                  <c:v>-2.3140809954160124E-2</c:v>
                </c:pt>
                <c:pt idx="238">
                  <c:v>-2.3331077364118956E-2</c:v>
                </c:pt>
                <c:pt idx="239">
                  <c:v>-2.3330014877922824E-2</c:v>
                </c:pt>
                <c:pt idx="240">
                  <c:v>-2.3481984515452994E-2</c:v>
                </c:pt>
                <c:pt idx="241">
                  <c:v>-2.3789671631224411E-2</c:v>
                </c:pt>
                <c:pt idx="242">
                  <c:v>-2.3967610969453292E-2</c:v>
                </c:pt>
                <c:pt idx="243">
                  <c:v>-2.4005319096887599E-2</c:v>
                </c:pt>
                <c:pt idx="244">
                  <c:v>-2.401566071541255E-2</c:v>
                </c:pt>
                <c:pt idx="245">
                  <c:v>-2.4027975805361309E-2</c:v>
                </c:pt>
                <c:pt idx="246">
                  <c:v>-2.4027047577249404E-2</c:v>
                </c:pt>
                <c:pt idx="247">
                  <c:v>-2.3998690758217735E-2</c:v>
                </c:pt>
                <c:pt idx="248">
                  <c:v>-2.4679343710537333E-2</c:v>
                </c:pt>
                <c:pt idx="249">
                  <c:v>-2.4672758696681854E-2</c:v>
                </c:pt>
                <c:pt idx="250">
                  <c:v>-2.4689396949904741E-2</c:v>
                </c:pt>
                <c:pt idx="251">
                  <c:v>-2.4932746249474207E-2</c:v>
                </c:pt>
              </c:numCache>
            </c:numRef>
          </c:val>
          <c:smooth val="0"/>
          <c:extLst>
            <c:ext xmlns:c16="http://schemas.microsoft.com/office/drawing/2014/chart" uri="{C3380CC4-5D6E-409C-BE32-E72D297353CC}">
              <c16:uniqueId val="{00000001-7BA8-4E59-A2CD-87E6C6C24B40}"/>
            </c:ext>
          </c:extLst>
        </c:ser>
        <c:ser>
          <c:idx val="2"/>
          <c:order val="2"/>
          <c:tx>
            <c:strRef>
              <c:f>'VaR_ES + Graphs'!$N$3</c:f>
              <c:strCache>
                <c:ptCount val="1"/>
                <c:pt idx="0">
                  <c:v>ES 1day (rolling window)</c:v>
                </c:pt>
              </c:strCache>
            </c:strRef>
          </c:tx>
          <c:spPr>
            <a:ln w="19050" cap="rnd" cmpd="sng" algn="ctr">
              <a:solidFill>
                <a:schemeClr val="accent4"/>
              </a:solidFill>
              <a:prstDash val="solid"/>
              <a:round/>
            </a:ln>
            <a:effectLst>
              <a:outerShdw blurRad="40000" dist="23000" dir="5400000" rotWithShape="0">
                <a:srgbClr val="000000">
                  <a:alpha val="35000"/>
                </a:srgbClr>
              </a:outerShdw>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'VaR_ES + Graphs'!$N$4:$N$255</c:f>
              <c:numCache>
                <c:formatCode>0.0000%</c:formatCode>
                <c:ptCount val="252"/>
                <c:pt idx="0">
                  <c:v>-2.2359250244736291E-2</c:v>
                </c:pt>
                <c:pt idx="1">
                  <c:v>-2.2363967299622988E-2</c:v>
                </c:pt>
                <c:pt idx="2">
                  <c:v>-2.2411375680886064E-2</c:v>
                </c:pt>
                <c:pt idx="3">
                  <c:v>-2.2348986564024596E-2</c:v>
                </c:pt>
                <c:pt idx="4">
                  <c:v>-2.233142997302268E-2</c:v>
                </c:pt>
                <c:pt idx="5">
                  <c:v>-2.2373779555825962E-2</c:v>
                </c:pt>
                <c:pt idx="6">
                  <c:v>-2.2126436402844455E-2</c:v>
                </c:pt>
                <c:pt idx="7">
                  <c:v>-2.2022549674446414E-2</c:v>
                </c:pt>
                <c:pt idx="8">
                  <c:v>-2.2049396241001919E-2</c:v>
                </c:pt>
                <c:pt idx="9">
                  <c:v>-2.2047964914584311E-2</c:v>
                </c:pt>
                <c:pt idx="10">
                  <c:v>-2.2036225894412498E-2</c:v>
                </c:pt>
                <c:pt idx="11">
                  <c:v>-2.2076017988734611E-2</c:v>
                </c:pt>
                <c:pt idx="12">
                  <c:v>-2.1977110681138282E-2</c:v>
                </c:pt>
                <c:pt idx="13">
                  <c:v>-2.1942450014814627E-2</c:v>
                </c:pt>
                <c:pt idx="14">
                  <c:v>-2.1951406858516022E-2</c:v>
                </c:pt>
                <c:pt idx="15">
                  <c:v>-2.1944580286490378E-2</c:v>
                </c:pt>
                <c:pt idx="16">
                  <c:v>-2.1955405196109317E-2</c:v>
                </c:pt>
                <c:pt idx="17">
                  <c:v>-2.1952830303141952E-2</c:v>
                </c:pt>
                <c:pt idx="18">
                  <c:v>-2.194098538833418E-2</c:v>
                </c:pt>
                <c:pt idx="19">
                  <c:v>-2.1962894268302009E-2</c:v>
                </c:pt>
                <c:pt idx="20">
                  <c:v>-2.1902606702357521E-2</c:v>
                </c:pt>
                <c:pt idx="21">
                  <c:v>-2.1878360618534883E-2</c:v>
                </c:pt>
                <c:pt idx="22">
                  <c:v>-2.1864525296637134E-2</c:v>
                </c:pt>
                <c:pt idx="23">
                  <c:v>-2.1903220867413371E-2</c:v>
                </c:pt>
                <c:pt idx="24">
                  <c:v>-2.1884774370665331E-2</c:v>
                </c:pt>
                <c:pt idx="25">
                  <c:v>-2.1891037774982993E-2</c:v>
                </c:pt>
                <c:pt idx="26">
                  <c:v>-2.1892513912495595E-2</c:v>
                </c:pt>
                <c:pt idx="27">
                  <c:v>-2.1892285651310024E-2</c:v>
                </c:pt>
                <c:pt idx="28">
                  <c:v>-2.191113666060512E-2</c:v>
                </c:pt>
                <c:pt idx="29">
                  <c:v>-2.1905809443931678E-2</c:v>
                </c:pt>
                <c:pt idx="30">
                  <c:v>-2.1837195779451805E-2</c:v>
                </c:pt>
                <c:pt idx="31">
                  <c:v>-2.184909555983602E-2</c:v>
                </c:pt>
                <c:pt idx="32">
                  <c:v>-2.1918699481184595E-2</c:v>
                </c:pt>
                <c:pt idx="33">
                  <c:v>-2.1915854391447897E-2</c:v>
                </c:pt>
                <c:pt idx="34">
                  <c:v>-2.1944500058216555E-2</c:v>
                </c:pt>
                <c:pt idx="35">
                  <c:v>-2.1912339902964376E-2</c:v>
                </c:pt>
                <c:pt idx="36">
                  <c:v>-2.2011989531999322E-2</c:v>
                </c:pt>
                <c:pt idx="37">
                  <c:v>-2.2073079542347659E-2</c:v>
                </c:pt>
                <c:pt idx="38">
                  <c:v>-2.208940108945608E-2</c:v>
                </c:pt>
                <c:pt idx="39">
                  <c:v>-2.1989755445677616E-2</c:v>
                </c:pt>
                <c:pt idx="40">
                  <c:v>-2.2027561214111872E-2</c:v>
                </c:pt>
                <c:pt idx="41">
                  <c:v>-2.2041456433184829E-2</c:v>
                </c:pt>
                <c:pt idx="42">
                  <c:v>-2.1660581525926374E-2</c:v>
                </c:pt>
                <c:pt idx="43">
                  <c:v>-2.1655209269427125E-2</c:v>
                </c:pt>
                <c:pt idx="44">
                  <c:v>-2.1656480636236871E-2</c:v>
                </c:pt>
                <c:pt idx="45">
                  <c:v>-2.1658318152742499E-2</c:v>
                </c:pt>
                <c:pt idx="46">
                  <c:v>-2.1658277641244169E-2</c:v>
                </c:pt>
                <c:pt idx="47">
                  <c:v>-2.1734440163927608E-2</c:v>
                </c:pt>
                <c:pt idx="48">
                  <c:v>-2.1737098068173834E-2</c:v>
                </c:pt>
                <c:pt idx="49">
                  <c:v>-2.1708279726433428E-2</c:v>
                </c:pt>
                <c:pt idx="50">
                  <c:v>-2.1708947874218933E-2</c:v>
                </c:pt>
                <c:pt idx="51">
                  <c:v>-2.1778735673793088E-2</c:v>
                </c:pt>
                <c:pt idx="52">
                  <c:v>-2.1970684892676017E-2</c:v>
                </c:pt>
                <c:pt idx="53">
                  <c:v>-2.1955885128323381E-2</c:v>
                </c:pt>
                <c:pt idx="54">
                  <c:v>-2.2771652191611754E-2</c:v>
                </c:pt>
                <c:pt idx="55">
                  <c:v>-2.2853675056981354E-2</c:v>
                </c:pt>
                <c:pt idx="56">
                  <c:v>-2.2840208311893206E-2</c:v>
                </c:pt>
                <c:pt idx="57">
                  <c:v>-2.3199933371686802E-2</c:v>
                </c:pt>
                <c:pt idx="58">
                  <c:v>-2.3257612471157187E-2</c:v>
                </c:pt>
                <c:pt idx="59">
                  <c:v>-2.3209252944770605E-2</c:v>
                </c:pt>
                <c:pt idx="60">
                  <c:v>-2.3244141210803884E-2</c:v>
                </c:pt>
                <c:pt idx="61">
                  <c:v>-2.3278474509010175E-2</c:v>
                </c:pt>
                <c:pt idx="62">
                  <c:v>-2.3276895238885046E-2</c:v>
                </c:pt>
                <c:pt idx="63">
                  <c:v>-2.3350747791048721E-2</c:v>
                </c:pt>
                <c:pt idx="64">
                  <c:v>-2.1837059093860221E-2</c:v>
                </c:pt>
                <c:pt idx="65">
                  <c:v>-2.1855581869392179E-2</c:v>
                </c:pt>
                <c:pt idx="66">
                  <c:v>-2.1863578157263037E-2</c:v>
                </c:pt>
                <c:pt idx="67">
                  <c:v>-2.190503123583119E-2</c:v>
                </c:pt>
                <c:pt idx="68">
                  <c:v>-2.2016713974229142E-2</c:v>
                </c:pt>
                <c:pt idx="69">
                  <c:v>-2.1992888119053523E-2</c:v>
                </c:pt>
                <c:pt idx="70">
                  <c:v>-2.1957611016926875E-2</c:v>
                </c:pt>
                <c:pt idx="71">
                  <c:v>-2.2917033151258728E-2</c:v>
                </c:pt>
                <c:pt idx="72">
                  <c:v>-2.2950875741232932E-2</c:v>
                </c:pt>
                <c:pt idx="73">
                  <c:v>-2.2920792369936591E-2</c:v>
                </c:pt>
                <c:pt idx="74">
                  <c:v>-2.2880513176388666E-2</c:v>
                </c:pt>
                <c:pt idx="75">
                  <c:v>-2.2866544714349644E-2</c:v>
                </c:pt>
                <c:pt idx="76">
                  <c:v>-2.2944942106604607E-2</c:v>
                </c:pt>
                <c:pt idx="77">
                  <c:v>-2.2937018845938986E-2</c:v>
                </c:pt>
                <c:pt idx="78">
                  <c:v>-2.2937967434425419E-2</c:v>
                </c:pt>
                <c:pt idx="79">
                  <c:v>-2.2914905994691533E-2</c:v>
                </c:pt>
                <c:pt idx="80">
                  <c:v>-2.2792282373685614E-2</c:v>
                </c:pt>
                <c:pt idx="81">
                  <c:v>-2.2753130360137878E-2</c:v>
                </c:pt>
                <c:pt idx="82">
                  <c:v>-2.2759215788942595E-2</c:v>
                </c:pt>
                <c:pt idx="83">
                  <c:v>-2.2834137847480177E-2</c:v>
                </c:pt>
                <c:pt idx="84">
                  <c:v>-2.2877305693891584E-2</c:v>
                </c:pt>
                <c:pt idx="85">
                  <c:v>-2.2917764831978608E-2</c:v>
                </c:pt>
                <c:pt idx="86">
                  <c:v>-2.303814144156607E-2</c:v>
                </c:pt>
                <c:pt idx="87">
                  <c:v>-2.3049461948658468E-2</c:v>
                </c:pt>
                <c:pt idx="88">
                  <c:v>-2.2913890122227172E-2</c:v>
                </c:pt>
                <c:pt idx="89">
                  <c:v>-2.2962359585275278E-2</c:v>
                </c:pt>
                <c:pt idx="90">
                  <c:v>-2.2934288848692079E-2</c:v>
                </c:pt>
                <c:pt idx="91">
                  <c:v>-2.2927832133296425E-2</c:v>
                </c:pt>
                <c:pt idx="92">
                  <c:v>-2.2946876282238567E-2</c:v>
                </c:pt>
                <c:pt idx="93">
                  <c:v>-2.2964139318600876E-2</c:v>
                </c:pt>
                <c:pt idx="94">
                  <c:v>-2.310904050264417E-2</c:v>
                </c:pt>
                <c:pt idx="95">
                  <c:v>-2.3129520233548896E-2</c:v>
                </c:pt>
                <c:pt idx="96">
                  <c:v>-2.3171201895118926E-2</c:v>
                </c:pt>
                <c:pt idx="97">
                  <c:v>-2.341870748419142E-2</c:v>
                </c:pt>
                <c:pt idx="98">
                  <c:v>-2.3617436304234907E-2</c:v>
                </c:pt>
                <c:pt idx="99">
                  <c:v>-2.3573833212833677E-2</c:v>
                </c:pt>
                <c:pt idx="100">
                  <c:v>-2.3568025833607158E-2</c:v>
                </c:pt>
                <c:pt idx="101">
                  <c:v>-2.3618630424425476E-2</c:v>
                </c:pt>
                <c:pt idx="102">
                  <c:v>-2.3601991249841772E-2</c:v>
                </c:pt>
                <c:pt idx="103">
                  <c:v>-2.3609870943106324E-2</c:v>
                </c:pt>
                <c:pt idx="104">
                  <c:v>-2.358634765146116E-2</c:v>
                </c:pt>
                <c:pt idx="105">
                  <c:v>-2.3513065936750458E-2</c:v>
                </c:pt>
                <c:pt idx="106">
                  <c:v>-2.3494692365259365E-2</c:v>
                </c:pt>
                <c:pt idx="107">
                  <c:v>-2.3487552151147048E-2</c:v>
                </c:pt>
                <c:pt idx="108">
                  <c:v>-2.350747752866799E-2</c:v>
                </c:pt>
                <c:pt idx="109">
                  <c:v>-2.3511612941160616E-2</c:v>
                </c:pt>
                <c:pt idx="110">
                  <c:v>-2.351678834729615E-2</c:v>
                </c:pt>
                <c:pt idx="111">
                  <c:v>-2.3438128989312492E-2</c:v>
                </c:pt>
                <c:pt idx="112">
                  <c:v>-2.344002410890968E-2</c:v>
                </c:pt>
                <c:pt idx="113">
                  <c:v>-2.3439825360909074E-2</c:v>
                </c:pt>
                <c:pt idx="114">
                  <c:v>-2.3289923707896953E-2</c:v>
                </c:pt>
                <c:pt idx="115">
                  <c:v>-2.329714489805056E-2</c:v>
                </c:pt>
                <c:pt idx="116">
                  <c:v>-2.3297363078889986E-2</c:v>
                </c:pt>
                <c:pt idx="117">
                  <c:v>-2.324578478564646E-2</c:v>
                </c:pt>
                <c:pt idx="118">
                  <c:v>-2.3212807770287933E-2</c:v>
                </c:pt>
                <c:pt idx="119">
                  <c:v>-2.2908696229704276E-2</c:v>
                </c:pt>
                <c:pt idx="120">
                  <c:v>-2.2901638429359494E-2</c:v>
                </c:pt>
                <c:pt idx="121">
                  <c:v>-2.290337097150821E-2</c:v>
                </c:pt>
                <c:pt idx="122">
                  <c:v>-2.299132547887309E-2</c:v>
                </c:pt>
                <c:pt idx="123">
                  <c:v>-2.3001142580706405E-2</c:v>
                </c:pt>
                <c:pt idx="124">
                  <c:v>-2.2977942109151151E-2</c:v>
                </c:pt>
                <c:pt idx="125">
                  <c:v>-2.2968392435460613E-2</c:v>
                </c:pt>
                <c:pt idx="126">
                  <c:v>-2.3082674695119033E-2</c:v>
                </c:pt>
                <c:pt idx="127">
                  <c:v>-2.3037241425351254E-2</c:v>
                </c:pt>
                <c:pt idx="128">
                  <c:v>-2.304403217782355E-2</c:v>
                </c:pt>
                <c:pt idx="129">
                  <c:v>-2.3038703049014474E-2</c:v>
                </c:pt>
                <c:pt idx="130">
                  <c:v>-2.3034112684033482E-2</c:v>
                </c:pt>
                <c:pt idx="131">
                  <c:v>-2.3025599981699514E-2</c:v>
                </c:pt>
                <c:pt idx="132">
                  <c:v>-2.3023490201331064E-2</c:v>
                </c:pt>
                <c:pt idx="133">
                  <c:v>-2.3040076198187705E-2</c:v>
                </c:pt>
                <c:pt idx="134">
                  <c:v>-2.3211041680344512E-2</c:v>
                </c:pt>
                <c:pt idx="135">
                  <c:v>-2.3663376238167864E-2</c:v>
                </c:pt>
                <c:pt idx="136">
                  <c:v>-2.3015518056737294E-2</c:v>
                </c:pt>
                <c:pt idx="137">
                  <c:v>-2.2996142222290267E-2</c:v>
                </c:pt>
                <c:pt idx="138">
                  <c:v>-2.2978560035566507E-2</c:v>
                </c:pt>
                <c:pt idx="139">
                  <c:v>-2.2975928014461085E-2</c:v>
                </c:pt>
                <c:pt idx="140">
                  <c:v>-2.2896196687295128E-2</c:v>
                </c:pt>
                <c:pt idx="141">
                  <c:v>-2.2895278531614931E-2</c:v>
                </c:pt>
                <c:pt idx="142">
                  <c:v>-2.297212538541113E-2</c:v>
                </c:pt>
                <c:pt idx="143">
                  <c:v>-2.2861445981644999E-2</c:v>
                </c:pt>
                <c:pt idx="144">
                  <c:v>-2.2835769335122307E-2</c:v>
                </c:pt>
                <c:pt idx="145">
                  <c:v>-2.2790849497535463E-2</c:v>
                </c:pt>
                <c:pt idx="146">
                  <c:v>-2.2880858867723421E-2</c:v>
                </c:pt>
                <c:pt idx="147">
                  <c:v>-2.2917963353409072E-2</c:v>
                </c:pt>
                <c:pt idx="148">
                  <c:v>-2.2958204417666474E-2</c:v>
                </c:pt>
                <c:pt idx="149">
                  <c:v>-2.3180808342745871E-2</c:v>
                </c:pt>
                <c:pt idx="150">
                  <c:v>-2.3187611517598034E-2</c:v>
                </c:pt>
                <c:pt idx="151">
                  <c:v>-2.3773847037226875E-2</c:v>
                </c:pt>
                <c:pt idx="152">
                  <c:v>-2.3828863360665847E-2</c:v>
                </c:pt>
                <c:pt idx="153">
                  <c:v>-2.3840843559355406E-2</c:v>
                </c:pt>
                <c:pt idx="154">
                  <c:v>-2.3808472840215623E-2</c:v>
                </c:pt>
                <c:pt idx="155">
                  <c:v>-2.3776770017127167E-2</c:v>
                </c:pt>
                <c:pt idx="156">
                  <c:v>-2.3775772796729894E-2</c:v>
                </c:pt>
                <c:pt idx="157">
                  <c:v>-2.3806221775333741E-2</c:v>
                </c:pt>
                <c:pt idx="158">
                  <c:v>-2.3806202569415662E-2</c:v>
                </c:pt>
                <c:pt idx="159">
                  <c:v>-2.3802018129364323E-2</c:v>
                </c:pt>
                <c:pt idx="160">
                  <c:v>-2.3819840155742011E-2</c:v>
                </c:pt>
                <c:pt idx="161">
                  <c:v>-2.3724965910788386E-2</c:v>
                </c:pt>
                <c:pt idx="162">
                  <c:v>-2.327564886462458E-2</c:v>
                </c:pt>
                <c:pt idx="163">
                  <c:v>-2.3273599362850297E-2</c:v>
                </c:pt>
                <c:pt idx="164">
                  <c:v>-2.3274257995124836E-2</c:v>
                </c:pt>
                <c:pt idx="165">
                  <c:v>-2.32969881661515E-2</c:v>
                </c:pt>
                <c:pt idx="166">
                  <c:v>-2.331171765466504E-2</c:v>
                </c:pt>
                <c:pt idx="167">
                  <c:v>-2.319989464795319E-2</c:v>
                </c:pt>
                <c:pt idx="168">
                  <c:v>-2.3210796536953456E-2</c:v>
                </c:pt>
                <c:pt idx="169">
                  <c:v>-2.3211749030792692E-2</c:v>
                </c:pt>
                <c:pt idx="170">
                  <c:v>-2.3209866300136391E-2</c:v>
                </c:pt>
                <c:pt idx="171">
                  <c:v>-2.3239727762844647E-2</c:v>
                </c:pt>
                <c:pt idx="172">
                  <c:v>-2.3229484792012412E-2</c:v>
                </c:pt>
                <c:pt idx="173">
                  <c:v>-2.3460079218460932E-2</c:v>
                </c:pt>
                <c:pt idx="174">
                  <c:v>-2.3469288269367006E-2</c:v>
                </c:pt>
                <c:pt idx="175">
                  <c:v>-2.3517936913425429E-2</c:v>
                </c:pt>
                <c:pt idx="176">
                  <c:v>-2.3518657206310134E-2</c:v>
                </c:pt>
                <c:pt idx="177">
                  <c:v>-2.3494798415303123E-2</c:v>
                </c:pt>
                <c:pt idx="178">
                  <c:v>-2.3228416557873513E-2</c:v>
                </c:pt>
                <c:pt idx="179">
                  <c:v>-2.3341509933039552E-2</c:v>
                </c:pt>
                <c:pt idx="180">
                  <c:v>-2.3361780301258277E-2</c:v>
                </c:pt>
                <c:pt idx="181">
                  <c:v>-2.3341280301661289E-2</c:v>
                </c:pt>
                <c:pt idx="182">
                  <c:v>-2.3353185403121018E-2</c:v>
                </c:pt>
                <c:pt idx="183">
                  <c:v>-2.3544945192758009E-2</c:v>
                </c:pt>
                <c:pt idx="184">
                  <c:v>-2.3538018960497259E-2</c:v>
                </c:pt>
                <c:pt idx="185">
                  <c:v>-2.3563252650038623E-2</c:v>
                </c:pt>
                <c:pt idx="186">
                  <c:v>-2.3597147784213932E-2</c:v>
                </c:pt>
                <c:pt idx="187">
                  <c:v>-2.3600167057900325E-2</c:v>
                </c:pt>
                <c:pt idx="188">
                  <c:v>-2.3621259786628601E-2</c:v>
                </c:pt>
                <c:pt idx="189">
                  <c:v>-2.3837353157406996E-2</c:v>
                </c:pt>
                <c:pt idx="190">
                  <c:v>-2.3867980504273158E-2</c:v>
                </c:pt>
                <c:pt idx="191">
                  <c:v>-2.397851194428044E-2</c:v>
                </c:pt>
                <c:pt idx="192">
                  <c:v>-2.4181141906012674E-2</c:v>
                </c:pt>
                <c:pt idx="193">
                  <c:v>-2.4249795014745133E-2</c:v>
                </c:pt>
                <c:pt idx="194">
                  <c:v>-2.4119992006846436E-2</c:v>
                </c:pt>
                <c:pt idx="195">
                  <c:v>-2.4200237590694364E-2</c:v>
                </c:pt>
                <c:pt idx="196">
                  <c:v>-2.4230566414344571E-2</c:v>
                </c:pt>
                <c:pt idx="197">
                  <c:v>-2.4209763175958063E-2</c:v>
                </c:pt>
                <c:pt idx="198">
                  <c:v>-2.4632304057067129E-2</c:v>
                </c:pt>
                <c:pt idx="199">
                  <c:v>-2.4621251468999364E-2</c:v>
                </c:pt>
                <c:pt idx="200">
                  <c:v>-2.4517587422672484E-2</c:v>
                </c:pt>
                <c:pt idx="201">
                  <c:v>-2.4503433265096089E-2</c:v>
                </c:pt>
                <c:pt idx="202">
                  <c:v>-2.4605577055525765E-2</c:v>
                </c:pt>
                <c:pt idx="203">
                  <c:v>-2.4730325689157839E-2</c:v>
                </c:pt>
                <c:pt idx="204">
                  <c:v>-2.4726627733901059E-2</c:v>
                </c:pt>
                <c:pt idx="205">
                  <c:v>-2.4722757570894854E-2</c:v>
                </c:pt>
                <c:pt idx="206">
                  <c:v>-2.4803007801850473E-2</c:v>
                </c:pt>
                <c:pt idx="207">
                  <c:v>-2.4864121372949143E-2</c:v>
                </c:pt>
                <c:pt idx="208">
                  <c:v>-2.4881494700991068E-2</c:v>
                </c:pt>
                <c:pt idx="209">
                  <c:v>-2.4887581086665854E-2</c:v>
                </c:pt>
                <c:pt idx="210">
                  <c:v>-2.5004709625763032E-2</c:v>
                </c:pt>
                <c:pt idx="211">
                  <c:v>-2.5006641438399931E-2</c:v>
                </c:pt>
                <c:pt idx="212">
                  <c:v>-2.4984316569608169E-2</c:v>
                </c:pt>
                <c:pt idx="213">
                  <c:v>-2.5166328663152378E-2</c:v>
                </c:pt>
                <c:pt idx="214">
                  <c:v>-2.515896943591751E-2</c:v>
                </c:pt>
                <c:pt idx="215">
                  <c:v>-2.5161944883574996E-2</c:v>
                </c:pt>
                <c:pt idx="216">
                  <c:v>-2.5158204694985448E-2</c:v>
                </c:pt>
                <c:pt idx="217">
                  <c:v>-2.5139423925828151E-2</c:v>
                </c:pt>
                <c:pt idx="218">
                  <c:v>-2.5055262694858499E-2</c:v>
                </c:pt>
                <c:pt idx="219">
                  <c:v>-2.5046770948242345E-2</c:v>
                </c:pt>
                <c:pt idx="220">
                  <c:v>-2.5046635333924511E-2</c:v>
                </c:pt>
                <c:pt idx="221">
                  <c:v>-2.5079068724597295E-2</c:v>
                </c:pt>
                <c:pt idx="222">
                  <c:v>-2.5076264553752538E-2</c:v>
                </c:pt>
                <c:pt idx="223">
                  <c:v>-2.507341907353625E-2</c:v>
                </c:pt>
                <c:pt idx="224">
                  <c:v>-2.5111443013215537E-2</c:v>
                </c:pt>
                <c:pt idx="225">
                  <c:v>-2.5125795288296719E-2</c:v>
                </c:pt>
                <c:pt idx="226">
                  <c:v>-2.5161148745933587E-2</c:v>
                </c:pt>
                <c:pt idx="227">
                  <c:v>-2.5162108957465325E-2</c:v>
                </c:pt>
                <c:pt idx="228">
                  <c:v>-2.5463614014163544E-2</c:v>
                </c:pt>
                <c:pt idx="229">
                  <c:v>-2.551530728387354E-2</c:v>
                </c:pt>
                <c:pt idx="230">
                  <c:v>-2.5515108827363606E-2</c:v>
                </c:pt>
                <c:pt idx="231">
                  <c:v>-2.5456980848510526E-2</c:v>
                </c:pt>
                <c:pt idx="232">
                  <c:v>-2.6140019975523669E-2</c:v>
                </c:pt>
                <c:pt idx="233">
                  <c:v>-2.6169686794342856E-2</c:v>
                </c:pt>
                <c:pt idx="234">
                  <c:v>-2.6184202236181651E-2</c:v>
                </c:pt>
                <c:pt idx="235">
                  <c:v>-2.6273732725475153E-2</c:v>
                </c:pt>
                <c:pt idx="236">
                  <c:v>-2.6312816266051486E-2</c:v>
                </c:pt>
                <c:pt idx="237">
                  <c:v>-2.6511604927348296E-2</c:v>
                </c:pt>
                <c:pt idx="238">
                  <c:v>-2.6729587548240594E-2</c:v>
                </c:pt>
                <c:pt idx="239">
                  <c:v>-2.6728370295502752E-2</c:v>
                </c:pt>
                <c:pt idx="240">
                  <c:v>-2.6902476517330472E-2</c:v>
                </c:pt>
                <c:pt idx="241">
                  <c:v>-2.7254982729115019E-2</c:v>
                </c:pt>
                <c:pt idx="242">
                  <c:v>-2.7458841515626935E-2</c:v>
                </c:pt>
                <c:pt idx="243">
                  <c:v>-2.7502042379342111E-2</c:v>
                </c:pt>
                <c:pt idx="244">
                  <c:v>-2.7513890404764985E-2</c:v>
                </c:pt>
                <c:pt idx="245">
                  <c:v>-2.7527999366379251E-2</c:v>
                </c:pt>
                <c:pt idx="246">
                  <c:v>-2.7526935928365023E-2</c:v>
                </c:pt>
                <c:pt idx="247">
                  <c:v>-2.7494448526901843E-2</c:v>
                </c:pt>
                <c:pt idx="248">
                  <c:v>-2.8274248464772486E-2</c:v>
                </c:pt>
                <c:pt idx="249">
                  <c:v>-2.8266704248034895E-2</c:v>
                </c:pt>
                <c:pt idx="250">
                  <c:v>-2.828576610442627E-2</c:v>
                </c:pt>
                <c:pt idx="251">
                  <c:v>-2.8564562762897289E-2</c:v>
                </c:pt>
              </c:numCache>
            </c:numRef>
          </c:val>
          <c:smooth val="0"/>
          <c:extLst>
            <c:ext xmlns:c16="http://schemas.microsoft.com/office/drawing/2014/chart" uri="{C3380CC4-5D6E-409C-BE32-E72D297353CC}">
              <c16:uniqueId val="{00000002-7BA8-4E59-A2CD-87E6C6C24B40}"/>
            </c:ext>
          </c:extLst>
        </c:ser>
        <c:dLbls>
          <c:showLegendKey val="0"/>
          <c:showVal val="0"/>
          <c:showCatName val="0"/>
          <c:showSerName val="0"/>
          <c:showPercent val="0"/>
          <c:showBubbleSize val="0"/>
        </c:dLbls>
        <c:marker val="1"/>
        <c:smooth val="0"/>
        <c:axId val="1885380098"/>
        <c:axId val="1136793026"/>
      </c:lineChart>
      <c:catAx>
        <c:axId val="1885380098"/>
        <c:scaling>
          <c:orientation val="minMax"/>
        </c:scaling>
        <c:delete val="0"/>
        <c:axPos val="b"/>
        <c:numFmt formatCode="General" sourceLinked="1"/>
        <c:majorTickMark val="none"/>
        <c:minorTickMark val="none"/>
        <c:tickLblPos val="low"/>
        <c:spPr>
          <a:noFill/>
          <a:ln w="9525" cap="flat" cmpd="sng" algn="ctr">
            <a:solidFill>
              <a:srgbClr val="B7B7B7">
                <a:alpha val="94000"/>
              </a:srgbClr>
            </a:solidFill>
            <a:prstDash val="solid"/>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136793026"/>
        <c:crosses val="autoZero"/>
        <c:auto val="0"/>
        <c:lblAlgn val="ctr"/>
        <c:lblOffset val="100"/>
        <c:noMultiLvlLbl val="1"/>
      </c:catAx>
      <c:valAx>
        <c:axId val="1136793026"/>
        <c:scaling>
          <c:orientation val="minMax"/>
        </c:scaling>
        <c:delete val="0"/>
        <c:axPos val="l"/>
        <c:majorGridlines>
          <c:spPr>
            <a:ln w="9525" cap="flat" cmpd="sng" algn="ctr">
              <a:solidFill>
                <a:schemeClr val="tx2">
                  <a:lumMod val="15000"/>
                  <a:lumOff val="85000"/>
                </a:schemeClr>
              </a:solidFill>
              <a:prstDash val="solid"/>
              <a:round/>
            </a:ln>
            <a:effectLst/>
          </c:spPr>
        </c:majorGridlines>
        <c:numFmt formatCode="0.00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88538009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legend>
    <c:plotVisOnly val="1"/>
    <c:dispBlanksAs val="zero"/>
    <c:showDLblsOverMax val="1"/>
  </c:chart>
  <c:spPr>
    <a:solidFill>
      <a:schemeClr val="bg1"/>
    </a:solidFill>
    <a:ln w="9525" cap="flat" cmpd="sng" algn="ctr">
      <a:solidFill>
        <a:schemeClr val="tx2">
          <a:lumMod val="15000"/>
          <a:lumOff val="85000"/>
        </a:schemeClr>
      </a:solidFill>
      <a:prstDash val="solid"/>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a:t>
            </a:r>
            <a:r>
              <a:rPr lang="en-US" baseline="0"/>
              <a:t> day vs 10 days</a:t>
            </a:r>
          </a:p>
          <a:p>
            <a:pPr>
              <a:defRPr/>
            </a:pPr>
            <a:r>
              <a:rPr lang="en-US" baseline="0"/>
              <a:t>VaR and ES</a:t>
            </a:r>
            <a:endParaRPr lang="ru-R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'Currency + Graphs'!$E$3</c:f>
              <c:strCache>
                <c:ptCount val="1"/>
                <c:pt idx="0">
                  <c:v>VaR 1day</c:v>
                </c:pt>
              </c:strCache>
            </c:strRef>
          </c:tx>
          <c:spPr>
            <a:ln w="28575" cap="rnd">
              <a:solidFill>
                <a:schemeClr val="accent1"/>
              </a:solidFill>
              <a:round/>
            </a:ln>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'Currency + Graphs'!$E$4:$E$255</c:f>
              <c:numCache>
                <c:formatCode>0.000%</c:formatCode>
                <c:ptCount val="252"/>
                <c:pt idx="0">
                  <c:v>-1.8102428823279535E-2</c:v>
                </c:pt>
                <c:pt idx="1">
                  <c:v>-1.8133527013805089E-2</c:v>
                </c:pt>
                <c:pt idx="2">
                  <c:v>-1.8223449849857166E-2</c:v>
                </c:pt>
                <c:pt idx="3">
                  <c:v>-1.824233973220276E-2</c:v>
                </c:pt>
                <c:pt idx="4">
                  <c:v>-1.818163543219271E-2</c:v>
                </c:pt>
                <c:pt idx="5">
                  <c:v>-1.8181085695095581E-2</c:v>
                </c:pt>
                <c:pt idx="6">
                  <c:v>-1.8196411558160035E-2</c:v>
                </c:pt>
                <c:pt idx="7">
                  <c:v>-1.8205107907078737E-2</c:v>
                </c:pt>
                <c:pt idx="8">
                  <c:v>-1.8249167697751586E-2</c:v>
                </c:pt>
                <c:pt idx="9">
                  <c:v>-1.8357167815820797E-2</c:v>
                </c:pt>
                <c:pt idx="10">
                  <c:v>-1.8431151404963091E-2</c:v>
                </c:pt>
                <c:pt idx="11">
                  <c:v>-1.8431952319637415E-2</c:v>
                </c:pt>
                <c:pt idx="12">
                  <c:v>-1.843873524776669E-2</c:v>
                </c:pt>
                <c:pt idx="13">
                  <c:v>-1.8390501305657274E-2</c:v>
                </c:pt>
                <c:pt idx="14">
                  <c:v>-1.8387890831550478E-2</c:v>
                </c:pt>
                <c:pt idx="15">
                  <c:v>-1.8350719705315828E-2</c:v>
                </c:pt>
                <c:pt idx="16">
                  <c:v>-1.8398961145427523E-2</c:v>
                </c:pt>
                <c:pt idx="17">
                  <c:v>-1.8493324864587934E-2</c:v>
                </c:pt>
                <c:pt idx="18">
                  <c:v>-1.8505402752323919E-2</c:v>
                </c:pt>
                <c:pt idx="19">
                  <c:v>-1.853127795816023E-2</c:v>
                </c:pt>
                <c:pt idx="20">
                  <c:v>-1.8704016485405071E-2</c:v>
                </c:pt>
                <c:pt idx="21">
                  <c:v>-1.8702452525867976E-2</c:v>
                </c:pt>
                <c:pt idx="22">
                  <c:v>-1.8736313546467955E-2</c:v>
                </c:pt>
                <c:pt idx="23">
                  <c:v>-1.8843839524521074E-2</c:v>
                </c:pt>
                <c:pt idx="24">
                  <c:v>-1.8731506269699938E-2</c:v>
                </c:pt>
                <c:pt idx="25">
                  <c:v>-1.8800404735345815E-2</c:v>
                </c:pt>
                <c:pt idx="26">
                  <c:v>-1.8812327434262564E-2</c:v>
                </c:pt>
                <c:pt idx="27">
                  <c:v>-1.8910982458846721E-2</c:v>
                </c:pt>
                <c:pt idx="28">
                  <c:v>-1.9018129074973075E-2</c:v>
                </c:pt>
                <c:pt idx="29">
                  <c:v>-1.9053958552135767E-2</c:v>
                </c:pt>
                <c:pt idx="30">
                  <c:v>-1.9228489421952807E-2</c:v>
                </c:pt>
                <c:pt idx="31">
                  <c:v>-1.9314589560010323E-2</c:v>
                </c:pt>
                <c:pt idx="32">
                  <c:v>-1.9347513187150688E-2</c:v>
                </c:pt>
                <c:pt idx="33">
                  <c:v>-1.9553604527950665E-2</c:v>
                </c:pt>
                <c:pt idx="34">
                  <c:v>-1.9664832541758537E-2</c:v>
                </c:pt>
                <c:pt idx="35">
                  <c:v>-1.9620175439050543E-2</c:v>
                </c:pt>
                <c:pt idx="36">
                  <c:v>-1.9788516042911548E-2</c:v>
                </c:pt>
                <c:pt idx="37">
                  <c:v>-1.9815440276251789E-2</c:v>
                </c:pt>
                <c:pt idx="38">
                  <c:v>-1.9800944647325725E-2</c:v>
                </c:pt>
                <c:pt idx="39">
                  <c:v>-1.9813541948717275E-2</c:v>
                </c:pt>
                <c:pt idx="40">
                  <c:v>-1.9813962528206188E-2</c:v>
                </c:pt>
                <c:pt idx="41">
                  <c:v>-1.9980187898746452E-2</c:v>
                </c:pt>
                <c:pt idx="42">
                  <c:v>-1.9993877818548896E-2</c:v>
                </c:pt>
                <c:pt idx="43">
                  <c:v>-2.0053067250714877E-2</c:v>
                </c:pt>
                <c:pt idx="44">
                  <c:v>-2.0085266763871006E-2</c:v>
                </c:pt>
                <c:pt idx="45">
                  <c:v>-2.0109359099628788E-2</c:v>
                </c:pt>
                <c:pt idx="46">
                  <c:v>-2.0164385247745737E-2</c:v>
                </c:pt>
                <c:pt idx="47">
                  <c:v>-2.0133108124374754E-2</c:v>
                </c:pt>
                <c:pt idx="48">
                  <c:v>-2.0203803707395152E-2</c:v>
                </c:pt>
                <c:pt idx="49">
                  <c:v>-2.0124719251901589E-2</c:v>
                </c:pt>
                <c:pt idx="50">
                  <c:v>-2.0067253638836789E-2</c:v>
                </c:pt>
                <c:pt idx="51">
                  <c:v>-2.0631038154195366E-2</c:v>
                </c:pt>
                <c:pt idx="52">
                  <c:v>-2.0493123364242524E-2</c:v>
                </c:pt>
                <c:pt idx="53">
                  <c:v>-2.0475848647553512E-2</c:v>
                </c:pt>
                <c:pt idx="54">
                  <c:v>-2.1165107242578571E-2</c:v>
                </c:pt>
                <c:pt idx="55">
                  <c:v>-2.1166193634378855E-2</c:v>
                </c:pt>
                <c:pt idx="56">
                  <c:v>-2.1116133484406687E-2</c:v>
                </c:pt>
                <c:pt idx="57">
                  <c:v>-2.1361080358900907E-2</c:v>
                </c:pt>
                <c:pt idx="58">
                  <c:v>-2.1417417480266016E-2</c:v>
                </c:pt>
                <c:pt idx="59">
                  <c:v>-2.1398368987035666E-2</c:v>
                </c:pt>
                <c:pt idx="60">
                  <c:v>-2.1224974884296435E-2</c:v>
                </c:pt>
                <c:pt idx="61">
                  <c:v>-2.1200567797845057E-2</c:v>
                </c:pt>
                <c:pt idx="62">
                  <c:v>-2.1194593120779169E-2</c:v>
                </c:pt>
                <c:pt idx="63">
                  <c:v>-2.1195358218183753E-2</c:v>
                </c:pt>
                <c:pt idx="64">
                  <c:v>-2.1281177606727472E-2</c:v>
                </c:pt>
                <c:pt idx="65">
                  <c:v>-2.1317794213847406E-2</c:v>
                </c:pt>
                <c:pt idx="66">
                  <c:v>-2.1339931792727303E-2</c:v>
                </c:pt>
                <c:pt idx="67">
                  <c:v>-2.1341806580261007E-2</c:v>
                </c:pt>
                <c:pt idx="68">
                  <c:v>-2.1354953150279455E-2</c:v>
                </c:pt>
                <c:pt idx="69">
                  <c:v>-2.1364249793677702E-2</c:v>
                </c:pt>
                <c:pt idx="70">
                  <c:v>-2.134362006776884E-2</c:v>
                </c:pt>
                <c:pt idx="71">
                  <c:v>-2.135152896860789E-2</c:v>
                </c:pt>
                <c:pt idx="72">
                  <c:v>-2.1323606661027898E-2</c:v>
                </c:pt>
                <c:pt idx="73">
                  <c:v>-2.1375275352940822E-2</c:v>
                </c:pt>
                <c:pt idx="74">
                  <c:v>-2.1308159186228699E-2</c:v>
                </c:pt>
                <c:pt idx="75">
                  <c:v>-2.1359934113722247E-2</c:v>
                </c:pt>
                <c:pt idx="76">
                  <c:v>-2.1405238945422043E-2</c:v>
                </c:pt>
                <c:pt idx="77">
                  <c:v>-2.1509540003592349E-2</c:v>
                </c:pt>
                <c:pt idx="78">
                  <c:v>-2.1635049829879849E-2</c:v>
                </c:pt>
                <c:pt idx="79">
                  <c:v>-2.1797549408232818E-2</c:v>
                </c:pt>
                <c:pt idx="80">
                  <c:v>-2.1761587837640279E-2</c:v>
                </c:pt>
                <c:pt idx="81">
                  <c:v>-2.1747029195657821E-2</c:v>
                </c:pt>
                <c:pt idx="82">
                  <c:v>-2.1991637638764033E-2</c:v>
                </c:pt>
                <c:pt idx="83">
                  <c:v>-2.197631887127776E-2</c:v>
                </c:pt>
                <c:pt idx="84">
                  <c:v>-2.1935645657150088E-2</c:v>
                </c:pt>
                <c:pt idx="85">
                  <c:v>-2.2016314208180579E-2</c:v>
                </c:pt>
                <c:pt idx="86">
                  <c:v>-2.201485740268657E-2</c:v>
                </c:pt>
                <c:pt idx="87">
                  <c:v>-2.2033632936528835E-2</c:v>
                </c:pt>
                <c:pt idx="88">
                  <c:v>-2.2038323383456435E-2</c:v>
                </c:pt>
                <c:pt idx="89">
                  <c:v>-2.1875897094918554E-2</c:v>
                </c:pt>
                <c:pt idx="90">
                  <c:v>-2.1957104251084526E-2</c:v>
                </c:pt>
                <c:pt idx="91">
                  <c:v>-2.196558632398769E-2</c:v>
                </c:pt>
                <c:pt idx="92">
                  <c:v>-2.2016762291471516E-2</c:v>
                </c:pt>
                <c:pt idx="93">
                  <c:v>-2.2127081012844971E-2</c:v>
                </c:pt>
                <c:pt idx="94">
                  <c:v>-2.2092323522078978E-2</c:v>
                </c:pt>
                <c:pt idx="95">
                  <c:v>-2.2097359915973877E-2</c:v>
                </c:pt>
                <c:pt idx="96">
                  <c:v>-2.2092414648351193E-2</c:v>
                </c:pt>
                <c:pt idx="97">
                  <c:v>-2.2003362587134076E-2</c:v>
                </c:pt>
                <c:pt idx="98">
                  <c:v>-2.1981551648090077E-2</c:v>
                </c:pt>
                <c:pt idx="99">
                  <c:v>-2.1945085875132189E-2</c:v>
                </c:pt>
                <c:pt idx="100">
                  <c:v>-2.203280628488399E-2</c:v>
                </c:pt>
                <c:pt idx="101">
                  <c:v>-2.2025247197116831E-2</c:v>
                </c:pt>
                <c:pt idx="102">
                  <c:v>-2.2113253213739328E-2</c:v>
                </c:pt>
                <c:pt idx="103">
                  <c:v>-2.2165930759169623E-2</c:v>
                </c:pt>
                <c:pt idx="104">
                  <c:v>-2.2100788711050715E-2</c:v>
                </c:pt>
                <c:pt idx="105">
                  <c:v>-2.207762869849194E-2</c:v>
                </c:pt>
                <c:pt idx="106">
                  <c:v>-2.2088366099951455E-2</c:v>
                </c:pt>
                <c:pt idx="107">
                  <c:v>-2.2117595313087702E-2</c:v>
                </c:pt>
                <c:pt idx="108">
                  <c:v>-2.2202831309375531E-2</c:v>
                </c:pt>
                <c:pt idx="109">
                  <c:v>-2.2236404255764154E-2</c:v>
                </c:pt>
                <c:pt idx="110">
                  <c:v>-2.2222235368882917E-2</c:v>
                </c:pt>
                <c:pt idx="111">
                  <c:v>-2.2280995407915224E-2</c:v>
                </c:pt>
                <c:pt idx="112">
                  <c:v>-2.229925692280094E-2</c:v>
                </c:pt>
                <c:pt idx="113">
                  <c:v>-2.227091720963531E-2</c:v>
                </c:pt>
                <c:pt idx="114">
                  <c:v>-2.2242237392570894E-2</c:v>
                </c:pt>
                <c:pt idx="115">
                  <c:v>-2.2233445529990986E-2</c:v>
                </c:pt>
                <c:pt idx="116">
                  <c:v>-2.2288260895923472E-2</c:v>
                </c:pt>
                <c:pt idx="117">
                  <c:v>-2.2270435684824466E-2</c:v>
                </c:pt>
                <c:pt idx="118">
                  <c:v>-2.2407416922333487E-2</c:v>
                </c:pt>
                <c:pt idx="119">
                  <c:v>-2.2392517214875205E-2</c:v>
                </c:pt>
                <c:pt idx="120">
                  <c:v>-2.2398736386658277E-2</c:v>
                </c:pt>
                <c:pt idx="121">
                  <c:v>-2.2525240050481097E-2</c:v>
                </c:pt>
                <c:pt idx="122">
                  <c:v>-2.2606001660926651E-2</c:v>
                </c:pt>
                <c:pt idx="123">
                  <c:v>-2.2826893069993453E-2</c:v>
                </c:pt>
                <c:pt idx="124">
                  <c:v>-2.2777779486081468E-2</c:v>
                </c:pt>
                <c:pt idx="125">
                  <c:v>-2.2786738413821877E-2</c:v>
                </c:pt>
                <c:pt idx="126">
                  <c:v>-2.2804646335816865E-2</c:v>
                </c:pt>
                <c:pt idx="127">
                  <c:v>-2.2828066559506716E-2</c:v>
                </c:pt>
                <c:pt idx="128">
                  <c:v>-2.2830318468528052E-2</c:v>
                </c:pt>
                <c:pt idx="129">
                  <c:v>-2.2815283633427344E-2</c:v>
                </c:pt>
                <c:pt idx="130">
                  <c:v>-2.2813456977559599E-2</c:v>
                </c:pt>
                <c:pt idx="131">
                  <c:v>-2.2830898873335771E-2</c:v>
                </c:pt>
                <c:pt idx="132">
                  <c:v>-2.279421814669794E-2</c:v>
                </c:pt>
                <c:pt idx="133">
                  <c:v>-2.2799408078917751E-2</c:v>
                </c:pt>
                <c:pt idx="134">
                  <c:v>-2.2805442103763649E-2</c:v>
                </c:pt>
                <c:pt idx="135">
                  <c:v>-2.2781213678080274E-2</c:v>
                </c:pt>
                <c:pt idx="136">
                  <c:v>-2.2793473648186246E-2</c:v>
                </c:pt>
                <c:pt idx="137">
                  <c:v>-2.2808107246756672E-2</c:v>
                </c:pt>
                <c:pt idx="138">
                  <c:v>-2.2814474941786893E-2</c:v>
                </c:pt>
                <c:pt idx="139">
                  <c:v>-2.2843567931845356E-2</c:v>
                </c:pt>
                <c:pt idx="140">
                  <c:v>-2.2779378381696764E-2</c:v>
                </c:pt>
                <c:pt idx="141">
                  <c:v>-2.2785006091763406E-2</c:v>
                </c:pt>
                <c:pt idx="142">
                  <c:v>-2.2803261404394336E-2</c:v>
                </c:pt>
                <c:pt idx="143">
                  <c:v>-2.2801267357297476E-2</c:v>
                </c:pt>
                <c:pt idx="144">
                  <c:v>-2.2847206807243184E-2</c:v>
                </c:pt>
                <c:pt idx="145">
                  <c:v>-2.2892310716255828E-2</c:v>
                </c:pt>
                <c:pt idx="146">
                  <c:v>-2.291614963661372E-2</c:v>
                </c:pt>
                <c:pt idx="147">
                  <c:v>-2.2898239768871922E-2</c:v>
                </c:pt>
                <c:pt idx="148">
                  <c:v>-2.290373370128165E-2</c:v>
                </c:pt>
                <c:pt idx="149">
                  <c:v>-2.3005754362913321E-2</c:v>
                </c:pt>
                <c:pt idx="150">
                  <c:v>-2.3334014512260366E-2</c:v>
                </c:pt>
                <c:pt idx="151">
                  <c:v>-2.5279807105869922E-2</c:v>
                </c:pt>
                <c:pt idx="152">
                  <c:v>-2.5256464361537188E-2</c:v>
                </c:pt>
                <c:pt idx="153">
                  <c:v>-2.5290503602099602E-2</c:v>
                </c:pt>
                <c:pt idx="154">
                  <c:v>-2.5303458573537049E-2</c:v>
                </c:pt>
                <c:pt idx="155">
                  <c:v>-2.5336728231751711E-2</c:v>
                </c:pt>
                <c:pt idx="156">
                  <c:v>-2.5351868414210263E-2</c:v>
                </c:pt>
                <c:pt idx="157">
                  <c:v>-2.5346860894672068E-2</c:v>
                </c:pt>
                <c:pt idx="158">
                  <c:v>-2.5349915617263161E-2</c:v>
                </c:pt>
                <c:pt idx="159">
                  <c:v>-2.5371707731308445E-2</c:v>
                </c:pt>
                <c:pt idx="160">
                  <c:v>-2.5370348172840469E-2</c:v>
                </c:pt>
                <c:pt idx="161">
                  <c:v>-2.5331665549922829E-2</c:v>
                </c:pt>
                <c:pt idx="162">
                  <c:v>-2.5199194354040551E-2</c:v>
                </c:pt>
                <c:pt idx="163">
                  <c:v>-2.5398616908164036E-2</c:v>
                </c:pt>
                <c:pt idx="164">
                  <c:v>-2.5374898278131591E-2</c:v>
                </c:pt>
                <c:pt idx="165">
                  <c:v>-2.5455441315399469E-2</c:v>
                </c:pt>
                <c:pt idx="166">
                  <c:v>-2.557305259837404E-2</c:v>
                </c:pt>
                <c:pt idx="167">
                  <c:v>-2.557809834190327E-2</c:v>
                </c:pt>
                <c:pt idx="168">
                  <c:v>-2.5562033691897697E-2</c:v>
                </c:pt>
                <c:pt idx="169">
                  <c:v>-2.5562237204246822E-2</c:v>
                </c:pt>
                <c:pt idx="170">
                  <c:v>-2.558343700767016E-2</c:v>
                </c:pt>
                <c:pt idx="171">
                  <c:v>-2.5386045909053745E-2</c:v>
                </c:pt>
                <c:pt idx="172">
                  <c:v>-2.541171829694349E-2</c:v>
                </c:pt>
                <c:pt idx="173">
                  <c:v>-2.5427179116535543E-2</c:v>
                </c:pt>
                <c:pt idx="174">
                  <c:v>-2.5379745414981919E-2</c:v>
                </c:pt>
                <c:pt idx="175">
                  <c:v>-2.5359647563943044E-2</c:v>
                </c:pt>
                <c:pt idx="176">
                  <c:v>-2.5379009815336764E-2</c:v>
                </c:pt>
                <c:pt idx="177">
                  <c:v>-2.5633181804303289E-2</c:v>
                </c:pt>
                <c:pt idx="178">
                  <c:v>-2.5596200423055254E-2</c:v>
                </c:pt>
                <c:pt idx="179">
                  <c:v>-2.5638636355448743E-2</c:v>
                </c:pt>
                <c:pt idx="180">
                  <c:v>-2.5539242467864577E-2</c:v>
                </c:pt>
                <c:pt idx="181">
                  <c:v>-2.5549321154456073E-2</c:v>
                </c:pt>
                <c:pt idx="182">
                  <c:v>-2.5693346311565828E-2</c:v>
                </c:pt>
                <c:pt idx="183">
                  <c:v>-2.5537412632231322E-2</c:v>
                </c:pt>
                <c:pt idx="184">
                  <c:v>-2.5550091840957932E-2</c:v>
                </c:pt>
                <c:pt idx="185">
                  <c:v>-2.5576851706374346E-2</c:v>
                </c:pt>
                <c:pt idx="186">
                  <c:v>-2.5663401732419523E-2</c:v>
                </c:pt>
                <c:pt idx="187">
                  <c:v>-2.5520444918770455E-2</c:v>
                </c:pt>
                <c:pt idx="188">
                  <c:v>-2.553455837230181E-2</c:v>
                </c:pt>
                <c:pt idx="189">
                  <c:v>-2.5561035272604456E-2</c:v>
                </c:pt>
                <c:pt idx="190">
                  <c:v>-2.5540888713809103E-2</c:v>
                </c:pt>
                <c:pt idx="191">
                  <c:v>-2.5556659000521252E-2</c:v>
                </c:pt>
                <c:pt idx="192">
                  <c:v>-2.5575250161246968E-2</c:v>
                </c:pt>
                <c:pt idx="193">
                  <c:v>-2.5603257682805608E-2</c:v>
                </c:pt>
                <c:pt idx="194">
                  <c:v>-2.5592376157114103E-2</c:v>
                </c:pt>
                <c:pt idx="195">
                  <c:v>-2.5469572110742824E-2</c:v>
                </c:pt>
                <c:pt idx="196">
                  <c:v>-2.5674196916325342E-2</c:v>
                </c:pt>
                <c:pt idx="197">
                  <c:v>-2.5812779422351256E-2</c:v>
                </c:pt>
                <c:pt idx="198">
                  <c:v>-2.5809154656370011E-2</c:v>
                </c:pt>
                <c:pt idx="199">
                  <c:v>-2.5549887727947137E-2</c:v>
                </c:pt>
                <c:pt idx="200">
                  <c:v>-2.5560728871206844E-2</c:v>
                </c:pt>
                <c:pt idx="201">
                  <c:v>-2.5545798156930838E-2</c:v>
                </c:pt>
                <c:pt idx="202">
                  <c:v>-2.5536409855208803E-2</c:v>
                </c:pt>
                <c:pt idx="203">
                  <c:v>-2.5644757320138909E-2</c:v>
                </c:pt>
                <c:pt idx="204">
                  <c:v>-2.5647556304122361E-2</c:v>
                </c:pt>
                <c:pt idx="205">
                  <c:v>-2.5721887963264384E-2</c:v>
                </c:pt>
                <c:pt idx="206">
                  <c:v>-2.5717050054672719E-2</c:v>
                </c:pt>
                <c:pt idx="207">
                  <c:v>-2.5848646363557989E-2</c:v>
                </c:pt>
                <c:pt idx="208">
                  <c:v>-2.588032924919776E-2</c:v>
                </c:pt>
                <c:pt idx="209">
                  <c:v>-2.5887411470948449E-2</c:v>
                </c:pt>
                <c:pt idx="210">
                  <c:v>-2.5873442231347899E-2</c:v>
                </c:pt>
                <c:pt idx="211">
                  <c:v>-2.6082536153696469E-2</c:v>
                </c:pt>
                <c:pt idx="212">
                  <c:v>-2.6024552167741619E-2</c:v>
                </c:pt>
                <c:pt idx="213">
                  <c:v>-2.5980465658817713E-2</c:v>
                </c:pt>
                <c:pt idx="214">
                  <c:v>-2.5976131727009265E-2</c:v>
                </c:pt>
                <c:pt idx="215">
                  <c:v>-2.5872183758010786E-2</c:v>
                </c:pt>
                <c:pt idx="216">
                  <c:v>-2.5905550760108868E-2</c:v>
                </c:pt>
                <c:pt idx="217">
                  <c:v>-2.6125789963266026E-2</c:v>
                </c:pt>
                <c:pt idx="218">
                  <c:v>-2.6247056054544918E-2</c:v>
                </c:pt>
                <c:pt idx="219">
                  <c:v>-2.6244311191371824E-2</c:v>
                </c:pt>
                <c:pt idx="220">
                  <c:v>-2.6191205286940016E-2</c:v>
                </c:pt>
                <c:pt idx="221">
                  <c:v>-2.6321786661960743E-2</c:v>
                </c:pt>
                <c:pt idx="222">
                  <c:v>-2.6308763401054504E-2</c:v>
                </c:pt>
                <c:pt idx="223">
                  <c:v>-2.6339674391121726E-2</c:v>
                </c:pt>
                <c:pt idx="224">
                  <c:v>-2.6484932059855817E-2</c:v>
                </c:pt>
                <c:pt idx="225">
                  <c:v>-2.647856511441218E-2</c:v>
                </c:pt>
                <c:pt idx="226">
                  <c:v>-2.6847108655248402E-2</c:v>
                </c:pt>
                <c:pt idx="227">
                  <c:v>-2.6909297258807308E-2</c:v>
                </c:pt>
                <c:pt idx="228">
                  <c:v>-2.6904317694595715E-2</c:v>
                </c:pt>
                <c:pt idx="229">
                  <c:v>-2.6960868300501453E-2</c:v>
                </c:pt>
                <c:pt idx="230">
                  <c:v>-2.6919128386120546E-2</c:v>
                </c:pt>
                <c:pt idx="231">
                  <c:v>-2.6930216021618245E-2</c:v>
                </c:pt>
                <c:pt idx="232">
                  <c:v>-2.7151194599051201E-2</c:v>
                </c:pt>
                <c:pt idx="233">
                  <c:v>-2.7218745121979075E-2</c:v>
                </c:pt>
                <c:pt idx="234">
                  <c:v>-2.7166886309265083E-2</c:v>
                </c:pt>
                <c:pt idx="235">
                  <c:v>-2.718801043622605E-2</c:v>
                </c:pt>
                <c:pt idx="236">
                  <c:v>-2.7298188381781469E-2</c:v>
                </c:pt>
                <c:pt idx="237">
                  <c:v>-2.7297655921059399E-2</c:v>
                </c:pt>
                <c:pt idx="238">
                  <c:v>-2.8151611323215166E-2</c:v>
                </c:pt>
                <c:pt idx="239">
                  <c:v>-2.8157962841351712E-2</c:v>
                </c:pt>
                <c:pt idx="240">
                  <c:v>-2.8317569439476525E-2</c:v>
                </c:pt>
                <c:pt idx="241">
                  <c:v>-2.8977559441893428E-2</c:v>
                </c:pt>
                <c:pt idx="242">
                  <c:v>-2.898274911152119E-2</c:v>
                </c:pt>
                <c:pt idx="243">
                  <c:v>-2.919856828565966E-2</c:v>
                </c:pt>
                <c:pt idx="244">
                  <c:v>-2.911209941037101E-2</c:v>
                </c:pt>
                <c:pt idx="245">
                  <c:v>-2.9061508880035395E-2</c:v>
                </c:pt>
                <c:pt idx="246">
                  <c:v>-2.9275185531506185E-2</c:v>
                </c:pt>
                <c:pt idx="247">
                  <c:v>-2.924930384599423E-2</c:v>
                </c:pt>
                <c:pt idx="248">
                  <c:v>-2.92342044861503E-2</c:v>
                </c:pt>
                <c:pt idx="249">
                  <c:v>-2.9181115589314192E-2</c:v>
                </c:pt>
                <c:pt idx="250">
                  <c:v>-2.9226519419191601E-2</c:v>
                </c:pt>
                <c:pt idx="251">
                  <c:v>-2.9520792451571125E-2</c:v>
                </c:pt>
              </c:numCache>
            </c:numRef>
          </c:val>
          <c:smooth val="0"/>
          <c:extLst>
            <c:ext xmlns:c16="http://schemas.microsoft.com/office/drawing/2014/chart" uri="{C3380CC4-5D6E-409C-BE32-E72D297353CC}">
              <c16:uniqueId val="{00000000-B4E2-44B1-8E71-A2E61ED23F04}"/>
            </c:ext>
          </c:extLst>
        </c:ser>
        <c:ser>
          <c:idx val="1"/>
          <c:order val="1"/>
          <c:tx>
            <c:strRef>
              <c:f>'Currency + Graphs'!$H$3</c:f>
              <c:strCache>
                <c:ptCount val="1"/>
                <c:pt idx="0">
                  <c:v>ES 1day</c:v>
                </c:pt>
              </c:strCache>
            </c:strRef>
          </c:tx>
          <c:spPr>
            <a:ln w="28575" cap="rnd">
              <a:solidFill>
                <a:schemeClr val="accent2"/>
              </a:solidFill>
              <a:round/>
            </a:ln>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'Currency + Graphs'!$H$4:$H$255</c:f>
              <c:numCache>
                <c:formatCode>0.000%</c:formatCode>
                <c:ptCount val="252"/>
                <c:pt idx="0">
                  <c:v>-2.0776066221649823E-2</c:v>
                </c:pt>
                <c:pt idx="1">
                  <c:v>-2.0805809268167875E-2</c:v>
                </c:pt>
                <c:pt idx="2">
                  <c:v>-2.0905236612502633E-2</c:v>
                </c:pt>
                <c:pt idx="3">
                  <c:v>-2.0928586489257387E-2</c:v>
                </c:pt>
                <c:pt idx="4">
                  <c:v>-2.0873757650330012E-2</c:v>
                </c:pt>
                <c:pt idx="5">
                  <c:v>-2.0861680651521133E-2</c:v>
                </c:pt>
                <c:pt idx="6">
                  <c:v>-2.0886146823440262E-2</c:v>
                </c:pt>
                <c:pt idx="7">
                  <c:v>-2.089244607925653E-2</c:v>
                </c:pt>
                <c:pt idx="8">
                  <c:v>-2.094968215168224E-2</c:v>
                </c:pt>
                <c:pt idx="9">
                  <c:v>-2.1068034994802236E-2</c:v>
                </c:pt>
                <c:pt idx="10">
                  <c:v>-2.1157263381771364E-2</c:v>
                </c:pt>
                <c:pt idx="11">
                  <c:v>-2.1159726180059627E-2</c:v>
                </c:pt>
                <c:pt idx="12">
                  <c:v>-2.1151515073955771E-2</c:v>
                </c:pt>
                <c:pt idx="13">
                  <c:v>-2.1098772674114627E-2</c:v>
                </c:pt>
                <c:pt idx="14">
                  <c:v>-2.1096263341856367E-2</c:v>
                </c:pt>
                <c:pt idx="15">
                  <c:v>-2.1056044244834111E-2</c:v>
                </c:pt>
                <c:pt idx="16">
                  <c:v>-2.1106454150385198E-2</c:v>
                </c:pt>
                <c:pt idx="17">
                  <c:v>-2.1208419508793173E-2</c:v>
                </c:pt>
                <c:pt idx="18">
                  <c:v>-2.1221053218458661E-2</c:v>
                </c:pt>
                <c:pt idx="19">
                  <c:v>-2.1249908024109278E-2</c:v>
                </c:pt>
                <c:pt idx="20">
                  <c:v>-2.1458221443278386E-2</c:v>
                </c:pt>
                <c:pt idx="21">
                  <c:v>-2.145264964978779E-2</c:v>
                </c:pt>
                <c:pt idx="22">
                  <c:v>-2.1488585334648012E-2</c:v>
                </c:pt>
                <c:pt idx="23">
                  <c:v>-2.1604271235414724E-2</c:v>
                </c:pt>
                <c:pt idx="24">
                  <c:v>-2.1483161555800129E-2</c:v>
                </c:pt>
                <c:pt idx="25">
                  <c:v>-2.1558711116660911E-2</c:v>
                </c:pt>
                <c:pt idx="26">
                  <c:v>-2.1571598904103727E-2</c:v>
                </c:pt>
                <c:pt idx="27">
                  <c:v>-2.1679139928136002E-2</c:v>
                </c:pt>
                <c:pt idx="28">
                  <c:v>-2.1795525857270848E-2</c:v>
                </c:pt>
                <c:pt idx="29">
                  <c:v>-2.1842132934258702E-2</c:v>
                </c:pt>
                <c:pt idx="30">
                  <c:v>-2.203676956293054E-2</c:v>
                </c:pt>
                <c:pt idx="31">
                  <c:v>-2.2141355888496004E-2</c:v>
                </c:pt>
                <c:pt idx="32">
                  <c:v>-2.2177148401974621E-2</c:v>
                </c:pt>
                <c:pt idx="33">
                  <c:v>-2.2402201932808112E-2</c:v>
                </c:pt>
                <c:pt idx="34">
                  <c:v>-2.2525560779048492E-2</c:v>
                </c:pt>
                <c:pt idx="35">
                  <c:v>-2.2477327498350356E-2</c:v>
                </c:pt>
                <c:pt idx="36">
                  <c:v>-2.2658685788933444E-2</c:v>
                </c:pt>
                <c:pt idx="37">
                  <c:v>-2.2685396882501374E-2</c:v>
                </c:pt>
                <c:pt idx="38">
                  <c:v>-2.2670074901163632E-2</c:v>
                </c:pt>
                <c:pt idx="39">
                  <c:v>-2.2691017136557131E-2</c:v>
                </c:pt>
                <c:pt idx="40">
                  <c:v>-2.2692307512572105E-2</c:v>
                </c:pt>
                <c:pt idx="41">
                  <c:v>-2.2871132405246856E-2</c:v>
                </c:pt>
                <c:pt idx="42">
                  <c:v>-2.2887958688054318E-2</c:v>
                </c:pt>
                <c:pt idx="43">
                  <c:v>-2.2951318034778616E-2</c:v>
                </c:pt>
                <c:pt idx="44">
                  <c:v>-2.2994918757746636E-2</c:v>
                </c:pt>
                <c:pt idx="45">
                  <c:v>-2.3028619175233876E-2</c:v>
                </c:pt>
                <c:pt idx="46">
                  <c:v>-2.3089142005216914E-2</c:v>
                </c:pt>
                <c:pt idx="47">
                  <c:v>-2.3056651385228121E-2</c:v>
                </c:pt>
                <c:pt idx="48">
                  <c:v>-2.3128490107396704E-2</c:v>
                </c:pt>
                <c:pt idx="49">
                  <c:v>-2.3043239908927163E-2</c:v>
                </c:pt>
                <c:pt idx="50">
                  <c:v>-2.2985320843514213E-2</c:v>
                </c:pt>
                <c:pt idx="51">
                  <c:v>-2.3615925887841636E-2</c:v>
                </c:pt>
                <c:pt idx="52">
                  <c:v>-2.3443073383373755E-2</c:v>
                </c:pt>
                <c:pt idx="53">
                  <c:v>-2.3426739819860858E-2</c:v>
                </c:pt>
                <c:pt idx="54">
                  <c:v>-2.4238438766416105E-2</c:v>
                </c:pt>
                <c:pt idx="55">
                  <c:v>-2.4239178856244169E-2</c:v>
                </c:pt>
                <c:pt idx="56">
                  <c:v>-2.4186617221490517E-2</c:v>
                </c:pt>
                <c:pt idx="57">
                  <c:v>-2.4443807730762334E-2</c:v>
                </c:pt>
                <c:pt idx="58">
                  <c:v>-2.4522205137820309E-2</c:v>
                </c:pt>
                <c:pt idx="59">
                  <c:v>-2.449939356807183E-2</c:v>
                </c:pt>
                <c:pt idx="60">
                  <c:v>-2.4314152294322849E-2</c:v>
                </c:pt>
                <c:pt idx="61">
                  <c:v>-2.4288492237913184E-2</c:v>
                </c:pt>
                <c:pt idx="62">
                  <c:v>-2.4281199362550365E-2</c:v>
                </c:pt>
                <c:pt idx="63">
                  <c:v>-2.4282648640813257E-2</c:v>
                </c:pt>
                <c:pt idx="64">
                  <c:v>-2.4374559113675368E-2</c:v>
                </c:pt>
                <c:pt idx="65">
                  <c:v>-2.4430184142324157E-2</c:v>
                </c:pt>
                <c:pt idx="66">
                  <c:v>-2.4445114182490128E-2</c:v>
                </c:pt>
                <c:pt idx="67">
                  <c:v>-2.4447087071352357E-2</c:v>
                </c:pt>
                <c:pt idx="68">
                  <c:v>-2.4460488476545764E-2</c:v>
                </c:pt>
                <c:pt idx="69">
                  <c:v>-2.4467237918442106E-2</c:v>
                </c:pt>
                <c:pt idx="70">
                  <c:v>-2.4444841956610324E-2</c:v>
                </c:pt>
                <c:pt idx="71">
                  <c:v>-2.445195079354856E-2</c:v>
                </c:pt>
                <c:pt idx="72">
                  <c:v>-2.4423820175254737E-2</c:v>
                </c:pt>
                <c:pt idx="73">
                  <c:v>-2.4479280957098622E-2</c:v>
                </c:pt>
                <c:pt idx="74">
                  <c:v>-2.4408021761972563E-2</c:v>
                </c:pt>
                <c:pt idx="75">
                  <c:v>-2.4474716283719316E-2</c:v>
                </c:pt>
                <c:pt idx="76">
                  <c:v>-2.4523321006288668E-2</c:v>
                </c:pt>
                <c:pt idx="77">
                  <c:v>-2.4636815095920347E-2</c:v>
                </c:pt>
                <c:pt idx="78">
                  <c:v>-2.4768852170793963E-2</c:v>
                </c:pt>
                <c:pt idx="79">
                  <c:v>-2.4944821652874656E-2</c:v>
                </c:pt>
                <c:pt idx="80">
                  <c:v>-2.4905496077022578E-2</c:v>
                </c:pt>
                <c:pt idx="81">
                  <c:v>-2.4890117858207932E-2</c:v>
                </c:pt>
                <c:pt idx="82">
                  <c:v>-2.516041285354588E-2</c:v>
                </c:pt>
                <c:pt idx="83">
                  <c:v>-2.5144397256741887E-2</c:v>
                </c:pt>
                <c:pt idx="84">
                  <c:v>-2.5099823518519807E-2</c:v>
                </c:pt>
                <c:pt idx="85">
                  <c:v>-2.5186991326366717E-2</c:v>
                </c:pt>
                <c:pt idx="86">
                  <c:v>-2.5185599339419815E-2</c:v>
                </c:pt>
                <c:pt idx="87">
                  <c:v>-2.520262747239739E-2</c:v>
                </c:pt>
                <c:pt idx="88">
                  <c:v>-2.5207493485325763E-2</c:v>
                </c:pt>
                <c:pt idx="89">
                  <c:v>-2.5029668937041966E-2</c:v>
                </c:pt>
                <c:pt idx="90">
                  <c:v>-2.5116581634396843E-2</c:v>
                </c:pt>
                <c:pt idx="91">
                  <c:v>-2.5124867134229834E-2</c:v>
                </c:pt>
                <c:pt idx="92">
                  <c:v>-2.517885116655684E-2</c:v>
                </c:pt>
                <c:pt idx="93">
                  <c:v>-2.5298091976551085E-2</c:v>
                </c:pt>
                <c:pt idx="94">
                  <c:v>-2.5245003470260416E-2</c:v>
                </c:pt>
                <c:pt idx="95">
                  <c:v>-2.5246908930714941E-2</c:v>
                </c:pt>
                <c:pt idx="96">
                  <c:v>-2.5242190052862705E-2</c:v>
                </c:pt>
                <c:pt idx="97">
                  <c:v>-2.5132105996560284E-2</c:v>
                </c:pt>
                <c:pt idx="98">
                  <c:v>-2.5115374943709468E-2</c:v>
                </c:pt>
                <c:pt idx="99">
                  <c:v>-2.5061383314652148E-2</c:v>
                </c:pt>
                <c:pt idx="100">
                  <c:v>-2.5157424052093241E-2</c:v>
                </c:pt>
                <c:pt idx="101">
                  <c:v>-2.5149783584372535E-2</c:v>
                </c:pt>
                <c:pt idx="102">
                  <c:v>-2.5240235970378781E-2</c:v>
                </c:pt>
                <c:pt idx="103">
                  <c:v>-2.5316396801260715E-2</c:v>
                </c:pt>
                <c:pt idx="104">
                  <c:v>-2.5249042829688002E-2</c:v>
                </c:pt>
                <c:pt idx="105">
                  <c:v>-2.5229600920296587E-2</c:v>
                </c:pt>
                <c:pt idx="106">
                  <c:v>-2.5238013587819595E-2</c:v>
                </c:pt>
                <c:pt idx="107">
                  <c:v>-2.5268277807231926E-2</c:v>
                </c:pt>
                <c:pt idx="108">
                  <c:v>-2.5361141326597995E-2</c:v>
                </c:pt>
                <c:pt idx="109">
                  <c:v>-2.5405636955249875E-2</c:v>
                </c:pt>
                <c:pt idx="110">
                  <c:v>-2.5391603717796089E-2</c:v>
                </c:pt>
                <c:pt idx="111">
                  <c:v>-2.5474183803426909E-2</c:v>
                </c:pt>
                <c:pt idx="112">
                  <c:v>-2.5490287605586762E-2</c:v>
                </c:pt>
                <c:pt idx="113">
                  <c:v>-2.5463566300108525E-2</c:v>
                </c:pt>
                <c:pt idx="114">
                  <c:v>-2.543351742467129E-2</c:v>
                </c:pt>
                <c:pt idx="115">
                  <c:v>-2.5431138397412737E-2</c:v>
                </c:pt>
                <c:pt idx="116">
                  <c:v>-2.5491975950172316E-2</c:v>
                </c:pt>
                <c:pt idx="117">
                  <c:v>-2.5475452727200615E-2</c:v>
                </c:pt>
                <c:pt idx="118">
                  <c:v>-2.5625381965745757E-2</c:v>
                </c:pt>
                <c:pt idx="119">
                  <c:v>-2.5610860494328994E-2</c:v>
                </c:pt>
                <c:pt idx="120">
                  <c:v>-2.5615000381828887E-2</c:v>
                </c:pt>
                <c:pt idx="121">
                  <c:v>-2.5754761342583921E-2</c:v>
                </c:pt>
                <c:pt idx="122">
                  <c:v>-2.5840828907279078E-2</c:v>
                </c:pt>
                <c:pt idx="123">
                  <c:v>-2.6088302693970868E-2</c:v>
                </c:pt>
                <c:pt idx="124">
                  <c:v>-2.6034610738786743E-2</c:v>
                </c:pt>
                <c:pt idx="125">
                  <c:v>-2.6046719941973259E-2</c:v>
                </c:pt>
                <c:pt idx="126">
                  <c:v>-2.6068878408842509E-2</c:v>
                </c:pt>
                <c:pt idx="127">
                  <c:v>-2.6087035498350748E-2</c:v>
                </c:pt>
                <c:pt idx="128">
                  <c:v>-2.6090129926038864E-2</c:v>
                </c:pt>
                <c:pt idx="129">
                  <c:v>-2.6077298709557026E-2</c:v>
                </c:pt>
                <c:pt idx="130">
                  <c:v>-2.607972839601148E-2</c:v>
                </c:pt>
                <c:pt idx="131">
                  <c:v>-2.6108581725176466E-2</c:v>
                </c:pt>
                <c:pt idx="132">
                  <c:v>-2.6057315873511833E-2</c:v>
                </c:pt>
                <c:pt idx="133">
                  <c:v>-2.6063865452685041E-2</c:v>
                </c:pt>
                <c:pt idx="134">
                  <c:v>-2.6080668759034517E-2</c:v>
                </c:pt>
                <c:pt idx="135">
                  <c:v>-2.6055154358899355E-2</c:v>
                </c:pt>
                <c:pt idx="136">
                  <c:v>-2.6068345351730384E-2</c:v>
                </c:pt>
                <c:pt idx="137">
                  <c:v>-2.6082864476876706E-2</c:v>
                </c:pt>
                <c:pt idx="138">
                  <c:v>-2.6089342489516703E-2</c:v>
                </c:pt>
                <c:pt idx="139">
                  <c:v>-2.611949671352902E-2</c:v>
                </c:pt>
                <c:pt idx="140">
                  <c:v>-2.6059377770000645E-2</c:v>
                </c:pt>
                <c:pt idx="141">
                  <c:v>-2.6066855285204756E-2</c:v>
                </c:pt>
                <c:pt idx="142">
                  <c:v>-2.6086383669698017E-2</c:v>
                </c:pt>
                <c:pt idx="143">
                  <c:v>-2.6084291253408026E-2</c:v>
                </c:pt>
                <c:pt idx="144">
                  <c:v>-2.6130274861897323E-2</c:v>
                </c:pt>
                <c:pt idx="145">
                  <c:v>-2.6169414412742214E-2</c:v>
                </c:pt>
                <c:pt idx="146">
                  <c:v>-2.6194722969978566E-2</c:v>
                </c:pt>
                <c:pt idx="147">
                  <c:v>-2.6175346182913974E-2</c:v>
                </c:pt>
                <c:pt idx="148">
                  <c:v>-2.6174933554209842E-2</c:v>
                </c:pt>
                <c:pt idx="149">
                  <c:v>-2.6282295870944057E-2</c:v>
                </c:pt>
                <c:pt idx="150">
                  <c:v>-2.6632786315355077E-2</c:v>
                </c:pt>
                <c:pt idx="151">
                  <c:v>-2.8831587166795049E-2</c:v>
                </c:pt>
                <c:pt idx="152">
                  <c:v>-2.880670900163812E-2</c:v>
                </c:pt>
                <c:pt idx="153">
                  <c:v>-2.8857077206679321E-2</c:v>
                </c:pt>
                <c:pt idx="154">
                  <c:v>-2.8858806114054242E-2</c:v>
                </c:pt>
                <c:pt idx="155">
                  <c:v>-2.8899221574809772E-2</c:v>
                </c:pt>
                <c:pt idx="156">
                  <c:v>-2.8908729796575976E-2</c:v>
                </c:pt>
                <c:pt idx="157">
                  <c:v>-2.890479911768213E-2</c:v>
                </c:pt>
                <c:pt idx="158">
                  <c:v>-2.8902309646698595E-2</c:v>
                </c:pt>
                <c:pt idx="159">
                  <c:v>-2.8921330414395478E-2</c:v>
                </c:pt>
                <c:pt idx="160">
                  <c:v>-2.8919468794372332E-2</c:v>
                </c:pt>
                <c:pt idx="161">
                  <c:v>-2.887917712473477E-2</c:v>
                </c:pt>
                <c:pt idx="162">
                  <c:v>-2.8740073699418077E-2</c:v>
                </c:pt>
                <c:pt idx="163">
                  <c:v>-2.8959587562495712E-2</c:v>
                </c:pt>
                <c:pt idx="164">
                  <c:v>-2.8923447151967412E-2</c:v>
                </c:pt>
                <c:pt idx="165">
                  <c:v>-2.9009932135269468E-2</c:v>
                </c:pt>
                <c:pt idx="166">
                  <c:v>-2.9136625713140907E-2</c:v>
                </c:pt>
                <c:pt idx="167">
                  <c:v>-2.9139761270170816E-2</c:v>
                </c:pt>
                <c:pt idx="168">
                  <c:v>-2.9123103250349863E-2</c:v>
                </c:pt>
                <c:pt idx="169">
                  <c:v>-2.9123833161873076E-2</c:v>
                </c:pt>
                <c:pt idx="170">
                  <c:v>-2.9142850133637009E-2</c:v>
                </c:pt>
                <c:pt idx="171">
                  <c:v>-2.892999916185654E-2</c:v>
                </c:pt>
                <c:pt idx="172">
                  <c:v>-2.8953664057206029E-2</c:v>
                </c:pt>
                <c:pt idx="173">
                  <c:v>-2.8968217280100253E-2</c:v>
                </c:pt>
                <c:pt idx="174">
                  <c:v>-2.8917815264532552E-2</c:v>
                </c:pt>
                <c:pt idx="175">
                  <c:v>-2.8895999495613924E-2</c:v>
                </c:pt>
                <c:pt idx="176">
                  <c:v>-2.8926853977725504E-2</c:v>
                </c:pt>
                <c:pt idx="177">
                  <c:v>-2.9231051612655067E-2</c:v>
                </c:pt>
                <c:pt idx="178">
                  <c:v>-2.9182585115773978E-2</c:v>
                </c:pt>
                <c:pt idx="179">
                  <c:v>-2.9223872718709496E-2</c:v>
                </c:pt>
                <c:pt idx="180">
                  <c:v>-2.9120513025930501E-2</c:v>
                </c:pt>
                <c:pt idx="181">
                  <c:v>-2.9130648211337422E-2</c:v>
                </c:pt>
                <c:pt idx="182">
                  <c:v>-2.929053408756091E-2</c:v>
                </c:pt>
                <c:pt idx="183">
                  <c:v>-2.9119393651508205E-2</c:v>
                </c:pt>
                <c:pt idx="184">
                  <c:v>-2.9138515872197315E-2</c:v>
                </c:pt>
                <c:pt idx="185">
                  <c:v>-2.9164815370564152E-2</c:v>
                </c:pt>
                <c:pt idx="186">
                  <c:v>-2.925886222896985E-2</c:v>
                </c:pt>
                <c:pt idx="187">
                  <c:v>-2.9082489017562687E-2</c:v>
                </c:pt>
                <c:pt idx="188">
                  <c:v>-2.9104243963026272E-2</c:v>
                </c:pt>
                <c:pt idx="189">
                  <c:v>-2.9138318966334436E-2</c:v>
                </c:pt>
                <c:pt idx="190">
                  <c:v>-2.911739125460475E-2</c:v>
                </c:pt>
                <c:pt idx="191">
                  <c:v>-2.9132522758470204E-2</c:v>
                </c:pt>
                <c:pt idx="192">
                  <c:v>-2.9150476272659959E-2</c:v>
                </c:pt>
                <c:pt idx="193">
                  <c:v>-2.9164780457764088E-2</c:v>
                </c:pt>
                <c:pt idx="194">
                  <c:v>-2.9151120254338723E-2</c:v>
                </c:pt>
                <c:pt idx="195">
                  <c:v>-2.9017819325798947E-2</c:v>
                </c:pt>
                <c:pt idx="196">
                  <c:v>-2.9263987532288517E-2</c:v>
                </c:pt>
                <c:pt idx="197">
                  <c:v>-2.941581847037247E-2</c:v>
                </c:pt>
                <c:pt idx="198">
                  <c:v>-2.9413275791061538E-2</c:v>
                </c:pt>
                <c:pt idx="199">
                  <c:v>-2.9101028408544352E-2</c:v>
                </c:pt>
                <c:pt idx="200">
                  <c:v>-2.9120544131549429E-2</c:v>
                </c:pt>
                <c:pt idx="201">
                  <c:v>-2.9104300443092857E-2</c:v>
                </c:pt>
                <c:pt idx="202">
                  <c:v>-2.909629044953798E-2</c:v>
                </c:pt>
                <c:pt idx="203">
                  <c:v>-2.9213121001281754E-2</c:v>
                </c:pt>
                <c:pt idx="204">
                  <c:v>-2.9214911072410189E-2</c:v>
                </c:pt>
                <c:pt idx="205">
                  <c:v>-2.9289720318866778E-2</c:v>
                </c:pt>
                <c:pt idx="206">
                  <c:v>-2.9285425530458934E-2</c:v>
                </c:pt>
                <c:pt idx="207">
                  <c:v>-2.9422983319171096E-2</c:v>
                </c:pt>
                <c:pt idx="208">
                  <c:v>-2.9456917582967996E-2</c:v>
                </c:pt>
                <c:pt idx="209">
                  <c:v>-2.947921453085035E-2</c:v>
                </c:pt>
                <c:pt idx="210">
                  <c:v>-2.945803501280294E-2</c:v>
                </c:pt>
                <c:pt idx="211">
                  <c:v>-2.9689206597902845E-2</c:v>
                </c:pt>
                <c:pt idx="212">
                  <c:v>-2.9627451512249756E-2</c:v>
                </c:pt>
                <c:pt idx="213">
                  <c:v>-2.9582633676824111E-2</c:v>
                </c:pt>
                <c:pt idx="214">
                  <c:v>-2.9576476572593595E-2</c:v>
                </c:pt>
                <c:pt idx="215">
                  <c:v>-2.9468209305262102E-2</c:v>
                </c:pt>
                <c:pt idx="216">
                  <c:v>-2.9515809788620433E-2</c:v>
                </c:pt>
                <c:pt idx="217">
                  <c:v>-2.9756652981879614E-2</c:v>
                </c:pt>
                <c:pt idx="218">
                  <c:v>-2.987626311291685E-2</c:v>
                </c:pt>
                <c:pt idx="219">
                  <c:v>-2.9875668157448073E-2</c:v>
                </c:pt>
                <c:pt idx="220">
                  <c:v>-2.9819577218582718E-2</c:v>
                </c:pt>
                <c:pt idx="221">
                  <c:v>-2.9962772066346819E-2</c:v>
                </c:pt>
                <c:pt idx="222">
                  <c:v>-2.9950560757254104E-2</c:v>
                </c:pt>
                <c:pt idx="223">
                  <c:v>-2.9982046090704716E-2</c:v>
                </c:pt>
                <c:pt idx="224">
                  <c:v>-3.0138542011596554E-2</c:v>
                </c:pt>
                <c:pt idx="225">
                  <c:v>-3.0140292243035913E-2</c:v>
                </c:pt>
                <c:pt idx="226">
                  <c:v>-3.0544088605690033E-2</c:v>
                </c:pt>
                <c:pt idx="227">
                  <c:v>-3.0619426182698188E-2</c:v>
                </c:pt>
                <c:pt idx="228">
                  <c:v>-3.0614209677207054E-2</c:v>
                </c:pt>
                <c:pt idx="229">
                  <c:v>-3.0675536741985726E-2</c:v>
                </c:pt>
                <c:pt idx="230">
                  <c:v>-3.0632382608440999E-2</c:v>
                </c:pt>
                <c:pt idx="231">
                  <c:v>-3.0646793799131017E-2</c:v>
                </c:pt>
                <c:pt idx="232">
                  <c:v>-3.0891934891900945E-2</c:v>
                </c:pt>
                <c:pt idx="233">
                  <c:v>-3.0963793239537289E-2</c:v>
                </c:pt>
                <c:pt idx="234">
                  <c:v>-3.0912681487612753E-2</c:v>
                </c:pt>
                <c:pt idx="235">
                  <c:v>-3.0931470619192009E-2</c:v>
                </c:pt>
                <c:pt idx="236">
                  <c:v>-3.1047804622617189E-2</c:v>
                </c:pt>
                <c:pt idx="237">
                  <c:v>-3.1047117144362639E-2</c:v>
                </c:pt>
                <c:pt idx="238">
                  <c:v>-3.2006706646776302E-2</c:v>
                </c:pt>
                <c:pt idx="239">
                  <c:v>-3.2014777462899678E-2</c:v>
                </c:pt>
                <c:pt idx="240">
                  <c:v>-3.2205710879851995E-2</c:v>
                </c:pt>
                <c:pt idx="241">
                  <c:v>-3.2939654176049576E-2</c:v>
                </c:pt>
                <c:pt idx="242">
                  <c:v>-3.2945438162504448E-2</c:v>
                </c:pt>
                <c:pt idx="243">
                  <c:v>-3.3182263895354509E-2</c:v>
                </c:pt>
                <c:pt idx="244">
                  <c:v>-3.3092692730343196E-2</c:v>
                </c:pt>
                <c:pt idx="245">
                  <c:v>-3.3040006557102132E-2</c:v>
                </c:pt>
                <c:pt idx="246">
                  <c:v>-3.3301526826049616E-2</c:v>
                </c:pt>
                <c:pt idx="247">
                  <c:v>-3.3264157878154781E-2</c:v>
                </c:pt>
                <c:pt idx="248">
                  <c:v>-3.3251334133498248E-2</c:v>
                </c:pt>
                <c:pt idx="249">
                  <c:v>-3.3194632415842681E-2</c:v>
                </c:pt>
                <c:pt idx="250">
                  <c:v>-3.3245421351143369E-2</c:v>
                </c:pt>
                <c:pt idx="251">
                  <c:v>-3.359722901201094E-2</c:v>
                </c:pt>
              </c:numCache>
            </c:numRef>
          </c:val>
          <c:smooth val="0"/>
          <c:extLst>
            <c:ext xmlns:c16="http://schemas.microsoft.com/office/drawing/2014/chart" uri="{C3380CC4-5D6E-409C-BE32-E72D297353CC}">
              <c16:uniqueId val="{00000001-B4E2-44B1-8E71-A2E61ED23F04}"/>
            </c:ext>
          </c:extLst>
        </c:ser>
        <c:ser>
          <c:idx val="2"/>
          <c:order val="2"/>
          <c:tx>
            <c:strRef>
              <c:f>'Currency + Graphs'!$G$3</c:f>
              <c:strCache>
                <c:ptCount val="1"/>
                <c:pt idx="0">
                  <c:v>VaR 10days</c:v>
                </c:pt>
              </c:strCache>
            </c:strRef>
          </c:tx>
          <c:spPr>
            <a:ln w="28575" cap="rnd">
              <a:solidFill>
                <a:schemeClr val="accent3"/>
              </a:solidFill>
              <a:round/>
            </a:ln>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'Currency + Graphs'!$G$4:$G$255</c:f>
              <c:numCache>
                <c:formatCode>0.0000%</c:formatCode>
                <c:ptCount val="252"/>
                <c:pt idx="0">
                  <c:v>-5.7244906262645043E-2</c:v>
                </c:pt>
                <c:pt idx="1">
                  <c:v>-5.7343247375815656E-2</c:v>
                </c:pt>
                <c:pt idx="2">
                  <c:v>-5.7627608351402126E-2</c:v>
                </c:pt>
                <c:pt idx="3">
                  <c:v>-5.7687343404346808E-2</c:v>
                </c:pt>
                <c:pt idx="4">
                  <c:v>-5.7495379552548867E-2</c:v>
                </c:pt>
                <c:pt idx="5">
                  <c:v>-5.7493641131207654E-2</c:v>
                </c:pt>
                <c:pt idx="6">
                  <c:v>-5.7542105765599171E-2</c:v>
                </c:pt>
                <c:pt idx="7">
                  <c:v>-5.7569606035509813E-2</c:v>
                </c:pt>
                <c:pt idx="8">
                  <c:v>-5.7708935327266259E-2</c:v>
                </c:pt>
                <c:pt idx="9">
                  <c:v>-5.805046168793207E-2</c:v>
                </c:pt>
                <c:pt idx="10">
                  <c:v>-5.8284418339095825E-2</c:v>
                </c:pt>
                <c:pt idx="11">
                  <c:v>-5.8286951053678142E-2</c:v>
                </c:pt>
                <c:pt idx="12">
                  <c:v>-5.8308400555771876E-2</c:v>
                </c:pt>
                <c:pt idx="13">
                  <c:v>-5.8155871438177416E-2</c:v>
                </c:pt>
                <c:pt idx="14">
                  <c:v>-5.8147616394227046E-2</c:v>
                </c:pt>
                <c:pt idx="15">
                  <c:v>-5.8030070972131913E-2</c:v>
                </c:pt>
                <c:pt idx="16">
                  <c:v>-5.8182623800491474E-2</c:v>
                </c:pt>
                <c:pt idx="17">
                  <c:v>-5.8481028081522848E-2</c:v>
                </c:pt>
                <c:pt idx="18">
                  <c:v>-5.8519221716092376E-2</c:v>
                </c:pt>
                <c:pt idx="19">
                  <c:v>-5.8601046301460798E-2</c:v>
                </c:pt>
                <c:pt idx="20">
                  <c:v>-5.9147293487217548E-2</c:v>
                </c:pt>
                <c:pt idx="21">
                  <c:v>-5.9142347812911979E-2</c:v>
                </c:pt>
                <c:pt idx="22">
                  <c:v>-5.9249425761905797E-2</c:v>
                </c:pt>
                <c:pt idx="23">
                  <c:v>-5.9589452760190932E-2</c:v>
                </c:pt>
                <c:pt idx="24">
                  <c:v>-5.9234223817976051E-2</c:v>
                </c:pt>
                <c:pt idx="25">
                  <c:v>-5.945209989670789E-2</c:v>
                </c:pt>
                <c:pt idx="26">
                  <c:v>-5.9489802781141236E-2</c:v>
                </c:pt>
                <c:pt idx="27">
                  <c:v>-5.9801777361447074E-2</c:v>
                </c:pt>
                <c:pt idx="28">
                  <c:v>-6.0140604711986081E-2</c:v>
                </c:pt>
                <c:pt idx="29">
                  <c:v>-6.0253907467193175E-2</c:v>
                </c:pt>
                <c:pt idx="30">
                  <c:v>-6.0805822537825363E-2</c:v>
                </c:pt>
                <c:pt idx="31">
                  <c:v>-6.1078095080942058E-2</c:v>
                </c:pt>
                <c:pt idx="32">
                  <c:v>-6.118220873153974E-2</c:v>
                </c:pt>
                <c:pt idx="33">
                  <c:v>-6.1833926774505658E-2</c:v>
                </c:pt>
                <c:pt idx="34">
                  <c:v>-6.2185660637755193E-2</c:v>
                </c:pt>
                <c:pt idx="35">
                  <c:v>-6.204444247949386E-2</c:v>
                </c:pt>
                <c:pt idx="36">
                  <c:v>-6.2576782210382778E-2</c:v>
                </c:pt>
                <c:pt idx="37">
                  <c:v>-6.2661924111991771E-2</c:v>
                </c:pt>
                <c:pt idx="38">
                  <c:v>-6.2616084908468789E-2</c:v>
                </c:pt>
                <c:pt idx="39">
                  <c:v>-6.2655921073237697E-2</c:v>
                </c:pt>
                <c:pt idx="40">
                  <c:v>-6.2657251062359809E-2</c:v>
                </c:pt>
                <c:pt idx="41">
                  <c:v>-6.3182901838172503E-2</c:v>
                </c:pt>
                <c:pt idx="42">
                  <c:v>-6.322619316573326E-2</c:v>
                </c:pt>
                <c:pt idx="43">
                  <c:v>-6.3413366584789799E-2</c:v>
                </c:pt>
                <c:pt idx="44">
                  <c:v>-6.3515190385911718E-2</c:v>
                </c:pt>
                <c:pt idx="45">
                  <c:v>-6.3591377041059841E-2</c:v>
                </c:pt>
                <c:pt idx="46">
                  <c:v>-6.376538499997518E-2</c:v>
                </c:pt>
                <c:pt idx="47">
                  <c:v>-6.3666478051464789E-2</c:v>
                </c:pt>
                <c:pt idx="48">
                  <c:v>-6.389003711432277E-2</c:v>
                </c:pt>
                <c:pt idx="49">
                  <c:v>-6.3639950107448898E-2</c:v>
                </c:pt>
                <c:pt idx="50">
                  <c:v>-6.34582278830262E-2</c:v>
                </c:pt>
                <c:pt idx="51">
                  <c:v>-6.5241071061093489E-2</c:v>
                </c:pt>
                <c:pt idx="52">
                  <c:v>-6.48049462018188E-2</c:v>
                </c:pt>
                <c:pt idx="53">
                  <c:v>-6.4750318751147395E-2</c:v>
                </c:pt>
                <c:pt idx="54">
                  <c:v>-6.6929945808274188E-2</c:v>
                </c:pt>
                <c:pt idx="55">
                  <c:v>-6.6933381280794416E-2</c:v>
                </c:pt>
                <c:pt idx="56">
                  <c:v>-6.6775077186872756E-2</c:v>
                </c:pt>
                <c:pt idx="57">
                  <c:v>-6.7549667216013881E-2</c:v>
                </c:pt>
                <c:pt idx="58">
                  <c:v>-6.772782083634496E-2</c:v>
                </c:pt>
                <c:pt idx="59">
                  <c:v>-6.7667584211742765E-2</c:v>
                </c:pt>
                <c:pt idx="60">
                  <c:v>-6.7119263914245553E-2</c:v>
                </c:pt>
                <c:pt idx="61">
                  <c:v>-6.7042081930010558E-2</c:v>
                </c:pt>
                <c:pt idx="62">
                  <c:v>-6.7023188342198378E-2</c:v>
                </c:pt>
                <c:pt idx="63">
                  <c:v>-6.7025607792628755E-2</c:v>
                </c:pt>
                <c:pt idx="64">
                  <c:v>-6.7296992527829863E-2</c:v>
                </c:pt>
                <c:pt idx="65">
                  <c:v>-6.7412784406516393E-2</c:v>
                </c:pt>
                <c:pt idx="66">
                  <c:v>-6.7482789577658506E-2</c:v>
                </c:pt>
                <c:pt idx="67">
                  <c:v>-6.7488718176393903E-2</c:v>
                </c:pt>
                <c:pt idx="68">
                  <c:v>-6.7530291281071075E-2</c:v>
                </c:pt>
                <c:pt idx="69">
                  <c:v>-6.7559689848803908E-2</c:v>
                </c:pt>
                <c:pt idx="70">
                  <c:v>-6.7494452927426923E-2</c:v>
                </c:pt>
                <c:pt idx="71">
                  <c:v>-6.7519463067866728E-2</c:v>
                </c:pt>
                <c:pt idx="72">
                  <c:v>-6.7431164978386166E-2</c:v>
                </c:pt>
                <c:pt idx="73">
                  <c:v>-6.7594555728552538E-2</c:v>
                </c:pt>
                <c:pt idx="74">
                  <c:v>-6.7382315773922646E-2</c:v>
                </c:pt>
                <c:pt idx="75">
                  <c:v>-6.754604247049234E-2</c:v>
                </c:pt>
                <c:pt idx="76">
                  <c:v>-6.7689308927674288E-2</c:v>
                </c:pt>
                <c:pt idx="77">
                  <c:v>-6.801913783385817E-2</c:v>
                </c:pt>
                <c:pt idx="78">
                  <c:v>-6.8416034753658747E-2</c:v>
                </c:pt>
                <c:pt idx="79">
                  <c:v>-6.8929903540071127E-2</c:v>
                </c:pt>
                <c:pt idx="80">
                  <c:v>-6.8816183068761763E-2</c:v>
                </c:pt>
                <c:pt idx="81">
                  <c:v>-6.8770144600458244E-2</c:v>
                </c:pt>
                <c:pt idx="82">
                  <c:v>-6.9543664415581588E-2</c:v>
                </c:pt>
                <c:pt idx="83">
                  <c:v>-6.9495222219378441E-2</c:v>
                </c:pt>
                <c:pt idx="84">
                  <c:v>-6.9366602222975263E-2</c:v>
                </c:pt>
                <c:pt idx="85">
                  <c:v>-6.9621698579777125E-2</c:v>
                </c:pt>
                <c:pt idx="86">
                  <c:v>-6.9617091756308216E-2</c:v>
                </c:pt>
                <c:pt idx="87">
                  <c:v>-6.9676465207535343E-2</c:v>
                </c:pt>
                <c:pt idx="88">
                  <c:v>-6.9691297703070698E-2</c:v>
                </c:pt>
                <c:pt idx="89">
                  <c:v>-6.9177660679403299E-2</c:v>
                </c:pt>
                <c:pt idx="90">
                  <c:v>-6.9434460255192759E-2</c:v>
                </c:pt>
                <c:pt idx="91">
                  <c:v>-6.9461282924846351E-2</c:v>
                </c:pt>
                <c:pt idx="92">
                  <c:v>-6.9623115543557962E-2</c:v>
                </c:pt>
                <c:pt idx="93">
                  <c:v>-6.9971973971655568E-2</c:v>
                </c:pt>
                <c:pt idx="94">
                  <c:v>-6.9862061135082767E-2</c:v>
                </c:pt>
                <c:pt idx="95">
                  <c:v>-6.9877987610984418E-2</c:v>
                </c:pt>
                <c:pt idx="96">
                  <c:v>-6.9862349301657647E-2</c:v>
                </c:pt>
                <c:pt idx="97">
                  <c:v>-6.9580741957878806E-2</c:v>
                </c:pt>
                <c:pt idx="98">
                  <c:v>-6.951176971259268E-2</c:v>
                </c:pt>
                <c:pt idx="99">
                  <c:v>-6.9396454813407171E-2</c:v>
                </c:pt>
                <c:pt idx="100">
                  <c:v>-6.9673851105506113E-2</c:v>
                </c:pt>
                <c:pt idx="101">
                  <c:v>-6.9649947171128768E-2</c:v>
                </c:pt>
                <c:pt idx="102">
                  <c:v>-6.9928246631454499E-2</c:v>
                </c:pt>
                <c:pt idx="103">
                  <c:v>-7.0094827656561234E-2</c:v>
                </c:pt>
                <c:pt idx="104">
                  <c:v>-6.9888830413057185E-2</c:v>
                </c:pt>
                <c:pt idx="105">
                  <c:v>-6.9815592022733353E-2</c:v>
                </c:pt>
                <c:pt idx="106">
                  <c:v>-6.9849546667497042E-2</c:v>
                </c:pt>
                <c:pt idx="107">
                  <c:v>-6.9941977555222093E-2</c:v>
                </c:pt>
                <c:pt idx="108">
                  <c:v>-7.0211517442125296E-2</c:v>
                </c:pt>
                <c:pt idx="109">
                  <c:v>-7.0317684420476062E-2</c:v>
                </c:pt>
                <c:pt idx="110">
                  <c:v>-7.0272878466022079E-2</c:v>
                </c:pt>
                <c:pt idx="111">
                  <c:v>-7.0458694024764568E-2</c:v>
                </c:pt>
                <c:pt idx="112">
                  <c:v>-7.05164420053285E-2</c:v>
                </c:pt>
                <c:pt idx="113">
                  <c:v>-7.0426823963489246E-2</c:v>
                </c:pt>
                <c:pt idx="114">
                  <c:v>-7.0336130418688719E-2</c:v>
                </c:pt>
                <c:pt idx="115">
                  <c:v>-7.0308328108061008E-2</c:v>
                </c:pt>
                <c:pt idx="116">
                  <c:v>-7.0481669515183268E-2</c:v>
                </c:pt>
                <c:pt idx="117">
                  <c:v>-7.0425301248337097E-2</c:v>
                </c:pt>
                <c:pt idx="118">
                  <c:v>-7.0858473955574097E-2</c:v>
                </c:pt>
                <c:pt idx="119">
                  <c:v>-7.0811356943535728E-2</c:v>
                </c:pt>
                <c:pt idx="120">
                  <c:v>-7.0831023691530076E-2</c:v>
                </c:pt>
                <c:pt idx="121">
                  <c:v>-7.123106340156643E-2</c:v>
                </c:pt>
                <c:pt idx="122">
                  <c:v>-7.1486454038077629E-2</c:v>
                </c:pt>
                <c:pt idx="123">
                  <c:v>-7.2184974006292688E-2</c:v>
                </c:pt>
                <c:pt idx="124">
                  <c:v>-7.2029663217077017E-2</c:v>
                </c:pt>
                <c:pt idx="125">
                  <c:v>-7.2057993834129572E-2</c:v>
                </c:pt>
                <c:pt idx="126">
                  <c:v>-7.2114623655794366E-2</c:v>
                </c:pt>
                <c:pt idx="127">
                  <c:v>-7.2188684905964931E-2</c:v>
                </c:pt>
                <c:pt idx="128">
                  <c:v>-7.2195806067555823E-2</c:v>
                </c:pt>
                <c:pt idx="129">
                  <c:v>-7.2148261744392539E-2</c:v>
                </c:pt>
                <c:pt idx="130">
                  <c:v>-7.2142485351349164E-2</c:v>
                </c:pt>
                <c:pt idx="131">
                  <c:v>-7.2197641468713131E-2</c:v>
                </c:pt>
                <c:pt idx="132">
                  <c:v>-7.2081646826307577E-2</c:v>
                </c:pt>
                <c:pt idx="133">
                  <c:v>-7.2098058833024073E-2</c:v>
                </c:pt>
                <c:pt idx="134">
                  <c:v>-7.2117140094995161E-2</c:v>
                </c:pt>
                <c:pt idx="135">
                  <c:v>-7.2040523085715569E-2</c:v>
                </c:pt>
                <c:pt idx="136">
                  <c:v>-7.2079292515296017E-2</c:v>
                </c:pt>
                <c:pt idx="137">
                  <c:v>-7.2125568017143149E-2</c:v>
                </c:pt>
                <c:pt idx="138">
                  <c:v>-7.2145704436883978E-2</c:v>
                </c:pt>
                <c:pt idx="139">
                  <c:v>-7.2237704549413362E-2</c:v>
                </c:pt>
                <c:pt idx="140">
                  <c:v>-7.2034719368962205E-2</c:v>
                </c:pt>
                <c:pt idx="141">
                  <c:v>-7.2052515750783863E-2</c:v>
                </c:pt>
                <c:pt idx="142">
                  <c:v>-7.2110244118096037E-2</c:v>
                </c:pt>
                <c:pt idx="143">
                  <c:v>-7.210393838750831E-2</c:v>
                </c:pt>
                <c:pt idx="144">
                  <c:v>-7.2249211683792045E-2</c:v>
                </c:pt>
                <c:pt idx="145">
                  <c:v>-7.2391842767648998E-2</c:v>
                </c:pt>
                <c:pt idx="146">
                  <c:v>-7.24672280529393E-2</c:v>
                </c:pt>
                <c:pt idx="147">
                  <c:v>-7.2410592078282834E-2</c:v>
                </c:pt>
                <c:pt idx="148">
                  <c:v>-7.2427965418008597E-2</c:v>
                </c:pt>
                <c:pt idx="149">
                  <c:v>-7.275058307716202E-2</c:v>
                </c:pt>
                <c:pt idx="150">
                  <c:v>-7.3788632814165728E-2</c:v>
                </c:pt>
                <c:pt idx="151">
                  <c:v>-7.9941769264258306E-2</c:v>
                </c:pt>
                <c:pt idx="152">
                  <c:v>-7.9867953025327884E-2</c:v>
                </c:pt>
                <c:pt idx="153">
                  <c:v>-7.9975594555327503E-2</c:v>
                </c:pt>
                <c:pt idx="154">
                  <c:v>-8.0016561772092265E-2</c:v>
                </c:pt>
                <c:pt idx="155">
                  <c:v>-8.0121769669025927E-2</c:v>
                </c:pt>
                <c:pt idx="156">
                  <c:v>-8.0169647129785471E-2</c:v>
                </c:pt>
                <c:pt idx="157">
                  <c:v>-8.0153811962616991E-2</c:v>
                </c:pt>
                <c:pt idx="158">
                  <c:v>-8.0163471843624809E-2</c:v>
                </c:pt>
                <c:pt idx="159">
                  <c:v>-8.0232384559038056E-2</c:v>
                </c:pt>
                <c:pt idx="160">
                  <c:v>-8.0228085257667073E-2</c:v>
                </c:pt>
                <c:pt idx="161">
                  <c:v>-8.0105760063377912E-2</c:v>
                </c:pt>
                <c:pt idx="162">
                  <c:v>-7.9686849360023598E-2</c:v>
                </c:pt>
                <c:pt idx="163">
                  <c:v>-8.0317478847862014E-2</c:v>
                </c:pt>
                <c:pt idx="164">
                  <c:v>-8.0242473953980611E-2</c:v>
                </c:pt>
                <c:pt idx="165">
                  <c:v>-8.0497173401414934E-2</c:v>
                </c:pt>
                <c:pt idx="166">
                  <c:v>-8.0869092934149164E-2</c:v>
                </c:pt>
                <c:pt idx="167">
                  <c:v>-8.0885048976190588E-2</c:v>
                </c:pt>
                <c:pt idx="168">
                  <c:v>-8.0834248092359534E-2</c:v>
                </c:pt>
                <c:pt idx="169">
                  <c:v>-8.0834891654914739E-2</c:v>
                </c:pt>
                <c:pt idx="170">
                  <c:v>-8.090193131968032E-2</c:v>
                </c:pt>
                <c:pt idx="171">
                  <c:v>-8.0277725858209539E-2</c:v>
                </c:pt>
                <c:pt idx="172">
                  <c:v>-8.0358909076916465E-2</c:v>
                </c:pt>
                <c:pt idx="173">
                  <c:v>-8.0407800481320305E-2</c:v>
                </c:pt>
                <c:pt idx="174">
                  <c:v>-8.0257801946558183E-2</c:v>
                </c:pt>
                <c:pt idx="175">
                  <c:v>-8.019424696120056E-2</c:v>
                </c:pt>
                <c:pt idx="176">
                  <c:v>-8.0255475776233487E-2</c:v>
                </c:pt>
                <c:pt idx="177">
                  <c:v>-8.1059238178782883E-2</c:v>
                </c:pt>
                <c:pt idx="178">
                  <c:v>-8.0942292783020051E-2</c:v>
                </c:pt>
                <c:pt idx="179">
                  <c:v>-8.1076486984016399E-2</c:v>
                </c:pt>
                <c:pt idx="180">
                  <c:v>-8.0762175913751705E-2</c:v>
                </c:pt>
                <c:pt idx="181">
                  <c:v>-8.0794047519203827E-2</c:v>
                </c:pt>
                <c:pt idx="182">
                  <c:v>-8.1249495056034252E-2</c:v>
                </c:pt>
                <c:pt idx="183">
                  <c:v>-8.0756389465406878E-2</c:v>
                </c:pt>
                <c:pt idx="184">
                  <c:v>-8.0796484643911648E-2</c:v>
                </c:pt>
                <c:pt idx="185">
                  <c:v>-8.0881106768507086E-2</c:v>
                </c:pt>
                <c:pt idx="186">
                  <c:v>-8.115480198235675E-2</c:v>
                </c:pt>
                <c:pt idx="187">
                  <c:v>-8.0702732844185443E-2</c:v>
                </c:pt>
                <c:pt idx="188">
                  <c:v>-8.0747363502995467E-2</c:v>
                </c:pt>
                <c:pt idx="189">
                  <c:v>-8.0831090813333034E-2</c:v>
                </c:pt>
                <c:pt idx="190">
                  <c:v>-8.0767381800525229E-2</c:v>
                </c:pt>
                <c:pt idx="191">
                  <c:v>-8.0817251825889502E-2</c:v>
                </c:pt>
                <c:pt idx="192">
                  <c:v>-8.0876042238129039E-2</c:v>
                </c:pt>
                <c:pt idx="193">
                  <c:v>-8.096460979787061E-2</c:v>
                </c:pt>
                <c:pt idx="194">
                  <c:v>-8.093019939226781E-2</c:v>
                </c:pt>
                <c:pt idx="195">
                  <c:v>-8.0541858899849633E-2</c:v>
                </c:pt>
                <c:pt idx="196">
                  <c:v>-8.1188939351259523E-2</c:v>
                </c:pt>
                <c:pt idx="197">
                  <c:v>-8.1627175714155426E-2</c:v>
                </c:pt>
                <c:pt idx="198">
                  <c:v>-8.1615713197669595E-2</c:v>
                </c:pt>
                <c:pt idx="199">
                  <c:v>-8.0795839181897464E-2</c:v>
                </c:pt>
                <c:pt idx="200">
                  <c:v>-8.0830121887038323E-2</c:v>
                </c:pt>
                <c:pt idx="201">
                  <c:v>-8.0782906822832956E-2</c:v>
                </c:pt>
                <c:pt idx="202">
                  <c:v>-8.0753218406030433E-2</c:v>
                </c:pt>
                <c:pt idx="203">
                  <c:v>-8.1095843173914786E-2</c:v>
                </c:pt>
                <c:pt idx="204">
                  <c:v>-8.1104694338436825E-2</c:v>
                </c:pt>
                <c:pt idx="205">
                  <c:v>-8.1339751683584899E-2</c:v>
                </c:pt>
                <c:pt idx="206">
                  <c:v>-8.1324452873323544E-2</c:v>
                </c:pt>
                <c:pt idx="207">
                  <c:v>-8.1740596941072052E-2</c:v>
                </c:pt>
                <c:pt idx="208">
                  <c:v>-8.1840787022540371E-2</c:v>
                </c:pt>
                <c:pt idx="209">
                  <c:v>-8.1863182974166934E-2</c:v>
                </c:pt>
                <c:pt idx="210">
                  <c:v>-8.1819008359848566E-2</c:v>
                </c:pt>
                <c:pt idx="211">
                  <c:v>-8.2480221399368434E-2</c:v>
                </c:pt>
                <c:pt idx="212">
                  <c:v>-8.2296859935935898E-2</c:v>
                </c:pt>
                <c:pt idx="213">
                  <c:v>-8.2157446153651018E-2</c:v>
                </c:pt>
                <c:pt idx="214">
                  <c:v>-8.2143741057912459E-2</c:v>
                </c:pt>
                <c:pt idx="215">
                  <c:v>-8.1815028717728694E-2</c:v>
                </c:pt>
                <c:pt idx="216">
                  <c:v>-8.1920544443050261E-2</c:v>
                </c:pt>
                <c:pt idx="217">
                  <c:v>-8.2617001955087421E-2</c:v>
                </c:pt>
                <c:pt idx="218">
                  <c:v>-8.3000479006474601E-2</c:v>
                </c:pt>
                <c:pt idx="219">
                  <c:v>-8.2991798986982113E-2</c:v>
                </c:pt>
                <c:pt idx="220">
                  <c:v>-8.2823863371774359E-2</c:v>
                </c:pt>
                <c:pt idx="221">
                  <c:v>-8.3236797936836485E-2</c:v>
                </c:pt>
                <c:pt idx="222">
                  <c:v>-8.3195614769810133E-2</c:v>
                </c:pt>
                <c:pt idx="223">
                  <c:v>-8.3293363903153395E-2</c:v>
                </c:pt>
                <c:pt idx="224">
                  <c:v>-8.3752708983959354E-2</c:v>
                </c:pt>
                <c:pt idx="225">
                  <c:v>-8.3732574934619428E-2</c:v>
                </c:pt>
                <c:pt idx="226">
                  <c:v>-8.4898011940605173E-2</c:v>
                </c:pt>
                <c:pt idx="227">
                  <c:v>-8.5094669572356563E-2</c:v>
                </c:pt>
                <c:pt idx="228">
                  <c:v>-8.5078922807692872E-2</c:v>
                </c:pt>
                <c:pt idx="229">
                  <c:v>-8.5257751525417563E-2</c:v>
                </c:pt>
                <c:pt idx="230">
                  <c:v>-8.512575832663348E-2</c:v>
                </c:pt>
                <c:pt idx="231">
                  <c:v>-8.516082050867195E-2</c:v>
                </c:pt>
                <c:pt idx="232">
                  <c:v>-8.585961612746397E-2</c:v>
                </c:pt>
                <c:pt idx="233">
                  <c:v>-8.6073229637051482E-2</c:v>
                </c:pt>
                <c:pt idx="234">
                  <c:v>-8.5909237672123176E-2</c:v>
                </c:pt>
                <c:pt idx="235">
                  <c:v>-8.5976038026902402E-2</c:v>
                </c:pt>
                <c:pt idx="236">
                  <c:v>-8.6324451282775549E-2</c:v>
                </c:pt>
                <c:pt idx="237">
                  <c:v>-8.6322767494129232E-2</c:v>
                </c:pt>
                <c:pt idx="238">
                  <c:v>-8.9023211585146519E-2</c:v>
                </c:pt>
                <c:pt idx="239">
                  <c:v>-8.9043296849057874E-2</c:v>
                </c:pt>
                <c:pt idx="240">
                  <c:v>-8.9548017228723437E-2</c:v>
                </c:pt>
                <c:pt idx="241">
                  <c:v>-9.1635088869300885E-2</c:v>
                </c:pt>
                <c:pt idx="242">
                  <c:v>-9.1651500045628415E-2</c:v>
                </c:pt>
                <c:pt idx="243">
                  <c:v>-9.2333980198642487E-2</c:v>
                </c:pt>
                <c:pt idx="244">
                  <c:v>-9.2060541606017302E-2</c:v>
                </c:pt>
                <c:pt idx="245">
                  <c:v>-9.1900560302120918E-2</c:v>
                </c:pt>
                <c:pt idx="246">
                  <c:v>-9.2576265203566571E-2</c:v>
                </c:pt>
                <c:pt idx="247">
                  <c:v>-9.2494420127664623E-2</c:v>
                </c:pt>
                <c:pt idx="248">
                  <c:v>-9.2446671759347315E-2</c:v>
                </c:pt>
                <c:pt idx="249">
                  <c:v>-9.2278789926879504E-2</c:v>
                </c:pt>
                <c:pt idx="250">
                  <c:v>-9.2422369443786928E-2</c:v>
                </c:pt>
                <c:pt idx="251">
                  <c:v>-9.33529424800707E-2</c:v>
                </c:pt>
              </c:numCache>
            </c:numRef>
          </c:val>
          <c:smooth val="0"/>
          <c:extLst>
            <c:ext xmlns:c16="http://schemas.microsoft.com/office/drawing/2014/chart" uri="{C3380CC4-5D6E-409C-BE32-E72D297353CC}">
              <c16:uniqueId val="{00000002-B4E2-44B1-8E71-A2E61ED23F04}"/>
            </c:ext>
          </c:extLst>
        </c:ser>
        <c:ser>
          <c:idx val="3"/>
          <c:order val="3"/>
          <c:tx>
            <c:strRef>
              <c:f>'Currency + Graphs'!$I$3</c:f>
              <c:strCache>
                <c:ptCount val="1"/>
                <c:pt idx="0">
                  <c:v>ES 10day</c:v>
                </c:pt>
              </c:strCache>
            </c:strRef>
          </c:tx>
          <c:spPr>
            <a:ln w="28575" cap="rnd">
              <a:solidFill>
                <a:schemeClr val="accent4"/>
              </a:solidFill>
              <a:round/>
            </a:ln>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'Currency + Graphs'!$I$4:$I$255</c:f>
              <c:numCache>
                <c:formatCode>0.000%</c:formatCode>
                <c:ptCount val="252"/>
                <c:pt idx="0">
                  <c:v>-6.5699690078902112E-2</c:v>
                </c:pt>
                <c:pt idx="1">
                  <c:v>-6.5793745850451488E-2</c:v>
                </c:pt>
                <c:pt idx="2">
                  <c:v>-6.6108162720251162E-2</c:v>
                </c:pt>
                <c:pt idx="3">
                  <c:v>-6.6182001513880415E-2</c:v>
                </c:pt>
                <c:pt idx="4">
                  <c:v>-6.6008617501407407E-2</c:v>
                </c:pt>
                <c:pt idx="5">
                  <c:v>-6.5970426677872201E-2</c:v>
                </c:pt>
                <c:pt idx="6">
                  <c:v>-6.6047795506761903E-2</c:v>
                </c:pt>
                <c:pt idx="7">
                  <c:v>-6.6067715502705376E-2</c:v>
                </c:pt>
                <c:pt idx="8">
                  <c:v>-6.6248711855892983E-2</c:v>
                </c:pt>
                <c:pt idx="9">
                  <c:v>-6.6622976407708756E-2</c:v>
                </c:pt>
                <c:pt idx="10">
                  <c:v>-6.6905141342474078E-2</c:v>
                </c:pt>
                <c:pt idx="11">
                  <c:v>-6.6912929394482568E-2</c:v>
                </c:pt>
                <c:pt idx="12">
                  <c:v>-6.688696359708507E-2</c:v>
                </c:pt>
                <c:pt idx="13">
                  <c:v>-6.6720177484323753E-2</c:v>
                </c:pt>
                <c:pt idx="14">
                  <c:v>-6.6712242278981509E-2</c:v>
                </c:pt>
                <c:pt idx="15">
                  <c:v>-6.6585058326955882E-2</c:v>
                </c:pt>
                <c:pt idx="16">
                  <c:v>-6.674446844513128E-2</c:v>
                </c:pt>
                <c:pt idx="17">
                  <c:v>-6.7066911220135889E-2</c:v>
                </c:pt>
                <c:pt idx="18">
                  <c:v>-6.710686251797611E-2</c:v>
                </c:pt>
                <c:pt idx="19">
                  <c:v>-6.7198109425273558E-2</c:v>
                </c:pt>
                <c:pt idx="20">
                  <c:v>-6.7856854297025315E-2</c:v>
                </c:pt>
                <c:pt idx="21">
                  <c:v>-6.7839234738942933E-2</c:v>
                </c:pt>
                <c:pt idx="22">
                  <c:v>-6.7952873352379276E-2</c:v>
                </c:pt>
                <c:pt idx="23">
                  <c:v>-6.8318704291970303E-2</c:v>
                </c:pt>
                <c:pt idx="24">
                  <c:v>-6.793572185769492E-2</c:v>
                </c:pt>
                <c:pt idx="25">
                  <c:v>-6.8174630546240497E-2</c:v>
                </c:pt>
                <c:pt idx="26">
                  <c:v>-6.8215385308559917E-2</c:v>
                </c:pt>
                <c:pt idx="27">
                  <c:v>-6.8555459886408807E-2</c:v>
                </c:pt>
                <c:pt idx="28">
                  <c:v>-6.8923504510069872E-2</c:v>
                </c:pt>
                <c:pt idx="29">
                  <c:v>-6.9070889028434307E-2</c:v>
                </c:pt>
                <c:pt idx="30">
                  <c:v>-6.9686384091133757E-2</c:v>
                </c:pt>
                <c:pt idx="31">
                  <c:v>-7.0017115092028515E-2</c:v>
                </c:pt>
                <c:pt idx="32">
                  <c:v>-7.0130300957803218E-2</c:v>
                </c:pt>
                <c:pt idx="33">
                  <c:v>-7.0841982710699983E-2</c:v>
                </c:pt>
                <c:pt idx="34">
                  <c:v>-7.1232077634350091E-2</c:v>
                </c:pt>
                <c:pt idx="35">
                  <c:v>-7.1079550608321745E-2</c:v>
                </c:pt>
                <c:pt idx="36">
                  <c:v>-7.1653055879118965E-2</c:v>
                </c:pt>
                <c:pt idx="37">
                  <c:v>-7.1737523773587497E-2</c:v>
                </c:pt>
                <c:pt idx="38">
                  <c:v>-7.1689071414293634E-2</c:v>
                </c:pt>
                <c:pt idx="39">
                  <c:v>-7.1755296577432487E-2</c:v>
                </c:pt>
                <c:pt idx="40">
                  <c:v>-7.1759377104677849E-2</c:v>
                </c:pt>
                <c:pt idx="41">
                  <c:v>-7.2324871067865226E-2</c:v>
                </c:pt>
                <c:pt idx="42">
                  <c:v>-7.2378080446090939E-2</c:v>
                </c:pt>
                <c:pt idx="43">
                  <c:v>-7.2578440292800056E-2</c:v>
                </c:pt>
                <c:pt idx="44">
                  <c:v>-7.2716317885009013E-2</c:v>
                </c:pt>
                <c:pt idx="45">
                  <c:v>-7.2822887962367258E-2</c:v>
                </c:pt>
                <c:pt idx="46">
                  <c:v>-7.3014277955552792E-2</c:v>
                </c:pt>
                <c:pt idx="47">
                  <c:v>-7.2911533593797206E-2</c:v>
                </c:pt>
                <c:pt idx="48">
                  <c:v>-7.3138707580045967E-2</c:v>
                </c:pt>
                <c:pt idx="49">
                  <c:v>-7.2869122781900816E-2</c:v>
                </c:pt>
                <c:pt idx="50">
                  <c:v>-7.2685966615247607E-2</c:v>
                </c:pt>
                <c:pt idx="51">
                  <c:v>-7.4680114859313709E-2</c:v>
                </c:pt>
                <c:pt idx="52">
                  <c:v>-7.4133507245930777E-2</c:v>
                </c:pt>
                <c:pt idx="53">
                  <c:v>-7.4081855982922995E-2</c:v>
                </c:pt>
                <c:pt idx="54">
                  <c:v>-7.664867342839686E-2</c:v>
                </c:pt>
                <c:pt idx="55">
                  <c:v>-7.6651013797926673E-2</c:v>
                </c:pt>
                <c:pt idx="56">
                  <c:v>-7.648479931456327E-2</c:v>
                </c:pt>
                <c:pt idx="57">
                  <c:v>-7.7298107116440862E-2</c:v>
                </c:pt>
                <c:pt idx="58">
                  <c:v>-7.7546021485395425E-2</c:v>
                </c:pt>
                <c:pt idx="59">
                  <c:v>-7.7473884967986434E-2</c:v>
                </c:pt>
                <c:pt idx="60">
                  <c:v>-7.6888100626268899E-2</c:v>
                </c:pt>
                <c:pt idx="61">
                  <c:v>-7.6806956403125945E-2</c:v>
                </c:pt>
                <c:pt idx="62">
                  <c:v>-7.6783894306287709E-2</c:v>
                </c:pt>
                <c:pt idx="63">
                  <c:v>-7.6788477326561827E-2</c:v>
                </c:pt>
                <c:pt idx="64">
                  <c:v>-7.707912376162919E-2</c:v>
                </c:pt>
                <c:pt idx="65">
                  <c:v>-7.725502554707149E-2</c:v>
                </c:pt>
                <c:pt idx="66">
                  <c:v>-7.7302238479553753E-2</c:v>
                </c:pt>
                <c:pt idx="67">
                  <c:v>-7.7308477301928774E-2</c:v>
                </c:pt>
                <c:pt idx="68">
                  <c:v>-7.7350856266186749E-2</c:v>
                </c:pt>
                <c:pt idx="69">
                  <c:v>-7.7372199875514164E-2</c:v>
                </c:pt>
                <c:pt idx="70">
                  <c:v>-7.7301377625735523E-2</c:v>
                </c:pt>
                <c:pt idx="71">
                  <c:v>-7.7323857741975088E-2</c:v>
                </c:pt>
                <c:pt idx="72">
                  <c:v>-7.7234900916177809E-2</c:v>
                </c:pt>
                <c:pt idx="73">
                  <c:v>-7.7410283307618205E-2</c:v>
                </c:pt>
                <c:pt idx="74">
                  <c:v>-7.7184941946789487E-2</c:v>
                </c:pt>
                <c:pt idx="75">
                  <c:v>-7.7395848542964857E-2</c:v>
                </c:pt>
                <c:pt idx="76">
                  <c:v>-7.7549550171324602E-2</c:v>
                </c:pt>
                <c:pt idx="77">
                  <c:v>-7.7908449995528012E-2</c:v>
                </c:pt>
                <c:pt idx="78">
                  <c:v>-7.8325987887714818E-2</c:v>
                </c:pt>
                <c:pt idx="79">
                  <c:v>-7.8882452249770002E-2</c:v>
                </c:pt>
                <c:pt idx="80">
                  <c:v>-7.8758093859779721E-2</c:v>
                </c:pt>
                <c:pt idx="81">
                  <c:v>-7.8709463661968973E-2</c:v>
                </c:pt>
                <c:pt idx="82">
                  <c:v>-7.9564211487381492E-2</c:v>
                </c:pt>
                <c:pt idx="83">
                  <c:v>-7.951356572339395E-2</c:v>
                </c:pt>
                <c:pt idx="84">
                  <c:v>-7.9372611186784084E-2</c:v>
                </c:pt>
                <c:pt idx="85">
                  <c:v>-7.9648259998224211E-2</c:v>
                </c:pt>
                <c:pt idx="86">
                  <c:v>-7.964385814899877E-2</c:v>
                </c:pt>
                <c:pt idx="87">
                  <c:v>-7.9697705833508145E-2</c:v>
                </c:pt>
                <c:pt idx="88">
                  <c:v>-7.9713093517485623E-2</c:v>
                </c:pt>
                <c:pt idx="89">
                  <c:v>-7.9150762921018233E-2</c:v>
                </c:pt>
                <c:pt idx="90">
                  <c:v>-7.9425605002248545E-2</c:v>
                </c:pt>
                <c:pt idx="91">
                  <c:v>-7.9451806053273732E-2</c:v>
                </c:pt>
                <c:pt idx="92">
                  <c:v>-7.962251855270723E-2</c:v>
                </c:pt>
                <c:pt idx="93">
                  <c:v>-7.9999591102332415E-2</c:v>
                </c:pt>
                <c:pt idx="94">
                  <c:v>-7.9831710504877723E-2</c:v>
                </c:pt>
                <c:pt idx="95">
                  <c:v>-7.983773609990541E-2</c:v>
                </c:pt>
                <c:pt idx="96">
                  <c:v>-7.9822813697892223E-2</c:v>
                </c:pt>
                <c:pt idx="97">
                  <c:v>-7.9474697345906356E-2</c:v>
                </c:pt>
                <c:pt idx="98">
                  <c:v>-7.9421789111245117E-2</c:v>
                </c:pt>
                <c:pt idx="99">
                  <c:v>-7.9251052588841062E-2</c:v>
                </c:pt>
                <c:pt idx="100">
                  <c:v>-7.9554760067317126E-2</c:v>
                </c:pt>
                <c:pt idx="101">
                  <c:v>-7.9530598786930695E-2</c:v>
                </c:pt>
                <c:pt idx="102">
                  <c:v>-7.9816634346507181E-2</c:v>
                </c:pt>
                <c:pt idx="103">
                  <c:v>-8.0057476040584982E-2</c:v>
                </c:pt>
                <c:pt idx="104">
                  <c:v>-7.9844484080956971E-2</c:v>
                </c:pt>
                <c:pt idx="105">
                  <c:v>-7.9783003365217486E-2</c:v>
                </c:pt>
                <c:pt idx="106">
                  <c:v>-7.9809606555787921E-2</c:v>
                </c:pt>
                <c:pt idx="107">
                  <c:v>-7.9905310420737966E-2</c:v>
                </c:pt>
                <c:pt idx="108">
                  <c:v>-8.0198970653473908E-2</c:v>
                </c:pt>
                <c:pt idx="109">
                  <c:v>-8.033967818593489E-2</c:v>
                </c:pt>
                <c:pt idx="110">
                  <c:v>-8.0295301192634935E-2</c:v>
                </c:pt>
                <c:pt idx="111">
                  <c:v>-8.055644235260008E-2</c:v>
                </c:pt>
                <c:pt idx="112">
                  <c:v>-8.0607367046413955E-2</c:v>
                </c:pt>
                <c:pt idx="113">
                  <c:v>-8.052286685904958E-2</c:v>
                </c:pt>
                <c:pt idx="114">
                  <c:v>-8.0427843971541235E-2</c:v>
                </c:pt>
                <c:pt idx="115">
                  <c:v>-8.0420320826788586E-2</c:v>
                </c:pt>
                <c:pt idx="116">
                  <c:v>-8.0612706060779513E-2</c:v>
                </c:pt>
                <c:pt idx="117">
                  <c:v>-8.0560455041902124E-2</c:v>
                </c:pt>
                <c:pt idx="118">
                  <c:v>-8.1034572923559478E-2</c:v>
                </c:pt>
                <c:pt idx="119">
                  <c:v>-8.0988651998905481E-2</c:v>
                </c:pt>
                <c:pt idx="120">
                  <c:v>-8.1001743472661994E-2</c:v>
                </c:pt>
                <c:pt idx="121">
                  <c:v>-8.1443706436621313E-2</c:v>
                </c:pt>
                <c:pt idx="122">
                  <c:v>-8.1715875973721902E-2</c:v>
                </c:pt>
                <c:pt idx="123">
                  <c:v>-8.249845680085463E-2</c:v>
                </c:pt>
                <c:pt idx="124">
                  <c:v>-8.2328667930445104E-2</c:v>
                </c:pt>
                <c:pt idx="125">
                  <c:v>-8.2366960593164271E-2</c:v>
                </c:pt>
                <c:pt idx="126">
                  <c:v>-8.2437031817928483E-2</c:v>
                </c:pt>
                <c:pt idx="127">
                  <c:v>-8.2494449576454063E-2</c:v>
                </c:pt>
                <c:pt idx="128">
                  <c:v>-8.2504235016003194E-2</c:v>
                </c:pt>
                <c:pt idx="129">
                  <c:v>-8.2463659146769897E-2</c:v>
                </c:pt>
                <c:pt idx="130">
                  <c:v>-8.2471342489966029E-2</c:v>
                </c:pt>
                <c:pt idx="131">
                  <c:v>-8.2562584728205948E-2</c:v>
                </c:pt>
                <c:pt idx="132">
                  <c:v>-8.2400467870757374E-2</c:v>
                </c:pt>
                <c:pt idx="133">
                  <c:v>-8.2421179458660315E-2</c:v>
                </c:pt>
                <c:pt idx="134">
                  <c:v>-8.2474316178946225E-2</c:v>
                </c:pt>
                <c:pt idx="135">
                  <c:v>-8.239363256138621E-2</c:v>
                </c:pt>
                <c:pt idx="136">
                  <c:v>-8.2435346143331215E-2</c:v>
                </c:pt>
                <c:pt idx="137">
                  <c:v>-8.2481259648426619E-2</c:v>
                </c:pt>
                <c:pt idx="138">
                  <c:v>-8.2501744923080364E-2</c:v>
                </c:pt>
                <c:pt idx="139">
                  <c:v>-8.2597100952034222E-2</c:v>
                </c:pt>
                <c:pt idx="140">
                  <c:v>-8.2406988159961517E-2</c:v>
                </c:pt>
                <c:pt idx="141">
                  <c:v>-8.2430634139245049E-2</c:v>
                </c:pt>
                <c:pt idx="142">
                  <c:v>-8.2492388313267273E-2</c:v>
                </c:pt>
                <c:pt idx="143">
                  <c:v>-8.2485771511977654E-2</c:v>
                </c:pt>
                <c:pt idx="144">
                  <c:v>-8.2631184449837289E-2</c:v>
                </c:pt>
                <c:pt idx="145">
                  <c:v>-8.2754954577103121E-2</c:v>
                </c:pt>
                <c:pt idx="146">
                  <c:v>-8.2834987262262724E-2</c:v>
                </c:pt>
                <c:pt idx="147">
                  <c:v>-8.2773712481402528E-2</c:v>
                </c:pt>
                <c:pt idx="148">
                  <c:v>-8.277240763486951E-2</c:v>
                </c:pt>
                <c:pt idx="149">
                  <c:v>-8.3111917090622031E-2</c:v>
                </c:pt>
                <c:pt idx="150">
                  <c:v>-8.4220265193085495E-2</c:v>
                </c:pt>
                <c:pt idx="151">
                  <c:v>-9.1173484004753322E-2</c:v>
                </c:pt>
                <c:pt idx="152">
                  <c:v>-9.1094812338851597E-2</c:v>
                </c:pt>
                <c:pt idx="153">
                  <c:v>-9.1254090588436157E-2</c:v>
                </c:pt>
                <c:pt idx="154">
                  <c:v>-9.1259557873604374E-2</c:v>
                </c:pt>
                <c:pt idx="155">
                  <c:v>-9.1387362782276993E-2</c:v>
                </c:pt>
                <c:pt idx="156">
                  <c:v>-9.1417430419556189E-2</c:v>
                </c:pt>
                <c:pt idx="157">
                  <c:v>-9.1405000521500884E-2</c:v>
                </c:pt>
                <c:pt idx="158">
                  <c:v>-9.1397128123024016E-2</c:v>
                </c:pt>
                <c:pt idx="159">
                  <c:v>-9.1457277071791118E-2</c:v>
                </c:pt>
                <c:pt idx="160">
                  <c:v>-9.145139011238021E-2</c:v>
                </c:pt>
                <c:pt idx="161">
                  <c:v>-9.1323976665594456E-2</c:v>
                </c:pt>
                <c:pt idx="162">
                  <c:v>-9.0884093011262573E-2</c:v>
                </c:pt>
                <c:pt idx="163">
                  <c:v>-9.1578256796570251E-2</c:v>
                </c:pt>
                <c:pt idx="164">
                  <c:v>-9.1463970783727283E-2</c:v>
                </c:pt>
                <c:pt idx="165">
                  <c:v>-9.1737460314363417E-2</c:v>
                </c:pt>
                <c:pt idx="166">
                  <c:v>-9.2138100585353072E-2</c:v>
                </c:pt>
                <c:pt idx="167">
                  <c:v>-9.214801608730093E-2</c:v>
                </c:pt>
                <c:pt idx="168">
                  <c:v>-9.209533880335849E-2</c:v>
                </c:pt>
                <c:pt idx="169">
                  <c:v>-9.2097646986262244E-2</c:v>
                </c:pt>
                <c:pt idx="170">
                  <c:v>-9.2157783931235387E-2</c:v>
                </c:pt>
                <c:pt idx="171">
                  <c:v>-9.1484690058228874E-2</c:v>
                </c:pt>
                <c:pt idx="172">
                  <c:v>-9.1559525028122785E-2</c:v>
                </c:pt>
                <c:pt idx="173">
                  <c:v>-9.1605546359764645E-2</c:v>
                </c:pt>
                <c:pt idx="174">
                  <c:v>-9.1446161191907446E-2</c:v>
                </c:pt>
                <c:pt idx="175">
                  <c:v>-9.1377173673216669E-2</c:v>
                </c:pt>
                <c:pt idx="176">
                  <c:v>-9.1474744112714182E-2</c:v>
                </c:pt>
                <c:pt idx="177">
                  <c:v>-9.2436701497928001E-2</c:v>
                </c:pt>
                <c:pt idx="178">
                  <c:v>-9.228343697757431E-2</c:v>
                </c:pt>
                <c:pt idx="179">
                  <c:v>-9.2413999841979205E-2</c:v>
                </c:pt>
                <c:pt idx="180">
                  <c:v>-9.2087147794542329E-2</c:v>
                </c:pt>
                <c:pt idx="181">
                  <c:v>-9.2119198064936292E-2</c:v>
                </c:pt>
                <c:pt idx="182">
                  <c:v>-9.262480159949428E-2</c:v>
                </c:pt>
                <c:pt idx="183">
                  <c:v>-9.2083608021813326E-2</c:v>
                </c:pt>
                <c:pt idx="184">
                  <c:v>-9.2144077793111318E-2</c:v>
                </c:pt>
                <c:pt idx="185">
                  <c:v>-9.2227244109270398E-2</c:v>
                </c:pt>
                <c:pt idx="186">
                  <c:v>-9.2524646388615753E-2</c:v>
                </c:pt>
                <c:pt idx="187">
                  <c:v>-9.1966905322330733E-2</c:v>
                </c:pt>
                <c:pt idx="188">
                  <c:v>-9.2035700500368398E-2</c:v>
                </c:pt>
                <c:pt idx="189">
                  <c:v>-9.2143455122099982E-2</c:v>
                </c:pt>
                <c:pt idx="190">
                  <c:v>-9.2077275886818744E-2</c:v>
                </c:pt>
                <c:pt idx="191">
                  <c:v>-9.2125125903457228E-2</c:v>
                </c:pt>
                <c:pt idx="192">
                  <c:v>-9.2181899900300998E-2</c:v>
                </c:pt>
                <c:pt idx="193">
                  <c:v>-9.2227133705302708E-2</c:v>
                </c:pt>
                <c:pt idx="194">
                  <c:v>-9.2183936349177306E-2</c:v>
                </c:pt>
                <c:pt idx="195">
                  <c:v>-9.1762401800776272E-2</c:v>
                </c:pt>
                <c:pt idx="196">
                  <c:v>-9.2540854020801963E-2</c:v>
                </c:pt>
                <c:pt idx="197">
                  <c:v>-9.3020985604427259E-2</c:v>
                </c:pt>
                <c:pt idx="198">
                  <c:v>-9.3012944946445325E-2</c:v>
                </c:pt>
                <c:pt idx="199">
                  <c:v>-9.202553202426518E-2</c:v>
                </c:pt>
                <c:pt idx="200">
                  <c:v>-9.2087246159146166E-2</c:v>
                </c:pt>
                <c:pt idx="201">
                  <c:v>-9.2035879106021207E-2</c:v>
                </c:pt>
                <c:pt idx="202">
                  <c:v>-9.2010549282344534E-2</c:v>
                </c:pt>
                <c:pt idx="203">
                  <c:v>-9.2379999926149009E-2</c:v>
                </c:pt>
                <c:pt idx="204">
                  <c:v>-9.2385660628088576E-2</c:v>
                </c:pt>
                <c:pt idx="205">
                  <c:v>-9.262222823693228E-2</c:v>
                </c:pt>
                <c:pt idx="206">
                  <c:v>-9.2608646923495005E-2</c:v>
                </c:pt>
                <c:pt idx="207">
                  <c:v>-9.3043642845721627E-2</c:v>
                </c:pt>
                <c:pt idx="208">
                  <c:v>-9.315095241004083E-2</c:v>
                </c:pt>
                <c:pt idx="209">
                  <c:v>-9.322146155021914E-2</c:v>
                </c:pt>
                <c:pt idx="210">
                  <c:v>-9.3154486033444686E-2</c:v>
                </c:pt>
                <c:pt idx="211">
                  <c:v>-9.3885514772671819E-2</c:v>
                </c:pt>
                <c:pt idx="212">
                  <c:v>-9.3690228044909271E-2</c:v>
                </c:pt>
                <c:pt idx="213">
                  <c:v>-9.354850160516566E-2</c:v>
                </c:pt>
                <c:pt idx="214">
                  <c:v>-9.3529031132006168E-2</c:v>
                </c:pt>
                <c:pt idx="215">
                  <c:v>-9.3186659971196309E-2</c:v>
                </c:pt>
                <c:pt idx="216">
                  <c:v>-9.3337185916333582E-2</c:v>
                </c:pt>
                <c:pt idx="217">
                  <c:v>-9.4098798965980696E-2</c:v>
                </c:pt>
                <c:pt idx="218">
                  <c:v>-9.4477039411289557E-2</c:v>
                </c:pt>
                <c:pt idx="219">
                  <c:v>-9.4475157996901857E-2</c:v>
                </c:pt>
                <c:pt idx="220">
                  <c:v>-9.4297782873990071E-2</c:v>
                </c:pt>
                <c:pt idx="221">
                  <c:v>-9.4750604742125696E-2</c:v>
                </c:pt>
                <c:pt idx="222">
                  <c:v>-9.4711989192180393E-2</c:v>
                </c:pt>
                <c:pt idx="223">
                  <c:v>-9.4811554558774228E-2</c:v>
                </c:pt>
                <c:pt idx="224">
                  <c:v>-9.5306438113317959E-2</c:v>
                </c:pt>
                <c:pt idx="225">
                  <c:v>-9.5311972831098768E-2</c:v>
                </c:pt>
                <c:pt idx="226">
                  <c:v>-9.6588889047977147E-2</c:v>
                </c:pt>
                <c:pt idx="227">
                  <c:v>-9.682712738472124E-2</c:v>
                </c:pt>
                <c:pt idx="228">
                  <c:v>-9.6810631345942491E-2</c:v>
                </c:pt>
                <c:pt idx="229">
                  <c:v>-9.7004564552855777E-2</c:v>
                </c:pt>
                <c:pt idx="230">
                  <c:v>-9.686809920040336E-2</c:v>
                </c:pt>
                <c:pt idx="231">
                  <c:v>-9.6913671386778838E-2</c:v>
                </c:pt>
                <c:pt idx="232">
                  <c:v>-9.7688875588034449E-2</c:v>
                </c:pt>
                <c:pt idx="233">
                  <c:v>-9.7916111635461461E-2</c:v>
                </c:pt>
                <c:pt idx="234">
                  <c:v>-9.7754482084178432E-2</c:v>
                </c:pt>
                <c:pt idx="235">
                  <c:v>-9.7813898535225485E-2</c:v>
                </c:pt>
                <c:pt idx="236">
                  <c:v>-9.8181778955374888E-2</c:v>
                </c:pt>
                <c:pt idx="237">
                  <c:v>-9.8179604958248665E-2</c:v>
                </c:pt>
                <c:pt idx="238">
                  <c:v>-0.10121409340466349</c:v>
                </c:pt>
                <c:pt idx="239">
                  <c:v>-0.10123961556618977</c:v>
                </c:pt>
                <c:pt idx="240">
                  <c:v>-0.10184340004519769</c:v>
                </c:pt>
                <c:pt idx="241">
                  <c:v>-0.10416433253459365</c:v>
                </c:pt>
                <c:pt idx="242">
                  <c:v>-0.10418262310574661</c:v>
                </c:pt>
                <c:pt idx="243">
                  <c:v>-0.10493153183009135</c:v>
                </c:pt>
                <c:pt idx="244">
                  <c:v>-0.10464828293598083</c:v>
                </c:pt>
                <c:pt idx="245">
                  <c:v>-0.10448167462734084</c:v>
                </c:pt>
                <c:pt idx="246">
                  <c:v>-0.1053086743315147</c:v>
                </c:pt>
                <c:pt idx="247">
                  <c:v>-0.10519050334240287</c:v>
                </c:pt>
                <c:pt idx="248">
                  <c:v>-0.10514995110115581</c:v>
                </c:pt>
                <c:pt idx="249">
                  <c:v>-0.10497064452612044</c:v>
                </c:pt>
                <c:pt idx="250">
                  <c:v>-0.10513125324160554</c:v>
                </c:pt>
                <c:pt idx="251">
                  <c:v>-0.10624376674824315</c:v>
                </c:pt>
              </c:numCache>
            </c:numRef>
          </c:val>
          <c:smooth val="0"/>
          <c:extLst>
            <c:ext xmlns:c16="http://schemas.microsoft.com/office/drawing/2014/chart" uri="{C3380CC4-5D6E-409C-BE32-E72D297353CC}">
              <c16:uniqueId val="{00000003-B4E2-44B1-8E71-A2E61ED23F04}"/>
            </c:ext>
          </c:extLst>
        </c:ser>
        <c:dLbls>
          <c:showLegendKey val="0"/>
          <c:showVal val="0"/>
          <c:showCatName val="0"/>
          <c:showSerName val="0"/>
          <c:showPercent val="0"/>
          <c:showBubbleSize val="0"/>
        </c:dLbls>
        <c:smooth val="0"/>
        <c:axId val="289623520"/>
        <c:axId val="1154666224"/>
      </c:lineChart>
      <c:dateAx>
        <c:axId val="289623520"/>
        <c:scaling>
          <c:orientation val="minMax"/>
        </c:scaling>
        <c:delete val="0"/>
        <c:axPos val="b"/>
        <c:numFmt formatCode="m/d/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154666224"/>
        <c:crosses val="autoZero"/>
        <c:auto val="1"/>
        <c:lblOffset val="100"/>
        <c:baseTimeUnit val="days"/>
      </c:dateAx>
      <c:valAx>
        <c:axId val="115466622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8962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1-day VaR and ES estimates and realized daily returns over the estimation period</a:t>
            </a:r>
          </a:p>
        </c:rich>
      </c:tx>
      <c:overlay val="0"/>
      <c:spPr>
        <a:noFill/>
        <a:ln>
          <a:noFill/>
        </a:ln>
        <a:effectLst/>
      </c:spPr>
    </c:title>
    <c:autoTitleDeleted val="0"/>
    <c:plotArea>
      <c:layout>
        <c:manualLayout>
          <c:layoutTarget val="inner"/>
          <c:xMode val="edge"/>
          <c:yMode val="edge"/>
          <c:x val="6.5888645162417964E-2"/>
          <c:y val="0.10366849482023156"/>
          <c:w val="0.72156886049621161"/>
          <c:h val="0.7738860978757911"/>
        </c:manualLayout>
      </c:layout>
      <c:barChart>
        <c:barDir val="col"/>
        <c:grouping val="stacked"/>
        <c:varyColors val="1"/>
        <c:ser>
          <c:idx val="0"/>
          <c:order val="0"/>
          <c:tx>
            <c:strRef>
              <c:f>'Currency + Graphs'!$J$3</c:f>
              <c:strCache>
                <c:ptCount val="1"/>
                <c:pt idx="0">
                  <c:v>Realized return</c:v>
                </c:pt>
              </c:strCache>
            </c:strRef>
          </c:tx>
          <c:spPr>
            <a:solidFill>
              <a:schemeClr val="accent6"/>
            </a:solidFill>
            <a:ln>
              <a:noFill/>
            </a:ln>
            <a:effectLst/>
          </c:spPr>
          <c:invertIfNegative val="1"/>
          <c:cat>
            <c:numRef>
              <c:f>[1]Var_ES!$B$20:$B$271</c:f>
              <c:numCache>
                <c:formatCode>General</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'Currency + Graphs'!$J$4:$J$255</c:f>
              <c:numCache>
                <c:formatCode>0.000%</c:formatCode>
                <c:ptCount val="252"/>
                <c:pt idx="0">
                  <c:v>-2.3622544741773487E-4</c:v>
                </c:pt>
                <c:pt idx="1">
                  <c:v>-4.7121725059494773E-3</c:v>
                </c:pt>
                <c:pt idx="2">
                  <c:v>3.0848735488974615E-3</c:v>
                </c:pt>
                <c:pt idx="3">
                  <c:v>9.9655322857004E-3</c:v>
                </c:pt>
                <c:pt idx="4">
                  <c:v>7.0494725294018229E-3</c:v>
                </c:pt>
                <c:pt idx="5">
                  <c:v>3.0375896927073041E-3</c:v>
                </c:pt>
                <c:pt idx="6">
                  <c:v>1.9763326137167771E-2</c:v>
                </c:pt>
                <c:pt idx="7">
                  <c:v>1.5258069652903397E-2</c:v>
                </c:pt>
                <c:pt idx="8">
                  <c:v>1.1721418669128772E-3</c:v>
                </c:pt>
                <c:pt idx="9">
                  <c:v>1.7026759032219216E-3</c:v>
                </c:pt>
                <c:pt idx="10">
                  <c:v>4.3781849100851377E-3</c:v>
                </c:pt>
                <c:pt idx="11">
                  <c:v>-2.2260401901056624E-3</c:v>
                </c:pt>
                <c:pt idx="12">
                  <c:v>1.2459826337252112E-2</c:v>
                </c:pt>
                <c:pt idx="13">
                  <c:v>9.0263752224159621E-3</c:v>
                </c:pt>
                <c:pt idx="14">
                  <c:v>1.1007041285552531E-3</c:v>
                </c:pt>
                <c:pt idx="15">
                  <c:v>-3.2690096204165339E-3</c:v>
                </c:pt>
                <c:pt idx="16">
                  <c:v>5.3603621436125607E-3</c:v>
                </c:pt>
                <c:pt idx="17">
                  <c:v>1.236143241516007E-2</c:v>
                </c:pt>
                <c:pt idx="18">
                  <c:v>5.5639785181972167E-3</c:v>
                </c:pt>
                <c:pt idx="19">
                  <c:v>7.1670775840110617E-3</c:v>
                </c:pt>
                <c:pt idx="20">
                  <c:v>1.4695347885403144E-2</c:v>
                </c:pt>
                <c:pt idx="21">
                  <c:v>-6.5779073396027695E-3</c:v>
                </c:pt>
                <c:pt idx="22">
                  <c:v>8.1185024670526809E-3</c:v>
                </c:pt>
                <c:pt idx="23">
                  <c:v>-7.449249053089206E-4</c:v>
                </c:pt>
                <c:pt idx="24">
                  <c:v>-5.4289756203388453E-3</c:v>
                </c:pt>
                <c:pt idx="25">
                  <c:v>1.3369981518302563E-3</c:v>
                </c:pt>
                <c:pt idx="26">
                  <c:v>3.186762658316715E-4</c:v>
                </c:pt>
                <c:pt idx="27">
                  <c:v>-9.8632654160398349E-4</c:v>
                </c:pt>
                <c:pt idx="28">
                  <c:v>-7.9486734251290308E-3</c:v>
                </c:pt>
                <c:pt idx="29">
                  <c:v>3.9684518280286201E-3</c:v>
                </c:pt>
                <c:pt idx="30">
                  <c:v>1.0511338669090388E-2</c:v>
                </c:pt>
                <c:pt idx="31">
                  <c:v>2.2096553030246423E-3</c:v>
                </c:pt>
                <c:pt idx="32">
                  <c:v>4.5497468347910266E-3</c:v>
                </c:pt>
                <c:pt idx="33">
                  <c:v>-2.3278479151036258E-3</c:v>
                </c:pt>
                <c:pt idx="34">
                  <c:v>4.8598015127874986E-3</c:v>
                </c:pt>
                <c:pt idx="35">
                  <c:v>8.6953771901363674E-3</c:v>
                </c:pt>
                <c:pt idx="36">
                  <c:v>-1.6710067569969947E-3</c:v>
                </c:pt>
                <c:pt idx="37">
                  <c:v>4.9181227039058828E-3</c:v>
                </c:pt>
                <c:pt idx="38">
                  <c:v>2.5763435653958365E-3</c:v>
                </c:pt>
                <c:pt idx="39">
                  <c:v>-1.4548379411760369E-2</c:v>
                </c:pt>
                <c:pt idx="40">
                  <c:v>-3.1525711139276115E-3</c:v>
                </c:pt>
                <c:pt idx="41">
                  <c:v>8.2136917147839408E-3</c:v>
                </c:pt>
                <c:pt idx="42">
                  <c:v>-2.4314626438951263E-2</c:v>
                </c:pt>
                <c:pt idx="43">
                  <c:v>6.0877404395035424E-3</c:v>
                </c:pt>
                <c:pt idx="44">
                  <c:v>2.5551104455967472E-3</c:v>
                </c:pt>
                <c:pt idx="45">
                  <c:v>5.2252544215804176E-3</c:v>
                </c:pt>
                <c:pt idx="46">
                  <c:v>2.7835919179464872E-3</c:v>
                </c:pt>
                <c:pt idx="47">
                  <c:v>1.2156591853351155E-2</c:v>
                </c:pt>
                <c:pt idx="48">
                  <c:v>5.3591003113053024E-5</c:v>
                </c:pt>
                <c:pt idx="49">
                  <c:v>-8.5371989529119709E-3</c:v>
                </c:pt>
                <c:pt idx="50">
                  <c:v>1.0642468362011635E-2</c:v>
                </c:pt>
                <c:pt idx="51">
                  <c:v>-1.1087122276077561E-2</c:v>
                </c:pt>
                <c:pt idx="52">
                  <c:v>-1.0253129730975301E-3</c:v>
                </c:pt>
                <c:pt idx="53">
                  <c:v>5.1132356951951088E-3</c:v>
                </c:pt>
                <c:pt idx="54">
                  <c:v>-2.9280456295465991E-3</c:v>
                </c:pt>
                <c:pt idx="55">
                  <c:v>-4.3115056618452628E-3</c:v>
                </c:pt>
                <c:pt idx="56">
                  <c:v>5.9945919357192439E-3</c:v>
                </c:pt>
                <c:pt idx="57">
                  <c:v>-1.458661370814531E-3</c:v>
                </c:pt>
                <c:pt idx="58">
                  <c:v>3.339228395053846E-3</c:v>
                </c:pt>
                <c:pt idx="59">
                  <c:v>9.4678351543977801E-3</c:v>
                </c:pt>
                <c:pt idx="60">
                  <c:v>2.2982311847459394E-3</c:v>
                </c:pt>
                <c:pt idx="61">
                  <c:v>3.9347994924973477E-5</c:v>
                </c:pt>
                <c:pt idx="62">
                  <c:v>-1.7061282638271835E-3</c:v>
                </c:pt>
                <c:pt idx="63">
                  <c:v>3.5491213933705858E-3</c:v>
                </c:pt>
                <c:pt idx="64">
                  <c:v>4.9807296436517698E-2</c:v>
                </c:pt>
                <c:pt idx="65">
                  <c:v>4.4705384456097085E-3</c:v>
                </c:pt>
                <c:pt idx="66">
                  <c:v>-4.6460484915664072E-3</c:v>
                </c:pt>
                <c:pt idx="67">
                  <c:v>6.2098324869278255E-3</c:v>
                </c:pt>
                <c:pt idx="68">
                  <c:v>-7.3251988941275565E-3</c:v>
                </c:pt>
                <c:pt idx="69">
                  <c:v>-6.3810765072372473E-3</c:v>
                </c:pt>
                <c:pt idx="70">
                  <c:v>-7.5277504664609243E-3</c:v>
                </c:pt>
                <c:pt idx="71">
                  <c:v>-7.2523095304950101E-3</c:v>
                </c:pt>
                <c:pt idx="72">
                  <c:v>-2.7498183954945757E-3</c:v>
                </c:pt>
                <c:pt idx="73">
                  <c:v>8.1858774754012351E-3</c:v>
                </c:pt>
                <c:pt idx="74">
                  <c:v>8.2687458579888892E-3</c:v>
                </c:pt>
                <c:pt idx="75">
                  <c:v>4.7637394913064741E-3</c:v>
                </c:pt>
                <c:pt idx="76">
                  <c:v>2.2723273901431688E-3</c:v>
                </c:pt>
                <c:pt idx="77">
                  <c:v>-3.5918703571063164E-3</c:v>
                </c:pt>
                <c:pt idx="78">
                  <c:v>1.271536275746972E-4</c:v>
                </c:pt>
                <c:pt idx="79">
                  <c:v>6.1299632465862041E-3</c:v>
                </c:pt>
                <c:pt idx="80">
                  <c:v>1.9040682039586608E-2</c:v>
                </c:pt>
                <c:pt idx="81">
                  <c:v>8.1304055125702452E-3</c:v>
                </c:pt>
                <c:pt idx="82">
                  <c:v>2.7232010686932305E-3</c:v>
                </c:pt>
                <c:pt idx="83">
                  <c:v>-3.5791656611768516E-3</c:v>
                </c:pt>
                <c:pt idx="84">
                  <c:v>4.7272178823623157E-3</c:v>
                </c:pt>
                <c:pt idx="85">
                  <c:v>-1.3663809332639077E-3</c:v>
                </c:pt>
                <c:pt idx="86">
                  <c:v>4.6940614823638392E-3</c:v>
                </c:pt>
                <c:pt idx="87">
                  <c:v>3.9661728410464057E-3</c:v>
                </c:pt>
                <c:pt idx="88">
                  <c:v>-1.6414776228021684E-2</c:v>
                </c:pt>
                <c:pt idx="89">
                  <c:v>-5.775294440797954E-3</c:v>
                </c:pt>
                <c:pt idx="90">
                  <c:v>-7.3451866223137076E-3</c:v>
                </c:pt>
                <c:pt idx="91">
                  <c:v>-3.6809170523706466E-3</c:v>
                </c:pt>
                <c:pt idx="92">
                  <c:v>3.2700231416132402E-3</c:v>
                </c:pt>
                <c:pt idx="93">
                  <c:v>-2.2332418431152308E-3</c:v>
                </c:pt>
                <c:pt idx="94">
                  <c:v>1.4683339858729311E-3</c:v>
                </c:pt>
                <c:pt idx="95">
                  <c:v>-5.4648853456674574E-3</c:v>
                </c:pt>
                <c:pt idx="96">
                  <c:v>1.8337811026936347E-3</c:v>
                </c:pt>
                <c:pt idx="97">
                  <c:v>2.6694612788164735E-3</c:v>
                </c:pt>
                <c:pt idx="98">
                  <c:v>1.6732783754438291E-2</c:v>
                </c:pt>
                <c:pt idx="99">
                  <c:v>-1.016355016429886E-2</c:v>
                </c:pt>
                <c:pt idx="100">
                  <c:v>4.4303898988477409E-3</c:v>
                </c:pt>
                <c:pt idx="101">
                  <c:v>5.1643825706131855E-3</c:v>
                </c:pt>
                <c:pt idx="102">
                  <c:v>-5.7891733576321252E-3</c:v>
                </c:pt>
                <c:pt idx="103">
                  <c:v>-2.0405163917902669E-3</c:v>
                </c:pt>
                <c:pt idx="104">
                  <c:v>6.4324256982697193E-3</c:v>
                </c:pt>
                <c:pt idx="105">
                  <c:v>1.1996419407862467E-2</c:v>
                </c:pt>
                <c:pt idx="106">
                  <c:v>5.7855422274086339E-3</c:v>
                </c:pt>
                <c:pt idx="107">
                  <c:v>3.5261307656189664E-3</c:v>
                </c:pt>
                <c:pt idx="108">
                  <c:v>-2.4842571247130252E-3</c:v>
                </c:pt>
                <c:pt idx="109">
                  <c:v>-3.5968309199885225E-3</c:v>
                </c:pt>
                <c:pt idx="110">
                  <c:v>-3.8785245545051405E-3</c:v>
                </c:pt>
                <c:pt idx="111">
                  <c:v>1.186810090496173E-2</c:v>
                </c:pt>
                <c:pt idx="112">
                  <c:v>-1.2794424099224536E-3</c:v>
                </c:pt>
                <c:pt idx="113">
                  <c:v>7.6609528693422156E-4</c:v>
                </c:pt>
                <c:pt idx="114">
                  <c:v>-1.6212271759686335E-2</c:v>
                </c:pt>
                <c:pt idx="115">
                  <c:v>1.7193385753571744E-3</c:v>
                </c:pt>
                <c:pt idx="116">
                  <c:v>4.0658957149385631E-4</c:v>
                </c:pt>
                <c:pt idx="117">
                  <c:v>9.3920888463735978E-3</c:v>
                </c:pt>
                <c:pt idx="118">
                  <c:v>9.9481853742334567E-3</c:v>
                </c:pt>
                <c:pt idx="119">
                  <c:v>-2.2352260175436071E-2</c:v>
                </c:pt>
                <c:pt idx="120">
                  <c:v>-3.3874428307418868E-3</c:v>
                </c:pt>
                <c:pt idx="121">
                  <c:v>-7.8266534052017682E-4</c:v>
                </c:pt>
                <c:pt idx="122">
                  <c:v>6.1486209903811777E-3</c:v>
                </c:pt>
                <c:pt idx="123">
                  <c:v>3.3994107666950055E-3</c:v>
                </c:pt>
                <c:pt idx="124">
                  <c:v>-6.1704341163314304E-3</c:v>
                </c:pt>
                <c:pt idx="125">
                  <c:v>6.9590642172736028E-3</c:v>
                </c:pt>
                <c:pt idx="126">
                  <c:v>4.1717374102277997E-3</c:v>
                </c:pt>
                <c:pt idx="127">
                  <c:v>-9.5202569619862194E-3</c:v>
                </c:pt>
                <c:pt idx="128">
                  <c:v>-6.2475471830766155E-3</c:v>
                </c:pt>
                <c:pt idx="129">
                  <c:v>-1.1153973887745552E-2</c:v>
                </c:pt>
                <c:pt idx="130">
                  <c:v>5.668248581239964E-3</c:v>
                </c:pt>
                <c:pt idx="131">
                  <c:v>3.8119986818699499E-3</c:v>
                </c:pt>
                <c:pt idx="132">
                  <c:v>2.8580463481986391E-3</c:v>
                </c:pt>
                <c:pt idx="133">
                  <c:v>3.5629194708005811E-3</c:v>
                </c:pt>
                <c:pt idx="134">
                  <c:v>7.1380967460001412E-4</c:v>
                </c:pt>
                <c:pt idx="135">
                  <c:v>4.4449551143839281E-3</c:v>
                </c:pt>
                <c:pt idx="136">
                  <c:v>3.2989627813604469E-2</c:v>
                </c:pt>
                <c:pt idx="137">
                  <c:v>5.6603874367703762E-3</c:v>
                </c:pt>
                <c:pt idx="138">
                  <c:v>9.3706808789041016E-3</c:v>
                </c:pt>
                <c:pt idx="139">
                  <c:v>2.0818729563593054E-3</c:v>
                </c:pt>
                <c:pt idx="140">
                  <c:v>1.2259972244352975E-2</c:v>
                </c:pt>
                <c:pt idx="141">
                  <c:v>1.6466868130268443E-3</c:v>
                </c:pt>
                <c:pt idx="142">
                  <c:v>8.375009098865684E-3</c:v>
                </c:pt>
                <c:pt idx="143">
                  <c:v>1.3465405785903699E-2</c:v>
                </c:pt>
                <c:pt idx="144">
                  <c:v>-7.1801855849912433E-3</c:v>
                </c:pt>
                <c:pt idx="145">
                  <c:v>9.0233151784263818E-3</c:v>
                </c:pt>
                <c:pt idx="146">
                  <c:v>-8.8732600127439196E-3</c:v>
                </c:pt>
                <c:pt idx="147">
                  <c:v>-4.0522678054945494E-4</c:v>
                </c:pt>
                <c:pt idx="148">
                  <c:v>-1.7061889697124438E-2</c:v>
                </c:pt>
                <c:pt idx="149">
                  <c:v>1.0011620905044431E-2</c:v>
                </c:pt>
                <c:pt idx="150">
                  <c:v>-1.9964984918110801E-2</c:v>
                </c:pt>
                <c:pt idx="151">
                  <c:v>-5.2758485072128937E-3</c:v>
                </c:pt>
                <c:pt idx="152">
                  <c:v>9.0019194934106359E-3</c:v>
                </c:pt>
                <c:pt idx="153">
                  <c:v>-1.5514279720002726E-3</c:v>
                </c:pt>
                <c:pt idx="154">
                  <c:v>7.564948389866666E-3</c:v>
                </c:pt>
                <c:pt idx="155">
                  <c:v>-7.3173463128464672E-3</c:v>
                </c:pt>
                <c:pt idx="156">
                  <c:v>1.1502572484501986E-2</c:v>
                </c:pt>
                <c:pt idx="157">
                  <c:v>3.8129153073261472E-3</c:v>
                </c:pt>
                <c:pt idx="158">
                  <c:v>-3.2235998860342696E-3</c:v>
                </c:pt>
                <c:pt idx="159">
                  <c:v>-3.7255674980443956E-3</c:v>
                </c:pt>
                <c:pt idx="160">
                  <c:v>8.676695647631438E-3</c:v>
                </c:pt>
                <c:pt idx="161">
                  <c:v>-1.7213154986999768E-2</c:v>
                </c:pt>
                <c:pt idx="162">
                  <c:v>-2.737221394502392E-2</c:v>
                </c:pt>
                <c:pt idx="163">
                  <c:v>-3.4119111533064544E-3</c:v>
                </c:pt>
                <c:pt idx="164">
                  <c:v>2.707808450987702E-3</c:v>
                </c:pt>
                <c:pt idx="165">
                  <c:v>-4.1071199502833579E-5</c:v>
                </c:pt>
                <c:pt idx="166">
                  <c:v>6.0284363773341018E-4</c:v>
                </c:pt>
                <c:pt idx="167">
                  <c:v>1.3595876300163642E-2</c:v>
                </c:pt>
                <c:pt idx="168">
                  <c:v>1.5546332335429828E-3</c:v>
                </c:pt>
                <c:pt idx="169">
                  <c:v>-1.8258099872093016E-3</c:v>
                </c:pt>
                <c:pt idx="170">
                  <c:v>2.865997471908863E-3</c:v>
                </c:pt>
                <c:pt idx="171">
                  <c:v>1.2594900917740799E-3</c:v>
                </c:pt>
                <c:pt idx="172">
                  <c:v>1.3373376609074363E-2</c:v>
                </c:pt>
                <c:pt idx="173">
                  <c:v>2.200078803987792E-3</c:v>
                </c:pt>
                <c:pt idx="174">
                  <c:v>1.3083467688354293E-3</c:v>
                </c:pt>
                <c:pt idx="175">
                  <c:v>5.8260938937634869E-3</c:v>
                </c:pt>
                <c:pt idx="176">
                  <c:v>3.4617110778581857E-3</c:v>
                </c:pt>
                <c:pt idx="177">
                  <c:v>8.9959402170801291E-3</c:v>
                </c:pt>
                <c:pt idx="178">
                  <c:v>-2.4432775386706677E-2</c:v>
                </c:pt>
                <c:pt idx="179">
                  <c:v>4.4516929157968448E-3</c:v>
                </c:pt>
                <c:pt idx="180">
                  <c:v>-1.7270229440482414E-3</c:v>
                </c:pt>
                <c:pt idx="181">
                  <c:v>8.3672607584941577E-3</c:v>
                </c:pt>
                <c:pt idx="182">
                  <c:v>-3.9145940475588201E-3</c:v>
                </c:pt>
                <c:pt idx="183">
                  <c:v>2.8118718408181014E-3</c:v>
                </c:pt>
                <c:pt idx="184">
                  <c:v>3.4023357339221291E-3</c:v>
                </c:pt>
                <c:pt idx="185">
                  <c:v>8.286347784843542E-3</c:v>
                </c:pt>
                <c:pt idx="186">
                  <c:v>2.4369710859164155E-3</c:v>
                </c:pt>
                <c:pt idx="187">
                  <c:v>-6.6438886695828839E-5</c:v>
                </c:pt>
                <c:pt idx="188">
                  <c:v>-3.1054019549055546E-3</c:v>
                </c:pt>
                <c:pt idx="189">
                  <c:v>9.8037147254750098E-5</c:v>
                </c:pt>
                <c:pt idx="190">
                  <c:v>1.5469288752039791E-2</c:v>
                </c:pt>
                <c:pt idx="191">
                  <c:v>-1.694058328917783E-4</c:v>
                </c:pt>
                <c:pt idx="192">
                  <c:v>7.2114861977403489E-3</c:v>
                </c:pt>
                <c:pt idx="193">
                  <c:v>-8.7111831403894856E-3</c:v>
                </c:pt>
                <c:pt idx="194">
                  <c:v>1.5028685791986216E-2</c:v>
                </c:pt>
                <c:pt idx="195">
                  <c:v>1.0748789634334604E-2</c:v>
                </c:pt>
                <c:pt idx="196">
                  <c:v>2.5312613288403498E-3</c:v>
                </c:pt>
                <c:pt idx="197">
                  <c:v>5.9822120112377935E-3</c:v>
                </c:pt>
                <c:pt idx="198">
                  <c:v>-8.9758144708227371E-3</c:v>
                </c:pt>
                <c:pt idx="199">
                  <c:v>-5.1426717673873331E-3</c:v>
                </c:pt>
                <c:pt idx="200">
                  <c:v>1.3512680389322162E-2</c:v>
                </c:pt>
                <c:pt idx="201">
                  <c:v>-6.3814740851207098E-3</c:v>
                </c:pt>
                <c:pt idx="202">
                  <c:v>-1.4668738447723179E-3</c:v>
                </c:pt>
                <c:pt idx="203">
                  <c:v>-1.9477720570692629E-3</c:v>
                </c:pt>
                <c:pt idx="204">
                  <c:v>3.6406003597634585E-3</c:v>
                </c:pt>
                <c:pt idx="205">
                  <c:v>-2.611533372034291E-3</c:v>
                </c:pt>
                <c:pt idx="206">
                  <c:v>-3.5007578378712179E-3</c:v>
                </c:pt>
                <c:pt idx="207">
                  <c:v>-3.4638238062042102E-3</c:v>
                </c:pt>
                <c:pt idx="208">
                  <c:v>4.0551616660445327E-3</c:v>
                </c:pt>
                <c:pt idx="209">
                  <c:v>-1.3470912721638359E-3</c:v>
                </c:pt>
                <c:pt idx="210">
                  <c:v>1.2955214816798143E-3</c:v>
                </c:pt>
                <c:pt idx="211">
                  <c:v>2.2196305725779154E-3</c:v>
                </c:pt>
                <c:pt idx="212">
                  <c:v>6.7152063659558676E-3</c:v>
                </c:pt>
                <c:pt idx="213">
                  <c:v>9.0349996217914813E-3</c:v>
                </c:pt>
                <c:pt idx="214">
                  <c:v>3.6929579924633101E-3</c:v>
                </c:pt>
                <c:pt idx="215">
                  <c:v>-6.6278445277955628E-4</c:v>
                </c:pt>
                <c:pt idx="216">
                  <c:v>-2.9788247345576848E-3</c:v>
                </c:pt>
                <c:pt idx="217">
                  <c:v>5.8509246029094832E-3</c:v>
                </c:pt>
                <c:pt idx="218">
                  <c:v>-1.2464230399351616E-2</c:v>
                </c:pt>
                <c:pt idx="219">
                  <c:v>4.8544709820569753E-3</c:v>
                </c:pt>
                <c:pt idx="220">
                  <c:v>-5.0866066207685642E-4</c:v>
                </c:pt>
                <c:pt idx="221">
                  <c:v>-1.0034416677871683E-3</c:v>
                </c:pt>
                <c:pt idx="222">
                  <c:v>7.0306700958381423E-3</c:v>
                </c:pt>
                <c:pt idx="223">
                  <c:v>-2.8498896664971318E-3</c:v>
                </c:pt>
                <c:pt idx="224">
                  <c:v>4.1688110951420545E-3</c:v>
                </c:pt>
                <c:pt idx="225">
                  <c:v>3.2831645394338404E-3</c:v>
                </c:pt>
                <c:pt idx="226">
                  <c:v>7.0417408136609605E-5</c:v>
                </c:pt>
                <c:pt idx="227">
                  <c:v>2.4401461734700709E-4</c:v>
                </c:pt>
                <c:pt idx="228">
                  <c:v>-3.7211203163749857E-4</c:v>
                </c:pt>
                <c:pt idx="229">
                  <c:v>2.4005987371523746E-3</c:v>
                </c:pt>
                <c:pt idx="230">
                  <c:v>6.9755099874644168E-4</c:v>
                </c:pt>
                <c:pt idx="231">
                  <c:v>-1.1040108113515731E-2</c:v>
                </c:pt>
                <c:pt idx="232">
                  <c:v>1.1019086310082644E-2</c:v>
                </c:pt>
                <c:pt idx="233">
                  <c:v>-2.9282579502873801E-3</c:v>
                </c:pt>
                <c:pt idx="234">
                  <c:v>-1.3550275630301535E-4</c:v>
                </c:pt>
                <c:pt idx="235">
                  <c:v>-9.577831888586282E-4</c:v>
                </c:pt>
                <c:pt idx="236">
                  <c:v>-3.017048143342567E-3</c:v>
                </c:pt>
                <c:pt idx="237">
                  <c:v>1.2682150893440459E-3</c:v>
                </c:pt>
                <c:pt idx="238">
                  <c:v>5.540559158634592E-3</c:v>
                </c:pt>
                <c:pt idx="239">
                  <c:v>2.0337597236512973E-3</c:v>
                </c:pt>
                <c:pt idx="240">
                  <c:v>-1.0152310077946739E-3</c:v>
                </c:pt>
                <c:pt idx="241">
                  <c:v>1.1590983224327143E-2</c:v>
                </c:pt>
                <c:pt idx="242">
                  <c:v>-1.0345364565632164E-3</c:v>
                </c:pt>
                <c:pt idx="243">
                  <c:v>4.7490724930093755E-3</c:v>
                </c:pt>
                <c:pt idx="244">
                  <c:v>2.0957537433313896E-4</c:v>
                </c:pt>
                <c:pt idx="245">
                  <c:v>4.0619153305402134E-3</c:v>
                </c:pt>
                <c:pt idx="246">
                  <c:v>4.0215044409942528E-3</c:v>
                </c:pt>
                <c:pt idx="247">
                  <c:v>8.1416385281166126E-3</c:v>
                </c:pt>
                <c:pt idx="248">
                  <c:v>2.1211026264904673E-3</c:v>
                </c:pt>
                <c:pt idx="249">
                  <c:v>-3.9022804505385858E-3</c:v>
                </c:pt>
                <c:pt idx="250">
                  <c:v>-1.0651454910472196E-3</c:v>
                </c:pt>
                <c:pt idx="251">
                  <c:v>1.0523344940771352E-2</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0756-47FA-8FAF-C0066A23B4C8}"/>
            </c:ext>
          </c:extLst>
        </c:ser>
        <c:dLbls>
          <c:showLegendKey val="0"/>
          <c:showVal val="0"/>
          <c:showCatName val="0"/>
          <c:showSerName val="0"/>
          <c:showPercent val="0"/>
          <c:showBubbleSize val="0"/>
        </c:dLbls>
        <c:gapWidth val="55"/>
        <c:overlap val="100"/>
        <c:axId val="1885380098"/>
        <c:axId val="1136793026"/>
      </c:barChart>
      <c:lineChart>
        <c:grouping val="standard"/>
        <c:varyColors val="1"/>
        <c:ser>
          <c:idx val="1"/>
          <c:order val="1"/>
          <c:tx>
            <c:strRef>
              <c:f>'Currency + Graphs'!$E$3</c:f>
              <c:strCache>
                <c:ptCount val="1"/>
                <c:pt idx="0">
                  <c:v>VaR 1day</c:v>
                </c:pt>
              </c:strCache>
            </c:strRef>
          </c:tx>
          <c:spPr>
            <a:ln w="19050" cap="rnd" cmpd="sng" algn="ctr">
              <a:solidFill>
                <a:schemeClr val="accent5"/>
              </a:solidFill>
              <a:prstDash val="solid"/>
              <a:round/>
            </a:ln>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'Currency + Graphs'!$E$4:$E$255</c:f>
              <c:numCache>
                <c:formatCode>0.000%</c:formatCode>
                <c:ptCount val="252"/>
                <c:pt idx="0">
                  <c:v>-1.8102428823279535E-2</c:v>
                </c:pt>
                <c:pt idx="1">
                  <c:v>-1.8133527013805089E-2</c:v>
                </c:pt>
                <c:pt idx="2">
                  <c:v>-1.8223449849857166E-2</c:v>
                </c:pt>
                <c:pt idx="3">
                  <c:v>-1.824233973220276E-2</c:v>
                </c:pt>
                <c:pt idx="4">
                  <c:v>-1.818163543219271E-2</c:v>
                </c:pt>
                <c:pt idx="5">
                  <c:v>-1.8181085695095581E-2</c:v>
                </c:pt>
                <c:pt idx="6">
                  <c:v>-1.8196411558160035E-2</c:v>
                </c:pt>
                <c:pt idx="7">
                  <c:v>-1.8205107907078737E-2</c:v>
                </c:pt>
                <c:pt idx="8">
                  <c:v>-1.8249167697751586E-2</c:v>
                </c:pt>
                <c:pt idx="9">
                  <c:v>-1.8357167815820797E-2</c:v>
                </c:pt>
                <c:pt idx="10">
                  <c:v>-1.8431151404963091E-2</c:v>
                </c:pt>
                <c:pt idx="11">
                  <c:v>-1.8431952319637415E-2</c:v>
                </c:pt>
                <c:pt idx="12">
                  <c:v>-1.843873524776669E-2</c:v>
                </c:pt>
                <c:pt idx="13">
                  <c:v>-1.8390501305657274E-2</c:v>
                </c:pt>
                <c:pt idx="14">
                  <c:v>-1.8387890831550478E-2</c:v>
                </c:pt>
                <c:pt idx="15">
                  <c:v>-1.8350719705315828E-2</c:v>
                </c:pt>
                <c:pt idx="16">
                  <c:v>-1.8398961145427523E-2</c:v>
                </c:pt>
                <c:pt idx="17">
                  <c:v>-1.8493324864587934E-2</c:v>
                </c:pt>
                <c:pt idx="18">
                  <c:v>-1.8505402752323919E-2</c:v>
                </c:pt>
                <c:pt idx="19">
                  <c:v>-1.853127795816023E-2</c:v>
                </c:pt>
                <c:pt idx="20">
                  <c:v>-1.8704016485405071E-2</c:v>
                </c:pt>
                <c:pt idx="21">
                  <c:v>-1.8702452525867976E-2</c:v>
                </c:pt>
                <c:pt idx="22">
                  <c:v>-1.8736313546467955E-2</c:v>
                </c:pt>
                <c:pt idx="23">
                  <c:v>-1.8843839524521074E-2</c:v>
                </c:pt>
                <c:pt idx="24">
                  <c:v>-1.8731506269699938E-2</c:v>
                </c:pt>
                <c:pt idx="25">
                  <c:v>-1.8800404735345815E-2</c:v>
                </c:pt>
                <c:pt idx="26">
                  <c:v>-1.8812327434262564E-2</c:v>
                </c:pt>
                <c:pt idx="27">
                  <c:v>-1.8910982458846721E-2</c:v>
                </c:pt>
                <c:pt idx="28">
                  <c:v>-1.9018129074973075E-2</c:v>
                </c:pt>
                <c:pt idx="29">
                  <c:v>-1.9053958552135767E-2</c:v>
                </c:pt>
                <c:pt idx="30">
                  <c:v>-1.9228489421952807E-2</c:v>
                </c:pt>
                <c:pt idx="31">
                  <c:v>-1.9314589560010323E-2</c:v>
                </c:pt>
                <c:pt idx="32">
                  <c:v>-1.9347513187150688E-2</c:v>
                </c:pt>
                <c:pt idx="33">
                  <c:v>-1.9553604527950665E-2</c:v>
                </c:pt>
                <c:pt idx="34">
                  <c:v>-1.9664832541758537E-2</c:v>
                </c:pt>
                <c:pt idx="35">
                  <c:v>-1.9620175439050543E-2</c:v>
                </c:pt>
                <c:pt idx="36">
                  <c:v>-1.9788516042911548E-2</c:v>
                </c:pt>
                <c:pt idx="37">
                  <c:v>-1.9815440276251789E-2</c:v>
                </c:pt>
                <c:pt idx="38">
                  <c:v>-1.9800944647325725E-2</c:v>
                </c:pt>
                <c:pt idx="39">
                  <c:v>-1.9813541948717275E-2</c:v>
                </c:pt>
                <c:pt idx="40">
                  <c:v>-1.9813962528206188E-2</c:v>
                </c:pt>
                <c:pt idx="41">
                  <c:v>-1.9980187898746452E-2</c:v>
                </c:pt>
                <c:pt idx="42">
                  <c:v>-1.9993877818548896E-2</c:v>
                </c:pt>
                <c:pt idx="43">
                  <c:v>-2.0053067250714877E-2</c:v>
                </c:pt>
                <c:pt idx="44">
                  <c:v>-2.0085266763871006E-2</c:v>
                </c:pt>
                <c:pt idx="45">
                  <c:v>-2.0109359099628788E-2</c:v>
                </c:pt>
                <c:pt idx="46">
                  <c:v>-2.0164385247745737E-2</c:v>
                </c:pt>
                <c:pt idx="47">
                  <c:v>-2.0133108124374754E-2</c:v>
                </c:pt>
                <c:pt idx="48">
                  <c:v>-2.0203803707395152E-2</c:v>
                </c:pt>
                <c:pt idx="49">
                  <c:v>-2.0124719251901589E-2</c:v>
                </c:pt>
                <c:pt idx="50">
                  <c:v>-2.0067253638836789E-2</c:v>
                </c:pt>
                <c:pt idx="51">
                  <c:v>-2.0631038154195366E-2</c:v>
                </c:pt>
                <c:pt idx="52">
                  <c:v>-2.0493123364242524E-2</c:v>
                </c:pt>
                <c:pt idx="53">
                  <c:v>-2.0475848647553512E-2</c:v>
                </c:pt>
                <c:pt idx="54">
                  <c:v>-2.1165107242578571E-2</c:v>
                </c:pt>
                <c:pt idx="55">
                  <c:v>-2.1166193634378855E-2</c:v>
                </c:pt>
                <c:pt idx="56">
                  <c:v>-2.1116133484406687E-2</c:v>
                </c:pt>
                <c:pt idx="57">
                  <c:v>-2.1361080358900907E-2</c:v>
                </c:pt>
                <c:pt idx="58">
                  <c:v>-2.1417417480266016E-2</c:v>
                </c:pt>
                <c:pt idx="59">
                  <c:v>-2.1398368987035666E-2</c:v>
                </c:pt>
                <c:pt idx="60">
                  <c:v>-2.1224974884296435E-2</c:v>
                </c:pt>
                <c:pt idx="61">
                  <c:v>-2.1200567797845057E-2</c:v>
                </c:pt>
                <c:pt idx="62">
                  <c:v>-2.1194593120779169E-2</c:v>
                </c:pt>
                <c:pt idx="63">
                  <c:v>-2.1195358218183753E-2</c:v>
                </c:pt>
                <c:pt idx="64">
                  <c:v>-2.1281177606727472E-2</c:v>
                </c:pt>
                <c:pt idx="65">
                  <c:v>-2.1317794213847406E-2</c:v>
                </c:pt>
                <c:pt idx="66">
                  <c:v>-2.1339931792727303E-2</c:v>
                </c:pt>
                <c:pt idx="67">
                  <c:v>-2.1341806580261007E-2</c:v>
                </c:pt>
                <c:pt idx="68">
                  <c:v>-2.1354953150279455E-2</c:v>
                </c:pt>
                <c:pt idx="69">
                  <c:v>-2.1364249793677702E-2</c:v>
                </c:pt>
                <c:pt idx="70">
                  <c:v>-2.134362006776884E-2</c:v>
                </c:pt>
                <c:pt idx="71">
                  <c:v>-2.135152896860789E-2</c:v>
                </c:pt>
                <c:pt idx="72">
                  <c:v>-2.1323606661027898E-2</c:v>
                </c:pt>
                <c:pt idx="73">
                  <c:v>-2.1375275352940822E-2</c:v>
                </c:pt>
                <c:pt idx="74">
                  <c:v>-2.1308159186228699E-2</c:v>
                </c:pt>
                <c:pt idx="75">
                  <c:v>-2.1359934113722247E-2</c:v>
                </c:pt>
                <c:pt idx="76">
                  <c:v>-2.1405238945422043E-2</c:v>
                </c:pt>
                <c:pt idx="77">
                  <c:v>-2.1509540003592349E-2</c:v>
                </c:pt>
                <c:pt idx="78">
                  <c:v>-2.1635049829879849E-2</c:v>
                </c:pt>
                <c:pt idx="79">
                  <c:v>-2.1797549408232818E-2</c:v>
                </c:pt>
                <c:pt idx="80">
                  <c:v>-2.1761587837640279E-2</c:v>
                </c:pt>
                <c:pt idx="81">
                  <c:v>-2.1747029195657821E-2</c:v>
                </c:pt>
                <c:pt idx="82">
                  <c:v>-2.1991637638764033E-2</c:v>
                </c:pt>
                <c:pt idx="83">
                  <c:v>-2.197631887127776E-2</c:v>
                </c:pt>
                <c:pt idx="84">
                  <c:v>-2.1935645657150088E-2</c:v>
                </c:pt>
                <c:pt idx="85">
                  <c:v>-2.2016314208180579E-2</c:v>
                </c:pt>
                <c:pt idx="86">
                  <c:v>-2.201485740268657E-2</c:v>
                </c:pt>
                <c:pt idx="87">
                  <c:v>-2.2033632936528835E-2</c:v>
                </c:pt>
                <c:pt idx="88">
                  <c:v>-2.2038323383456435E-2</c:v>
                </c:pt>
                <c:pt idx="89">
                  <c:v>-2.1875897094918554E-2</c:v>
                </c:pt>
                <c:pt idx="90">
                  <c:v>-2.1957104251084526E-2</c:v>
                </c:pt>
                <c:pt idx="91">
                  <c:v>-2.196558632398769E-2</c:v>
                </c:pt>
                <c:pt idx="92">
                  <c:v>-2.2016762291471516E-2</c:v>
                </c:pt>
                <c:pt idx="93">
                  <c:v>-2.2127081012844971E-2</c:v>
                </c:pt>
                <c:pt idx="94">
                  <c:v>-2.2092323522078978E-2</c:v>
                </c:pt>
                <c:pt idx="95">
                  <c:v>-2.2097359915973877E-2</c:v>
                </c:pt>
                <c:pt idx="96">
                  <c:v>-2.2092414648351193E-2</c:v>
                </c:pt>
                <c:pt idx="97">
                  <c:v>-2.2003362587134076E-2</c:v>
                </c:pt>
                <c:pt idx="98">
                  <c:v>-2.1981551648090077E-2</c:v>
                </c:pt>
                <c:pt idx="99">
                  <c:v>-2.1945085875132189E-2</c:v>
                </c:pt>
                <c:pt idx="100">
                  <c:v>-2.203280628488399E-2</c:v>
                </c:pt>
                <c:pt idx="101">
                  <c:v>-2.2025247197116831E-2</c:v>
                </c:pt>
                <c:pt idx="102">
                  <c:v>-2.2113253213739328E-2</c:v>
                </c:pt>
                <c:pt idx="103">
                  <c:v>-2.2165930759169623E-2</c:v>
                </c:pt>
                <c:pt idx="104">
                  <c:v>-2.2100788711050715E-2</c:v>
                </c:pt>
                <c:pt idx="105">
                  <c:v>-2.207762869849194E-2</c:v>
                </c:pt>
                <c:pt idx="106">
                  <c:v>-2.2088366099951455E-2</c:v>
                </c:pt>
                <c:pt idx="107">
                  <c:v>-2.2117595313087702E-2</c:v>
                </c:pt>
                <c:pt idx="108">
                  <c:v>-2.2202831309375531E-2</c:v>
                </c:pt>
                <c:pt idx="109">
                  <c:v>-2.2236404255764154E-2</c:v>
                </c:pt>
                <c:pt idx="110">
                  <c:v>-2.2222235368882917E-2</c:v>
                </c:pt>
                <c:pt idx="111">
                  <c:v>-2.2280995407915224E-2</c:v>
                </c:pt>
                <c:pt idx="112">
                  <c:v>-2.229925692280094E-2</c:v>
                </c:pt>
                <c:pt idx="113">
                  <c:v>-2.227091720963531E-2</c:v>
                </c:pt>
                <c:pt idx="114">
                  <c:v>-2.2242237392570894E-2</c:v>
                </c:pt>
                <c:pt idx="115">
                  <c:v>-2.2233445529990986E-2</c:v>
                </c:pt>
                <c:pt idx="116">
                  <c:v>-2.2288260895923472E-2</c:v>
                </c:pt>
                <c:pt idx="117">
                  <c:v>-2.2270435684824466E-2</c:v>
                </c:pt>
                <c:pt idx="118">
                  <c:v>-2.2407416922333487E-2</c:v>
                </c:pt>
                <c:pt idx="119">
                  <c:v>-2.2392517214875205E-2</c:v>
                </c:pt>
                <c:pt idx="120">
                  <c:v>-2.2398736386658277E-2</c:v>
                </c:pt>
                <c:pt idx="121">
                  <c:v>-2.2525240050481097E-2</c:v>
                </c:pt>
                <c:pt idx="122">
                  <c:v>-2.2606001660926651E-2</c:v>
                </c:pt>
                <c:pt idx="123">
                  <c:v>-2.2826893069993453E-2</c:v>
                </c:pt>
                <c:pt idx="124">
                  <c:v>-2.2777779486081468E-2</c:v>
                </c:pt>
                <c:pt idx="125">
                  <c:v>-2.2786738413821877E-2</c:v>
                </c:pt>
                <c:pt idx="126">
                  <c:v>-2.2804646335816865E-2</c:v>
                </c:pt>
                <c:pt idx="127">
                  <c:v>-2.2828066559506716E-2</c:v>
                </c:pt>
                <c:pt idx="128">
                  <c:v>-2.2830318468528052E-2</c:v>
                </c:pt>
                <c:pt idx="129">
                  <c:v>-2.2815283633427344E-2</c:v>
                </c:pt>
                <c:pt idx="130">
                  <c:v>-2.2813456977559599E-2</c:v>
                </c:pt>
                <c:pt idx="131">
                  <c:v>-2.2830898873335771E-2</c:v>
                </c:pt>
                <c:pt idx="132">
                  <c:v>-2.279421814669794E-2</c:v>
                </c:pt>
                <c:pt idx="133">
                  <c:v>-2.2799408078917751E-2</c:v>
                </c:pt>
                <c:pt idx="134">
                  <c:v>-2.2805442103763649E-2</c:v>
                </c:pt>
                <c:pt idx="135">
                  <c:v>-2.2781213678080274E-2</c:v>
                </c:pt>
                <c:pt idx="136">
                  <c:v>-2.2793473648186246E-2</c:v>
                </c:pt>
                <c:pt idx="137">
                  <c:v>-2.2808107246756672E-2</c:v>
                </c:pt>
                <c:pt idx="138">
                  <c:v>-2.2814474941786893E-2</c:v>
                </c:pt>
                <c:pt idx="139">
                  <c:v>-2.2843567931845356E-2</c:v>
                </c:pt>
                <c:pt idx="140">
                  <c:v>-2.2779378381696764E-2</c:v>
                </c:pt>
                <c:pt idx="141">
                  <c:v>-2.2785006091763406E-2</c:v>
                </c:pt>
                <c:pt idx="142">
                  <c:v>-2.2803261404394336E-2</c:v>
                </c:pt>
                <c:pt idx="143">
                  <c:v>-2.2801267357297476E-2</c:v>
                </c:pt>
                <c:pt idx="144">
                  <c:v>-2.2847206807243184E-2</c:v>
                </c:pt>
                <c:pt idx="145">
                  <c:v>-2.2892310716255828E-2</c:v>
                </c:pt>
                <c:pt idx="146">
                  <c:v>-2.291614963661372E-2</c:v>
                </c:pt>
                <c:pt idx="147">
                  <c:v>-2.2898239768871922E-2</c:v>
                </c:pt>
                <c:pt idx="148">
                  <c:v>-2.290373370128165E-2</c:v>
                </c:pt>
                <c:pt idx="149">
                  <c:v>-2.3005754362913321E-2</c:v>
                </c:pt>
                <c:pt idx="150">
                  <c:v>-2.3334014512260366E-2</c:v>
                </c:pt>
                <c:pt idx="151">
                  <c:v>-2.5279807105869922E-2</c:v>
                </c:pt>
                <c:pt idx="152">
                  <c:v>-2.5256464361537188E-2</c:v>
                </c:pt>
                <c:pt idx="153">
                  <c:v>-2.5290503602099602E-2</c:v>
                </c:pt>
                <c:pt idx="154">
                  <c:v>-2.5303458573537049E-2</c:v>
                </c:pt>
                <c:pt idx="155">
                  <c:v>-2.5336728231751711E-2</c:v>
                </c:pt>
                <c:pt idx="156">
                  <c:v>-2.5351868414210263E-2</c:v>
                </c:pt>
                <c:pt idx="157">
                  <c:v>-2.5346860894672068E-2</c:v>
                </c:pt>
                <c:pt idx="158">
                  <c:v>-2.5349915617263161E-2</c:v>
                </c:pt>
                <c:pt idx="159">
                  <c:v>-2.5371707731308445E-2</c:v>
                </c:pt>
                <c:pt idx="160">
                  <c:v>-2.5370348172840469E-2</c:v>
                </c:pt>
                <c:pt idx="161">
                  <c:v>-2.5331665549922829E-2</c:v>
                </c:pt>
                <c:pt idx="162">
                  <c:v>-2.5199194354040551E-2</c:v>
                </c:pt>
                <c:pt idx="163">
                  <c:v>-2.5398616908164036E-2</c:v>
                </c:pt>
                <c:pt idx="164">
                  <c:v>-2.5374898278131591E-2</c:v>
                </c:pt>
                <c:pt idx="165">
                  <c:v>-2.5455441315399469E-2</c:v>
                </c:pt>
                <c:pt idx="166">
                  <c:v>-2.557305259837404E-2</c:v>
                </c:pt>
                <c:pt idx="167">
                  <c:v>-2.557809834190327E-2</c:v>
                </c:pt>
                <c:pt idx="168">
                  <c:v>-2.5562033691897697E-2</c:v>
                </c:pt>
                <c:pt idx="169">
                  <c:v>-2.5562237204246822E-2</c:v>
                </c:pt>
                <c:pt idx="170">
                  <c:v>-2.558343700767016E-2</c:v>
                </c:pt>
                <c:pt idx="171">
                  <c:v>-2.5386045909053745E-2</c:v>
                </c:pt>
                <c:pt idx="172">
                  <c:v>-2.541171829694349E-2</c:v>
                </c:pt>
                <c:pt idx="173">
                  <c:v>-2.5427179116535543E-2</c:v>
                </c:pt>
                <c:pt idx="174">
                  <c:v>-2.5379745414981919E-2</c:v>
                </c:pt>
                <c:pt idx="175">
                  <c:v>-2.5359647563943044E-2</c:v>
                </c:pt>
                <c:pt idx="176">
                  <c:v>-2.5379009815336764E-2</c:v>
                </c:pt>
                <c:pt idx="177">
                  <c:v>-2.5633181804303289E-2</c:v>
                </c:pt>
                <c:pt idx="178">
                  <c:v>-2.5596200423055254E-2</c:v>
                </c:pt>
                <c:pt idx="179">
                  <c:v>-2.5638636355448743E-2</c:v>
                </c:pt>
                <c:pt idx="180">
                  <c:v>-2.5539242467864577E-2</c:v>
                </c:pt>
                <c:pt idx="181">
                  <c:v>-2.5549321154456073E-2</c:v>
                </c:pt>
                <c:pt idx="182">
                  <c:v>-2.5693346311565828E-2</c:v>
                </c:pt>
                <c:pt idx="183">
                  <c:v>-2.5537412632231322E-2</c:v>
                </c:pt>
                <c:pt idx="184">
                  <c:v>-2.5550091840957932E-2</c:v>
                </c:pt>
                <c:pt idx="185">
                  <c:v>-2.5576851706374346E-2</c:v>
                </c:pt>
                <c:pt idx="186">
                  <c:v>-2.5663401732419523E-2</c:v>
                </c:pt>
                <c:pt idx="187">
                  <c:v>-2.5520444918770455E-2</c:v>
                </c:pt>
                <c:pt idx="188">
                  <c:v>-2.553455837230181E-2</c:v>
                </c:pt>
                <c:pt idx="189">
                  <c:v>-2.5561035272604456E-2</c:v>
                </c:pt>
                <c:pt idx="190">
                  <c:v>-2.5540888713809103E-2</c:v>
                </c:pt>
                <c:pt idx="191">
                  <c:v>-2.5556659000521252E-2</c:v>
                </c:pt>
                <c:pt idx="192">
                  <c:v>-2.5575250161246968E-2</c:v>
                </c:pt>
                <c:pt idx="193">
                  <c:v>-2.5603257682805608E-2</c:v>
                </c:pt>
                <c:pt idx="194">
                  <c:v>-2.5592376157114103E-2</c:v>
                </c:pt>
                <c:pt idx="195">
                  <c:v>-2.5469572110742824E-2</c:v>
                </c:pt>
                <c:pt idx="196">
                  <c:v>-2.5674196916325342E-2</c:v>
                </c:pt>
                <c:pt idx="197">
                  <c:v>-2.5812779422351256E-2</c:v>
                </c:pt>
                <c:pt idx="198">
                  <c:v>-2.5809154656370011E-2</c:v>
                </c:pt>
                <c:pt idx="199">
                  <c:v>-2.5549887727947137E-2</c:v>
                </c:pt>
                <c:pt idx="200">
                  <c:v>-2.5560728871206844E-2</c:v>
                </c:pt>
                <c:pt idx="201">
                  <c:v>-2.5545798156930838E-2</c:v>
                </c:pt>
                <c:pt idx="202">
                  <c:v>-2.5536409855208803E-2</c:v>
                </c:pt>
                <c:pt idx="203">
                  <c:v>-2.5644757320138909E-2</c:v>
                </c:pt>
                <c:pt idx="204">
                  <c:v>-2.5647556304122361E-2</c:v>
                </c:pt>
                <c:pt idx="205">
                  <c:v>-2.5721887963264384E-2</c:v>
                </c:pt>
                <c:pt idx="206">
                  <c:v>-2.5717050054672719E-2</c:v>
                </c:pt>
                <c:pt idx="207">
                  <c:v>-2.5848646363557989E-2</c:v>
                </c:pt>
                <c:pt idx="208">
                  <c:v>-2.588032924919776E-2</c:v>
                </c:pt>
                <c:pt idx="209">
                  <c:v>-2.5887411470948449E-2</c:v>
                </c:pt>
                <c:pt idx="210">
                  <c:v>-2.5873442231347899E-2</c:v>
                </c:pt>
                <c:pt idx="211">
                  <c:v>-2.6082536153696469E-2</c:v>
                </c:pt>
                <c:pt idx="212">
                  <c:v>-2.6024552167741619E-2</c:v>
                </c:pt>
                <c:pt idx="213">
                  <c:v>-2.5980465658817713E-2</c:v>
                </c:pt>
                <c:pt idx="214">
                  <c:v>-2.5976131727009265E-2</c:v>
                </c:pt>
                <c:pt idx="215">
                  <c:v>-2.5872183758010786E-2</c:v>
                </c:pt>
                <c:pt idx="216">
                  <c:v>-2.5905550760108868E-2</c:v>
                </c:pt>
                <c:pt idx="217">
                  <c:v>-2.6125789963266026E-2</c:v>
                </c:pt>
                <c:pt idx="218">
                  <c:v>-2.6247056054544918E-2</c:v>
                </c:pt>
                <c:pt idx="219">
                  <c:v>-2.6244311191371824E-2</c:v>
                </c:pt>
                <c:pt idx="220">
                  <c:v>-2.6191205286940016E-2</c:v>
                </c:pt>
                <c:pt idx="221">
                  <c:v>-2.6321786661960743E-2</c:v>
                </c:pt>
                <c:pt idx="222">
                  <c:v>-2.6308763401054504E-2</c:v>
                </c:pt>
                <c:pt idx="223">
                  <c:v>-2.6339674391121726E-2</c:v>
                </c:pt>
                <c:pt idx="224">
                  <c:v>-2.6484932059855817E-2</c:v>
                </c:pt>
                <c:pt idx="225">
                  <c:v>-2.647856511441218E-2</c:v>
                </c:pt>
                <c:pt idx="226">
                  <c:v>-2.6847108655248402E-2</c:v>
                </c:pt>
                <c:pt idx="227">
                  <c:v>-2.6909297258807308E-2</c:v>
                </c:pt>
                <c:pt idx="228">
                  <c:v>-2.6904317694595715E-2</c:v>
                </c:pt>
                <c:pt idx="229">
                  <c:v>-2.6960868300501453E-2</c:v>
                </c:pt>
                <c:pt idx="230">
                  <c:v>-2.6919128386120546E-2</c:v>
                </c:pt>
                <c:pt idx="231">
                  <c:v>-2.6930216021618245E-2</c:v>
                </c:pt>
                <c:pt idx="232">
                  <c:v>-2.7151194599051201E-2</c:v>
                </c:pt>
                <c:pt idx="233">
                  <c:v>-2.7218745121979075E-2</c:v>
                </c:pt>
                <c:pt idx="234">
                  <c:v>-2.7166886309265083E-2</c:v>
                </c:pt>
                <c:pt idx="235">
                  <c:v>-2.718801043622605E-2</c:v>
                </c:pt>
                <c:pt idx="236">
                  <c:v>-2.7298188381781469E-2</c:v>
                </c:pt>
                <c:pt idx="237">
                  <c:v>-2.7297655921059399E-2</c:v>
                </c:pt>
                <c:pt idx="238">
                  <c:v>-2.8151611323215166E-2</c:v>
                </c:pt>
                <c:pt idx="239">
                  <c:v>-2.8157962841351712E-2</c:v>
                </c:pt>
                <c:pt idx="240">
                  <c:v>-2.8317569439476525E-2</c:v>
                </c:pt>
                <c:pt idx="241">
                  <c:v>-2.8977559441893428E-2</c:v>
                </c:pt>
                <c:pt idx="242">
                  <c:v>-2.898274911152119E-2</c:v>
                </c:pt>
                <c:pt idx="243">
                  <c:v>-2.919856828565966E-2</c:v>
                </c:pt>
                <c:pt idx="244">
                  <c:v>-2.911209941037101E-2</c:v>
                </c:pt>
                <c:pt idx="245">
                  <c:v>-2.9061508880035395E-2</c:v>
                </c:pt>
                <c:pt idx="246">
                  <c:v>-2.9275185531506185E-2</c:v>
                </c:pt>
                <c:pt idx="247">
                  <c:v>-2.924930384599423E-2</c:v>
                </c:pt>
                <c:pt idx="248">
                  <c:v>-2.92342044861503E-2</c:v>
                </c:pt>
                <c:pt idx="249">
                  <c:v>-2.9181115589314192E-2</c:v>
                </c:pt>
                <c:pt idx="250">
                  <c:v>-2.9226519419191601E-2</c:v>
                </c:pt>
                <c:pt idx="251">
                  <c:v>-2.9520792451571125E-2</c:v>
                </c:pt>
              </c:numCache>
            </c:numRef>
          </c:val>
          <c:smooth val="0"/>
          <c:extLst>
            <c:ext xmlns:c16="http://schemas.microsoft.com/office/drawing/2014/chart" uri="{C3380CC4-5D6E-409C-BE32-E72D297353CC}">
              <c16:uniqueId val="{00000001-0756-47FA-8FAF-C0066A23B4C8}"/>
            </c:ext>
          </c:extLst>
        </c:ser>
        <c:ser>
          <c:idx val="2"/>
          <c:order val="2"/>
          <c:tx>
            <c:strRef>
              <c:f>'Currency + Graphs'!$H$3</c:f>
              <c:strCache>
                <c:ptCount val="1"/>
                <c:pt idx="0">
                  <c:v>ES 1day</c:v>
                </c:pt>
              </c:strCache>
            </c:strRef>
          </c:tx>
          <c:spPr>
            <a:ln w="19050" cap="rnd" cmpd="sng" algn="ctr">
              <a:solidFill>
                <a:schemeClr val="accent4"/>
              </a:solidFill>
              <a:prstDash val="solid"/>
              <a:round/>
            </a:ln>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'Currency + Graphs'!$H$4:$H$255</c:f>
              <c:numCache>
                <c:formatCode>0.000%</c:formatCode>
                <c:ptCount val="252"/>
                <c:pt idx="0">
                  <c:v>-2.0776066221649823E-2</c:v>
                </c:pt>
                <c:pt idx="1">
                  <c:v>-2.0805809268167875E-2</c:v>
                </c:pt>
                <c:pt idx="2">
                  <c:v>-2.0905236612502633E-2</c:v>
                </c:pt>
                <c:pt idx="3">
                  <c:v>-2.0928586489257387E-2</c:v>
                </c:pt>
                <c:pt idx="4">
                  <c:v>-2.0873757650330012E-2</c:v>
                </c:pt>
                <c:pt idx="5">
                  <c:v>-2.0861680651521133E-2</c:v>
                </c:pt>
                <c:pt idx="6">
                  <c:v>-2.0886146823440262E-2</c:v>
                </c:pt>
                <c:pt idx="7">
                  <c:v>-2.089244607925653E-2</c:v>
                </c:pt>
                <c:pt idx="8">
                  <c:v>-2.094968215168224E-2</c:v>
                </c:pt>
                <c:pt idx="9">
                  <c:v>-2.1068034994802236E-2</c:v>
                </c:pt>
                <c:pt idx="10">
                  <c:v>-2.1157263381771364E-2</c:v>
                </c:pt>
                <c:pt idx="11">
                  <c:v>-2.1159726180059627E-2</c:v>
                </c:pt>
                <c:pt idx="12">
                  <c:v>-2.1151515073955771E-2</c:v>
                </c:pt>
                <c:pt idx="13">
                  <c:v>-2.1098772674114627E-2</c:v>
                </c:pt>
                <c:pt idx="14">
                  <c:v>-2.1096263341856367E-2</c:v>
                </c:pt>
                <c:pt idx="15">
                  <c:v>-2.1056044244834111E-2</c:v>
                </c:pt>
                <c:pt idx="16">
                  <c:v>-2.1106454150385198E-2</c:v>
                </c:pt>
                <c:pt idx="17">
                  <c:v>-2.1208419508793173E-2</c:v>
                </c:pt>
                <c:pt idx="18">
                  <c:v>-2.1221053218458661E-2</c:v>
                </c:pt>
                <c:pt idx="19">
                  <c:v>-2.1249908024109278E-2</c:v>
                </c:pt>
                <c:pt idx="20">
                  <c:v>-2.1458221443278386E-2</c:v>
                </c:pt>
                <c:pt idx="21">
                  <c:v>-2.145264964978779E-2</c:v>
                </c:pt>
                <c:pt idx="22">
                  <c:v>-2.1488585334648012E-2</c:v>
                </c:pt>
                <c:pt idx="23">
                  <c:v>-2.1604271235414724E-2</c:v>
                </c:pt>
                <c:pt idx="24">
                  <c:v>-2.1483161555800129E-2</c:v>
                </c:pt>
                <c:pt idx="25">
                  <c:v>-2.1558711116660911E-2</c:v>
                </c:pt>
                <c:pt idx="26">
                  <c:v>-2.1571598904103727E-2</c:v>
                </c:pt>
                <c:pt idx="27">
                  <c:v>-2.1679139928136002E-2</c:v>
                </c:pt>
                <c:pt idx="28">
                  <c:v>-2.1795525857270848E-2</c:v>
                </c:pt>
                <c:pt idx="29">
                  <c:v>-2.1842132934258702E-2</c:v>
                </c:pt>
                <c:pt idx="30">
                  <c:v>-2.203676956293054E-2</c:v>
                </c:pt>
                <c:pt idx="31">
                  <c:v>-2.2141355888496004E-2</c:v>
                </c:pt>
                <c:pt idx="32">
                  <c:v>-2.2177148401974621E-2</c:v>
                </c:pt>
                <c:pt idx="33">
                  <c:v>-2.2402201932808112E-2</c:v>
                </c:pt>
                <c:pt idx="34">
                  <c:v>-2.2525560779048492E-2</c:v>
                </c:pt>
                <c:pt idx="35">
                  <c:v>-2.2477327498350356E-2</c:v>
                </c:pt>
                <c:pt idx="36">
                  <c:v>-2.2658685788933444E-2</c:v>
                </c:pt>
                <c:pt idx="37">
                  <c:v>-2.2685396882501374E-2</c:v>
                </c:pt>
                <c:pt idx="38">
                  <c:v>-2.2670074901163632E-2</c:v>
                </c:pt>
                <c:pt idx="39">
                  <c:v>-2.2691017136557131E-2</c:v>
                </c:pt>
                <c:pt idx="40">
                  <c:v>-2.2692307512572105E-2</c:v>
                </c:pt>
                <c:pt idx="41">
                  <c:v>-2.2871132405246856E-2</c:v>
                </c:pt>
                <c:pt idx="42">
                  <c:v>-2.2887958688054318E-2</c:v>
                </c:pt>
                <c:pt idx="43">
                  <c:v>-2.2951318034778616E-2</c:v>
                </c:pt>
                <c:pt idx="44">
                  <c:v>-2.2994918757746636E-2</c:v>
                </c:pt>
                <c:pt idx="45">
                  <c:v>-2.3028619175233876E-2</c:v>
                </c:pt>
                <c:pt idx="46">
                  <c:v>-2.3089142005216914E-2</c:v>
                </c:pt>
                <c:pt idx="47">
                  <c:v>-2.3056651385228121E-2</c:v>
                </c:pt>
                <c:pt idx="48">
                  <c:v>-2.3128490107396704E-2</c:v>
                </c:pt>
                <c:pt idx="49">
                  <c:v>-2.3043239908927163E-2</c:v>
                </c:pt>
                <c:pt idx="50">
                  <c:v>-2.2985320843514213E-2</c:v>
                </c:pt>
                <c:pt idx="51">
                  <c:v>-2.3615925887841636E-2</c:v>
                </c:pt>
                <c:pt idx="52">
                  <c:v>-2.3443073383373755E-2</c:v>
                </c:pt>
                <c:pt idx="53">
                  <c:v>-2.3426739819860858E-2</c:v>
                </c:pt>
                <c:pt idx="54">
                  <c:v>-2.4238438766416105E-2</c:v>
                </c:pt>
                <c:pt idx="55">
                  <c:v>-2.4239178856244169E-2</c:v>
                </c:pt>
                <c:pt idx="56">
                  <c:v>-2.4186617221490517E-2</c:v>
                </c:pt>
                <c:pt idx="57">
                  <c:v>-2.4443807730762334E-2</c:v>
                </c:pt>
                <c:pt idx="58">
                  <c:v>-2.4522205137820309E-2</c:v>
                </c:pt>
                <c:pt idx="59">
                  <c:v>-2.449939356807183E-2</c:v>
                </c:pt>
                <c:pt idx="60">
                  <c:v>-2.4314152294322849E-2</c:v>
                </c:pt>
                <c:pt idx="61">
                  <c:v>-2.4288492237913184E-2</c:v>
                </c:pt>
                <c:pt idx="62">
                  <c:v>-2.4281199362550365E-2</c:v>
                </c:pt>
                <c:pt idx="63">
                  <c:v>-2.4282648640813257E-2</c:v>
                </c:pt>
                <c:pt idx="64">
                  <c:v>-2.4374559113675368E-2</c:v>
                </c:pt>
                <c:pt idx="65">
                  <c:v>-2.4430184142324157E-2</c:v>
                </c:pt>
                <c:pt idx="66">
                  <c:v>-2.4445114182490128E-2</c:v>
                </c:pt>
                <c:pt idx="67">
                  <c:v>-2.4447087071352357E-2</c:v>
                </c:pt>
                <c:pt idx="68">
                  <c:v>-2.4460488476545764E-2</c:v>
                </c:pt>
                <c:pt idx="69">
                  <c:v>-2.4467237918442106E-2</c:v>
                </c:pt>
                <c:pt idx="70">
                  <c:v>-2.4444841956610324E-2</c:v>
                </c:pt>
                <c:pt idx="71">
                  <c:v>-2.445195079354856E-2</c:v>
                </c:pt>
                <c:pt idx="72">
                  <c:v>-2.4423820175254737E-2</c:v>
                </c:pt>
                <c:pt idx="73">
                  <c:v>-2.4479280957098622E-2</c:v>
                </c:pt>
                <c:pt idx="74">
                  <c:v>-2.4408021761972563E-2</c:v>
                </c:pt>
                <c:pt idx="75">
                  <c:v>-2.4474716283719316E-2</c:v>
                </c:pt>
                <c:pt idx="76">
                  <c:v>-2.4523321006288668E-2</c:v>
                </c:pt>
                <c:pt idx="77">
                  <c:v>-2.4636815095920347E-2</c:v>
                </c:pt>
                <c:pt idx="78">
                  <c:v>-2.4768852170793963E-2</c:v>
                </c:pt>
                <c:pt idx="79">
                  <c:v>-2.4944821652874656E-2</c:v>
                </c:pt>
                <c:pt idx="80">
                  <c:v>-2.4905496077022578E-2</c:v>
                </c:pt>
                <c:pt idx="81">
                  <c:v>-2.4890117858207932E-2</c:v>
                </c:pt>
                <c:pt idx="82">
                  <c:v>-2.516041285354588E-2</c:v>
                </c:pt>
                <c:pt idx="83">
                  <c:v>-2.5144397256741887E-2</c:v>
                </c:pt>
                <c:pt idx="84">
                  <c:v>-2.5099823518519807E-2</c:v>
                </c:pt>
                <c:pt idx="85">
                  <c:v>-2.5186991326366717E-2</c:v>
                </c:pt>
                <c:pt idx="86">
                  <c:v>-2.5185599339419815E-2</c:v>
                </c:pt>
                <c:pt idx="87">
                  <c:v>-2.520262747239739E-2</c:v>
                </c:pt>
                <c:pt idx="88">
                  <c:v>-2.5207493485325763E-2</c:v>
                </c:pt>
                <c:pt idx="89">
                  <c:v>-2.5029668937041966E-2</c:v>
                </c:pt>
                <c:pt idx="90">
                  <c:v>-2.5116581634396843E-2</c:v>
                </c:pt>
                <c:pt idx="91">
                  <c:v>-2.5124867134229834E-2</c:v>
                </c:pt>
                <c:pt idx="92">
                  <c:v>-2.517885116655684E-2</c:v>
                </c:pt>
                <c:pt idx="93">
                  <c:v>-2.5298091976551085E-2</c:v>
                </c:pt>
                <c:pt idx="94">
                  <c:v>-2.5245003470260416E-2</c:v>
                </c:pt>
                <c:pt idx="95">
                  <c:v>-2.5246908930714941E-2</c:v>
                </c:pt>
                <c:pt idx="96">
                  <c:v>-2.5242190052862705E-2</c:v>
                </c:pt>
                <c:pt idx="97">
                  <c:v>-2.5132105996560284E-2</c:v>
                </c:pt>
                <c:pt idx="98">
                  <c:v>-2.5115374943709468E-2</c:v>
                </c:pt>
                <c:pt idx="99">
                  <c:v>-2.5061383314652148E-2</c:v>
                </c:pt>
                <c:pt idx="100">
                  <c:v>-2.5157424052093241E-2</c:v>
                </c:pt>
                <c:pt idx="101">
                  <c:v>-2.5149783584372535E-2</c:v>
                </c:pt>
                <c:pt idx="102">
                  <c:v>-2.5240235970378781E-2</c:v>
                </c:pt>
                <c:pt idx="103">
                  <c:v>-2.5316396801260715E-2</c:v>
                </c:pt>
                <c:pt idx="104">
                  <c:v>-2.5249042829688002E-2</c:v>
                </c:pt>
                <c:pt idx="105">
                  <c:v>-2.5229600920296587E-2</c:v>
                </c:pt>
                <c:pt idx="106">
                  <c:v>-2.5238013587819595E-2</c:v>
                </c:pt>
                <c:pt idx="107">
                  <c:v>-2.5268277807231926E-2</c:v>
                </c:pt>
                <c:pt idx="108">
                  <c:v>-2.5361141326597995E-2</c:v>
                </c:pt>
                <c:pt idx="109">
                  <c:v>-2.5405636955249875E-2</c:v>
                </c:pt>
                <c:pt idx="110">
                  <c:v>-2.5391603717796089E-2</c:v>
                </c:pt>
                <c:pt idx="111">
                  <c:v>-2.5474183803426909E-2</c:v>
                </c:pt>
                <c:pt idx="112">
                  <c:v>-2.5490287605586762E-2</c:v>
                </c:pt>
                <c:pt idx="113">
                  <c:v>-2.5463566300108525E-2</c:v>
                </c:pt>
                <c:pt idx="114">
                  <c:v>-2.543351742467129E-2</c:v>
                </c:pt>
                <c:pt idx="115">
                  <c:v>-2.5431138397412737E-2</c:v>
                </c:pt>
                <c:pt idx="116">
                  <c:v>-2.5491975950172316E-2</c:v>
                </c:pt>
                <c:pt idx="117">
                  <c:v>-2.5475452727200615E-2</c:v>
                </c:pt>
                <c:pt idx="118">
                  <c:v>-2.5625381965745757E-2</c:v>
                </c:pt>
                <c:pt idx="119">
                  <c:v>-2.5610860494328994E-2</c:v>
                </c:pt>
                <c:pt idx="120">
                  <c:v>-2.5615000381828887E-2</c:v>
                </c:pt>
                <c:pt idx="121">
                  <c:v>-2.5754761342583921E-2</c:v>
                </c:pt>
                <c:pt idx="122">
                  <c:v>-2.5840828907279078E-2</c:v>
                </c:pt>
                <c:pt idx="123">
                  <c:v>-2.6088302693970868E-2</c:v>
                </c:pt>
                <c:pt idx="124">
                  <c:v>-2.6034610738786743E-2</c:v>
                </c:pt>
                <c:pt idx="125">
                  <c:v>-2.6046719941973259E-2</c:v>
                </c:pt>
                <c:pt idx="126">
                  <c:v>-2.6068878408842509E-2</c:v>
                </c:pt>
                <c:pt idx="127">
                  <c:v>-2.6087035498350748E-2</c:v>
                </c:pt>
                <c:pt idx="128">
                  <c:v>-2.6090129926038864E-2</c:v>
                </c:pt>
                <c:pt idx="129">
                  <c:v>-2.6077298709557026E-2</c:v>
                </c:pt>
                <c:pt idx="130">
                  <c:v>-2.607972839601148E-2</c:v>
                </c:pt>
                <c:pt idx="131">
                  <c:v>-2.6108581725176466E-2</c:v>
                </c:pt>
                <c:pt idx="132">
                  <c:v>-2.6057315873511833E-2</c:v>
                </c:pt>
                <c:pt idx="133">
                  <c:v>-2.6063865452685041E-2</c:v>
                </c:pt>
                <c:pt idx="134">
                  <c:v>-2.6080668759034517E-2</c:v>
                </c:pt>
                <c:pt idx="135">
                  <c:v>-2.6055154358899355E-2</c:v>
                </c:pt>
                <c:pt idx="136">
                  <c:v>-2.6068345351730384E-2</c:v>
                </c:pt>
                <c:pt idx="137">
                  <c:v>-2.6082864476876706E-2</c:v>
                </c:pt>
                <c:pt idx="138">
                  <c:v>-2.6089342489516703E-2</c:v>
                </c:pt>
                <c:pt idx="139">
                  <c:v>-2.611949671352902E-2</c:v>
                </c:pt>
                <c:pt idx="140">
                  <c:v>-2.6059377770000645E-2</c:v>
                </c:pt>
                <c:pt idx="141">
                  <c:v>-2.6066855285204756E-2</c:v>
                </c:pt>
                <c:pt idx="142">
                  <c:v>-2.6086383669698017E-2</c:v>
                </c:pt>
                <c:pt idx="143">
                  <c:v>-2.6084291253408026E-2</c:v>
                </c:pt>
                <c:pt idx="144">
                  <c:v>-2.6130274861897323E-2</c:v>
                </c:pt>
                <c:pt idx="145">
                  <c:v>-2.6169414412742214E-2</c:v>
                </c:pt>
                <c:pt idx="146">
                  <c:v>-2.6194722969978566E-2</c:v>
                </c:pt>
                <c:pt idx="147">
                  <c:v>-2.6175346182913974E-2</c:v>
                </c:pt>
                <c:pt idx="148">
                  <c:v>-2.6174933554209842E-2</c:v>
                </c:pt>
                <c:pt idx="149">
                  <c:v>-2.6282295870944057E-2</c:v>
                </c:pt>
                <c:pt idx="150">
                  <c:v>-2.6632786315355077E-2</c:v>
                </c:pt>
                <c:pt idx="151">
                  <c:v>-2.8831587166795049E-2</c:v>
                </c:pt>
                <c:pt idx="152">
                  <c:v>-2.880670900163812E-2</c:v>
                </c:pt>
                <c:pt idx="153">
                  <c:v>-2.8857077206679321E-2</c:v>
                </c:pt>
                <c:pt idx="154">
                  <c:v>-2.8858806114054242E-2</c:v>
                </c:pt>
                <c:pt idx="155">
                  <c:v>-2.8899221574809772E-2</c:v>
                </c:pt>
                <c:pt idx="156">
                  <c:v>-2.8908729796575976E-2</c:v>
                </c:pt>
                <c:pt idx="157">
                  <c:v>-2.890479911768213E-2</c:v>
                </c:pt>
                <c:pt idx="158">
                  <c:v>-2.8902309646698595E-2</c:v>
                </c:pt>
                <c:pt idx="159">
                  <c:v>-2.8921330414395478E-2</c:v>
                </c:pt>
                <c:pt idx="160">
                  <c:v>-2.8919468794372332E-2</c:v>
                </c:pt>
                <c:pt idx="161">
                  <c:v>-2.887917712473477E-2</c:v>
                </c:pt>
                <c:pt idx="162">
                  <c:v>-2.8740073699418077E-2</c:v>
                </c:pt>
                <c:pt idx="163">
                  <c:v>-2.8959587562495712E-2</c:v>
                </c:pt>
                <c:pt idx="164">
                  <c:v>-2.8923447151967412E-2</c:v>
                </c:pt>
                <c:pt idx="165">
                  <c:v>-2.9009932135269468E-2</c:v>
                </c:pt>
                <c:pt idx="166">
                  <c:v>-2.9136625713140907E-2</c:v>
                </c:pt>
                <c:pt idx="167">
                  <c:v>-2.9139761270170816E-2</c:v>
                </c:pt>
                <c:pt idx="168">
                  <c:v>-2.9123103250349863E-2</c:v>
                </c:pt>
                <c:pt idx="169">
                  <c:v>-2.9123833161873076E-2</c:v>
                </c:pt>
                <c:pt idx="170">
                  <c:v>-2.9142850133637009E-2</c:v>
                </c:pt>
                <c:pt idx="171">
                  <c:v>-2.892999916185654E-2</c:v>
                </c:pt>
                <c:pt idx="172">
                  <c:v>-2.8953664057206029E-2</c:v>
                </c:pt>
                <c:pt idx="173">
                  <c:v>-2.8968217280100253E-2</c:v>
                </c:pt>
                <c:pt idx="174">
                  <c:v>-2.8917815264532552E-2</c:v>
                </c:pt>
                <c:pt idx="175">
                  <c:v>-2.8895999495613924E-2</c:v>
                </c:pt>
                <c:pt idx="176">
                  <c:v>-2.8926853977725504E-2</c:v>
                </c:pt>
                <c:pt idx="177">
                  <c:v>-2.9231051612655067E-2</c:v>
                </c:pt>
                <c:pt idx="178">
                  <c:v>-2.9182585115773978E-2</c:v>
                </c:pt>
                <c:pt idx="179">
                  <c:v>-2.9223872718709496E-2</c:v>
                </c:pt>
                <c:pt idx="180">
                  <c:v>-2.9120513025930501E-2</c:v>
                </c:pt>
                <c:pt idx="181">
                  <c:v>-2.9130648211337422E-2</c:v>
                </c:pt>
                <c:pt idx="182">
                  <c:v>-2.929053408756091E-2</c:v>
                </c:pt>
                <c:pt idx="183">
                  <c:v>-2.9119393651508205E-2</c:v>
                </c:pt>
                <c:pt idx="184">
                  <c:v>-2.9138515872197315E-2</c:v>
                </c:pt>
                <c:pt idx="185">
                  <c:v>-2.9164815370564152E-2</c:v>
                </c:pt>
                <c:pt idx="186">
                  <c:v>-2.925886222896985E-2</c:v>
                </c:pt>
                <c:pt idx="187">
                  <c:v>-2.9082489017562687E-2</c:v>
                </c:pt>
                <c:pt idx="188">
                  <c:v>-2.9104243963026272E-2</c:v>
                </c:pt>
                <c:pt idx="189">
                  <c:v>-2.9138318966334436E-2</c:v>
                </c:pt>
                <c:pt idx="190">
                  <c:v>-2.911739125460475E-2</c:v>
                </c:pt>
                <c:pt idx="191">
                  <c:v>-2.9132522758470204E-2</c:v>
                </c:pt>
                <c:pt idx="192">
                  <c:v>-2.9150476272659959E-2</c:v>
                </c:pt>
                <c:pt idx="193">
                  <c:v>-2.9164780457764088E-2</c:v>
                </c:pt>
                <c:pt idx="194">
                  <c:v>-2.9151120254338723E-2</c:v>
                </c:pt>
                <c:pt idx="195">
                  <c:v>-2.9017819325798947E-2</c:v>
                </c:pt>
                <c:pt idx="196">
                  <c:v>-2.9263987532288517E-2</c:v>
                </c:pt>
                <c:pt idx="197">
                  <c:v>-2.941581847037247E-2</c:v>
                </c:pt>
                <c:pt idx="198">
                  <c:v>-2.9413275791061538E-2</c:v>
                </c:pt>
                <c:pt idx="199">
                  <c:v>-2.9101028408544352E-2</c:v>
                </c:pt>
                <c:pt idx="200">
                  <c:v>-2.9120544131549429E-2</c:v>
                </c:pt>
                <c:pt idx="201">
                  <c:v>-2.9104300443092857E-2</c:v>
                </c:pt>
                <c:pt idx="202">
                  <c:v>-2.909629044953798E-2</c:v>
                </c:pt>
                <c:pt idx="203">
                  <c:v>-2.9213121001281754E-2</c:v>
                </c:pt>
                <c:pt idx="204">
                  <c:v>-2.9214911072410189E-2</c:v>
                </c:pt>
                <c:pt idx="205">
                  <c:v>-2.9289720318866778E-2</c:v>
                </c:pt>
                <c:pt idx="206">
                  <c:v>-2.9285425530458934E-2</c:v>
                </c:pt>
                <c:pt idx="207">
                  <c:v>-2.9422983319171096E-2</c:v>
                </c:pt>
                <c:pt idx="208">
                  <c:v>-2.9456917582967996E-2</c:v>
                </c:pt>
                <c:pt idx="209">
                  <c:v>-2.947921453085035E-2</c:v>
                </c:pt>
                <c:pt idx="210">
                  <c:v>-2.945803501280294E-2</c:v>
                </c:pt>
                <c:pt idx="211">
                  <c:v>-2.9689206597902845E-2</c:v>
                </c:pt>
                <c:pt idx="212">
                  <c:v>-2.9627451512249756E-2</c:v>
                </c:pt>
                <c:pt idx="213">
                  <c:v>-2.9582633676824111E-2</c:v>
                </c:pt>
                <c:pt idx="214">
                  <c:v>-2.9576476572593595E-2</c:v>
                </c:pt>
                <c:pt idx="215">
                  <c:v>-2.9468209305262102E-2</c:v>
                </c:pt>
                <c:pt idx="216">
                  <c:v>-2.9515809788620433E-2</c:v>
                </c:pt>
                <c:pt idx="217">
                  <c:v>-2.9756652981879614E-2</c:v>
                </c:pt>
                <c:pt idx="218">
                  <c:v>-2.987626311291685E-2</c:v>
                </c:pt>
                <c:pt idx="219">
                  <c:v>-2.9875668157448073E-2</c:v>
                </c:pt>
                <c:pt idx="220">
                  <c:v>-2.9819577218582718E-2</c:v>
                </c:pt>
                <c:pt idx="221">
                  <c:v>-2.9962772066346819E-2</c:v>
                </c:pt>
                <c:pt idx="222">
                  <c:v>-2.9950560757254104E-2</c:v>
                </c:pt>
                <c:pt idx="223">
                  <c:v>-2.9982046090704716E-2</c:v>
                </c:pt>
                <c:pt idx="224">
                  <c:v>-3.0138542011596554E-2</c:v>
                </c:pt>
                <c:pt idx="225">
                  <c:v>-3.0140292243035913E-2</c:v>
                </c:pt>
                <c:pt idx="226">
                  <c:v>-3.0544088605690033E-2</c:v>
                </c:pt>
                <c:pt idx="227">
                  <c:v>-3.0619426182698188E-2</c:v>
                </c:pt>
                <c:pt idx="228">
                  <c:v>-3.0614209677207054E-2</c:v>
                </c:pt>
                <c:pt idx="229">
                  <c:v>-3.0675536741985726E-2</c:v>
                </c:pt>
                <c:pt idx="230">
                  <c:v>-3.0632382608440999E-2</c:v>
                </c:pt>
                <c:pt idx="231">
                  <c:v>-3.0646793799131017E-2</c:v>
                </c:pt>
                <c:pt idx="232">
                  <c:v>-3.0891934891900945E-2</c:v>
                </c:pt>
                <c:pt idx="233">
                  <c:v>-3.0963793239537289E-2</c:v>
                </c:pt>
                <c:pt idx="234">
                  <c:v>-3.0912681487612753E-2</c:v>
                </c:pt>
                <c:pt idx="235">
                  <c:v>-3.0931470619192009E-2</c:v>
                </c:pt>
                <c:pt idx="236">
                  <c:v>-3.1047804622617189E-2</c:v>
                </c:pt>
                <c:pt idx="237">
                  <c:v>-3.1047117144362639E-2</c:v>
                </c:pt>
                <c:pt idx="238">
                  <c:v>-3.2006706646776302E-2</c:v>
                </c:pt>
                <c:pt idx="239">
                  <c:v>-3.2014777462899678E-2</c:v>
                </c:pt>
                <c:pt idx="240">
                  <c:v>-3.2205710879851995E-2</c:v>
                </c:pt>
                <c:pt idx="241">
                  <c:v>-3.2939654176049576E-2</c:v>
                </c:pt>
                <c:pt idx="242">
                  <c:v>-3.2945438162504448E-2</c:v>
                </c:pt>
                <c:pt idx="243">
                  <c:v>-3.3182263895354509E-2</c:v>
                </c:pt>
                <c:pt idx="244">
                  <c:v>-3.3092692730343196E-2</c:v>
                </c:pt>
                <c:pt idx="245">
                  <c:v>-3.3040006557102132E-2</c:v>
                </c:pt>
                <c:pt idx="246">
                  <c:v>-3.3301526826049616E-2</c:v>
                </c:pt>
                <c:pt idx="247">
                  <c:v>-3.3264157878154781E-2</c:v>
                </c:pt>
                <c:pt idx="248">
                  <c:v>-3.3251334133498248E-2</c:v>
                </c:pt>
                <c:pt idx="249">
                  <c:v>-3.3194632415842681E-2</c:v>
                </c:pt>
                <c:pt idx="250">
                  <c:v>-3.3245421351143369E-2</c:v>
                </c:pt>
                <c:pt idx="251">
                  <c:v>-3.359722901201094E-2</c:v>
                </c:pt>
              </c:numCache>
            </c:numRef>
          </c:val>
          <c:smooth val="0"/>
          <c:extLst>
            <c:ext xmlns:c16="http://schemas.microsoft.com/office/drawing/2014/chart" uri="{C3380CC4-5D6E-409C-BE32-E72D297353CC}">
              <c16:uniqueId val="{00000002-0756-47FA-8FAF-C0066A23B4C8}"/>
            </c:ext>
          </c:extLst>
        </c:ser>
        <c:dLbls>
          <c:showLegendKey val="0"/>
          <c:showVal val="0"/>
          <c:showCatName val="0"/>
          <c:showSerName val="0"/>
          <c:showPercent val="0"/>
          <c:showBubbleSize val="0"/>
        </c:dLbls>
        <c:marker val="1"/>
        <c:smooth val="0"/>
        <c:axId val="1885380098"/>
        <c:axId val="1136793026"/>
      </c:lineChart>
      <c:catAx>
        <c:axId val="1885380098"/>
        <c:scaling>
          <c:orientation val="minMax"/>
        </c:scaling>
        <c:delete val="0"/>
        <c:axPos val="b"/>
        <c:numFmt formatCode="General" sourceLinked="1"/>
        <c:majorTickMark val="none"/>
        <c:minorTickMark val="none"/>
        <c:tickLblPos val="low"/>
        <c:spPr>
          <a:noFill/>
          <a:ln w="9525" cap="flat" cmpd="sng" algn="ctr">
            <a:solidFill>
              <a:srgbClr val="B7B7B7">
                <a:alpha val="94000"/>
              </a:srgbClr>
            </a:solidFill>
            <a:prstDash val="solid"/>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136793026"/>
        <c:crosses val="autoZero"/>
        <c:auto val="0"/>
        <c:lblAlgn val="ctr"/>
        <c:lblOffset val="100"/>
        <c:noMultiLvlLbl val="1"/>
      </c:catAx>
      <c:valAx>
        <c:axId val="1136793026"/>
        <c:scaling>
          <c:orientation val="minMax"/>
        </c:scaling>
        <c:delete val="0"/>
        <c:axPos val="l"/>
        <c:majorGridlines>
          <c:spPr>
            <a:ln w="9525" cap="flat" cmpd="sng" algn="ctr">
              <a:solidFill>
                <a:schemeClr val="tx2">
                  <a:lumMod val="15000"/>
                  <a:lumOff val="85000"/>
                </a:schemeClr>
              </a:solidFill>
              <a:prstDash val="solid"/>
              <a:round/>
            </a:ln>
            <a:effectLst/>
          </c:spPr>
        </c:majorGridlines>
        <c:numFmt formatCode="0.00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88538009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legend>
    <c:plotVisOnly val="1"/>
    <c:dispBlanksAs val="zero"/>
    <c:showDLblsOverMax val="1"/>
  </c:chart>
  <c:spPr>
    <a:solidFill>
      <a:schemeClr val="bg1"/>
    </a:solidFill>
    <a:ln w="9525" cap="flat" cmpd="sng" algn="ctr">
      <a:solidFill>
        <a:schemeClr val="tx2">
          <a:lumMod val="15000"/>
          <a:lumOff val="85000"/>
        </a:schemeClr>
      </a:solidFill>
      <a:prstDash val="solid"/>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a:t>
            </a:r>
            <a:r>
              <a:rPr lang="en-US" baseline="0"/>
              <a:t> day vs 10 days</a:t>
            </a:r>
          </a:p>
          <a:p>
            <a:pPr>
              <a:defRPr/>
            </a:pPr>
            <a:r>
              <a:rPr lang="en-US" baseline="0"/>
              <a:t>VaR and ES</a:t>
            </a:r>
            <a:endParaRPr lang="ru-R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'VaR_ES S(d) + Graphs'!$I$4</c:f>
              <c:strCache>
                <c:ptCount val="1"/>
                <c:pt idx="0">
                  <c:v>VAR 1day (rolling window)</c:v>
                </c:pt>
              </c:strCache>
            </c:strRef>
          </c:tx>
          <c:spPr>
            <a:ln w="28575" cap="rnd">
              <a:solidFill>
                <a:schemeClr val="accent1"/>
              </a:solidFill>
              <a:round/>
            </a:ln>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'VaR_ES S(d) + Graphs'!$I$5:$I$256</c:f>
              <c:numCache>
                <c:formatCode>0.000%</c:formatCode>
                <c:ptCount val="252"/>
                <c:pt idx="0">
                  <c:v>-2.5514239127530963E-2</c:v>
                </c:pt>
                <c:pt idx="1">
                  <c:v>-2.5551387348368065E-2</c:v>
                </c:pt>
                <c:pt idx="2">
                  <c:v>-2.5551672827536242E-2</c:v>
                </c:pt>
                <c:pt idx="3">
                  <c:v>-2.5472373521551978E-2</c:v>
                </c:pt>
                <c:pt idx="4">
                  <c:v>-2.5620026079510676E-2</c:v>
                </c:pt>
                <c:pt idx="5">
                  <c:v>-2.5504727954401295E-2</c:v>
                </c:pt>
                <c:pt idx="6">
                  <c:v>-2.5412379660957773E-2</c:v>
                </c:pt>
                <c:pt idx="7">
                  <c:v>-2.5250269571009756E-2</c:v>
                </c:pt>
                <c:pt idx="8">
                  <c:v>-2.5409339380617846E-2</c:v>
                </c:pt>
                <c:pt idx="9">
                  <c:v>-2.5452389256635365E-2</c:v>
                </c:pt>
                <c:pt idx="10">
                  <c:v>-2.5506068261378207E-2</c:v>
                </c:pt>
                <c:pt idx="11">
                  <c:v>-2.5583609586248713E-2</c:v>
                </c:pt>
                <c:pt idx="12">
                  <c:v>-2.5252674673610448E-2</c:v>
                </c:pt>
                <c:pt idx="13">
                  <c:v>-2.5253268235164498E-2</c:v>
                </c:pt>
                <c:pt idx="14">
                  <c:v>-2.5254953169075039E-2</c:v>
                </c:pt>
                <c:pt idx="15">
                  <c:v>-2.5219219122383063E-2</c:v>
                </c:pt>
                <c:pt idx="16">
                  <c:v>-2.5190762661930162E-2</c:v>
                </c:pt>
                <c:pt idx="17">
                  <c:v>-2.5114773280394385E-2</c:v>
                </c:pt>
                <c:pt idx="18">
                  <c:v>-2.5103855524642553E-2</c:v>
                </c:pt>
                <c:pt idx="19">
                  <c:v>-2.5101105487427389E-2</c:v>
                </c:pt>
                <c:pt idx="20">
                  <c:v>-2.500879264120202E-2</c:v>
                </c:pt>
                <c:pt idx="21">
                  <c:v>-2.5009996348901289E-2</c:v>
                </c:pt>
                <c:pt idx="22">
                  <c:v>-2.503714879758483E-2</c:v>
                </c:pt>
                <c:pt idx="23">
                  <c:v>-2.5037712359009059E-2</c:v>
                </c:pt>
                <c:pt idx="24">
                  <c:v>-2.493208613607404E-2</c:v>
                </c:pt>
                <c:pt idx="25">
                  <c:v>-2.5001516200216574E-2</c:v>
                </c:pt>
                <c:pt idx="26">
                  <c:v>-2.5001818474517448E-2</c:v>
                </c:pt>
                <c:pt idx="27">
                  <c:v>-2.5038847910200494E-2</c:v>
                </c:pt>
                <c:pt idx="28">
                  <c:v>-2.5015382244833437E-2</c:v>
                </c:pt>
                <c:pt idx="29">
                  <c:v>-2.5034379881643237E-2</c:v>
                </c:pt>
                <c:pt idx="30">
                  <c:v>-2.513954193497011E-2</c:v>
                </c:pt>
                <c:pt idx="31">
                  <c:v>-2.5167087796900179E-2</c:v>
                </c:pt>
                <c:pt idx="32">
                  <c:v>-2.5174912056787555E-2</c:v>
                </c:pt>
                <c:pt idx="33">
                  <c:v>-2.5290733431183442E-2</c:v>
                </c:pt>
                <c:pt idx="34">
                  <c:v>-2.5303792901371844E-2</c:v>
                </c:pt>
                <c:pt idx="35">
                  <c:v>-2.5322989774470193E-2</c:v>
                </c:pt>
                <c:pt idx="36">
                  <c:v>-2.5316773637617546E-2</c:v>
                </c:pt>
                <c:pt idx="37">
                  <c:v>-2.5308706222693343E-2</c:v>
                </c:pt>
                <c:pt idx="38">
                  <c:v>-2.5316292550943524E-2</c:v>
                </c:pt>
                <c:pt idx="39">
                  <c:v>-2.5347612246085144E-2</c:v>
                </c:pt>
                <c:pt idx="40">
                  <c:v>-2.5353658614092073E-2</c:v>
                </c:pt>
                <c:pt idx="41">
                  <c:v>-2.5496957420211585E-2</c:v>
                </c:pt>
                <c:pt idx="42">
                  <c:v>-2.5453386737671602E-2</c:v>
                </c:pt>
                <c:pt idx="43">
                  <c:v>-2.5504457395877592E-2</c:v>
                </c:pt>
                <c:pt idx="44">
                  <c:v>-2.5594641755295189E-2</c:v>
                </c:pt>
                <c:pt idx="45">
                  <c:v>-2.5593865511541528E-2</c:v>
                </c:pt>
                <c:pt idx="46">
                  <c:v>-2.5613339752885853E-2</c:v>
                </c:pt>
                <c:pt idx="47">
                  <c:v>-2.5720104708881291E-2</c:v>
                </c:pt>
                <c:pt idx="48">
                  <c:v>-2.5742519769504039E-2</c:v>
                </c:pt>
                <c:pt idx="49">
                  <c:v>-2.5628962654742456E-2</c:v>
                </c:pt>
                <c:pt idx="50">
                  <c:v>-2.5749874365163072E-2</c:v>
                </c:pt>
                <c:pt idx="51">
                  <c:v>-2.5752860014734012E-2</c:v>
                </c:pt>
                <c:pt idx="52">
                  <c:v>-2.5766219694599718E-2</c:v>
                </c:pt>
                <c:pt idx="53">
                  <c:v>-2.5775530635867214E-2</c:v>
                </c:pt>
                <c:pt idx="54">
                  <c:v>-2.577966959200375E-2</c:v>
                </c:pt>
                <c:pt idx="55">
                  <c:v>-2.5821994956218224E-2</c:v>
                </c:pt>
                <c:pt idx="56">
                  <c:v>-2.5836096337693036E-2</c:v>
                </c:pt>
                <c:pt idx="57">
                  <c:v>-2.5719499722185235E-2</c:v>
                </c:pt>
                <c:pt idx="58">
                  <c:v>-2.574166049263911E-2</c:v>
                </c:pt>
                <c:pt idx="59">
                  <c:v>-2.5520527897745695E-2</c:v>
                </c:pt>
                <c:pt idx="60">
                  <c:v>-2.5452143577540356E-2</c:v>
                </c:pt>
                <c:pt idx="61">
                  <c:v>-2.5469933892846328E-2</c:v>
                </c:pt>
                <c:pt idx="62">
                  <c:v>-2.5483778710735955E-2</c:v>
                </c:pt>
                <c:pt idx="63">
                  <c:v>-2.5476397643267375E-2</c:v>
                </c:pt>
                <c:pt idx="64">
                  <c:v>-2.4443572229957137E-2</c:v>
                </c:pt>
                <c:pt idx="65">
                  <c:v>-2.4488801589427473E-2</c:v>
                </c:pt>
                <c:pt idx="66">
                  <c:v>-2.4466670588448227E-2</c:v>
                </c:pt>
                <c:pt idx="67">
                  <c:v>-2.4485545742602935E-2</c:v>
                </c:pt>
                <c:pt idx="68">
                  <c:v>-2.454082836812246E-2</c:v>
                </c:pt>
                <c:pt idx="69">
                  <c:v>-2.4543988745991684E-2</c:v>
                </c:pt>
                <c:pt idx="70">
                  <c:v>-2.4460680860547007E-2</c:v>
                </c:pt>
                <c:pt idx="71">
                  <c:v>-2.5132704140726384E-2</c:v>
                </c:pt>
                <c:pt idx="72">
                  <c:v>-2.5125642497697068E-2</c:v>
                </c:pt>
                <c:pt idx="73">
                  <c:v>-2.5106277447764409E-2</c:v>
                </c:pt>
                <c:pt idx="74">
                  <c:v>-2.5106220388459808E-2</c:v>
                </c:pt>
                <c:pt idx="75">
                  <c:v>-2.5179871880860186E-2</c:v>
                </c:pt>
                <c:pt idx="76">
                  <c:v>-2.5320025899110619E-2</c:v>
                </c:pt>
                <c:pt idx="77">
                  <c:v>-2.5365304632688511E-2</c:v>
                </c:pt>
                <c:pt idx="78">
                  <c:v>-2.5390341830182298E-2</c:v>
                </c:pt>
                <c:pt idx="79">
                  <c:v>-2.5438728434914626E-2</c:v>
                </c:pt>
                <c:pt idx="80">
                  <c:v>-2.5417677874899611E-2</c:v>
                </c:pt>
                <c:pt idx="81">
                  <c:v>-2.5414260519448565E-2</c:v>
                </c:pt>
                <c:pt idx="82">
                  <c:v>-2.5506984861544912E-2</c:v>
                </c:pt>
                <c:pt idx="83">
                  <c:v>-2.5536207461320248E-2</c:v>
                </c:pt>
                <c:pt idx="84">
                  <c:v>-2.5629505389579001E-2</c:v>
                </c:pt>
                <c:pt idx="85">
                  <c:v>-2.5628807480907193E-2</c:v>
                </c:pt>
                <c:pt idx="86">
                  <c:v>-2.5721050300590076E-2</c:v>
                </c:pt>
                <c:pt idx="87">
                  <c:v>-2.5715438885462429E-2</c:v>
                </c:pt>
                <c:pt idx="88">
                  <c:v>-2.5619773550975476E-2</c:v>
                </c:pt>
                <c:pt idx="89">
                  <c:v>-2.5486791292896778E-2</c:v>
                </c:pt>
                <c:pt idx="90">
                  <c:v>-2.553277470130827E-2</c:v>
                </c:pt>
                <c:pt idx="91">
                  <c:v>-2.5531049586745888E-2</c:v>
                </c:pt>
                <c:pt idx="92">
                  <c:v>-2.5594470559518349E-2</c:v>
                </c:pt>
                <c:pt idx="93">
                  <c:v>-2.5607569908669661E-2</c:v>
                </c:pt>
                <c:pt idx="94">
                  <c:v>-2.5502208032067791E-2</c:v>
                </c:pt>
                <c:pt idx="95">
                  <c:v>-2.5524979226973703E-2</c:v>
                </c:pt>
                <c:pt idx="96">
                  <c:v>-2.5545761145459495E-2</c:v>
                </c:pt>
                <c:pt idx="97">
                  <c:v>-2.5611922839176682E-2</c:v>
                </c:pt>
                <c:pt idx="98">
                  <c:v>-2.5661975700709789E-2</c:v>
                </c:pt>
                <c:pt idx="99">
                  <c:v>-2.5698629476758376E-2</c:v>
                </c:pt>
                <c:pt idx="100">
                  <c:v>-2.5790245334701797E-2</c:v>
                </c:pt>
                <c:pt idx="101">
                  <c:v>-2.5831724497283371E-2</c:v>
                </c:pt>
                <c:pt idx="102">
                  <c:v>-2.5857949261810332E-2</c:v>
                </c:pt>
                <c:pt idx="103">
                  <c:v>-2.6040106667373001E-2</c:v>
                </c:pt>
                <c:pt idx="104">
                  <c:v>-2.6043178288817106E-2</c:v>
                </c:pt>
                <c:pt idx="105">
                  <c:v>-2.6024348453758703E-2</c:v>
                </c:pt>
                <c:pt idx="106">
                  <c:v>-2.5973288229514821E-2</c:v>
                </c:pt>
                <c:pt idx="107">
                  <c:v>-2.5970669375285461E-2</c:v>
                </c:pt>
                <c:pt idx="108">
                  <c:v>-2.5968792819386639E-2</c:v>
                </c:pt>
                <c:pt idx="109">
                  <c:v>-2.5990379070925766E-2</c:v>
                </c:pt>
                <c:pt idx="110">
                  <c:v>-2.5993271084905952E-2</c:v>
                </c:pt>
                <c:pt idx="111">
                  <c:v>-2.6091263925481702E-2</c:v>
                </c:pt>
                <c:pt idx="112">
                  <c:v>-2.6093503737315876E-2</c:v>
                </c:pt>
                <c:pt idx="113">
                  <c:v>-2.6104765977087781E-2</c:v>
                </c:pt>
                <c:pt idx="114">
                  <c:v>-2.593142263446192E-2</c:v>
                </c:pt>
                <c:pt idx="115">
                  <c:v>-2.5944190726103867E-2</c:v>
                </c:pt>
                <c:pt idx="116">
                  <c:v>-2.5991398840538308E-2</c:v>
                </c:pt>
                <c:pt idx="117">
                  <c:v>-2.5986649964377172E-2</c:v>
                </c:pt>
                <c:pt idx="118">
                  <c:v>-2.5980093621457364E-2</c:v>
                </c:pt>
                <c:pt idx="119">
                  <c:v>-2.5737062767624105E-2</c:v>
                </c:pt>
                <c:pt idx="120">
                  <c:v>-2.5735844756958053E-2</c:v>
                </c:pt>
                <c:pt idx="121">
                  <c:v>-2.5834821829203283E-2</c:v>
                </c:pt>
                <c:pt idx="122">
                  <c:v>-2.5814937044858544E-2</c:v>
                </c:pt>
                <c:pt idx="123">
                  <c:v>-2.591404088621348E-2</c:v>
                </c:pt>
                <c:pt idx="124">
                  <c:v>-2.5822159904327725E-2</c:v>
                </c:pt>
                <c:pt idx="125">
                  <c:v>-2.5764482561952604E-2</c:v>
                </c:pt>
                <c:pt idx="126">
                  <c:v>-2.5978462298613749E-2</c:v>
                </c:pt>
                <c:pt idx="127">
                  <c:v>-2.5979270431578057E-2</c:v>
                </c:pt>
                <c:pt idx="128">
                  <c:v>-2.6058781392384107E-2</c:v>
                </c:pt>
                <c:pt idx="129">
                  <c:v>-2.6094838262563275E-2</c:v>
                </c:pt>
                <c:pt idx="130">
                  <c:v>-2.6146949440012609E-2</c:v>
                </c:pt>
                <c:pt idx="131">
                  <c:v>-2.6221311980644712E-2</c:v>
                </c:pt>
                <c:pt idx="132">
                  <c:v>-2.6100581696555429E-2</c:v>
                </c:pt>
                <c:pt idx="133">
                  <c:v>-2.6045191087137723E-2</c:v>
                </c:pt>
                <c:pt idx="134">
                  <c:v>-2.640222279840726E-2</c:v>
                </c:pt>
                <c:pt idx="135">
                  <c:v>-2.6730685267155305E-2</c:v>
                </c:pt>
                <c:pt idx="136">
                  <c:v>-2.6396726079748772E-2</c:v>
                </c:pt>
                <c:pt idx="137">
                  <c:v>-2.6376734987246721E-2</c:v>
                </c:pt>
                <c:pt idx="138">
                  <c:v>-2.6357429942736352E-2</c:v>
                </c:pt>
                <c:pt idx="139">
                  <c:v>-2.6362384347867033E-2</c:v>
                </c:pt>
                <c:pt idx="140">
                  <c:v>-2.6482049940588091E-2</c:v>
                </c:pt>
                <c:pt idx="141">
                  <c:v>-2.6476127060099972E-2</c:v>
                </c:pt>
                <c:pt idx="142">
                  <c:v>-2.6494218604464763E-2</c:v>
                </c:pt>
                <c:pt idx="143">
                  <c:v>-2.6446651751044388E-2</c:v>
                </c:pt>
                <c:pt idx="144">
                  <c:v>-2.6479558062666633E-2</c:v>
                </c:pt>
                <c:pt idx="145">
                  <c:v>-2.6304294726389874E-2</c:v>
                </c:pt>
                <c:pt idx="146">
                  <c:v>-2.6297528460033959E-2</c:v>
                </c:pt>
                <c:pt idx="147">
                  <c:v>-2.6280688027817283E-2</c:v>
                </c:pt>
                <c:pt idx="148">
                  <c:v>-2.6361374573985012E-2</c:v>
                </c:pt>
                <c:pt idx="149">
                  <c:v>-2.6306857674127531E-2</c:v>
                </c:pt>
                <c:pt idx="150">
                  <c:v>-2.7144459052392881E-2</c:v>
                </c:pt>
                <c:pt idx="151">
                  <c:v>-3.0150384273526263E-2</c:v>
                </c:pt>
                <c:pt idx="152">
                  <c:v>-3.018456429814043E-2</c:v>
                </c:pt>
                <c:pt idx="153">
                  <c:v>-3.0213723507523872E-2</c:v>
                </c:pt>
                <c:pt idx="154">
                  <c:v>-3.0055518182165529E-2</c:v>
                </c:pt>
                <c:pt idx="155">
                  <c:v>-3.0131070283958769E-2</c:v>
                </c:pt>
                <c:pt idx="156">
                  <c:v>-3.0066723495740716E-2</c:v>
                </c:pt>
                <c:pt idx="157">
                  <c:v>-3.0107933248370394E-2</c:v>
                </c:pt>
                <c:pt idx="158">
                  <c:v>-3.0107907801302358E-2</c:v>
                </c:pt>
                <c:pt idx="159">
                  <c:v>-3.0106365207802292E-2</c:v>
                </c:pt>
                <c:pt idx="160">
                  <c:v>-3.0027647032515564E-2</c:v>
                </c:pt>
                <c:pt idx="161">
                  <c:v>-2.9875393839018861E-2</c:v>
                </c:pt>
                <c:pt idx="162">
                  <c:v>-2.9281962353115018E-2</c:v>
                </c:pt>
                <c:pt idx="163">
                  <c:v>-2.9433044592585753E-2</c:v>
                </c:pt>
                <c:pt idx="164">
                  <c:v>-2.9352262842397937E-2</c:v>
                </c:pt>
                <c:pt idx="165">
                  <c:v>-2.9359595372821234E-2</c:v>
                </c:pt>
                <c:pt idx="166">
                  <c:v>-2.9476332404505073E-2</c:v>
                </c:pt>
                <c:pt idx="167">
                  <c:v>-2.9357118307683269E-2</c:v>
                </c:pt>
                <c:pt idx="168">
                  <c:v>-2.9366296424636826E-2</c:v>
                </c:pt>
                <c:pt idx="169">
                  <c:v>-2.9380165066477181E-2</c:v>
                </c:pt>
                <c:pt idx="170">
                  <c:v>-2.9356549229944323E-2</c:v>
                </c:pt>
                <c:pt idx="171">
                  <c:v>-2.9313676575925048E-2</c:v>
                </c:pt>
                <c:pt idx="172">
                  <c:v>-2.9206958665432648E-2</c:v>
                </c:pt>
                <c:pt idx="173">
                  <c:v>-2.9304219597092042E-2</c:v>
                </c:pt>
                <c:pt idx="174">
                  <c:v>-2.9291918562685277E-2</c:v>
                </c:pt>
                <c:pt idx="175">
                  <c:v>-2.9296057955719799E-2</c:v>
                </c:pt>
                <c:pt idx="176">
                  <c:v>-2.932404609918695E-2</c:v>
                </c:pt>
                <c:pt idx="177">
                  <c:v>-2.9686754872167858E-2</c:v>
                </c:pt>
                <c:pt idx="178">
                  <c:v>-2.9673851570386413E-2</c:v>
                </c:pt>
                <c:pt idx="179">
                  <c:v>-2.9654892943216934E-2</c:v>
                </c:pt>
                <c:pt idx="180">
                  <c:v>-2.9589567882686418E-2</c:v>
                </c:pt>
                <c:pt idx="181">
                  <c:v>-2.9588945087737701E-2</c:v>
                </c:pt>
                <c:pt idx="182">
                  <c:v>-2.9741301073187908E-2</c:v>
                </c:pt>
                <c:pt idx="183">
                  <c:v>-2.9747456666612684E-2</c:v>
                </c:pt>
                <c:pt idx="184">
                  <c:v>-2.9770544199649841E-2</c:v>
                </c:pt>
                <c:pt idx="185">
                  <c:v>-2.973585406031528E-2</c:v>
                </c:pt>
                <c:pt idx="186">
                  <c:v>-2.9876714402346679E-2</c:v>
                </c:pt>
                <c:pt idx="187">
                  <c:v>-2.9703294823576164E-2</c:v>
                </c:pt>
                <c:pt idx="188">
                  <c:v>-2.9704173366537186E-2</c:v>
                </c:pt>
                <c:pt idx="189">
                  <c:v>-3.0034966884011027E-2</c:v>
                </c:pt>
                <c:pt idx="190">
                  <c:v>-3.0087077547961562E-2</c:v>
                </c:pt>
                <c:pt idx="191">
                  <c:v>-3.0178785813541227E-2</c:v>
                </c:pt>
                <c:pt idx="192">
                  <c:v>-3.0330310644852834E-2</c:v>
                </c:pt>
                <c:pt idx="193">
                  <c:v>-3.0552073711184711E-2</c:v>
                </c:pt>
                <c:pt idx="194">
                  <c:v>-3.0336245443592678E-2</c:v>
                </c:pt>
                <c:pt idx="195">
                  <c:v>-3.0434845857222257E-2</c:v>
                </c:pt>
                <c:pt idx="196">
                  <c:v>-3.0524196713921953E-2</c:v>
                </c:pt>
                <c:pt idx="197">
                  <c:v>-3.0605967584207059E-2</c:v>
                </c:pt>
                <c:pt idx="198">
                  <c:v>-3.0803779767480631E-2</c:v>
                </c:pt>
                <c:pt idx="199">
                  <c:v>-3.0621194941261462E-2</c:v>
                </c:pt>
                <c:pt idx="200">
                  <c:v>-3.0623063117140213E-2</c:v>
                </c:pt>
                <c:pt idx="201">
                  <c:v>-3.0547658980460104E-2</c:v>
                </c:pt>
                <c:pt idx="202">
                  <c:v>-3.0646538542065664E-2</c:v>
                </c:pt>
                <c:pt idx="203">
                  <c:v>-3.0646735506628914E-2</c:v>
                </c:pt>
                <c:pt idx="204">
                  <c:v>-3.0630947288337342E-2</c:v>
                </c:pt>
                <c:pt idx="205">
                  <c:v>-3.0660802579160127E-2</c:v>
                </c:pt>
                <c:pt idx="206">
                  <c:v>-3.0694841178162992E-2</c:v>
                </c:pt>
                <c:pt idx="207">
                  <c:v>-3.0692387391805648E-2</c:v>
                </c:pt>
                <c:pt idx="208">
                  <c:v>-3.0765250349929874E-2</c:v>
                </c:pt>
                <c:pt idx="209">
                  <c:v>-3.0783877797514216E-2</c:v>
                </c:pt>
                <c:pt idx="210">
                  <c:v>-3.0821503652326811E-2</c:v>
                </c:pt>
                <c:pt idx="211">
                  <c:v>-3.100242217674283E-2</c:v>
                </c:pt>
                <c:pt idx="212">
                  <c:v>-3.100122989182276E-2</c:v>
                </c:pt>
                <c:pt idx="213">
                  <c:v>-3.1186512806908005E-2</c:v>
                </c:pt>
                <c:pt idx="214">
                  <c:v>-3.1158730162621762E-2</c:v>
                </c:pt>
                <c:pt idx="215">
                  <c:v>-3.1127119945277261E-2</c:v>
                </c:pt>
                <c:pt idx="216">
                  <c:v>-3.1199814128692913E-2</c:v>
                </c:pt>
                <c:pt idx="217">
                  <c:v>-3.130054280243235E-2</c:v>
                </c:pt>
                <c:pt idx="218">
                  <c:v>-3.1375232244363269E-2</c:v>
                </c:pt>
                <c:pt idx="219">
                  <c:v>-3.1367149834181721E-2</c:v>
                </c:pt>
                <c:pt idx="220">
                  <c:v>-3.1340885542939088E-2</c:v>
                </c:pt>
                <c:pt idx="221">
                  <c:v>-3.1352561375770444E-2</c:v>
                </c:pt>
                <c:pt idx="222">
                  <c:v>-3.1373176327997215E-2</c:v>
                </c:pt>
                <c:pt idx="223">
                  <c:v>-3.1376986475070805E-2</c:v>
                </c:pt>
                <c:pt idx="224">
                  <c:v>-3.1376161090332436E-2</c:v>
                </c:pt>
                <c:pt idx="225">
                  <c:v>-3.1382212772954145E-2</c:v>
                </c:pt>
                <c:pt idx="226">
                  <c:v>-3.1483649062257105E-2</c:v>
                </c:pt>
                <c:pt idx="227">
                  <c:v>-3.156539355508528E-2</c:v>
                </c:pt>
                <c:pt idx="228">
                  <c:v>-3.1796208916597651E-2</c:v>
                </c:pt>
                <c:pt idx="229">
                  <c:v>-3.1794392171426065E-2</c:v>
                </c:pt>
                <c:pt idx="230">
                  <c:v>-3.1781693497055029E-2</c:v>
                </c:pt>
                <c:pt idx="231">
                  <c:v>-3.1834006193798725E-2</c:v>
                </c:pt>
                <c:pt idx="232">
                  <c:v>-3.1897310671315154E-2</c:v>
                </c:pt>
                <c:pt idx="233">
                  <c:v>-3.2000176584575969E-2</c:v>
                </c:pt>
                <c:pt idx="234">
                  <c:v>-3.1977138264219912E-2</c:v>
                </c:pt>
                <c:pt idx="235">
                  <c:v>-3.1996849446990293E-2</c:v>
                </c:pt>
                <c:pt idx="236">
                  <c:v>-3.2001841953296015E-2</c:v>
                </c:pt>
                <c:pt idx="237">
                  <c:v>-3.2018011058487957E-2</c:v>
                </c:pt>
                <c:pt idx="238">
                  <c:v>-3.2191502955664246E-2</c:v>
                </c:pt>
                <c:pt idx="239">
                  <c:v>-3.2178981585605337E-2</c:v>
                </c:pt>
                <c:pt idx="240">
                  <c:v>-3.216145986914213E-2</c:v>
                </c:pt>
                <c:pt idx="241">
                  <c:v>-3.2137609456475764E-2</c:v>
                </c:pt>
                <c:pt idx="242">
                  <c:v>-3.1991999347294464E-2</c:v>
                </c:pt>
                <c:pt idx="243">
                  <c:v>-3.2028625350210359E-2</c:v>
                </c:pt>
                <c:pt idx="244">
                  <c:v>-3.1985039924316436E-2</c:v>
                </c:pt>
                <c:pt idx="245">
                  <c:v>-3.1997513707654211E-2</c:v>
                </c:pt>
                <c:pt idx="246">
                  <c:v>-3.2326436023123913E-2</c:v>
                </c:pt>
                <c:pt idx="247">
                  <c:v>-3.2183035784753435E-2</c:v>
                </c:pt>
                <c:pt idx="248">
                  <c:v>-3.258282927341722E-2</c:v>
                </c:pt>
                <c:pt idx="249">
                  <c:v>-3.2525599075668307E-2</c:v>
                </c:pt>
                <c:pt idx="250">
                  <c:v>-3.2653708004690619E-2</c:v>
                </c:pt>
                <c:pt idx="251">
                  <c:v>-3.2573192072862946E-2</c:v>
                </c:pt>
              </c:numCache>
            </c:numRef>
          </c:val>
          <c:smooth val="0"/>
          <c:extLst>
            <c:ext xmlns:c16="http://schemas.microsoft.com/office/drawing/2014/chart" uri="{C3380CC4-5D6E-409C-BE32-E72D297353CC}">
              <c16:uniqueId val="{00000000-8B14-4A6F-9260-98A9E4F9E8FE}"/>
            </c:ext>
          </c:extLst>
        </c:ser>
        <c:ser>
          <c:idx val="1"/>
          <c:order val="1"/>
          <c:tx>
            <c:strRef>
              <c:f>'VaR_ES S(d) + Graphs'!$L$4</c:f>
              <c:strCache>
                <c:ptCount val="1"/>
                <c:pt idx="0">
                  <c:v>ES 1day (rolling window)</c:v>
                </c:pt>
              </c:strCache>
            </c:strRef>
          </c:tx>
          <c:spPr>
            <a:ln w="28575" cap="rnd">
              <a:solidFill>
                <a:schemeClr val="accent2"/>
              </a:solidFill>
              <a:round/>
            </a:ln>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'VaR_ES S(d) + Graphs'!$L$5:$L$256</c:f>
              <c:numCache>
                <c:formatCode>0.0000%</c:formatCode>
                <c:ptCount val="252"/>
                <c:pt idx="0">
                  <c:v>-2.9230758521889548E-2</c:v>
                </c:pt>
                <c:pt idx="1">
                  <c:v>-2.9273317920481823E-2</c:v>
                </c:pt>
                <c:pt idx="2">
                  <c:v>-2.9273644983835986E-2</c:v>
                </c:pt>
                <c:pt idx="3">
                  <c:v>-2.9182794582513293E-2</c:v>
                </c:pt>
                <c:pt idx="4">
                  <c:v>-2.9351954879446182E-2</c:v>
                </c:pt>
                <c:pt idx="5">
                  <c:v>-2.9219861908291803E-2</c:v>
                </c:pt>
                <c:pt idx="6">
                  <c:v>-2.9114061745015785E-2</c:v>
                </c:pt>
                <c:pt idx="7">
                  <c:v>-2.8928337966636707E-2</c:v>
                </c:pt>
                <c:pt idx="8">
                  <c:v>-2.9110578603699633E-2</c:v>
                </c:pt>
                <c:pt idx="9">
                  <c:v>-2.9159899319241081E-2</c:v>
                </c:pt>
                <c:pt idx="10">
                  <c:v>-2.922139745044109E-2</c:v>
                </c:pt>
                <c:pt idx="11">
                  <c:v>-2.9310233795175018E-2</c:v>
                </c:pt>
                <c:pt idx="12">
                  <c:v>-2.893109340735316E-2</c:v>
                </c:pt>
                <c:pt idx="13">
                  <c:v>-2.893177342976604E-2</c:v>
                </c:pt>
                <c:pt idx="14">
                  <c:v>-2.8933703798765802E-2</c:v>
                </c:pt>
                <c:pt idx="15">
                  <c:v>-2.889276456931663E-2</c:v>
                </c:pt>
                <c:pt idx="16">
                  <c:v>-2.886016301221243E-2</c:v>
                </c:pt>
                <c:pt idx="17">
                  <c:v>-2.877310467389407E-2</c:v>
                </c:pt>
                <c:pt idx="18">
                  <c:v>-2.8760596588491734E-2</c:v>
                </c:pt>
                <c:pt idx="19">
                  <c:v>-2.8757445968425784E-2</c:v>
                </c:pt>
                <c:pt idx="20">
                  <c:v>-2.8651686415769935E-2</c:v>
                </c:pt>
                <c:pt idx="21">
                  <c:v>-2.8653065460973372E-2</c:v>
                </c:pt>
                <c:pt idx="22">
                  <c:v>-2.8684173058059828E-2</c:v>
                </c:pt>
                <c:pt idx="23">
                  <c:v>-2.8684818710388374E-2</c:v>
                </c:pt>
                <c:pt idx="24">
                  <c:v>-2.8563806494395574E-2</c:v>
                </c:pt>
                <c:pt idx="25">
                  <c:v>-2.8643350055501414E-2</c:v>
                </c:pt>
                <c:pt idx="26">
                  <c:v>-2.8643696360443217E-2</c:v>
                </c:pt>
                <c:pt idx="27">
                  <c:v>-2.8686119671098988E-2</c:v>
                </c:pt>
                <c:pt idx="28">
                  <c:v>-2.8659235890850975E-2</c:v>
                </c:pt>
                <c:pt idx="29">
                  <c:v>-2.8681000809306825E-2</c:v>
                </c:pt>
                <c:pt idx="30">
                  <c:v>-2.8801481242648336E-2</c:v>
                </c:pt>
                <c:pt idx="31">
                  <c:v>-2.8833039559333008E-2</c:v>
                </c:pt>
                <c:pt idx="32">
                  <c:v>-2.884200353628083E-2</c:v>
                </c:pt>
                <c:pt idx="33">
                  <c:v>-2.8974695975577853E-2</c:v>
                </c:pt>
                <c:pt idx="34">
                  <c:v>-2.8989657747222026E-2</c:v>
                </c:pt>
                <c:pt idx="35">
                  <c:v>-2.9011650923624756E-2</c:v>
                </c:pt>
                <c:pt idx="36">
                  <c:v>-2.9004529316181537E-2</c:v>
                </c:pt>
                <c:pt idx="37">
                  <c:v>-2.8995286765135173E-2</c:v>
                </c:pt>
                <c:pt idx="38">
                  <c:v>-2.9003978152248085E-2</c:v>
                </c:pt>
                <c:pt idx="39">
                  <c:v>-2.9039860015747439E-2</c:v>
                </c:pt>
                <c:pt idx="40">
                  <c:v>-2.9046787125047529E-2</c:v>
                </c:pt>
                <c:pt idx="41">
                  <c:v>-2.9210959482969607E-2</c:v>
                </c:pt>
                <c:pt idx="42">
                  <c:v>-2.9161042097873617E-2</c:v>
                </c:pt>
                <c:pt idx="43">
                  <c:v>-2.9219551938990628E-2</c:v>
                </c:pt>
                <c:pt idx="44">
                  <c:v>-2.9322872959829636E-2</c:v>
                </c:pt>
                <c:pt idx="45">
                  <c:v>-2.9321983644902235E-2</c:v>
                </c:pt>
                <c:pt idx="46">
                  <c:v>-2.9344294592263339E-2</c:v>
                </c:pt>
                <c:pt idx="47">
                  <c:v>-2.9466611414321157E-2</c:v>
                </c:pt>
                <c:pt idx="48">
                  <c:v>-2.9492291553989129E-2</c:v>
                </c:pt>
                <c:pt idx="49">
                  <c:v>-2.9362193196619087E-2</c:v>
                </c:pt>
                <c:pt idx="50">
                  <c:v>-2.9500717453294249E-2</c:v>
                </c:pt>
                <c:pt idx="51">
                  <c:v>-2.9504138006076673E-2</c:v>
                </c:pt>
                <c:pt idx="52">
                  <c:v>-2.9519443717296683E-2</c:v>
                </c:pt>
                <c:pt idx="53">
                  <c:v>-2.9530110932354178E-2</c:v>
                </c:pt>
                <c:pt idx="54">
                  <c:v>-2.9534852787549425E-2</c:v>
                </c:pt>
                <c:pt idx="55">
                  <c:v>-2.9583343455623842E-2</c:v>
                </c:pt>
                <c:pt idx="56">
                  <c:v>-2.9599498908061791E-2</c:v>
                </c:pt>
                <c:pt idx="57">
                  <c:v>-2.9465918302528444E-2</c:v>
                </c:pt>
                <c:pt idx="58">
                  <c:v>-2.9491307110972167E-2</c:v>
                </c:pt>
                <c:pt idx="59">
                  <c:v>-2.9237963342798677E-2</c:v>
                </c:pt>
                <c:pt idx="60">
                  <c:v>-2.9159617853418633E-2</c:v>
                </c:pt>
                <c:pt idx="61">
                  <c:v>-2.9179999586463379E-2</c:v>
                </c:pt>
                <c:pt idx="62">
                  <c:v>-2.9195861103104674E-2</c:v>
                </c:pt>
                <c:pt idx="63">
                  <c:v>-2.9187404875986575E-2</c:v>
                </c:pt>
                <c:pt idx="64">
                  <c:v>-2.8004133444656069E-2</c:v>
                </c:pt>
                <c:pt idx="65">
                  <c:v>-2.8055951117061224E-2</c:v>
                </c:pt>
                <c:pt idx="66">
                  <c:v>-2.8030596414448359E-2</c:v>
                </c:pt>
                <c:pt idx="67">
                  <c:v>-2.8052221008871964E-2</c:v>
                </c:pt>
                <c:pt idx="68">
                  <c:v>-2.8115556351499274E-2</c:v>
                </c:pt>
                <c:pt idx="69">
                  <c:v>-2.8119177084293671E-2</c:v>
                </c:pt>
                <c:pt idx="70">
                  <c:v>-2.8023734195707788E-2</c:v>
                </c:pt>
                <c:pt idx="71">
                  <c:v>-2.8793647424388592E-2</c:v>
                </c:pt>
                <c:pt idx="72">
                  <c:v>-2.8785557150517362E-2</c:v>
                </c:pt>
                <c:pt idx="73">
                  <c:v>-2.8763371299882486E-2</c:v>
                </c:pt>
                <c:pt idx="74">
                  <c:v>-2.8763305929061674E-2</c:v>
                </c:pt>
                <c:pt idx="75">
                  <c:v>-2.8847685830746032E-2</c:v>
                </c:pt>
                <c:pt idx="76">
                  <c:v>-2.9008255316783742E-2</c:v>
                </c:pt>
                <c:pt idx="77">
                  <c:v>-2.9060129555352126E-2</c:v>
                </c:pt>
                <c:pt idx="78">
                  <c:v>-2.90888137841997E-2</c:v>
                </c:pt>
                <c:pt idx="79">
                  <c:v>-2.914424860048229E-2</c:v>
                </c:pt>
                <c:pt idx="80">
                  <c:v>-2.9120131720748045E-2</c:v>
                </c:pt>
                <c:pt idx="81">
                  <c:v>-2.9116216577855729E-2</c:v>
                </c:pt>
                <c:pt idx="82">
                  <c:v>-2.9222447566731063E-2</c:v>
                </c:pt>
                <c:pt idx="83">
                  <c:v>-2.9255926862474316E-2</c:v>
                </c:pt>
                <c:pt idx="84">
                  <c:v>-2.9362814988665054E-2</c:v>
                </c:pt>
                <c:pt idx="85">
                  <c:v>-2.9362015419461599E-2</c:v>
                </c:pt>
                <c:pt idx="86">
                  <c:v>-2.9467694745192268E-2</c:v>
                </c:pt>
                <c:pt idx="87">
                  <c:v>-2.9461265945973824E-2</c:v>
                </c:pt>
                <c:pt idx="88">
                  <c:v>-2.9351665566463129E-2</c:v>
                </c:pt>
                <c:pt idx="89">
                  <c:v>-2.9199312511599757E-2</c:v>
                </c:pt>
                <c:pt idx="90">
                  <c:v>-2.9251994071123093E-2</c:v>
                </c:pt>
                <c:pt idx="91">
                  <c:v>-2.9250017668576128E-2</c:v>
                </c:pt>
                <c:pt idx="92">
                  <c:v>-2.9322676826902146E-2</c:v>
                </c:pt>
                <c:pt idx="93">
                  <c:v>-2.9337684286459217E-2</c:v>
                </c:pt>
                <c:pt idx="94">
                  <c:v>-2.9216974922681285E-2</c:v>
                </c:pt>
                <c:pt idx="95">
                  <c:v>-2.9243063072761814E-2</c:v>
                </c:pt>
                <c:pt idx="96">
                  <c:v>-2.9266872179427444E-2</c:v>
                </c:pt>
                <c:pt idx="97">
                  <c:v>-2.9342671284498911E-2</c:v>
                </c:pt>
                <c:pt idx="98">
                  <c:v>-2.9400015072079282E-2</c:v>
                </c:pt>
                <c:pt idx="99">
                  <c:v>-2.9442008002820281E-2</c:v>
                </c:pt>
                <c:pt idx="100">
                  <c:v>-2.9546969040730682E-2</c:v>
                </c:pt>
                <c:pt idx="101">
                  <c:v>-2.9594490245617562E-2</c:v>
                </c:pt>
                <c:pt idx="102">
                  <c:v>-2.9624535027880098E-2</c:v>
                </c:pt>
                <c:pt idx="103">
                  <c:v>-2.9833226304479085E-2</c:v>
                </c:pt>
                <c:pt idx="104">
                  <c:v>-2.9836745352186309E-2</c:v>
                </c:pt>
                <c:pt idx="105">
                  <c:v>-2.9815172678243421E-2</c:v>
                </c:pt>
                <c:pt idx="106">
                  <c:v>-2.9756674790946597E-2</c:v>
                </c:pt>
                <c:pt idx="107">
                  <c:v>-2.9753674462573102E-2</c:v>
                </c:pt>
                <c:pt idx="108">
                  <c:v>-2.9751524559060123E-2</c:v>
                </c:pt>
                <c:pt idx="109">
                  <c:v>-2.9776255161567181E-2</c:v>
                </c:pt>
                <c:pt idx="110">
                  <c:v>-2.9779568439375476E-2</c:v>
                </c:pt>
                <c:pt idx="111">
                  <c:v>-2.9891835360032062E-2</c:v>
                </c:pt>
                <c:pt idx="112">
                  <c:v>-2.9894401432981835E-2</c:v>
                </c:pt>
                <c:pt idx="113">
                  <c:v>-2.9907304181503658E-2</c:v>
                </c:pt>
                <c:pt idx="114">
                  <c:v>-2.9708710864087964E-2</c:v>
                </c:pt>
                <c:pt idx="115">
                  <c:v>-2.9723338813669592E-2</c:v>
                </c:pt>
                <c:pt idx="116">
                  <c:v>-2.9777423475430793E-2</c:v>
                </c:pt>
                <c:pt idx="117">
                  <c:v>-2.977198285650335E-2</c:v>
                </c:pt>
                <c:pt idx="118">
                  <c:v>-2.976447148703951E-2</c:v>
                </c:pt>
                <c:pt idx="119">
                  <c:v>-2.9486039660549999E-2</c:v>
                </c:pt>
                <c:pt idx="120">
                  <c:v>-2.9484644228944985E-2</c:v>
                </c:pt>
                <c:pt idx="121">
                  <c:v>-2.9598038748904706E-2</c:v>
                </c:pt>
                <c:pt idx="122">
                  <c:v>-2.9575257456994117E-2</c:v>
                </c:pt>
                <c:pt idx="123">
                  <c:v>-2.9688797211825053E-2</c:v>
                </c:pt>
                <c:pt idx="124">
                  <c:v>-2.9583532430820528E-2</c:v>
                </c:pt>
                <c:pt idx="125">
                  <c:v>-2.9517453546056439E-2</c:v>
                </c:pt>
                <c:pt idx="126">
                  <c:v>-2.9762602538336999E-2</c:v>
                </c:pt>
                <c:pt idx="127">
                  <c:v>-2.9763528387601604E-2</c:v>
                </c:pt>
                <c:pt idx="128">
                  <c:v>-2.9854621274344101E-2</c:v>
                </c:pt>
                <c:pt idx="129">
                  <c:v>-2.9895930351208758E-2</c:v>
                </c:pt>
                <c:pt idx="130">
                  <c:v>-2.9955632278305191E-2</c:v>
                </c:pt>
                <c:pt idx="131">
                  <c:v>-3.0040826802720608E-2</c:v>
                </c:pt>
                <c:pt idx="132">
                  <c:v>-2.9902510399756235E-2</c:v>
                </c:pt>
                <c:pt idx="133">
                  <c:v>-2.9839051343808053E-2</c:v>
                </c:pt>
                <c:pt idx="134">
                  <c:v>-3.0248089907905996E-2</c:v>
                </c:pt>
                <c:pt idx="135">
                  <c:v>-3.0624397704485266E-2</c:v>
                </c:pt>
                <c:pt idx="136">
                  <c:v>-3.0241792512362826E-2</c:v>
                </c:pt>
                <c:pt idx="137">
                  <c:v>-3.0218889426968223E-2</c:v>
                </c:pt>
                <c:pt idx="138">
                  <c:v>-3.019677232241667E-2</c:v>
                </c:pt>
                <c:pt idx="139">
                  <c:v>-3.020244840859234E-2</c:v>
                </c:pt>
                <c:pt idx="140">
                  <c:v>-3.0339545032431442E-2</c:v>
                </c:pt>
                <c:pt idx="141">
                  <c:v>-3.0332759398400314E-2</c:v>
                </c:pt>
                <c:pt idx="142">
                  <c:v>-3.0353486238890122E-2</c:v>
                </c:pt>
                <c:pt idx="143">
                  <c:v>-3.029899058260082E-2</c:v>
                </c:pt>
                <c:pt idx="144">
                  <c:v>-3.0336690176308787E-2</c:v>
                </c:pt>
                <c:pt idx="145">
                  <c:v>-3.0135897190288731E-2</c:v>
                </c:pt>
                <c:pt idx="146">
                  <c:v>-3.0128145318992237E-2</c:v>
                </c:pt>
                <c:pt idx="147">
                  <c:v>-3.0108851833300997E-2</c:v>
                </c:pt>
                <c:pt idx="148">
                  <c:v>-3.0201291546482538E-2</c:v>
                </c:pt>
                <c:pt idx="149">
                  <c:v>-3.0138833468578246E-2</c:v>
                </c:pt>
                <c:pt idx="150">
                  <c:v>-3.1098443649516676E-2</c:v>
                </c:pt>
                <c:pt idx="151">
                  <c:v>-3.4542225524987015E-2</c:v>
                </c:pt>
                <c:pt idx="152">
                  <c:v>-3.4581384366478424E-2</c:v>
                </c:pt>
                <c:pt idx="153">
                  <c:v>-3.461479103809878E-2</c:v>
                </c:pt>
                <c:pt idx="154">
                  <c:v>-3.4433540809968848E-2</c:v>
                </c:pt>
                <c:pt idx="155">
                  <c:v>-3.4520098172400884E-2</c:v>
                </c:pt>
                <c:pt idx="156">
                  <c:v>-3.4446378340166832E-2</c:v>
                </c:pt>
                <c:pt idx="157">
                  <c:v>-3.4493590891630503E-2</c:v>
                </c:pt>
                <c:pt idx="158">
                  <c:v>-3.449356173782752E-2</c:v>
                </c:pt>
                <c:pt idx="159">
                  <c:v>-3.4491794443185793E-2</c:v>
                </c:pt>
                <c:pt idx="160">
                  <c:v>-3.4401609822684712E-2</c:v>
                </c:pt>
                <c:pt idx="161">
                  <c:v>-3.4227178740846714E-2</c:v>
                </c:pt>
                <c:pt idx="162">
                  <c:v>-3.3547305342426469E-2</c:v>
                </c:pt>
                <c:pt idx="163">
                  <c:v>-3.3720394903782425E-2</c:v>
                </c:pt>
                <c:pt idx="164">
                  <c:v>-3.3627846118732908E-2</c:v>
                </c:pt>
                <c:pt idx="165">
                  <c:v>-3.3636246738680327E-2</c:v>
                </c:pt>
                <c:pt idx="166">
                  <c:v>-3.3769988214044581E-2</c:v>
                </c:pt>
                <c:pt idx="167">
                  <c:v>-3.3633408853038158E-2</c:v>
                </c:pt>
                <c:pt idx="168">
                  <c:v>-3.3643923895991787E-2</c:v>
                </c:pt>
                <c:pt idx="169">
                  <c:v>-3.3659812706888149E-2</c:v>
                </c:pt>
                <c:pt idx="170">
                  <c:v>-3.3632756880863555E-2</c:v>
                </c:pt>
                <c:pt idx="171">
                  <c:v>-3.3583639202277651E-2</c:v>
                </c:pt>
                <c:pt idx="172">
                  <c:v>-3.3461376278583484E-2</c:v>
                </c:pt>
                <c:pt idx="173">
                  <c:v>-3.3572804677162775E-2</c:v>
                </c:pt>
                <c:pt idx="174">
                  <c:v>-3.3558711818484285E-2</c:v>
                </c:pt>
                <c:pt idx="175">
                  <c:v>-3.3563454174218056E-2</c:v>
                </c:pt>
                <c:pt idx="176">
                  <c:v>-3.3595519197167592E-2</c:v>
                </c:pt>
                <c:pt idx="177">
                  <c:v>-3.4011061769445808E-2</c:v>
                </c:pt>
                <c:pt idx="178">
                  <c:v>-3.3996278914404626E-2</c:v>
                </c:pt>
                <c:pt idx="179">
                  <c:v>-3.397455868790962E-2</c:v>
                </c:pt>
                <c:pt idx="180">
                  <c:v>-3.3899718083796333E-2</c:v>
                </c:pt>
                <c:pt idx="181">
                  <c:v>-3.3899004569720385E-2</c:v>
                </c:pt>
                <c:pt idx="182">
                  <c:v>-3.4073553416652448E-2</c:v>
                </c:pt>
                <c:pt idx="183">
                  <c:v>-3.4080605661638445E-2</c:v>
                </c:pt>
                <c:pt idx="184">
                  <c:v>-3.4107056229092249E-2</c:v>
                </c:pt>
                <c:pt idx="185">
                  <c:v>-3.4067312967264576E-2</c:v>
                </c:pt>
                <c:pt idx="186">
                  <c:v>-3.4228691663397738E-2</c:v>
                </c:pt>
                <c:pt idx="187">
                  <c:v>-3.4030011004935974E-2</c:v>
                </c:pt>
                <c:pt idx="188">
                  <c:v>-3.403101752043567E-2</c:v>
                </c:pt>
                <c:pt idx="189">
                  <c:v>-3.4409995916834357E-2</c:v>
                </c:pt>
                <c:pt idx="190">
                  <c:v>-3.4469697255633432E-2</c:v>
                </c:pt>
                <c:pt idx="191">
                  <c:v>-3.4574764161694055E-2</c:v>
                </c:pt>
                <c:pt idx="192">
                  <c:v>-3.4748360784818917E-2</c:v>
                </c:pt>
                <c:pt idx="193">
                  <c:v>-3.5002426861750299E-2</c:v>
                </c:pt>
                <c:pt idx="194">
                  <c:v>-3.4755160073168194E-2</c:v>
                </c:pt>
                <c:pt idx="195">
                  <c:v>-3.4868123068715826E-2</c:v>
                </c:pt>
                <c:pt idx="196">
                  <c:v>-3.4970489175063658E-2</c:v>
                </c:pt>
                <c:pt idx="197">
                  <c:v>-3.5064171159914601E-2</c:v>
                </c:pt>
                <c:pt idx="198">
                  <c:v>-3.5290797559904642E-2</c:v>
                </c:pt>
                <c:pt idx="199">
                  <c:v>-3.5081616602624419E-2</c:v>
                </c:pt>
                <c:pt idx="200">
                  <c:v>-3.5083756905445719E-2</c:v>
                </c:pt>
                <c:pt idx="201">
                  <c:v>-3.4997369061393988E-2</c:v>
                </c:pt>
                <c:pt idx="202">
                  <c:v>-3.5110651866873524E-2</c:v>
                </c:pt>
                <c:pt idx="203">
                  <c:v>-3.5110877522185328E-2</c:v>
                </c:pt>
                <c:pt idx="204">
                  <c:v>-3.5092789520655469E-2</c:v>
                </c:pt>
                <c:pt idx="205">
                  <c:v>-3.5126993668083875E-2</c:v>
                </c:pt>
                <c:pt idx="206">
                  <c:v>-3.516599048327021E-2</c:v>
                </c:pt>
                <c:pt idx="207">
                  <c:v>-3.5163179267301066E-2</c:v>
                </c:pt>
                <c:pt idx="208">
                  <c:v>-3.5246655773242472E-2</c:v>
                </c:pt>
                <c:pt idx="209">
                  <c:v>-3.526799657903705E-2</c:v>
                </c:pt>
                <c:pt idx="210">
                  <c:v>-3.5311103185928561E-2</c:v>
                </c:pt>
                <c:pt idx="211">
                  <c:v>-3.5518375120353406E-2</c:v>
                </c:pt>
                <c:pt idx="212">
                  <c:v>-3.5517009161822807E-2</c:v>
                </c:pt>
                <c:pt idx="213">
                  <c:v>-3.5729281223788573E-2</c:v>
                </c:pt>
                <c:pt idx="214">
                  <c:v>-3.569745163395948E-2</c:v>
                </c:pt>
                <c:pt idx="215">
                  <c:v>-3.5661236929480027E-2</c:v>
                </c:pt>
                <c:pt idx="216">
                  <c:v>-3.5744520076225958E-2</c:v>
                </c:pt>
                <c:pt idx="217">
                  <c:v>-3.5859921343870678E-2</c:v>
                </c:pt>
                <c:pt idx="218">
                  <c:v>-3.5945490387505677E-2</c:v>
                </c:pt>
                <c:pt idx="219">
                  <c:v>-3.5936230656925007E-2</c:v>
                </c:pt>
                <c:pt idx="220">
                  <c:v>-3.5906140590306737E-2</c:v>
                </c:pt>
                <c:pt idx="221">
                  <c:v>-3.5919517177722467E-2</c:v>
                </c:pt>
                <c:pt idx="222">
                  <c:v>-3.5943134997069109E-2</c:v>
                </c:pt>
                <c:pt idx="223">
                  <c:v>-3.5947500147387103E-2</c:v>
                </c:pt>
                <c:pt idx="224">
                  <c:v>-3.5946554533377043E-2</c:v>
                </c:pt>
                <c:pt idx="225">
                  <c:v>-3.5953487731442725E-2</c:v>
                </c:pt>
                <c:pt idx="226">
                  <c:v>-3.6069699689132345E-2</c:v>
                </c:pt>
                <c:pt idx="227">
                  <c:v>-3.6163351454266753E-2</c:v>
                </c:pt>
                <c:pt idx="228">
                  <c:v>-3.6427788424610523E-2</c:v>
                </c:pt>
                <c:pt idx="229">
                  <c:v>-3.6425707044125649E-2</c:v>
                </c:pt>
                <c:pt idx="230">
                  <c:v>-3.6411158623448375E-2</c:v>
                </c:pt>
                <c:pt idx="231">
                  <c:v>-3.6471091424050445E-2</c:v>
                </c:pt>
                <c:pt idx="232">
                  <c:v>-3.6543617117894882E-2</c:v>
                </c:pt>
                <c:pt idx="233">
                  <c:v>-3.6661466945029877E-2</c:v>
                </c:pt>
                <c:pt idx="234">
                  <c:v>-3.6635072758798744E-2</c:v>
                </c:pt>
                <c:pt idx="235">
                  <c:v>-3.665765516154499E-2</c:v>
                </c:pt>
                <c:pt idx="236">
                  <c:v>-3.6663374898885069E-2</c:v>
                </c:pt>
                <c:pt idx="237">
                  <c:v>-3.6681899269022787E-2</c:v>
                </c:pt>
                <c:pt idx="238">
                  <c:v>-3.6880662780116188E-2</c:v>
                </c:pt>
                <c:pt idx="239">
                  <c:v>-3.6866317490698554E-2</c:v>
                </c:pt>
                <c:pt idx="240">
                  <c:v>-3.6846243481818058E-2</c:v>
                </c:pt>
                <c:pt idx="241">
                  <c:v>-3.6818918910240084E-2</c:v>
                </c:pt>
                <c:pt idx="242">
                  <c:v>-3.6652098574405267E-2</c:v>
                </c:pt>
                <c:pt idx="243">
                  <c:v>-3.6694059686453527E-2</c:v>
                </c:pt>
                <c:pt idx="244">
                  <c:v>-3.6644125410420024E-2</c:v>
                </c:pt>
                <c:pt idx="245">
                  <c:v>-3.6658416181419635E-2</c:v>
                </c:pt>
                <c:pt idx="246">
                  <c:v>-3.7035250808072517E-2</c:v>
                </c:pt>
                <c:pt idx="247">
                  <c:v>-3.6870962242819334E-2</c:v>
                </c:pt>
                <c:pt idx="248">
                  <c:v>-3.7328991458087796E-2</c:v>
                </c:pt>
                <c:pt idx="249">
                  <c:v>-3.7263424851057235E-2</c:v>
                </c:pt>
                <c:pt idx="250">
                  <c:v>-3.7410194705726686E-2</c:v>
                </c:pt>
                <c:pt idx="251">
                  <c:v>-3.7317950459341137E-2</c:v>
                </c:pt>
              </c:numCache>
            </c:numRef>
          </c:val>
          <c:smooth val="0"/>
          <c:extLst>
            <c:ext xmlns:c16="http://schemas.microsoft.com/office/drawing/2014/chart" uri="{C3380CC4-5D6E-409C-BE32-E72D297353CC}">
              <c16:uniqueId val="{00000001-8B14-4A6F-9260-98A9E4F9E8FE}"/>
            </c:ext>
          </c:extLst>
        </c:ser>
        <c:ser>
          <c:idx val="2"/>
          <c:order val="2"/>
          <c:tx>
            <c:strRef>
              <c:f>'VaR_ES S(d) + Graphs'!$K$4</c:f>
              <c:strCache>
                <c:ptCount val="1"/>
                <c:pt idx="0">
                  <c:v>VaR 10days</c:v>
                </c:pt>
              </c:strCache>
            </c:strRef>
          </c:tx>
          <c:spPr>
            <a:ln w="28575" cap="rnd">
              <a:solidFill>
                <a:schemeClr val="accent3"/>
              </a:solidFill>
              <a:round/>
            </a:ln>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'VaR_ES S(d) + Graphs'!$K$5:$K$256</c:f>
              <c:numCache>
                <c:formatCode>0.000%</c:formatCode>
                <c:ptCount val="252"/>
                <c:pt idx="0">
                  <c:v>-8.0683108409185134E-2</c:v>
                </c:pt>
                <c:pt idx="1">
                  <c:v>-8.0800581398053295E-2</c:v>
                </c:pt>
                <c:pt idx="2">
                  <c:v>-8.0801484162449269E-2</c:v>
                </c:pt>
                <c:pt idx="3">
                  <c:v>-8.055071773866837E-2</c:v>
                </c:pt>
                <c:pt idx="4">
                  <c:v>-8.1017636124167888E-2</c:v>
                </c:pt>
                <c:pt idx="5">
                  <c:v>-8.0653031438875186E-2</c:v>
                </c:pt>
                <c:pt idx="6">
                  <c:v>-8.0361000493564066E-2</c:v>
                </c:pt>
                <c:pt idx="7">
                  <c:v>-7.9848363377633569E-2</c:v>
                </c:pt>
                <c:pt idx="8">
                  <c:v>-8.0351386282964468E-2</c:v>
                </c:pt>
                <c:pt idx="9">
                  <c:v>-8.0487521944167681E-2</c:v>
                </c:pt>
                <c:pt idx="10">
                  <c:v>-8.0657269861686046E-2</c:v>
                </c:pt>
                <c:pt idx="11">
                  <c:v>-8.0902477061063904E-2</c:v>
                </c:pt>
                <c:pt idx="12">
                  <c:v>-7.9855968979858138E-2</c:v>
                </c:pt>
                <c:pt idx="13">
                  <c:v>-7.9857845986300455E-2</c:v>
                </c:pt>
                <c:pt idx="14">
                  <c:v>-7.9863174215164617E-2</c:v>
                </c:pt>
                <c:pt idx="15">
                  <c:v>-7.9750173237603167E-2</c:v>
                </c:pt>
                <c:pt idx="16">
                  <c:v>-7.966018600842549E-2</c:v>
                </c:pt>
                <c:pt idx="17">
                  <c:v>-7.9419886484784888E-2</c:v>
                </c:pt>
                <c:pt idx="18">
                  <c:v>-7.9385361509671695E-2</c:v>
                </c:pt>
                <c:pt idx="19">
                  <c:v>-7.937666512842155E-2</c:v>
                </c:pt>
                <c:pt idx="20">
                  <c:v>-7.9084746277056514E-2</c:v>
                </c:pt>
                <c:pt idx="21">
                  <c:v>-7.9088552735023285E-2</c:v>
                </c:pt>
                <c:pt idx="22">
                  <c:v>-7.9174416316914117E-2</c:v>
                </c:pt>
                <c:pt idx="23">
                  <c:v>-7.9176198454616084E-2</c:v>
                </c:pt>
                <c:pt idx="24">
                  <c:v>-7.8842179009500704E-2</c:v>
                </c:pt>
                <c:pt idx="25">
                  <c:v>-7.9061736150282697E-2</c:v>
                </c:pt>
                <c:pt idx="26">
                  <c:v>-7.9062692025551606E-2</c:v>
                </c:pt>
                <c:pt idx="27">
                  <c:v>-7.9179789382780738E-2</c:v>
                </c:pt>
                <c:pt idx="28">
                  <c:v>-7.9105584433409509E-2</c:v>
                </c:pt>
                <c:pt idx="29">
                  <c:v>-7.9165660235889126E-2</c:v>
                </c:pt>
                <c:pt idx="30">
                  <c:v>-7.9498211847822131E-2</c:v>
                </c:pt>
                <c:pt idx="31">
                  <c:v>-7.9585319511633681E-2</c:v>
                </c:pt>
                <c:pt idx="32">
                  <c:v>-7.9610061993882875E-2</c:v>
                </c:pt>
                <c:pt idx="33">
                  <c:v>-7.9976321338704984E-2</c:v>
                </c:pt>
                <c:pt idx="34">
                  <c:v>-8.0017619009535412E-2</c:v>
                </c:pt>
                <c:pt idx="35">
                  <c:v>-8.0078324852479399E-2</c:v>
                </c:pt>
                <c:pt idx="36">
                  <c:v>-8.0058667701777733E-2</c:v>
                </c:pt>
                <c:pt idx="37">
                  <c:v>-8.0033156295787611E-2</c:v>
                </c:pt>
                <c:pt idx="38">
                  <c:v>-8.0057146372135859E-2</c:v>
                </c:pt>
                <c:pt idx="39">
                  <c:v>-8.0156187944405488E-2</c:v>
                </c:pt>
                <c:pt idx="40">
                  <c:v>-8.0175308238878959E-2</c:v>
                </c:pt>
                <c:pt idx="41">
                  <c:v>-8.0628458852199492E-2</c:v>
                </c:pt>
                <c:pt idx="42">
                  <c:v>-8.0490676256165017E-2</c:v>
                </c:pt>
                <c:pt idx="43">
                  <c:v>-8.0652175857699918E-2</c:v>
                </c:pt>
                <c:pt idx="44">
                  <c:v>-8.0937363842782772E-2</c:v>
                </c:pt>
                <c:pt idx="45">
                  <c:v>-8.0934909144501729E-2</c:v>
                </c:pt>
                <c:pt idx="46">
                  <c:v>-8.0996492102853618E-2</c:v>
                </c:pt>
                <c:pt idx="47">
                  <c:v>-8.1334112538086853E-2</c:v>
                </c:pt>
                <c:pt idx="48">
                  <c:v>-8.1404995183545478E-2</c:v>
                </c:pt>
                <c:pt idx="49">
                  <c:v>-8.1045896056381753E-2</c:v>
                </c:pt>
                <c:pt idx="50">
                  <c:v>-8.1428252457097616E-2</c:v>
                </c:pt>
                <c:pt idx="51">
                  <c:v>-8.1437693910036885E-2</c:v>
                </c:pt>
                <c:pt idx="52">
                  <c:v>-8.1479940927223216E-2</c:v>
                </c:pt>
                <c:pt idx="53">
                  <c:v>-8.150938470878856E-2</c:v>
                </c:pt>
                <c:pt idx="54">
                  <c:v>-8.152247323731554E-2</c:v>
                </c:pt>
                <c:pt idx="55">
                  <c:v>-8.1656317791029456E-2</c:v>
                </c:pt>
                <c:pt idx="56">
                  <c:v>-8.1700910274644767E-2</c:v>
                </c:pt>
                <c:pt idx="57">
                  <c:v>-8.1332199402173219E-2</c:v>
                </c:pt>
                <c:pt idx="58">
                  <c:v>-8.1402277911511625E-2</c:v>
                </c:pt>
                <c:pt idx="59">
                  <c:v>-8.070299524674511E-2</c:v>
                </c:pt>
                <c:pt idx="60">
                  <c:v>-8.0486745038653967E-2</c:v>
                </c:pt>
                <c:pt idx="61">
                  <c:v>-8.0543002955313386E-2</c:v>
                </c:pt>
                <c:pt idx="62">
                  <c:v>-8.058678411363486E-2</c:v>
                </c:pt>
                <c:pt idx="63">
                  <c:v>-8.0563443128870774E-2</c:v>
                </c:pt>
                <c:pt idx="64">
                  <c:v>-7.7297362397505634E-2</c:v>
                </c:pt>
                <c:pt idx="65">
                  <c:v>-7.7440390190542399E-2</c:v>
                </c:pt>
                <c:pt idx="66">
                  <c:v>-7.7370405820548563E-2</c:v>
                </c:pt>
                <c:pt idx="67">
                  <c:v>-7.743009429886423E-2</c:v>
                </c:pt>
                <c:pt idx="68">
                  <c:v>-7.7604913310540091E-2</c:v>
                </c:pt>
                <c:pt idx="69">
                  <c:v>-7.7614907302873626E-2</c:v>
                </c:pt>
                <c:pt idx="70">
                  <c:v>-7.7351464637816059E-2</c:v>
                </c:pt>
                <c:pt idx="71">
                  <c:v>-7.9476588843840373E-2</c:v>
                </c:pt>
                <c:pt idx="72">
                  <c:v>-7.945425796784468E-2</c:v>
                </c:pt>
                <c:pt idx="73">
                  <c:v>-7.939302030305459E-2</c:v>
                </c:pt>
                <c:pt idx="74">
                  <c:v>-7.9392839865690346E-2</c:v>
                </c:pt>
                <c:pt idx="75">
                  <c:v>-7.9625746334746117E-2</c:v>
                </c:pt>
                <c:pt idx="76">
                  <c:v>-8.0068952255642298E-2</c:v>
                </c:pt>
                <c:pt idx="77">
                  <c:v>-8.0212136183316379E-2</c:v>
                </c:pt>
                <c:pt idx="78">
                  <c:v>-8.0291310753624209E-2</c:v>
                </c:pt>
                <c:pt idx="79">
                  <c:v>-8.0444322632820642E-2</c:v>
                </c:pt>
                <c:pt idx="80">
                  <c:v>-8.0377754917151129E-2</c:v>
                </c:pt>
                <c:pt idx="81">
                  <c:v>-8.0366948290351431E-2</c:v>
                </c:pt>
                <c:pt idx="82">
                  <c:v>-8.0660168405916527E-2</c:v>
                </c:pt>
                <c:pt idx="83">
                  <c:v>-8.0752578380358112E-2</c:v>
                </c:pt>
                <c:pt idx="84">
                  <c:v>-8.1047612334630759E-2</c:v>
                </c:pt>
                <c:pt idx="85">
                  <c:v>-8.1045405353629058E-2</c:v>
                </c:pt>
                <c:pt idx="86">
                  <c:v>-8.1337102761623176E-2</c:v>
                </c:pt>
                <c:pt idx="87">
                  <c:v>-8.1319357908923098E-2</c:v>
                </c:pt>
                <c:pt idx="88">
                  <c:v>-8.1016837558822469E-2</c:v>
                </c:pt>
                <c:pt idx="89">
                  <c:v>-8.059631073490145E-2</c:v>
                </c:pt>
                <c:pt idx="90">
                  <c:v>-8.0741723040059513E-2</c:v>
                </c:pt>
                <c:pt idx="91">
                  <c:v>-8.0736267748817661E-2</c:v>
                </c:pt>
                <c:pt idx="92">
                  <c:v>-8.0936822474202155E-2</c:v>
                </c:pt>
                <c:pt idx="93">
                  <c:v>-8.0978246253386094E-2</c:v>
                </c:pt>
                <c:pt idx="94">
                  <c:v>-8.0645062744774593E-2</c:v>
                </c:pt>
                <c:pt idx="95">
                  <c:v>-8.071707158572089E-2</c:v>
                </c:pt>
                <c:pt idx="96">
                  <c:v>-8.0782789782283954E-2</c:v>
                </c:pt>
                <c:pt idx="97">
                  <c:v>-8.0992011428284716E-2</c:v>
                </c:pt>
                <c:pt idx="98">
                  <c:v>-8.1150292474138366E-2</c:v>
                </c:pt>
                <c:pt idx="99">
                  <c:v>-8.1266201891297629E-2</c:v>
                </c:pt>
                <c:pt idx="100">
                  <c:v>-8.1555916672189269E-2</c:v>
                </c:pt>
                <c:pt idx="101">
                  <c:v>-8.1687085301383466E-2</c:v>
                </c:pt>
                <c:pt idx="102">
                  <c:v>-8.1770015288390258E-2</c:v>
                </c:pt>
                <c:pt idx="103">
                  <c:v>-8.2346047582635307E-2</c:v>
                </c:pt>
                <c:pt idx="104">
                  <c:v>-8.2355760902508499E-2</c:v>
                </c:pt>
                <c:pt idx="105">
                  <c:v>-8.2296215735758654E-2</c:v>
                </c:pt>
                <c:pt idx="106">
                  <c:v>-8.2134749129309043E-2</c:v>
                </c:pt>
                <c:pt idx="107">
                  <c:v>-8.2126467585084295E-2</c:v>
                </c:pt>
                <c:pt idx="108">
                  <c:v>-8.2120533394287404E-2</c:v>
                </c:pt>
                <c:pt idx="109">
                  <c:v>-8.2188795115296351E-2</c:v>
                </c:pt>
                <c:pt idx="110">
                  <c:v>-8.2197940466498795E-2</c:v>
                </c:pt>
                <c:pt idx="111">
                  <c:v>-8.2507821037107923E-2</c:v>
                </c:pt>
                <c:pt idx="112">
                  <c:v>-8.2514903944034115E-2</c:v>
                </c:pt>
                <c:pt idx="113">
                  <c:v>-8.2550518273268272E-2</c:v>
                </c:pt>
                <c:pt idx="114">
                  <c:v>-8.2002358493343599E-2</c:v>
                </c:pt>
                <c:pt idx="115">
                  <c:v>-8.2042734744305901E-2</c:v>
                </c:pt>
                <c:pt idx="116">
                  <c:v>-8.2192019909960612E-2</c:v>
                </c:pt>
                <c:pt idx="117">
                  <c:v>-8.2177002644965344E-2</c:v>
                </c:pt>
                <c:pt idx="118">
                  <c:v>-8.2156269668217638E-2</c:v>
                </c:pt>
                <c:pt idx="119">
                  <c:v>-8.1387738628409076E-2</c:v>
                </c:pt>
                <c:pt idx="120">
                  <c:v>-8.1383886940489966E-2</c:v>
                </c:pt>
                <c:pt idx="121">
                  <c:v>-8.1696879924919932E-2</c:v>
                </c:pt>
                <c:pt idx="122">
                  <c:v>-8.1633998715609293E-2</c:v>
                </c:pt>
                <c:pt idx="123">
                  <c:v>-8.1947392579162878E-2</c:v>
                </c:pt>
                <c:pt idx="124">
                  <c:v>-8.165683940275123E-2</c:v>
                </c:pt>
                <c:pt idx="125">
                  <c:v>-8.14744476314605E-2</c:v>
                </c:pt>
                <c:pt idx="126">
                  <c:v>-8.2151110972432745E-2</c:v>
                </c:pt>
                <c:pt idx="127">
                  <c:v>-8.2153666513252219E-2</c:v>
                </c:pt>
                <c:pt idx="128">
                  <c:v>-8.2405102248347725E-2</c:v>
                </c:pt>
                <c:pt idx="129">
                  <c:v>-8.2519124083410902E-2</c:v>
                </c:pt>
                <c:pt idx="130">
                  <c:v>-8.2683914095703998E-2</c:v>
                </c:pt>
                <c:pt idx="131">
                  <c:v>-8.2919069096698259E-2</c:v>
                </c:pt>
                <c:pt idx="132">
                  <c:v>-8.253728641641693E-2</c:v>
                </c:pt>
                <c:pt idx="133">
                  <c:v>-8.2362125929672209E-2</c:v>
                </c:pt>
                <c:pt idx="134">
                  <c:v>-8.3491159334191559E-2</c:v>
                </c:pt>
                <c:pt idx="135">
                  <c:v>-8.4529848861317258E-2</c:v>
                </c:pt>
                <c:pt idx="136">
                  <c:v>-8.3473777183573586E-2</c:v>
                </c:pt>
                <c:pt idx="137">
                  <c:v>-8.3410559798351991E-2</c:v>
                </c:pt>
                <c:pt idx="138">
                  <c:v>-8.3349511887368305E-2</c:v>
                </c:pt>
                <c:pt idx="139">
                  <c:v>-8.3365179092032476E-2</c:v>
                </c:pt>
                <c:pt idx="140">
                  <c:v>-8.3743594922585082E-2</c:v>
                </c:pt>
                <c:pt idx="141">
                  <c:v>-8.3724865129933657E-2</c:v>
                </c:pt>
                <c:pt idx="142">
                  <c:v>-8.3782075616516377E-2</c:v>
                </c:pt>
                <c:pt idx="143">
                  <c:v>-8.3631656018580622E-2</c:v>
                </c:pt>
                <c:pt idx="144">
                  <c:v>-8.3735714912702194E-2</c:v>
                </c:pt>
                <c:pt idx="145">
                  <c:v>-8.3181483579747612E-2</c:v>
                </c:pt>
                <c:pt idx="146">
                  <c:v>-8.3160086766807556E-2</c:v>
                </c:pt>
                <c:pt idx="147">
                  <c:v>-8.3106832644221182E-2</c:v>
                </c:pt>
                <c:pt idx="148">
                  <c:v>-8.3361985906643538E-2</c:v>
                </c:pt>
                <c:pt idx="149">
                  <c:v>-8.3189588332122588E-2</c:v>
                </c:pt>
                <c:pt idx="150">
                  <c:v>-8.5838316458737351E-2</c:v>
                </c:pt>
                <c:pt idx="151">
                  <c:v>-9.5343886633664138E-2</c:v>
                </c:pt>
                <c:pt idx="152">
                  <c:v>-9.5451973361925527E-2</c:v>
                </c:pt>
                <c:pt idx="153">
                  <c:v>-9.5544182878346956E-2</c:v>
                </c:pt>
                <c:pt idx="154">
                  <c:v>-9.5043893712246599E-2</c:v>
                </c:pt>
                <c:pt idx="155">
                  <c:v>-9.5282810435926124E-2</c:v>
                </c:pt>
                <c:pt idx="156">
                  <c:v>-9.5079328025040585E-2</c:v>
                </c:pt>
                <c:pt idx="157">
                  <c:v>-9.520964470516248E-2</c:v>
                </c:pt>
                <c:pt idx="158">
                  <c:v>-9.520956423446772E-2</c:v>
                </c:pt>
                <c:pt idx="159">
                  <c:v>-9.5204686125503743E-2</c:v>
                </c:pt>
                <c:pt idx="160">
                  <c:v>-9.4955757398345303E-2</c:v>
                </c:pt>
                <c:pt idx="161">
                  <c:v>-9.4474290525861385E-2</c:v>
                </c:pt>
                <c:pt idx="162">
                  <c:v>-9.2597695395147131E-2</c:v>
                </c:pt>
                <c:pt idx="163">
                  <c:v>-9.3075459385873652E-2</c:v>
                </c:pt>
                <c:pt idx="164">
                  <c:v>-9.2820005061905422E-2</c:v>
                </c:pt>
                <c:pt idx="165">
                  <c:v>-9.2843192559055515E-2</c:v>
                </c:pt>
                <c:pt idx="166">
                  <c:v>-9.3212347466463688E-2</c:v>
                </c:pt>
                <c:pt idx="167">
                  <c:v>-9.2835359391306951E-2</c:v>
                </c:pt>
                <c:pt idx="168">
                  <c:v>-9.2864383145511598E-2</c:v>
                </c:pt>
                <c:pt idx="169">
                  <c:v>-9.290823964178023E-2</c:v>
                </c:pt>
                <c:pt idx="170">
                  <c:v>-9.2833559809486182E-2</c:v>
                </c:pt>
                <c:pt idx="171">
                  <c:v>-9.2697984573448897E-2</c:v>
                </c:pt>
                <c:pt idx="172">
                  <c:v>-9.2360512909158934E-2</c:v>
                </c:pt>
                <c:pt idx="173">
                  <c:v>-9.2668078980552598E-2</c:v>
                </c:pt>
                <c:pt idx="174">
                  <c:v>-9.2629179694251121E-2</c:v>
                </c:pt>
                <c:pt idx="175">
                  <c:v>-9.2642269604370844E-2</c:v>
                </c:pt>
                <c:pt idx="176">
                  <c:v>-9.2730775885206604E-2</c:v>
                </c:pt>
                <c:pt idx="177">
                  <c:v>-9.3877761735151208E-2</c:v>
                </c:pt>
                <c:pt idx="178">
                  <c:v>-9.383695791218534E-2</c:v>
                </c:pt>
                <c:pt idx="179">
                  <c:v>-9.3777005469019833E-2</c:v>
                </c:pt>
                <c:pt idx="180">
                  <c:v>-9.3570429489455043E-2</c:v>
                </c:pt>
                <c:pt idx="181">
                  <c:v>-9.3568460038901846E-2</c:v>
                </c:pt>
                <c:pt idx="182">
                  <c:v>-9.4050251968083975E-2</c:v>
                </c:pt>
                <c:pt idx="183">
                  <c:v>-9.4069717663656224E-2</c:v>
                </c:pt>
                <c:pt idx="184">
                  <c:v>-9.4142726853608028E-2</c:v>
                </c:pt>
                <c:pt idx="185">
                  <c:v>-9.4033027000962208E-2</c:v>
                </c:pt>
                <c:pt idx="186">
                  <c:v>-9.4478466513771786E-2</c:v>
                </c:pt>
                <c:pt idx="187">
                  <c:v>-9.3930065653989966E-2</c:v>
                </c:pt>
                <c:pt idx="188">
                  <c:v>-9.393284385076911E-2</c:v>
                </c:pt>
                <c:pt idx="189">
                  <c:v>-9.4978904801205161E-2</c:v>
                </c:pt>
                <c:pt idx="190">
                  <c:v>-9.5143693189672474E-2</c:v>
                </c:pt>
                <c:pt idx="191">
                  <c:v>-9.5433700189167844E-2</c:v>
                </c:pt>
                <c:pt idx="192">
                  <c:v>-9.5912863778185309E-2</c:v>
                </c:pt>
                <c:pt idx="193">
                  <c:v>-9.6614140168697044E-2</c:v>
                </c:pt>
                <c:pt idx="194">
                  <c:v>-9.5931631259657923E-2</c:v>
                </c:pt>
                <c:pt idx="195">
                  <c:v>-9.6243433144962101E-2</c:v>
                </c:pt>
                <c:pt idx="196">
                  <c:v>-9.6525985363020456E-2</c:v>
                </c:pt>
                <c:pt idx="197">
                  <c:v>-9.6784567559375576E-2</c:v>
                </c:pt>
                <c:pt idx="198">
                  <c:v>-9.7410104607450726E-2</c:v>
                </c:pt>
                <c:pt idx="199">
                  <c:v>-9.6832720690412113E-2</c:v>
                </c:pt>
                <c:pt idx="200">
                  <c:v>-9.6838628381258757E-2</c:v>
                </c:pt>
                <c:pt idx="201">
                  <c:v>-9.6600179564350963E-2</c:v>
                </c:pt>
                <c:pt idx="202">
                  <c:v>-9.6912864193063469E-2</c:v>
                </c:pt>
                <c:pt idx="203">
                  <c:v>-9.691348704970168E-2</c:v>
                </c:pt>
                <c:pt idx="204">
                  <c:v>-9.6863560319704375E-2</c:v>
                </c:pt>
                <c:pt idx="205">
                  <c:v>-9.69579710389111E-2</c:v>
                </c:pt>
                <c:pt idx="206">
                  <c:v>-9.7065610540121292E-2</c:v>
                </c:pt>
                <c:pt idx="207">
                  <c:v>-9.7057850986340635E-2</c:v>
                </c:pt>
                <c:pt idx="208">
                  <c:v>-9.7288263891070662E-2</c:v>
                </c:pt>
                <c:pt idx="209">
                  <c:v>-9.7347169052432583E-2</c:v>
                </c:pt>
                <c:pt idx="210">
                  <c:v>-9.7466152452551191E-2</c:v>
                </c:pt>
                <c:pt idx="211">
                  <c:v>-9.8038267060622603E-2</c:v>
                </c:pt>
                <c:pt idx="212">
                  <c:v>-9.8034496724655307E-2</c:v>
                </c:pt>
                <c:pt idx="213">
                  <c:v>-9.8620412747840253E-2</c:v>
                </c:pt>
                <c:pt idx="214">
                  <c:v>-9.8532556312473457E-2</c:v>
                </c:pt>
                <c:pt idx="215">
                  <c:v>-9.8432596028331876E-2</c:v>
                </c:pt>
                <c:pt idx="216">
                  <c:v>-9.866247522057138E-2</c:v>
                </c:pt>
                <c:pt idx="217">
                  <c:v>-9.8981007255275991E-2</c:v>
                </c:pt>
                <c:pt idx="218">
                  <c:v>-9.9217196008944575E-2</c:v>
                </c:pt>
                <c:pt idx="219">
                  <c:v>-9.9191637183787151E-2</c:v>
                </c:pt>
                <c:pt idx="220">
                  <c:v>-9.9108582202330417E-2</c:v>
                </c:pt>
                <c:pt idx="221">
                  <c:v>-9.9145504427656864E-2</c:v>
                </c:pt>
                <c:pt idx="222">
                  <c:v>-9.9210694630549032E-2</c:v>
                </c:pt>
                <c:pt idx="223">
                  <c:v>-9.9222743373521799E-2</c:v>
                </c:pt>
                <c:pt idx="224">
                  <c:v>-9.9220133277802602E-2</c:v>
                </c:pt>
                <c:pt idx="225">
                  <c:v>-9.9239270378563671E-2</c:v>
                </c:pt>
                <c:pt idx="226">
                  <c:v>-9.9560040090156787E-2</c:v>
                </c:pt>
                <c:pt idx="227">
                  <c:v>-9.9818538873669121E-2</c:v>
                </c:pt>
                <c:pt idx="228">
                  <c:v>-0.10054844113500339</c:v>
                </c:pt>
                <c:pt idx="229">
                  <c:v>-0.10054269608233306</c:v>
                </c:pt>
                <c:pt idx="230">
                  <c:v>-0.10050253934805578</c:v>
                </c:pt>
                <c:pt idx="231">
                  <c:v>-0.10066796662031154</c:v>
                </c:pt>
                <c:pt idx="232">
                  <c:v>-0.10086815295535037</c:v>
                </c:pt>
                <c:pt idx="233">
                  <c:v>-0.10119344353484787</c:v>
                </c:pt>
                <c:pt idx="234">
                  <c:v>-0.10112058996905809</c:v>
                </c:pt>
                <c:pt idx="235">
                  <c:v>-0.10118292220198837</c:v>
                </c:pt>
                <c:pt idx="236">
                  <c:v>-0.10119870989314721</c:v>
                </c:pt>
                <c:pt idx="237">
                  <c:v>-0.1012498410932806</c:v>
                </c:pt>
                <c:pt idx="238">
                  <c:v>-0.1017984706439414</c:v>
                </c:pt>
                <c:pt idx="239">
                  <c:v>-0.10175887459512942</c:v>
                </c:pt>
                <c:pt idx="240">
                  <c:v>-0.10170346606259001</c:v>
                </c:pt>
                <c:pt idx="241">
                  <c:v>-0.10162804443542937</c:v>
                </c:pt>
                <c:pt idx="242">
                  <c:v>-0.10116758484007066</c:v>
                </c:pt>
                <c:pt idx="243">
                  <c:v>-0.10128340643087286</c:v>
                </c:pt>
                <c:pt idx="244">
                  <c:v>-0.10114557721225959</c:v>
                </c:pt>
                <c:pt idx="245">
                  <c:v>-0.10118502277864641</c:v>
                </c:pt>
                <c:pt idx="246">
                  <c:v>-0.1022251664687871</c:v>
                </c:pt>
                <c:pt idx="247">
                  <c:v>-0.10177169509852532</c:v>
                </c:pt>
                <c:pt idx="248">
                  <c:v>-0.10303595311640759</c:v>
                </c:pt>
                <c:pt idx="249">
                  <c:v>-0.10285497534057918</c:v>
                </c:pt>
                <c:pt idx="250">
                  <c:v>-0.10326009134489454</c:v>
                </c:pt>
                <c:pt idx="251">
                  <c:v>-0.10300547761238825</c:v>
                </c:pt>
              </c:numCache>
            </c:numRef>
          </c:val>
          <c:smooth val="0"/>
          <c:extLst>
            <c:ext xmlns:c16="http://schemas.microsoft.com/office/drawing/2014/chart" uri="{C3380CC4-5D6E-409C-BE32-E72D297353CC}">
              <c16:uniqueId val="{00000002-8B14-4A6F-9260-98A9E4F9E8FE}"/>
            </c:ext>
          </c:extLst>
        </c:ser>
        <c:ser>
          <c:idx val="3"/>
          <c:order val="3"/>
          <c:tx>
            <c:strRef>
              <c:f>'VaR_ES S(d) + Graphs'!$M$4</c:f>
              <c:strCache>
                <c:ptCount val="1"/>
                <c:pt idx="0">
                  <c:v>ES 10days</c:v>
                </c:pt>
              </c:strCache>
            </c:strRef>
          </c:tx>
          <c:spPr>
            <a:ln w="28575" cap="rnd">
              <a:solidFill>
                <a:schemeClr val="accent4"/>
              </a:solidFill>
              <a:round/>
            </a:ln>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'VaR_ES S(d) + Graphs'!$M$5:$M$256</c:f>
              <c:numCache>
                <c:formatCode>0.000%</c:formatCode>
                <c:ptCount val="252"/>
                <c:pt idx="0">
                  <c:v>-9.2435774663547798E-2</c:v>
                </c:pt>
                <c:pt idx="1">
                  <c:v>-9.2570359298946359E-2</c:v>
                </c:pt>
                <c:pt idx="2">
                  <c:v>-9.2571393564084684E-2</c:v>
                </c:pt>
                <c:pt idx="3">
                  <c:v>-9.2284099369564596E-2</c:v>
                </c:pt>
                <c:pt idx="4">
                  <c:v>-9.2819031197542923E-2</c:v>
                </c:pt>
                <c:pt idx="5">
                  <c:v>-9.2401316545796169E-2</c:v>
                </c:pt>
                <c:pt idx="6">
                  <c:v>-9.2066747053026241E-2</c:v>
                </c:pt>
                <c:pt idx="7">
                  <c:v>-9.1479436897696026E-2</c:v>
                </c:pt>
                <c:pt idx="8">
                  <c:v>-9.2055732393054965E-2</c:v>
                </c:pt>
                <c:pt idx="9">
                  <c:v>-9.2211698189995209E-2</c:v>
                </c:pt>
                <c:pt idx="10">
                  <c:v>-9.2406172356431102E-2</c:v>
                </c:pt>
                <c:pt idx="11">
                  <c:v>-9.268709754479422E-2</c:v>
                </c:pt>
                <c:pt idx="12">
                  <c:v>-9.1488150366317578E-2</c:v>
                </c:pt>
                <c:pt idx="13">
                  <c:v>-9.1490300786002246E-2</c:v>
                </c:pt>
                <c:pt idx="14">
                  <c:v>-9.1496405148766072E-2</c:v>
                </c:pt>
                <c:pt idx="15">
                  <c:v>-9.1366943938054446E-2</c:v>
                </c:pt>
                <c:pt idx="16">
                  <c:v>-9.1263848762337133E-2</c:v>
                </c:pt>
                <c:pt idx="17">
                  <c:v>-9.098854612394161E-2</c:v>
                </c:pt>
                <c:pt idx="18">
                  <c:v>-9.0948992084902314E-2</c:v>
                </c:pt>
                <c:pt idx="19">
                  <c:v>-9.0939028949452091E-2</c:v>
                </c:pt>
                <c:pt idx="20">
                  <c:v>-9.0604587878739096E-2</c:v>
                </c:pt>
                <c:pt idx="21">
                  <c:v>-9.060894880257829E-2</c:v>
                </c:pt>
                <c:pt idx="22">
                  <c:v>-9.0707319661906302E-2</c:v>
                </c:pt>
                <c:pt idx="23">
                  <c:v>-9.0709361393841101E-2</c:v>
                </c:pt>
                <c:pt idx="24">
                  <c:v>-9.0326687166599598E-2</c:v>
                </c:pt>
                <c:pt idx="25">
                  <c:v>-9.0578225992894834E-2</c:v>
                </c:pt>
                <c:pt idx="26">
                  <c:v>-9.0579321105275903E-2</c:v>
                </c:pt>
                <c:pt idx="27">
                  <c:v>-9.0713475392833032E-2</c:v>
                </c:pt>
                <c:pt idx="28">
                  <c:v>-9.0628461415133865E-2</c:v>
                </c:pt>
                <c:pt idx="29">
                  <c:v>-9.0697288130542189E-2</c:v>
                </c:pt>
                <c:pt idx="30">
                  <c:v>-9.1078280713385446E-2</c:v>
                </c:pt>
                <c:pt idx="31">
                  <c:v>-9.1178076873229916E-2</c:v>
                </c:pt>
                <c:pt idx="32">
                  <c:v>-9.1206423457278266E-2</c:v>
                </c:pt>
                <c:pt idx="33">
                  <c:v>-9.16260337937405E-2</c:v>
                </c:pt>
                <c:pt idx="34">
                  <c:v>-9.1673347069967409E-2</c:v>
                </c:pt>
                <c:pt idx="35">
                  <c:v>-9.1742895600381902E-2</c:v>
                </c:pt>
                <c:pt idx="36">
                  <c:v>-9.1720375100259724E-2</c:v>
                </c:pt>
                <c:pt idx="37">
                  <c:v>-9.1691147587562832E-2</c:v>
                </c:pt>
                <c:pt idx="38">
                  <c:v>-9.1718632166865877E-2</c:v>
                </c:pt>
                <c:pt idx="39">
                  <c:v>-9.1832100582215095E-2</c:v>
                </c:pt>
                <c:pt idx="40">
                  <c:v>-9.1854006025204313E-2</c:v>
                </c:pt>
                <c:pt idx="41">
                  <c:v>-9.2373164605078467E-2</c:v>
                </c:pt>
                <c:pt idx="42">
                  <c:v>-9.2215311973335393E-2</c:v>
                </c:pt>
                <c:pt idx="43">
                  <c:v>-9.2400336336799727E-2</c:v>
                </c:pt>
                <c:pt idx="44">
                  <c:v>-9.2727066092824703E-2</c:v>
                </c:pt>
                <c:pt idx="45">
                  <c:v>-9.2724253832096939E-2</c:v>
                </c:pt>
                <c:pt idx="46">
                  <c:v>-9.2794807242514141E-2</c:v>
                </c:pt>
                <c:pt idx="47">
                  <c:v>-9.3181606996370375E-2</c:v>
                </c:pt>
                <c:pt idx="48">
                  <c:v>-9.3262814728352406E-2</c:v>
                </c:pt>
                <c:pt idx="49">
                  <c:v>-9.2851407599216521E-2</c:v>
                </c:pt>
                <c:pt idx="50">
                  <c:v>-9.3289459761491819E-2</c:v>
                </c:pt>
                <c:pt idx="51">
                  <c:v>-9.3300276499141105E-2</c:v>
                </c:pt>
                <c:pt idx="52">
                  <c:v>-9.3348677407805128E-2</c:v>
                </c:pt>
                <c:pt idx="53">
                  <c:v>-9.3382410103677649E-2</c:v>
                </c:pt>
                <c:pt idx="54">
                  <c:v>-9.3397405166429331E-2</c:v>
                </c:pt>
                <c:pt idx="55">
                  <c:v>-9.3550746122807713E-2</c:v>
                </c:pt>
                <c:pt idx="56">
                  <c:v>-9.3601834149142138E-2</c:v>
                </c:pt>
                <c:pt idx="57">
                  <c:v>-9.3179415184432277E-2</c:v>
                </c:pt>
                <c:pt idx="58">
                  <c:v>-9.3259701646192156E-2</c:v>
                </c:pt>
                <c:pt idx="59">
                  <c:v>-9.2458558307754249E-2</c:v>
                </c:pt>
                <c:pt idx="60">
                  <c:v>-9.2210808116912776E-2</c:v>
                </c:pt>
                <c:pt idx="61">
                  <c:v>-9.2275260815995699E-2</c:v>
                </c:pt>
                <c:pt idx="62">
                  <c:v>-9.2325419335726855E-2</c:v>
                </c:pt>
                <c:pt idx="63">
                  <c:v>-9.2298678397621972E-2</c:v>
                </c:pt>
                <c:pt idx="64">
                  <c:v>-8.8556845584410057E-2</c:v>
                </c:pt>
                <c:pt idx="65">
                  <c:v>-8.8720707452258796E-2</c:v>
                </c:pt>
                <c:pt idx="66">
                  <c:v>-8.8640528842605926E-2</c:v>
                </c:pt>
                <c:pt idx="67">
                  <c:v>-8.8708911814461888E-2</c:v>
                </c:pt>
                <c:pt idx="68">
                  <c:v>-8.8909195753551343E-2</c:v>
                </c:pt>
                <c:pt idx="69">
                  <c:v>-8.8920645515980501E-2</c:v>
                </c:pt>
                <c:pt idx="70">
                  <c:v>-8.8618828601583433E-2</c:v>
                </c:pt>
                <c:pt idx="71">
                  <c:v>-9.1053508004908842E-2</c:v>
                </c:pt>
                <c:pt idx="72">
                  <c:v>-9.1027924312581207E-2</c:v>
                </c:pt>
                <c:pt idx="73">
                  <c:v>-9.0957766492746714E-2</c:v>
                </c:pt>
                <c:pt idx="74">
                  <c:v>-9.0957559772060423E-2</c:v>
                </c:pt>
                <c:pt idx="75">
                  <c:v>-9.1224392450124078E-2</c:v>
                </c:pt>
                <c:pt idx="76">
                  <c:v>-9.173215774872584E-2</c:v>
                </c:pt>
                <c:pt idx="77">
                  <c:v>-9.1896198494488893E-2</c:v>
                </c:pt>
                <c:pt idx="78">
                  <c:v>-9.1986905990572729E-2</c:v>
                </c:pt>
                <c:pt idx="79">
                  <c:v>-9.2162206271698702E-2</c:v>
                </c:pt>
                <c:pt idx="80">
                  <c:v>-9.2085942001682131E-2</c:v>
                </c:pt>
                <c:pt idx="81">
                  <c:v>-9.2073561232777393E-2</c:v>
                </c:pt>
                <c:pt idx="82">
                  <c:v>-9.240949311571546E-2</c:v>
                </c:pt>
                <c:pt idx="83">
                  <c:v>-9.2515363944722526E-2</c:v>
                </c:pt>
                <c:pt idx="84">
                  <c:v>-9.2853373878312745E-2</c:v>
                </c:pt>
                <c:pt idx="85">
                  <c:v>-9.2850845418482902E-2</c:v>
                </c:pt>
                <c:pt idx="86">
                  <c:v>-9.3185032789382657E-2</c:v>
                </c:pt>
                <c:pt idx="87">
                  <c:v>-9.3164703141232458E-2</c:v>
                </c:pt>
                <c:pt idx="88">
                  <c:v>-9.2818116309559814E-2</c:v>
                </c:pt>
                <c:pt idx="89">
                  <c:v>-9.2336333647706964E-2</c:v>
                </c:pt>
                <c:pt idx="90">
                  <c:v>-9.2502927366490448E-2</c:v>
                </c:pt>
                <c:pt idx="91">
                  <c:v>-9.2496677432868685E-2</c:v>
                </c:pt>
                <c:pt idx="92">
                  <c:v>-9.2726445866049681E-2</c:v>
                </c:pt>
                <c:pt idx="93">
                  <c:v>-9.2773903620142886E-2</c:v>
                </c:pt>
                <c:pt idx="94">
                  <c:v>-9.23921870956948E-2</c:v>
                </c:pt>
                <c:pt idx="95">
                  <c:v>-9.2474685069889567E-2</c:v>
                </c:pt>
                <c:pt idx="96">
                  <c:v>-9.254997607600686E-2</c:v>
                </c:pt>
                <c:pt idx="97">
                  <c:v>-9.2789673892635122E-2</c:v>
                </c:pt>
                <c:pt idx="98">
                  <c:v>-9.2971010871049961E-2</c:v>
                </c:pt>
                <c:pt idx="99">
                  <c:v>-9.3103804177817218E-2</c:v>
                </c:pt>
                <c:pt idx="100">
                  <c:v>-9.3435720123189375E-2</c:v>
                </c:pt>
                <c:pt idx="101">
                  <c:v>-9.3585995367787431E-2</c:v>
                </c:pt>
                <c:pt idx="102">
                  <c:v>-9.3681005311540874E-2</c:v>
                </c:pt>
                <c:pt idx="103">
                  <c:v>-9.4340945073401877E-2</c:v>
                </c:pt>
                <c:pt idx="104">
                  <c:v>-9.4352073279351495E-2</c:v>
                </c:pt>
                <c:pt idx="105">
                  <c:v>-9.4283854494471797E-2</c:v>
                </c:pt>
                <c:pt idx="106">
                  <c:v>-9.4098867932306013E-2</c:v>
                </c:pt>
                <c:pt idx="107">
                  <c:v>-9.4089380060917341E-2</c:v>
                </c:pt>
                <c:pt idx="108">
                  <c:v>-9.4082581469066728E-2</c:v>
                </c:pt>
                <c:pt idx="109">
                  <c:v>-9.4160786500897306E-2</c:v>
                </c:pt>
                <c:pt idx="110">
                  <c:v>-9.4171264005292396E-2</c:v>
                </c:pt>
                <c:pt idx="111">
                  <c:v>-9.4526283180460621E-2</c:v>
                </c:pt>
                <c:pt idx="112">
                  <c:v>-9.4534397815624047E-2</c:v>
                </c:pt>
                <c:pt idx="113">
                  <c:v>-9.4575199889029377E-2</c:v>
                </c:pt>
                <c:pt idx="114">
                  <c:v>-9.3947192677907007E-2</c:v>
                </c:pt>
                <c:pt idx="115">
                  <c:v>-9.3993450316083055E-2</c:v>
                </c:pt>
                <c:pt idx="116">
                  <c:v>-9.4164481033728265E-2</c:v>
                </c:pt>
                <c:pt idx="117">
                  <c:v>-9.4147276286036516E-2</c:v>
                </c:pt>
                <c:pt idx="118">
                  <c:v>-9.4123523250183749E-2</c:v>
                </c:pt>
                <c:pt idx="119">
                  <c:v>-9.3243044505396083E-2</c:v>
                </c:pt>
                <c:pt idx="120">
                  <c:v>-9.3238631763205265E-2</c:v>
                </c:pt>
                <c:pt idx="121">
                  <c:v>-9.3597216720459397E-2</c:v>
                </c:pt>
                <c:pt idx="122">
                  <c:v>-9.3525175949980777E-2</c:v>
                </c:pt>
                <c:pt idx="123">
                  <c:v>-9.3884220180223646E-2</c:v>
                </c:pt>
                <c:pt idx="124">
                  <c:v>-9.3551343714850507E-2</c:v>
                </c:pt>
                <c:pt idx="125">
                  <c:v>-9.3342383933752188E-2</c:v>
                </c:pt>
                <c:pt idx="126">
                  <c:v>-9.4117613115453802E-2</c:v>
                </c:pt>
                <c:pt idx="127">
                  <c:v>-9.4120540907899938E-2</c:v>
                </c:pt>
                <c:pt idx="128">
                  <c:v>-9.4408601908645987E-2</c:v>
                </c:pt>
                <c:pt idx="129">
                  <c:v>-9.453923267957727E-2</c:v>
                </c:pt>
                <c:pt idx="130">
                  <c:v>-9.4728026749903327E-2</c:v>
                </c:pt>
                <c:pt idx="131">
                  <c:v>-9.4997435491230867E-2</c:v>
                </c:pt>
                <c:pt idx="132">
                  <c:v>-9.4560040620101787E-2</c:v>
                </c:pt>
                <c:pt idx="133">
                  <c:v>-9.4359365465141468E-2</c:v>
                </c:pt>
                <c:pt idx="134">
                  <c:v>-9.5652858978535746E-2</c:v>
                </c:pt>
                <c:pt idx="135">
                  <c:v>-9.6842848717005561E-2</c:v>
                </c:pt>
                <c:pt idx="136">
                  <c:v>-9.5632944865292335E-2</c:v>
                </c:pt>
                <c:pt idx="137">
                  <c:v>-9.5560518950000062E-2</c:v>
                </c:pt>
                <c:pt idx="138">
                  <c:v>-9.5490578524369069E-2</c:v>
                </c:pt>
                <c:pt idx="139">
                  <c:v>-9.5508527884879582E-2</c:v>
                </c:pt>
                <c:pt idx="140">
                  <c:v>-9.5942065475730476E-2</c:v>
                </c:pt>
                <c:pt idx="141">
                  <c:v>-9.5920607416823761E-2</c:v>
                </c:pt>
                <c:pt idx="142">
                  <c:v>-9.598615144147056E-2</c:v>
                </c:pt>
                <c:pt idx="143">
                  <c:v>-9.5813821045010683E-2</c:v>
                </c:pt>
                <c:pt idx="144">
                  <c:v>-9.5933037627990811E-2</c:v>
                </c:pt>
                <c:pt idx="145">
                  <c:v>-9.5298074453981085E-2</c:v>
                </c:pt>
                <c:pt idx="146">
                  <c:v>-9.5273560884555686E-2</c:v>
                </c:pt>
                <c:pt idx="147">
                  <c:v>-9.5212549525767506E-2</c:v>
                </c:pt>
                <c:pt idx="148">
                  <c:v>-9.5504869565673861E-2</c:v>
                </c:pt>
                <c:pt idx="149">
                  <c:v>-9.5307359781220055E-2</c:v>
                </c:pt>
                <c:pt idx="150">
                  <c:v>-9.834191361887179E-2</c:v>
                </c:pt>
                <c:pt idx="151">
                  <c:v>-0.10923210811016441</c:v>
                </c:pt>
                <c:pt idx="152">
                  <c:v>-0.10935593923981077</c:v>
                </c:pt>
                <c:pt idx="153">
                  <c:v>-0.1094615804111764</c:v>
                </c:pt>
                <c:pt idx="154">
                  <c:v>-0.10888841686386069</c:v>
                </c:pt>
                <c:pt idx="155">
                  <c:v>-0.10916213527740262</c:v>
                </c:pt>
                <c:pt idx="156">
                  <c:v>-0.10892901269881752</c:v>
                </c:pt>
                <c:pt idx="157">
                  <c:v>-0.10907831189559064</c:v>
                </c:pt>
                <c:pt idx="158">
                  <c:v>-0.10907821970317075</c:v>
                </c:pt>
                <c:pt idx="159">
                  <c:v>-0.10907263102680628</c:v>
                </c:pt>
                <c:pt idx="160">
                  <c:v>-0.10878744221610495</c:v>
                </c:pt>
                <c:pt idx="161">
                  <c:v>-0.10823584270276965</c:v>
                </c:pt>
                <c:pt idx="162">
                  <c:v>-0.10608589424320256</c:v>
                </c:pt>
                <c:pt idx="163">
                  <c:v>-0.10663325149628683</c:v>
                </c:pt>
                <c:pt idx="164">
                  <c:v>-0.10634058654084902</c:v>
                </c:pt>
                <c:pt idx="165">
                  <c:v>-0.10636715163364031</c:v>
                </c:pt>
                <c:pt idx="166">
                  <c:v>-0.10679007931342266</c:v>
                </c:pt>
                <c:pt idx="167">
                  <c:v>-0.10635817745127196</c:v>
                </c:pt>
                <c:pt idx="168">
                  <c:v>-0.10639142893669994</c:v>
                </c:pt>
                <c:pt idx="169">
                  <c:v>-0.10644167376844414</c:v>
                </c:pt>
                <c:pt idx="170">
                  <c:v>-0.10635611573422916</c:v>
                </c:pt>
                <c:pt idx="171">
                  <c:v>-0.10620079199651764</c:v>
                </c:pt>
                <c:pt idx="172">
                  <c:v>-0.1058141626842527</c:v>
                </c:pt>
                <c:pt idx="173">
                  <c:v>-0.10616653021978832</c:v>
                </c:pt>
                <c:pt idx="174">
                  <c:v>-0.10612196468762143</c:v>
                </c:pt>
                <c:pt idx="175">
                  <c:v>-0.1061369613332149</c:v>
                </c:pt>
                <c:pt idx="176">
                  <c:v>-0.106238359838961</c:v>
                </c:pt>
                <c:pt idx="177">
                  <c:v>-0.10755242083212531</c:v>
                </c:pt>
                <c:pt idx="178">
                  <c:v>-0.10750567333987508</c:v>
                </c:pt>
                <c:pt idx="179">
                  <c:v>-0.10743698795285613</c:v>
                </c:pt>
                <c:pt idx="180">
                  <c:v>-0.10720032118239517</c:v>
                </c:pt>
                <c:pt idx="181">
                  <c:v>-0.10719806485277258</c:v>
                </c:pt>
                <c:pt idx="182">
                  <c:v>-0.107750036772034</c:v>
                </c:pt>
                <c:pt idx="183">
                  <c:v>-0.10777233792880725</c:v>
                </c:pt>
                <c:pt idx="184">
                  <c:v>-0.10785598196736519</c:v>
                </c:pt>
                <c:pt idx="185">
                  <c:v>-0.10773030273834532</c:v>
                </c:pt>
                <c:pt idx="186">
                  <c:v>-0.10824062698395431</c:v>
                </c:pt>
                <c:pt idx="187">
                  <c:v>-0.10761234357619313</c:v>
                </c:pt>
                <c:pt idx="188">
                  <c:v>-0.10761552645767244</c:v>
                </c:pt>
                <c:pt idx="189">
                  <c:v>-0.10881396137429045</c:v>
                </c:pt>
                <c:pt idx="190">
                  <c:v>-0.1090027535842569</c:v>
                </c:pt>
                <c:pt idx="191">
                  <c:v>-0.10933500431411541</c:v>
                </c:pt>
                <c:pt idx="192">
                  <c:v>-0.10988396503730384</c:v>
                </c:pt>
                <c:pt idx="193">
                  <c:v>-0.11068739251659057</c:v>
                </c:pt>
                <c:pt idx="194">
                  <c:v>-0.1099054662749558</c:v>
                </c:pt>
                <c:pt idx="195">
                  <c:v>-0.11026268663220178</c:v>
                </c:pt>
                <c:pt idx="196">
                  <c:v>-0.11058639668346396</c:v>
                </c:pt>
                <c:pt idx="197">
                  <c:v>-0.11088264513131832</c:v>
                </c:pt>
                <c:pt idx="198">
                  <c:v>-0.11159930073321121</c:v>
                </c:pt>
                <c:pt idx="199">
                  <c:v>-0.11093781246507133</c:v>
                </c:pt>
                <c:pt idx="200">
                  <c:v>-0.11094458069686912</c:v>
                </c:pt>
                <c:pt idx="201">
                  <c:v>-0.11067139834751422</c:v>
                </c:pt>
                <c:pt idx="202">
                  <c:v>-0.11102963003256336</c:v>
                </c:pt>
                <c:pt idx="203">
                  <c:v>-0.11103034361731477</c:v>
                </c:pt>
                <c:pt idx="204">
                  <c:v>-0.11097314433415981</c:v>
                </c:pt>
                <c:pt idx="205">
                  <c:v>-0.11108130734545776</c:v>
                </c:pt>
                <c:pt idx="206">
                  <c:v>-0.11120462610293923</c:v>
                </c:pt>
                <c:pt idx="207">
                  <c:v>-0.11119573625748209</c:v>
                </c:pt>
                <c:pt idx="208">
                  <c:v>-0.11145971214736951</c:v>
                </c:pt>
                <c:pt idx="209">
                  <c:v>-0.1115271977007837</c:v>
                </c:pt>
                <c:pt idx="210">
                  <c:v>-0.11166351276076238</c:v>
                </c:pt>
                <c:pt idx="211">
                  <c:v>-0.11231896416857395</c:v>
                </c:pt>
                <c:pt idx="212">
                  <c:v>-0.11231464462842793</c:v>
                </c:pt>
                <c:pt idx="213">
                  <c:v>-0.11298590782786014</c:v>
                </c:pt>
                <c:pt idx="214">
                  <c:v>-0.11288525382701128</c:v>
                </c:pt>
                <c:pt idx="215">
                  <c:v>-0.1127707328760663</c:v>
                </c:pt>
                <c:pt idx="216">
                  <c:v>-0.1130340973104895</c:v>
                </c:pt>
                <c:pt idx="217">
                  <c:v>-0.11339902816111749</c:v>
                </c:pt>
                <c:pt idx="218">
                  <c:v>-0.11366962123620643</c:v>
                </c:pt>
                <c:pt idx="219">
                  <c:v>-0.113640339397052</c:v>
                </c:pt>
                <c:pt idx="220">
                  <c:v>-0.11354518625159207</c:v>
                </c:pt>
                <c:pt idx="221">
                  <c:v>-0.11358748673514611</c:v>
                </c:pt>
                <c:pt idx="222">
                  <c:v>-0.1136621728376479</c:v>
                </c:pt>
                <c:pt idx="223">
                  <c:v>-0.11367597665498176</c:v>
                </c:pt>
                <c:pt idx="224">
                  <c:v>-0.11367298636092261</c:v>
                </c:pt>
                <c:pt idx="225">
                  <c:v>-0.11369491105827924</c:v>
                </c:pt>
                <c:pt idx="226">
                  <c:v>-0.11406240553592556</c:v>
                </c:pt>
                <c:pt idx="227">
                  <c:v>-0.11435855842064543</c:v>
                </c:pt>
                <c:pt idx="228">
                  <c:v>-0.11519478154448615</c:v>
                </c:pt>
                <c:pt idx="229">
                  <c:v>-0.11518819964147652</c:v>
                </c:pt>
                <c:pt idx="230">
                  <c:v>-0.11514219349577805</c:v>
                </c:pt>
                <c:pt idx="231">
                  <c:v>-0.1153317176522333</c:v>
                </c:pt>
                <c:pt idx="232">
                  <c:v>-0.11556106403366577</c:v>
                </c:pt>
                <c:pt idx="233">
                  <c:v>-0.11593373790926947</c:v>
                </c:pt>
                <c:pt idx="234">
                  <c:v>-0.11585027216379243</c:v>
                </c:pt>
                <c:pt idx="235">
                  <c:v>-0.11592168399150982</c:v>
                </c:pt>
                <c:pt idx="236">
                  <c:v>-0.11593977138912237</c:v>
                </c:pt>
                <c:pt idx="237">
                  <c:v>-0.11599835059097757</c:v>
                </c:pt>
                <c:pt idx="238">
                  <c:v>-0.11662689600176486</c:v>
                </c:pt>
                <c:pt idx="239">
                  <c:v>-0.11658153221351082</c:v>
                </c:pt>
                <c:pt idx="240">
                  <c:v>-0.11651805262367801</c:v>
                </c:pt>
                <c:pt idx="241">
                  <c:v>-0.11643164474140331</c:v>
                </c:pt>
                <c:pt idx="242">
                  <c:v>-0.11590411252013109</c:v>
                </c:pt>
                <c:pt idx="243">
                  <c:v>-0.11603680520735712</c:v>
                </c:pt>
                <c:pt idx="244">
                  <c:v>-0.11587889916177969</c:v>
                </c:pt>
                <c:pt idx="245">
                  <c:v>-0.11592409054765834</c:v>
                </c:pt>
                <c:pt idx="246">
                  <c:v>-0.11711574626910065</c:v>
                </c:pt>
                <c:pt idx="247">
                  <c:v>-0.11659622020937939</c:v>
                </c:pt>
                <c:pt idx="248">
                  <c:v>-0.1180446357645273</c:v>
                </c:pt>
                <c:pt idx="249">
                  <c:v>-0.11783729594786152</c:v>
                </c:pt>
                <c:pt idx="250">
                  <c:v>-0.11830142298046889</c:v>
                </c:pt>
                <c:pt idx="251">
                  <c:v>-0.1180097210608448</c:v>
                </c:pt>
              </c:numCache>
            </c:numRef>
          </c:val>
          <c:smooth val="0"/>
          <c:extLst>
            <c:ext xmlns:c16="http://schemas.microsoft.com/office/drawing/2014/chart" uri="{C3380CC4-5D6E-409C-BE32-E72D297353CC}">
              <c16:uniqueId val="{00000003-8B14-4A6F-9260-98A9E4F9E8FE}"/>
            </c:ext>
          </c:extLst>
        </c:ser>
        <c:dLbls>
          <c:showLegendKey val="0"/>
          <c:showVal val="0"/>
          <c:showCatName val="0"/>
          <c:showSerName val="0"/>
          <c:showPercent val="0"/>
          <c:showBubbleSize val="0"/>
        </c:dLbls>
        <c:smooth val="0"/>
        <c:axId val="289623520"/>
        <c:axId val="1154666224"/>
      </c:lineChart>
      <c:dateAx>
        <c:axId val="289623520"/>
        <c:scaling>
          <c:orientation val="minMax"/>
        </c:scaling>
        <c:delete val="0"/>
        <c:axPos val="b"/>
        <c:numFmt formatCode="m/d/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154666224"/>
        <c:crosses val="autoZero"/>
        <c:auto val="1"/>
        <c:lblOffset val="100"/>
        <c:baseTimeUnit val="days"/>
      </c:dateAx>
      <c:valAx>
        <c:axId val="115466622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8962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1-day VaR and ES estimates and realized daily returns over the estimation period</a:t>
            </a:r>
          </a:p>
        </c:rich>
      </c:tx>
      <c:overlay val="0"/>
      <c:spPr>
        <a:noFill/>
        <a:ln>
          <a:noFill/>
        </a:ln>
        <a:effectLst/>
      </c:spPr>
    </c:title>
    <c:autoTitleDeleted val="0"/>
    <c:plotArea>
      <c:layout>
        <c:manualLayout>
          <c:layoutTarget val="inner"/>
          <c:xMode val="edge"/>
          <c:yMode val="edge"/>
          <c:x val="6.8848319598230026E-2"/>
          <c:y val="9.6355880560633766E-2"/>
          <c:w val="0.72156886049621161"/>
          <c:h val="0.7738860978757911"/>
        </c:manualLayout>
      </c:layout>
      <c:barChart>
        <c:barDir val="col"/>
        <c:grouping val="stacked"/>
        <c:varyColors val="1"/>
        <c:ser>
          <c:idx val="0"/>
          <c:order val="0"/>
          <c:tx>
            <c:strRef>
              <c:f>'VaR_ES S(d) + Graphs'!$N$4</c:f>
              <c:strCache>
                <c:ptCount val="1"/>
                <c:pt idx="0">
                  <c:v>R_sprt</c:v>
                </c:pt>
              </c:strCache>
            </c:strRef>
          </c:tx>
          <c:spPr>
            <a:solidFill>
              <a:schemeClr val="accent6"/>
            </a:solidFill>
            <a:ln>
              <a:noFill/>
            </a:ln>
            <a:effectLst>
              <a:outerShdw blurRad="40000" dist="23000" dir="5400000" rotWithShape="0">
                <a:srgbClr val="000000">
                  <a:alpha val="35000"/>
                </a:srgbClr>
              </a:outerShdw>
            </a:effectLst>
          </c:spPr>
          <c:invertIfNegative val="0"/>
          <c:cat>
            <c:numRef>
              <c:f>[1]Var_ES!$B$20:$B$271</c:f>
              <c:numCache>
                <c:formatCode>General</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'VaR_ES S(d) + Graphs'!$N$5:$N$256</c:f>
              <c:numCache>
                <c:formatCode>0.000%</c:formatCode>
                <c:ptCount val="252"/>
                <c:pt idx="0">
                  <c:v>-1.2339378224364124E-4</c:v>
                </c:pt>
                <c:pt idx="1">
                  <c:v>1.3780180838060664E-3</c:v>
                </c:pt>
                <c:pt idx="2">
                  <c:v>-2.552909177644305E-3</c:v>
                </c:pt>
                <c:pt idx="3">
                  <c:v>1.7638451395066184E-2</c:v>
                </c:pt>
                <c:pt idx="4">
                  <c:v>-4.0919871381754746E-3</c:v>
                </c:pt>
                <c:pt idx="5">
                  <c:v>1.6752235500528765E-2</c:v>
                </c:pt>
                <c:pt idx="6">
                  <c:v>1.8498495403083862E-2</c:v>
                </c:pt>
                <c:pt idx="7">
                  <c:v>2.1008446286802471E-2</c:v>
                </c:pt>
                <c:pt idx="8">
                  <c:v>2.2309218446784095E-3</c:v>
                </c:pt>
                <c:pt idx="9">
                  <c:v>4.6210796912245699E-5</c:v>
                </c:pt>
                <c:pt idx="10">
                  <c:v>1.2570040633530503E-2</c:v>
                </c:pt>
                <c:pt idx="11">
                  <c:v>4.2969536274361782E-4</c:v>
                </c:pt>
                <c:pt idx="12">
                  <c:v>3.0116083022507602E-2</c:v>
                </c:pt>
                <c:pt idx="13">
                  <c:v>8.6889696799968266E-4</c:v>
                </c:pt>
                <c:pt idx="14">
                  <c:v>1.6076103042066063E-3</c:v>
                </c:pt>
                <c:pt idx="15">
                  <c:v>-9.4677133952276345E-3</c:v>
                </c:pt>
                <c:pt idx="16">
                  <c:v>8.2614032890173193E-3</c:v>
                </c:pt>
                <c:pt idx="17">
                  <c:v>1.3620572112145998E-2</c:v>
                </c:pt>
                <c:pt idx="18">
                  <c:v>5.1602735433985015E-3</c:v>
                </c:pt>
                <c:pt idx="19">
                  <c:v>-4.9845435237530194E-3</c:v>
                </c:pt>
                <c:pt idx="20">
                  <c:v>1.7716243347943913E-2</c:v>
                </c:pt>
                <c:pt idx="21">
                  <c:v>5.4804599527969692E-4</c:v>
                </c:pt>
                <c:pt idx="22">
                  <c:v>8.2357816124090412E-3</c:v>
                </c:pt>
                <c:pt idx="23">
                  <c:v>2.0918071988823236E-3</c:v>
                </c:pt>
                <c:pt idx="24">
                  <c:v>-1.5775933490544704E-2</c:v>
                </c:pt>
                <c:pt idx="25">
                  <c:v>-2.4252617806498262E-3</c:v>
                </c:pt>
                <c:pt idx="26">
                  <c:v>-3.235328811060382E-3</c:v>
                </c:pt>
                <c:pt idx="27">
                  <c:v>-1.7871543899309714E-3</c:v>
                </c:pt>
                <c:pt idx="28">
                  <c:v>-7.4561334295031234E-3</c:v>
                </c:pt>
                <c:pt idx="29">
                  <c:v>6.0560771025949603E-3</c:v>
                </c:pt>
                <c:pt idx="30">
                  <c:v>1.7575097621382947E-3</c:v>
                </c:pt>
                <c:pt idx="31">
                  <c:v>8.240687566715043E-3</c:v>
                </c:pt>
                <c:pt idx="32">
                  <c:v>9.7125644584830748E-4</c:v>
                </c:pt>
                <c:pt idx="33">
                  <c:v>1.1242170304134062E-3</c:v>
                </c:pt>
                <c:pt idx="34">
                  <c:v>-2.3865700493776489E-3</c:v>
                </c:pt>
                <c:pt idx="35">
                  <c:v>1.6995091340230068E-3</c:v>
                </c:pt>
                <c:pt idx="36">
                  <c:v>4.147289676526323E-3</c:v>
                </c:pt>
                <c:pt idx="37">
                  <c:v>8.6079033575248813E-3</c:v>
                </c:pt>
                <c:pt idx="38">
                  <c:v>-9.7794976871819965E-4</c:v>
                </c:pt>
                <c:pt idx="39">
                  <c:v>-1.559161905698199E-2</c:v>
                </c:pt>
                <c:pt idx="40">
                  <c:v>-1.859238363237023E-6</c:v>
                </c:pt>
                <c:pt idx="41">
                  <c:v>1.427907984285034E-2</c:v>
                </c:pt>
                <c:pt idx="42">
                  <c:v>-1.5575201975413996E-2</c:v>
                </c:pt>
                <c:pt idx="43">
                  <c:v>6.3718584602685492E-3</c:v>
                </c:pt>
                <c:pt idx="44">
                  <c:v>2.8511873775858721E-3</c:v>
                </c:pt>
                <c:pt idx="45">
                  <c:v>5.6642907190657061E-3</c:v>
                </c:pt>
                <c:pt idx="46">
                  <c:v>-3.1707237711158607E-3</c:v>
                </c:pt>
                <c:pt idx="47">
                  <c:v>7.8068279875350205E-3</c:v>
                </c:pt>
                <c:pt idx="48">
                  <c:v>7.4445061979795451E-3</c:v>
                </c:pt>
                <c:pt idx="49">
                  <c:v>-1.74099968754057E-2</c:v>
                </c:pt>
                <c:pt idx="50">
                  <c:v>3.4709969955327696E-3</c:v>
                </c:pt>
                <c:pt idx="51">
                  <c:v>-1.418096957540245E-2</c:v>
                </c:pt>
                <c:pt idx="52">
                  <c:v>2.0660025680319039E-2</c:v>
                </c:pt>
                <c:pt idx="53">
                  <c:v>2.8988478105827116E-3</c:v>
                </c:pt>
                <c:pt idx="54">
                  <c:v>-9.9583483501460793E-4</c:v>
                </c:pt>
                <c:pt idx="55">
                  <c:v>-1.2866551821607362E-3</c:v>
                </c:pt>
                <c:pt idx="56">
                  <c:v>-2.4710716608356546E-4</c:v>
                </c:pt>
                <c:pt idx="57">
                  <c:v>1.6804245415290759E-2</c:v>
                </c:pt>
                <c:pt idx="58">
                  <c:v>-2.5727030853883578E-3</c:v>
                </c:pt>
                <c:pt idx="59">
                  <c:v>2.5416096378834113E-2</c:v>
                </c:pt>
                <c:pt idx="60">
                  <c:v>-1.2740722800404261E-2</c:v>
                </c:pt>
                <c:pt idx="61">
                  <c:v>-4.0771554634518514E-3</c:v>
                </c:pt>
                <c:pt idx="62">
                  <c:v>1.0208428665566961E-2</c:v>
                </c:pt>
                <c:pt idx="63">
                  <c:v>7.7336464720852115E-3</c:v>
                </c:pt>
                <c:pt idx="64">
                  <c:v>5.1710370378511644E-2</c:v>
                </c:pt>
                <c:pt idx="65">
                  <c:v>-1.914502633880853E-3</c:v>
                </c:pt>
                <c:pt idx="66">
                  <c:v>7.1192092622048044E-3</c:v>
                </c:pt>
                <c:pt idx="67">
                  <c:v>4.1277903953238822E-3</c:v>
                </c:pt>
                <c:pt idx="68">
                  <c:v>-6.5264920211559555E-3</c:v>
                </c:pt>
                <c:pt idx="69">
                  <c:v>-5.1446794198798523E-4</c:v>
                </c:pt>
                <c:pt idx="70">
                  <c:v>-1.4172397760937934E-2</c:v>
                </c:pt>
                <c:pt idx="71">
                  <c:v>-4.0364328623516662E-3</c:v>
                </c:pt>
                <c:pt idx="72">
                  <c:v>-6.3365294102897306E-3</c:v>
                </c:pt>
                <c:pt idx="73">
                  <c:v>7.3763134793241002E-3</c:v>
                </c:pt>
                <c:pt idx="74">
                  <c:v>4.3290380021123983E-4</c:v>
                </c:pt>
                <c:pt idx="75">
                  <c:v>6.3278912010927193E-3</c:v>
                </c:pt>
                <c:pt idx="76">
                  <c:v>1.1983332073247897E-3</c:v>
                </c:pt>
                <c:pt idx="77">
                  <c:v>-4.4635046834119209E-3</c:v>
                </c:pt>
                <c:pt idx="78">
                  <c:v>8.0503602296327602E-3</c:v>
                </c:pt>
                <c:pt idx="79">
                  <c:v>9.5843042578780246E-3</c:v>
                </c:pt>
                <c:pt idx="80">
                  <c:v>9.9717547694099448E-3</c:v>
                </c:pt>
                <c:pt idx="81">
                  <c:v>4.3055561252931416E-3</c:v>
                </c:pt>
                <c:pt idx="82">
                  <c:v>8.1812354538650096E-4</c:v>
                </c:pt>
                <c:pt idx="83">
                  <c:v>-6.9390782092027745E-3</c:v>
                </c:pt>
                <c:pt idx="84">
                  <c:v>-4.9514891333046641E-3</c:v>
                </c:pt>
                <c:pt idx="85">
                  <c:v>-2.0073030824352919E-3</c:v>
                </c:pt>
                <c:pt idx="86">
                  <c:v>5.1456325698275695E-3</c:v>
                </c:pt>
                <c:pt idx="87">
                  <c:v>9.1759264390288732E-3</c:v>
                </c:pt>
                <c:pt idx="88">
                  <c:v>-1.7619466500033668E-2</c:v>
                </c:pt>
                <c:pt idx="89">
                  <c:v>-2.0425218967609161E-2</c:v>
                </c:pt>
                <c:pt idx="90">
                  <c:v>-6.0194415046619888E-3</c:v>
                </c:pt>
                <c:pt idx="91">
                  <c:v>-2.1705734743991175E-3</c:v>
                </c:pt>
                <c:pt idx="92">
                  <c:v>4.5881451664813687E-3</c:v>
                </c:pt>
                <c:pt idx="93">
                  <c:v>-1.3797965118690148E-3</c:v>
                </c:pt>
                <c:pt idx="94">
                  <c:v>1.8224252036103193E-2</c:v>
                </c:pt>
                <c:pt idx="95">
                  <c:v>6.2659677276850434E-4</c:v>
                </c:pt>
                <c:pt idx="96">
                  <c:v>1.4937242042280291E-3</c:v>
                </c:pt>
                <c:pt idx="97">
                  <c:v>1.9682360528873996E-2</c:v>
                </c:pt>
                <c:pt idx="98">
                  <c:v>1.1455275479564878E-2</c:v>
                </c:pt>
                <c:pt idx="99">
                  <c:v>5.520945720099246E-3</c:v>
                </c:pt>
                <c:pt idx="100">
                  <c:v>3.5017665215831357E-4</c:v>
                </c:pt>
                <c:pt idx="101">
                  <c:v>3.3811539977112097E-3</c:v>
                </c:pt>
                <c:pt idx="102">
                  <c:v>1.6259233820473504E-3</c:v>
                </c:pt>
                <c:pt idx="103">
                  <c:v>-1.0365711444278881E-2</c:v>
                </c:pt>
                <c:pt idx="104">
                  <c:v>-1.6037065147512073E-3</c:v>
                </c:pt>
                <c:pt idx="105">
                  <c:v>7.4415964741972266E-3</c:v>
                </c:pt>
                <c:pt idx="106">
                  <c:v>1.1121521620584543E-2</c:v>
                </c:pt>
                <c:pt idx="107">
                  <c:v>4.5627901243500508E-3</c:v>
                </c:pt>
                <c:pt idx="108">
                  <c:v>-5.1851595878553642E-3</c:v>
                </c:pt>
                <c:pt idx="109">
                  <c:v>-2.0810781196894113E-3</c:v>
                </c:pt>
                <c:pt idx="110">
                  <c:v>-5.9954700592271364E-3</c:v>
                </c:pt>
                <c:pt idx="111">
                  <c:v>4.4696208967724468E-3</c:v>
                </c:pt>
                <c:pt idx="112">
                  <c:v>4.3267633817941735E-3</c:v>
                </c:pt>
                <c:pt idx="113">
                  <c:v>-3.4360455146904066E-3</c:v>
                </c:pt>
                <c:pt idx="114">
                  <c:v>-2.0863203661987469E-2</c:v>
                </c:pt>
                <c:pt idx="115">
                  <c:v>-1.8783417474461991E-3</c:v>
                </c:pt>
                <c:pt idx="116">
                  <c:v>-1.0537650964115339E-2</c:v>
                </c:pt>
                <c:pt idx="117">
                  <c:v>7.0720048176679869E-3</c:v>
                </c:pt>
                <c:pt idx="118">
                  <c:v>8.2004670100648113E-3</c:v>
                </c:pt>
                <c:pt idx="119">
                  <c:v>-2.421597114681389E-2</c:v>
                </c:pt>
                <c:pt idx="120">
                  <c:v>1.7133351453310533E-3</c:v>
                </c:pt>
                <c:pt idx="121">
                  <c:v>-7.0648828173900998E-3</c:v>
                </c:pt>
                <c:pt idx="122">
                  <c:v>8.016391442866172E-3</c:v>
                </c:pt>
                <c:pt idx="123">
                  <c:v>-1.1620515593445535E-2</c:v>
                </c:pt>
                <c:pt idx="124">
                  <c:v>-1.6035270865039385E-2</c:v>
                </c:pt>
                <c:pt idx="125">
                  <c:v>1.2026017634235631E-2</c:v>
                </c:pt>
                <c:pt idx="126">
                  <c:v>1.3096126371500663E-2</c:v>
                </c:pt>
                <c:pt idx="127">
                  <c:v>1.2838371461574433E-5</c:v>
                </c:pt>
                <c:pt idx="128">
                  <c:v>-4.2148497576730535E-4</c:v>
                </c:pt>
                <c:pt idx="129">
                  <c:v>-1.3297875392741965E-2</c:v>
                </c:pt>
                <c:pt idx="130">
                  <c:v>5.2297848077025406E-3</c:v>
                </c:pt>
                <c:pt idx="131">
                  <c:v>1.0904929114172813E-3</c:v>
                </c:pt>
                <c:pt idx="132">
                  <c:v>1.7153742531355484E-2</c:v>
                </c:pt>
                <c:pt idx="133">
                  <c:v>1.2003280963740351E-2</c:v>
                </c:pt>
                <c:pt idx="134">
                  <c:v>-3.6908896738914233E-3</c:v>
                </c:pt>
                <c:pt idx="135">
                  <c:v>-1.9012342425961154E-4</c:v>
                </c:pt>
                <c:pt idx="136">
                  <c:v>2.8788965130465916E-2</c:v>
                </c:pt>
                <c:pt idx="137">
                  <c:v>7.5073064100765335E-3</c:v>
                </c:pt>
                <c:pt idx="138">
                  <c:v>9.1879515550321329E-3</c:v>
                </c:pt>
                <c:pt idx="139">
                  <c:v>3.1065893884809253E-3</c:v>
                </c:pt>
                <c:pt idx="140">
                  <c:v>1.5258654987319333E-3</c:v>
                </c:pt>
                <c:pt idx="141">
                  <c:v>7.9720882865924932E-3</c:v>
                </c:pt>
                <c:pt idx="142">
                  <c:v>5.4852739926016126E-3</c:v>
                </c:pt>
                <c:pt idx="143">
                  <c:v>1.0880266828634069E-2</c:v>
                </c:pt>
                <c:pt idx="144">
                  <c:v>-1.7677360863631916E-3</c:v>
                </c:pt>
                <c:pt idx="145">
                  <c:v>2.1677089837330299E-2</c:v>
                </c:pt>
                <c:pt idx="146">
                  <c:v>-1.0564690706815554E-2</c:v>
                </c:pt>
                <c:pt idx="147">
                  <c:v>-7.0925609561269809E-3</c:v>
                </c:pt>
                <c:pt idx="148">
                  <c:v>-8.1546748567484055E-3</c:v>
                </c:pt>
                <c:pt idx="149">
                  <c:v>1.5514506853260068E-2</c:v>
                </c:pt>
                <c:pt idx="150">
                  <c:v>-2.2419089406483703E-3</c:v>
                </c:pt>
                <c:pt idx="151">
                  <c:v>-1.5630431693616151E-2</c:v>
                </c:pt>
                <c:pt idx="152">
                  <c:v>2.7681089646899065E-3</c:v>
                </c:pt>
                <c:pt idx="153">
                  <c:v>-5.7597692489391259E-3</c:v>
                </c:pt>
                <c:pt idx="154">
                  <c:v>2.212157801551292E-2</c:v>
                </c:pt>
                <c:pt idx="155">
                  <c:v>3.7588152566854992E-3</c:v>
                </c:pt>
                <c:pt idx="156">
                  <c:v>2.0753869690906031E-2</c:v>
                </c:pt>
                <c:pt idx="157">
                  <c:v>4.003371490097201E-3</c:v>
                </c:pt>
                <c:pt idx="158">
                  <c:v>5.1815201597531554E-3</c:v>
                </c:pt>
                <c:pt idx="159">
                  <c:v>2.5221274922725273E-3</c:v>
                </c:pt>
                <c:pt idx="160">
                  <c:v>1.542150188306462E-2</c:v>
                </c:pt>
                <c:pt idx="161">
                  <c:v>-2.3351685483050038E-2</c:v>
                </c:pt>
                <c:pt idx="162">
                  <c:v>-4.1118391151367104E-2</c:v>
                </c:pt>
                <c:pt idx="163">
                  <c:v>-6.632057343288005E-3</c:v>
                </c:pt>
                <c:pt idx="164">
                  <c:v>1.5823268335262774E-2</c:v>
                </c:pt>
                <c:pt idx="165">
                  <c:v>-6.7068206655134465E-4</c:v>
                </c:pt>
                <c:pt idx="166">
                  <c:v>1.4115611239268969E-3</c:v>
                </c:pt>
                <c:pt idx="167">
                  <c:v>1.8086676307987843E-2</c:v>
                </c:pt>
                <c:pt idx="168">
                  <c:v>-2.6036437446669302E-3</c:v>
                </c:pt>
                <c:pt idx="169">
                  <c:v>1.3987543767058225E-3</c:v>
                </c:pt>
                <c:pt idx="170">
                  <c:v>8.1879325340170981E-3</c:v>
                </c:pt>
                <c:pt idx="171">
                  <c:v>-1.6424507038488478E-2</c:v>
                </c:pt>
                <c:pt idx="172">
                  <c:v>1.892015762517088E-2</c:v>
                </c:pt>
                <c:pt idx="173">
                  <c:v>5.1223849148360773E-3</c:v>
                </c:pt>
                <c:pt idx="174">
                  <c:v>-6.5524119907384879E-3</c:v>
                </c:pt>
                <c:pt idx="175">
                  <c:v>-2.6672055132824974E-3</c:v>
                </c:pt>
                <c:pt idx="176">
                  <c:v>8.333660093515923E-4</c:v>
                </c:pt>
                <c:pt idx="177">
                  <c:v>1.41998995123427E-2</c:v>
                </c:pt>
                <c:pt idx="178">
                  <c:v>-1.1797726196909313E-2</c:v>
                </c:pt>
                <c:pt idx="179">
                  <c:v>1.0546566145328028E-2</c:v>
                </c:pt>
                <c:pt idx="180">
                  <c:v>-1.3428291725966103E-2</c:v>
                </c:pt>
                <c:pt idx="181">
                  <c:v>8.4495383928476636E-3</c:v>
                </c:pt>
                <c:pt idx="182">
                  <c:v>-1.4422559254732143E-2</c:v>
                </c:pt>
                <c:pt idx="183">
                  <c:v>-1.3749931298918607E-2</c:v>
                </c:pt>
                <c:pt idx="184">
                  <c:v>4.8517818369345333E-3</c:v>
                </c:pt>
                <c:pt idx="185">
                  <c:v>1.1638051574998812E-2</c:v>
                </c:pt>
                <c:pt idx="186">
                  <c:v>-7.6506621171509599E-4</c:v>
                </c:pt>
                <c:pt idx="187">
                  <c:v>2.2041120067147538E-2</c:v>
                </c:pt>
                <c:pt idx="188">
                  <c:v>-2.8217135402575783E-3</c:v>
                </c:pt>
                <c:pt idx="189">
                  <c:v>5.0281842125701175E-3</c:v>
                </c:pt>
                <c:pt idx="190">
                  <c:v>1.0912589893830985E-2</c:v>
                </c:pt>
                <c:pt idx="191">
                  <c:v>2.358095465255406E-3</c:v>
                </c:pt>
                <c:pt idx="192">
                  <c:v>9.9705184384391091E-3</c:v>
                </c:pt>
                <c:pt idx="193">
                  <c:v>9.0559688521557099E-3</c:v>
                </c:pt>
                <c:pt idx="194">
                  <c:v>2.5585450784454199E-2</c:v>
                </c:pt>
                <c:pt idx="195">
                  <c:v>-3.2090500831835128E-3</c:v>
                </c:pt>
                <c:pt idx="196">
                  <c:v>7.2932848201523034E-3</c:v>
                </c:pt>
                <c:pt idx="197">
                  <c:v>2.2377404531557961E-3</c:v>
                </c:pt>
                <c:pt idx="198">
                  <c:v>-8.3858047793298751E-3</c:v>
                </c:pt>
                <c:pt idx="199">
                  <c:v>2.2884470353590595E-2</c:v>
                </c:pt>
                <c:pt idx="200">
                  <c:v>1.1698027074427866E-2</c:v>
                </c:pt>
                <c:pt idx="201">
                  <c:v>-1.5003500201329791E-2</c:v>
                </c:pt>
                <c:pt idx="202">
                  <c:v>-2.6891202004408598E-3</c:v>
                </c:pt>
                <c:pt idx="203">
                  <c:v>-1.9898964072124626E-3</c:v>
                </c:pt>
                <c:pt idx="204">
                  <c:v>6.9413972979648526E-3</c:v>
                </c:pt>
                <c:pt idx="205">
                  <c:v>4.9490607245439985E-3</c:v>
                </c:pt>
                <c:pt idx="206">
                  <c:v>-3.8407777678070168E-3</c:v>
                </c:pt>
                <c:pt idx="207">
                  <c:v>4.6635280492921954E-3</c:v>
                </c:pt>
                <c:pt idx="208">
                  <c:v>4.7017222880684623E-4</c:v>
                </c:pt>
                <c:pt idx="209">
                  <c:v>-9.9862752791965523E-3</c:v>
                </c:pt>
                <c:pt idx="210">
                  <c:v>1.0899416603241526E-2</c:v>
                </c:pt>
                <c:pt idx="211">
                  <c:v>-3.7896999773173248E-3</c:v>
                </c:pt>
                <c:pt idx="212">
                  <c:v>-2.3287585677438027E-3</c:v>
                </c:pt>
                <c:pt idx="213">
                  <c:v>2.2188165639694829E-3</c:v>
                </c:pt>
                <c:pt idx="214">
                  <c:v>1.0476481455050229E-2</c:v>
                </c:pt>
                <c:pt idx="215">
                  <c:v>-1.2976088762162968E-2</c:v>
                </c:pt>
                <c:pt idx="216">
                  <c:v>-5.3165873548453877E-3</c:v>
                </c:pt>
                <c:pt idx="217">
                  <c:v>6.4094514087302676E-3</c:v>
                </c:pt>
                <c:pt idx="218">
                  <c:v>3.3020238484755527E-3</c:v>
                </c:pt>
                <c:pt idx="219">
                  <c:v>5.1947151595904658E-3</c:v>
                </c:pt>
                <c:pt idx="220">
                  <c:v>-8.7596735375404314E-3</c:v>
                </c:pt>
                <c:pt idx="221">
                  <c:v>-5.7887873673202993E-3</c:v>
                </c:pt>
                <c:pt idx="222">
                  <c:v>4.7361769188157838E-3</c:v>
                </c:pt>
                <c:pt idx="223">
                  <c:v>-1.4487159788963595E-3</c:v>
                </c:pt>
                <c:pt idx="224">
                  <c:v>6.1705974166437385E-3</c:v>
                </c:pt>
                <c:pt idx="225">
                  <c:v>-1.7682493713781443E-3</c:v>
                </c:pt>
                <c:pt idx="226">
                  <c:v>5.734009622887391E-3</c:v>
                </c:pt>
                <c:pt idx="227">
                  <c:v>1.0348770703810172E-2</c:v>
                </c:pt>
                <c:pt idx="228">
                  <c:v>-4.4958505827782172E-3</c:v>
                </c:pt>
                <c:pt idx="229">
                  <c:v>-2.5260280536251144E-3</c:v>
                </c:pt>
                <c:pt idx="230">
                  <c:v>-6.185054599114957E-3</c:v>
                </c:pt>
                <c:pt idx="231">
                  <c:v>-4.8580738504535636E-3</c:v>
                </c:pt>
                <c:pt idx="232">
                  <c:v>2.2784485036034243E-3</c:v>
                </c:pt>
                <c:pt idx="233">
                  <c:v>-3.3142870259000607E-3</c:v>
                </c:pt>
                <c:pt idx="234">
                  <c:v>-8.3352719433698631E-3</c:v>
                </c:pt>
                <c:pt idx="235">
                  <c:v>4.3034507582558699E-3</c:v>
                </c:pt>
                <c:pt idx="236">
                  <c:v>1.0679860304587017E-3</c:v>
                </c:pt>
                <c:pt idx="237">
                  <c:v>9.3017208476727023E-3</c:v>
                </c:pt>
                <c:pt idx="238">
                  <c:v>-6.903289335445849E-3</c:v>
                </c:pt>
                <c:pt idx="239">
                  <c:v>1.0261872376961152E-2</c:v>
                </c:pt>
                <c:pt idx="240">
                  <c:v>9.3626658806450318E-3</c:v>
                </c:pt>
                <c:pt idx="241">
                  <c:v>1.2557584599430838E-2</c:v>
                </c:pt>
                <c:pt idx="242">
                  <c:v>-2.086084878565557E-2</c:v>
                </c:pt>
                <c:pt idx="243">
                  <c:v>1.8376362309274223E-3</c:v>
                </c:pt>
                <c:pt idx="244">
                  <c:v>-1.1398351476370873E-2</c:v>
                </c:pt>
                <c:pt idx="245">
                  <c:v>-4.2638188370724417E-3</c:v>
                </c:pt>
                <c:pt idx="246">
                  <c:v>2.3349350504963048E-3</c:v>
                </c:pt>
                <c:pt idx="247">
                  <c:v>2.0900667471289082E-2</c:v>
                </c:pt>
                <c:pt idx="248">
                  <c:v>-8.4306882807006584E-4</c:v>
                </c:pt>
                <c:pt idx="249">
                  <c:v>-1.3472935544575763E-2</c:v>
                </c:pt>
                <c:pt idx="250">
                  <c:v>-2.3593761796616028E-2</c:v>
                </c:pt>
                <c:pt idx="251">
                  <c:v>1.6384043918616274E-2</c:v>
                </c:pt>
              </c:numCache>
            </c:numRef>
          </c:val>
          <c:extLst>
            <c:ext xmlns:c16="http://schemas.microsoft.com/office/drawing/2014/chart" uri="{C3380CC4-5D6E-409C-BE32-E72D297353CC}">
              <c16:uniqueId val="{00000000-060F-402F-9B5F-5B1D1407C487}"/>
            </c:ext>
          </c:extLst>
        </c:ser>
        <c:dLbls>
          <c:showLegendKey val="0"/>
          <c:showVal val="0"/>
          <c:showCatName val="0"/>
          <c:showSerName val="0"/>
          <c:showPercent val="0"/>
          <c:showBubbleSize val="0"/>
        </c:dLbls>
        <c:gapWidth val="55"/>
        <c:overlap val="100"/>
        <c:axId val="1885380098"/>
        <c:axId val="1136793026"/>
      </c:barChart>
      <c:lineChart>
        <c:grouping val="standard"/>
        <c:varyColors val="1"/>
        <c:ser>
          <c:idx val="1"/>
          <c:order val="1"/>
          <c:tx>
            <c:strRef>
              <c:f>'VaR_ES S(d) + Graphs'!$I$4</c:f>
              <c:strCache>
                <c:ptCount val="1"/>
                <c:pt idx="0">
                  <c:v>VAR 1day (rolling window)</c:v>
                </c:pt>
              </c:strCache>
            </c:strRef>
          </c:tx>
          <c:spPr>
            <a:ln w="19050" cap="rnd" cmpd="sng" algn="ctr">
              <a:solidFill>
                <a:schemeClr val="accent5"/>
              </a:solidFill>
              <a:prstDash val="solid"/>
              <a:round/>
            </a:ln>
            <a:effectLst>
              <a:outerShdw blurRad="40000" dist="23000" dir="5400000" rotWithShape="0">
                <a:srgbClr val="000000">
                  <a:alpha val="35000"/>
                </a:srgbClr>
              </a:outerShdw>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'VaR_ES S(d) + Graphs'!$I$5:$I$256</c:f>
              <c:numCache>
                <c:formatCode>0.000%</c:formatCode>
                <c:ptCount val="252"/>
                <c:pt idx="0">
                  <c:v>-2.5514239127530963E-2</c:v>
                </c:pt>
                <c:pt idx="1">
                  <c:v>-2.5551387348368065E-2</c:v>
                </c:pt>
                <c:pt idx="2">
                  <c:v>-2.5551672827536242E-2</c:v>
                </c:pt>
                <c:pt idx="3">
                  <c:v>-2.5472373521551978E-2</c:v>
                </c:pt>
                <c:pt idx="4">
                  <c:v>-2.5620026079510676E-2</c:v>
                </c:pt>
                <c:pt idx="5">
                  <c:v>-2.5504727954401295E-2</c:v>
                </c:pt>
                <c:pt idx="6">
                  <c:v>-2.5412379660957773E-2</c:v>
                </c:pt>
                <c:pt idx="7">
                  <c:v>-2.5250269571009756E-2</c:v>
                </c:pt>
                <c:pt idx="8">
                  <c:v>-2.5409339380617846E-2</c:v>
                </c:pt>
                <c:pt idx="9">
                  <c:v>-2.5452389256635365E-2</c:v>
                </c:pt>
                <c:pt idx="10">
                  <c:v>-2.5506068261378207E-2</c:v>
                </c:pt>
                <c:pt idx="11">
                  <c:v>-2.5583609586248713E-2</c:v>
                </c:pt>
                <c:pt idx="12">
                  <c:v>-2.5252674673610448E-2</c:v>
                </c:pt>
                <c:pt idx="13">
                  <c:v>-2.5253268235164498E-2</c:v>
                </c:pt>
                <c:pt idx="14">
                  <c:v>-2.5254953169075039E-2</c:v>
                </c:pt>
                <c:pt idx="15">
                  <c:v>-2.5219219122383063E-2</c:v>
                </c:pt>
                <c:pt idx="16">
                  <c:v>-2.5190762661930162E-2</c:v>
                </c:pt>
                <c:pt idx="17">
                  <c:v>-2.5114773280394385E-2</c:v>
                </c:pt>
                <c:pt idx="18">
                  <c:v>-2.5103855524642553E-2</c:v>
                </c:pt>
                <c:pt idx="19">
                  <c:v>-2.5101105487427389E-2</c:v>
                </c:pt>
                <c:pt idx="20">
                  <c:v>-2.500879264120202E-2</c:v>
                </c:pt>
                <c:pt idx="21">
                  <c:v>-2.5009996348901289E-2</c:v>
                </c:pt>
                <c:pt idx="22">
                  <c:v>-2.503714879758483E-2</c:v>
                </c:pt>
                <c:pt idx="23">
                  <c:v>-2.5037712359009059E-2</c:v>
                </c:pt>
                <c:pt idx="24">
                  <c:v>-2.493208613607404E-2</c:v>
                </c:pt>
                <c:pt idx="25">
                  <c:v>-2.5001516200216574E-2</c:v>
                </c:pt>
                <c:pt idx="26">
                  <c:v>-2.5001818474517448E-2</c:v>
                </c:pt>
                <c:pt idx="27">
                  <c:v>-2.5038847910200494E-2</c:v>
                </c:pt>
                <c:pt idx="28">
                  <c:v>-2.5015382244833437E-2</c:v>
                </c:pt>
                <c:pt idx="29">
                  <c:v>-2.5034379881643237E-2</c:v>
                </c:pt>
                <c:pt idx="30">
                  <c:v>-2.513954193497011E-2</c:v>
                </c:pt>
                <c:pt idx="31">
                  <c:v>-2.5167087796900179E-2</c:v>
                </c:pt>
                <c:pt idx="32">
                  <c:v>-2.5174912056787555E-2</c:v>
                </c:pt>
                <c:pt idx="33">
                  <c:v>-2.5290733431183442E-2</c:v>
                </c:pt>
                <c:pt idx="34">
                  <c:v>-2.5303792901371844E-2</c:v>
                </c:pt>
                <c:pt idx="35">
                  <c:v>-2.5322989774470193E-2</c:v>
                </c:pt>
                <c:pt idx="36">
                  <c:v>-2.5316773637617546E-2</c:v>
                </c:pt>
                <c:pt idx="37">
                  <c:v>-2.5308706222693343E-2</c:v>
                </c:pt>
                <c:pt idx="38">
                  <c:v>-2.5316292550943524E-2</c:v>
                </c:pt>
                <c:pt idx="39">
                  <c:v>-2.5347612246085144E-2</c:v>
                </c:pt>
                <c:pt idx="40">
                  <c:v>-2.5353658614092073E-2</c:v>
                </c:pt>
                <c:pt idx="41">
                  <c:v>-2.5496957420211585E-2</c:v>
                </c:pt>
                <c:pt idx="42">
                  <c:v>-2.5453386737671602E-2</c:v>
                </c:pt>
                <c:pt idx="43">
                  <c:v>-2.5504457395877592E-2</c:v>
                </c:pt>
                <c:pt idx="44">
                  <c:v>-2.5594641755295189E-2</c:v>
                </c:pt>
                <c:pt idx="45">
                  <c:v>-2.5593865511541528E-2</c:v>
                </c:pt>
                <c:pt idx="46">
                  <c:v>-2.5613339752885853E-2</c:v>
                </c:pt>
                <c:pt idx="47">
                  <c:v>-2.5720104708881291E-2</c:v>
                </c:pt>
                <c:pt idx="48">
                  <c:v>-2.5742519769504039E-2</c:v>
                </c:pt>
                <c:pt idx="49">
                  <c:v>-2.5628962654742456E-2</c:v>
                </c:pt>
                <c:pt idx="50">
                  <c:v>-2.5749874365163072E-2</c:v>
                </c:pt>
                <c:pt idx="51">
                  <c:v>-2.5752860014734012E-2</c:v>
                </c:pt>
                <c:pt idx="52">
                  <c:v>-2.5766219694599718E-2</c:v>
                </c:pt>
                <c:pt idx="53">
                  <c:v>-2.5775530635867214E-2</c:v>
                </c:pt>
                <c:pt idx="54">
                  <c:v>-2.577966959200375E-2</c:v>
                </c:pt>
                <c:pt idx="55">
                  <c:v>-2.5821994956218224E-2</c:v>
                </c:pt>
                <c:pt idx="56">
                  <c:v>-2.5836096337693036E-2</c:v>
                </c:pt>
                <c:pt idx="57">
                  <c:v>-2.5719499722185235E-2</c:v>
                </c:pt>
                <c:pt idx="58">
                  <c:v>-2.574166049263911E-2</c:v>
                </c:pt>
                <c:pt idx="59">
                  <c:v>-2.5520527897745695E-2</c:v>
                </c:pt>
                <c:pt idx="60">
                  <c:v>-2.5452143577540356E-2</c:v>
                </c:pt>
                <c:pt idx="61">
                  <c:v>-2.5469933892846328E-2</c:v>
                </c:pt>
                <c:pt idx="62">
                  <c:v>-2.5483778710735955E-2</c:v>
                </c:pt>
                <c:pt idx="63">
                  <c:v>-2.5476397643267375E-2</c:v>
                </c:pt>
                <c:pt idx="64">
                  <c:v>-2.4443572229957137E-2</c:v>
                </c:pt>
                <c:pt idx="65">
                  <c:v>-2.4488801589427473E-2</c:v>
                </c:pt>
                <c:pt idx="66">
                  <c:v>-2.4466670588448227E-2</c:v>
                </c:pt>
                <c:pt idx="67">
                  <c:v>-2.4485545742602935E-2</c:v>
                </c:pt>
                <c:pt idx="68">
                  <c:v>-2.454082836812246E-2</c:v>
                </c:pt>
                <c:pt idx="69">
                  <c:v>-2.4543988745991684E-2</c:v>
                </c:pt>
                <c:pt idx="70">
                  <c:v>-2.4460680860547007E-2</c:v>
                </c:pt>
                <c:pt idx="71">
                  <c:v>-2.5132704140726384E-2</c:v>
                </c:pt>
                <c:pt idx="72">
                  <c:v>-2.5125642497697068E-2</c:v>
                </c:pt>
                <c:pt idx="73">
                  <c:v>-2.5106277447764409E-2</c:v>
                </c:pt>
                <c:pt idx="74">
                  <c:v>-2.5106220388459808E-2</c:v>
                </c:pt>
                <c:pt idx="75">
                  <c:v>-2.5179871880860186E-2</c:v>
                </c:pt>
                <c:pt idx="76">
                  <c:v>-2.5320025899110619E-2</c:v>
                </c:pt>
                <c:pt idx="77">
                  <c:v>-2.5365304632688511E-2</c:v>
                </c:pt>
                <c:pt idx="78">
                  <c:v>-2.5390341830182298E-2</c:v>
                </c:pt>
                <c:pt idx="79">
                  <c:v>-2.5438728434914626E-2</c:v>
                </c:pt>
                <c:pt idx="80">
                  <c:v>-2.5417677874899611E-2</c:v>
                </c:pt>
                <c:pt idx="81">
                  <c:v>-2.5414260519448565E-2</c:v>
                </c:pt>
                <c:pt idx="82">
                  <c:v>-2.5506984861544912E-2</c:v>
                </c:pt>
                <c:pt idx="83">
                  <c:v>-2.5536207461320248E-2</c:v>
                </c:pt>
                <c:pt idx="84">
                  <c:v>-2.5629505389579001E-2</c:v>
                </c:pt>
                <c:pt idx="85">
                  <c:v>-2.5628807480907193E-2</c:v>
                </c:pt>
                <c:pt idx="86">
                  <c:v>-2.5721050300590076E-2</c:v>
                </c:pt>
                <c:pt idx="87">
                  <c:v>-2.5715438885462429E-2</c:v>
                </c:pt>
                <c:pt idx="88">
                  <c:v>-2.5619773550975476E-2</c:v>
                </c:pt>
                <c:pt idx="89">
                  <c:v>-2.5486791292896778E-2</c:v>
                </c:pt>
                <c:pt idx="90">
                  <c:v>-2.553277470130827E-2</c:v>
                </c:pt>
                <c:pt idx="91">
                  <c:v>-2.5531049586745888E-2</c:v>
                </c:pt>
                <c:pt idx="92">
                  <c:v>-2.5594470559518349E-2</c:v>
                </c:pt>
                <c:pt idx="93">
                  <c:v>-2.5607569908669661E-2</c:v>
                </c:pt>
                <c:pt idx="94">
                  <c:v>-2.5502208032067791E-2</c:v>
                </c:pt>
                <c:pt idx="95">
                  <c:v>-2.5524979226973703E-2</c:v>
                </c:pt>
                <c:pt idx="96">
                  <c:v>-2.5545761145459495E-2</c:v>
                </c:pt>
                <c:pt idx="97">
                  <c:v>-2.5611922839176682E-2</c:v>
                </c:pt>
                <c:pt idx="98">
                  <c:v>-2.5661975700709789E-2</c:v>
                </c:pt>
                <c:pt idx="99">
                  <c:v>-2.5698629476758376E-2</c:v>
                </c:pt>
                <c:pt idx="100">
                  <c:v>-2.5790245334701797E-2</c:v>
                </c:pt>
                <c:pt idx="101">
                  <c:v>-2.5831724497283371E-2</c:v>
                </c:pt>
                <c:pt idx="102">
                  <c:v>-2.5857949261810332E-2</c:v>
                </c:pt>
                <c:pt idx="103">
                  <c:v>-2.6040106667373001E-2</c:v>
                </c:pt>
                <c:pt idx="104">
                  <c:v>-2.6043178288817106E-2</c:v>
                </c:pt>
                <c:pt idx="105">
                  <c:v>-2.6024348453758703E-2</c:v>
                </c:pt>
                <c:pt idx="106">
                  <c:v>-2.5973288229514821E-2</c:v>
                </c:pt>
                <c:pt idx="107">
                  <c:v>-2.5970669375285461E-2</c:v>
                </c:pt>
                <c:pt idx="108">
                  <c:v>-2.5968792819386639E-2</c:v>
                </c:pt>
                <c:pt idx="109">
                  <c:v>-2.5990379070925766E-2</c:v>
                </c:pt>
                <c:pt idx="110">
                  <c:v>-2.5993271084905952E-2</c:v>
                </c:pt>
                <c:pt idx="111">
                  <c:v>-2.6091263925481702E-2</c:v>
                </c:pt>
                <c:pt idx="112">
                  <c:v>-2.6093503737315876E-2</c:v>
                </c:pt>
                <c:pt idx="113">
                  <c:v>-2.6104765977087781E-2</c:v>
                </c:pt>
                <c:pt idx="114">
                  <c:v>-2.593142263446192E-2</c:v>
                </c:pt>
                <c:pt idx="115">
                  <c:v>-2.5944190726103867E-2</c:v>
                </c:pt>
                <c:pt idx="116">
                  <c:v>-2.5991398840538308E-2</c:v>
                </c:pt>
                <c:pt idx="117">
                  <c:v>-2.5986649964377172E-2</c:v>
                </c:pt>
                <c:pt idx="118">
                  <c:v>-2.5980093621457364E-2</c:v>
                </c:pt>
                <c:pt idx="119">
                  <c:v>-2.5737062767624105E-2</c:v>
                </c:pt>
                <c:pt idx="120">
                  <c:v>-2.5735844756958053E-2</c:v>
                </c:pt>
                <c:pt idx="121">
                  <c:v>-2.5834821829203283E-2</c:v>
                </c:pt>
                <c:pt idx="122">
                  <c:v>-2.5814937044858544E-2</c:v>
                </c:pt>
                <c:pt idx="123">
                  <c:v>-2.591404088621348E-2</c:v>
                </c:pt>
                <c:pt idx="124">
                  <c:v>-2.5822159904327725E-2</c:v>
                </c:pt>
                <c:pt idx="125">
                  <c:v>-2.5764482561952604E-2</c:v>
                </c:pt>
                <c:pt idx="126">
                  <c:v>-2.5978462298613749E-2</c:v>
                </c:pt>
                <c:pt idx="127">
                  <c:v>-2.5979270431578057E-2</c:v>
                </c:pt>
                <c:pt idx="128">
                  <c:v>-2.6058781392384107E-2</c:v>
                </c:pt>
                <c:pt idx="129">
                  <c:v>-2.6094838262563275E-2</c:v>
                </c:pt>
                <c:pt idx="130">
                  <c:v>-2.6146949440012609E-2</c:v>
                </c:pt>
                <c:pt idx="131">
                  <c:v>-2.6221311980644712E-2</c:v>
                </c:pt>
                <c:pt idx="132">
                  <c:v>-2.6100581696555429E-2</c:v>
                </c:pt>
                <c:pt idx="133">
                  <c:v>-2.6045191087137723E-2</c:v>
                </c:pt>
                <c:pt idx="134">
                  <c:v>-2.640222279840726E-2</c:v>
                </c:pt>
                <c:pt idx="135">
                  <c:v>-2.6730685267155305E-2</c:v>
                </c:pt>
                <c:pt idx="136">
                  <c:v>-2.6396726079748772E-2</c:v>
                </c:pt>
                <c:pt idx="137">
                  <c:v>-2.6376734987246721E-2</c:v>
                </c:pt>
                <c:pt idx="138">
                  <c:v>-2.6357429942736352E-2</c:v>
                </c:pt>
                <c:pt idx="139">
                  <c:v>-2.6362384347867033E-2</c:v>
                </c:pt>
                <c:pt idx="140">
                  <c:v>-2.6482049940588091E-2</c:v>
                </c:pt>
                <c:pt idx="141">
                  <c:v>-2.6476127060099972E-2</c:v>
                </c:pt>
                <c:pt idx="142">
                  <c:v>-2.6494218604464763E-2</c:v>
                </c:pt>
                <c:pt idx="143">
                  <c:v>-2.6446651751044388E-2</c:v>
                </c:pt>
                <c:pt idx="144">
                  <c:v>-2.6479558062666633E-2</c:v>
                </c:pt>
                <c:pt idx="145">
                  <c:v>-2.6304294726389874E-2</c:v>
                </c:pt>
                <c:pt idx="146">
                  <c:v>-2.6297528460033959E-2</c:v>
                </c:pt>
                <c:pt idx="147">
                  <c:v>-2.6280688027817283E-2</c:v>
                </c:pt>
                <c:pt idx="148">
                  <c:v>-2.6361374573985012E-2</c:v>
                </c:pt>
                <c:pt idx="149">
                  <c:v>-2.6306857674127531E-2</c:v>
                </c:pt>
                <c:pt idx="150">
                  <c:v>-2.7144459052392881E-2</c:v>
                </c:pt>
                <c:pt idx="151">
                  <c:v>-3.0150384273526263E-2</c:v>
                </c:pt>
                <c:pt idx="152">
                  <c:v>-3.018456429814043E-2</c:v>
                </c:pt>
                <c:pt idx="153">
                  <c:v>-3.0213723507523872E-2</c:v>
                </c:pt>
                <c:pt idx="154">
                  <c:v>-3.0055518182165529E-2</c:v>
                </c:pt>
                <c:pt idx="155">
                  <c:v>-3.0131070283958769E-2</c:v>
                </c:pt>
                <c:pt idx="156">
                  <c:v>-3.0066723495740716E-2</c:v>
                </c:pt>
                <c:pt idx="157">
                  <c:v>-3.0107933248370394E-2</c:v>
                </c:pt>
                <c:pt idx="158">
                  <c:v>-3.0107907801302358E-2</c:v>
                </c:pt>
                <c:pt idx="159">
                  <c:v>-3.0106365207802292E-2</c:v>
                </c:pt>
                <c:pt idx="160">
                  <c:v>-3.0027647032515564E-2</c:v>
                </c:pt>
                <c:pt idx="161">
                  <c:v>-2.9875393839018861E-2</c:v>
                </c:pt>
                <c:pt idx="162">
                  <c:v>-2.9281962353115018E-2</c:v>
                </c:pt>
                <c:pt idx="163">
                  <c:v>-2.9433044592585753E-2</c:v>
                </c:pt>
                <c:pt idx="164">
                  <c:v>-2.9352262842397937E-2</c:v>
                </c:pt>
                <c:pt idx="165">
                  <c:v>-2.9359595372821234E-2</c:v>
                </c:pt>
                <c:pt idx="166">
                  <c:v>-2.9476332404505073E-2</c:v>
                </c:pt>
                <c:pt idx="167">
                  <c:v>-2.9357118307683269E-2</c:v>
                </c:pt>
                <c:pt idx="168">
                  <c:v>-2.9366296424636826E-2</c:v>
                </c:pt>
                <c:pt idx="169">
                  <c:v>-2.9380165066477181E-2</c:v>
                </c:pt>
                <c:pt idx="170">
                  <c:v>-2.9356549229944323E-2</c:v>
                </c:pt>
                <c:pt idx="171">
                  <c:v>-2.9313676575925048E-2</c:v>
                </c:pt>
                <c:pt idx="172">
                  <c:v>-2.9206958665432648E-2</c:v>
                </c:pt>
                <c:pt idx="173">
                  <c:v>-2.9304219597092042E-2</c:v>
                </c:pt>
                <c:pt idx="174">
                  <c:v>-2.9291918562685277E-2</c:v>
                </c:pt>
                <c:pt idx="175">
                  <c:v>-2.9296057955719799E-2</c:v>
                </c:pt>
                <c:pt idx="176">
                  <c:v>-2.932404609918695E-2</c:v>
                </c:pt>
                <c:pt idx="177">
                  <c:v>-2.9686754872167858E-2</c:v>
                </c:pt>
                <c:pt idx="178">
                  <c:v>-2.9673851570386413E-2</c:v>
                </c:pt>
                <c:pt idx="179">
                  <c:v>-2.9654892943216934E-2</c:v>
                </c:pt>
                <c:pt idx="180">
                  <c:v>-2.9589567882686418E-2</c:v>
                </c:pt>
                <c:pt idx="181">
                  <c:v>-2.9588945087737701E-2</c:v>
                </c:pt>
                <c:pt idx="182">
                  <c:v>-2.9741301073187908E-2</c:v>
                </c:pt>
                <c:pt idx="183">
                  <c:v>-2.9747456666612684E-2</c:v>
                </c:pt>
                <c:pt idx="184">
                  <c:v>-2.9770544199649841E-2</c:v>
                </c:pt>
                <c:pt idx="185">
                  <c:v>-2.973585406031528E-2</c:v>
                </c:pt>
                <c:pt idx="186">
                  <c:v>-2.9876714402346679E-2</c:v>
                </c:pt>
                <c:pt idx="187">
                  <c:v>-2.9703294823576164E-2</c:v>
                </c:pt>
                <c:pt idx="188">
                  <c:v>-2.9704173366537186E-2</c:v>
                </c:pt>
                <c:pt idx="189">
                  <c:v>-3.0034966884011027E-2</c:v>
                </c:pt>
                <c:pt idx="190">
                  <c:v>-3.0087077547961562E-2</c:v>
                </c:pt>
                <c:pt idx="191">
                  <c:v>-3.0178785813541227E-2</c:v>
                </c:pt>
                <c:pt idx="192">
                  <c:v>-3.0330310644852834E-2</c:v>
                </c:pt>
                <c:pt idx="193">
                  <c:v>-3.0552073711184711E-2</c:v>
                </c:pt>
                <c:pt idx="194">
                  <c:v>-3.0336245443592678E-2</c:v>
                </c:pt>
                <c:pt idx="195">
                  <c:v>-3.0434845857222257E-2</c:v>
                </c:pt>
                <c:pt idx="196">
                  <c:v>-3.0524196713921953E-2</c:v>
                </c:pt>
                <c:pt idx="197">
                  <c:v>-3.0605967584207059E-2</c:v>
                </c:pt>
                <c:pt idx="198">
                  <c:v>-3.0803779767480631E-2</c:v>
                </c:pt>
                <c:pt idx="199">
                  <c:v>-3.0621194941261462E-2</c:v>
                </c:pt>
                <c:pt idx="200">
                  <c:v>-3.0623063117140213E-2</c:v>
                </c:pt>
                <c:pt idx="201">
                  <c:v>-3.0547658980460104E-2</c:v>
                </c:pt>
                <c:pt idx="202">
                  <c:v>-3.0646538542065664E-2</c:v>
                </c:pt>
                <c:pt idx="203">
                  <c:v>-3.0646735506628914E-2</c:v>
                </c:pt>
                <c:pt idx="204">
                  <c:v>-3.0630947288337342E-2</c:v>
                </c:pt>
                <c:pt idx="205">
                  <c:v>-3.0660802579160127E-2</c:v>
                </c:pt>
                <c:pt idx="206">
                  <c:v>-3.0694841178162992E-2</c:v>
                </c:pt>
                <c:pt idx="207">
                  <c:v>-3.0692387391805648E-2</c:v>
                </c:pt>
                <c:pt idx="208">
                  <c:v>-3.0765250349929874E-2</c:v>
                </c:pt>
                <c:pt idx="209">
                  <c:v>-3.0783877797514216E-2</c:v>
                </c:pt>
                <c:pt idx="210">
                  <c:v>-3.0821503652326811E-2</c:v>
                </c:pt>
                <c:pt idx="211">
                  <c:v>-3.100242217674283E-2</c:v>
                </c:pt>
                <c:pt idx="212">
                  <c:v>-3.100122989182276E-2</c:v>
                </c:pt>
                <c:pt idx="213">
                  <c:v>-3.1186512806908005E-2</c:v>
                </c:pt>
                <c:pt idx="214">
                  <c:v>-3.1158730162621762E-2</c:v>
                </c:pt>
                <c:pt idx="215">
                  <c:v>-3.1127119945277261E-2</c:v>
                </c:pt>
                <c:pt idx="216">
                  <c:v>-3.1199814128692913E-2</c:v>
                </c:pt>
                <c:pt idx="217">
                  <c:v>-3.130054280243235E-2</c:v>
                </c:pt>
                <c:pt idx="218">
                  <c:v>-3.1375232244363269E-2</c:v>
                </c:pt>
                <c:pt idx="219">
                  <c:v>-3.1367149834181721E-2</c:v>
                </c:pt>
                <c:pt idx="220">
                  <c:v>-3.1340885542939088E-2</c:v>
                </c:pt>
                <c:pt idx="221">
                  <c:v>-3.1352561375770444E-2</c:v>
                </c:pt>
                <c:pt idx="222">
                  <c:v>-3.1373176327997215E-2</c:v>
                </c:pt>
                <c:pt idx="223">
                  <c:v>-3.1376986475070805E-2</c:v>
                </c:pt>
                <c:pt idx="224">
                  <c:v>-3.1376161090332436E-2</c:v>
                </c:pt>
                <c:pt idx="225">
                  <c:v>-3.1382212772954145E-2</c:v>
                </c:pt>
                <c:pt idx="226">
                  <c:v>-3.1483649062257105E-2</c:v>
                </c:pt>
                <c:pt idx="227">
                  <c:v>-3.156539355508528E-2</c:v>
                </c:pt>
                <c:pt idx="228">
                  <c:v>-3.1796208916597651E-2</c:v>
                </c:pt>
                <c:pt idx="229">
                  <c:v>-3.1794392171426065E-2</c:v>
                </c:pt>
                <c:pt idx="230">
                  <c:v>-3.1781693497055029E-2</c:v>
                </c:pt>
                <c:pt idx="231">
                  <c:v>-3.1834006193798725E-2</c:v>
                </c:pt>
                <c:pt idx="232">
                  <c:v>-3.1897310671315154E-2</c:v>
                </c:pt>
                <c:pt idx="233">
                  <c:v>-3.2000176584575969E-2</c:v>
                </c:pt>
                <c:pt idx="234">
                  <c:v>-3.1977138264219912E-2</c:v>
                </c:pt>
                <c:pt idx="235">
                  <c:v>-3.1996849446990293E-2</c:v>
                </c:pt>
                <c:pt idx="236">
                  <c:v>-3.2001841953296015E-2</c:v>
                </c:pt>
                <c:pt idx="237">
                  <c:v>-3.2018011058487957E-2</c:v>
                </c:pt>
                <c:pt idx="238">
                  <c:v>-3.2191502955664246E-2</c:v>
                </c:pt>
                <c:pt idx="239">
                  <c:v>-3.2178981585605337E-2</c:v>
                </c:pt>
                <c:pt idx="240">
                  <c:v>-3.216145986914213E-2</c:v>
                </c:pt>
                <c:pt idx="241">
                  <c:v>-3.2137609456475764E-2</c:v>
                </c:pt>
                <c:pt idx="242">
                  <c:v>-3.1991999347294464E-2</c:v>
                </c:pt>
                <c:pt idx="243">
                  <c:v>-3.2028625350210359E-2</c:v>
                </c:pt>
                <c:pt idx="244">
                  <c:v>-3.1985039924316436E-2</c:v>
                </c:pt>
                <c:pt idx="245">
                  <c:v>-3.1997513707654211E-2</c:v>
                </c:pt>
                <c:pt idx="246">
                  <c:v>-3.2326436023123913E-2</c:v>
                </c:pt>
                <c:pt idx="247">
                  <c:v>-3.2183035784753435E-2</c:v>
                </c:pt>
                <c:pt idx="248">
                  <c:v>-3.258282927341722E-2</c:v>
                </c:pt>
                <c:pt idx="249">
                  <c:v>-3.2525599075668307E-2</c:v>
                </c:pt>
                <c:pt idx="250">
                  <c:v>-3.2653708004690619E-2</c:v>
                </c:pt>
                <c:pt idx="251">
                  <c:v>-3.2573192072862946E-2</c:v>
                </c:pt>
              </c:numCache>
            </c:numRef>
          </c:val>
          <c:smooth val="0"/>
          <c:extLst>
            <c:ext xmlns:c16="http://schemas.microsoft.com/office/drawing/2014/chart" uri="{C3380CC4-5D6E-409C-BE32-E72D297353CC}">
              <c16:uniqueId val="{00000001-060F-402F-9B5F-5B1D1407C487}"/>
            </c:ext>
          </c:extLst>
        </c:ser>
        <c:ser>
          <c:idx val="2"/>
          <c:order val="2"/>
          <c:tx>
            <c:strRef>
              <c:f>'VaR_ES S(d) + Graphs'!$L$4</c:f>
              <c:strCache>
                <c:ptCount val="1"/>
                <c:pt idx="0">
                  <c:v>ES 1day (rolling window)</c:v>
                </c:pt>
              </c:strCache>
            </c:strRef>
          </c:tx>
          <c:spPr>
            <a:ln w="19050" cap="rnd" cmpd="sng" algn="ctr">
              <a:solidFill>
                <a:schemeClr val="accent4"/>
              </a:solidFill>
              <a:prstDash val="solid"/>
              <a:round/>
            </a:ln>
            <a:effectLst/>
          </c:spPr>
          <c:marker>
            <c:symbol val="none"/>
          </c:marker>
          <c:cat>
            <c:numRef>
              <c:f>'VaR_ES + Graphs'!$C$4:$C$255</c:f>
              <c:numCache>
                <c:formatCode>m/d/yy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'VaR_ES S(d) + Graphs'!$L$5:$L$256</c:f>
              <c:numCache>
                <c:formatCode>0.0000%</c:formatCode>
                <c:ptCount val="252"/>
                <c:pt idx="0">
                  <c:v>-2.9230758521889548E-2</c:v>
                </c:pt>
                <c:pt idx="1">
                  <c:v>-2.9273317920481823E-2</c:v>
                </c:pt>
                <c:pt idx="2">
                  <c:v>-2.9273644983835986E-2</c:v>
                </c:pt>
                <c:pt idx="3">
                  <c:v>-2.9182794582513293E-2</c:v>
                </c:pt>
                <c:pt idx="4">
                  <c:v>-2.9351954879446182E-2</c:v>
                </c:pt>
                <c:pt idx="5">
                  <c:v>-2.9219861908291803E-2</c:v>
                </c:pt>
                <c:pt idx="6">
                  <c:v>-2.9114061745015785E-2</c:v>
                </c:pt>
                <c:pt idx="7">
                  <c:v>-2.8928337966636707E-2</c:v>
                </c:pt>
                <c:pt idx="8">
                  <c:v>-2.9110578603699633E-2</c:v>
                </c:pt>
                <c:pt idx="9">
                  <c:v>-2.9159899319241081E-2</c:v>
                </c:pt>
                <c:pt idx="10">
                  <c:v>-2.922139745044109E-2</c:v>
                </c:pt>
                <c:pt idx="11">
                  <c:v>-2.9310233795175018E-2</c:v>
                </c:pt>
                <c:pt idx="12">
                  <c:v>-2.893109340735316E-2</c:v>
                </c:pt>
                <c:pt idx="13">
                  <c:v>-2.893177342976604E-2</c:v>
                </c:pt>
                <c:pt idx="14">
                  <c:v>-2.8933703798765802E-2</c:v>
                </c:pt>
                <c:pt idx="15">
                  <c:v>-2.889276456931663E-2</c:v>
                </c:pt>
                <c:pt idx="16">
                  <c:v>-2.886016301221243E-2</c:v>
                </c:pt>
                <c:pt idx="17">
                  <c:v>-2.877310467389407E-2</c:v>
                </c:pt>
                <c:pt idx="18">
                  <c:v>-2.8760596588491734E-2</c:v>
                </c:pt>
                <c:pt idx="19">
                  <c:v>-2.8757445968425784E-2</c:v>
                </c:pt>
                <c:pt idx="20">
                  <c:v>-2.8651686415769935E-2</c:v>
                </c:pt>
                <c:pt idx="21">
                  <c:v>-2.8653065460973372E-2</c:v>
                </c:pt>
                <c:pt idx="22">
                  <c:v>-2.8684173058059828E-2</c:v>
                </c:pt>
                <c:pt idx="23">
                  <c:v>-2.8684818710388374E-2</c:v>
                </c:pt>
                <c:pt idx="24">
                  <c:v>-2.8563806494395574E-2</c:v>
                </c:pt>
                <c:pt idx="25">
                  <c:v>-2.8643350055501414E-2</c:v>
                </c:pt>
                <c:pt idx="26">
                  <c:v>-2.8643696360443217E-2</c:v>
                </c:pt>
                <c:pt idx="27">
                  <c:v>-2.8686119671098988E-2</c:v>
                </c:pt>
                <c:pt idx="28">
                  <c:v>-2.8659235890850975E-2</c:v>
                </c:pt>
                <c:pt idx="29">
                  <c:v>-2.8681000809306825E-2</c:v>
                </c:pt>
                <c:pt idx="30">
                  <c:v>-2.8801481242648336E-2</c:v>
                </c:pt>
                <c:pt idx="31">
                  <c:v>-2.8833039559333008E-2</c:v>
                </c:pt>
                <c:pt idx="32">
                  <c:v>-2.884200353628083E-2</c:v>
                </c:pt>
                <c:pt idx="33">
                  <c:v>-2.8974695975577853E-2</c:v>
                </c:pt>
                <c:pt idx="34">
                  <c:v>-2.8989657747222026E-2</c:v>
                </c:pt>
                <c:pt idx="35">
                  <c:v>-2.9011650923624756E-2</c:v>
                </c:pt>
                <c:pt idx="36">
                  <c:v>-2.9004529316181537E-2</c:v>
                </c:pt>
                <c:pt idx="37">
                  <c:v>-2.8995286765135173E-2</c:v>
                </c:pt>
                <c:pt idx="38">
                  <c:v>-2.9003978152248085E-2</c:v>
                </c:pt>
                <c:pt idx="39">
                  <c:v>-2.9039860015747439E-2</c:v>
                </c:pt>
                <c:pt idx="40">
                  <c:v>-2.9046787125047529E-2</c:v>
                </c:pt>
                <c:pt idx="41">
                  <c:v>-2.9210959482969607E-2</c:v>
                </c:pt>
                <c:pt idx="42">
                  <c:v>-2.9161042097873617E-2</c:v>
                </c:pt>
                <c:pt idx="43">
                  <c:v>-2.9219551938990628E-2</c:v>
                </c:pt>
                <c:pt idx="44">
                  <c:v>-2.9322872959829636E-2</c:v>
                </c:pt>
                <c:pt idx="45">
                  <c:v>-2.9321983644902235E-2</c:v>
                </c:pt>
                <c:pt idx="46">
                  <c:v>-2.9344294592263339E-2</c:v>
                </c:pt>
                <c:pt idx="47">
                  <c:v>-2.9466611414321157E-2</c:v>
                </c:pt>
                <c:pt idx="48">
                  <c:v>-2.9492291553989129E-2</c:v>
                </c:pt>
                <c:pt idx="49">
                  <c:v>-2.9362193196619087E-2</c:v>
                </c:pt>
                <c:pt idx="50">
                  <c:v>-2.9500717453294249E-2</c:v>
                </c:pt>
                <c:pt idx="51">
                  <c:v>-2.9504138006076673E-2</c:v>
                </c:pt>
                <c:pt idx="52">
                  <c:v>-2.9519443717296683E-2</c:v>
                </c:pt>
                <c:pt idx="53">
                  <c:v>-2.9530110932354178E-2</c:v>
                </c:pt>
                <c:pt idx="54">
                  <c:v>-2.9534852787549425E-2</c:v>
                </c:pt>
                <c:pt idx="55">
                  <c:v>-2.9583343455623842E-2</c:v>
                </c:pt>
                <c:pt idx="56">
                  <c:v>-2.9599498908061791E-2</c:v>
                </c:pt>
                <c:pt idx="57">
                  <c:v>-2.9465918302528444E-2</c:v>
                </c:pt>
                <c:pt idx="58">
                  <c:v>-2.9491307110972167E-2</c:v>
                </c:pt>
                <c:pt idx="59">
                  <c:v>-2.9237963342798677E-2</c:v>
                </c:pt>
                <c:pt idx="60">
                  <c:v>-2.9159617853418633E-2</c:v>
                </c:pt>
                <c:pt idx="61">
                  <c:v>-2.9179999586463379E-2</c:v>
                </c:pt>
                <c:pt idx="62">
                  <c:v>-2.9195861103104674E-2</c:v>
                </c:pt>
                <c:pt idx="63">
                  <c:v>-2.9187404875986575E-2</c:v>
                </c:pt>
                <c:pt idx="64">
                  <c:v>-2.8004133444656069E-2</c:v>
                </c:pt>
                <c:pt idx="65">
                  <c:v>-2.8055951117061224E-2</c:v>
                </c:pt>
                <c:pt idx="66">
                  <c:v>-2.8030596414448359E-2</c:v>
                </c:pt>
                <c:pt idx="67">
                  <c:v>-2.8052221008871964E-2</c:v>
                </c:pt>
                <c:pt idx="68">
                  <c:v>-2.8115556351499274E-2</c:v>
                </c:pt>
                <c:pt idx="69">
                  <c:v>-2.8119177084293671E-2</c:v>
                </c:pt>
                <c:pt idx="70">
                  <c:v>-2.8023734195707788E-2</c:v>
                </c:pt>
                <c:pt idx="71">
                  <c:v>-2.8793647424388592E-2</c:v>
                </c:pt>
                <c:pt idx="72">
                  <c:v>-2.8785557150517362E-2</c:v>
                </c:pt>
                <c:pt idx="73">
                  <c:v>-2.8763371299882486E-2</c:v>
                </c:pt>
                <c:pt idx="74">
                  <c:v>-2.8763305929061674E-2</c:v>
                </c:pt>
                <c:pt idx="75">
                  <c:v>-2.8847685830746032E-2</c:v>
                </c:pt>
                <c:pt idx="76">
                  <c:v>-2.9008255316783742E-2</c:v>
                </c:pt>
                <c:pt idx="77">
                  <c:v>-2.9060129555352126E-2</c:v>
                </c:pt>
                <c:pt idx="78">
                  <c:v>-2.90888137841997E-2</c:v>
                </c:pt>
                <c:pt idx="79">
                  <c:v>-2.914424860048229E-2</c:v>
                </c:pt>
                <c:pt idx="80">
                  <c:v>-2.9120131720748045E-2</c:v>
                </c:pt>
                <c:pt idx="81">
                  <c:v>-2.9116216577855729E-2</c:v>
                </c:pt>
                <c:pt idx="82">
                  <c:v>-2.9222447566731063E-2</c:v>
                </c:pt>
                <c:pt idx="83">
                  <c:v>-2.9255926862474316E-2</c:v>
                </c:pt>
                <c:pt idx="84">
                  <c:v>-2.9362814988665054E-2</c:v>
                </c:pt>
                <c:pt idx="85">
                  <c:v>-2.9362015419461599E-2</c:v>
                </c:pt>
                <c:pt idx="86">
                  <c:v>-2.9467694745192268E-2</c:v>
                </c:pt>
                <c:pt idx="87">
                  <c:v>-2.9461265945973824E-2</c:v>
                </c:pt>
                <c:pt idx="88">
                  <c:v>-2.9351665566463129E-2</c:v>
                </c:pt>
                <c:pt idx="89">
                  <c:v>-2.9199312511599757E-2</c:v>
                </c:pt>
                <c:pt idx="90">
                  <c:v>-2.9251994071123093E-2</c:v>
                </c:pt>
                <c:pt idx="91">
                  <c:v>-2.9250017668576128E-2</c:v>
                </c:pt>
                <c:pt idx="92">
                  <c:v>-2.9322676826902146E-2</c:v>
                </c:pt>
                <c:pt idx="93">
                  <c:v>-2.9337684286459217E-2</c:v>
                </c:pt>
                <c:pt idx="94">
                  <c:v>-2.9216974922681285E-2</c:v>
                </c:pt>
                <c:pt idx="95">
                  <c:v>-2.9243063072761814E-2</c:v>
                </c:pt>
                <c:pt idx="96">
                  <c:v>-2.9266872179427444E-2</c:v>
                </c:pt>
                <c:pt idx="97">
                  <c:v>-2.9342671284498911E-2</c:v>
                </c:pt>
                <c:pt idx="98">
                  <c:v>-2.9400015072079282E-2</c:v>
                </c:pt>
                <c:pt idx="99">
                  <c:v>-2.9442008002820281E-2</c:v>
                </c:pt>
                <c:pt idx="100">
                  <c:v>-2.9546969040730682E-2</c:v>
                </c:pt>
                <c:pt idx="101">
                  <c:v>-2.9594490245617562E-2</c:v>
                </c:pt>
                <c:pt idx="102">
                  <c:v>-2.9624535027880098E-2</c:v>
                </c:pt>
                <c:pt idx="103">
                  <c:v>-2.9833226304479085E-2</c:v>
                </c:pt>
                <c:pt idx="104">
                  <c:v>-2.9836745352186309E-2</c:v>
                </c:pt>
                <c:pt idx="105">
                  <c:v>-2.9815172678243421E-2</c:v>
                </c:pt>
                <c:pt idx="106">
                  <c:v>-2.9756674790946597E-2</c:v>
                </c:pt>
                <c:pt idx="107">
                  <c:v>-2.9753674462573102E-2</c:v>
                </c:pt>
                <c:pt idx="108">
                  <c:v>-2.9751524559060123E-2</c:v>
                </c:pt>
                <c:pt idx="109">
                  <c:v>-2.9776255161567181E-2</c:v>
                </c:pt>
                <c:pt idx="110">
                  <c:v>-2.9779568439375476E-2</c:v>
                </c:pt>
                <c:pt idx="111">
                  <c:v>-2.9891835360032062E-2</c:v>
                </c:pt>
                <c:pt idx="112">
                  <c:v>-2.9894401432981835E-2</c:v>
                </c:pt>
                <c:pt idx="113">
                  <c:v>-2.9907304181503658E-2</c:v>
                </c:pt>
                <c:pt idx="114">
                  <c:v>-2.9708710864087964E-2</c:v>
                </c:pt>
                <c:pt idx="115">
                  <c:v>-2.9723338813669592E-2</c:v>
                </c:pt>
                <c:pt idx="116">
                  <c:v>-2.9777423475430793E-2</c:v>
                </c:pt>
                <c:pt idx="117">
                  <c:v>-2.977198285650335E-2</c:v>
                </c:pt>
                <c:pt idx="118">
                  <c:v>-2.976447148703951E-2</c:v>
                </c:pt>
                <c:pt idx="119">
                  <c:v>-2.9486039660549999E-2</c:v>
                </c:pt>
                <c:pt idx="120">
                  <c:v>-2.9484644228944985E-2</c:v>
                </c:pt>
                <c:pt idx="121">
                  <c:v>-2.9598038748904706E-2</c:v>
                </c:pt>
                <c:pt idx="122">
                  <c:v>-2.9575257456994117E-2</c:v>
                </c:pt>
                <c:pt idx="123">
                  <c:v>-2.9688797211825053E-2</c:v>
                </c:pt>
                <c:pt idx="124">
                  <c:v>-2.9583532430820528E-2</c:v>
                </c:pt>
                <c:pt idx="125">
                  <c:v>-2.9517453546056439E-2</c:v>
                </c:pt>
                <c:pt idx="126">
                  <c:v>-2.9762602538336999E-2</c:v>
                </c:pt>
                <c:pt idx="127">
                  <c:v>-2.9763528387601604E-2</c:v>
                </c:pt>
                <c:pt idx="128">
                  <c:v>-2.9854621274344101E-2</c:v>
                </c:pt>
                <c:pt idx="129">
                  <c:v>-2.9895930351208758E-2</c:v>
                </c:pt>
                <c:pt idx="130">
                  <c:v>-2.9955632278305191E-2</c:v>
                </c:pt>
                <c:pt idx="131">
                  <c:v>-3.0040826802720608E-2</c:v>
                </c:pt>
                <c:pt idx="132">
                  <c:v>-2.9902510399756235E-2</c:v>
                </c:pt>
                <c:pt idx="133">
                  <c:v>-2.9839051343808053E-2</c:v>
                </c:pt>
                <c:pt idx="134">
                  <c:v>-3.0248089907905996E-2</c:v>
                </c:pt>
                <c:pt idx="135">
                  <c:v>-3.0624397704485266E-2</c:v>
                </c:pt>
                <c:pt idx="136">
                  <c:v>-3.0241792512362826E-2</c:v>
                </c:pt>
                <c:pt idx="137">
                  <c:v>-3.0218889426968223E-2</c:v>
                </c:pt>
                <c:pt idx="138">
                  <c:v>-3.019677232241667E-2</c:v>
                </c:pt>
                <c:pt idx="139">
                  <c:v>-3.020244840859234E-2</c:v>
                </c:pt>
                <c:pt idx="140">
                  <c:v>-3.0339545032431442E-2</c:v>
                </c:pt>
                <c:pt idx="141">
                  <c:v>-3.0332759398400314E-2</c:v>
                </c:pt>
                <c:pt idx="142">
                  <c:v>-3.0353486238890122E-2</c:v>
                </c:pt>
                <c:pt idx="143">
                  <c:v>-3.029899058260082E-2</c:v>
                </c:pt>
                <c:pt idx="144">
                  <c:v>-3.0336690176308787E-2</c:v>
                </c:pt>
                <c:pt idx="145">
                  <c:v>-3.0135897190288731E-2</c:v>
                </c:pt>
                <c:pt idx="146">
                  <c:v>-3.0128145318992237E-2</c:v>
                </c:pt>
                <c:pt idx="147">
                  <c:v>-3.0108851833300997E-2</c:v>
                </c:pt>
                <c:pt idx="148">
                  <c:v>-3.0201291546482538E-2</c:v>
                </c:pt>
                <c:pt idx="149">
                  <c:v>-3.0138833468578246E-2</c:v>
                </c:pt>
                <c:pt idx="150">
                  <c:v>-3.1098443649516676E-2</c:v>
                </c:pt>
                <c:pt idx="151">
                  <c:v>-3.4542225524987015E-2</c:v>
                </c:pt>
                <c:pt idx="152">
                  <c:v>-3.4581384366478424E-2</c:v>
                </c:pt>
                <c:pt idx="153">
                  <c:v>-3.461479103809878E-2</c:v>
                </c:pt>
                <c:pt idx="154">
                  <c:v>-3.4433540809968848E-2</c:v>
                </c:pt>
                <c:pt idx="155">
                  <c:v>-3.4520098172400884E-2</c:v>
                </c:pt>
                <c:pt idx="156">
                  <c:v>-3.4446378340166832E-2</c:v>
                </c:pt>
                <c:pt idx="157">
                  <c:v>-3.4493590891630503E-2</c:v>
                </c:pt>
                <c:pt idx="158">
                  <c:v>-3.449356173782752E-2</c:v>
                </c:pt>
                <c:pt idx="159">
                  <c:v>-3.4491794443185793E-2</c:v>
                </c:pt>
                <c:pt idx="160">
                  <c:v>-3.4401609822684712E-2</c:v>
                </c:pt>
                <c:pt idx="161">
                  <c:v>-3.4227178740846714E-2</c:v>
                </c:pt>
                <c:pt idx="162">
                  <c:v>-3.3547305342426469E-2</c:v>
                </c:pt>
                <c:pt idx="163">
                  <c:v>-3.3720394903782425E-2</c:v>
                </c:pt>
                <c:pt idx="164">
                  <c:v>-3.3627846118732908E-2</c:v>
                </c:pt>
                <c:pt idx="165">
                  <c:v>-3.3636246738680327E-2</c:v>
                </c:pt>
                <c:pt idx="166">
                  <c:v>-3.3769988214044581E-2</c:v>
                </c:pt>
                <c:pt idx="167">
                  <c:v>-3.3633408853038158E-2</c:v>
                </c:pt>
                <c:pt idx="168">
                  <c:v>-3.3643923895991787E-2</c:v>
                </c:pt>
                <c:pt idx="169">
                  <c:v>-3.3659812706888149E-2</c:v>
                </c:pt>
                <c:pt idx="170">
                  <c:v>-3.3632756880863555E-2</c:v>
                </c:pt>
                <c:pt idx="171">
                  <c:v>-3.3583639202277651E-2</c:v>
                </c:pt>
                <c:pt idx="172">
                  <c:v>-3.3461376278583484E-2</c:v>
                </c:pt>
                <c:pt idx="173">
                  <c:v>-3.3572804677162775E-2</c:v>
                </c:pt>
                <c:pt idx="174">
                  <c:v>-3.3558711818484285E-2</c:v>
                </c:pt>
                <c:pt idx="175">
                  <c:v>-3.3563454174218056E-2</c:v>
                </c:pt>
                <c:pt idx="176">
                  <c:v>-3.3595519197167592E-2</c:v>
                </c:pt>
                <c:pt idx="177">
                  <c:v>-3.4011061769445808E-2</c:v>
                </c:pt>
                <c:pt idx="178">
                  <c:v>-3.3996278914404626E-2</c:v>
                </c:pt>
                <c:pt idx="179">
                  <c:v>-3.397455868790962E-2</c:v>
                </c:pt>
                <c:pt idx="180">
                  <c:v>-3.3899718083796333E-2</c:v>
                </c:pt>
                <c:pt idx="181">
                  <c:v>-3.3899004569720385E-2</c:v>
                </c:pt>
                <c:pt idx="182">
                  <c:v>-3.4073553416652448E-2</c:v>
                </c:pt>
                <c:pt idx="183">
                  <c:v>-3.4080605661638445E-2</c:v>
                </c:pt>
                <c:pt idx="184">
                  <c:v>-3.4107056229092249E-2</c:v>
                </c:pt>
                <c:pt idx="185">
                  <c:v>-3.4067312967264576E-2</c:v>
                </c:pt>
                <c:pt idx="186">
                  <c:v>-3.4228691663397738E-2</c:v>
                </c:pt>
                <c:pt idx="187">
                  <c:v>-3.4030011004935974E-2</c:v>
                </c:pt>
                <c:pt idx="188">
                  <c:v>-3.403101752043567E-2</c:v>
                </c:pt>
                <c:pt idx="189">
                  <c:v>-3.4409995916834357E-2</c:v>
                </c:pt>
                <c:pt idx="190">
                  <c:v>-3.4469697255633432E-2</c:v>
                </c:pt>
                <c:pt idx="191">
                  <c:v>-3.4574764161694055E-2</c:v>
                </c:pt>
                <c:pt idx="192">
                  <c:v>-3.4748360784818917E-2</c:v>
                </c:pt>
                <c:pt idx="193">
                  <c:v>-3.5002426861750299E-2</c:v>
                </c:pt>
                <c:pt idx="194">
                  <c:v>-3.4755160073168194E-2</c:v>
                </c:pt>
                <c:pt idx="195">
                  <c:v>-3.4868123068715826E-2</c:v>
                </c:pt>
                <c:pt idx="196">
                  <c:v>-3.4970489175063658E-2</c:v>
                </c:pt>
                <c:pt idx="197">
                  <c:v>-3.5064171159914601E-2</c:v>
                </c:pt>
                <c:pt idx="198">
                  <c:v>-3.5290797559904642E-2</c:v>
                </c:pt>
                <c:pt idx="199">
                  <c:v>-3.5081616602624419E-2</c:v>
                </c:pt>
                <c:pt idx="200">
                  <c:v>-3.5083756905445719E-2</c:v>
                </c:pt>
                <c:pt idx="201">
                  <c:v>-3.4997369061393988E-2</c:v>
                </c:pt>
                <c:pt idx="202">
                  <c:v>-3.5110651866873524E-2</c:v>
                </c:pt>
                <c:pt idx="203">
                  <c:v>-3.5110877522185328E-2</c:v>
                </c:pt>
                <c:pt idx="204">
                  <c:v>-3.5092789520655469E-2</c:v>
                </c:pt>
                <c:pt idx="205">
                  <c:v>-3.5126993668083875E-2</c:v>
                </c:pt>
                <c:pt idx="206">
                  <c:v>-3.516599048327021E-2</c:v>
                </c:pt>
                <c:pt idx="207">
                  <c:v>-3.5163179267301066E-2</c:v>
                </c:pt>
                <c:pt idx="208">
                  <c:v>-3.5246655773242472E-2</c:v>
                </c:pt>
                <c:pt idx="209">
                  <c:v>-3.526799657903705E-2</c:v>
                </c:pt>
                <c:pt idx="210">
                  <c:v>-3.5311103185928561E-2</c:v>
                </c:pt>
                <c:pt idx="211">
                  <c:v>-3.5518375120353406E-2</c:v>
                </c:pt>
                <c:pt idx="212">
                  <c:v>-3.5517009161822807E-2</c:v>
                </c:pt>
                <c:pt idx="213">
                  <c:v>-3.5729281223788573E-2</c:v>
                </c:pt>
                <c:pt idx="214">
                  <c:v>-3.569745163395948E-2</c:v>
                </c:pt>
                <c:pt idx="215">
                  <c:v>-3.5661236929480027E-2</c:v>
                </c:pt>
                <c:pt idx="216">
                  <c:v>-3.5744520076225958E-2</c:v>
                </c:pt>
                <c:pt idx="217">
                  <c:v>-3.5859921343870678E-2</c:v>
                </c:pt>
                <c:pt idx="218">
                  <c:v>-3.5945490387505677E-2</c:v>
                </c:pt>
                <c:pt idx="219">
                  <c:v>-3.5936230656925007E-2</c:v>
                </c:pt>
                <c:pt idx="220">
                  <c:v>-3.5906140590306737E-2</c:v>
                </c:pt>
                <c:pt idx="221">
                  <c:v>-3.5919517177722467E-2</c:v>
                </c:pt>
                <c:pt idx="222">
                  <c:v>-3.5943134997069109E-2</c:v>
                </c:pt>
                <c:pt idx="223">
                  <c:v>-3.5947500147387103E-2</c:v>
                </c:pt>
                <c:pt idx="224">
                  <c:v>-3.5946554533377043E-2</c:v>
                </c:pt>
                <c:pt idx="225">
                  <c:v>-3.5953487731442725E-2</c:v>
                </c:pt>
                <c:pt idx="226">
                  <c:v>-3.6069699689132345E-2</c:v>
                </c:pt>
                <c:pt idx="227">
                  <c:v>-3.6163351454266753E-2</c:v>
                </c:pt>
                <c:pt idx="228">
                  <c:v>-3.6427788424610523E-2</c:v>
                </c:pt>
                <c:pt idx="229">
                  <c:v>-3.6425707044125649E-2</c:v>
                </c:pt>
                <c:pt idx="230">
                  <c:v>-3.6411158623448375E-2</c:v>
                </c:pt>
                <c:pt idx="231">
                  <c:v>-3.6471091424050445E-2</c:v>
                </c:pt>
                <c:pt idx="232">
                  <c:v>-3.6543617117894882E-2</c:v>
                </c:pt>
                <c:pt idx="233">
                  <c:v>-3.6661466945029877E-2</c:v>
                </c:pt>
                <c:pt idx="234">
                  <c:v>-3.6635072758798744E-2</c:v>
                </c:pt>
                <c:pt idx="235">
                  <c:v>-3.665765516154499E-2</c:v>
                </c:pt>
                <c:pt idx="236">
                  <c:v>-3.6663374898885069E-2</c:v>
                </c:pt>
                <c:pt idx="237">
                  <c:v>-3.6681899269022787E-2</c:v>
                </c:pt>
                <c:pt idx="238">
                  <c:v>-3.6880662780116188E-2</c:v>
                </c:pt>
                <c:pt idx="239">
                  <c:v>-3.6866317490698554E-2</c:v>
                </c:pt>
                <c:pt idx="240">
                  <c:v>-3.6846243481818058E-2</c:v>
                </c:pt>
                <c:pt idx="241">
                  <c:v>-3.6818918910240084E-2</c:v>
                </c:pt>
                <c:pt idx="242">
                  <c:v>-3.6652098574405267E-2</c:v>
                </c:pt>
                <c:pt idx="243">
                  <c:v>-3.6694059686453527E-2</c:v>
                </c:pt>
                <c:pt idx="244">
                  <c:v>-3.6644125410420024E-2</c:v>
                </c:pt>
                <c:pt idx="245">
                  <c:v>-3.6658416181419635E-2</c:v>
                </c:pt>
                <c:pt idx="246">
                  <c:v>-3.7035250808072517E-2</c:v>
                </c:pt>
                <c:pt idx="247">
                  <c:v>-3.6870962242819334E-2</c:v>
                </c:pt>
                <c:pt idx="248">
                  <c:v>-3.7328991458087796E-2</c:v>
                </c:pt>
                <c:pt idx="249">
                  <c:v>-3.7263424851057235E-2</c:v>
                </c:pt>
                <c:pt idx="250">
                  <c:v>-3.7410194705726686E-2</c:v>
                </c:pt>
                <c:pt idx="251">
                  <c:v>-3.7317950459341137E-2</c:v>
                </c:pt>
              </c:numCache>
            </c:numRef>
          </c:val>
          <c:smooth val="0"/>
          <c:extLst>
            <c:ext xmlns:c16="http://schemas.microsoft.com/office/drawing/2014/chart" uri="{C3380CC4-5D6E-409C-BE32-E72D297353CC}">
              <c16:uniqueId val="{00000002-060F-402F-9B5F-5B1D1407C487}"/>
            </c:ext>
          </c:extLst>
        </c:ser>
        <c:dLbls>
          <c:showLegendKey val="0"/>
          <c:showVal val="0"/>
          <c:showCatName val="0"/>
          <c:showSerName val="0"/>
          <c:showPercent val="0"/>
          <c:showBubbleSize val="0"/>
        </c:dLbls>
        <c:marker val="1"/>
        <c:smooth val="0"/>
        <c:axId val="1885380098"/>
        <c:axId val="1136793026"/>
      </c:lineChart>
      <c:catAx>
        <c:axId val="1885380098"/>
        <c:scaling>
          <c:orientation val="minMax"/>
        </c:scaling>
        <c:delete val="0"/>
        <c:axPos val="b"/>
        <c:numFmt formatCode="General" sourceLinked="1"/>
        <c:majorTickMark val="none"/>
        <c:minorTickMark val="none"/>
        <c:tickLblPos val="low"/>
        <c:spPr>
          <a:noFill/>
          <a:ln w="9525" cap="flat" cmpd="sng" algn="ctr">
            <a:solidFill>
              <a:srgbClr val="B7B7B7">
                <a:alpha val="94000"/>
              </a:srgbClr>
            </a:solidFill>
            <a:prstDash val="solid"/>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136793026"/>
        <c:crosses val="autoZero"/>
        <c:auto val="0"/>
        <c:lblAlgn val="ctr"/>
        <c:lblOffset val="100"/>
        <c:noMultiLvlLbl val="1"/>
      </c:catAx>
      <c:valAx>
        <c:axId val="1136793026"/>
        <c:scaling>
          <c:orientation val="minMax"/>
        </c:scaling>
        <c:delete val="0"/>
        <c:axPos val="l"/>
        <c:majorGridlines>
          <c:spPr>
            <a:ln w="9525" cap="flat" cmpd="sng" algn="ctr">
              <a:solidFill>
                <a:schemeClr val="tx2">
                  <a:lumMod val="15000"/>
                  <a:lumOff val="85000"/>
                </a:schemeClr>
              </a:solidFill>
              <a:prstDash val="solid"/>
              <a:round/>
            </a:ln>
            <a:effectLst/>
          </c:spPr>
        </c:majorGridlines>
        <c:numFmt formatCode="0.00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crossAx val="188538009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u-RU"/>
        </a:p>
      </c:txPr>
    </c:legend>
    <c:plotVisOnly val="1"/>
    <c:dispBlanksAs val="zero"/>
    <c:showDLblsOverMax val="1"/>
  </c:chart>
  <c:spPr>
    <a:solidFill>
      <a:schemeClr val="bg1"/>
    </a:solidFill>
    <a:ln w="9525" cap="flat" cmpd="sng" algn="ctr">
      <a:solidFill>
        <a:schemeClr val="tx2">
          <a:lumMod val="15000"/>
          <a:lumOff val="85000"/>
        </a:schemeClr>
      </a:solidFill>
      <a:prstDash val="solid"/>
      <a:round/>
    </a:ln>
    <a:effectLst/>
  </c:spPr>
  <c:txPr>
    <a:bodyPr/>
    <a:lstStyle/>
    <a:p>
      <a:pPr>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1 год</c:v>
          </c:tx>
          <c:spPr>
            <a:ln w="28575" cap="rnd">
              <a:solidFill>
                <a:schemeClr val="accent1"/>
              </a:solidFill>
              <a:round/>
            </a:ln>
            <a:effectLst/>
          </c:spPr>
          <c:marker>
            <c:symbol val="none"/>
          </c:marker>
          <c:cat>
            <c:numRef>
              <c:f>'Yield Curves'!$A$3:$A$508</c:f>
              <c:numCache>
                <c:formatCode>m/d/yy</c:formatCode>
                <c:ptCount val="506"/>
                <c:pt idx="0">
                  <c:v>43132</c:v>
                </c:pt>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c:v>43111</c:v>
                </c:pt>
                <c:pt idx="16">
                  <c:v>43110</c:v>
                </c:pt>
                <c:pt idx="17">
                  <c:v>43109</c:v>
                </c:pt>
                <c:pt idx="18">
                  <c:v>43105</c:v>
                </c:pt>
                <c:pt idx="19">
                  <c:v>43104</c:v>
                </c:pt>
                <c:pt idx="20">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c:v>43077</c:v>
                </c:pt>
                <c:pt idx="37">
                  <c:v>43076</c:v>
                </c:pt>
                <c:pt idx="38">
                  <c:v>43075</c:v>
                </c:pt>
                <c:pt idx="39">
                  <c:v>43074</c:v>
                </c:pt>
                <c:pt idx="40">
                  <c:v>43073</c:v>
                </c:pt>
                <c:pt idx="41">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c:v>43047</c:v>
                </c:pt>
                <c:pt idx="59">
                  <c:v>43046</c:v>
                </c:pt>
                <c:pt idx="60">
                  <c:v>43042</c:v>
                </c:pt>
                <c:pt idx="61">
                  <c:v>43041</c:v>
                </c:pt>
                <c:pt idx="62">
                  <c:v>43040</c:v>
                </c:pt>
                <c:pt idx="63">
                  <c:v>43039</c:v>
                </c:pt>
                <c:pt idx="64">
                  <c:v>43038</c:v>
                </c:pt>
                <c:pt idx="65">
                  <c:v>43035</c:v>
                </c:pt>
                <c:pt idx="66">
                  <c:v>43034</c:v>
                </c:pt>
                <c:pt idx="67">
                  <c:v>43033</c:v>
                </c:pt>
                <c:pt idx="68">
                  <c:v>43032</c:v>
                </c:pt>
                <c:pt idx="69">
                  <c:v>43031</c:v>
                </c:pt>
                <c:pt idx="70">
                  <c:v>43028</c:v>
                </c:pt>
                <c:pt idx="71">
                  <c:v>43027</c:v>
                </c:pt>
                <c:pt idx="72">
                  <c:v>43026</c:v>
                </c:pt>
                <c:pt idx="73">
                  <c:v>43025</c:v>
                </c:pt>
                <c:pt idx="74">
                  <c:v>43024</c:v>
                </c:pt>
                <c:pt idx="75">
                  <c:v>43021</c:v>
                </c:pt>
                <c:pt idx="76">
                  <c:v>43020</c:v>
                </c:pt>
                <c:pt idx="77">
                  <c:v>43019</c:v>
                </c:pt>
                <c:pt idx="78">
                  <c:v>43018</c:v>
                </c:pt>
                <c:pt idx="79">
                  <c:v>43017</c:v>
                </c:pt>
                <c:pt idx="80">
                  <c:v>43014</c:v>
                </c:pt>
                <c:pt idx="81">
                  <c:v>43013</c:v>
                </c:pt>
                <c:pt idx="82">
                  <c:v>43012</c:v>
                </c:pt>
                <c:pt idx="83">
                  <c:v>43011</c:v>
                </c:pt>
                <c:pt idx="84">
                  <c:v>43010</c:v>
                </c:pt>
                <c:pt idx="85">
                  <c:v>43007</c:v>
                </c:pt>
                <c:pt idx="86">
                  <c:v>43006</c:v>
                </c:pt>
                <c:pt idx="87">
                  <c:v>43005</c:v>
                </c:pt>
                <c:pt idx="88">
                  <c:v>43004</c:v>
                </c:pt>
                <c:pt idx="89">
                  <c:v>43003</c:v>
                </c:pt>
                <c:pt idx="90">
                  <c:v>43000</c:v>
                </c:pt>
                <c:pt idx="91">
                  <c:v>42999</c:v>
                </c:pt>
                <c:pt idx="92">
                  <c:v>42998</c:v>
                </c:pt>
                <c:pt idx="93">
                  <c:v>42997</c:v>
                </c:pt>
                <c:pt idx="94">
                  <c:v>42996</c:v>
                </c:pt>
                <c:pt idx="95">
                  <c:v>42993</c:v>
                </c:pt>
                <c:pt idx="96">
                  <c:v>42992</c:v>
                </c:pt>
                <c:pt idx="97">
                  <c:v>42991</c:v>
                </c:pt>
                <c:pt idx="98">
                  <c:v>42990</c:v>
                </c:pt>
                <c:pt idx="99">
                  <c:v>42989</c:v>
                </c:pt>
                <c:pt idx="100">
                  <c:v>42986</c:v>
                </c:pt>
                <c:pt idx="101">
                  <c:v>42985</c:v>
                </c:pt>
                <c:pt idx="102">
                  <c:v>42984</c:v>
                </c:pt>
                <c:pt idx="103">
                  <c:v>42983</c:v>
                </c:pt>
                <c:pt idx="104">
                  <c:v>42982</c:v>
                </c:pt>
                <c:pt idx="105">
                  <c:v>42979</c:v>
                </c:pt>
                <c:pt idx="106">
                  <c:v>42978</c:v>
                </c:pt>
                <c:pt idx="107">
                  <c:v>42977</c:v>
                </c:pt>
                <c:pt idx="108">
                  <c:v>42976</c:v>
                </c:pt>
                <c:pt idx="109">
                  <c:v>42975</c:v>
                </c:pt>
                <c:pt idx="110">
                  <c:v>42972</c:v>
                </c:pt>
                <c:pt idx="111">
                  <c:v>42971</c:v>
                </c:pt>
                <c:pt idx="112">
                  <c:v>42970</c:v>
                </c:pt>
                <c:pt idx="113">
                  <c:v>42969</c:v>
                </c:pt>
                <c:pt idx="114">
                  <c:v>42968</c:v>
                </c:pt>
                <c:pt idx="115">
                  <c:v>42965</c:v>
                </c:pt>
                <c:pt idx="116">
                  <c:v>42964</c:v>
                </c:pt>
                <c:pt idx="117">
                  <c:v>42963</c:v>
                </c:pt>
                <c:pt idx="118">
                  <c:v>42962</c:v>
                </c:pt>
                <c:pt idx="119">
                  <c:v>42961</c:v>
                </c:pt>
                <c:pt idx="120">
                  <c:v>42958</c:v>
                </c:pt>
                <c:pt idx="121">
                  <c:v>42957</c:v>
                </c:pt>
                <c:pt idx="122">
                  <c:v>42956</c:v>
                </c:pt>
                <c:pt idx="123">
                  <c:v>42955</c:v>
                </c:pt>
                <c:pt idx="124">
                  <c:v>42954</c:v>
                </c:pt>
                <c:pt idx="125">
                  <c:v>42951</c:v>
                </c:pt>
                <c:pt idx="126">
                  <c:v>42950</c:v>
                </c:pt>
                <c:pt idx="127">
                  <c:v>42949</c:v>
                </c:pt>
                <c:pt idx="128">
                  <c:v>42948</c:v>
                </c:pt>
                <c:pt idx="129">
                  <c:v>42947</c:v>
                </c:pt>
                <c:pt idx="130">
                  <c:v>42944</c:v>
                </c:pt>
                <c:pt idx="131">
                  <c:v>42943</c:v>
                </c:pt>
                <c:pt idx="132">
                  <c:v>42942</c:v>
                </c:pt>
                <c:pt idx="133">
                  <c:v>42941</c:v>
                </c:pt>
                <c:pt idx="134">
                  <c:v>42940</c:v>
                </c:pt>
                <c:pt idx="135">
                  <c:v>42937</c:v>
                </c:pt>
                <c:pt idx="136">
                  <c:v>42936</c:v>
                </c:pt>
                <c:pt idx="137">
                  <c:v>42935</c:v>
                </c:pt>
                <c:pt idx="138">
                  <c:v>42934</c:v>
                </c:pt>
                <c:pt idx="139">
                  <c:v>42933</c:v>
                </c:pt>
                <c:pt idx="140">
                  <c:v>42930</c:v>
                </c:pt>
                <c:pt idx="141">
                  <c:v>42929</c:v>
                </c:pt>
                <c:pt idx="142">
                  <c:v>42928</c:v>
                </c:pt>
                <c:pt idx="143">
                  <c:v>42927</c:v>
                </c:pt>
                <c:pt idx="144">
                  <c:v>42926</c:v>
                </c:pt>
                <c:pt idx="145">
                  <c:v>42923</c:v>
                </c:pt>
                <c:pt idx="146">
                  <c:v>42922</c:v>
                </c:pt>
                <c:pt idx="147">
                  <c:v>42921</c:v>
                </c:pt>
                <c:pt idx="148">
                  <c:v>42920</c:v>
                </c:pt>
                <c:pt idx="149">
                  <c:v>42919</c:v>
                </c:pt>
                <c:pt idx="150">
                  <c:v>42916</c:v>
                </c:pt>
                <c:pt idx="151">
                  <c:v>42915</c:v>
                </c:pt>
                <c:pt idx="152">
                  <c:v>42914</c:v>
                </c:pt>
                <c:pt idx="153">
                  <c:v>42913</c:v>
                </c:pt>
                <c:pt idx="154">
                  <c:v>42912</c:v>
                </c:pt>
                <c:pt idx="155">
                  <c:v>42909</c:v>
                </c:pt>
                <c:pt idx="156">
                  <c:v>42908</c:v>
                </c:pt>
                <c:pt idx="157">
                  <c:v>42907</c:v>
                </c:pt>
                <c:pt idx="158">
                  <c:v>42906</c:v>
                </c:pt>
                <c:pt idx="159">
                  <c:v>42905</c:v>
                </c:pt>
                <c:pt idx="160">
                  <c:v>42902</c:v>
                </c:pt>
                <c:pt idx="161">
                  <c:v>42901</c:v>
                </c:pt>
                <c:pt idx="162">
                  <c:v>42900</c:v>
                </c:pt>
                <c:pt idx="163">
                  <c:v>42899</c:v>
                </c:pt>
                <c:pt idx="164">
                  <c:v>42895</c:v>
                </c:pt>
                <c:pt idx="165">
                  <c:v>42894</c:v>
                </c:pt>
                <c:pt idx="166">
                  <c:v>42893</c:v>
                </c:pt>
                <c:pt idx="167">
                  <c:v>42892</c:v>
                </c:pt>
                <c:pt idx="168">
                  <c:v>42891</c:v>
                </c:pt>
                <c:pt idx="169">
                  <c:v>42888</c:v>
                </c:pt>
                <c:pt idx="170">
                  <c:v>42887</c:v>
                </c:pt>
                <c:pt idx="171">
                  <c:v>42886</c:v>
                </c:pt>
                <c:pt idx="172">
                  <c:v>42885</c:v>
                </c:pt>
                <c:pt idx="173">
                  <c:v>42884</c:v>
                </c:pt>
                <c:pt idx="174">
                  <c:v>42881</c:v>
                </c:pt>
                <c:pt idx="175">
                  <c:v>42880</c:v>
                </c:pt>
                <c:pt idx="176">
                  <c:v>42879</c:v>
                </c:pt>
                <c:pt idx="177">
                  <c:v>42878</c:v>
                </c:pt>
                <c:pt idx="178">
                  <c:v>42877</c:v>
                </c:pt>
                <c:pt idx="179">
                  <c:v>42874</c:v>
                </c:pt>
                <c:pt idx="180">
                  <c:v>42873</c:v>
                </c:pt>
                <c:pt idx="181">
                  <c:v>42872</c:v>
                </c:pt>
                <c:pt idx="182">
                  <c:v>42871</c:v>
                </c:pt>
                <c:pt idx="183">
                  <c:v>42870</c:v>
                </c:pt>
                <c:pt idx="184">
                  <c:v>42867</c:v>
                </c:pt>
                <c:pt idx="185">
                  <c:v>42866</c:v>
                </c:pt>
                <c:pt idx="186">
                  <c:v>42865</c:v>
                </c:pt>
                <c:pt idx="187">
                  <c:v>42860</c:v>
                </c:pt>
                <c:pt idx="188">
                  <c:v>42859</c:v>
                </c:pt>
                <c:pt idx="189">
                  <c:v>42858</c:v>
                </c:pt>
                <c:pt idx="190">
                  <c:v>42857</c:v>
                </c:pt>
                <c:pt idx="191">
                  <c:v>42853</c:v>
                </c:pt>
                <c:pt idx="192">
                  <c:v>42852</c:v>
                </c:pt>
                <c:pt idx="193">
                  <c:v>42851</c:v>
                </c:pt>
                <c:pt idx="194">
                  <c:v>42850</c:v>
                </c:pt>
                <c:pt idx="195">
                  <c:v>42849</c:v>
                </c:pt>
                <c:pt idx="196">
                  <c:v>42845</c:v>
                </c:pt>
                <c:pt idx="197">
                  <c:v>42844</c:v>
                </c:pt>
                <c:pt idx="198">
                  <c:v>42843</c:v>
                </c:pt>
                <c:pt idx="199">
                  <c:v>42842</c:v>
                </c:pt>
                <c:pt idx="200">
                  <c:v>42839</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42801</c:v>
                </c:pt>
                <c:pt idx="228">
                  <c:v>42800</c:v>
                </c:pt>
                <c:pt idx="229">
                  <c:v>42797</c:v>
                </c:pt>
                <c:pt idx="230">
                  <c:v>42796</c:v>
                </c:pt>
                <c:pt idx="231">
                  <c:v>42795</c:v>
                </c:pt>
                <c:pt idx="232">
                  <c:v>42794</c:v>
                </c:pt>
                <c:pt idx="233">
                  <c:v>42793</c:v>
                </c:pt>
                <c:pt idx="234">
                  <c:v>42790</c:v>
                </c:pt>
                <c:pt idx="235">
                  <c:v>42788</c:v>
                </c:pt>
                <c:pt idx="236">
                  <c:v>42787</c:v>
                </c:pt>
                <c:pt idx="237">
                  <c:v>42786</c:v>
                </c:pt>
                <c:pt idx="238">
                  <c:v>42783</c:v>
                </c:pt>
                <c:pt idx="239">
                  <c:v>42782</c:v>
                </c:pt>
                <c:pt idx="240">
                  <c:v>42781</c:v>
                </c:pt>
                <c:pt idx="241">
                  <c:v>42780</c:v>
                </c:pt>
                <c:pt idx="242">
                  <c:v>42779</c:v>
                </c:pt>
                <c:pt idx="243">
                  <c:v>42776</c:v>
                </c:pt>
                <c:pt idx="244">
                  <c:v>42775</c:v>
                </c:pt>
                <c:pt idx="245">
                  <c:v>42774</c:v>
                </c:pt>
                <c:pt idx="246">
                  <c:v>42773</c:v>
                </c:pt>
                <c:pt idx="247">
                  <c:v>42772</c:v>
                </c:pt>
                <c:pt idx="248">
                  <c:v>42769</c:v>
                </c:pt>
                <c:pt idx="249">
                  <c:v>42768</c:v>
                </c:pt>
                <c:pt idx="250">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c:v>42745</c:v>
                </c:pt>
                <c:pt idx="267">
                  <c:v>42744</c:v>
                </c:pt>
                <c:pt idx="268">
                  <c:v>42741</c:v>
                </c:pt>
                <c:pt idx="269">
                  <c:v>42740</c:v>
                </c:pt>
                <c:pt idx="270">
                  <c:v>42739</c:v>
                </c:pt>
                <c:pt idx="271">
                  <c:v>42738</c:v>
                </c:pt>
                <c:pt idx="272">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c:v>42712</c:v>
                </c:pt>
                <c:pt idx="289">
                  <c:v>42711</c:v>
                </c:pt>
                <c:pt idx="290">
                  <c:v>42710</c:v>
                </c:pt>
                <c:pt idx="291">
                  <c:v>42709</c:v>
                </c:pt>
                <c:pt idx="292">
                  <c:v>42706</c:v>
                </c:pt>
                <c:pt idx="293">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c:v>42682</c:v>
                </c:pt>
                <c:pt idx="311">
                  <c:v>42681</c:v>
                </c:pt>
                <c:pt idx="312">
                  <c:v>42677</c:v>
                </c:pt>
                <c:pt idx="313">
                  <c:v>42676</c:v>
                </c:pt>
                <c:pt idx="314">
                  <c:v>42675</c:v>
                </c:pt>
                <c:pt idx="315">
                  <c:v>42674</c:v>
                </c:pt>
                <c:pt idx="316">
                  <c:v>42671</c:v>
                </c:pt>
                <c:pt idx="317">
                  <c:v>42670</c:v>
                </c:pt>
                <c:pt idx="318">
                  <c:v>42669</c:v>
                </c:pt>
                <c:pt idx="319">
                  <c:v>42668</c:v>
                </c:pt>
                <c:pt idx="320">
                  <c:v>42667</c:v>
                </c:pt>
                <c:pt idx="321">
                  <c:v>42664</c:v>
                </c:pt>
                <c:pt idx="322">
                  <c:v>42663</c:v>
                </c:pt>
                <c:pt idx="323">
                  <c:v>42662</c:v>
                </c:pt>
                <c:pt idx="324">
                  <c:v>42661</c:v>
                </c:pt>
                <c:pt idx="325">
                  <c:v>42660</c:v>
                </c:pt>
                <c:pt idx="326">
                  <c:v>42657</c:v>
                </c:pt>
                <c:pt idx="327">
                  <c:v>42656</c:v>
                </c:pt>
                <c:pt idx="328">
                  <c:v>42655</c:v>
                </c:pt>
                <c:pt idx="329">
                  <c:v>42654</c:v>
                </c:pt>
                <c:pt idx="330">
                  <c:v>42653</c:v>
                </c:pt>
                <c:pt idx="331">
                  <c:v>42650</c:v>
                </c:pt>
                <c:pt idx="332">
                  <c:v>42649</c:v>
                </c:pt>
                <c:pt idx="333">
                  <c:v>42648</c:v>
                </c:pt>
                <c:pt idx="334">
                  <c:v>42647</c:v>
                </c:pt>
                <c:pt idx="335">
                  <c:v>42646</c:v>
                </c:pt>
                <c:pt idx="336">
                  <c:v>42643</c:v>
                </c:pt>
                <c:pt idx="337">
                  <c:v>42642</c:v>
                </c:pt>
                <c:pt idx="338">
                  <c:v>42641</c:v>
                </c:pt>
                <c:pt idx="339">
                  <c:v>42640</c:v>
                </c:pt>
                <c:pt idx="340">
                  <c:v>42639</c:v>
                </c:pt>
                <c:pt idx="341">
                  <c:v>42636</c:v>
                </c:pt>
                <c:pt idx="342">
                  <c:v>42635</c:v>
                </c:pt>
                <c:pt idx="343">
                  <c:v>42634</c:v>
                </c:pt>
                <c:pt idx="344">
                  <c:v>42633</c:v>
                </c:pt>
                <c:pt idx="345">
                  <c:v>42632</c:v>
                </c:pt>
                <c:pt idx="346">
                  <c:v>42629</c:v>
                </c:pt>
                <c:pt idx="347">
                  <c:v>42628</c:v>
                </c:pt>
                <c:pt idx="348">
                  <c:v>42627</c:v>
                </c:pt>
                <c:pt idx="349">
                  <c:v>42626</c:v>
                </c:pt>
                <c:pt idx="350">
                  <c:v>42625</c:v>
                </c:pt>
                <c:pt idx="351">
                  <c:v>42622</c:v>
                </c:pt>
                <c:pt idx="352">
                  <c:v>42621</c:v>
                </c:pt>
                <c:pt idx="353">
                  <c:v>42620</c:v>
                </c:pt>
                <c:pt idx="354">
                  <c:v>42619</c:v>
                </c:pt>
                <c:pt idx="355">
                  <c:v>42618</c:v>
                </c:pt>
                <c:pt idx="356">
                  <c:v>42615</c:v>
                </c:pt>
                <c:pt idx="357">
                  <c:v>42614</c:v>
                </c:pt>
                <c:pt idx="358">
                  <c:v>42613</c:v>
                </c:pt>
                <c:pt idx="359">
                  <c:v>42612</c:v>
                </c:pt>
                <c:pt idx="360">
                  <c:v>42611</c:v>
                </c:pt>
                <c:pt idx="361">
                  <c:v>42608</c:v>
                </c:pt>
                <c:pt idx="362">
                  <c:v>42607</c:v>
                </c:pt>
                <c:pt idx="363">
                  <c:v>42606</c:v>
                </c:pt>
                <c:pt idx="364">
                  <c:v>42605</c:v>
                </c:pt>
                <c:pt idx="365">
                  <c:v>42604</c:v>
                </c:pt>
                <c:pt idx="366">
                  <c:v>42601</c:v>
                </c:pt>
                <c:pt idx="367">
                  <c:v>42600</c:v>
                </c:pt>
                <c:pt idx="368">
                  <c:v>42599</c:v>
                </c:pt>
                <c:pt idx="369">
                  <c:v>42598</c:v>
                </c:pt>
                <c:pt idx="370">
                  <c:v>42597</c:v>
                </c:pt>
                <c:pt idx="371">
                  <c:v>42594</c:v>
                </c:pt>
                <c:pt idx="372">
                  <c:v>42593</c:v>
                </c:pt>
                <c:pt idx="373">
                  <c:v>42592</c:v>
                </c:pt>
                <c:pt idx="374">
                  <c:v>42591</c:v>
                </c:pt>
                <c:pt idx="375">
                  <c:v>42590</c:v>
                </c:pt>
                <c:pt idx="376">
                  <c:v>42587</c:v>
                </c:pt>
                <c:pt idx="377">
                  <c:v>42586</c:v>
                </c:pt>
                <c:pt idx="378">
                  <c:v>42585</c:v>
                </c:pt>
                <c:pt idx="379">
                  <c:v>42584</c:v>
                </c:pt>
                <c:pt idx="380">
                  <c:v>42583</c:v>
                </c:pt>
                <c:pt idx="381">
                  <c:v>42580</c:v>
                </c:pt>
                <c:pt idx="382">
                  <c:v>42579</c:v>
                </c:pt>
                <c:pt idx="383">
                  <c:v>42578</c:v>
                </c:pt>
                <c:pt idx="384">
                  <c:v>42577</c:v>
                </c:pt>
                <c:pt idx="385">
                  <c:v>42576</c:v>
                </c:pt>
                <c:pt idx="386">
                  <c:v>42573</c:v>
                </c:pt>
                <c:pt idx="387">
                  <c:v>42572</c:v>
                </c:pt>
                <c:pt idx="388">
                  <c:v>42571</c:v>
                </c:pt>
                <c:pt idx="389">
                  <c:v>42570</c:v>
                </c:pt>
                <c:pt idx="390">
                  <c:v>42569</c:v>
                </c:pt>
                <c:pt idx="391">
                  <c:v>42566</c:v>
                </c:pt>
                <c:pt idx="392">
                  <c:v>42565</c:v>
                </c:pt>
                <c:pt idx="393">
                  <c:v>42564</c:v>
                </c:pt>
                <c:pt idx="394">
                  <c:v>42563</c:v>
                </c:pt>
                <c:pt idx="395">
                  <c:v>42562</c:v>
                </c:pt>
                <c:pt idx="396">
                  <c:v>42559</c:v>
                </c:pt>
                <c:pt idx="397">
                  <c:v>42558</c:v>
                </c:pt>
                <c:pt idx="398">
                  <c:v>42557</c:v>
                </c:pt>
                <c:pt idx="399">
                  <c:v>42556</c:v>
                </c:pt>
                <c:pt idx="400">
                  <c:v>42555</c:v>
                </c:pt>
                <c:pt idx="401">
                  <c:v>42552</c:v>
                </c:pt>
                <c:pt idx="402">
                  <c:v>42551</c:v>
                </c:pt>
                <c:pt idx="403">
                  <c:v>42550</c:v>
                </c:pt>
                <c:pt idx="404">
                  <c:v>42549</c:v>
                </c:pt>
                <c:pt idx="405">
                  <c:v>42548</c:v>
                </c:pt>
                <c:pt idx="406">
                  <c:v>42545</c:v>
                </c:pt>
                <c:pt idx="407">
                  <c:v>42544</c:v>
                </c:pt>
                <c:pt idx="408">
                  <c:v>42543</c:v>
                </c:pt>
                <c:pt idx="409">
                  <c:v>42542</c:v>
                </c:pt>
                <c:pt idx="410">
                  <c:v>42541</c:v>
                </c:pt>
                <c:pt idx="411">
                  <c:v>42538</c:v>
                </c:pt>
                <c:pt idx="412">
                  <c:v>42537</c:v>
                </c:pt>
                <c:pt idx="413">
                  <c:v>42536</c:v>
                </c:pt>
                <c:pt idx="414">
                  <c:v>42535</c:v>
                </c:pt>
                <c:pt idx="415">
                  <c:v>42531</c:v>
                </c:pt>
                <c:pt idx="416">
                  <c:v>42530</c:v>
                </c:pt>
                <c:pt idx="417">
                  <c:v>42529</c:v>
                </c:pt>
                <c:pt idx="418">
                  <c:v>42528</c:v>
                </c:pt>
                <c:pt idx="419">
                  <c:v>42527</c:v>
                </c:pt>
                <c:pt idx="420">
                  <c:v>42524</c:v>
                </c:pt>
                <c:pt idx="421">
                  <c:v>42523</c:v>
                </c:pt>
                <c:pt idx="422">
                  <c:v>42522</c:v>
                </c:pt>
                <c:pt idx="423">
                  <c:v>42521</c:v>
                </c:pt>
                <c:pt idx="424">
                  <c:v>42520</c:v>
                </c:pt>
                <c:pt idx="425">
                  <c:v>42517</c:v>
                </c:pt>
                <c:pt idx="426">
                  <c:v>42516</c:v>
                </c:pt>
                <c:pt idx="427">
                  <c:v>42515</c:v>
                </c:pt>
                <c:pt idx="428">
                  <c:v>42514</c:v>
                </c:pt>
                <c:pt idx="429">
                  <c:v>42513</c:v>
                </c:pt>
                <c:pt idx="430">
                  <c:v>42510</c:v>
                </c:pt>
                <c:pt idx="431">
                  <c:v>42509</c:v>
                </c:pt>
                <c:pt idx="432">
                  <c:v>42508</c:v>
                </c:pt>
                <c:pt idx="433">
                  <c:v>42507</c:v>
                </c:pt>
                <c:pt idx="434">
                  <c:v>42506</c:v>
                </c:pt>
                <c:pt idx="435">
                  <c:v>42503</c:v>
                </c:pt>
                <c:pt idx="436">
                  <c:v>42502</c:v>
                </c:pt>
                <c:pt idx="437">
                  <c:v>42501</c:v>
                </c:pt>
                <c:pt idx="438">
                  <c:v>42500</c:v>
                </c:pt>
                <c:pt idx="439">
                  <c:v>42496</c:v>
                </c:pt>
                <c:pt idx="440">
                  <c:v>42495</c:v>
                </c:pt>
                <c:pt idx="441">
                  <c:v>42494</c:v>
                </c:pt>
                <c:pt idx="442">
                  <c:v>42489</c:v>
                </c:pt>
                <c:pt idx="443">
                  <c:v>42488</c:v>
                </c:pt>
                <c:pt idx="444">
                  <c:v>42487</c:v>
                </c:pt>
                <c:pt idx="445">
                  <c:v>42486</c:v>
                </c:pt>
                <c:pt idx="446">
                  <c:v>42485</c:v>
                </c:pt>
                <c:pt idx="447">
                  <c:v>42482</c:v>
                </c:pt>
                <c:pt idx="448">
                  <c:v>42481</c:v>
                </c:pt>
                <c:pt idx="449">
                  <c:v>42480</c:v>
                </c:pt>
                <c:pt idx="450">
                  <c:v>42479</c:v>
                </c:pt>
                <c:pt idx="451">
                  <c:v>42478</c:v>
                </c:pt>
                <c:pt idx="452">
                  <c:v>42475</c:v>
                </c:pt>
                <c:pt idx="453">
                  <c:v>42474</c:v>
                </c:pt>
                <c:pt idx="454">
                  <c:v>42473</c:v>
                </c:pt>
                <c:pt idx="455">
                  <c:v>42472</c:v>
                </c:pt>
                <c:pt idx="456">
                  <c:v>42471</c:v>
                </c:pt>
                <c:pt idx="457">
                  <c:v>42468</c:v>
                </c:pt>
                <c:pt idx="458">
                  <c:v>42467</c:v>
                </c:pt>
                <c:pt idx="459">
                  <c:v>42466</c:v>
                </c:pt>
                <c:pt idx="460">
                  <c:v>42465</c:v>
                </c:pt>
                <c:pt idx="461">
                  <c:v>42464</c:v>
                </c:pt>
                <c:pt idx="462">
                  <c:v>42461</c:v>
                </c:pt>
                <c:pt idx="463">
                  <c:v>42460</c:v>
                </c:pt>
                <c:pt idx="464">
                  <c:v>42459</c:v>
                </c:pt>
                <c:pt idx="465">
                  <c:v>42458</c:v>
                </c:pt>
                <c:pt idx="466">
                  <c:v>42457</c:v>
                </c:pt>
                <c:pt idx="467">
                  <c:v>42454</c:v>
                </c:pt>
                <c:pt idx="468">
                  <c:v>42453</c:v>
                </c:pt>
                <c:pt idx="469">
                  <c:v>42452</c:v>
                </c:pt>
                <c:pt idx="470">
                  <c:v>42451</c:v>
                </c:pt>
                <c:pt idx="471">
                  <c:v>42450</c:v>
                </c:pt>
                <c:pt idx="472">
                  <c:v>42447</c:v>
                </c:pt>
                <c:pt idx="473">
                  <c:v>42446</c:v>
                </c:pt>
                <c:pt idx="474">
                  <c:v>42445</c:v>
                </c:pt>
                <c:pt idx="475">
                  <c:v>42444</c:v>
                </c:pt>
                <c:pt idx="476">
                  <c:v>42443</c:v>
                </c:pt>
                <c:pt idx="477">
                  <c:v>42440</c:v>
                </c:pt>
                <c:pt idx="478">
                  <c:v>42439</c:v>
                </c:pt>
                <c:pt idx="479">
                  <c:v>42438</c:v>
                </c:pt>
                <c:pt idx="480">
                  <c:v>42436</c:v>
                </c:pt>
                <c:pt idx="481">
                  <c:v>42433</c:v>
                </c:pt>
                <c:pt idx="482">
                  <c:v>42432</c:v>
                </c:pt>
                <c:pt idx="483">
                  <c:v>42431</c:v>
                </c:pt>
                <c:pt idx="484">
                  <c:v>42430</c:v>
                </c:pt>
                <c:pt idx="485">
                  <c:v>42429</c:v>
                </c:pt>
                <c:pt idx="486">
                  <c:v>42426</c:v>
                </c:pt>
                <c:pt idx="487">
                  <c:v>42425</c:v>
                </c:pt>
                <c:pt idx="488">
                  <c:v>42424</c:v>
                </c:pt>
                <c:pt idx="489">
                  <c:v>42422</c:v>
                </c:pt>
                <c:pt idx="490">
                  <c:v>42420</c:v>
                </c:pt>
                <c:pt idx="491">
                  <c:v>42419</c:v>
                </c:pt>
                <c:pt idx="492">
                  <c:v>42418</c:v>
                </c:pt>
                <c:pt idx="493">
                  <c:v>42417</c:v>
                </c:pt>
                <c:pt idx="494">
                  <c:v>42416</c:v>
                </c:pt>
                <c:pt idx="495">
                  <c:v>42415</c:v>
                </c:pt>
                <c:pt idx="496">
                  <c:v>42412</c:v>
                </c:pt>
                <c:pt idx="497">
                  <c:v>42411</c:v>
                </c:pt>
                <c:pt idx="498">
                  <c:v>42410</c:v>
                </c:pt>
                <c:pt idx="499">
                  <c:v>42409</c:v>
                </c:pt>
                <c:pt idx="500">
                  <c:v>42408</c:v>
                </c:pt>
                <c:pt idx="501">
                  <c:v>42405</c:v>
                </c:pt>
                <c:pt idx="502">
                  <c:v>42404</c:v>
                </c:pt>
                <c:pt idx="503">
                  <c:v>42403</c:v>
                </c:pt>
                <c:pt idx="504">
                  <c:v>42402</c:v>
                </c:pt>
                <c:pt idx="505">
                  <c:v>42401</c:v>
                </c:pt>
              </c:numCache>
            </c:numRef>
          </c:cat>
          <c:val>
            <c:numRef>
              <c:f>'Yield Curves'!$C$3:$C$508</c:f>
              <c:numCache>
                <c:formatCode>General</c:formatCode>
                <c:ptCount val="506"/>
                <c:pt idx="0">
                  <c:v>6.72</c:v>
                </c:pt>
                <c:pt idx="1">
                  <c:v>6.75</c:v>
                </c:pt>
                <c:pt idx="2">
                  <c:v>6.74</c:v>
                </c:pt>
                <c:pt idx="3">
                  <c:v>6.8</c:v>
                </c:pt>
                <c:pt idx="4">
                  <c:v>6.74</c:v>
                </c:pt>
                <c:pt idx="5">
                  <c:v>6.71</c:v>
                </c:pt>
                <c:pt idx="6">
                  <c:v>6.72</c:v>
                </c:pt>
                <c:pt idx="7">
                  <c:v>6.71</c:v>
                </c:pt>
                <c:pt idx="8">
                  <c:v>6.72</c:v>
                </c:pt>
                <c:pt idx="9">
                  <c:v>6.72</c:v>
                </c:pt>
                <c:pt idx="10">
                  <c:v>6.68</c:v>
                </c:pt>
                <c:pt idx="11">
                  <c:v>6.75</c:v>
                </c:pt>
                <c:pt idx="12">
                  <c:v>6.7</c:v>
                </c:pt>
                <c:pt idx="13">
                  <c:v>6.71</c:v>
                </c:pt>
                <c:pt idx="14">
                  <c:v>6.67</c:v>
                </c:pt>
                <c:pt idx="15">
                  <c:v>6.66</c:v>
                </c:pt>
                <c:pt idx="16">
                  <c:v>6.58</c:v>
                </c:pt>
                <c:pt idx="17">
                  <c:v>6.5</c:v>
                </c:pt>
                <c:pt idx="18">
                  <c:v>6.52</c:v>
                </c:pt>
                <c:pt idx="19">
                  <c:v>6.35</c:v>
                </c:pt>
                <c:pt idx="20">
                  <c:v>6.49</c:v>
                </c:pt>
                <c:pt idx="21">
                  <c:v>6.62</c:v>
                </c:pt>
                <c:pt idx="22">
                  <c:v>6.53</c:v>
                </c:pt>
                <c:pt idx="23">
                  <c:v>6.7</c:v>
                </c:pt>
                <c:pt idx="24">
                  <c:v>6.78</c:v>
                </c:pt>
                <c:pt idx="25">
                  <c:v>6.76</c:v>
                </c:pt>
                <c:pt idx="26">
                  <c:v>6.83</c:v>
                </c:pt>
                <c:pt idx="27">
                  <c:v>6.88</c:v>
                </c:pt>
                <c:pt idx="28">
                  <c:v>6.94</c:v>
                </c:pt>
                <c:pt idx="29">
                  <c:v>6.96</c:v>
                </c:pt>
                <c:pt idx="30">
                  <c:v>6.98</c:v>
                </c:pt>
                <c:pt idx="31">
                  <c:v>6.97</c:v>
                </c:pt>
                <c:pt idx="32">
                  <c:v>7.13</c:v>
                </c:pt>
                <c:pt idx="33">
                  <c:v>7.12</c:v>
                </c:pt>
                <c:pt idx="34">
                  <c:v>7.14</c:v>
                </c:pt>
                <c:pt idx="35">
                  <c:v>7.16</c:v>
                </c:pt>
                <c:pt idx="36">
                  <c:v>7.15</c:v>
                </c:pt>
                <c:pt idx="37">
                  <c:v>7.18</c:v>
                </c:pt>
                <c:pt idx="38">
                  <c:v>7.16</c:v>
                </c:pt>
                <c:pt idx="39">
                  <c:v>7.18</c:v>
                </c:pt>
                <c:pt idx="40">
                  <c:v>7.18</c:v>
                </c:pt>
                <c:pt idx="41">
                  <c:v>7.19</c:v>
                </c:pt>
                <c:pt idx="42">
                  <c:v>7.24</c:v>
                </c:pt>
                <c:pt idx="43">
                  <c:v>7.24</c:v>
                </c:pt>
                <c:pt idx="44">
                  <c:v>7.23</c:v>
                </c:pt>
                <c:pt idx="45">
                  <c:v>7.28</c:v>
                </c:pt>
                <c:pt idx="46">
                  <c:v>7.3</c:v>
                </c:pt>
                <c:pt idx="47">
                  <c:v>7.3</c:v>
                </c:pt>
                <c:pt idx="48">
                  <c:v>7.33</c:v>
                </c:pt>
                <c:pt idx="49">
                  <c:v>7.33</c:v>
                </c:pt>
                <c:pt idx="50">
                  <c:v>7.37</c:v>
                </c:pt>
                <c:pt idx="51">
                  <c:v>7.4</c:v>
                </c:pt>
                <c:pt idx="52">
                  <c:v>7.39</c:v>
                </c:pt>
                <c:pt idx="53">
                  <c:v>7.46</c:v>
                </c:pt>
                <c:pt idx="54">
                  <c:v>7.43</c:v>
                </c:pt>
                <c:pt idx="55">
                  <c:v>7.43</c:v>
                </c:pt>
                <c:pt idx="56">
                  <c:v>7.47</c:v>
                </c:pt>
                <c:pt idx="57">
                  <c:v>7.44</c:v>
                </c:pt>
                <c:pt idx="58">
                  <c:v>7.51</c:v>
                </c:pt>
                <c:pt idx="59">
                  <c:v>7.44</c:v>
                </c:pt>
                <c:pt idx="60">
                  <c:v>7.45</c:v>
                </c:pt>
                <c:pt idx="61">
                  <c:v>7.49</c:v>
                </c:pt>
                <c:pt idx="62">
                  <c:v>7.48</c:v>
                </c:pt>
                <c:pt idx="63">
                  <c:v>7.54</c:v>
                </c:pt>
                <c:pt idx="64">
                  <c:v>7.48</c:v>
                </c:pt>
                <c:pt idx="65">
                  <c:v>7.5</c:v>
                </c:pt>
                <c:pt idx="66">
                  <c:v>7.47</c:v>
                </c:pt>
                <c:pt idx="67">
                  <c:v>7.46</c:v>
                </c:pt>
                <c:pt idx="68">
                  <c:v>7.47</c:v>
                </c:pt>
                <c:pt idx="69">
                  <c:v>7.42</c:v>
                </c:pt>
                <c:pt idx="70">
                  <c:v>7.44</c:v>
                </c:pt>
                <c:pt idx="71">
                  <c:v>7.43</c:v>
                </c:pt>
                <c:pt idx="72">
                  <c:v>7.45</c:v>
                </c:pt>
                <c:pt idx="73">
                  <c:v>7.47</c:v>
                </c:pt>
                <c:pt idx="74">
                  <c:v>7.45</c:v>
                </c:pt>
                <c:pt idx="75">
                  <c:v>7.47</c:v>
                </c:pt>
                <c:pt idx="76">
                  <c:v>7.56</c:v>
                </c:pt>
                <c:pt idx="77">
                  <c:v>7.52</c:v>
                </c:pt>
                <c:pt idx="78">
                  <c:v>7.53</c:v>
                </c:pt>
                <c:pt idx="79">
                  <c:v>7.55</c:v>
                </c:pt>
                <c:pt idx="80">
                  <c:v>7.56</c:v>
                </c:pt>
                <c:pt idx="81">
                  <c:v>7.55</c:v>
                </c:pt>
                <c:pt idx="82">
                  <c:v>7.57</c:v>
                </c:pt>
                <c:pt idx="83">
                  <c:v>7.61</c:v>
                </c:pt>
                <c:pt idx="84">
                  <c:v>7.58</c:v>
                </c:pt>
                <c:pt idx="85">
                  <c:v>7.61</c:v>
                </c:pt>
                <c:pt idx="86">
                  <c:v>7.63</c:v>
                </c:pt>
                <c:pt idx="87">
                  <c:v>7.63</c:v>
                </c:pt>
                <c:pt idx="88">
                  <c:v>7.61</c:v>
                </c:pt>
                <c:pt idx="89">
                  <c:v>7.55</c:v>
                </c:pt>
                <c:pt idx="90">
                  <c:v>7.53</c:v>
                </c:pt>
                <c:pt idx="91">
                  <c:v>7.58</c:v>
                </c:pt>
                <c:pt idx="92">
                  <c:v>7.6</c:v>
                </c:pt>
                <c:pt idx="93">
                  <c:v>7.61</c:v>
                </c:pt>
                <c:pt idx="94">
                  <c:v>7.61</c:v>
                </c:pt>
                <c:pt idx="95">
                  <c:v>7.6</c:v>
                </c:pt>
                <c:pt idx="96">
                  <c:v>7.65</c:v>
                </c:pt>
                <c:pt idx="97">
                  <c:v>7.65</c:v>
                </c:pt>
                <c:pt idx="98">
                  <c:v>7.66</c:v>
                </c:pt>
                <c:pt idx="99">
                  <c:v>7.66</c:v>
                </c:pt>
                <c:pt idx="100">
                  <c:v>7.68</c:v>
                </c:pt>
                <c:pt idx="101">
                  <c:v>7.68</c:v>
                </c:pt>
                <c:pt idx="102">
                  <c:v>7.71</c:v>
                </c:pt>
                <c:pt idx="103">
                  <c:v>7.76</c:v>
                </c:pt>
                <c:pt idx="104">
                  <c:v>7.8</c:v>
                </c:pt>
                <c:pt idx="105">
                  <c:v>7.8</c:v>
                </c:pt>
                <c:pt idx="106">
                  <c:v>7.82</c:v>
                </c:pt>
                <c:pt idx="107">
                  <c:v>7.83</c:v>
                </c:pt>
                <c:pt idx="108">
                  <c:v>7.84</c:v>
                </c:pt>
                <c:pt idx="109">
                  <c:v>7.81</c:v>
                </c:pt>
                <c:pt idx="110">
                  <c:v>7.81</c:v>
                </c:pt>
                <c:pt idx="111">
                  <c:v>7.85</c:v>
                </c:pt>
                <c:pt idx="112">
                  <c:v>7.83</c:v>
                </c:pt>
                <c:pt idx="113">
                  <c:v>7.82</c:v>
                </c:pt>
                <c:pt idx="114">
                  <c:v>7.83</c:v>
                </c:pt>
                <c:pt idx="115">
                  <c:v>7.81</c:v>
                </c:pt>
                <c:pt idx="116">
                  <c:v>7.84</c:v>
                </c:pt>
                <c:pt idx="117">
                  <c:v>7.85</c:v>
                </c:pt>
                <c:pt idx="118">
                  <c:v>7.83</c:v>
                </c:pt>
                <c:pt idx="119">
                  <c:v>7.85</c:v>
                </c:pt>
                <c:pt idx="120">
                  <c:v>7.88</c:v>
                </c:pt>
                <c:pt idx="121">
                  <c:v>7.92</c:v>
                </c:pt>
                <c:pt idx="122">
                  <c:v>7.95</c:v>
                </c:pt>
                <c:pt idx="123">
                  <c:v>7.97</c:v>
                </c:pt>
                <c:pt idx="124">
                  <c:v>7.94</c:v>
                </c:pt>
                <c:pt idx="125">
                  <c:v>7.97</c:v>
                </c:pt>
                <c:pt idx="126">
                  <c:v>8.02</c:v>
                </c:pt>
                <c:pt idx="127">
                  <c:v>8</c:v>
                </c:pt>
                <c:pt idx="128">
                  <c:v>8.02</c:v>
                </c:pt>
                <c:pt idx="129">
                  <c:v>8.0399999999999991</c:v>
                </c:pt>
                <c:pt idx="130">
                  <c:v>8.0399999999999991</c:v>
                </c:pt>
                <c:pt idx="131">
                  <c:v>8.0399999999999991</c:v>
                </c:pt>
                <c:pt idx="132">
                  <c:v>8.02</c:v>
                </c:pt>
                <c:pt idx="133">
                  <c:v>8.0500000000000007</c:v>
                </c:pt>
                <c:pt idx="134">
                  <c:v>8.0500000000000007</c:v>
                </c:pt>
                <c:pt idx="135">
                  <c:v>8.0299999999999994</c:v>
                </c:pt>
                <c:pt idx="136">
                  <c:v>8.07</c:v>
                </c:pt>
                <c:pt idx="137">
                  <c:v>8.0399999999999991</c:v>
                </c:pt>
                <c:pt idx="138">
                  <c:v>8.0500000000000007</c:v>
                </c:pt>
                <c:pt idx="139">
                  <c:v>8.06</c:v>
                </c:pt>
                <c:pt idx="140">
                  <c:v>8.08</c:v>
                </c:pt>
                <c:pt idx="141">
                  <c:v>8.1</c:v>
                </c:pt>
                <c:pt idx="142">
                  <c:v>8.1</c:v>
                </c:pt>
                <c:pt idx="143">
                  <c:v>8.1199999999999992</c:v>
                </c:pt>
                <c:pt idx="144">
                  <c:v>8.1</c:v>
                </c:pt>
                <c:pt idx="145">
                  <c:v>8.16</c:v>
                </c:pt>
                <c:pt idx="146">
                  <c:v>8.15</c:v>
                </c:pt>
                <c:pt idx="147">
                  <c:v>8.1199999999999992</c:v>
                </c:pt>
                <c:pt idx="148">
                  <c:v>8.07</c:v>
                </c:pt>
                <c:pt idx="149">
                  <c:v>8.07</c:v>
                </c:pt>
                <c:pt idx="150">
                  <c:v>8.06</c:v>
                </c:pt>
                <c:pt idx="151">
                  <c:v>7.95</c:v>
                </c:pt>
                <c:pt idx="152">
                  <c:v>7.89</c:v>
                </c:pt>
                <c:pt idx="153">
                  <c:v>7.91</c:v>
                </c:pt>
                <c:pt idx="154">
                  <c:v>7.88</c:v>
                </c:pt>
                <c:pt idx="155">
                  <c:v>7.97</c:v>
                </c:pt>
                <c:pt idx="156">
                  <c:v>7.96</c:v>
                </c:pt>
                <c:pt idx="157">
                  <c:v>8</c:v>
                </c:pt>
                <c:pt idx="158">
                  <c:v>8.0299999999999994</c:v>
                </c:pt>
                <c:pt idx="159">
                  <c:v>8.0500000000000007</c:v>
                </c:pt>
                <c:pt idx="160">
                  <c:v>8.06</c:v>
                </c:pt>
                <c:pt idx="161">
                  <c:v>8.0399999999999991</c:v>
                </c:pt>
                <c:pt idx="162">
                  <c:v>7.96</c:v>
                </c:pt>
                <c:pt idx="163">
                  <c:v>8</c:v>
                </c:pt>
                <c:pt idx="164">
                  <c:v>8.0299999999999994</c:v>
                </c:pt>
                <c:pt idx="165">
                  <c:v>8.02</c:v>
                </c:pt>
                <c:pt idx="166">
                  <c:v>8.07</c:v>
                </c:pt>
                <c:pt idx="167">
                  <c:v>8.15</c:v>
                </c:pt>
                <c:pt idx="168">
                  <c:v>8.23</c:v>
                </c:pt>
                <c:pt idx="169">
                  <c:v>8.27</c:v>
                </c:pt>
                <c:pt idx="170">
                  <c:v>8.2899999999999991</c:v>
                </c:pt>
                <c:pt idx="171">
                  <c:v>8.34</c:v>
                </c:pt>
                <c:pt idx="172">
                  <c:v>8.34</c:v>
                </c:pt>
                <c:pt idx="173">
                  <c:v>8.31</c:v>
                </c:pt>
                <c:pt idx="174">
                  <c:v>8.36</c:v>
                </c:pt>
                <c:pt idx="175">
                  <c:v>8.34</c:v>
                </c:pt>
                <c:pt idx="176">
                  <c:v>8.31</c:v>
                </c:pt>
                <c:pt idx="177">
                  <c:v>8.32</c:v>
                </c:pt>
                <c:pt idx="178">
                  <c:v>8.26</c:v>
                </c:pt>
                <c:pt idx="179">
                  <c:v>8.31</c:v>
                </c:pt>
                <c:pt idx="180">
                  <c:v>8.2899999999999991</c:v>
                </c:pt>
                <c:pt idx="181">
                  <c:v>8.3000000000000007</c:v>
                </c:pt>
                <c:pt idx="182">
                  <c:v>8.2899999999999991</c:v>
                </c:pt>
                <c:pt idx="183">
                  <c:v>8.2899999999999991</c:v>
                </c:pt>
                <c:pt idx="184">
                  <c:v>8.24</c:v>
                </c:pt>
                <c:pt idx="185">
                  <c:v>8.25</c:v>
                </c:pt>
                <c:pt idx="186">
                  <c:v>8.3699999999999992</c:v>
                </c:pt>
                <c:pt idx="187">
                  <c:v>8.4700000000000006</c:v>
                </c:pt>
                <c:pt idx="188">
                  <c:v>8.35</c:v>
                </c:pt>
                <c:pt idx="189">
                  <c:v>8.32</c:v>
                </c:pt>
                <c:pt idx="190">
                  <c:v>8.33</c:v>
                </c:pt>
                <c:pt idx="191">
                  <c:v>8.3000000000000007</c:v>
                </c:pt>
                <c:pt idx="192">
                  <c:v>8.2799999999999994</c:v>
                </c:pt>
                <c:pt idx="193">
                  <c:v>8.27</c:v>
                </c:pt>
                <c:pt idx="194">
                  <c:v>8.2799999999999994</c:v>
                </c:pt>
                <c:pt idx="195">
                  <c:v>8.18</c:v>
                </c:pt>
                <c:pt idx="196">
                  <c:v>8.48</c:v>
                </c:pt>
                <c:pt idx="197">
                  <c:v>8.64</c:v>
                </c:pt>
                <c:pt idx="198">
                  <c:v>8.7200000000000006</c:v>
                </c:pt>
                <c:pt idx="199">
                  <c:v>8.7100000000000009</c:v>
                </c:pt>
                <c:pt idx="200">
                  <c:v>8.7799999999999994</c:v>
                </c:pt>
                <c:pt idx="201">
                  <c:v>8.7899999999999991</c:v>
                </c:pt>
                <c:pt idx="202">
                  <c:v>8.85</c:v>
                </c:pt>
                <c:pt idx="203">
                  <c:v>8.86</c:v>
                </c:pt>
                <c:pt idx="204">
                  <c:v>8.94</c:v>
                </c:pt>
                <c:pt idx="205">
                  <c:v>8.86</c:v>
                </c:pt>
                <c:pt idx="206">
                  <c:v>8.8699999999999992</c:v>
                </c:pt>
                <c:pt idx="207">
                  <c:v>8.8800000000000008</c:v>
                </c:pt>
                <c:pt idx="208">
                  <c:v>8.9</c:v>
                </c:pt>
                <c:pt idx="209">
                  <c:v>8.86</c:v>
                </c:pt>
                <c:pt idx="210">
                  <c:v>8.92</c:v>
                </c:pt>
                <c:pt idx="211">
                  <c:v>8.92</c:v>
                </c:pt>
                <c:pt idx="212">
                  <c:v>8.99</c:v>
                </c:pt>
                <c:pt idx="213">
                  <c:v>8.9700000000000006</c:v>
                </c:pt>
                <c:pt idx="214">
                  <c:v>8.94</c:v>
                </c:pt>
                <c:pt idx="215">
                  <c:v>8.92</c:v>
                </c:pt>
                <c:pt idx="216">
                  <c:v>9</c:v>
                </c:pt>
                <c:pt idx="217">
                  <c:v>8.99</c:v>
                </c:pt>
                <c:pt idx="218">
                  <c:v>8.98</c:v>
                </c:pt>
                <c:pt idx="219">
                  <c:v>8.9600000000000009</c:v>
                </c:pt>
                <c:pt idx="220">
                  <c:v>8.98</c:v>
                </c:pt>
                <c:pt idx="221">
                  <c:v>8.9700000000000006</c:v>
                </c:pt>
                <c:pt idx="222">
                  <c:v>9.0299999999999994</c:v>
                </c:pt>
                <c:pt idx="223">
                  <c:v>8.98</c:v>
                </c:pt>
                <c:pt idx="224">
                  <c:v>8.9700000000000006</c:v>
                </c:pt>
                <c:pt idx="225">
                  <c:v>9.0299999999999994</c:v>
                </c:pt>
                <c:pt idx="226">
                  <c:v>9.06</c:v>
                </c:pt>
                <c:pt idx="227">
                  <c:v>8.93</c:v>
                </c:pt>
                <c:pt idx="228">
                  <c:v>8.9600000000000009</c:v>
                </c:pt>
                <c:pt idx="229">
                  <c:v>9.08</c:v>
                </c:pt>
                <c:pt idx="230">
                  <c:v>9.1</c:v>
                </c:pt>
                <c:pt idx="231">
                  <c:v>9.0500000000000007</c:v>
                </c:pt>
                <c:pt idx="232">
                  <c:v>9.08</c:v>
                </c:pt>
                <c:pt idx="233">
                  <c:v>8.98</c:v>
                </c:pt>
                <c:pt idx="234">
                  <c:v>8.8800000000000008</c:v>
                </c:pt>
                <c:pt idx="235">
                  <c:v>8.98</c:v>
                </c:pt>
                <c:pt idx="236">
                  <c:v>8.8800000000000008</c:v>
                </c:pt>
                <c:pt idx="237">
                  <c:v>8.85</c:v>
                </c:pt>
                <c:pt idx="238">
                  <c:v>9</c:v>
                </c:pt>
                <c:pt idx="239">
                  <c:v>8.9600000000000009</c:v>
                </c:pt>
                <c:pt idx="240">
                  <c:v>8.8699999999999992</c:v>
                </c:pt>
                <c:pt idx="241">
                  <c:v>8.8000000000000007</c:v>
                </c:pt>
                <c:pt idx="242">
                  <c:v>8.8000000000000007</c:v>
                </c:pt>
                <c:pt idx="243">
                  <c:v>8.77</c:v>
                </c:pt>
                <c:pt idx="244">
                  <c:v>8.74</c:v>
                </c:pt>
                <c:pt idx="245">
                  <c:v>8.75</c:v>
                </c:pt>
                <c:pt idx="246">
                  <c:v>8.73</c:v>
                </c:pt>
                <c:pt idx="247">
                  <c:v>8.7200000000000006</c:v>
                </c:pt>
                <c:pt idx="248">
                  <c:v>8.68</c:v>
                </c:pt>
                <c:pt idx="249">
                  <c:v>8.6</c:v>
                </c:pt>
                <c:pt idx="250">
                  <c:v>8.7100000000000009</c:v>
                </c:pt>
                <c:pt idx="251">
                  <c:v>8.7100000000000009</c:v>
                </c:pt>
                <c:pt idx="252">
                  <c:v>8.6</c:v>
                </c:pt>
                <c:pt idx="253">
                  <c:v>8.58</c:v>
                </c:pt>
                <c:pt idx="254">
                  <c:v>8.66</c:v>
                </c:pt>
                <c:pt idx="255">
                  <c:v>8.39</c:v>
                </c:pt>
                <c:pt idx="256">
                  <c:v>8.33</c:v>
                </c:pt>
                <c:pt idx="257">
                  <c:v>8.32</c:v>
                </c:pt>
                <c:pt idx="258">
                  <c:v>8.36</c:v>
                </c:pt>
                <c:pt idx="259">
                  <c:v>8.31</c:v>
                </c:pt>
                <c:pt idx="260">
                  <c:v>8.33</c:v>
                </c:pt>
                <c:pt idx="261">
                  <c:v>8.32</c:v>
                </c:pt>
                <c:pt idx="262">
                  <c:v>8.33</c:v>
                </c:pt>
                <c:pt idx="263">
                  <c:v>8.36</c:v>
                </c:pt>
                <c:pt idx="264">
                  <c:v>8.3800000000000008</c:v>
                </c:pt>
                <c:pt idx="265">
                  <c:v>8.4</c:v>
                </c:pt>
                <c:pt idx="266">
                  <c:v>8.36</c:v>
                </c:pt>
                <c:pt idx="267">
                  <c:v>8.49</c:v>
                </c:pt>
                <c:pt idx="268">
                  <c:v>8.35</c:v>
                </c:pt>
                <c:pt idx="269">
                  <c:v>8.3699999999999992</c:v>
                </c:pt>
                <c:pt idx="270">
                  <c:v>8.39</c:v>
                </c:pt>
                <c:pt idx="271">
                  <c:v>8.4</c:v>
                </c:pt>
                <c:pt idx="272">
                  <c:v>8.4499999999999993</c:v>
                </c:pt>
                <c:pt idx="273">
                  <c:v>8.5299999999999994</c:v>
                </c:pt>
                <c:pt idx="274">
                  <c:v>8.5399999999999991</c:v>
                </c:pt>
                <c:pt idx="275">
                  <c:v>8.59</c:v>
                </c:pt>
                <c:pt idx="276">
                  <c:v>8.5500000000000007</c:v>
                </c:pt>
                <c:pt idx="277">
                  <c:v>8.57</c:v>
                </c:pt>
                <c:pt idx="278">
                  <c:v>8.5500000000000007</c:v>
                </c:pt>
                <c:pt idx="279">
                  <c:v>8.58</c:v>
                </c:pt>
                <c:pt idx="280">
                  <c:v>8.56</c:v>
                </c:pt>
                <c:pt idx="281">
                  <c:v>8.5500000000000007</c:v>
                </c:pt>
                <c:pt idx="282">
                  <c:v>8.5299999999999994</c:v>
                </c:pt>
                <c:pt idx="283">
                  <c:v>8.6</c:v>
                </c:pt>
                <c:pt idx="284">
                  <c:v>8.6</c:v>
                </c:pt>
                <c:pt idx="285">
                  <c:v>8.69</c:v>
                </c:pt>
                <c:pt idx="286">
                  <c:v>8.68</c:v>
                </c:pt>
                <c:pt idx="287">
                  <c:v>8.75</c:v>
                </c:pt>
                <c:pt idx="288">
                  <c:v>8.8000000000000007</c:v>
                </c:pt>
                <c:pt idx="289">
                  <c:v>8.81</c:v>
                </c:pt>
                <c:pt idx="290">
                  <c:v>8.86</c:v>
                </c:pt>
                <c:pt idx="291">
                  <c:v>8.92</c:v>
                </c:pt>
                <c:pt idx="292">
                  <c:v>8.92</c:v>
                </c:pt>
                <c:pt idx="293">
                  <c:v>8.8800000000000008</c:v>
                </c:pt>
                <c:pt idx="294">
                  <c:v>8.9499999999999993</c:v>
                </c:pt>
                <c:pt idx="295">
                  <c:v>8.9600000000000009</c:v>
                </c:pt>
                <c:pt idx="296">
                  <c:v>8.93</c:v>
                </c:pt>
                <c:pt idx="297">
                  <c:v>8.9600000000000009</c:v>
                </c:pt>
                <c:pt idx="298">
                  <c:v>8.8800000000000008</c:v>
                </c:pt>
                <c:pt idx="299">
                  <c:v>8.86</c:v>
                </c:pt>
                <c:pt idx="300">
                  <c:v>8.8699999999999992</c:v>
                </c:pt>
                <c:pt idx="301">
                  <c:v>8.82</c:v>
                </c:pt>
                <c:pt idx="302">
                  <c:v>8.8699999999999992</c:v>
                </c:pt>
                <c:pt idx="303">
                  <c:v>8.8000000000000007</c:v>
                </c:pt>
                <c:pt idx="304">
                  <c:v>8.89</c:v>
                </c:pt>
                <c:pt idx="305">
                  <c:v>8.8699999999999992</c:v>
                </c:pt>
                <c:pt idx="306">
                  <c:v>8.98</c:v>
                </c:pt>
                <c:pt idx="307">
                  <c:v>9.01</c:v>
                </c:pt>
                <c:pt idx="308">
                  <c:v>8.9700000000000006</c:v>
                </c:pt>
                <c:pt idx="309">
                  <c:v>9.0299999999999994</c:v>
                </c:pt>
                <c:pt idx="310">
                  <c:v>9.0500000000000007</c:v>
                </c:pt>
                <c:pt idx="311">
                  <c:v>9.0299999999999994</c:v>
                </c:pt>
                <c:pt idx="312">
                  <c:v>9.01</c:v>
                </c:pt>
                <c:pt idx="313">
                  <c:v>8.9499999999999993</c:v>
                </c:pt>
                <c:pt idx="314">
                  <c:v>8.9700000000000006</c:v>
                </c:pt>
                <c:pt idx="315">
                  <c:v>8.99</c:v>
                </c:pt>
                <c:pt idx="316">
                  <c:v>8.91</c:v>
                </c:pt>
                <c:pt idx="317">
                  <c:v>8.91</c:v>
                </c:pt>
                <c:pt idx="318">
                  <c:v>8.8800000000000008</c:v>
                </c:pt>
                <c:pt idx="319">
                  <c:v>8.9499999999999993</c:v>
                </c:pt>
                <c:pt idx="320">
                  <c:v>8.9700000000000006</c:v>
                </c:pt>
                <c:pt idx="321">
                  <c:v>9.0299999999999994</c:v>
                </c:pt>
                <c:pt idx="322">
                  <c:v>9</c:v>
                </c:pt>
                <c:pt idx="323">
                  <c:v>9.01</c:v>
                </c:pt>
                <c:pt idx="324">
                  <c:v>9.06</c:v>
                </c:pt>
                <c:pt idx="325">
                  <c:v>9.06</c:v>
                </c:pt>
                <c:pt idx="326">
                  <c:v>9.0399999999999991</c:v>
                </c:pt>
                <c:pt idx="327">
                  <c:v>9.0399999999999991</c:v>
                </c:pt>
                <c:pt idx="328">
                  <c:v>9.0500000000000007</c:v>
                </c:pt>
                <c:pt idx="329">
                  <c:v>9.0500000000000007</c:v>
                </c:pt>
                <c:pt idx="330">
                  <c:v>9.0399999999999991</c:v>
                </c:pt>
                <c:pt idx="331">
                  <c:v>9.0399999999999991</c:v>
                </c:pt>
                <c:pt idx="332">
                  <c:v>9.08</c:v>
                </c:pt>
                <c:pt idx="333">
                  <c:v>9.01</c:v>
                </c:pt>
                <c:pt idx="334">
                  <c:v>8.98</c:v>
                </c:pt>
                <c:pt idx="335">
                  <c:v>8.9499999999999993</c:v>
                </c:pt>
                <c:pt idx="336">
                  <c:v>8.9600000000000009</c:v>
                </c:pt>
                <c:pt idx="337">
                  <c:v>8.99</c:v>
                </c:pt>
                <c:pt idx="338">
                  <c:v>9.07</c:v>
                </c:pt>
                <c:pt idx="339">
                  <c:v>9.1199999999999992</c:v>
                </c:pt>
                <c:pt idx="340">
                  <c:v>9.1</c:v>
                </c:pt>
                <c:pt idx="341">
                  <c:v>9.09</c:v>
                </c:pt>
                <c:pt idx="342">
                  <c:v>9.08</c:v>
                </c:pt>
                <c:pt idx="343">
                  <c:v>9.06</c:v>
                </c:pt>
                <c:pt idx="344">
                  <c:v>9.17</c:v>
                </c:pt>
                <c:pt idx="345">
                  <c:v>9.08</c:v>
                </c:pt>
                <c:pt idx="346">
                  <c:v>9.06</c:v>
                </c:pt>
                <c:pt idx="347">
                  <c:v>8.8800000000000008</c:v>
                </c:pt>
                <c:pt idx="348">
                  <c:v>8.86</c:v>
                </c:pt>
                <c:pt idx="349">
                  <c:v>8.9</c:v>
                </c:pt>
                <c:pt idx="350">
                  <c:v>8.9700000000000006</c:v>
                </c:pt>
                <c:pt idx="351">
                  <c:v>8.99</c:v>
                </c:pt>
                <c:pt idx="352">
                  <c:v>8.98</c:v>
                </c:pt>
                <c:pt idx="353">
                  <c:v>8.9700000000000006</c:v>
                </c:pt>
                <c:pt idx="354">
                  <c:v>9.01</c:v>
                </c:pt>
                <c:pt idx="355">
                  <c:v>9.02</c:v>
                </c:pt>
                <c:pt idx="356">
                  <c:v>8.99</c:v>
                </c:pt>
                <c:pt idx="357">
                  <c:v>8.98</c:v>
                </c:pt>
                <c:pt idx="358">
                  <c:v>9.01</c:v>
                </c:pt>
                <c:pt idx="359">
                  <c:v>9.07</c:v>
                </c:pt>
                <c:pt idx="360">
                  <c:v>9.1</c:v>
                </c:pt>
                <c:pt idx="361">
                  <c:v>9.11</c:v>
                </c:pt>
                <c:pt idx="362">
                  <c:v>9.19</c:v>
                </c:pt>
                <c:pt idx="363">
                  <c:v>9.25</c:v>
                </c:pt>
                <c:pt idx="364">
                  <c:v>9.2799999999999994</c:v>
                </c:pt>
                <c:pt idx="365">
                  <c:v>9.27</c:v>
                </c:pt>
                <c:pt idx="366">
                  <c:v>9.27</c:v>
                </c:pt>
                <c:pt idx="367">
                  <c:v>9.31</c:v>
                </c:pt>
                <c:pt idx="368">
                  <c:v>9.3000000000000007</c:v>
                </c:pt>
                <c:pt idx="369">
                  <c:v>9.3000000000000007</c:v>
                </c:pt>
                <c:pt idx="370">
                  <c:v>9.3000000000000007</c:v>
                </c:pt>
                <c:pt idx="371">
                  <c:v>9.33</c:v>
                </c:pt>
                <c:pt idx="372">
                  <c:v>9.32</c:v>
                </c:pt>
                <c:pt idx="373">
                  <c:v>9.3000000000000007</c:v>
                </c:pt>
                <c:pt idx="374">
                  <c:v>9.31</c:v>
                </c:pt>
                <c:pt idx="375">
                  <c:v>9.2899999999999991</c:v>
                </c:pt>
                <c:pt idx="376">
                  <c:v>9.2799999999999994</c:v>
                </c:pt>
                <c:pt idx="377">
                  <c:v>9.34</c:v>
                </c:pt>
                <c:pt idx="378">
                  <c:v>9.41</c:v>
                </c:pt>
                <c:pt idx="379">
                  <c:v>9.49</c:v>
                </c:pt>
                <c:pt idx="380">
                  <c:v>9.48</c:v>
                </c:pt>
                <c:pt idx="381">
                  <c:v>9.4600000000000009</c:v>
                </c:pt>
                <c:pt idx="382">
                  <c:v>9.5299999999999994</c:v>
                </c:pt>
                <c:pt idx="383">
                  <c:v>9.58</c:v>
                </c:pt>
                <c:pt idx="384">
                  <c:v>9.6</c:v>
                </c:pt>
                <c:pt idx="385">
                  <c:v>9.6199999999999992</c:v>
                </c:pt>
                <c:pt idx="386">
                  <c:v>9.6199999999999992</c:v>
                </c:pt>
                <c:pt idx="387">
                  <c:v>9.59</c:v>
                </c:pt>
                <c:pt idx="388">
                  <c:v>9.59</c:v>
                </c:pt>
                <c:pt idx="389">
                  <c:v>9.6</c:v>
                </c:pt>
                <c:pt idx="390">
                  <c:v>9.61</c:v>
                </c:pt>
                <c:pt idx="391">
                  <c:v>9.61</c:v>
                </c:pt>
                <c:pt idx="392">
                  <c:v>9.61</c:v>
                </c:pt>
                <c:pt idx="393">
                  <c:v>9.6</c:v>
                </c:pt>
                <c:pt idx="394">
                  <c:v>9.59</c:v>
                </c:pt>
                <c:pt idx="395">
                  <c:v>9.6</c:v>
                </c:pt>
                <c:pt idx="396">
                  <c:v>9.61</c:v>
                </c:pt>
                <c:pt idx="397">
                  <c:v>9.61</c:v>
                </c:pt>
                <c:pt idx="398">
                  <c:v>9.68</c:v>
                </c:pt>
                <c:pt idx="399">
                  <c:v>9.6999999999999993</c:v>
                </c:pt>
                <c:pt idx="400">
                  <c:v>9.67</c:v>
                </c:pt>
                <c:pt idx="401">
                  <c:v>9.66</c:v>
                </c:pt>
                <c:pt idx="402">
                  <c:v>9.66</c:v>
                </c:pt>
                <c:pt idx="403">
                  <c:v>9.67</c:v>
                </c:pt>
                <c:pt idx="404">
                  <c:v>9.67</c:v>
                </c:pt>
                <c:pt idx="405">
                  <c:v>9.73</c:v>
                </c:pt>
                <c:pt idx="406">
                  <c:v>9.83</c:v>
                </c:pt>
                <c:pt idx="407">
                  <c:v>9.77</c:v>
                </c:pt>
                <c:pt idx="408">
                  <c:v>9.74</c:v>
                </c:pt>
                <c:pt idx="409">
                  <c:v>9.77</c:v>
                </c:pt>
                <c:pt idx="410">
                  <c:v>9.7799999999999994</c:v>
                </c:pt>
                <c:pt idx="411">
                  <c:v>9.85</c:v>
                </c:pt>
                <c:pt idx="412">
                  <c:v>9.7799999999999994</c:v>
                </c:pt>
                <c:pt idx="413">
                  <c:v>9.81</c:v>
                </c:pt>
                <c:pt idx="414">
                  <c:v>9.69</c:v>
                </c:pt>
                <c:pt idx="415">
                  <c:v>9.66</c:v>
                </c:pt>
                <c:pt idx="416">
                  <c:v>9.76</c:v>
                </c:pt>
                <c:pt idx="417">
                  <c:v>9.76</c:v>
                </c:pt>
                <c:pt idx="418">
                  <c:v>9.77</c:v>
                </c:pt>
                <c:pt idx="419">
                  <c:v>9.75</c:v>
                </c:pt>
                <c:pt idx="420">
                  <c:v>9.7899999999999991</c:v>
                </c:pt>
                <c:pt idx="421">
                  <c:v>9.77</c:v>
                </c:pt>
                <c:pt idx="422">
                  <c:v>9.8000000000000007</c:v>
                </c:pt>
                <c:pt idx="423">
                  <c:v>9.7100000000000009</c:v>
                </c:pt>
                <c:pt idx="424">
                  <c:v>9.6</c:v>
                </c:pt>
                <c:pt idx="425">
                  <c:v>9.6</c:v>
                </c:pt>
                <c:pt idx="426">
                  <c:v>9.5299999999999994</c:v>
                </c:pt>
                <c:pt idx="427">
                  <c:v>9.5399999999999991</c:v>
                </c:pt>
                <c:pt idx="428">
                  <c:v>9.5</c:v>
                </c:pt>
                <c:pt idx="429">
                  <c:v>9.5</c:v>
                </c:pt>
                <c:pt idx="430">
                  <c:v>9.52</c:v>
                </c:pt>
                <c:pt idx="431">
                  <c:v>9.52</c:v>
                </c:pt>
                <c:pt idx="432">
                  <c:v>9.5</c:v>
                </c:pt>
                <c:pt idx="433">
                  <c:v>9.4700000000000006</c:v>
                </c:pt>
                <c:pt idx="434">
                  <c:v>9.4600000000000009</c:v>
                </c:pt>
                <c:pt idx="435">
                  <c:v>9.49</c:v>
                </c:pt>
                <c:pt idx="436">
                  <c:v>9.48</c:v>
                </c:pt>
                <c:pt idx="437">
                  <c:v>9.52</c:v>
                </c:pt>
                <c:pt idx="438">
                  <c:v>9.56</c:v>
                </c:pt>
                <c:pt idx="439">
                  <c:v>9.51</c:v>
                </c:pt>
                <c:pt idx="440">
                  <c:v>9.57</c:v>
                </c:pt>
                <c:pt idx="441">
                  <c:v>9.66</c:v>
                </c:pt>
                <c:pt idx="442">
                  <c:v>9.6</c:v>
                </c:pt>
                <c:pt idx="443">
                  <c:v>9.64</c:v>
                </c:pt>
                <c:pt idx="444">
                  <c:v>9.66</c:v>
                </c:pt>
                <c:pt idx="445">
                  <c:v>9.69</c:v>
                </c:pt>
                <c:pt idx="446">
                  <c:v>9.66</c:v>
                </c:pt>
                <c:pt idx="447">
                  <c:v>9.61</c:v>
                </c:pt>
                <c:pt idx="448">
                  <c:v>9.58</c:v>
                </c:pt>
                <c:pt idx="449">
                  <c:v>9.56</c:v>
                </c:pt>
                <c:pt idx="450">
                  <c:v>9.67</c:v>
                </c:pt>
                <c:pt idx="451">
                  <c:v>9.7100000000000009</c:v>
                </c:pt>
                <c:pt idx="452">
                  <c:v>9.75</c:v>
                </c:pt>
                <c:pt idx="453">
                  <c:v>9.6999999999999993</c:v>
                </c:pt>
                <c:pt idx="454">
                  <c:v>9.6999999999999993</c:v>
                </c:pt>
                <c:pt idx="455">
                  <c:v>9.69</c:v>
                </c:pt>
                <c:pt idx="456">
                  <c:v>9.66</c:v>
                </c:pt>
                <c:pt idx="457">
                  <c:v>9.77</c:v>
                </c:pt>
                <c:pt idx="458">
                  <c:v>9.77</c:v>
                </c:pt>
                <c:pt idx="459">
                  <c:v>9.8000000000000007</c:v>
                </c:pt>
                <c:pt idx="460">
                  <c:v>9.83</c:v>
                </c:pt>
                <c:pt idx="461">
                  <c:v>9.85</c:v>
                </c:pt>
                <c:pt idx="462">
                  <c:v>9.84</c:v>
                </c:pt>
                <c:pt idx="463">
                  <c:v>9.8800000000000008</c:v>
                </c:pt>
                <c:pt idx="464">
                  <c:v>9.67</c:v>
                </c:pt>
                <c:pt idx="465">
                  <c:v>9.66</c:v>
                </c:pt>
                <c:pt idx="466">
                  <c:v>9.6300000000000008</c:v>
                </c:pt>
                <c:pt idx="467">
                  <c:v>9.64</c:v>
                </c:pt>
                <c:pt idx="468">
                  <c:v>9.6300000000000008</c:v>
                </c:pt>
                <c:pt idx="469">
                  <c:v>9.61</c:v>
                </c:pt>
                <c:pt idx="470">
                  <c:v>9.48</c:v>
                </c:pt>
                <c:pt idx="471">
                  <c:v>9.4499999999999993</c:v>
                </c:pt>
                <c:pt idx="472">
                  <c:v>9.3699999999999992</c:v>
                </c:pt>
                <c:pt idx="473">
                  <c:v>9.41</c:v>
                </c:pt>
                <c:pt idx="474">
                  <c:v>9.5299999999999994</c:v>
                </c:pt>
                <c:pt idx="475">
                  <c:v>9.5399999999999991</c:v>
                </c:pt>
                <c:pt idx="476">
                  <c:v>9.4600000000000009</c:v>
                </c:pt>
                <c:pt idx="477">
                  <c:v>9.36</c:v>
                </c:pt>
                <c:pt idx="478">
                  <c:v>9.42</c:v>
                </c:pt>
                <c:pt idx="479">
                  <c:v>9.4</c:v>
                </c:pt>
                <c:pt idx="480">
                  <c:v>9.39</c:v>
                </c:pt>
                <c:pt idx="481">
                  <c:v>9.2899999999999991</c:v>
                </c:pt>
                <c:pt idx="482">
                  <c:v>9.3699999999999992</c:v>
                </c:pt>
                <c:pt idx="483">
                  <c:v>9.4700000000000006</c:v>
                </c:pt>
                <c:pt idx="484">
                  <c:v>9.4700000000000006</c:v>
                </c:pt>
                <c:pt idx="485">
                  <c:v>9.64</c:v>
                </c:pt>
                <c:pt idx="486">
                  <c:v>9.75</c:v>
                </c:pt>
                <c:pt idx="487">
                  <c:v>9.84</c:v>
                </c:pt>
                <c:pt idx="488">
                  <c:v>9.9</c:v>
                </c:pt>
                <c:pt idx="489">
                  <c:v>9.69</c:v>
                </c:pt>
                <c:pt idx="490">
                  <c:v>9.81</c:v>
                </c:pt>
                <c:pt idx="491">
                  <c:v>9.8800000000000008</c:v>
                </c:pt>
                <c:pt idx="492">
                  <c:v>9.9</c:v>
                </c:pt>
                <c:pt idx="493">
                  <c:v>10.029999999999999</c:v>
                </c:pt>
                <c:pt idx="494">
                  <c:v>9.99</c:v>
                </c:pt>
                <c:pt idx="495">
                  <c:v>9.9700000000000006</c:v>
                </c:pt>
                <c:pt idx="496">
                  <c:v>10.039999999999999</c:v>
                </c:pt>
                <c:pt idx="497">
                  <c:v>9.99</c:v>
                </c:pt>
                <c:pt idx="498">
                  <c:v>10.02</c:v>
                </c:pt>
                <c:pt idx="499">
                  <c:v>10.01</c:v>
                </c:pt>
                <c:pt idx="500">
                  <c:v>9.99</c:v>
                </c:pt>
                <c:pt idx="501">
                  <c:v>9.99</c:v>
                </c:pt>
                <c:pt idx="502">
                  <c:v>10</c:v>
                </c:pt>
                <c:pt idx="503">
                  <c:v>9.9499999999999993</c:v>
                </c:pt>
                <c:pt idx="504">
                  <c:v>10.050000000000001</c:v>
                </c:pt>
                <c:pt idx="505">
                  <c:v>10.1</c:v>
                </c:pt>
              </c:numCache>
            </c:numRef>
          </c:val>
          <c:smooth val="0"/>
          <c:extLst>
            <c:ext xmlns:c16="http://schemas.microsoft.com/office/drawing/2014/chart" uri="{C3380CC4-5D6E-409C-BE32-E72D297353CC}">
              <c16:uniqueId val="{00000000-22E4-6949-9647-0C7940B8A366}"/>
            </c:ext>
          </c:extLst>
        </c:ser>
        <c:ser>
          <c:idx val="1"/>
          <c:order val="1"/>
          <c:tx>
            <c:v>5 лет</c:v>
          </c:tx>
          <c:spPr>
            <a:ln w="28575" cap="rnd">
              <a:solidFill>
                <a:schemeClr val="accent2"/>
              </a:solidFill>
              <a:round/>
            </a:ln>
            <a:effectLst/>
          </c:spPr>
          <c:marker>
            <c:symbol val="none"/>
          </c:marker>
          <c:cat>
            <c:numRef>
              <c:f>'Yield Curves'!$A$3:$A$508</c:f>
              <c:numCache>
                <c:formatCode>m/d/yy</c:formatCode>
                <c:ptCount val="506"/>
                <c:pt idx="0">
                  <c:v>43132</c:v>
                </c:pt>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c:v>43111</c:v>
                </c:pt>
                <c:pt idx="16">
                  <c:v>43110</c:v>
                </c:pt>
                <c:pt idx="17">
                  <c:v>43109</c:v>
                </c:pt>
                <c:pt idx="18">
                  <c:v>43105</c:v>
                </c:pt>
                <c:pt idx="19">
                  <c:v>43104</c:v>
                </c:pt>
                <c:pt idx="20">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c:v>43077</c:v>
                </c:pt>
                <c:pt idx="37">
                  <c:v>43076</c:v>
                </c:pt>
                <c:pt idx="38">
                  <c:v>43075</c:v>
                </c:pt>
                <c:pt idx="39">
                  <c:v>43074</c:v>
                </c:pt>
                <c:pt idx="40">
                  <c:v>43073</c:v>
                </c:pt>
                <c:pt idx="41">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c:v>43047</c:v>
                </c:pt>
                <c:pt idx="59">
                  <c:v>43046</c:v>
                </c:pt>
                <c:pt idx="60">
                  <c:v>43042</c:v>
                </c:pt>
                <c:pt idx="61">
                  <c:v>43041</c:v>
                </c:pt>
                <c:pt idx="62">
                  <c:v>43040</c:v>
                </c:pt>
                <c:pt idx="63">
                  <c:v>43039</c:v>
                </c:pt>
                <c:pt idx="64">
                  <c:v>43038</c:v>
                </c:pt>
                <c:pt idx="65">
                  <c:v>43035</c:v>
                </c:pt>
                <c:pt idx="66">
                  <c:v>43034</c:v>
                </c:pt>
                <c:pt idx="67">
                  <c:v>43033</c:v>
                </c:pt>
                <c:pt idx="68">
                  <c:v>43032</c:v>
                </c:pt>
                <c:pt idx="69">
                  <c:v>43031</c:v>
                </c:pt>
                <c:pt idx="70">
                  <c:v>43028</c:v>
                </c:pt>
                <c:pt idx="71">
                  <c:v>43027</c:v>
                </c:pt>
                <c:pt idx="72">
                  <c:v>43026</c:v>
                </c:pt>
                <c:pt idx="73">
                  <c:v>43025</c:v>
                </c:pt>
                <c:pt idx="74">
                  <c:v>43024</c:v>
                </c:pt>
                <c:pt idx="75">
                  <c:v>43021</c:v>
                </c:pt>
                <c:pt idx="76">
                  <c:v>43020</c:v>
                </c:pt>
                <c:pt idx="77">
                  <c:v>43019</c:v>
                </c:pt>
                <c:pt idx="78">
                  <c:v>43018</c:v>
                </c:pt>
                <c:pt idx="79">
                  <c:v>43017</c:v>
                </c:pt>
                <c:pt idx="80">
                  <c:v>43014</c:v>
                </c:pt>
                <c:pt idx="81">
                  <c:v>43013</c:v>
                </c:pt>
                <c:pt idx="82">
                  <c:v>43012</c:v>
                </c:pt>
                <c:pt idx="83">
                  <c:v>43011</c:v>
                </c:pt>
                <c:pt idx="84">
                  <c:v>43010</c:v>
                </c:pt>
                <c:pt idx="85">
                  <c:v>43007</c:v>
                </c:pt>
                <c:pt idx="86">
                  <c:v>43006</c:v>
                </c:pt>
                <c:pt idx="87">
                  <c:v>43005</c:v>
                </c:pt>
                <c:pt idx="88">
                  <c:v>43004</c:v>
                </c:pt>
                <c:pt idx="89">
                  <c:v>43003</c:v>
                </c:pt>
                <c:pt idx="90">
                  <c:v>43000</c:v>
                </c:pt>
                <c:pt idx="91">
                  <c:v>42999</c:v>
                </c:pt>
                <c:pt idx="92">
                  <c:v>42998</c:v>
                </c:pt>
                <c:pt idx="93">
                  <c:v>42997</c:v>
                </c:pt>
                <c:pt idx="94">
                  <c:v>42996</c:v>
                </c:pt>
                <c:pt idx="95">
                  <c:v>42993</c:v>
                </c:pt>
                <c:pt idx="96">
                  <c:v>42992</c:v>
                </c:pt>
                <c:pt idx="97">
                  <c:v>42991</c:v>
                </c:pt>
                <c:pt idx="98">
                  <c:v>42990</c:v>
                </c:pt>
                <c:pt idx="99">
                  <c:v>42989</c:v>
                </c:pt>
                <c:pt idx="100">
                  <c:v>42986</c:v>
                </c:pt>
                <c:pt idx="101">
                  <c:v>42985</c:v>
                </c:pt>
                <c:pt idx="102">
                  <c:v>42984</c:v>
                </c:pt>
                <c:pt idx="103">
                  <c:v>42983</c:v>
                </c:pt>
                <c:pt idx="104">
                  <c:v>42982</c:v>
                </c:pt>
                <c:pt idx="105">
                  <c:v>42979</c:v>
                </c:pt>
                <c:pt idx="106">
                  <c:v>42978</c:v>
                </c:pt>
                <c:pt idx="107">
                  <c:v>42977</c:v>
                </c:pt>
                <c:pt idx="108">
                  <c:v>42976</c:v>
                </c:pt>
                <c:pt idx="109">
                  <c:v>42975</c:v>
                </c:pt>
                <c:pt idx="110">
                  <c:v>42972</c:v>
                </c:pt>
                <c:pt idx="111">
                  <c:v>42971</c:v>
                </c:pt>
                <c:pt idx="112">
                  <c:v>42970</c:v>
                </c:pt>
                <c:pt idx="113">
                  <c:v>42969</c:v>
                </c:pt>
                <c:pt idx="114">
                  <c:v>42968</c:v>
                </c:pt>
                <c:pt idx="115">
                  <c:v>42965</c:v>
                </c:pt>
                <c:pt idx="116">
                  <c:v>42964</c:v>
                </c:pt>
                <c:pt idx="117">
                  <c:v>42963</c:v>
                </c:pt>
                <c:pt idx="118">
                  <c:v>42962</c:v>
                </c:pt>
                <c:pt idx="119">
                  <c:v>42961</c:v>
                </c:pt>
                <c:pt idx="120">
                  <c:v>42958</c:v>
                </c:pt>
                <c:pt idx="121">
                  <c:v>42957</c:v>
                </c:pt>
                <c:pt idx="122">
                  <c:v>42956</c:v>
                </c:pt>
                <c:pt idx="123">
                  <c:v>42955</c:v>
                </c:pt>
                <c:pt idx="124">
                  <c:v>42954</c:v>
                </c:pt>
                <c:pt idx="125">
                  <c:v>42951</c:v>
                </c:pt>
                <c:pt idx="126">
                  <c:v>42950</c:v>
                </c:pt>
                <c:pt idx="127">
                  <c:v>42949</c:v>
                </c:pt>
                <c:pt idx="128">
                  <c:v>42948</c:v>
                </c:pt>
                <c:pt idx="129">
                  <c:v>42947</c:v>
                </c:pt>
                <c:pt idx="130">
                  <c:v>42944</c:v>
                </c:pt>
                <c:pt idx="131">
                  <c:v>42943</c:v>
                </c:pt>
                <c:pt idx="132">
                  <c:v>42942</c:v>
                </c:pt>
                <c:pt idx="133">
                  <c:v>42941</c:v>
                </c:pt>
                <c:pt idx="134">
                  <c:v>42940</c:v>
                </c:pt>
                <c:pt idx="135">
                  <c:v>42937</c:v>
                </c:pt>
                <c:pt idx="136">
                  <c:v>42936</c:v>
                </c:pt>
                <c:pt idx="137">
                  <c:v>42935</c:v>
                </c:pt>
                <c:pt idx="138">
                  <c:v>42934</c:v>
                </c:pt>
                <c:pt idx="139">
                  <c:v>42933</c:v>
                </c:pt>
                <c:pt idx="140">
                  <c:v>42930</c:v>
                </c:pt>
                <c:pt idx="141">
                  <c:v>42929</c:v>
                </c:pt>
                <c:pt idx="142">
                  <c:v>42928</c:v>
                </c:pt>
                <c:pt idx="143">
                  <c:v>42927</c:v>
                </c:pt>
                <c:pt idx="144">
                  <c:v>42926</c:v>
                </c:pt>
                <c:pt idx="145">
                  <c:v>42923</c:v>
                </c:pt>
                <c:pt idx="146">
                  <c:v>42922</c:v>
                </c:pt>
                <c:pt idx="147">
                  <c:v>42921</c:v>
                </c:pt>
                <c:pt idx="148">
                  <c:v>42920</c:v>
                </c:pt>
                <c:pt idx="149">
                  <c:v>42919</c:v>
                </c:pt>
                <c:pt idx="150">
                  <c:v>42916</c:v>
                </c:pt>
                <c:pt idx="151">
                  <c:v>42915</c:v>
                </c:pt>
                <c:pt idx="152">
                  <c:v>42914</c:v>
                </c:pt>
                <c:pt idx="153">
                  <c:v>42913</c:v>
                </c:pt>
                <c:pt idx="154">
                  <c:v>42912</c:v>
                </c:pt>
                <c:pt idx="155">
                  <c:v>42909</c:v>
                </c:pt>
                <c:pt idx="156">
                  <c:v>42908</c:v>
                </c:pt>
                <c:pt idx="157">
                  <c:v>42907</c:v>
                </c:pt>
                <c:pt idx="158">
                  <c:v>42906</c:v>
                </c:pt>
                <c:pt idx="159">
                  <c:v>42905</c:v>
                </c:pt>
                <c:pt idx="160">
                  <c:v>42902</c:v>
                </c:pt>
                <c:pt idx="161">
                  <c:v>42901</c:v>
                </c:pt>
                <c:pt idx="162">
                  <c:v>42900</c:v>
                </c:pt>
                <c:pt idx="163">
                  <c:v>42899</c:v>
                </c:pt>
                <c:pt idx="164">
                  <c:v>42895</c:v>
                </c:pt>
                <c:pt idx="165">
                  <c:v>42894</c:v>
                </c:pt>
                <c:pt idx="166">
                  <c:v>42893</c:v>
                </c:pt>
                <c:pt idx="167">
                  <c:v>42892</c:v>
                </c:pt>
                <c:pt idx="168">
                  <c:v>42891</c:v>
                </c:pt>
                <c:pt idx="169">
                  <c:v>42888</c:v>
                </c:pt>
                <c:pt idx="170">
                  <c:v>42887</c:v>
                </c:pt>
                <c:pt idx="171">
                  <c:v>42886</c:v>
                </c:pt>
                <c:pt idx="172">
                  <c:v>42885</c:v>
                </c:pt>
                <c:pt idx="173">
                  <c:v>42884</c:v>
                </c:pt>
                <c:pt idx="174">
                  <c:v>42881</c:v>
                </c:pt>
                <c:pt idx="175">
                  <c:v>42880</c:v>
                </c:pt>
                <c:pt idx="176">
                  <c:v>42879</c:v>
                </c:pt>
                <c:pt idx="177">
                  <c:v>42878</c:v>
                </c:pt>
                <c:pt idx="178">
                  <c:v>42877</c:v>
                </c:pt>
                <c:pt idx="179">
                  <c:v>42874</c:v>
                </c:pt>
                <c:pt idx="180">
                  <c:v>42873</c:v>
                </c:pt>
                <c:pt idx="181">
                  <c:v>42872</c:v>
                </c:pt>
                <c:pt idx="182">
                  <c:v>42871</c:v>
                </c:pt>
                <c:pt idx="183">
                  <c:v>42870</c:v>
                </c:pt>
                <c:pt idx="184">
                  <c:v>42867</c:v>
                </c:pt>
                <c:pt idx="185">
                  <c:v>42866</c:v>
                </c:pt>
                <c:pt idx="186">
                  <c:v>42865</c:v>
                </c:pt>
                <c:pt idx="187">
                  <c:v>42860</c:v>
                </c:pt>
                <c:pt idx="188">
                  <c:v>42859</c:v>
                </c:pt>
                <c:pt idx="189">
                  <c:v>42858</c:v>
                </c:pt>
                <c:pt idx="190">
                  <c:v>42857</c:v>
                </c:pt>
                <c:pt idx="191">
                  <c:v>42853</c:v>
                </c:pt>
                <c:pt idx="192">
                  <c:v>42852</c:v>
                </c:pt>
                <c:pt idx="193">
                  <c:v>42851</c:v>
                </c:pt>
                <c:pt idx="194">
                  <c:v>42850</c:v>
                </c:pt>
                <c:pt idx="195">
                  <c:v>42849</c:v>
                </c:pt>
                <c:pt idx="196">
                  <c:v>42845</c:v>
                </c:pt>
                <c:pt idx="197">
                  <c:v>42844</c:v>
                </c:pt>
                <c:pt idx="198">
                  <c:v>42843</c:v>
                </c:pt>
                <c:pt idx="199">
                  <c:v>42842</c:v>
                </c:pt>
                <c:pt idx="200">
                  <c:v>42839</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42801</c:v>
                </c:pt>
                <c:pt idx="228">
                  <c:v>42800</c:v>
                </c:pt>
                <c:pt idx="229">
                  <c:v>42797</c:v>
                </c:pt>
                <c:pt idx="230">
                  <c:v>42796</c:v>
                </c:pt>
                <c:pt idx="231">
                  <c:v>42795</c:v>
                </c:pt>
                <c:pt idx="232">
                  <c:v>42794</c:v>
                </c:pt>
                <c:pt idx="233">
                  <c:v>42793</c:v>
                </c:pt>
                <c:pt idx="234">
                  <c:v>42790</c:v>
                </c:pt>
                <c:pt idx="235">
                  <c:v>42788</c:v>
                </c:pt>
                <c:pt idx="236">
                  <c:v>42787</c:v>
                </c:pt>
                <c:pt idx="237">
                  <c:v>42786</c:v>
                </c:pt>
                <c:pt idx="238">
                  <c:v>42783</c:v>
                </c:pt>
                <c:pt idx="239">
                  <c:v>42782</c:v>
                </c:pt>
                <c:pt idx="240">
                  <c:v>42781</c:v>
                </c:pt>
                <c:pt idx="241">
                  <c:v>42780</c:v>
                </c:pt>
                <c:pt idx="242">
                  <c:v>42779</c:v>
                </c:pt>
                <c:pt idx="243">
                  <c:v>42776</c:v>
                </c:pt>
                <c:pt idx="244">
                  <c:v>42775</c:v>
                </c:pt>
                <c:pt idx="245">
                  <c:v>42774</c:v>
                </c:pt>
                <c:pt idx="246">
                  <c:v>42773</c:v>
                </c:pt>
                <c:pt idx="247">
                  <c:v>42772</c:v>
                </c:pt>
                <c:pt idx="248">
                  <c:v>42769</c:v>
                </c:pt>
                <c:pt idx="249">
                  <c:v>42768</c:v>
                </c:pt>
                <c:pt idx="250">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c:v>42745</c:v>
                </c:pt>
                <c:pt idx="267">
                  <c:v>42744</c:v>
                </c:pt>
                <c:pt idx="268">
                  <c:v>42741</c:v>
                </c:pt>
                <c:pt idx="269">
                  <c:v>42740</c:v>
                </c:pt>
                <c:pt idx="270">
                  <c:v>42739</c:v>
                </c:pt>
                <c:pt idx="271">
                  <c:v>42738</c:v>
                </c:pt>
                <c:pt idx="272">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c:v>42712</c:v>
                </c:pt>
                <c:pt idx="289">
                  <c:v>42711</c:v>
                </c:pt>
                <c:pt idx="290">
                  <c:v>42710</c:v>
                </c:pt>
                <c:pt idx="291">
                  <c:v>42709</c:v>
                </c:pt>
                <c:pt idx="292">
                  <c:v>42706</c:v>
                </c:pt>
                <c:pt idx="293">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c:v>42682</c:v>
                </c:pt>
                <c:pt idx="311">
                  <c:v>42681</c:v>
                </c:pt>
                <c:pt idx="312">
                  <c:v>42677</c:v>
                </c:pt>
                <c:pt idx="313">
                  <c:v>42676</c:v>
                </c:pt>
                <c:pt idx="314">
                  <c:v>42675</c:v>
                </c:pt>
                <c:pt idx="315">
                  <c:v>42674</c:v>
                </c:pt>
                <c:pt idx="316">
                  <c:v>42671</c:v>
                </c:pt>
                <c:pt idx="317">
                  <c:v>42670</c:v>
                </c:pt>
                <c:pt idx="318">
                  <c:v>42669</c:v>
                </c:pt>
                <c:pt idx="319">
                  <c:v>42668</c:v>
                </c:pt>
                <c:pt idx="320">
                  <c:v>42667</c:v>
                </c:pt>
                <c:pt idx="321">
                  <c:v>42664</c:v>
                </c:pt>
                <c:pt idx="322">
                  <c:v>42663</c:v>
                </c:pt>
                <c:pt idx="323">
                  <c:v>42662</c:v>
                </c:pt>
                <c:pt idx="324">
                  <c:v>42661</c:v>
                </c:pt>
                <c:pt idx="325">
                  <c:v>42660</c:v>
                </c:pt>
                <c:pt idx="326">
                  <c:v>42657</c:v>
                </c:pt>
                <c:pt idx="327">
                  <c:v>42656</c:v>
                </c:pt>
                <c:pt idx="328">
                  <c:v>42655</c:v>
                </c:pt>
                <c:pt idx="329">
                  <c:v>42654</c:v>
                </c:pt>
                <c:pt idx="330">
                  <c:v>42653</c:v>
                </c:pt>
                <c:pt idx="331">
                  <c:v>42650</c:v>
                </c:pt>
                <c:pt idx="332">
                  <c:v>42649</c:v>
                </c:pt>
                <c:pt idx="333">
                  <c:v>42648</c:v>
                </c:pt>
                <c:pt idx="334">
                  <c:v>42647</c:v>
                </c:pt>
                <c:pt idx="335">
                  <c:v>42646</c:v>
                </c:pt>
                <c:pt idx="336">
                  <c:v>42643</c:v>
                </c:pt>
                <c:pt idx="337">
                  <c:v>42642</c:v>
                </c:pt>
                <c:pt idx="338">
                  <c:v>42641</c:v>
                </c:pt>
                <c:pt idx="339">
                  <c:v>42640</c:v>
                </c:pt>
                <c:pt idx="340">
                  <c:v>42639</c:v>
                </c:pt>
                <c:pt idx="341">
                  <c:v>42636</c:v>
                </c:pt>
                <c:pt idx="342">
                  <c:v>42635</c:v>
                </c:pt>
                <c:pt idx="343">
                  <c:v>42634</c:v>
                </c:pt>
                <c:pt idx="344">
                  <c:v>42633</c:v>
                </c:pt>
                <c:pt idx="345">
                  <c:v>42632</c:v>
                </c:pt>
                <c:pt idx="346">
                  <c:v>42629</c:v>
                </c:pt>
                <c:pt idx="347">
                  <c:v>42628</c:v>
                </c:pt>
                <c:pt idx="348">
                  <c:v>42627</c:v>
                </c:pt>
                <c:pt idx="349">
                  <c:v>42626</c:v>
                </c:pt>
                <c:pt idx="350">
                  <c:v>42625</c:v>
                </c:pt>
                <c:pt idx="351">
                  <c:v>42622</c:v>
                </c:pt>
                <c:pt idx="352">
                  <c:v>42621</c:v>
                </c:pt>
                <c:pt idx="353">
                  <c:v>42620</c:v>
                </c:pt>
                <c:pt idx="354">
                  <c:v>42619</c:v>
                </c:pt>
                <c:pt idx="355">
                  <c:v>42618</c:v>
                </c:pt>
                <c:pt idx="356">
                  <c:v>42615</c:v>
                </c:pt>
                <c:pt idx="357">
                  <c:v>42614</c:v>
                </c:pt>
                <c:pt idx="358">
                  <c:v>42613</c:v>
                </c:pt>
                <c:pt idx="359">
                  <c:v>42612</c:v>
                </c:pt>
                <c:pt idx="360">
                  <c:v>42611</c:v>
                </c:pt>
                <c:pt idx="361">
                  <c:v>42608</c:v>
                </c:pt>
                <c:pt idx="362">
                  <c:v>42607</c:v>
                </c:pt>
                <c:pt idx="363">
                  <c:v>42606</c:v>
                </c:pt>
                <c:pt idx="364">
                  <c:v>42605</c:v>
                </c:pt>
                <c:pt idx="365">
                  <c:v>42604</c:v>
                </c:pt>
                <c:pt idx="366">
                  <c:v>42601</c:v>
                </c:pt>
                <c:pt idx="367">
                  <c:v>42600</c:v>
                </c:pt>
                <c:pt idx="368">
                  <c:v>42599</c:v>
                </c:pt>
                <c:pt idx="369">
                  <c:v>42598</c:v>
                </c:pt>
                <c:pt idx="370">
                  <c:v>42597</c:v>
                </c:pt>
                <c:pt idx="371">
                  <c:v>42594</c:v>
                </c:pt>
                <c:pt idx="372">
                  <c:v>42593</c:v>
                </c:pt>
                <c:pt idx="373">
                  <c:v>42592</c:v>
                </c:pt>
                <c:pt idx="374">
                  <c:v>42591</c:v>
                </c:pt>
                <c:pt idx="375">
                  <c:v>42590</c:v>
                </c:pt>
                <c:pt idx="376">
                  <c:v>42587</c:v>
                </c:pt>
                <c:pt idx="377">
                  <c:v>42586</c:v>
                </c:pt>
                <c:pt idx="378">
                  <c:v>42585</c:v>
                </c:pt>
                <c:pt idx="379">
                  <c:v>42584</c:v>
                </c:pt>
                <c:pt idx="380">
                  <c:v>42583</c:v>
                </c:pt>
                <c:pt idx="381">
                  <c:v>42580</c:v>
                </c:pt>
                <c:pt idx="382">
                  <c:v>42579</c:v>
                </c:pt>
                <c:pt idx="383">
                  <c:v>42578</c:v>
                </c:pt>
                <c:pt idx="384">
                  <c:v>42577</c:v>
                </c:pt>
                <c:pt idx="385">
                  <c:v>42576</c:v>
                </c:pt>
                <c:pt idx="386">
                  <c:v>42573</c:v>
                </c:pt>
                <c:pt idx="387">
                  <c:v>42572</c:v>
                </c:pt>
                <c:pt idx="388">
                  <c:v>42571</c:v>
                </c:pt>
                <c:pt idx="389">
                  <c:v>42570</c:v>
                </c:pt>
                <c:pt idx="390">
                  <c:v>42569</c:v>
                </c:pt>
                <c:pt idx="391">
                  <c:v>42566</c:v>
                </c:pt>
                <c:pt idx="392">
                  <c:v>42565</c:v>
                </c:pt>
                <c:pt idx="393">
                  <c:v>42564</c:v>
                </c:pt>
                <c:pt idx="394">
                  <c:v>42563</c:v>
                </c:pt>
                <c:pt idx="395">
                  <c:v>42562</c:v>
                </c:pt>
                <c:pt idx="396">
                  <c:v>42559</c:v>
                </c:pt>
                <c:pt idx="397">
                  <c:v>42558</c:v>
                </c:pt>
                <c:pt idx="398">
                  <c:v>42557</c:v>
                </c:pt>
                <c:pt idx="399">
                  <c:v>42556</c:v>
                </c:pt>
                <c:pt idx="400">
                  <c:v>42555</c:v>
                </c:pt>
                <c:pt idx="401">
                  <c:v>42552</c:v>
                </c:pt>
                <c:pt idx="402">
                  <c:v>42551</c:v>
                </c:pt>
                <c:pt idx="403">
                  <c:v>42550</c:v>
                </c:pt>
                <c:pt idx="404">
                  <c:v>42549</c:v>
                </c:pt>
                <c:pt idx="405">
                  <c:v>42548</c:v>
                </c:pt>
                <c:pt idx="406">
                  <c:v>42545</c:v>
                </c:pt>
                <c:pt idx="407">
                  <c:v>42544</c:v>
                </c:pt>
                <c:pt idx="408">
                  <c:v>42543</c:v>
                </c:pt>
                <c:pt idx="409">
                  <c:v>42542</c:v>
                </c:pt>
                <c:pt idx="410">
                  <c:v>42541</c:v>
                </c:pt>
                <c:pt idx="411">
                  <c:v>42538</c:v>
                </c:pt>
                <c:pt idx="412">
                  <c:v>42537</c:v>
                </c:pt>
                <c:pt idx="413">
                  <c:v>42536</c:v>
                </c:pt>
                <c:pt idx="414">
                  <c:v>42535</c:v>
                </c:pt>
                <c:pt idx="415">
                  <c:v>42531</c:v>
                </c:pt>
                <c:pt idx="416">
                  <c:v>42530</c:v>
                </c:pt>
                <c:pt idx="417">
                  <c:v>42529</c:v>
                </c:pt>
                <c:pt idx="418">
                  <c:v>42528</c:v>
                </c:pt>
                <c:pt idx="419">
                  <c:v>42527</c:v>
                </c:pt>
                <c:pt idx="420">
                  <c:v>42524</c:v>
                </c:pt>
                <c:pt idx="421">
                  <c:v>42523</c:v>
                </c:pt>
                <c:pt idx="422">
                  <c:v>42522</c:v>
                </c:pt>
                <c:pt idx="423">
                  <c:v>42521</c:v>
                </c:pt>
                <c:pt idx="424">
                  <c:v>42520</c:v>
                </c:pt>
                <c:pt idx="425">
                  <c:v>42517</c:v>
                </c:pt>
                <c:pt idx="426">
                  <c:v>42516</c:v>
                </c:pt>
                <c:pt idx="427">
                  <c:v>42515</c:v>
                </c:pt>
                <c:pt idx="428">
                  <c:v>42514</c:v>
                </c:pt>
                <c:pt idx="429">
                  <c:v>42513</c:v>
                </c:pt>
                <c:pt idx="430">
                  <c:v>42510</c:v>
                </c:pt>
                <c:pt idx="431">
                  <c:v>42509</c:v>
                </c:pt>
                <c:pt idx="432">
                  <c:v>42508</c:v>
                </c:pt>
                <c:pt idx="433">
                  <c:v>42507</c:v>
                </c:pt>
                <c:pt idx="434">
                  <c:v>42506</c:v>
                </c:pt>
                <c:pt idx="435">
                  <c:v>42503</c:v>
                </c:pt>
                <c:pt idx="436">
                  <c:v>42502</c:v>
                </c:pt>
                <c:pt idx="437">
                  <c:v>42501</c:v>
                </c:pt>
                <c:pt idx="438">
                  <c:v>42500</c:v>
                </c:pt>
                <c:pt idx="439">
                  <c:v>42496</c:v>
                </c:pt>
                <c:pt idx="440">
                  <c:v>42495</c:v>
                </c:pt>
                <c:pt idx="441">
                  <c:v>42494</c:v>
                </c:pt>
                <c:pt idx="442">
                  <c:v>42489</c:v>
                </c:pt>
                <c:pt idx="443">
                  <c:v>42488</c:v>
                </c:pt>
                <c:pt idx="444">
                  <c:v>42487</c:v>
                </c:pt>
                <c:pt idx="445">
                  <c:v>42486</c:v>
                </c:pt>
                <c:pt idx="446">
                  <c:v>42485</c:v>
                </c:pt>
                <c:pt idx="447">
                  <c:v>42482</c:v>
                </c:pt>
                <c:pt idx="448">
                  <c:v>42481</c:v>
                </c:pt>
                <c:pt idx="449">
                  <c:v>42480</c:v>
                </c:pt>
                <c:pt idx="450">
                  <c:v>42479</c:v>
                </c:pt>
                <c:pt idx="451">
                  <c:v>42478</c:v>
                </c:pt>
                <c:pt idx="452">
                  <c:v>42475</c:v>
                </c:pt>
                <c:pt idx="453">
                  <c:v>42474</c:v>
                </c:pt>
                <c:pt idx="454">
                  <c:v>42473</c:v>
                </c:pt>
                <c:pt idx="455">
                  <c:v>42472</c:v>
                </c:pt>
                <c:pt idx="456">
                  <c:v>42471</c:v>
                </c:pt>
                <c:pt idx="457">
                  <c:v>42468</c:v>
                </c:pt>
                <c:pt idx="458">
                  <c:v>42467</c:v>
                </c:pt>
                <c:pt idx="459">
                  <c:v>42466</c:v>
                </c:pt>
                <c:pt idx="460">
                  <c:v>42465</c:v>
                </c:pt>
                <c:pt idx="461">
                  <c:v>42464</c:v>
                </c:pt>
                <c:pt idx="462">
                  <c:v>42461</c:v>
                </c:pt>
                <c:pt idx="463">
                  <c:v>42460</c:v>
                </c:pt>
                <c:pt idx="464">
                  <c:v>42459</c:v>
                </c:pt>
                <c:pt idx="465">
                  <c:v>42458</c:v>
                </c:pt>
                <c:pt idx="466">
                  <c:v>42457</c:v>
                </c:pt>
                <c:pt idx="467">
                  <c:v>42454</c:v>
                </c:pt>
                <c:pt idx="468">
                  <c:v>42453</c:v>
                </c:pt>
                <c:pt idx="469">
                  <c:v>42452</c:v>
                </c:pt>
                <c:pt idx="470">
                  <c:v>42451</c:v>
                </c:pt>
                <c:pt idx="471">
                  <c:v>42450</c:v>
                </c:pt>
                <c:pt idx="472">
                  <c:v>42447</c:v>
                </c:pt>
                <c:pt idx="473">
                  <c:v>42446</c:v>
                </c:pt>
                <c:pt idx="474">
                  <c:v>42445</c:v>
                </c:pt>
                <c:pt idx="475">
                  <c:v>42444</c:v>
                </c:pt>
                <c:pt idx="476">
                  <c:v>42443</c:v>
                </c:pt>
                <c:pt idx="477">
                  <c:v>42440</c:v>
                </c:pt>
                <c:pt idx="478">
                  <c:v>42439</c:v>
                </c:pt>
                <c:pt idx="479">
                  <c:v>42438</c:v>
                </c:pt>
                <c:pt idx="480">
                  <c:v>42436</c:v>
                </c:pt>
                <c:pt idx="481">
                  <c:v>42433</c:v>
                </c:pt>
                <c:pt idx="482">
                  <c:v>42432</c:v>
                </c:pt>
                <c:pt idx="483">
                  <c:v>42431</c:v>
                </c:pt>
                <c:pt idx="484">
                  <c:v>42430</c:v>
                </c:pt>
                <c:pt idx="485">
                  <c:v>42429</c:v>
                </c:pt>
                <c:pt idx="486">
                  <c:v>42426</c:v>
                </c:pt>
                <c:pt idx="487">
                  <c:v>42425</c:v>
                </c:pt>
                <c:pt idx="488">
                  <c:v>42424</c:v>
                </c:pt>
                <c:pt idx="489">
                  <c:v>42422</c:v>
                </c:pt>
                <c:pt idx="490">
                  <c:v>42420</c:v>
                </c:pt>
                <c:pt idx="491">
                  <c:v>42419</c:v>
                </c:pt>
                <c:pt idx="492">
                  <c:v>42418</c:v>
                </c:pt>
                <c:pt idx="493">
                  <c:v>42417</c:v>
                </c:pt>
                <c:pt idx="494">
                  <c:v>42416</c:v>
                </c:pt>
                <c:pt idx="495">
                  <c:v>42415</c:v>
                </c:pt>
                <c:pt idx="496">
                  <c:v>42412</c:v>
                </c:pt>
                <c:pt idx="497">
                  <c:v>42411</c:v>
                </c:pt>
                <c:pt idx="498">
                  <c:v>42410</c:v>
                </c:pt>
                <c:pt idx="499">
                  <c:v>42409</c:v>
                </c:pt>
                <c:pt idx="500">
                  <c:v>42408</c:v>
                </c:pt>
                <c:pt idx="501">
                  <c:v>42405</c:v>
                </c:pt>
                <c:pt idx="502">
                  <c:v>42404</c:v>
                </c:pt>
                <c:pt idx="503">
                  <c:v>42403</c:v>
                </c:pt>
                <c:pt idx="504">
                  <c:v>42402</c:v>
                </c:pt>
                <c:pt idx="505">
                  <c:v>42401</c:v>
                </c:pt>
              </c:numCache>
            </c:numRef>
          </c:cat>
          <c:val>
            <c:numRef>
              <c:f>'Yield Curves'!$F$3:$F$508</c:f>
              <c:numCache>
                <c:formatCode>General</c:formatCode>
                <c:ptCount val="506"/>
                <c:pt idx="0">
                  <c:v>6.7899999999999991</c:v>
                </c:pt>
                <c:pt idx="1">
                  <c:v>6.7949999999999999</c:v>
                </c:pt>
                <c:pt idx="2">
                  <c:v>6.8100000000000005</c:v>
                </c:pt>
                <c:pt idx="3">
                  <c:v>6.8849999999999998</c:v>
                </c:pt>
                <c:pt idx="4">
                  <c:v>6.87</c:v>
                </c:pt>
                <c:pt idx="5">
                  <c:v>6.8100000000000005</c:v>
                </c:pt>
                <c:pt idx="6">
                  <c:v>6.8149999999999995</c:v>
                </c:pt>
                <c:pt idx="7">
                  <c:v>6.82</c:v>
                </c:pt>
                <c:pt idx="8">
                  <c:v>6.82</c:v>
                </c:pt>
                <c:pt idx="9">
                  <c:v>6.83</c:v>
                </c:pt>
                <c:pt idx="10">
                  <c:v>6.79</c:v>
                </c:pt>
                <c:pt idx="11">
                  <c:v>6.8249999999999993</c:v>
                </c:pt>
                <c:pt idx="12">
                  <c:v>6.82</c:v>
                </c:pt>
                <c:pt idx="13">
                  <c:v>6.7750000000000004</c:v>
                </c:pt>
                <c:pt idx="14">
                  <c:v>6.7850000000000001</c:v>
                </c:pt>
                <c:pt idx="15">
                  <c:v>6.8449999999999998</c:v>
                </c:pt>
                <c:pt idx="16">
                  <c:v>6.7949999999999999</c:v>
                </c:pt>
                <c:pt idx="17">
                  <c:v>6.74</c:v>
                </c:pt>
                <c:pt idx="18">
                  <c:v>6.8049999999999997</c:v>
                </c:pt>
                <c:pt idx="19">
                  <c:v>6.82</c:v>
                </c:pt>
                <c:pt idx="20">
                  <c:v>6.8599999999999994</c:v>
                </c:pt>
                <c:pt idx="21">
                  <c:v>6.91</c:v>
                </c:pt>
                <c:pt idx="22">
                  <c:v>6.875</c:v>
                </c:pt>
                <c:pt idx="23">
                  <c:v>6.93</c:v>
                </c:pt>
                <c:pt idx="24">
                  <c:v>6.9450000000000003</c:v>
                </c:pt>
                <c:pt idx="25">
                  <c:v>6.9550000000000001</c:v>
                </c:pt>
                <c:pt idx="26">
                  <c:v>6.95</c:v>
                </c:pt>
                <c:pt idx="27">
                  <c:v>6.98</c:v>
                </c:pt>
                <c:pt idx="28">
                  <c:v>7.0350000000000001</c:v>
                </c:pt>
                <c:pt idx="29">
                  <c:v>7.0600000000000005</c:v>
                </c:pt>
                <c:pt idx="30">
                  <c:v>7.0600000000000005</c:v>
                </c:pt>
                <c:pt idx="31">
                  <c:v>7.0949999999999998</c:v>
                </c:pt>
                <c:pt idx="32">
                  <c:v>7.1999999999999993</c:v>
                </c:pt>
                <c:pt idx="33">
                  <c:v>7.2149999999999999</c:v>
                </c:pt>
                <c:pt idx="34">
                  <c:v>7.1999999999999993</c:v>
                </c:pt>
                <c:pt idx="35">
                  <c:v>7.2200000000000006</c:v>
                </c:pt>
                <c:pt idx="36">
                  <c:v>7.2149999999999999</c:v>
                </c:pt>
                <c:pt idx="37">
                  <c:v>7.2349999999999994</c:v>
                </c:pt>
                <c:pt idx="38">
                  <c:v>7.2249999999999996</c:v>
                </c:pt>
                <c:pt idx="39">
                  <c:v>7.2449999999999992</c:v>
                </c:pt>
                <c:pt idx="40">
                  <c:v>7.25</c:v>
                </c:pt>
                <c:pt idx="41">
                  <c:v>7.2449999999999992</c:v>
                </c:pt>
                <c:pt idx="42">
                  <c:v>7.3049999999999997</c:v>
                </c:pt>
                <c:pt idx="43">
                  <c:v>7.3100000000000005</c:v>
                </c:pt>
                <c:pt idx="44">
                  <c:v>7.3049999999999997</c:v>
                </c:pt>
                <c:pt idx="45">
                  <c:v>7.335</c:v>
                </c:pt>
                <c:pt idx="46">
                  <c:v>7.34</c:v>
                </c:pt>
                <c:pt idx="47">
                  <c:v>7.34</c:v>
                </c:pt>
                <c:pt idx="48">
                  <c:v>7.3800000000000008</c:v>
                </c:pt>
                <c:pt idx="49">
                  <c:v>7.3800000000000008</c:v>
                </c:pt>
                <c:pt idx="50">
                  <c:v>7.41</c:v>
                </c:pt>
                <c:pt idx="51">
                  <c:v>7.4250000000000007</c:v>
                </c:pt>
                <c:pt idx="52">
                  <c:v>7.4499999999999993</c:v>
                </c:pt>
                <c:pt idx="53">
                  <c:v>7.4950000000000001</c:v>
                </c:pt>
                <c:pt idx="54">
                  <c:v>7.49</c:v>
                </c:pt>
                <c:pt idx="55">
                  <c:v>7.48</c:v>
                </c:pt>
                <c:pt idx="56">
                  <c:v>7.48</c:v>
                </c:pt>
                <c:pt idx="57">
                  <c:v>7.4450000000000003</c:v>
                </c:pt>
                <c:pt idx="58">
                  <c:v>7.48</c:v>
                </c:pt>
                <c:pt idx="59">
                  <c:v>7.45</c:v>
                </c:pt>
                <c:pt idx="60">
                  <c:v>7.45</c:v>
                </c:pt>
                <c:pt idx="61">
                  <c:v>7.45</c:v>
                </c:pt>
                <c:pt idx="62">
                  <c:v>7.45</c:v>
                </c:pt>
                <c:pt idx="63">
                  <c:v>7.4850000000000003</c:v>
                </c:pt>
                <c:pt idx="64">
                  <c:v>7.45</c:v>
                </c:pt>
                <c:pt idx="65">
                  <c:v>7.48</c:v>
                </c:pt>
                <c:pt idx="66">
                  <c:v>7.41</c:v>
                </c:pt>
                <c:pt idx="67">
                  <c:v>7.4050000000000002</c:v>
                </c:pt>
                <c:pt idx="68">
                  <c:v>7.415</c:v>
                </c:pt>
                <c:pt idx="69">
                  <c:v>7.38</c:v>
                </c:pt>
                <c:pt idx="70">
                  <c:v>7.38</c:v>
                </c:pt>
                <c:pt idx="71">
                  <c:v>7.37</c:v>
                </c:pt>
                <c:pt idx="72">
                  <c:v>7.37</c:v>
                </c:pt>
                <c:pt idx="73">
                  <c:v>7.3949999999999996</c:v>
                </c:pt>
                <c:pt idx="74">
                  <c:v>7.375</c:v>
                </c:pt>
                <c:pt idx="75">
                  <c:v>7.3550000000000004</c:v>
                </c:pt>
                <c:pt idx="76">
                  <c:v>7.41</c:v>
                </c:pt>
                <c:pt idx="77">
                  <c:v>7.4050000000000002</c:v>
                </c:pt>
                <c:pt idx="78">
                  <c:v>7.43</c:v>
                </c:pt>
                <c:pt idx="79">
                  <c:v>7.49</c:v>
                </c:pt>
                <c:pt idx="80">
                  <c:v>7.48</c:v>
                </c:pt>
                <c:pt idx="81">
                  <c:v>7.48</c:v>
                </c:pt>
                <c:pt idx="82">
                  <c:v>7.53</c:v>
                </c:pt>
                <c:pt idx="83">
                  <c:v>7.5750000000000002</c:v>
                </c:pt>
                <c:pt idx="84">
                  <c:v>7.585</c:v>
                </c:pt>
                <c:pt idx="85">
                  <c:v>7.59</c:v>
                </c:pt>
                <c:pt idx="86">
                  <c:v>7.62</c:v>
                </c:pt>
                <c:pt idx="87">
                  <c:v>7.6349999999999998</c:v>
                </c:pt>
                <c:pt idx="88">
                  <c:v>7.6</c:v>
                </c:pt>
                <c:pt idx="89">
                  <c:v>7.53</c:v>
                </c:pt>
                <c:pt idx="90">
                  <c:v>7.53</c:v>
                </c:pt>
                <c:pt idx="91">
                  <c:v>7.5750000000000002</c:v>
                </c:pt>
                <c:pt idx="92">
                  <c:v>7.5449999999999999</c:v>
                </c:pt>
                <c:pt idx="93">
                  <c:v>7.5749999999999993</c:v>
                </c:pt>
                <c:pt idx="94">
                  <c:v>7.58</c:v>
                </c:pt>
                <c:pt idx="95">
                  <c:v>7.5950000000000006</c:v>
                </c:pt>
                <c:pt idx="96">
                  <c:v>7.6050000000000004</c:v>
                </c:pt>
                <c:pt idx="97">
                  <c:v>7.6099999999999994</c:v>
                </c:pt>
                <c:pt idx="98">
                  <c:v>7.6150000000000002</c:v>
                </c:pt>
                <c:pt idx="99">
                  <c:v>7.6099999999999994</c:v>
                </c:pt>
                <c:pt idx="100">
                  <c:v>7.6150000000000002</c:v>
                </c:pt>
                <c:pt idx="101">
                  <c:v>7.6199999999999992</c:v>
                </c:pt>
                <c:pt idx="102">
                  <c:v>7.6199999999999992</c:v>
                </c:pt>
                <c:pt idx="103">
                  <c:v>7.66</c:v>
                </c:pt>
                <c:pt idx="104">
                  <c:v>7.7100000000000009</c:v>
                </c:pt>
                <c:pt idx="105">
                  <c:v>7.73</c:v>
                </c:pt>
                <c:pt idx="106">
                  <c:v>7.75</c:v>
                </c:pt>
                <c:pt idx="107">
                  <c:v>7.7750000000000004</c:v>
                </c:pt>
                <c:pt idx="108">
                  <c:v>7.8049999999999997</c:v>
                </c:pt>
                <c:pt idx="109">
                  <c:v>7.7750000000000004</c:v>
                </c:pt>
                <c:pt idx="110">
                  <c:v>7.7750000000000004</c:v>
                </c:pt>
                <c:pt idx="111">
                  <c:v>7.7850000000000001</c:v>
                </c:pt>
                <c:pt idx="112">
                  <c:v>7.7799999999999994</c:v>
                </c:pt>
                <c:pt idx="113">
                  <c:v>7.7850000000000001</c:v>
                </c:pt>
                <c:pt idx="114">
                  <c:v>7.7850000000000001</c:v>
                </c:pt>
                <c:pt idx="115">
                  <c:v>7.7949999999999999</c:v>
                </c:pt>
                <c:pt idx="116">
                  <c:v>7.8049999999999997</c:v>
                </c:pt>
                <c:pt idx="117">
                  <c:v>7.835</c:v>
                </c:pt>
                <c:pt idx="118">
                  <c:v>7.87</c:v>
                </c:pt>
                <c:pt idx="119">
                  <c:v>7.8650000000000002</c:v>
                </c:pt>
                <c:pt idx="120">
                  <c:v>7.915</c:v>
                </c:pt>
                <c:pt idx="121">
                  <c:v>7.94</c:v>
                </c:pt>
                <c:pt idx="122">
                  <c:v>7.96</c:v>
                </c:pt>
                <c:pt idx="123">
                  <c:v>7.9700000000000006</c:v>
                </c:pt>
                <c:pt idx="124">
                  <c:v>7.9450000000000003</c:v>
                </c:pt>
                <c:pt idx="125">
                  <c:v>7.9700000000000006</c:v>
                </c:pt>
                <c:pt idx="126">
                  <c:v>8.0150000000000006</c:v>
                </c:pt>
                <c:pt idx="127">
                  <c:v>8.0249999999999986</c:v>
                </c:pt>
                <c:pt idx="128">
                  <c:v>8.0299999999999994</c:v>
                </c:pt>
                <c:pt idx="129">
                  <c:v>8.0350000000000001</c:v>
                </c:pt>
                <c:pt idx="130">
                  <c:v>8.0299999999999994</c:v>
                </c:pt>
                <c:pt idx="131">
                  <c:v>8.01</c:v>
                </c:pt>
                <c:pt idx="132">
                  <c:v>8.0650000000000013</c:v>
                </c:pt>
                <c:pt idx="133">
                  <c:v>8.0850000000000009</c:v>
                </c:pt>
                <c:pt idx="134">
                  <c:v>8.09</c:v>
                </c:pt>
                <c:pt idx="135">
                  <c:v>8.0150000000000006</c:v>
                </c:pt>
                <c:pt idx="136">
                  <c:v>8.02</c:v>
                </c:pt>
                <c:pt idx="137">
                  <c:v>8.0150000000000006</c:v>
                </c:pt>
                <c:pt idx="138">
                  <c:v>8.004999999999999</c:v>
                </c:pt>
                <c:pt idx="139">
                  <c:v>8.01</c:v>
                </c:pt>
                <c:pt idx="140">
                  <c:v>8.0250000000000004</c:v>
                </c:pt>
                <c:pt idx="141">
                  <c:v>8.0749999999999993</c:v>
                </c:pt>
                <c:pt idx="142">
                  <c:v>8.1</c:v>
                </c:pt>
                <c:pt idx="143">
                  <c:v>8.1199999999999992</c:v>
                </c:pt>
                <c:pt idx="144">
                  <c:v>8.0749999999999993</c:v>
                </c:pt>
                <c:pt idx="145">
                  <c:v>8.1050000000000004</c:v>
                </c:pt>
                <c:pt idx="146">
                  <c:v>8.08</c:v>
                </c:pt>
                <c:pt idx="147">
                  <c:v>8.0350000000000001</c:v>
                </c:pt>
                <c:pt idx="148">
                  <c:v>7.9849999999999994</c:v>
                </c:pt>
                <c:pt idx="149">
                  <c:v>7.9849999999999994</c:v>
                </c:pt>
                <c:pt idx="150">
                  <c:v>7.9849999999999994</c:v>
                </c:pt>
                <c:pt idx="151">
                  <c:v>7.98</c:v>
                </c:pt>
                <c:pt idx="152">
                  <c:v>7.93</c:v>
                </c:pt>
                <c:pt idx="153">
                  <c:v>7.93</c:v>
                </c:pt>
                <c:pt idx="154">
                  <c:v>7.9249999999999998</c:v>
                </c:pt>
                <c:pt idx="155">
                  <c:v>7.9649999999999999</c:v>
                </c:pt>
                <c:pt idx="156">
                  <c:v>7.9749999999999996</c:v>
                </c:pt>
                <c:pt idx="157">
                  <c:v>7.98</c:v>
                </c:pt>
                <c:pt idx="158">
                  <c:v>8.02</c:v>
                </c:pt>
                <c:pt idx="159">
                  <c:v>8.0150000000000006</c:v>
                </c:pt>
                <c:pt idx="160">
                  <c:v>7.99</c:v>
                </c:pt>
                <c:pt idx="161">
                  <c:v>7.9249999999999998</c:v>
                </c:pt>
                <c:pt idx="162">
                  <c:v>7.835</c:v>
                </c:pt>
                <c:pt idx="163">
                  <c:v>7.8650000000000002</c:v>
                </c:pt>
                <c:pt idx="164">
                  <c:v>7.875</c:v>
                </c:pt>
                <c:pt idx="165">
                  <c:v>7.9</c:v>
                </c:pt>
                <c:pt idx="166">
                  <c:v>7.91</c:v>
                </c:pt>
                <c:pt idx="167">
                  <c:v>7.9550000000000001</c:v>
                </c:pt>
                <c:pt idx="168">
                  <c:v>7.99</c:v>
                </c:pt>
                <c:pt idx="169">
                  <c:v>8.004999999999999</c:v>
                </c:pt>
                <c:pt idx="170">
                  <c:v>8.01</c:v>
                </c:pt>
                <c:pt idx="171">
                  <c:v>8.09</c:v>
                </c:pt>
                <c:pt idx="172">
                  <c:v>8.1149999999999984</c:v>
                </c:pt>
                <c:pt idx="173">
                  <c:v>8.0650000000000013</c:v>
                </c:pt>
                <c:pt idx="174">
                  <c:v>8.11</c:v>
                </c:pt>
                <c:pt idx="175">
                  <c:v>8.11</c:v>
                </c:pt>
                <c:pt idx="176">
                  <c:v>8.08</c:v>
                </c:pt>
                <c:pt idx="177">
                  <c:v>8.0400000000000009</c:v>
                </c:pt>
                <c:pt idx="178">
                  <c:v>8.02</c:v>
                </c:pt>
                <c:pt idx="179">
                  <c:v>8.06</c:v>
                </c:pt>
                <c:pt idx="180">
                  <c:v>8.08</c:v>
                </c:pt>
                <c:pt idx="181">
                  <c:v>8.08</c:v>
                </c:pt>
                <c:pt idx="182">
                  <c:v>8.0549999999999997</c:v>
                </c:pt>
                <c:pt idx="183">
                  <c:v>8.0299999999999994</c:v>
                </c:pt>
                <c:pt idx="184">
                  <c:v>8.004999999999999</c:v>
                </c:pt>
                <c:pt idx="185">
                  <c:v>8.0549999999999997</c:v>
                </c:pt>
                <c:pt idx="186">
                  <c:v>8.08</c:v>
                </c:pt>
                <c:pt idx="187">
                  <c:v>8.1750000000000007</c:v>
                </c:pt>
                <c:pt idx="188">
                  <c:v>8.1</c:v>
                </c:pt>
                <c:pt idx="189">
                  <c:v>8.01</c:v>
                </c:pt>
                <c:pt idx="190">
                  <c:v>7.9849999999999994</c:v>
                </c:pt>
                <c:pt idx="191">
                  <c:v>8.004999999999999</c:v>
                </c:pt>
                <c:pt idx="192">
                  <c:v>8.1150000000000002</c:v>
                </c:pt>
                <c:pt idx="193">
                  <c:v>8.0449999999999999</c:v>
                </c:pt>
                <c:pt idx="194">
                  <c:v>8.0350000000000001</c:v>
                </c:pt>
                <c:pt idx="195">
                  <c:v>7.9799999999999995</c:v>
                </c:pt>
                <c:pt idx="196">
                  <c:v>8.1350000000000016</c:v>
                </c:pt>
                <c:pt idx="197">
                  <c:v>8.2800000000000011</c:v>
                </c:pt>
                <c:pt idx="198">
                  <c:v>8.34</c:v>
                </c:pt>
                <c:pt idx="199">
                  <c:v>8.32</c:v>
                </c:pt>
                <c:pt idx="200">
                  <c:v>8.3550000000000004</c:v>
                </c:pt>
                <c:pt idx="201">
                  <c:v>8.3650000000000002</c:v>
                </c:pt>
                <c:pt idx="202">
                  <c:v>8.4050000000000011</c:v>
                </c:pt>
                <c:pt idx="203">
                  <c:v>8.3650000000000002</c:v>
                </c:pt>
                <c:pt idx="204">
                  <c:v>8.36</c:v>
                </c:pt>
                <c:pt idx="205">
                  <c:v>8.2949999999999999</c:v>
                </c:pt>
                <c:pt idx="206">
                  <c:v>8.2249999999999996</c:v>
                </c:pt>
                <c:pt idx="207">
                  <c:v>8.2349999999999994</c:v>
                </c:pt>
                <c:pt idx="208">
                  <c:v>8.2949999999999999</c:v>
                </c:pt>
                <c:pt idx="209">
                  <c:v>8.2600000000000016</c:v>
                </c:pt>
                <c:pt idx="210">
                  <c:v>8.2750000000000004</c:v>
                </c:pt>
                <c:pt idx="211">
                  <c:v>8.23</c:v>
                </c:pt>
                <c:pt idx="212">
                  <c:v>8.2650000000000006</c:v>
                </c:pt>
                <c:pt idx="213">
                  <c:v>8.25</c:v>
                </c:pt>
                <c:pt idx="214">
                  <c:v>8.23</c:v>
                </c:pt>
                <c:pt idx="215">
                  <c:v>8.2800000000000011</c:v>
                </c:pt>
                <c:pt idx="216">
                  <c:v>8.3000000000000007</c:v>
                </c:pt>
                <c:pt idx="217">
                  <c:v>8.3099999999999987</c:v>
                </c:pt>
                <c:pt idx="218">
                  <c:v>8.32</c:v>
                </c:pt>
                <c:pt idx="219">
                  <c:v>8.2650000000000006</c:v>
                </c:pt>
                <c:pt idx="220">
                  <c:v>8.2949999999999999</c:v>
                </c:pt>
                <c:pt idx="221">
                  <c:v>8.3049999999999997</c:v>
                </c:pt>
                <c:pt idx="222">
                  <c:v>8.370000000000001</c:v>
                </c:pt>
                <c:pt idx="223">
                  <c:v>8.3849999999999998</c:v>
                </c:pt>
                <c:pt idx="224">
                  <c:v>8.379999999999999</c:v>
                </c:pt>
                <c:pt idx="225">
                  <c:v>8.43</c:v>
                </c:pt>
                <c:pt idx="226">
                  <c:v>8.4649999999999999</c:v>
                </c:pt>
                <c:pt idx="227">
                  <c:v>8.4700000000000006</c:v>
                </c:pt>
                <c:pt idx="228">
                  <c:v>8.52</c:v>
                </c:pt>
                <c:pt idx="229">
                  <c:v>8.5399999999999991</c:v>
                </c:pt>
                <c:pt idx="230">
                  <c:v>8.58</c:v>
                </c:pt>
                <c:pt idx="231">
                  <c:v>8.504999999999999</c:v>
                </c:pt>
                <c:pt idx="232">
                  <c:v>8.5249999999999986</c:v>
                </c:pt>
                <c:pt idx="233">
                  <c:v>8.4149999999999991</c:v>
                </c:pt>
                <c:pt idx="234">
                  <c:v>8.4699999999999989</c:v>
                </c:pt>
                <c:pt idx="235">
                  <c:v>8.4649999999999999</c:v>
                </c:pt>
                <c:pt idx="236">
                  <c:v>8.4149999999999991</c:v>
                </c:pt>
                <c:pt idx="237">
                  <c:v>8.375</c:v>
                </c:pt>
                <c:pt idx="238">
                  <c:v>8.4649999999999999</c:v>
                </c:pt>
                <c:pt idx="239">
                  <c:v>8.4550000000000001</c:v>
                </c:pt>
                <c:pt idx="240">
                  <c:v>8.3150000000000013</c:v>
                </c:pt>
                <c:pt idx="241">
                  <c:v>8.2349999999999994</c:v>
                </c:pt>
                <c:pt idx="242">
                  <c:v>8.2199999999999989</c:v>
                </c:pt>
                <c:pt idx="243">
                  <c:v>8.2349999999999994</c:v>
                </c:pt>
                <c:pt idx="244">
                  <c:v>8.1950000000000003</c:v>
                </c:pt>
                <c:pt idx="245">
                  <c:v>8.23</c:v>
                </c:pt>
                <c:pt idx="246">
                  <c:v>8.2200000000000006</c:v>
                </c:pt>
                <c:pt idx="247">
                  <c:v>8.1649999999999991</c:v>
                </c:pt>
                <c:pt idx="248">
                  <c:v>8.16</c:v>
                </c:pt>
                <c:pt idx="249">
                  <c:v>8.0949999999999989</c:v>
                </c:pt>
                <c:pt idx="250">
                  <c:v>8.120000000000001</c:v>
                </c:pt>
                <c:pt idx="251">
                  <c:v>8.19</c:v>
                </c:pt>
                <c:pt idx="252">
                  <c:v>8.125</c:v>
                </c:pt>
                <c:pt idx="253">
                  <c:v>8.09</c:v>
                </c:pt>
                <c:pt idx="254">
                  <c:v>8.1950000000000003</c:v>
                </c:pt>
                <c:pt idx="255">
                  <c:v>8.0599999999999987</c:v>
                </c:pt>
                <c:pt idx="256">
                  <c:v>8.0300000000000011</c:v>
                </c:pt>
                <c:pt idx="257">
                  <c:v>8</c:v>
                </c:pt>
                <c:pt idx="258">
                  <c:v>7.9849999999999994</c:v>
                </c:pt>
                <c:pt idx="259">
                  <c:v>8.01</c:v>
                </c:pt>
                <c:pt idx="260">
                  <c:v>8.0299999999999994</c:v>
                </c:pt>
                <c:pt idx="261">
                  <c:v>8.0350000000000001</c:v>
                </c:pt>
                <c:pt idx="262">
                  <c:v>8.08</c:v>
                </c:pt>
                <c:pt idx="263">
                  <c:v>8.0500000000000007</c:v>
                </c:pt>
                <c:pt idx="264">
                  <c:v>8.0650000000000013</c:v>
                </c:pt>
                <c:pt idx="265">
                  <c:v>8.1499999999999986</c:v>
                </c:pt>
                <c:pt idx="266">
                  <c:v>8.15</c:v>
                </c:pt>
                <c:pt idx="267">
                  <c:v>8.1950000000000003</c:v>
                </c:pt>
                <c:pt idx="268">
                  <c:v>8.2050000000000001</c:v>
                </c:pt>
                <c:pt idx="269">
                  <c:v>8.15</c:v>
                </c:pt>
                <c:pt idx="270">
                  <c:v>8.16</c:v>
                </c:pt>
                <c:pt idx="271">
                  <c:v>8.23</c:v>
                </c:pt>
                <c:pt idx="272">
                  <c:v>8.33</c:v>
                </c:pt>
                <c:pt idx="273">
                  <c:v>8.33</c:v>
                </c:pt>
                <c:pt idx="274">
                  <c:v>8.3849999999999998</c:v>
                </c:pt>
                <c:pt idx="275">
                  <c:v>8.375</c:v>
                </c:pt>
                <c:pt idx="276">
                  <c:v>8.33</c:v>
                </c:pt>
                <c:pt idx="277">
                  <c:v>8.370000000000001</c:v>
                </c:pt>
                <c:pt idx="278">
                  <c:v>8.3649999999999984</c:v>
                </c:pt>
                <c:pt idx="279">
                  <c:v>8.39</c:v>
                </c:pt>
                <c:pt idx="280">
                  <c:v>8.379999999999999</c:v>
                </c:pt>
                <c:pt idx="281">
                  <c:v>8.3850000000000016</c:v>
                </c:pt>
                <c:pt idx="282">
                  <c:v>8.3849999999999998</c:v>
                </c:pt>
                <c:pt idx="283">
                  <c:v>8.4</c:v>
                </c:pt>
                <c:pt idx="284">
                  <c:v>8.3550000000000004</c:v>
                </c:pt>
                <c:pt idx="285">
                  <c:v>8.4400000000000013</c:v>
                </c:pt>
                <c:pt idx="286">
                  <c:v>8.4350000000000005</c:v>
                </c:pt>
                <c:pt idx="287">
                  <c:v>8.57</c:v>
                </c:pt>
                <c:pt idx="288">
                  <c:v>8.6349999999999998</c:v>
                </c:pt>
                <c:pt idx="289">
                  <c:v>8.69</c:v>
                </c:pt>
                <c:pt idx="290">
                  <c:v>8.7149999999999999</c:v>
                </c:pt>
                <c:pt idx="291">
                  <c:v>8.7800000000000011</c:v>
                </c:pt>
                <c:pt idx="292">
                  <c:v>8.8000000000000007</c:v>
                </c:pt>
                <c:pt idx="293">
                  <c:v>8.7650000000000006</c:v>
                </c:pt>
                <c:pt idx="294">
                  <c:v>8.8449999999999989</c:v>
                </c:pt>
                <c:pt idx="295">
                  <c:v>8.8550000000000004</c:v>
                </c:pt>
                <c:pt idx="296">
                  <c:v>8.81</c:v>
                </c:pt>
                <c:pt idx="297">
                  <c:v>8.81</c:v>
                </c:pt>
                <c:pt idx="298">
                  <c:v>8.76</c:v>
                </c:pt>
                <c:pt idx="299">
                  <c:v>8.7749999999999986</c:v>
                </c:pt>
                <c:pt idx="300">
                  <c:v>8.7100000000000009</c:v>
                </c:pt>
                <c:pt idx="301">
                  <c:v>8.7149999999999999</c:v>
                </c:pt>
                <c:pt idx="302">
                  <c:v>8.7650000000000006</c:v>
                </c:pt>
                <c:pt idx="303">
                  <c:v>8.7650000000000006</c:v>
                </c:pt>
                <c:pt idx="304">
                  <c:v>8.8099999999999987</c:v>
                </c:pt>
                <c:pt idx="305">
                  <c:v>8.7799999999999994</c:v>
                </c:pt>
                <c:pt idx="306">
                  <c:v>8.83</c:v>
                </c:pt>
                <c:pt idx="307">
                  <c:v>8.8249999999999993</c:v>
                </c:pt>
                <c:pt idx="308">
                  <c:v>8.75</c:v>
                </c:pt>
                <c:pt idx="309">
                  <c:v>8.6950000000000003</c:v>
                </c:pt>
                <c:pt idx="310">
                  <c:v>8.629999999999999</c:v>
                </c:pt>
                <c:pt idx="311">
                  <c:v>8.629999999999999</c:v>
                </c:pt>
                <c:pt idx="312">
                  <c:v>8.7050000000000001</c:v>
                </c:pt>
                <c:pt idx="313">
                  <c:v>8.7050000000000001</c:v>
                </c:pt>
                <c:pt idx="314">
                  <c:v>8.6750000000000007</c:v>
                </c:pt>
                <c:pt idx="315">
                  <c:v>8.7050000000000001</c:v>
                </c:pt>
                <c:pt idx="316">
                  <c:v>8.7250000000000014</c:v>
                </c:pt>
                <c:pt idx="317">
                  <c:v>8.6750000000000007</c:v>
                </c:pt>
                <c:pt idx="318">
                  <c:v>8.67</c:v>
                </c:pt>
                <c:pt idx="319">
                  <c:v>8.61</c:v>
                </c:pt>
                <c:pt idx="320">
                  <c:v>8.620000000000001</c:v>
                </c:pt>
                <c:pt idx="321">
                  <c:v>8.66</c:v>
                </c:pt>
                <c:pt idx="322">
                  <c:v>8.66</c:v>
                </c:pt>
                <c:pt idx="323">
                  <c:v>8.66</c:v>
                </c:pt>
                <c:pt idx="324">
                  <c:v>8.77</c:v>
                </c:pt>
                <c:pt idx="325">
                  <c:v>8.745000000000001</c:v>
                </c:pt>
                <c:pt idx="326">
                  <c:v>8.6349999999999998</c:v>
                </c:pt>
                <c:pt idx="327">
                  <c:v>8.6900000000000013</c:v>
                </c:pt>
                <c:pt idx="328">
                  <c:v>8.68</c:v>
                </c:pt>
                <c:pt idx="329">
                  <c:v>8.68</c:v>
                </c:pt>
                <c:pt idx="330">
                  <c:v>8.6150000000000002</c:v>
                </c:pt>
                <c:pt idx="331">
                  <c:v>8.58</c:v>
                </c:pt>
                <c:pt idx="332">
                  <c:v>8.6</c:v>
                </c:pt>
                <c:pt idx="333">
                  <c:v>8.5500000000000007</c:v>
                </c:pt>
                <c:pt idx="334">
                  <c:v>8.4550000000000001</c:v>
                </c:pt>
                <c:pt idx="335">
                  <c:v>8.4349999999999987</c:v>
                </c:pt>
                <c:pt idx="336">
                  <c:v>8.52</c:v>
                </c:pt>
                <c:pt idx="337">
                  <c:v>8.5300000000000011</c:v>
                </c:pt>
                <c:pt idx="338">
                  <c:v>8.5949999999999989</c:v>
                </c:pt>
                <c:pt idx="339">
                  <c:v>8.6300000000000008</c:v>
                </c:pt>
                <c:pt idx="340">
                  <c:v>8.6149999999999984</c:v>
                </c:pt>
                <c:pt idx="341">
                  <c:v>8.5549999999999997</c:v>
                </c:pt>
                <c:pt idx="342">
                  <c:v>8.5450000000000017</c:v>
                </c:pt>
                <c:pt idx="343">
                  <c:v>8.59</c:v>
                </c:pt>
                <c:pt idx="344">
                  <c:v>8.74</c:v>
                </c:pt>
                <c:pt idx="345">
                  <c:v>8.68</c:v>
                </c:pt>
                <c:pt idx="346">
                  <c:v>8.6050000000000004</c:v>
                </c:pt>
                <c:pt idx="347">
                  <c:v>8.4600000000000009</c:v>
                </c:pt>
                <c:pt idx="348">
                  <c:v>8.44</c:v>
                </c:pt>
                <c:pt idx="349">
                  <c:v>8.495000000000001</c:v>
                </c:pt>
                <c:pt idx="350">
                  <c:v>8.5450000000000017</c:v>
                </c:pt>
                <c:pt idx="351">
                  <c:v>8.5650000000000013</c:v>
                </c:pt>
                <c:pt idx="352">
                  <c:v>8.4600000000000009</c:v>
                </c:pt>
                <c:pt idx="353">
                  <c:v>8.51</c:v>
                </c:pt>
                <c:pt idx="354">
                  <c:v>8.5500000000000007</c:v>
                </c:pt>
                <c:pt idx="355">
                  <c:v>8.629999999999999</c:v>
                </c:pt>
                <c:pt idx="356">
                  <c:v>8.69</c:v>
                </c:pt>
                <c:pt idx="357">
                  <c:v>8.745000000000001</c:v>
                </c:pt>
                <c:pt idx="358">
                  <c:v>8.754999999999999</c:v>
                </c:pt>
                <c:pt idx="359">
                  <c:v>8.84</c:v>
                </c:pt>
                <c:pt idx="360">
                  <c:v>8.86</c:v>
                </c:pt>
                <c:pt idx="361">
                  <c:v>8.8649999999999984</c:v>
                </c:pt>
                <c:pt idx="362">
                  <c:v>8.8949999999999996</c:v>
                </c:pt>
                <c:pt idx="363">
                  <c:v>8.9149999999999991</c:v>
                </c:pt>
                <c:pt idx="364">
                  <c:v>8.9450000000000003</c:v>
                </c:pt>
                <c:pt idx="365">
                  <c:v>8.9649999999999999</c:v>
                </c:pt>
                <c:pt idx="366">
                  <c:v>8.9549999999999983</c:v>
                </c:pt>
                <c:pt idx="367">
                  <c:v>8.9700000000000006</c:v>
                </c:pt>
                <c:pt idx="368">
                  <c:v>9.0150000000000006</c:v>
                </c:pt>
                <c:pt idx="369">
                  <c:v>9.02</c:v>
                </c:pt>
                <c:pt idx="370">
                  <c:v>8.99</c:v>
                </c:pt>
                <c:pt idx="371">
                  <c:v>9.0150000000000006</c:v>
                </c:pt>
                <c:pt idx="372">
                  <c:v>8.9649999999999999</c:v>
                </c:pt>
                <c:pt idx="373">
                  <c:v>8.9600000000000009</c:v>
                </c:pt>
                <c:pt idx="374">
                  <c:v>8.995000000000001</c:v>
                </c:pt>
                <c:pt idx="375">
                  <c:v>9.0150000000000006</c:v>
                </c:pt>
                <c:pt idx="376">
                  <c:v>9.0500000000000007</c:v>
                </c:pt>
                <c:pt idx="377">
                  <c:v>9.1</c:v>
                </c:pt>
                <c:pt idx="378">
                  <c:v>9.125</c:v>
                </c:pt>
                <c:pt idx="379">
                  <c:v>9.08</c:v>
                </c:pt>
                <c:pt idx="380">
                  <c:v>9.0650000000000013</c:v>
                </c:pt>
                <c:pt idx="381">
                  <c:v>9.01</c:v>
                </c:pt>
                <c:pt idx="382">
                  <c:v>9.0500000000000007</c:v>
                </c:pt>
                <c:pt idx="383">
                  <c:v>9.14</c:v>
                </c:pt>
                <c:pt idx="384">
                  <c:v>9.1649999999999991</c:v>
                </c:pt>
                <c:pt idx="385">
                  <c:v>9.14</c:v>
                </c:pt>
                <c:pt idx="386">
                  <c:v>9.1649999999999991</c:v>
                </c:pt>
                <c:pt idx="387">
                  <c:v>9.125</c:v>
                </c:pt>
                <c:pt idx="388">
                  <c:v>9.0850000000000009</c:v>
                </c:pt>
                <c:pt idx="389">
                  <c:v>9.11</c:v>
                </c:pt>
                <c:pt idx="390">
                  <c:v>9.0350000000000001</c:v>
                </c:pt>
                <c:pt idx="391">
                  <c:v>9.0350000000000001</c:v>
                </c:pt>
                <c:pt idx="392">
                  <c:v>9.0250000000000004</c:v>
                </c:pt>
                <c:pt idx="393">
                  <c:v>9.1150000000000002</c:v>
                </c:pt>
                <c:pt idx="394">
                  <c:v>9.09</c:v>
                </c:pt>
                <c:pt idx="395">
                  <c:v>9.1649999999999991</c:v>
                </c:pt>
                <c:pt idx="396">
                  <c:v>9.2249999999999996</c:v>
                </c:pt>
                <c:pt idx="397">
                  <c:v>9.2100000000000009</c:v>
                </c:pt>
                <c:pt idx="398">
                  <c:v>9.17</c:v>
                </c:pt>
                <c:pt idx="399">
                  <c:v>9.120000000000001</c:v>
                </c:pt>
                <c:pt idx="400">
                  <c:v>9.0749999999999993</c:v>
                </c:pt>
                <c:pt idx="401">
                  <c:v>9.06</c:v>
                </c:pt>
                <c:pt idx="402">
                  <c:v>9.1050000000000004</c:v>
                </c:pt>
                <c:pt idx="403">
                  <c:v>9.1449999999999996</c:v>
                </c:pt>
                <c:pt idx="404">
                  <c:v>9.1050000000000004</c:v>
                </c:pt>
                <c:pt idx="405">
                  <c:v>9.1750000000000007</c:v>
                </c:pt>
                <c:pt idx="406">
                  <c:v>9.1850000000000005</c:v>
                </c:pt>
                <c:pt idx="407">
                  <c:v>9.1150000000000002</c:v>
                </c:pt>
                <c:pt idx="408">
                  <c:v>9.2399999999999984</c:v>
                </c:pt>
                <c:pt idx="409">
                  <c:v>9.2449999999999992</c:v>
                </c:pt>
                <c:pt idx="410">
                  <c:v>9.2050000000000001</c:v>
                </c:pt>
                <c:pt idx="411">
                  <c:v>9.3000000000000007</c:v>
                </c:pt>
                <c:pt idx="412">
                  <c:v>9.3249999999999993</c:v>
                </c:pt>
                <c:pt idx="413">
                  <c:v>9.3000000000000007</c:v>
                </c:pt>
                <c:pt idx="414">
                  <c:v>9.2850000000000001</c:v>
                </c:pt>
                <c:pt idx="415">
                  <c:v>9.26</c:v>
                </c:pt>
                <c:pt idx="416">
                  <c:v>9.3249999999999993</c:v>
                </c:pt>
                <c:pt idx="417">
                  <c:v>9.3350000000000009</c:v>
                </c:pt>
                <c:pt idx="418">
                  <c:v>9.375</c:v>
                </c:pt>
                <c:pt idx="419">
                  <c:v>9.3949999999999996</c:v>
                </c:pt>
                <c:pt idx="420">
                  <c:v>9.4250000000000007</c:v>
                </c:pt>
                <c:pt idx="421">
                  <c:v>9.49</c:v>
                </c:pt>
                <c:pt idx="422">
                  <c:v>9.49</c:v>
                </c:pt>
                <c:pt idx="423">
                  <c:v>9.4</c:v>
                </c:pt>
                <c:pt idx="424">
                  <c:v>9.42</c:v>
                </c:pt>
                <c:pt idx="425">
                  <c:v>9.3849999999999998</c:v>
                </c:pt>
                <c:pt idx="426">
                  <c:v>9.379999999999999</c:v>
                </c:pt>
                <c:pt idx="427">
                  <c:v>9.39</c:v>
                </c:pt>
                <c:pt idx="428">
                  <c:v>9.36</c:v>
                </c:pt>
                <c:pt idx="429">
                  <c:v>9.39</c:v>
                </c:pt>
                <c:pt idx="430">
                  <c:v>9.36</c:v>
                </c:pt>
                <c:pt idx="431">
                  <c:v>9.3650000000000002</c:v>
                </c:pt>
                <c:pt idx="432">
                  <c:v>9.32</c:v>
                </c:pt>
                <c:pt idx="433">
                  <c:v>9.2850000000000001</c:v>
                </c:pt>
                <c:pt idx="434">
                  <c:v>9.27</c:v>
                </c:pt>
                <c:pt idx="435">
                  <c:v>9.2850000000000001</c:v>
                </c:pt>
                <c:pt idx="436">
                  <c:v>9.2799999999999994</c:v>
                </c:pt>
                <c:pt idx="437">
                  <c:v>9.2850000000000001</c:v>
                </c:pt>
                <c:pt idx="438">
                  <c:v>9.35</c:v>
                </c:pt>
                <c:pt idx="439">
                  <c:v>9.3149999999999995</c:v>
                </c:pt>
                <c:pt idx="440">
                  <c:v>9.3550000000000004</c:v>
                </c:pt>
                <c:pt idx="441">
                  <c:v>9.3550000000000004</c:v>
                </c:pt>
                <c:pt idx="442">
                  <c:v>9.3150000000000013</c:v>
                </c:pt>
                <c:pt idx="443">
                  <c:v>9.3550000000000004</c:v>
                </c:pt>
                <c:pt idx="444">
                  <c:v>9.42</c:v>
                </c:pt>
                <c:pt idx="445">
                  <c:v>9.42</c:v>
                </c:pt>
                <c:pt idx="446">
                  <c:v>9.4250000000000007</c:v>
                </c:pt>
                <c:pt idx="447">
                  <c:v>9.39</c:v>
                </c:pt>
                <c:pt idx="448">
                  <c:v>9.3949999999999996</c:v>
                </c:pt>
                <c:pt idx="449">
                  <c:v>9.32</c:v>
                </c:pt>
                <c:pt idx="450">
                  <c:v>9.4050000000000011</c:v>
                </c:pt>
                <c:pt idx="451">
                  <c:v>9.4450000000000003</c:v>
                </c:pt>
                <c:pt idx="452">
                  <c:v>9.4649999999999999</c:v>
                </c:pt>
                <c:pt idx="453">
                  <c:v>9.4350000000000005</c:v>
                </c:pt>
                <c:pt idx="454">
                  <c:v>9.4550000000000001</c:v>
                </c:pt>
                <c:pt idx="455">
                  <c:v>9.4149999999999991</c:v>
                </c:pt>
                <c:pt idx="456">
                  <c:v>9.4250000000000007</c:v>
                </c:pt>
                <c:pt idx="457">
                  <c:v>9.48</c:v>
                </c:pt>
                <c:pt idx="458">
                  <c:v>9.4849999999999994</c:v>
                </c:pt>
                <c:pt idx="459">
                  <c:v>9.4250000000000007</c:v>
                </c:pt>
                <c:pt idx="460">
                  <c:v>9.4349999999999987</c:v>
                </c:pt>
                <c:pt idx="461">
                  <c:v>9.4499999999999993</c:v>
                </c:pt>
                <c:pt idx="462">
                  <c:v>9.3850000000000016</c:v>
                </c:pt>
                <c:pt idx="463">
                  <c:v>9.379999999999999</c:v>
                </c:pt>
                <c:pt idx="464">
                  <c:v>9.33</c:v>
                </c:pt>
                <c:pt idx="465">
                  <c:v>9.39</c:v>
                </c:pt>
                <c:pt idx="466">
                  <c:v>9.36</c:v>
                </c:pt>
                <c:pt idx="467">
                  <c:v>9.375</c:v>
                </c:pt>
                <c:pt idx="468">
                  <c:v>9.4050000000000011</c:v>
                </c:pt>
                <c:pt idx="469">
                  <c:v>9.34</c:v>
                </c:pt>
                <c:pt idx="470">
                  <c:v>9.245000000000001</c:v>
                </c:pt>
                <c:pt idx="471">
                  <c:v>9.23</c:v>
                </c:pt>
                <c:pt idx="472">
                  <c:v>9.1850000000000005</c:v>
                </c:pt>
                <c:pt idx="473">
                  <c:v>9.1999999999999993</c:v>
                </c:pt>
                <c:pt idx="474">
                  <c:v>9.4849999999999994</c:v>
                </c:pt>
                <c:pt idx="475">
                  <c:v>9.5249999999999986</c:v>
                </c:pt>
                <c:pt idx="476">
                  <c:v>9.4149999999999991</c:v>
                </c:pt>
                <c:pt idx="477">
                  <c:v>9.2749999999999986</c:v>
                </c:pt>
                <c:pt idx="478">
                  <c:v>9.33</c:v>
                </c:pt>
                <c:pt idx="479">
                  <c:v>9.2949999999999999</c:v>
                </c:pt>
                <c:pt idx="480">
                  <c:v>9.25</c:v>
                </c:pt>
                <c:pt idx="481">
                  <c:v>9.27</c:v>
                </c:pt>
                <c:pt idx="482">
                  <c:v>9.3550000000000004</c:v>
                </c:pt>
                <c:pt idx="483">
                  <c:v>9.4450000000000003</c:v>
                </c:pt>
                <c:pt idx="484">
                  <c:v>9.4849999999999994</c:v>
                </c:pt>
                <c:pt idx="485">
                  <c:v>9.6649999999999991</c:v>
                </c:pt>
                <c:pt idx="486">
                  <c:v>9.68</c:v>
                </c:pt>
                <c:pt idx="487">
                  <c:v>9.7899999999999991</c:v>
                </c:pt>
                <c:pt idx="488">
                  <c:v>9.9550000000000001</c:v>
                </c:pt>
                <c:pt idx="489">
                  <c:v>9.9550000000000001</c:v>
                </c:pt>
                <c:pt idx="490">
                  <c:v>10.029999999999999</c:v>
                </c:pt>
                <c:pt idx="491">
                  <c:v>10.030000000000001</c:v>
                </c:pt>
                <c:pt idx="492">
                  <c:v>10.08</c:v>
                </c:pt>
                <c:pt idx="493">
                  <c:v>10.16</c:v>
                </c:pt>
                <c:pt idx="494">
                  <c:v>10.215</c:v>
                </c:pt>
                <c:pt idx="495">
                  <c:v>10.275</c:v>
                </c:pt>
                <c:pt idx="496">
                  <c:v>10.285</c:v>
                </c:pt>
                <c:pt idx="497">
                  <c:v>10.350000000000001</c:v>
                </c:pt>
                <c:pt idx="498">
                  <c:v>10.27</c:v>
                </c:pt>
                <c:pt idx="499">
                  <c:v>10.329999999999998</c:v>
                </c:pt>
                <c:pt idx="500">
                  <c:v>10.32</c:v>
                </c:pt>
                <c:pt idx="501">
                  <c:v>10.245000000000001</c:v>
                </c:pt>
                <c:pt idx="502">
                  <c:v>10.215</c:v>
                </c:pt>
                <c:pt idx="503">
                  <c:v>10.375</c:v>
                </c:pt>
                <c:pt idx="504">
                  <c:v>10.414999999999999</c:v>
                </c:pt>
                <c:pt idx="505">
                  <c:v>10.32</c:v>
                </c:pt>
              </c:numCache>
            </c:numRef>
          </c:val>
          <c:smooth val="0"/>
          <c:extLst>
            <c:ext xmlns:c16="http://schemas.microsoft.com/office/drawing/2014/chart" uri="{C3380CC4-5D6E-409C-BE32-E72D297353CC}">
              <c16:uniqueId val="{00000001-22E4-6949-9647-0C7940B8A366}"/>
            </c:ext>
          </c:extLst>
        </c:ser>
        <c:ser>
          <c:idx val="2"/>
          <c:order val="2"/>
          <c:tx>
            <c:v>10 лет</c:v>
          </c:tx>
          <c:spPr>
            <a:ln w="28575" cap="rnd">
              <a:solidFill>
                <a:schemeClr val="accent3"/>
              </a:solidFill>
              <a:round/>
            </a:ln>
            <a:effectLst/>
          </c:spPr>
          <c:marker>
            <c:symbol val="none"/>
          </c:marker>
          <c:cat>
            <c:numRef>
              <c:f>'Yield Curves'!$A$3:$A$508</c:f>
              <c:numCache>
                <c:formatCode>m/d/yy</c:formatCode>
                <c:ptCount val="506"/>
                <c:pt idx="0">
                  <c:v>43132</c:v>
                </c:pt>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c:v>43111</c:v>
                </c:pt>
                <c:pt idx="16">
                  <c:v>43110</c:v>
                </c:pt>
                <c:pt idx="17">
                  <c:v>43109</c:v>
                </c:pt>
                <c:pt idx="18">
                  <c:v>43105</c:v>
                </c:pt>
                <c:pt idx="19">
                  <c:v>43104</c:v>
                </c:pt>
                <c:pt idx="20">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c:v>43077</c:v>
                </c:pt>
                <c:pt idx="37">
                  <c:v>43076</c:v>
                </c:pt>
                <c:pt idx="38">
                  <c:v>43075</c:v>
                </c:pt>
                <c:pt idx="39">
                  <c:v>43074</c:v>
                </c:pt>
                <c:pt idx="40">
                  <c:v>43073</c:v>
                </c:pt>
                <c:pt idx="41">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c:v>43047</c:v>
                </c:pt>
                <c:pt idx="59">
                  <c:v>43046</c:v>
                </c:pt>
                <c:pt idx="60">
                  <c:v>43042</c:v>
                </c:pt>
                <c:pt idx="61">
                  <c:v>43041</c:v>
                </c:pt>
                <c:pt idx="62">
                  <c:v>43040</c:v>
                </c:pt>
                <c:pt idx="63">
                  <c:v>43039</c:v>
                </c:pt>
                <c:pt idx="64">
                  <c:v>43038</c:v>
                </c:pt>
                <c:pt idx="65">
                  <c:v>43035</c:v>
                </c:pt>
                <c:pt idx="66">
                  <c:v>43034</c:v>
                </c:pt>
                <c:pt idx="67">
                  <c:v>43033</c:v>
                </c:pt>
                <c:pt idx="68">
                  <c:v>43032</c:v>
                </c:pt>
                <c:pt idx="69">
                  <c:v>43031</c:v>
                </c:pt>
                <c:pt idx="70">
                  <c:v>43028</c:v>
                </c:pt>
                <c:pt idx="71">
                  <c:v>43027</c:v>
                </c:pt>
                <c:pt idx="72">
                  <c:v>43026</c:v>
                </c:pt>
                <c:pt idx="73">
                  <c:v>43025</c:v>
                </c:pt>
                <c:pt idx="74">
                  <c:v>43024</c:v>
                </c:pt>
                <c:pt idx="75">
                  <c:v>43021</c:v>
                </c:pt>
                <c:pt idx="76">
                  <c:v>43020</c:v>
                </c:pt>
                <c:pt idx="77">
                  <c:v>43019</c:v>
                </c:pt>
                <c:pt idx="78">
                  <c:v>43018</c:v>
                </c:pt>
                <c:pt idx="79">
                  <c:v>43017</c:v>
                </c:pt>
                <c:pt idx="80">
                  <c:v>43014</c:v>
                </c:pt>
                <c:pt idx="81">
                  <c:v>43013</c:v>
                </c:pt>
                <c:pt idx="82">
                  <c:v>43012</c:v>
                </c:pt>
                <c:pt idx="83">
                  <c:v>43011</c:v>
                </c:pt>
                <c:pt idx="84">
                  <c:v>43010</c:v>
                </c:pt>
                <c:pt idx="85">
                  <c:v>43007</c:v>
                </c:pt>
                <c:pt idx="86">
                  <c:v>43006</c:v>
                </c:pt>
                <c:pt idx="87">
                  <c:v>43005</c:v>
                </c:pt>
                <c:pt idx="88">
                  <c:v>43004</c:v>
                </c:pt>
                <c:pt idx="89">
                  <c:v>43003</c:v>
                </c:pt>
                <c:pt idx="90">
                  <c:v>43000</c:v>
                </c:pt>
                <c:pt idx="91">
                  <c:v>42999</c:v>
                </c:pt>
                <c:pt idx="92">
                  <c:v>42998</c:v>
                </c:pt>
                <c:pt idx="93">
                  <c:v>42997</c:v>
                </c:pt>
                <c:pt idx="94">
                  <c:v>42996</c:v>
                </c:pt>
                <c:pt idx="95">
                  <c:v>42993</c:v>
                </c:pt>
                <c:pt idx="96">
                  <c:v>42992</c:v>
                </c:pt>
                <c:pt idx="97">
                  <c:v>42991</c:v>
                </c:pt>
                <c:pt idx="98">
                  <c:v>42990</c:v>
                </c:pt>
                <c:pt idx="99">
                  <c:v>42989</c:v>
                </c:pt>
                <c:pt idx="100">
                  <c:v>42986</c:v>
                </c:pt>
                <c:pt idx="101">
                  <c:v>42985</c:v>
                </c:pt>
                <c:pt idx="102">
                  <c:v>42984</c:v>
                </c:pt>
                <c:pt idx="103">
                  <c:v>42983</c:v>
                </c:pt>
                <c:pt idx="104">
                  <c:v>42982</c:v>
                </c:pt>
                <c:pt idx="105">
                  <c:v>42979</c:v>
                </c:pt>
                <c:pt idx="106">
                  <c:v>42978</c:v>
                </c:pt>
                <c:pt idx="107">
                  <c:v>42977</c:v>
                </c:pt>
                <c:pt idx="108">
                  <c:v>42976</c:v>
                </c:pt>
                <c:pt idx="109">
                  <c:v>42975</c:v>
                </c:pt>
                <c:pt idx="110">
                  <c:v>42972</c:v>
                </c:pt>
                <c:pt idx="111">
                  <c:v>42971</c:v>
                </c:pt>
                <c:pt idx="112">
                  <c:v>42970</c:v>
                </c:pt>
                <c:pt idx="113">
                  <c:v>42969</c:v>
                </c:pt>
                <c:pt idx="114">
                  <c:v>42968</c:v>
                </c:pt>
                <c:pt idx="115">
                  <c:v>42965</c:v>
                </c:pt>
                <c:pt idx="116">
                  <c:v>42964</c:v>
                </c:pt>
                <c:pt idx="117">
                  <c:v>42963</c:v>
                </c:pt>
                <c:pt idx="118">
                  <c:v>42962</c:v>
                </c:pt>
                <c:pt idx="119">
                  <c:v>42961</c:v>
                </c:pt>
                <c:pt idx="120">
                  <c:v>42958</c:v>
                </c:pt>
                <c:pt idx="121">
                  <c:v>42957</c:v>
                </c:pt>
                <c:pt idx="122">
                  <c:v>42956</c:v>
                </c:pt>
                <c:pt idx="123">
                  <c:v>42955</c:v>
                </c:pt>
                <c:pt idx="124">
                  <c:v>42954</c:v>
                </c:pt>
                <c:pt idx="125">
                  <c:v>42951</c:v>
                </c:pt>
                <c:pt idx="126">
                  <c:v>42950</c:v>
                </c:pt>
                <c:pt idx="127">
                  <c:v>42949</c:v>
                </c:pt>
                <c:pt idx="128">
                  <c:v>42948</c:v>
                </c:pt>
                <c:pt idx="129">
                  <c:v>42947</c:v>
                </c:pt>
                <c:pt idx="130">
                  <c:v>42944</c:v>
                </c:pt>
                <c:pt idx="131">
                  <c:v>42943</c:v>
                </c:pt>
                <c:pt idx="132">
                  <c:v>42942</c:v>
                </c:pt>
                <c:pt idx="133">
                  <c:v>42941</c:v>
                </c:pt>
                <c:pt idx="134">
                  <c:v>42940</c:v>
                </c:pt>
                <c:pt idx="135">
                  <c:v>42937</c:v>
                </c:pt>
                <c:pt idx="136">
                  <c:v>42936</c:v>
                </c:pt>
                <c:pt idx="137">
                  <c:v>42935</c:v>
                </c:pt>
                <c:pt idx="138">
                  <c:v>42934</c:v>
                </c:pt>
                <c:pt idx="139">
                  <c:v>42933</c:v>
                </c:pt>
                <c:pt idx="140">
                  <c:v>42930</c:v>
                </c:pt>
                <c:pt idx="141">
                  <c:v>42929</c:v>
                </c:pt>
                <c:pt idx="142">
                  <c:v>42928</c:v>
                </c:pt>
                <c:pt idx="143">
                  <c:v>42927</c:v>
                </c:pt>
                <c:pt idx="144">
                  <c:v>42926</c:v>
                </c:pt>
                <c:pt idx="145">
                  <c:v>42923</c:v>
                </c:pt>
                <c:pt idx="146">
                  <c:v>42922</c:v>
                </c:pt>
                <c:pt idx="147">
                  <c:v>42921</c:v>
                </c:pt>
                <c:pt idx="148">
                  <c:v>42920</c:v>
                </c:pt>
                <c:pt idx="149">
                  <c:v>42919</c:v>
                </c:pt>
                <c:pt idx="150">
                  <c:v>42916</c:v>
                </c:pt>
                <c:pt idx="151">
                  <c:v>42915</c:v>
                </c:pt>
                <c:pt idx="152">
                  <c:v>42914</c:v>
                </c:pt>
                <c:pt idx="153">
                  <c:v>42913</c:v>
                </c:pt>
                <c:pt idx="154">
                  <c:v>42912</c:v>
                </c:pt>
                <c:pt idx="155">
                  <c:v>42909</c:v>
                </c:pt>
                <c:pt idx="156">
                  <c:v>42908</c:v>
                </c:pt>
                <c:pt idx="157">
                  <c:v>42907</c:v>
                </c:pt>
                <c:pt idx="158">
                  <c:v>42906</c:v>
                </c:pt>
                <c:pt idx="159">
                  <c:v>42905</c:v>
                </c:pt>
                <c:pt idx="160">
                  <c:v>42902</c:v>
                </c:pt>
                <c:pt idx="161">
                  <c:v>42901</c:v>
                </c:pt>
                <c:pt idx="162">
                  <c:v>42900</c:v>
                </c:pt>
                <c:pt idx="163">
                  <c:v>42899</c:v>
                </c:pt>
                <c:pt idx="164">
                  <c:v>42895</c:v>
                </c:pt>
                <c:pt idx="165">
                  <c:v>42894</c:v>
                </c:pt>
                <c:pt idx="166">
                  <c:v>42893</c:v>
                </c:pt>
                <c:pt idx="167">
                  <c:v>42892</c:v>
                </c:pt>
                <c:pt idx="168">
                  <c:v>42891</c:v>
                </c:pt>
                <c:pt idx="169">
                  <c:v>42888</c:v>
                </c:pt>
                <c:pt idx="170">
                  <c:v>42887</c:v>
                </c:pt>
                <c:pt idx="171">
                  <c:v>42886</c:v>
                </c:pt>
                <c:pt idx="172">
                  <c:v>42885</c:v>
                </c:pt>
                <c:pt idx="173">
                  <c:v>42884</c:v>
                </c:pt>
                <c:pt idx="174">
                  <c:v>42881</c:v>
                </c:pt>
                <c:pt idx="175">
                  <c:v>42880</c:v>
                </c:pt>
                <c:pt idx="176">
                  <c:v>42879</c:v>
                </c:pt>
                <c:pt idx="177">
                  <c:v>42878</c:v>
                </c:pt>
                <c:pt idx="178">
                  <c:v>42877</c:v>
                </c:pt>
                <c:pt idx="179">
                  <c:v>42874</c:v>
                </c:pt>
                <c:pt idx="180">
                  <c:v>42873</c:v>
                </c:pt>
                <c:pt idx="181">
                  <c:v>42872</c:v>
                </c:pt>
                <c:pt idx="182">
                  <c:v>42871</c:v>
                </c:pt>
                <c:pt idx="183">
                  <c:v>42870</c:v>
                </c:pt>
                <c:pt idx="184">
                  <c:v>42867</c:v>
                </c:pt>
                <c:pt idx="185">
                  <c:v>42866</c:v>
                </c:pt>
                <c:pt idx="186">
                  <c:v>42865</c:v>
                </c:pt>
                <c:pt idx="187">
                  <c:v>42860</c:v>
                </c:pt>
                <c:pt idx="188">
                  <c:v>42859</c:v>
                </c:pt>
                <c:pt idx="189">
                  <c:v>42858</c:v>
                </c:pt>
                <c:pt idx="190">
                  <c:v>42857</c:v>
                </c:pt>
                <c:pt idx="191">
                  <c:v>42853</c:v>
                </c:pt>
                <c:pt idx="192">
                  <c:v>42852</c:v>
                </c:pt>
                <c:pt idx="193">
                  <c:v>42851</c:v>
                </c:pt>
                <c:pt idx="194">
                  <c:v>42850</c:v>
                </c:pt>
                <c:pt idx="195">
                  <c:v>42849</c:v>
                </c:pt>
                <c:pt idx="196">
                  <c:v>42845</c:v>
                </c:pt>
                <c:pt idx="197">
                  <c:v>42844</c:v>
                </c:pt>
                <c:pt idx="198">
                  <c:v>42843</c:v>
                </c:pt>
                <c:pt idx="199">
                  <c:v>42842</c:v>
                </c:pt>
                <c:pt idx="200">
                  <c:v>42839</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42801</c:v>
                </c:pt>
                <c:pt idx="228">
                  <c:v>42800</c:v>
                </c:pt>
                <c:pt idx="229">
                  <c:v>42797</c:v>
                </c:pt>
                <c:pt idx="230">
                  <c:v>42796</c:v>
                </c:pt>
                <c:pt idx="231">
                  <c:v>42795</c:v>
                </c:pt>
                <c:pt idx="232">
                  <c:v>42794</c:v>
                </c:pt>
                <c:pt idx="233">
                  <c:v>42793</c:v>
                </c:pt>
                <c:pt idx="234">
                  <c:v>42790</c:v>
                </c:pt>
                <c:pt idx="235">
                  <c:v>42788</c:v>
                </c:pt>
                <c:pt idx="236">
                  <c:v>42787</c:v>
                </c:pt>
                <c:pt idx="237">
                  <c:v>42786</c:v>
                </c:pt>
                <c:pt idx="238">
                  <c:v>42783</c:v>
                </c:pt>
                <c:pt idx="239">
                  <c:v>42782</c:v>
                </c:pt>
                <c:pt idx="240">
                  <c:v>42781</c:v>
                </c:pt>
                <c:pt idx="241">
                  <c:v>42780</c:v>
                </c:pt>
                <c:pt idx="242">
                  <c:v>42779</c:v>
                </c:pt>
                <c:pt idx="243">
                  <c:v>42776</c:v>
                </c:pt>
                <c:pt idx="244">
                  <c:v>42775</c:v>
                </c:pt>
                <c:pt idx="245">
                  <c:v>42774</c:v>
                </c:pt>
                <c:pt idx="246">
                  <c:v>42773</c:v>
                </c:pt>
                <c:pt idx="247">
                  <c:v>42772</c:v>
                </c:pt>
                <c:pt idx="248">
                  <c:v>42769</c:v>
                </c:pt>
                <c:pt idx="249">
                  <c:v>42768</c:v>
                </c:pt>
                <c:pt idx="250">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c:v>42745</c:v>
                </c:pt>
                <c:pt idx="267">
                  <c:v>42744</c:v>
                </c:pt>
                <c:pt idx="268">
                  <c:v>42741</c:v>
                </c:pt>
                <c:pt idx="269">
                  <c:v>42740</c:v>
                </c:pt>
                <c:pt idx="270">
                  <c:v>42739</c:v>
                </c:pt>
                <c:pt idx="271">
                  <c:v>42738</c:v>
                </c:pt>
                <c:pt idx="272">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c:v>42712</c:v>
                </c:pt>
                <c:pt idx="289">
                  <c:v>42711</c:v>
                </c:pt>
                <c:pt idx="290">
                  <c:v>42710</c:v>
                </c:pt>
                <c:pt idx="291">
                  <c:v>42709</c:v>
                </c:pt>
                <c:pt idx="292">
                  <c:v>42706</c:v>
                </c:pt>
                <c:pt idx="293">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c:v>42682</c:v>
                </c:pt>
                <c:pt idx="311">
                  <c:v>42681</c:v>
                </c:pt>
                <c:pt idx="312">
                  <c:v>42677</c:v>
                </c:pt>
                <c:pt idx="313">
                  <c:v>42676</c:v>
                </c:pt>
                <c:pt idx="314">
                  <c:v>42675</c:v>
                </c:pt>
                <c:pt idx="315">
                  <c:v>42674</c:v>
                </c:pt>
                <c:pt idx="316">
                  <c:v>42671</c:v>
                </c:pt>
                <c:pt idx="317">
                  <c:v>42670</c:v>
                </c:pt>
                <c:pt idx="318">
                  <c:v>42669</c:v>
                </c:pt>
                <c:pt idx="319">
                  <c:v>42668</c:v>
                </c:pt>
                <c:pt idx="320">
                  <c:v>42667</c:v>
                </c:pt>
                <c:pt idx="321">
                  <c:v>42664</c:v>
                </c:pt>
                <c:pt idx="322">
                  <c:v>42663</c:v>
                </c:pt>
                <c:pt idx="323">
                  <c:v>42662</c:v>
                </c:pt>
                <c:pt idx="324">
                  <c:v>42661</c:v>
                </c:pt>
                <c:pt idx="325">
                  <c:v>42660</c:v>
                </c:pt>
                <c:pt idx="326">
                  <c:v>42657</c:v>
                </c:pt>
                <c:pt idx="327">
                  <c:v>42656</c:v>
                </c:pt>
                <c:pt idx="328">
                  <c:v>42655</c:v>
                </c:pt>
                <c:pt idx="329">
                  <c:v>42654</c:v>
                </c:pt>
                <c:pt idx="330">
                  <c:v>42653</c:v>
                </c:pt>
                <c:pt idx="331">
                  <c:v>42650</c:v>
                </c:pt>
                <c:pt idx="332">
                  <c:v>42649</c:v>
                </c:pt>
                <c:pt idx="333">
                  <c:v>42648</c:v>
                </c:pt>
                <c:pt idx="334">
                  <c:v>42647</c:v>
                </c:pt>
                <c:pt idx="335">
                  <c:v>42646</c:v>
                </c:pt>
                <c:pt idx="336">
                  <c:v>42643</c:v>
                </c:pt>
                <c:pt idx="337">
                  <c:v>42642</c:v>
                </c:pt>
                <c:pt idx="338">
                  <c:v>42641</c:v>
                </c:pt>
                <c:pt idx="339">
                  <c:v>42640</c:v>
                </c:pt>
                <c:pt idx="340">
                  <c:v>42639</c:v>
                </c:pt>
                <c:pt idx="341">
                  <c:v>42636</c:v>
                </c:pt>
                <c:pt idx="342">
                  <c:v>42635</c:v>
                </c:pt>
                <c:pt idx="343">
                  <c:v>42634</c:v>
                </c:pt>
                <c:pt idx="344">
                  <c:v>42633</c:v>
                </c:pt>
                <c:pt idx="345">
                  <c:v>42632</c:v>
                </c:pt>
                <c:pt idx="346">
                  <c:v>42629</c:v>
                </c:pt>
                <c:pt idx="347">
                  <c:v>42628</c:v>
                </c:pt>
                <c:pt idx="348">
                  <c:v>42627</c:v>
                </c:pt>
                <c:pt idx="349">
                  <c:v>42626</c:v>
                </c:pt>
                <c:pt idx="350">
                  <c:v>42625</c:v>
                </c:pt>
                <c:pt idx="351">
                  <c:v>42622</c:v>
                </c:pt>
                <c:pt idx="352">
                  <c:v>42621</c:v>
                </c:pt>
                <c:pt idx="353">
                  <c:v>42620</c:v>
                </c:pt>
                <c:pt idx="354">
                  <c:v>42619</c:v>
                </c:pt>
                <c:pt idx="355">
                  <c:v>42618</c:v>
                </c:pt>
                <c:pt idx="356">
                  <c:v>42615</c:v>
                </c:pt>
                <c:pt idx="357">
                  <c:v>42614</c:v>
                </c:pt>
                <c:pt idx="358">
                  <c:v>42613</c:v>
                </c:pt>
                <c:pt idx="359">
                  <c:v>42612</c:v>
                </c:pt>
                <c:pt idx="360">
                  <c:v>42611</c:v>
                </c:pt>
                <c:pt idx="361">
                  <c:v>42608</c:v>
                </c:pt>
                <c:pt idx="362">
                  <c:v>42607</c:v>
                </c:pt>
                <c:pt idx="363">
                  <c:v>42606</c:v>
                </c:pt>
                <c:pt idx="364">
                  <c:v>42605</c:v>
                </c:pt>
                <c:pt idx="365">
                  <c:v>42604</c:v>
                </c:pt>
                <c:pt idx="366">
                  <c:v>42601</c:v>
                </c:pt>
                <c:pt idx="367">
                  <c:v>42600</c:v>
                </c:pt>
                <c:pt idx="368">
                  <c:v>42599</c:v>
                </c:pt>
                <c:pt idx="369">
                  <c:v>42598</c:v>
                </c:pt>
                <c:pt idx="370">
                  <c:v>42597</c:v>
                </c:pt>
                <c:pt idx="371">
                  <c:v>42594</c:v>
                </c:pt>
                <c:pt idx="372">
                  <c:v>42593</c:v>
                </c:pt>
                <c:pt idx="373">
                  <c:v>42592</c:v>
                </c:pt>
                <c:pt idx="374">
                  <c:v>42591</c:v>
                </c:pt>
                <c:pt idx="375">
                  <c:v>42590</c:v>
                </c:pt>
                <c:pt idx="376">
                  <c:v>42587</c:v>
                </c:pt>
                <c:pt idx="377">
                  <c:v>42586</c:v>
                </c:pt>
                <c:pt idx="378">
                  <c:v>42585</c:v>
                </c:pt>
                <c:pt idx="379">
                  <c:v>42584</c:v>
                </c:pt>
                <c:pt idx="380">
                  <c:v>42583</c:v>
                </c:pt>
                <c:pt idx="381">
                  <c:v>42580</c:v>
                </c:pt>
                <c:pt idx="382">
                  <c:v>42579</c:v>
                </c:pt>
                <c:pt idx="383">
                  <c:v>42578</c:v>
                </c:pt>
                <c:pt idx="384">
                  <c:v>42577</c:v>
                </c:pt>
                <c:pt idx="385">
                  <c:v>42576</c:v>
                </c:pt>
                <c:pt idx="386">
                  <c:v>42573</c:v>
                </c:pt>
                <c:pt idx="387">
                  <c:v>42572</c:v>
                </c:pt>
                <c:pt idx="388">
                  <c:v>42571</c:v>
                </c:pt>
                <c:pt idx="389">
                  <c:v>42570</c:v>
                </c:pt>
                <c:pt idx="390">
                  <c:v>42569</c:v>
                </c:pt>
                <c:pt idx="391">
                  <c:v>42566</c:v>
                </c:pt>
                <c:pt idx="392">
                  <c:v>42565</c:v>
                </c:pt>
                <c:pt idx="393">
                  <c:v>42564</c:v>
                </c:pt>
                <c:pt idx="394">
                  <c:v>42563</c:v>
                </c:pt>
                <c:pt idx="395">
                  <c:v>42562</c:v>
                </c:pt>
                <c:pt idx="396">
                  <c:v>42559</c:v>
                </c:pt>
                <c:pt idx="397">
                  <c:v>42558</c:v>
                </c:pt>
                <c:pt idx="398">
                  <c:v>42557</c:v>
                </c:pt>
                <c:pt idx="399">
                  <c:v>42556</c:v>
                </c:pt>
                <c:pt idx="400">
                  <c:v>42555</c:v>
                </c:pt>
                <c:pt idx="401">
                  <c:v>42552</c:v>
                </c:pt>
                <c:pt idx="402">
                  <c:v>42551</c:v>
                </c:pt>
                <c:pt idx="403">
                  <c:v>42550</c:v>
                </c:pt>
                <c:pt idx="404">
                  <c:v>42549</c:v>
                </c:pt>
                <c:pt idx="405">
                  <c:v>42548</c:v>
                </c:pt>
                <c:pt idx="406">
                  <c:v>42545</c:v>
                </c:pt>
                <c:pt idx="407">
                  <c:v>42544</c:v>
                </c:pt>
                <c:pt idx="408">
                  <c:v>42543</c:v>
                </c:pt>
                <c:pt idx="409">
                  <c:v>42542</c:v>
                </c:pt>
                <c:pt idx="410">
                  <c:v>42541</c:v>
                </c:pt>
                <c:pt idx="411">
                  <c:v>42538</c:v>
                </c:pt>
                <c:pt idx="412">
                  <c:v>42537</c:v>
                </c:pt>
                <c:pt idx="413">
                  <c:v>42536</c:v>
                </c:pt>
                <c:pt idx="414">
                  <c:v>42535</c:v>
                </c:pt>
                <c:pt idx="415">
                  <c:v>42531</c:v>
                </c:pt>
                <c:pt idx="416">
                  <c:v>42530</c:v>
                </c:pt>
                <c:pt idx="417">
                  <c:v>42529</c:v>
                </c:pt>
                <c:pt idx="418">
                  <c:v>42528</c:v>
                </c:pt>
                <c:pt idx="419">
                  <c:v>42527</c:v>
                </c:pt>
                <c:pt idx="420">
                  <c:v>42524</c:v>
                </c:pt>
                <c:pt idx="421">
                  <c:v>42523</c:v>
                </c:pt>
                <c:pt idx="422">
                  <c:v>42522</c:v>
                </c:pt>
                <c:pt idx="423">
                  <c:v>42521</c:v>
                </c:pt>
                <c:pt idx="424">
                  <c:v>42520</c:v>
                </c:pt>
                <c:pt idx="425">
                  <c:v>42517</c:v>
                </c:pt>
                <c:pt idx="426">
                  <c:v>42516</c:v>
                </c:pt>
                <c:pt idx="427">
                  <c:v>42515</c:v>
                </c:pt>
                <c:pt idx="428">
                  <c:v>42514</c:v>
                </c:pt>
                <c:pt idx="429">
                  <c:v>42513</c:v>
                </c:pt>
                <c:pt idx="430">
                  <c:v>42510</c:v>
                </c:pt>
                <c:pt idx="431">
                  <c:v>42509</c:v>
                </c:pt>
                <c:pt idx="432">
                  <c:v>42508</c:v>
                </c:pt>
                <c:pt idx="433">
                  <c:v>42507</c:v>
                </c:pt>
                <c:pt idx="434">
                  <c:v>42506</c:v>
                </c:pt>
                <c:pt idx="435">
                  <c:v>42503</c:v>
                </c:pt>
                <c:pt idx="436">
                  <c:v>42502</c:v>
                </c:pt>
                <c:pt idx="437">
                  <c:v>42501</c:v>
                </c:pt>
                <c:pt idx="438">
                  <c:v>42500</c:v>
                </c:pt>
                <c:pt idx="439">
                  <c:v>42496</c:v>
                </c:pt>
                <c:pt idx="440">
                  <c:v>42495</c:v>
                </c:pt>
                <c:pt idx="441">
                  <c:v>42494</c:v>
                </c:pt>
                <c:pt idx="442">
                  <c:v>42489</c:v>
                </c:pt>
                <c:pt idx="443">
                  <c:v>42488</c:v>
                </c:pt>
                <c:pt idx="444">
                  <c:v>42487</c:v>
                </c:pt>
                <c:pt idx="445">
                  <c:v>42486</c:v>
                </c:pt>
                <c:pt idx="446">
                  <c:v>42485</c:v>
                </c:pt>
                <c:pt idx="447">
                  <c:v>42482</c:v>
                </c:pt>
                <c:pt idx="448">
                  <c:v>42481</c:v>
                </c:pt>
                <c:pt idx="449">
                  <c:v>42480</c:v>
                </c:pt>
                <c:pt idx="450">
                  <c:v>42479</c:v>
                </c:pt>
                <c:pt idx="451">
                  <c:v>42478</c:v>
                </c:pt>
                <c:pt idx="452">
                  <c:v>42475</c:v>
                </c:pt>
                <c:pt idx="453">
                  <c:v>42474</c:v>
                </c:pt>
                <c:pt idx="454">
                  <c:v>42473</c:v>
                </c:pt>
                <c:pt idx="455">
                  <c:v>42472</c:v>
                </c:pt>
                <c:pt idx="456">
                  <c:v>42471</c:v>
                </c:pt>
                <c:pt idx="457">
                  <c:v>42468</c:v>
                </c:pt>
                <c:pt idx="458">
                  <c:v>42467</c:v>
                </c:pt>
                <c:pt idx="459">
                  <c:v>42466</c:v>
                </c:pt>
                <c:pt idx="460">
                  <c:v>42465</c:v>
                </c:pt>
                <c:pt idx="461">
                  <c:v>42464</c:v>
                </c:pt>
                <c:pt idx="462">
                  <c:v>42461</c:v>
                </c:pt>
                <c:pt idx="463">
                  <c:v>42460</c:v>
                </c:pt>
                <c:pt idx="464">
                  <c:v>42459</c:v>
                </c:pt>
                <c:pt idx="465">
                  <c:v>42458</c:v>
                </c:pt>
                <c:pt idx="466">
                  <c:v>42457</c:v>
                </c:pt>
                <c:pt idx="467">
                  <c:v>42454</c:v>
                </c:pt>
                <c:pt idx="468">
                  <c:v>42453</c:v>
                </c:pt>
                <c:pt idx="469">
                  <c:v>42452</c:v>
                </c:pt>
                <c:pt idx="470">
                  <c:v>42451</c:v>
                </c:pt>
                <c:pt idx="471">
                  <c:v>42450</c:v>
                </c:pt>
                <c:pt idx="472">
                  <c:v>42447</c:v>
                </c:pt>
                <c:pt idx="473">
                  <c:v>42446</c:v>
                </c:pt>
                <c:pt idx="474">
                  <c:v>42445</c:v>
                </c:pt>
                <c:pt idx="475">
                  <c:v>42444</c:v>
                </c:pt>
                <c:pt idx="476">
                  <c:v>42443</c:v>
                </c:pt>
                <c:pt idx="477">
                  <c:v>42440</c:v>
                </c:pt>
                <c:pt idx="478">
                  <c:v>42439</c:v>
                </c:pt>
                <c:pt idx="479">
                  <c:v>42438</c:v>
                </c:pt>
                <c:pt idx="480">
                  <c:v>42436</c:v>
                </c:pt>
                <c:pt idx="481">
                  <c:v>42433</c:v>
                </c:pt>
                <c:pt idx="482">
                  <c:v>42432</c:v>
                </c:pt>
                <c:pt idx="483">
                  <c:v>42431</c:v>
                </c:pt>
                <c:pt idx="484">
                  <c:v>42430</c:v>
                </c:pt>
                <c:pt idx="485">
                  <c:v>42429</c:v>
                </c:pt>
                <c:pt idx="486">
                  <c:v>42426</c:v>
                </c:pt>
                <c:pt idx="487">
                  <c:v>42425</c:v>
                </c:pt>
                <c:pt idx="488">
                  <c:v>42424</c:v>
                </c:pt>
                <c:pt idx="489">
                  <c:v>42422</c:v>
                </c:pt>
                <c:pt idx="490">
                  <c:v>42420</c:v>
                </c:pt>
                <c:pt idx="491">
                  <c:v>42419</c:v>
                </c:pt>
                <c:pt idx="492">
                  <c:v>42418</c:v>
                </c:pt>
                <c:pt idx="493">
                  <c:v>42417</c:v>
                </c:pt>
                <c:pt idx="494">
                  <c:v>42416</c:v>
                </c:pt>
                <c:pt idx="495">
                  <c:v>42415</c:v>
                </c:pt>
                <c:pt idx="496">
                  <c:v>42412</c:v>
                </c:pt>
                <c:pt idx="497">
                  <c:v>42411</c:v>
                </c:pt>
                <c:pt idx="498">
                  <c:v>42410</c:v>
                </c:pt>
                <c:pt idx="499">
                  <c:v>42409</c:v>
                </c:pt>
                <c:pt idx="500">
                  <c:v>42408</c:v>
                </c:pt>
                <c:pt idx="501">
                  <c:v>42405</c:v>
                </c:pt>
                <c:pt idx="502">
                  <c:v>42404</c:v>
                </c:pt>
                <c:pt idx="503">
                  <c:v>42403</c:v>
                </c:pt>
                <c:pt idx="504">
                  <c:v>42402</c:v>
                </c:pt>
                <c:pt idx="505">
                  <c:v>42401</c:v>
                </c:pt>
              </c:numCache>
            </c:numRef>
          </c:cat>
          <c:val>
            <c:numRef>
              <c:f>'Yield Curves'!$H$3:$H$508</c:f>
              <c:numCache>
                <c:formatCode>General</c:formatCode>
                <c:ptCount val="506"/>
                <c:pt idx="0">
                  <c:v>7.2149999999999999</c:v>
                </c:pt>
                <c:pt idx="1">
                  <c:v>7.2549999999999999</c:v>
                </c:pt>
                <c:pt idx="2">
                  <c:v>7.3049999999999997</c:v>
                </c:pt>
                <c:pt idx="3">
                  <c:v>7.37</c:v>
                </c:pt>
                <c:pt idx="4">
                  <c:v>7.375</c:v>
                </c:pt>
                <c:pt idx="5">
                  <c:v>7.35</c:v>
                </c:pt>
                <c:pt idx="6">
                  <c:v>7.335</c:v>
                </c:pt>
                <c:pt idx="7">
                  <c:v>7.3599999999999994</c:v>
                </c:pt>
                <c:pt idx="8">
                  <c:v>7.3849999999999998</c:v>
                </c:pt>
                <c:pt idx="9">
                  <c:v>7.36</c:v>
                </c:pt>
                <c:pt idx="10">
                  <c:v>7.37</c:v>
                </c:pt>
                <c:pt idx="11">
                  <c:v>7.38</c:v>
                </c:pt>
                <c:pt idx="12">
                  <c:v>7.375</c:v>
                </c:pt>
                <c:pt idx="13">
                  <c:v>7.34</c:v>
                </c:pt>
                <c:pt idx="14">
                  <c:v>7.3949999999999996</c:v>
                </c:pt>
                <c:pt idx="15">
                  <c:v>7.43</c:v>
                </c:pt>
                <c:pt idx="16">
                  <c:v>7.43</c:v>
                </c:pt>
                <c:pt idx="17">
                  <c:v>7.3900000000000006</c:v>
                </c:pt>
                <c:pt idx="18">
                  <c:v>7.4599999999999991</c:v>
                </c:pt>
                <c:pt idx="19">
                  <c:v>7.4700000000000006</c:v>
                </c:pt>
                <c:pt idx="20">
                  <c:v>7.4950000000000001</c:v>
                </c:pt>
                <c:pt idx="21">
                  <c:v>7.5350000000000001</c:v>
                </c:pt>
                <c:pt idx="22">
                  <c:v>7.57</c:v>
                </c:pt>
                <c:pt idx="23">
                  <c:v>7.54</c:v>
                </c:pt>
                <c:pt idx="24">
                  <c:v>7.54</c:v>
                </c:pt>
                <c:pt idx="25">
                  <c:v>7.5350000000000001</c:v>
                </c:pt>
                <c:pt idx="26">
                  <c:v>7.53</c:v>
                </c:pt>
                <c:pt idx="27">
                  <c:v>7.51</c:v>
                </c:pt>
                <c:pt idx="28">
                  <c:v>7.5350000000000001</c:v>
                </c:pt>
                <c:pt idx="29">
                  <c:v>7.56</c:v>
                </c:pt>
                <c:pt idx="30">
                  <c:v>7.5449999999999999</c:v>
                </c:pt>
                <c:pt idx="31">
                  <c:v>7.55</c:v>
                </c:pt>
                <c:pt idx="32">
                  <c:v>7.5949999999999998</c:v>
                </c:pt>
                <c:pt idx="33">
                  <c:v>7.6050000000000004</c:v>
                </c:pt>
                <c:pt idx="34">
                  <c:v>7.59</c:v>
                </c:pt>
                <c:pt idx="35">
                  <c:v>7.6</c:v>
                </c:pt>
                <c:pt idx="36">
                  <c:v>7.6050000000000004</c:v>
                </c:pt>
                <c:pt idx="37">
                  <c:v>7.6150000000000002</c:v>
                </c:pt>
                <c:pt idx="38">
                  <c:v>7.6050000000000004</c:v>
                </c:pt>
                <c:pt idx="39">
                  <c:v>7.6099999999999994</c:v>
                </c:pt>
                <c:pt idx="40">
                  <c:v>7.625</c:v>
                </c:pt>
                <c:pt idx="41">
                  <c:v>7.6050000000000004</c:v>
                </c:pt>
                <c:pt idx="42">
                  <c:v>7.63</c:v>
                </c:pt>
                <c:pt idx="43">
                  <c:v>7.6449999999999996</c:v>
                </c:pt>
                <c:pt idx="44">
                  <c:v>7.6349999999999998</c:v>
                </c:pt>
                <c:pt idx="45">
                  <c:v>7.65</c:v>
                </c:pt>
                <c:pt idx="46">
                  <c:v>7.66</c:v>
                </c:pt>
                <c:pt idx="47">
                  <c:v>7.66</c:v>
                </c:pt>
                <c:pt idx="48">
                  <c:v>7.67</c:v>
                </c:pt>
                <c:pt idx="49">
                  <c:v>7.6850000000000005</c:v>
                </c:pt>
                <c:pt idx="50">
                  <c:v>7.6950000000000003</c:v>
                </c:pt>
                <c:pt idx="51">
                  <c:v>7.6850000000000005</c:v>
                </c:pt>
                <c:pt idx="52">
                  <c:v>7.6999999999999993</c:v>
                </c:pt>
                <c:pt idx="53">
                  <c:v>7.74</c:v>
                </c:pt>
                <c:pt idx="54">
                  <c:v>7.76</c:v>
                </c:pt>
                <c:pt idx="55">
                  <c:v>7.74</c:v>
                </c:pt>
                <c:pt idx="56">
                  <c:v>7.7050000000000001</c:v>
                </c:pt>
                <c:pt idx="57">
                  <c:v>7.6899999999999995</c:v>
                </c:pt>
                <c:pt idx="58">
                  <c:v>7.6950000000000003</c:v>
                </c:pt>
                <c:pt idx="59">
                  <c:v>7.68</c:v>
                </c:pt>
                <c:pt idx="60">
                  <c:v>7.7</c:v>
                </c:pt>
                <c:pt idx="61">
                  <c:v>7.67</c:v>
                </c:pt>
                <c:pt idx="62">
                  <c:v>7.66</c:v>
                </c:pt>
                <c:pt idx="63">
                  <c:v>7.6750000000000007</c:v>
                </c:pt>
                <c:pt idx="64">
                  <c:v>7.66</c:v>
                </c:pt>
                <c:pt idx="65">
                  <c:v>7.7</c:v>
                </c:pt>
                <c:pt idx="66">
                  <c:v>7.65</c:v>
                </c:pt>
                <c:pt idx="67">
                  <c:v>7.6400000000000006</c:v>
                </c:pt>
                <c:pt idx="68">
                  <c:v>7.6550000000000002</c:v>
                </c:pt>
                <c:pt idx="69">
                  <c:v>7.63</c:v>
                </c:pt>
                <c:pt idx="70">
                  <c:v>7.63</c:v>
                </c:pt>
                <c:pt idx="71">
                  <c:v>7.61</c:v>
                </c:pt>
                <c:pt idx="72">
                  <c:v>7.62</c:v>
                </c:pt>
                <c:pt idx="73">
                  <c:v>7.6449999999999996</c:v>
                </c:pt>
                <c:pt idx="74">
                  <c:v>7.6449999999999996</c:v>
                </c:pt>
                <c:pt idx="75">
                  <c:v>7.62</c:v>
                </c:pt>
                <c:pt idx="76">
                  <c:v>7.64</c:v>
                </c:pt>
                <c:pt idx="77">
                  <c:v>7.6550000000000002</c:v>
                </c:pt>
                <c:pt idx="78">
                  <c:v>7.6749999999999998</c:v>
                </c:pt>
                <c:pt idx="79">
                  <c:v>7.7200000000000006</c:v>
                </c:pt>
                <c:pt idx="80">
                  <c:v>7.7050000000000001</c:v>
                </c:pt>
                <c:pt idx="81">
                  <c:v>7.6950000000000003</c:v>
                </c:pt>
                <c:pt idx="82">
                  <c:v>7.7249999999999996</c:v>
                </c:pt>
                <c:pt idx="83">
                  <c:v>7.7550000000000008</c:v>
                </c:pt>
                <c:pt idx="84">
                  <c:v>7.77</c:v>
                </c:pt>
                <c:pt idx="85">
                  <c:v>7.7450000000000001</c:v>
                </c:pt>
                <c:pt idx="86">
                  <c:v>7.7650000000000006</c:v>
                </c:pt>
                <c:pt idx="87">
                  <c:v>7.8149999999999995</c:v>
                </c:pt>
                <c:pt idx="88">
                  <c:v>7.7799999999999994</c:v>
                </c:pt>
                <c:pt idx="89">
                  <c:v>7.7450000000000001</c:v>
                </c:pt>
                <c:pt idx="90">
                  <c:v>7.7200000000000006</c:v>
                </c:pt>
                <c:pt idx="91">
                  <c:v>7.74</c:v>
                </c:pt>
                <c:pt idx="92">
                  <c:v>7.7149999999999999</c:v>
                </c:pt>
                <c:pt idx="93">
                  <c:v>7.7349999999999994</c:v>
                </c:pt>
                <c:pt idx="94">
                  <c:v>7.7450000000000001</c:v>
                </c:pt>
                <c:pt idx="95">
                  <c:v>7.7249999999999996</c:v>
                </c:pt>
                <c:pt idx="96">
                  <c:v>7.74</c:v>
                </c:pt>
                <c:pt idx="97">
                  <c:v>7.7349999999999994</c:v>
                </c:pt>
                <c:pt idx="98">
                  <c:v>7.74</c:v>
                </c:pt>
                <c:pt idx="99">
                  <c:v>7.7249999999999996</c:v>
                </c:pt>
                <c:pt idx="100">
                  <c:v>7.71</c:v>
                </c:pt>
                <c:pt idx="101">
                  <c:v>7.73</c:v>
                </c:pt>
                <c:pt idx="102">
                  <c:v>7.7050000000000001</c:v>
                </c:pt>
                <c:pt idx="103">
                  <c:v>7.7649999999999997</c:v>
                </c:pt>
                <c:pt idx="104">
                  <c:v>7.8100000000000005</c:v>
                </c:pt>
                <c:pt idx="105">
                  <c:v>7.83</c:v>
                </c:pt>
                <c:pt idx="106">
                  <c:v>7.8650000000000002</c:v>
                </c:pt>
                <c:pt idx="107">
                  <c:v>7.8949999999999996</c:v>
                </c:pt>
                <c:pt idx="108">
                  <c:v>7.9250000000000007</c:v>
                </c:pt>
                <c:pt idx="109">
                  <c:v>7.91</c:v>
                </c:pt>
                <c:pt idx="110">
                  <c:v>7.92</c:v>
                </c:pt>
                <c:pt idx="111">
                  <c:v>7.92</c:v>
                </c:pt>
                <c:pt idx="112">
                  <c:v>7.8999999999999995</c:v>
                </c:pt>
                <c:pt idx="113">
                  <c:v>7.91</c:v>
                </c:pt>
                <c:pt idx="114">
                  <c:v>7.9</c:v>
                </c:pt>
                <c:pt idx="115">
                  <c:v>7.8849999999999998</c:v>
                </c:pt>
                <c:pt idx="116">
                  <c:v>7.8900000000000006</c:v>
                </c:pt>
                <c:pt idx="117">
                  <c:v>7.8949999999999996</c:v>
                </c:pt>
                <c:pt idx="118">
                  <c:v>7.915</c:v>
                </c:pt>
                <c:pt idx="119">
                  <c:v>7.91</c:v>
                </c:pt>
                <c:pt idx="120">
                  <c:v>7.9450000000000003</c:v>
                </c:pt>
                <c:pt idx="121">
                  <c:v>7.95</c:v>
                </c:pt>
                <c:pt idx="122">
                  <c:v>7.98</c:v>
                </c:pt>
                <c:pt idx="123">
                  <c:v>7.96</c:v>
                </c:pt>
                <c:pt idx="124">
                  <c:v>7.9450000000000003</c:v>
                </c:pt>
                <c:pt idx="125">
                  <c:v>7.93</c:v>
                </c:pt>
                <c:pt idx="126">
                  <c:v>7.9849999999999994</c:v>
                </c:pt>
                <c:pt idx="127">
                  <c:v>8.0350000000000001</c:v>
                </c:pt>
                <c:pt idx="128">
                  <c:v>8.02</c:v>
                </c:pt>
                <c:pt idx="129">
                  <c:v>8.01</c:v>
                </c:pt>
                <c:pt idx="130">
                  <c:v>8.004999999999999</c:v>
                </c:pt>
                <c:pt idx="131">
                  <c:v>8</c:v>
                </c:pt>
                <c:pt idx="132">
                  <c:v>8.07</c:v>
                </c:pt>
                <c:pt idx="133">
                  <c:v>8.0850000000000009</c:v>
                </c:pt>
                <c:pt idx="134">
                  <c:v>8.1</c:v>
                </c:pt>
                <c:pt idx="135">
                  <c:v>8.0350000000000001</c:v>
                </c:pt>
                <c:pt idx="136">
                  <c:v>8.0250000000000004</c:v>
                </c:pt>
                <c:pt idx="137">
                  <c:v>8.0250000000000004</c:v>
                </c:pt>
                <c:pt idx="138">
                  <c:v>8.02</c:v>
                </c:pt>
                <c:pt idx="139">
                  <c:v>8</c:v>
                </c:pt>
                <c:pt idx="140">
                  <c:v>7.9950000000000001</c:v>
                </c:pt>
                <c:pt idx="141">
                  <c:v>8.0300000000000011</c:v>
                </c:pt>
                <c:pt idx="142">
                  <c:v>8.0749999999999993</c:v>
                </c:pt>
                <c:pt idx="143">
                  <c:v>8.11</c:v>
                </c:pt>
                <c:pt idx="144">
                  <c:v>8.0650000000000013</c:v>
                </c:pt>
                <c:pt idx="145">
                  <c:v>8.1150000000000002</c:v>
                </c:pt>
                <c:pt idx="146">
                  <c:v>8.0650000000000013</c:v>
                </c:pt>
                <c:pt idx="147">
                  <c:v>8.0350000000000001</c:v>
                </c:pt>
                <c:pt idx="148">
                  <c:v>7.9700000000000006</c:v>
                </c:pt>
                <c:pt idx="149">
                  <c:v>7.9749999999999996</c:v>
                </c:pt>
                <c:pt idx="150">
                  <c:v>7.9700000000000006</c:v>
                </c:pt>
                <c:pt idx="151">
                  <c:v>7.99</c:v>
                </c:pt>
                <c:pt idx="152">
                  <c:v>7.9749999999999996</c:v>
                </c:pt>
                <c:pt idx="153">
                  <c:v>7.9450000000000003</c:v>
                </c:pt>
                <c:pt idx="154">
                  <c:v>7.9450000000000003</c:v>
                </c:pt>
                <c:pt idx="155">
                  <c:v>7.9399999999999995</c:v>
                </c:pt>
                <c:pt idx="156">
                  <c:v>8.0250000000000004</c:v>
                </c:pt>
                <c:pt idx="157">
                  <c:v>8.0399999999999991</c:v>
                </c:pt>
                <c:pt idx="158">
                  <c:v>8.09</c:v>
                </c:pt>
                <c:pt idx="159">
                  <c:v>8.0850000000000009</c:v>
                </c:pt>
                <c:pt idx="160">
                  <c:v>8.0399999999999991</c:v>
                </c:pt>
                <c:pt idx="161">
                  <c:v>7.9700000000000006</c:v>
                </c:pt>
                <c:pt idx="162">
                  <c:v>7.8650000000000002</c:v>
                </c:pt>
                <c:pt idx="163">
                  <c:v>7.85</c:v>
                </c:pt>
                <c:pt idx="164">
                  <c:v>7.8650000000000002</c:v>
                </c:pt>
                <c:pt idx="165">
                  <c:v>7.8949999999999996</c:v>
                </c:pt>
                <c:pt idx="166">
                  <c:v>7.9</c:v>
                </c:pt>
                <c:pt idx="167">
                  <c:v>7.92</c:v>
                </c:pt>
                <c:pt idx="168">
                  <c:v>7.9350000000000005</c:v>
                </c:pt>
                <c:pt idx="169">
                  <c:v>7.89</c:v>
                </c:pt>
                <c:pt idx="170">
                  <c:v>7.8849999999999998</c:v>
                </c:pt>
                <c:pt idx="171">
                  <c:v>7.9649999999999999</c:v>
                </c:pt>
                <c:pt idx="172">
                  <c:v>7.97</c:v>
                </c:pt>
                <c:pt idx="173">
                  <c:v>7.9350000000000005</c:v>
                </c:pt>
                <c:pt idx="174">
                  <c:v>7.9649999999999999</c:v>
                </c:pt>
                <c:pt idx="175">
                  <c:v>7.93</c:v>
                </c:pt>
                <c:pt idx="176">
                  <c:v>7.91</c:v>
                </c:pt>
                <c:pt idx="177">
                  <c:v>7.88</c:v>
                </c:pt>
                <c:pt idx="178">
                  <c:v>7.87</c:v>
                </c:pt>
                <c:pt idx="179">
                  <c:v>7.9</c:v>
                </c:pt>
                <c:pt idx="180">
                  <c:v>7.9450000000000003</c:v>
                </c:pt>
                <c:pt idx="181">
                  <c:v>7.96</c:v>
                </c:pt>
                <c:pt idx="182">
                  <c:v>7.9249999999999998</c:v>
                </c:pt>
                <c:pt idx="183">
                  <c:v>7.9050000000000002</c:v>
                </c:pt>
                <c:pt idx="184">
                  <c:v>7.9</c:v>
                </c:pt>
                <c:pt idx="185">
                  <c:v>7.9550000000000001</c:v>
                </c:pt>
                <c:pt idx="186">
                  <c:v>7.9600000000000009</c:v>
                </c:pt>
                <c:pt idx="187">
                  <c:v>8.0549999999999997</c:v>
                </c:pt>
                <c:pt idx="188">
                  <c:v>8.02</c:v>
                </c:pt>
                <c:pt idx="189">
                  <c:v>7.93</c:v>
                </c:pt>
                <c:pt idx="190">
                  <c:v>7.9049999999999994</c:v>
                </c:pt>
                <c:pt idx="191">
                  <c:v>7.9350000000000005</c:v>
                </c:pt>
                <c:pt idx="192">
                  <c:v>8.0350000000000001</c:v>
                </c:pt>
                <c:pt idx="193">
                  <c:v>8.02</c:v>
                </c:pt>
                <c:pt idx="194">
                  <c:v>8.0150000000000006</c:v>
                </c:pt>
                <c:pt idx="195">
                  <c:v>7.9649999999999999</c:v>
                </c:pt>
                <c:pt idx="196">
                  <c:v>8.0350000000000001</c:v>
                </c:pt>
                <c:pt idx="197">
                  <c:v>8.1449999999999996</c:v>
                </c:pt>
                <c:pt idx="198">
                  <c:v>8.1649999999999991</c:v>
                </c:pt>
                <c:pt idx="199">
                  <c:v>8.1550000000000011</c:v>
                </c:pt>
                <c:pt idx="200">
                  <c:v>8.18</c:v>
                </c:pt>
                <c:pt idx="201">
                  <c:v>8.1849999999999987</c:v>
                </c:pt>
                <c:pt idx="202">
                  <c:v>8.245000000000001</c:v>
                </c:pt>
                <c:pt idx="203">
                  <c:v>8.2249999999999996</c:v>
                </c:pt>
                <c:pt idx="204">
                  <c:v>8.1999999999999993</c:v>
                </c:pt>
                <c:pt idx="205">
                  <c:v>8.15</c:v>
                </c:pt>
                <c:pt idx="206">
                  <c:v>8.0749999999999993</c:v>
                </c:pt>
                <c:pt idx="207">
                  <c:v>8.1050000000000004</c:v>
                </c:pt>
                <c:pt idx="208">
                  <c:v>8.1449999999999996</c:v>
                </c:pt>
                <c:pt idx="209">
                  <c:v>8.15</c:v>
                </c:pt>
                <c:pt idx="210">
                  <c:v>8.1349999999999998</c:v>
                </c:pt>
                <c:pt idx="211">
                  <c:v>8.0850000000000009</c:v>
                </c:pt>
                <c:pt idx="212">
                  <c:v>8.1149999999999984</c:v>
                </c:pt>
                <c:pt idx="213">
                  <c:v>8.1149999999999984</c:v>
                </c:pt>
                <c:pt idx="214">
                  <c:v>8.09</c:v>
                </c:pt>
                <c:pt idx="215">
                  <c:v>8.1449999999999996</c:v>
                </c:pt>
                <c:pt idx="216">
                  <c:v>8.17</c:v>
                </c:pt>
                <c:pt idx="217">
                  <c:v>8.17</c:v>
                </c:pt>
                <c:pt idx="218">
                  <c:v>8.1499999999999986</c:v>
                </c:pt>
                <c:pt idx="219">
                  <c:v>8.125</c:v>
                </c:pt>
                <c:pt idx="220">
                  <c:v>8.1550000000000011</c:v>
                </c:pt>
                <c:pt idx="221">
                  <c:v>8.17</c:v>
                </c:pt>
                <c:pt idx="222">
                  <c:v>8.245000000000001</c:v>
                </c:pt>
                <c:pt idx="223">
                  <c:v>8.27</c:v>
                </c:pt>
                <c:pt idx="224">
                  <c:v>8.2650000000000006</c:v>
                </c:pt>
                <c:pt idx="225">
                  <c:v>8.3049999999999997</c:v>
                </c:pt>
                <c:pt idx="226">
                  <c:v>8.34</c:v>
                </c:pt>
                <c:pt idx="227">
                  <c:v>8.3249999999999993</c:v>
                </c:pt>
                <c:pt idx="228">
                  <c:v>8.3649999999999984</c:v>
                </c:pt>
                <c:pt idx="229">
                  <c:v>8.41</c:v>
                </c:pt>
                <c:pt idx="230">
                  <c:v>8.4250000000000007</c:v>
                </c:pt>
                <c:pt idx="231">
                  <c:v>8.39</c:v>
                </c:pt>
                <c:pt idx="232">
                  <c:v>8.42</c:v>
                </c:pt>
                <c:pt idx="233">
                  <c:v>8.3500000000000014</c:v>
                </c:pt>
                <c:pt idx="234">
                  <c:v>8.4149999999999991</c:v>
                </c:pt>
                <c:pt idx="235">
                  <c:v>8.3800000000000008</c:v>
                </c:pt>
                <c:pt idx="236">
                  <c:v>8.35</c:v>
                </c:pt>
                <c:pt idx="237">
                  <c:v>8.3350000000000009</c:v>
                </c:pt>
                <c:pt idx="238">
                  <c:v>8.379999999999999</c:v>
                </c:pt>
                <c:pt idx="239">
                  <c:v>8.370000000000001</c:v>
                </c:pt>
                <c:pt idx="240">
                  <c:v>8.2850000000000001</c:v>
                </c:pt>
                <c:pt idx="241">
                  <c:v>8.245000000000001</c:v>
                </c:pt>
                <c:pt idx="242">
                  <c:v>8.2149999999999999</c:v>
                </c:pt>
                <c:pt idx="243">
                  <c:v>8.25</c:v>
                </c:pt>
                <c:pt idx="244">
                  <c:v>8.25</c:v>
                </c:pt>
                <c:pt idx="245">
                  <c:v>8.2750000000000004</c:v>
                </c:pt>
                <c:pt idx="246">
                  <c:v>8.3000000000000007</c:v>
                </c:pt>
                <c:pt idx="247">
                  <c:v>8.24</c:v>
                </c:pt>
                <c:pt idx="248">
                  <c:v>8.27</c:v>
                </c:pt>
                <c:pt idx="249">
                  <c:v>8.2249999999999996</c:v>
                </c:pt>
                <c:pt idx="250">
                  <c:v>8.3000000000000007</c:v>
                </c:pt>
                <c:pt idx="251">
                  <c:v>8.32</c:v>
                </c:pt>
                <c:pt idx="252">
                  <c:v>8.3500000000000014</c:v>
                </c:pt>
                <c:pt idx="253">
                  <c:v>8.2899999999999991</c:v>
                </c:pt>
                <c:pt idx="254">
                  <c:v>8.4050000000000011</c:v>
                </c:pt>
                <c:pt idx="255">
                  <c:v>8.375</c:v>
                </c:pt>
                <c:pt idx="256">
                  <c:v>8.3049999999999997</c:v>
                </c:pt>
                <c:pt idx="257">
                  <c:v>8.2650000000000006</c:v>
                </c:pt>
                <c:pt idx="258">
                  <c:v>8.2249999999999996</c:v>
                </c:pt>
                <c:pt idx="259">
                  <c:v>8.17</c:v>
                </c:pt>
                <c:pt idx="260">
                  <c:v>8.1850000000000005</c:v>
                </c:pt>
                <c:pt idx="261">
                  <c:v>8.1750000000000007</c:v>
                </c:pt>
                <c:pt idx="262">
                  <c:v>8.2149999999999999</c:v>
                </c:pt>
                <c:pt idx="263">
                  <c:v>8.1750000000000007</c:v>
                </c:pt>
                <c:pt idx="264">
                  <c:v>8.17</c:v>
                </c:pt>
                <c:pt idx="265">
                  <c:v>8.2650000000000006</c:v>
                </c:pt>
                <c:pt idx="266">
                  <c:v>8.23</c:v>
                </c:pt>
                <c:pt idx="267">
                  <c:v>8.2949999999999999</c:v>
                </c:pt>
                <c:pt idx="268">
                  <c:v>8.3849999999999998</c:v>
                </c:pt>
                <c:pt idx="269">
                  <c:v>8.3800000000000008</c:v>
                </c:pt>
                <c:pt idx="270">
                  <c:v>8.4149999999999991</c:v>
                </c:pt>
                <c:pt idx="271">
                  <c:v>8.4350000000000005</c:v>
                </c:pt>
                <c:pt idx="272">
                  <c:v>8.4550000000000001</c:v>
                </c:pt>
                <c:pt idx="273">
                  <c:v>8.41</c:v>
                </c:pt>
                <c:pt idx="274">
                  <c:v>8.4849999999999994</c:v>
                </c:pt>
                <c:pt idx="275">
                  <c:v>8.5350000000000001</c:v>
                </c:pt>
                <c:pt idx="276">
                  <c:v>8.504999999999999</c:v>
                </c:pt>
                <c:pt idx="277">
                  <c:v>8.51</c:v>
                </c:pt>
                <c:pt idx="278">
                  <c:v>8.504999999999999</c:v>
                </c:pt>
                <c:pt idx="279">
                  <c:v>8.5299999999999994</c:v>
                </c:pt>
                <c:pt idx="280">
                  <c:v>8.5399999999999991</c:v>
                </c:pt>
                <c:pt idx="281">
                  <c:v>8.5250000000000004</c:v>
                </c:pt>
                <c:pt idx="282">
                  <c:v>8.5350000000000001</c:v>
                </c:pt>
                <c:pt idx="283">
                  <c:v>8.56</c:v>
                </c:pt>
                <c:pt idx="284">
                  <c:v>8.4550000000000001</c:v>
                </c:pt>
                <c:pt idx="285">
                  <c:v>8.5</c:v>
                </c:pt>
                <c:pt idx="286">
                  <c:v>8.4699999999999989</c:v>
                </c:pt>
                <c:pt idx="287">
                  <c:v>8.56</c:v>
                </c:pt>
                <c:pt idx="288">
                  <c:v>8.6349999999999998</c:v>
                </c:pt>
                <c:pt idx="289">
                  <c:v>8.6950000000000003</c:v>
                </c:pt>
                <c:pt idx="290">
                  <c:v>8.73</c:v>
                </c:pt>
                <c:pt idx="291">
                  <c:v>8.7899999999999991</c:v>
                </c:pt>
                <c:pt idx="292">
                  <c:v>8.8249999999999993</c:v>
                </c:pt>
                <c:pt idx="293">
                  <c:v>8.8099999999999987</c:v>
                </c:pt>
                <c:pt idx="294">
                  <c:v>8.8849999999999998</c:v>
                </c:pt>
                <c:pt idx="295">
                  <c:v>8.9250000000000007</c:v>
                </c:pt>
                <c:pt idx="296">
                  <c:v>8.875</c:v>
                </c:pt>
                <c:pt idx="297">
                  <c:v>8.8850000000000016</c:v>
                </c:pt>
                <c:pt idx="298">
                  <c:v>8.8249999999999993</c:v>
                </c:pt>
                <c:pt idx="299">
                  <c:v>8.84</c:v>
                </c:pt>
                <c:pt idx="300">
                  <c:v>8.76</c:v>
                </c:pt>
                <c:pt idx="301">
                  <c:v>8.754999999999999</c:v>
                </c:pt>
                <c:pt idx="302">
                  <c:v>8.8000000000000007</c:v>
                </c:pt>
                <c:pt idx="303">
                  <c:v>8.8049999999999997</c:v>
                </c:pt>
                <c:pt idx="304">
                  <c:v>8.870000000000001</c:v>
                </c:pt>
                <c:pt idx="305">
                  <c:v>8.8000000000000007</c:v>
                </c:pt>
                <c:pt idx="306">
                  <c:v>8.8949999999999996</c:v>
                </c:pt>
                <c:pt idx="307">
                  <c:v>8.9149999999999991</c:v>
                </c:pt>
                <c:pt idx="308">
                  <c:v>8.74</c:v>
                </c:pt>
                <c:pt idx="309">
                  <c:v>8.6050000000000004</c:v>
                </c:pt>
                <c:pt idx="310">
                  <c:v>8.5549999999999997</c:v>
                </c:pt>
                <c:pt idx="311">
                  <c:v>8.5749999999999993</c:v>
                </c:pt>
                <c:pt idx="312">
                  <c:v>8.6849999999999987</c:v>
                </c:pt>
                <c:pt idx="313">
                  <c:v>8.7250000000000014</c:v>
                </c:pt>
                <c:pt idx="314">
                  <c:v>8.6649999999999991</c:v>
                </c:pt>
                <c:pt idx="315">
                  <c:v>8.6900000000000013</c:v>
                </c:pt>
                <c:pt idx="316">
                  <c:v>8.66</c:v>
                </c:pt>
                <c:pt idx="317">
                  <c:v>8.620000000000001</c:v>
                </c:pt>
                <c:pt idx="318">
                  <c:v>8.5749999999999993</c:v>
                </c:pt>
                <c:pt idx="319">
                  <c:v>8.52</c:v>
                </c:pt>
                <c:pt idx="320">
                  <c:v>8.5</c:v>
                </c:pt>
                <c:pt idx="321">
                  <c:v>8.5</c:v>
                </c:pt>
                <c:pt idx="322">
                  <c:v>8.5449999999999999</c:v>
                </c:pt>
                <c:pt idx="323">
                  <c:v>8.5500000000000007</c:v>
                </c:pt>
                <c:pt idx="324">
                  <c:v>8.66</c:v>
                </c:pt>
                <c:pt idx="325">
                  <c:v>8.6550000000000011</c:v>
                </c:pt>
                <c:pt idx="326">
                  <c:v>8.48</c:v>
                </c:pt>
                <c:pt idx="327">
                  <c:v>8.504999999999999</c:v>
                </c:pt>
                <c:pt idx="328">
                  <c:v>8.5100000000000016</c:v>
                </c:pt>
                <c:pt idx="329">
                  <c:v>8.4649999999999999</c:v>
                </c:pt>
                <c:pt idx="330">
                  <c:v>8.4149999999999991</c:v>
                </c:pt>
                <c:pt idx="331">
                  <c:v>8.370000000000001</c:v>
                </c:pt>
                <c:pt idx="332">
                  <c:v>8.3649999999999984</c:v>
                </c:pt>
                <c:pt idx="333">
                  <c:v>8.3249999999999993</c:v>
                </c:pt>
                <c:pt idx="334">
                  <c:v>8.245000000000001</c:v>
                </c:pt>
                <c:pt idx="335">
                  <c:v>8.2249999999999996</c:v>
                </c:pt>
                <c:pt idx="336">
                  <c:v>8.3049999999999997</c:v>
                </c:pt>
                <c:pt idx="337">
                  <c:v>8.3000000000000007</c:v>
                </c:pt>
                <c:pt idx="338">
                  <c:v>8.3650000000000002</c:v>
                </c:pt>
                <c:pt idx="339">
                  <c:v>8.4</c:v>
                </c:pt>
                <c:pt idx="340">
                  <c:v>8.379999999999999</c:v>
                </c:pt>
                <c:pt idx="341">
                  <c:v>8.3500000000000014</c:v>
                </c:pt>
                <c:pt idx="342">
                  <c:v>8.36</c:v>
                </c:pt>
                <c:pt idx="343">
                  <c:v>8.4149999999999991</c:v>
                </c:pt>
                <c:pt idx="344">
                  <c:v>8.51</c:v>
                </c:pt>
                <c:pt idx="345">
                  <c:v>8.4749999999999996</c:v>
                </c:pt>
                <c:pt idx="346">
                  <c:v>8.4550000000000001</c:v>
                </c:pt>
                <c:pt idx="347">
                  <c:v>8.3350000000000009</c:v>
                </c:pt>
                <c:pt idx="348">
                  <c:v>8.3249999999999993</c:v>
                </c:pt>
                <c:pt idx="349">
                  <c:v>8.34</c:v>
                </c:pt>
                <c:pt idx="350">
                  <c:v>8.3500000000000014</c:v>
                </c:pt>
                <c:pt idx="351">
                  <c:v>8.3650000000000002</c:v>
                </c:pt>
                <c:pt idx="352">
                  <c:v>8.2349999999999994</c:v>
                </c:pt>
                <c:pt idx="353">
                  <c:v>8.2850000000000001</c:v>
                </c:pt>
                <c:pt idx="354">
                  <c:v>8.32</c:v>
                </c:pt>
                <c:pt idx="355">
                  <c:v>8.3699999999999992</c:v>
                </c:pt>
                <c:pt idx="356">
                  <c:v>8.41</c:v>
                </c:pt>
                <c:pt idx="357">
                  <c:v>8.4499999999999993</c:v>
                </c:pt>
                <c:pt idx="358">
                  <c:v>8.4499999999999993</c:v>
                </c:pt>
                <c:pt idx="359">
                  <c:v>8.504999999999999</c:v>
                </c:pt>
                <c:pt idx="360">
                  <c:v>8.52</c:v>
                </c:pt>
                <c:pt idx="361">
                  <c:v>8.52</c:v>
                </c:pt>
                <c:pt idx="362">
                  <c:v>8.5350000000000001</c:v>
                </c:pt>
                <c:pt idx="363">
                  <c:v>8.58</c:v>
                </c:pt>
                <c:pt idx="364">
                  <c:v>8.5599999999999987</c:v>
                </c:pt>
                <c:pt idx="365">
                  <c:v>8.5950000000000006</c:v>
                </c:pt>
                <c:pt idx="366">
                  <c:v>8.5850000000000009</c:v>
                </c:pt>
                <c:pt idx="367">
                  <c:v>8.5850000000000009</c:v>
                </c:pt>
                <c:pt idx="368">
                  <c:v>8.6199999999999992</c:v>
                </c:pt>
                <c:pt idx="369">
                  <c:v>8.61</c:v>
                </c:pt>
                <c:pt idx="370">
                  <c:v>8.6050000000000004</c:v>
                </c:pt>
                <c:pt idx="371">
                  <c:v>8.64</c:v>
                </c:pt>
                <c:pt idx="372">
                  <c:v>8.5549999999999997</c:v>
                </c:pt>
                <c:pt idx="373">
                  <c:v>8.5599999999999987</c:v>
                </c:pt>
                <c:pt idx="374">
                  <c:v>8.5749999999999993</c:v>
                </c:pt>
                <c:pt idx="375">
                  <c:v>8.6050000000000004</c:v>
                </c:pt>
                <c:pt idx="376">
                  <c:v>8.6750000000000007</c:v>
                </c:pt>
                <c:pt idx="377">
                  <c:v>8.74</c:v>
                </c:pt>
                <c:pt idx="378">
                  <c:v>8.7650000000000006</c:v>
                </c:pt>
                <c:pt idx="379">
                  <c:v>8.73</c:v>
                </c:pt>
                <c:pt idx="380">
                  <c:v>8.7050000000000001</c:v>
                </c:pt>
                <c:pt idx="381">
                  <c:v>8.7199999999999989</c:v>
                </c:pt>
                <c:pt idx="382">
                  <c:v>8.8000000000000007</c:v>
                </c:pt>
                <c:pt idx="383">
                  <c:v>8.8550000000000004</c:v>
                </c:pt>
                <c:pt idx="384">
                  <c:v>8.9050000000000011</c:v>
                </c:pt>
                <c:pt idx="385">
                  <c:v>8.86</c:v>
                </c:pt>
                <c:pt idx="386">
                  <c:v>8.875</c:v>
                </c:pt>
                <c:pt idx="387">
                  <c:v>8.8249999999999993</c:v>
                </c:pt>
                <c:pt idx="388">
                  <c:v>8.7899999999999991</c:v>
                </c:pt>
                <c:pt idx="389">
                  <c:v>8.7850000000000001</c:v>
                </c:pt>
                <c:pt idx="390">
                  <c:v>8.7650000000000006</c:v>
                </c:pt>
                <c:pt idx="391">
                  <c:v>8.7149999999999999</c:v>
                </c:pt>
                <c:pt idx="392">
                  <c:v>8.6900000000000013</c:v>
                </c:pt>
                <c:pt idx="393">
                  <c:v>8.7149999999999999</c:v>
                </c:pt>
                <c:pt idx="394">
                  <c:v>8.6549999999999994</c:v>
                </c:pt>
                <c:pt idx="395">
                  <c:v>8.6849999999999987</c:v>
                </c:pt>
                <c:pt idx="396">
                  <c:v>8.73</c:v>
                </c:pt>
                <c:pt idx="397">
                  <c:v>8.69</c:v>
                </c:pt>
                <c:pt idx="398">
                  <c:v>8.6950000000000003</c:v>
                </c:pt>
                <c:pt idx="399">
                  <c:v>8.68</c:v>
                </c:pt>
                <c:pt idx="400">
                  <c:v>8.5850000000000009</c:v>
                </c:pt>
                <c:pt idx="401">
                  <c:v>8.5749999999999993</c:v>
                </c:pt>
                <c:pt idx="402">
                  <c:v>8.6</c:v>
                </c:pt>
                <c:pt idx="403">
                  <c:v>8.6900000000000013</c:v>
                </c:pt>
                <c:pt idx="404">
                  <c:v>8.6750000000000007</c:v>
                </c:pt>
                <c:pt idx="405">
                  <c:v>8.76</c:v>
                </c:pt>
                <c:pt idx="406">
                  <c:v>8.8150000000000013</c:v>
                </c:pt>
                <c:pt idx="407">
                  <c:v>8.74</c:v>
                </c:pt>
                <c:pt idx="408">
                  <c:v>8.7799999999999994</c:v>
                </c:pt>
                <c:pt idx="409">
                  <c:v>8.8000000000000007</c:v>
                </c:pt>
                <c:pt idx="410">
                  <c:v>8.7800000000000011</c:v>
                </c:pt>
                <c:pt idx="411">
                  <c:v>8.875</c:v>
                </c:pt>
                <c:pt idx="412">
                  <c:v>8.93</c:v>
                </c:pt>
                <c:pt idx="413">
                  <c:v>8.879999999999999</c:v>
                </c:pt>
                <c:pt idx="414">
                  <c:v>8.86</c:v>
                </c:pt>
                <c:pt idx="415">
                  <c:v>8.7800000000000011</c:v>
                </c:pt>
                <c:pt idx="416">
                  <c:v>8.8650000000000002</c:v>
                </c:pt>
                <c:pt idx="417">
                  <c:v>8.84</c:v>
                </c:pt>
                <c:pt idx="418">
                  <c:v>8.8649999999999984</c:v>
                </c:pt>
                <c:pt idx="419">
                  <c:v>8.9250000000000007</c:v>
                </c:pt>
                <c:pt idx="420">
                  <c:v>9.0449999999999999</c:v>
                </c:pt>
                <c:pt idx="421">
                  <c:v>9.1499999999999986</c:v>
                </c:pt>
                <c:pt idx="422">
                  <c:v>9.129999999999999</c:v>
                </c:pt>
                <c:pt idx="423">
                  <c:v>9.0150000000000006</c:v>
                </c:pt>
                <c:pt idx="424">
                  <c:v>9.0449999999999999</c:v>
                </c:pt>
                <c:pt idx="425">
                  <c:v>9.01</c:v>
                </c:pt>
                <c:pt idx="426">
                  <c:v>8.99</c:v>
                </c:pt>
                <c:pt idx="427">
                  <c:v>8.99</c:v>
                </c:pt>
                <c:pt idx="428">
                  <c:v>9.0100000000000016</c:v>
                </c:pt>
                <c:pt idx="429">
                  <c:v>9.0350000000000001</c:v>
                </c:pt>
                <c:pt idx="430">
                  <c:v>9.0050000000000008</c:v>
                </c:pt>
                <c:pt idx="431">
                  <c:v>9.0449999999999999</c:v>
                </c:pt>
                <c:pt idx="432">
                  <c:v>8.9749999999999996</c:v>
                </c:pt>
                <c:pt idx="433">
                  <c:v>8.9400000000000013</c:v>
                </c:pt>
                <c:pt idx="434">
                  <c:v>8.92</c:v>
                </c:pt>
                <c:pt idx="435">
                  <c:v>8.9349999999999987</c:v>
                </c:pt>
                <c:pt idx="436">
                  <c:v>8.9450000000000003</c:v>
                </c:pt>
                <c:pt idx="437">
                  <c:v>8.9699999999999989</c:v>
                </c:pt>
                <c:pt idx="438">
                  <c:v>9.0649999999999995</c:v>
                </c:pt>
                <c:pt idx="439">
                  <c:v>9.0449999999999999</c:v>
                </c:pt>
                <c:pt idx="440">
                  <c:v>9.0799999999999983</c:v>
                </c:pt>
                <c:pt idx="441">
                  <c:v>9.09</c:v>
                </c:pt>
                <c:pt idx="442">
                  <c:v>9.01</c:v>
                </c:pt>
                <c:pt idx="443">
                  <c:v>9.1349999999999998</c:v>
                </c:pt>
                <c:pt idx="444">
                  <c:v>9.2650000000000006</c:v>
                </c:pt>
                <c:pt idx="445">
                  <c:v>9.2850000000000001</c:v>
                </c:pt>
                <c:pt idx="446">
                  <c:v>9.2899999999999991</c:v>
                </c:pt>
                <c:pt idx="447">
                  <c:v>9.254999999999999</c:v>
                </c:pt>
                <c:pt idx="448">
                  <c:v>9.2349999999999994</c:v>
                </c:pt>
                <c:pt idx="449">
                  <c:v>9.1750000000000007</c:v>
                </c:pt>
                <c:pt idx="450">
                  <c:v>9.245000000000001</c:v>
                </c:pt>
                <c:pt idx="451">
                  <c:v>9.2949999999999999</c:v>
                </c:pt>
                <c:pt idx="452">
                  <c:v>9.2949999999999999</c:v>
                </c:pt>
                <c:pt idx="453">
                  <c:v>9.2850000000000001</c:v>
                </c:pt>
                <c:pt idx="454">
                  <c:v>9.2850000000000001</c:v>
                </c:pt>
                <c:pt idx="455">
                  <c:v>9.23</c:v>
                </c:pt>
                <c:pt idx="456">
                  <c:v>9.2550000000000008</c:v>
                </c:pt>
                <c:pt idx="457">
                  <c:v>9.2949999999999999</c:v>
                </c:pt>
                <c:pt idx="458">
                  <c:v>9.3550000000000004</c:v>
                </c:pt>
                <c:pt idx="459">
                  <c:v>9.245000000000001</c:v>
                </c:pt>
                <c:pt idx="460">
                  <c:v>9.2650000000000006</c:v>
                </c:pt>
                <c:pt idx="461">
                  <c:v>9.2100000000000009</c:v>
                </c:pt>
                <c:pt idx="462">
                  <c:v>9.18</c:v>
                </c:pt>
                <c:pt idx="463">
                  <c:v>9.1449999999999996</c:v>
                </c:pt>
                <c:pt idx="464">
                  <c:v>9.16</c:v>
                </c:pt>
                <c:pt idx="465">
                  <c:v>9.27</c:v>
                </c:pt>
                <c:pt idx="466">
                  <c:v>9.23</c:v>
                </c:pt>
                <c:pt idx="467">
                  <c:v>9.23</c:v>
                </c:pt>
                <c:pt idx="468">
                  <c:v>9.2899999999999991</c:v>
                </c:pt>
                <c:pt idx="469">
                  <c:v>9.2249999999999996</c:v>
                </c:pt>
                <c:pt idx="470">
                  <c:v>9.0850000000000009</c:v>
                </c:pt>
                <c:pt idx="471">
                  <c:v>9.0850000000000009</c:v>
                </c:pt>
                <c:pt idx="472">
                  <c:v>9.0399999999999991</c:v>
                </c:pt>
                <c:pt idx="473">
                  <c:v>9.1349999999999998</c:v>
                </c:pt>
                <c:pt idx="474">
                  <c:v>9.43</c:v>
                </c:pt>
                <c:pt idx="475">
                  <c:v>9.4849999999999994</c:v>
                </c:pt>
                <c:pt idx="476">
                  <c:v>9.379999999999999</c:v>
                </c:pt>
                <c:pt idx="477">
                  <c:v>9.27</c:v>
                </c:pt>
                <c:pt idx="478">
                  <c:v>9.26</c:v>
                </c:pt>
                <c:pt idx="479">
                  <c:v>9.2149999999999999</c:v>
                </c:pt>
                <c:pt idx="480">
                  <c:v>9.1849999999999987</c:v>
                </c:pt>
                <c:pt idx="481">
                  <c:v>9.2100000000000009</c:v>
                </c:pt>
                <c:pt idx="482">
                  <c:v>9.2949999999999999</c:v>
                </c:pt>
                <c:pt idx="483">
                  <c:v>9.36</c:v>
                </c:pt>
                <c:pt idx="484">
                  <c:v>9.375</c:v>
                </c:pt>
                <c:pt idx="485">
                  <c:v>9.5949999999999989</c:v>
                </c:pt>
                <c:pt idx="486">
                  <c:v>9.5949999999999989</c:v>
                </c:pt>
                <c:pt idx="487">
                  <c:v>9.6950000000000003</c:v>
                </c:pt>
                <c:pt idx="488">
                  <c:v>9.8849999999999998</c:v>
                </c:pt>
                <c:pt idx="489">
                  <c:v>9.89</c:v>
                </c:pt>
                <c:pt idx="490">
                  <c:v>9.9600000000000009</c:v>
                </c:pt>
                <c:pt idx="491">
                  <c:v>9.98</c:v>
                </c:pt>
                <c:pt idx="492">
                  <c:v>9.9749999999999996</c:v>
                </c:pt>
                <c:pt idx="493">
                  <c:v>10.114999999999998</c:v>
                </c:pt>
                <c:pt idx="494">
                  <c:v>10.18</c:v>
                </c:pt>
                <c:pt idx="495">
                  <c:v>10.164999999999999</c:v>
                </c:pt>
                <c:pt idx="496">
                  <c:v>10.245000000000001</c:v>
                </c:pt>
                <c:pt idx="497">
                  <c:v>10.295</c:v>
                </c:pt>
                <c:pt idx="498">
                  <c:v>10.204999999999998</c:v>
                </c:pt>
                <c:pt idx="499">
                  <c:v>10.32</c:v>
                </c:pt>
                <c:pt idx="500">
                  <c:v>10.265000000000001</c:v>
                </c:pt>
                <c:pt idx="501">
                  <c:v>10.18</c:v>
                </c:pt>
                <c:pt idx="502">
                  <c:v>10.164999999999999</c:v>
                </c:pt>
                <c:pt idx="503">
                  <c:v>10.344999999999999</c:v>
                </c:pt>
                <c:pt idx="504">
                  <c:v>10.385000000000002</c:v>
                </c:pt>
                <c:pt idx="505">
                  <c:v>10.295</c:v>
                </c:pt>
              </c:numCache>
            </c:numRef>
          </c:val>
          <c:smooth val="0"/>
          <c:extLst>
            <c:ext xmlns:c16="http://schemas.microsoft.com/office/drawing/2014/chart" uri="{C3380CC4-5D6E-409C-BE32-E72D297353CC}">
              <c16:uniqueId val="{00000002-22E4-6949-9647-0C7940B8A366}"/>
            </c:ext>
          </c:extLst>
        </c:ser>
        <c:ser>
          <c:idx val="3"/>
          <c:order val="3"/>
          <c:tx>
            <c:v>20 лет</c:v>
          </c:tx>
          <c:spPr>
            <a:ln w="28575" cap="rnd">
              <a:solidFill>
                <a:schemeClr val="accent4"/>
              </a:solidFill>
              <a:round/>
            </a:ln>
            <a:effectLst/>
          </c:spPr>
          <c:marker>
            <c:symbol val="none"/>
          </c:marker>
          <c:cat>
            <c:numRef>
              <c:f>'Yield Curves'!$A$3:$A$508</c:f>
              <c:numCache>
                <c:formatCode>m/d/yy</c:formatCode>
                <c:ptCount val="506"/>
                <c:pt idx="0">
                  <c:v>43132</c:v>
                </c:pt>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c:v>43111</c:v>
                </c:pt>
                <c:pt idx="16">
                  <c:v>43110</c:v>
                </c:pt>
                <c:pt idx="17">
                  <c:v>43109</c:v>
                </c:pt>
                <c:pt idx="18">
                  <c:v>43105</c:v>
                </c:pt>
                <c:pt idx="19">
                  <c:v>43104</c:v>
                </c:pt>
                <c:pt idx="20">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c:v>43077</c:v>
                </c:pt>
                <c:pt idx="37">
                  <c:v>43076</c:v>
                </c:pt>
                <c:pt idx="38">
                  <c:v>43075</c:v>
                </c:pt>
                <c:pt idx="39">
                  <c:v>43074</c:v>
                </c:pt>
                <c:pt idx="40">
                  <c:v>43073</c:v>
                </c:pt>
                <c:pt idx="41">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c:v>43047</c:v>
                </c:pt>
                <c:pt idx="59">
                  <c:v>43046</c:v>
                </c:pt>
                <c:pt idx="60">
                  <c:v>43042</c:v>
                </c:pt>
                <c:pt idx="61">
                  <c:v>43041</c:v>
                </c:pt>
                <c:pt idx="62">
                  <c:v>43040</c:v>
                </c:pt>
                <c:pt idx="63">
                  <c:v>43039</c:v>
                </c:pt>
                <c:pt idx="64">
                  <c:v>43038</c:v>
                </c:pt>
                <c:pt idx="65">
                  <c:v>43035</c:v>
                </c:pt>
                <c:pt idx="66">
                  <c:v>43034</c:v>
                </c:pt>
                <c:pt idx="67">
                  <c:v>43033</c:v>
                </c:pt>
                <c:pt idx="68">
                  <c:v>43032</c:v>
                </c:pt>
                <c:pt idx="69">
                  <c:v>43031</c:v>
                </c:pt>
                <c:pt idx="70">
                  <c:v>43028</c:v>
                </c:pt>
                <c:pt idx="71">
                  <c:v>43027</c:v>
                </c:pt>
                <c:pt idx="72">
                  <c:v>43026</c:v>
                </c:pt>
                <c:pt idx="73">
                  <c:v>43025</c:v>
                </c:pt>
                <c:pt idx="74">
                  <c:v>43024</c:v>
                </c:pt>
                <c:pt idx="75">
                  <c:v>43021</c:v>
                </c:pt>
                <c:pt idx="76">
                  <c:v>43020</c:v>
                </c:pt>
                <c:pt idx="77">
                  <c:v>43019</c:v>
                </c:pt>
                <c:pt idx="78">
                  <c:v>43018</c:v>
                </c:pt>
                <c:pt idx="79">
                  <c:v>43017</c:v>
                </c:pt>
                <c:pt idx="80">
                  <c:v>43014</c:v>
                </c:pt>
                <c:pt idx="81">
                  <c:v>43013</c:v>
                </c:pt>
                <c:pt idx="82">
                  <c:v>43012</c:v>
                </c:pt>
                <c:pt idx="83">
                  <c:v>43011</c:v>
                </c:pt>
                <c:pt idx="84">
                  <c:v>43010</c:v>
                </c:pt>
                <c:pt idx="85">
                  <c:v>43007</c:v>
                </c:pt>
                <c:pt idx="86">
                  <c:v>43006</c:v>
                </c:pt>
                <c:pt idx="87">
                  <c:v>43005</c:v>
                </c:pt>
                <c:pt idx="88">
                  <c:v>43004</c:v>
                </c:pt>
                <c:pt idx="89">
                  <c:v>43003</c:v>
                </c:pt>
                <c:pt idx="90">
                  <c:v>43000</c:v>
                </c:pt>
                <c:pt idx="91">
                  <c:v>42999</c:v>
                </c:pt>
                <c:pt idx="92">
                  <c:v>42998</c:v>
                </c:pt>
                <c:pt idx="93">
                  <c:v>42997</c:v>
                </c:pt>
                <c:pt idx="94">
                  <c:v>42996</c:v>
                </c:pt>
                <c:pt idx="95">
                  <c:v>42993</c:v>
                </c:pt>
                <c:pt idx="96">
                  <c:v>42992</c:v>
                </c:pt>
                <c:pt idx="97">
                  <c:v>42991</c:v>
                </c:pt>
                <c:pt idx="98">
                  <c:v>42990</c:v>
                </c:pt>
                <c:pt idx="99">
                  <c:v>42989</c:v>
                </c:pt>
                <c:pt idx="100">
                  <c:v>42986</c:v>
                </c:pt>
                <c:pt idx="101">
                  <c:v>42985</c:v>
                </c:pt>
                <c:pt idx="102">
                  <c:v>42984</c:v>
                </c:pt>
                <c:pt idx="103">
                  <c:v>42983</c:v>
                </c:pt>
                <c:pt idx="104">
                  <c:v>42982</c:v>
                </c:pt>
                <c:pt idx="105">
                  <c:v>42979</c:v>
                </c:pt>
                <c:pt idx="106">
                  <c:v>42978</c:v>
                </c:pt>
                <c:pt idx="107">
                  <c:v>42977</c:v>
                </c:pt>
                <c:pt idx="108">
                  <c:v>42976</c:v>
                </c:pt>
                <c:pt idx="109">
                  <c:v>42975</c:v>
                </c:pt>
                <c:pt idx="110">
                  <c:v>42972</c:v>
                </c:pt>
                <c:pt idx="111">
                  <c:v>42971</c:v>
                </c:pt>
                <c:pt idx="112">
                  <c:v>42970</c:v>
                </c:pt>
                <c:pt idx="113">
                  <c:v>42969</c:v>
                </c:pt>
                <c:pt idx="114">
                  <c:v>42968</c:v>
                </c:pt>
                <c:pt idx="115">
                  <c:v>42965</c:v>
                </c:pt>
                <c:pt idx="116">
                  <c:v>42964</c:v>
                </c:pt>
                <c:pt idx="117">
                  <c:v>42963</c:v>
                </c:pt>
                <c:pt idx="118">
                  <c:v>42962</c:v>
                </c:pt>
                <c:pt idx="119">
                  <c:v>42961</c:v>
                </c:pt>
                <c:pt idx="120">
                  <c:v>42958</c:v>
                </c:pt>
                <c:pt idx="121">
                  <c:v>42957</c:v>
                </c:pt>
                <c:pt idx="122">
                  <c:v>42956</c:v>
                </c:pt>
                <c:pt idx="123">
                  <c:v>42955</c:v>
                </c:pt>
                <c:pt idx="124">
                  <c:v>42954</c:v>
                </c:pt>
                <c:pt idx="125">
                  <c:v>42951</c:v>
                </c:pt>
                <c:pt idx="126">
                  <c:v>42950</c:v>
                </c:pt>
                <c:pt idx="127">
                  <c:v>42949</c:v>
                </c:pt>
                <c:pt idx="128">
                  <c:v>42948</c:v>
                </c:pt>
                <c:pt idx="129">
                  <c:v>42947</c:v>
                </c:pt>
                <c:pt idx="130">
                  <c:v>42944</c:v>
                </c:pt>
                <c:pt idx="131">
                  <c:v>42943</c:v>
                </c:pt>
                <c:pt idx="132">
                  <c:v>42942</c:v>
                </c:pt>
                <c:pt idx="133">
                  <c:v>42941</c:v>
                </c:pt>
                <c:pt idx="134">
                  <c:v>42940</c:v>
                </c:pt>
                <c:pt idx="135">
                  <c:v>42937</c:v>
                </c:pt>
                <c:pt idx="136">
                  <c:v>42936</c:v>
                </c:pt>
                <c:pt idx="137">
                  <c:v>42935</c:v>
                </c:pt>
                <c:pt idx="138">
                  <c:v>42934</c:v>
                </c:pt>
                <c:pt idx="139">
                  <c:v>42933</c:v>
                </c:pt>
                <c:pt idx="140">
                  <c:v>42930</c:v>
                </c:pt>
                <c:pt idx="141">
                  <c:v>42929</c:v>
                </c:pt>
                <c:pt idx="142">
                  <c:v>42928</c:v>
                </c:pt>
                <c:pt idx="143">
                  <c:v>42927</c:v>
                </c:pt>
                <c:pt idx="144">
                  <c:v>42926</c:v>
                </c:pt>
                <c:pt idx="145">
                  <c:v>42923</c:v>
                </c:pt>
                <c:pt idx="146">
                  <c:v>42922</c:v>
                </c:pt>
                <c:pt idx="147">
                  <c:v>42921</c:v>
                </c:pt>
                <c:pt idx="148">
                  <c:v>42920</c:v>
                </c:pt>
                <c:pt idx="149">
                  <c:v>42919</c:v>
                </c:pt>
                <c:pt idx="150">
                  <c:v>42916</c:v>
                </c:pt>
                <c:pt idx="151">
                  <c:v>42915</c:v>
                </c:pt>
                <c:pt idx="152">
                  <c:v>42914</c:v>
                </c:pt>
                <c:pt idx="153">
                  <c:v>42913</c:v>
                </c:pt>
                <c:pt idx="154">
                  <c:v>42912</c:v>
                </c:pt>
                <c:pt idx="155">
                  <c:v>42909</c:v>
                </c:pt>
                <c:pt idx="156">
                  <c:v>42908</c:v>
                </c:pt>
                <c:pt idx="157">
                  <c:v>42907</c:v>
                </c:pt>
                <c:pt idx="158">
                  <c:v>42906</c:v>
                </c:pt>
                <c:pt idx="159">
                  <c:v>42905</c:v>
                </c:pt>
                <c:pt idx="160">
                  <c:v>42902</c:v>
                </c:pt>
                <c:pt idx="161">
                  <c:v>42901</c:v>
                </c:pt>
                <c:pt idx="162">
                  <c:v>42900</c:v>
                </c:pt>
                <c:pt idx="163">
                  <c:v>42899</c:v>
                </c:pt>
                <c:pt idx="164">
                  <c:v>42895</c:v>
                </c:pt>
                <c:pt idx="165">
                  <c:v>42894</c:v>
                </c:pt>
                <c:pt idx="166">
                  <c:v>42893</c:v>
                </c:pt>
                <c:pt idx="167">
                  <c:v>42892</c:v>
                </c:pt>
                <c:pt idx="168">
                  <c:v>42891</c:v>
                </c:pt>
                <c:pt idx="169">
                  <c:v>42888</c:v>
                </c:pt>
                <c:pt idx="170">
                  <c:v>42887</c:v>
                </c:pt>
                <c:pt idx="171">
                  <c:v>42886</c:v>
                </c:pt>
                <c:pt idx="172">
                  <c:v>42885</c:v>
                </c:pt>
                <c:pt idx="173">
                  <c:v>42884</c:v>
                </c:pt>
                <c:pt idx="174">
                  <c:v>42881</c:v>
                </c:pt>
                <c:pt idx="175">
                  <c:v>42880</c:v>
                </c:pt>
                <c:pt idx="176">
                  <c:v>42879</c:v>
                </c:pt>
                <c:pt idx="177">
                  <c:v>42878</c:v>
                </c:pt>
                <c:pt idx="178">
                  <c:v>42877</c:v>
                </c:pt>
                <c:pt idx="179">
                  <c:v>42874</c:v>
                </c:pt>
                <c:pt idx="180">
                  <c:v>42873</c:v>
                </c:pt>
                <c:pt idx="181">
                  <c:v>42872</c:v>
                </c:pt>
                <c:pt idx="182">
                  <c:v>42871</c:v>
                </c:pt>
                <c:pt idx="183">
                  <c:v>42870</c:v>
                </c:pt>
                <c:pt idx="184">
                  <c:v>42867</c:v>
                </c:pt>
                <c:pt idx="185">
                  <c:v>42866</c:v>
                </c:pt>
                <c:pt idx="186">
                  <c:v>42865</c:v>
                </c:pt>
                <c:pt idx="187">
                  <c:v>42860</c:v>
                </c:pt>
                <c:pt idx="188">
                  <c:v>42859</c:v>
                </c:pt>
                <c:pt idx="189">
                  <c:v>42858</c:v>
                </c:pt>
                <c:pt idx="190">
                  <c:v>42857</c:v>
                </c:pt>
                <c:pt idx="191">
                  <c:v>42853</c:v>
                </c:pt>
                <c:pt idx="192">
                  <c:v>42852</c:v>
                </c:pt>
                <c:pt idx="193">
                  <c:v>42851</c:v>
                </c:pt>
                <c:pt idx="194">
                  <c:v>42850</c:v>
                </c:pt>
                <c:pt idx="195">
                  <c:v>42849</c:v>
                </c:pt>
                <c:pt idx="196">
                  <c:v>42845</c:v>
                </c:pt>
                <c:pt idx="197">
                  <c:v>42844</c:v>
                </c:pt>
                <c:pt idx="198">
                  <c:v>42843</c:v>
                </c:pt>
                <c:pt idx="199">
                  <c:v>42842</c:v>
                </c:pt>
                <c:pt idx="200">
                  <c:v>42839</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42801</c:v>
                </c:pt>
                <c:pt idx="228">
                  <c:v>42800</c:v>
                </c:pt>
                <c:pt idx="229">
                  <c:v>42797</c:v>
                </c:pt>
                <c:pt idx="230">
                  <c:v>42796</c:v>
                </c:pt>
                <c:pt idx="231">
                  <c:v>42795</c:v>
                </c:pt>
                <c:pt idx="232">
                  <c:v>42794</c:v>
                </c:pt>
                <c:pt idx="233">
                  <c:v>42793</c:v>
                </c:pt>
                <c:pt idx="234">
                  <c:v>42790</c:v>
                </c:pt>
                <c:pt idx="235">
                  <c:v>42788</c:v>
                </c:pt>
                <c:pt idx="236">
                  <c:v>42787</c:v>
                </c:pt>
                <c:pt idx="237">
                  <c:v>42786</c:v>
                </c:pt>
                <c:pt idx="238">
                  <c:v>42783</c:v>
                </c:pt>
                <c:pt idx="239">
                  <c:v>42782</c:v>
                </c:pt>
                <c:pt idx="240">
                  <c:v>42781</c:v>
                </c:pt>
                <c:pt idx="241">
                  <c:v>42780</c:v>
                </c:pt>
                <c:pt idx="242">
                  <c:v>42779</c:v>
                </c:pt>
                <c:pt idx="243">
                  <c:v>42776</c:v>
                </c:pt>
                <c:pt idx="244">
                  <c:v>42775</c:v>
                </c:pt>
                <c:pt idx="245">
                  <c:v>42774</c:v>
                </c:pt>
                <c:pt idx="246">
                  <c:v>42773</c:v>
                </c:pt>
                <c:pt idx="247">
                  <c:v>42772</c:v>
                </c:pt>
                <c:pt idx="248">
                  <c:v>42769</c:v>
                </c:pt>
                <c:pt idx="249">
                  <c:v>42768</c:v>
                </c:pt>
                <c:pt idx="250">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c:v>42745</c:v>
                </c:pt>
                <c:pt idx="267">
                  <c:v>42744</c:v>
                </c:pt>
                <c:pt idx="268">
                  <c:v>42741</c:v>
                </c:pt>
                <c:pt idx="269">
                  <c:v>42740</c:v>
                </c:pt>
                <c:pt idx="270">
                  <c:v>42739</c:v>
                </c:pt>
                <c:pt idx="271">
                  <c:v>42738</c:v>
                </c:pt>
                <c:pt idx="272">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c:v>42712</c:v>
                </c:pt>
                <c:pt idx="289">
                  <c:v>42711</c:v>
                </c:pt>
                <c:pt idx="290">
                  <c:v>42710</c:v>
                </c:pt>
                <c:pt idx="291">
                  <c:v>42709</c:v>
                </c:pt>
                <c:pt idx="292">
                  <c:v>42706</c:v>
                </c:pt>
                <c:pt idx="293">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c:v>42682</c:v>
                </c:pt>
                <c:pt idx="311">
                  <c:v>42681</c:v>
                </c:pt>
                <c:pt idx="312">
                  <c:v>42677</c:v>
                </c:pt>
                <c:pt idx="313">
                  <c:v>42676</c:v>
                </c:pt>
                <c:pt idx="314">
                  <c:v>42675</c:v>
                </c:pt>
                <c:pt idx="315">
                  <c:v>42674</c:v>
                </c:pt>
                <c:pt idx="316">
                  <c:v>42671</c:v>
                </c:pt>
                <c:pt idx="317">
                  <c:v>42670</c:v>
                </c:pt>
                <c:pt idx="318">
                  <c:v>42669</c:v>
                </c:pt>
                <c:pt idx="319">
                  <c:v>42668</c:v>
                </c:pt>
                <c:pt idx="320">
                  <c:v>42667</c:v>
                </c:pt>
                <c:pt idx="321">
                  <c:v>42664</c:v>
                </c:pt>
                <c:pt idx="322">
                  <c:v>42663</c:v>
                </c:pt>
                <c:pt idx="323">
                  <c:v>42662</c:v>
                </c:pt>
                <c:pt idx="324">
                  <c:v>42661</c:v>
                </c:pt>
                <c:pt idx="325">
                  <c:v>42660</c:v>
                </c:pt>
                <c:pt idx="326">
                  <c:v>42657</c:v>
                </c:pt>
                <c:pt idx="327">
                  <c:v>42656</c:v>
                </c:pt>
                <c:pt idx="328">
                  <c:v>42655</c:v>
                </c:pt>
                <c:pt idx="329">
                  <c:v>42654</c:v>
                </c:pt>
                <c:pt idx="330">
                  <c:v>42653</c:v>
                </c:pt>
                <c:pt idx="331">
                  <c:v>42650</c:v>
                </c:pt>
                <c:pt idx="332">
                  <c:v>42649</c:v>
                </c:pt>
                <c:pt idx="333">
                  <c:v>42648</c:v>
                </c:pt>
                <c:pt idx="334">
                  <c:v>42647</c:v>
                </c:pt>
                <c:pt idx="335">
                  <c:v>42646</c:v>
                </c:pt>
                <c:pt idx="336">
                  <c:v>42643</c:v>
                </c:pt>
                <c:pt idx="337">
                  <c:v>42642</c:v>
                </c:pt>
                <c:pt idx="338">
                  <c:v>42641</c:v>
                </c:pt>
                <c:pt idx="339">
                  <c:v>42640</c:v>
                </c:pt>
                <c:pt idx="340">
                  <c:v>42639</c:v>
                </c:pt>
                <c:pt idx="341">
                  <c:v>42636</c:v>
                </c:pt>
                <c:pt idx="342">
                  <c:v>42635</c:v>
                </c:pt>
                <c:pt idx="343">
                  <c:v>42634</c:v>
                </c:pt>
                <c:pt idx="344">
                  <c:v>42633</c:v>
                </c:pt>
                <c:pt idx="345">
                  <c:v>42632</c:v>
                </c:pt>
                <c:pt idx="346">
                  <c:v>42629</c:v>
                </c:pt>
                <c:pt idx="347">
                  <c:v>42628</c:v>
                </c:pt>
                <c:pt idx="348">
                  <c:v>42627</c:v>
                </c:pt>
                <c:pt idx="349">
                  <c:v>42626</c:v>
                </c:pt>
                <c:pt idx="350">
                  <c:v>42625</c:v>
                </c:pt>
                <c:pt idx="351">
                  <c:v>42622</c:v>
                </c:pt>
                <c:pt idx="352">
                  <c:v>42621</c:v>
                </c:pt>
                <c:pt idx="353">
                  <c:v>42620</c:v>
                </c:pt>
                <c:pt idx="354">
                  <c:v>42619</c:v>
                </c:pt>
                <c:pt idx="355">
                  <c:v>42618</c:v>
                </c:pt>
                <c:pt idx="356">
                  <c:v>42615</c:v>
                </c:pt>
                <c:pt idx="357">
                  <c:v>42614</c:v>
                </c:pt>
                <c:pt idx="358">
                  <c:v>42613</c:v>
                </c:pt>
                <c:pt idx="359">
                  <c:v>42612</c:v>
                </c:pt>
                <c:pt idx="360">
                  <c:v>42611</c:v>
                </c:pt>
                <c:pt idx="361">
                  <c:v>42608</c:v>
                </c:pt>
                <c:pt idx="362">
                  <c:v>42607</c:v>
                </c:pt>
                <c:pt idx="363">
                  <c:v>42606</c:v>
                </c:pt>
                <c:pt idx="364">
                  <c:v>42605</c:v>
                </c:pt>
                <c:pt idx="365">
                  <c:v>42604</c:v>
                </c:pt>
                <c:pt idx="366">
                  <c:v>42601</c:v>
                </c:pt>
                <c:pt idx="367">
                  <c:v>42600</c:v>
                </c:pt>
                <c:pt idx="368">
                  <c:v>42599</c:v>
                </c:pt>
                <c:pt idx="369">
                  <c:v>42598</c:v>
                </c:pt>
                <c:pt idx="370">
                  <c:v>42597</c:v>
                </c:pt>
                <c:pt idx="371">
                  <c:v>42594</c:v>
                </c:pt>
                <c:pt idx="372">
                  <c:v>42593</c:v>
                </c:pt>
                <c:pt idx="373">
                  <c:v>42592</c:v>
                </c:pt>
                <c:pt idx="374">
                  <c:v>42591</c:v>
                </c:pt>
                <c:pt idx="375">
                  <c:v>42590</c:v>
                </c:pt>
                <c:pt idx="376">
                  <c:v>42587</c:v>
                </c:pt>
                <c:pt idx="377">
                  <c:v>42586</c:v>
                </c:pt>
                <c:pt idx="378">
                  <c:v>42585</c:v>
                </c:pt>
                <c:pt idx="379">
                  <c:v>42584</c:v>
                </c:pt>
                <c:pt idx="380">
                  <c:v>42583</c:v>
                </c:pt>
                <c:pt idx="381">
                  <c:v>42580</c:v>
                </c:pt>
                <c:pt idx="382">
                  <c:v>42579</c:v>
                </c:pt>
                <c:pt idx="383">
                  <c:v>42578</c:v>
                </c:pt>
                <c:pt idx="384">
                  <c:v>42577</c:v>
                </c:pt>
                <c:pt idx="385">
                  <c:v>42576</c:v>
                </c:pt>
                <c:pt idx="386">
                  <c:v>42573</c:v>
                </c:pt>
                <c:pt idx="387">
                  <c:v>42572</c:v>
                </c:pt>
                <c:pt idx="388">
                  <c:v>42571</c:v>
                </c:pt>
                <c:pt idx="389">
                  <c:v>42570</c:v>
                </c:pt>
                <c:pt idx="390">
                  <c:v>42569</c:v>
                </c:pt>
                <c:pt idx="391">
                  <c:v>42566</c:v>
                </c:pt>
                <c:pt idx="392">
                  <c:v>42565</c:v>
                </c:pt>
                <c:pt idx="393">
                  <c:v>42564</c:v>
                </c:pt>
                <c:pt idx="394">
                  <c:v>42563</c:v>
                </c:pt>
                <c:pt idx="395">
                  <c:v>42562</c:v>
                </c:pt>
                <c:pt idx="396">
                  <c:v>42559</c:v>
                </c:pt>
                <c:pt idx="397">
                  <c:v>42558</c:v>
                </c:pt>
                <c:pt idx="398">
                  <c:v>42557</c:v>
                </c:pt>
                <c:pt idx="399">
                  <c:v>42556</c:v>
                </c:pt>
                <c:pt idx="400">
                  <c:v>42555</c:v>
                </c:pt>
                <c:pt idx="401">
                  <c:v>42552</c:v>
                </c:pt>
                <c:pt idx="402">
                  <c:v>42551</c:v>
                </c:pt>
                <c:pt idx="403">
                  <c:v>42550</c:v>
                </c:pt>
                <c:pt idx="404">
                  <c:v>42549</c:v>
                </c:pt>
                <c:pt idx="405">
                  <c:v>42548</c:v>
                </c:pt>
                <c:pt idx="406">
                  <c:v>42545</c:v>
                </c:pt>
                <c:pt idx="407">
                  <c:v>42544</c:v>
                </c:pt>
                <c:pt idx="408">
                  <c:v>42543</c:v>
                </c:pt>
                <c:pt idx="409">
                  <c:v>42542</c:v>
                </c:pt>
                <c:pt idx="410">
                  <c:v>42541</c:v>
                </c:pt>
                <c:pt idx="411">
                  <c:v>42538</c:v>
                </c:pt>
                <c:pt idx="412">
                  <c:v>42537</c:v>
                </c:pt>
                <c:pt idx="413">
                  <c:v>42536</c:v>
                </c:pt>
                <c:pt idx="414">
                  <c:v>42535</c:v>
                </c:pt>
                <c:pt idx="415">
                  <c:v>42531</c:v>
                </c:pt>
                <c:pt idx="416">
                  <c:v>42530</c:v>
                </c:pt>
                <c:pt idx="417">
                  <c:v>42529</c:v>
                </c:pt>
                <c:pt idx="418">
                  <c:v>42528</c:v>
                </c:pt>
                <c:pt idx="419">
                  <c:v>42527</c:v>
                </c:pt>
                <c:pt idx="420">
                  <c:v>42524</c:v>
                </c:pt>
                <c:pt idx="421">
                  <c:v>42523</c:v>
                </c:pt>
                <c:pt idx="422">
                  <c:v>42522</c:v>
                </c:pt>
                <c:pt idx="423">
                  <c:v>42521</c:v>
                </c:pt>
                <c:pt idx="424">
                  <c:v>42520</c:v>
                </c:pt>
                <c:pt idx="425">
                  <c:v>42517</c:v>
                </c:pt>
                <c:pt idx="426">
                  <c:v>42516</c:v>
                </c:pt>
                <c:pt idx="427">
                  <c:v>42515</c:v>
                </c:pt>
                <c:pt idx="428">
                  <c:v>42514</c:v>
                </c:pt>
                <c:pt idx="429">
                  <c:v>42513</c:v>
                </c:pt>
                <c:pt idx="430">
                  <c:v>42510</c:v>
                </c:pt>
                <c:pt idx="431">
                  <c:v>42509</c:v>
                </c:pt>
                <c:pt idx="432">
                  <c:v>42508</c:v>
                </c:pt>
                <c:pt idx="433">
                  <c:v>42507</c:v>
                </c:pt>
                <c:pt idx="434">
                  <c:v>42506</c:v>
                </c:pt>
                <c:pt idx="435">
                  <c:v>42503</c:v>
                </c:pt>
                <c:pt idx="436">
                  <c:v>42502</c:v>
                </c:pt>
                <c:pt idx="437">
                  <c:v>42501</c:v>
                </c:pt>
                <c:pt idx="438">
                  <c:v>42500</c:v>
                </c:pt>
                <c:pt idx="439">
                  <c:v>42496</c:v>
                </c:pt>
                <c:pt idx="440">
                  <c:v>42495</c:v>
                </c:pt>
                <c:pt idx="441">
                  <c:v>42494</c:v>
                </c:pt>
                <c:pt idx="442">
                  <c:v>42489</c:v>
                </c:pt>
                <c:pt idx="443">
                  <c:v>42488</c:v>
                </c:pt>
                <c:pt idx="444">
                  <c:v>42487</c:v>
                </c:pt>
                <c:pt idx="445">
                  <c:v>42486</c:v>
                </c:pt>
                <c:pt idx="446">
                  <c:v>42485</c:v>
                </c:pt>
                <c:pt idx="447">
                  <c:v>42482</c:v>
                </c:pt>
                <c:pt idx="448">
                  <c:v>42481</c:v>
                </c:pt>
                <c:pt idx="449">
                  <c:v>42480</c:v>
                </c:pt>
                <c:pt idx="450">
                  <c:v>42479</c:v>
                </c:pt>
                <c:pt idx="451">
                  <c:v>42478</c:v>
                </c:pt>
                <c:pt idx="452">
                  <c:v>42475</c:v>
                </c:pt>
                <c:pt idx="453">
                  <c:v>42474</c:v>
                </c:pt>
                <c:pt idx="454">
                  <c:v>42473</c:v>
                </c:pt>
                <c:pt idx="455">
                  <c:v>42472</c:v>
                </c:pt>
                <c:pt idx="456">
                  <c:v>42471</c:v>
                </c:pt>
                <c:pt idx="457">
                  <c:v>42468</c:v>
                </c:pt>
                <c:pt idx="458">
                  <c:v>42467</c:v>
                </c:pt>
                <c:pt idx="459">
                  <c:v>42466</c:v>
                </c:pt>
                <c:pt idx="460">
                  <c:v>42465</c:v>
                </c:pt>
                <c:pt idx="461">
                  <c:v>42464</c:v>
                </c:pt>
                <c:pt idx="462">
                  <c:v>42461</c:v>
                </c:pt>
                <c:pt idx="463">
                  <c:v>42460</c:v>
                </c:pt>
                <c:pt idx="464">
                  <c:v>42459</c:v>
                </c:pt>
                <c:pt idx="465">
                  <c:v>42458</c:v>
                </c:pt>
                <c:pt idx="466">
                  <c:v>42457</c:v>
                </c:pt>
                <c:pt idx="467">
                  <c:v>42454</c:v>
                </c:pt>
                <c:pt idx="468">
                  <c:v>42453</c:v>
                </c:pt>
                <c:pt idx="469">
                  <c:v>42452</c:v>
                </c:pt>
                <c:pt idx="470">
                  <c:v>42451</c:v>
                </c:pt>
                <c:pt idx="471">
                  <c:v>42450</c:v>
                </c:pt>
                <c:pt idx="472">
                  <c:v>42447</c:v>
                </c:pt>
                <c:pt idx="473">
                  <c:v>42446</c:v>
                </c:pt>
                <c:pt idx="474">
                  <c:v>42445</c:v>
                </c:pt>
                <c:pt idx="475">
                  <c:v>42444</c:v>
                </c:pt>
                <c:pt idx="476">
                  <c:v>42443</c:v>
                </c:pt>
                <c:pt idx="477">
                  <c:v>42440</c:v>
                </c:pt>
                <c:pt idx="478">
                  <c:v>42439</c:v>
                </c:pt>
                <c:pt idx="479">
                  <c:v>42438</c:v>
                </c:pt>
                <c:pt idx="480">
                  <c:v>42436</c:v>
                </c:pt>
                <c:pt idx="481">
                  <c:v>42433</c:v>
                </c:pt>
                <c:pt idx="482">
                  <c:v>42432</c:v>
                </c:pt>
                <c:pt idx="483">
                  <c:v>42431</c:v>
                </c:pt>
                <c:pt idx="484">
                  <c:v>42430</c:v>
                </c:pt>
                <c:pt idx="485">
                  <c:v>42429</c:v>
                </c:pt>
                <c:pt idx="486">
                  <c:v>42426</c:v>
                </c:pt>
                <c:pt idx="487">
                  <c:v>42425</c:v>
                </c:pt>
                <c:pt idx="488">
                  <c:v>42424</c:v>
                </c:pt>
                <c:pt idx="489">
                  <c:v>42422</c:v>
                </c:pt>
                <c:pt idx="490">
                  <c:v>42420</c:v>
                </c:pt>
                <c:pt idx="491">
                  <c:v>42419</c:v>
                </c:pt>
                <c:pt idx="492">
                  <c:v>42418</c:v>
                </c:pt>
                <c:pt idx="493">
                  <c:v>42417</c:v>
                </c:pt>
                <c:pt idx="494">
                  <c:v>42416</c:v>
                </c:pt>
                <c:pt idx="495">
                  <c:v>42415</c:v>
                </c:pt>
                <c:pt idx="496">
                  <c:v>42412</c:v>
                </c:pt>
                <c:pt idx="497">
                  <c:v>42411</c:v>
                </c:pt>
                <c:pt idx="498">
                  <c:v>42410</c:v>
                </c:pt>
                <c:pt idx="499">
                  <c:v>42409</c:v>
                </c:pt>
                <c:pt idx="500">
                  <c:v>42408</c:v>
                </c:pt>
                <c:pt idx="501">
                  <c:v>42405</c:v>
                </c:pt>
                <c:pt idx="502">
                  <c:v>42404</c:v>
                </c:pt>
                <c:pt idx="503">
                  <c:v>42403</c:v>
                </c:pt>
                <c:pt idx="504">
                  <c:v>42402</c:v>
                </c:pt>
                <c:pt idx="505">
                  <c:v>42401</c:v>
                </c:pt>
              </c:numCache>
            </c:numRef>
          </c:cat>
          <c:val>
            <c:numRef>
              <c:f>'Yield Curves'!$J$3:$J$508</c:f>
              <c:numCache>
                <c:formatCode>General</c:formatCode>
                <c:ptCount val="506"/>
                <c:pt idx="0">
                  <c:v>7.2750000000000004</c:v>
                </c:pt>
                <c:pt idx="1">
                  <c:v>7.32</c:v>
                </c:pt>
                <c:pt idx="2">
                  <c:v>7.3849999999999998</c:v>
                </c:pt>
                <c:pt idx="3">
                  <c:v>7.4450000000000003</c:v>
                </c:pt>
                <c:pt idx="4">
                  <c:v>7.4550000000000001</c:v>
                </c:pt>
                <c:pt idx="5">
                  <c:v>7.4399999999999995</c:v>
                </c:pt>
                <c:pt idx="6">
                  <c:v>7.415</c:v>
                </c:pt>
                <c:pt idx="7">
                  <c:v>7.4450000000000003</c:v>
                </c:pt>
                <c:pt idx="8">
                  <c:v>7.47</c:v>
                </c:pt>
                <c:pt idx="9">
                  <c:v>7.4399999999999995</c:v>
                </c:pt>
                <c:pt idx="10">
                  <c:v>7.4649999999999999</c:v>
                </c:pt>
                <c:pt idx="11">
                  <c:v>7.4700000000000006</c:v>
                </c:pt>
                <c:pt idx="12">
                  <c:v>7.4649999999999999</c:v>
                </c:pt>
                <c:pt idx="13">
                  <c:v>7.4350000000000005</c:v>
                </c:pt>
                <c:pt idx="14">
                  <c:v>7.4849999999999994</c:v>
                </c:pt>
                <c:pt idx="15">
                  <c:v>7.5250000000000004</c:v>
                </c:pt>
                <c:pt idx="16">
                  <c:v>7.5299999999999994</c:v>
                </c:pt>
                <c:pt idx="17">
                  <c:v>7.5050000000000008</c:v>
                </c:pt>
                <c:pt idx="18">
                  <c:v>7.5749999999999993</c:v>
                </c:pt>
                <c:pt idx="19">
                  <c:v>7.57</c:v>
                </c:pt>
                <c:pt idx="20">
                  <c:v>7.6050000000000004</c:v>
                </c:pt>
                <c:pt idx="21">
                  <c:v>7.6349999999999998</c:v>
                </c:pt>
                <c:pt idx="22">
                  <c:v>7.67</c:v>
                </c:pt>
                <c:pt idx="23">
                  <c:v>7.6349999999999998</c:v>
                </c:pt>
                <c:pt idx="24">
                  <c:v>7.62</c:v>
                </c:pt>
                <c:pt idx="25">
                  <c:v>7.6150000000000002</c:v>
                </c:pt>
                <c:pt idx="26">
                  <c:v>7.61</c:v>
                </c:pt>
                <c:pt idx="27">
                  <c:v>7.585</c:v>
                </c:pt>
                <c:pt idx="28">
                  <c:v>7.59</c:v>
                </c:pt>
                <c:pt idx="29">
                  <c:v>7.625</c:v>
                </c:pt>
                <c:pt idx="30">
                  <c:v>7.6150000000000002</c:v>
                </c:pt>
                <c:pt idx="31">
                  <c:v>7.6199999999999992</c:v>
                </c:pt>
                <c:pt idx="32">
                  <c:v>7.6549999999999994</c:v>
                </c:pt>
                <c:pt idx="33">
                  <c:v>7.66</c:v>
                </c:pt>
                <c:pt idx="34">
                  <c:v>7.65</c:v>
                </c:pt>
                <c:pt idx="35">
                  <c:v>7.66</c:v>
                </c:pt>
                <c:pt idx="36">
                  <c:v>7.66</c:v>
                </c:pt>
                <c:pt idx="37">
                  <c:v>7.665</c:v>
                </c:pt>
                <c:pt idx="38">
                  <c:v>7.67</c:v>
                </c:pt>
                <c:pt idx="39">
                  <c:v>7.665</c:v>
                </c:pt>
                <c:pt idx="40">
                  <c:v>7.6850000000000005</c:v>
                </c:pt>
                <c:pt idx="41">
                  <c:v>7.665</c:v>
                </c:pt>
                <c:pt idx="42">
                  <c:v>7.68</c:v>
                </c:pt>
                <c:pt idx="43">
                  <c:v>7.6899999999999995</c:v>
                </c:pt>
                <c:pt idx="44">
                  <c:v>7.68</c:v>
                </c:pt>
                <c:pt idx="45">
                  <c:v>7.6899999999999995</c:v>
                </c:pt>
                <c:pt idx="46">
                  <c:v>7.71</c:v>
                </c:pt>
                <c:pt idx="47">
                  <c:v>7.7050000000000001</c:v>
                </c:pt>
                <c:pt idx="48">
                  <c:v>7.7100000000000009</c:v>
                </c:pt>
                <c:pt idx="49">
                  <c:v>7.7449999999999992</c:v>
                </c:pt>
                <c:pt idx="50">
                  <c:v>7.7450000000000001</c:v>
                </c:pt>
                <c:pt idx="51">
                  <c:v>7.73</c:v>
                </c:pt>
                <c:pt idx="52">
                  <c:v>7.75</c:v>
                </c:pt>
                <c:pt idx="53">
                  <c:v>7.7750000000000004</c:v>
                </c:pt>
                <c:pt idx="54">
                  <c:v>7.8100000000000005</c:v>
                </c:pt>
                <c:pt idx="55">
                  <c:v>7.78</c:v>
                </c:pt>
                <c:pt idx="56">
                  <c:v>7.7349999999999994</c:v>
                </c:pt>
                <c:pt idx="57">
                  <c:v>7.73</c:v>
                </c:pt>
                <c:pt idx="58">
                  <c:v>7.7249999999999996</c:v>
                </c:pt>
                <c:pt idx="59">
                  <c:v>7.7</c:v>
                </c:pt>
                <c:pt idx="60">
                  <c:v>7.7200000000000006</c:v>
                </c:pt>
                <c:pt idx="61">
                  <c:v>7.68</c:v>
                </c:pt>
                <c:pt idx="62">
                  <c:v>7.68</c:v>
                </c:pt>
                <c:pt idx="63">
                  <c:v>7.68</c:v>
                </c:pt>
                <c:pt idx="64">
                  <c:v>7.6750000000000007</c:v>
                </c:pt>
                <c:pt idx="65">
                  <c:v>7.71</c:v>
                </c:pt>
                <c:pt idx="66">
                  <c:v>7.6749999999999998</c:v>
                </c:pt>
                <c:pt idx="67">
                  <c:v>7.665</c:v>
                </c:pt>
                <c:pt idx="68">
                  <c:v>7.66</c:v>
                </c:pt>
                <c:pt idx="69">
                  <c:v>7.6400000000000006</c:v>
                </c:pt>
                <c:pt idx="70">
                  <c:v>7.65</c:v>
                </c:pt>
                <c:pt idx="71">
                  <c:v>7.62</c:v>
                </c:pt>
                <c:pt idx="72">
                  <c:v>7.6349999999999998</c:v>
                </c:pt>
                <c:pt idx="73">
                  <c:v>7.665</c:v>
                </c:pt>
                <c:pt idx="74">
                  <c:v>7.66</c:v>
                </c:pt>
                <c:pt idx="75">
                  <c:v>7.6300000000000008</c:v>
                </c:pt>
                <c:pt idx="76">
                  <c:v>7.63</c:v>
                </c:pt>
                <c:pt idx="77">
                  <c:v>7.67</c:v>
                </c:pt>
                <c:pt idx="78">
                  <c:v>7.7</c:v>
                </c:pt>
                <c:pt idx="79">
                  <c:v>7.74</c:v>
                </c:pt>
                <c:pt idx="80">
                  <c:v>7.72</c:v>
                </c:pt>
                <c:pt idx="81">
                  <c:v>7.71</c:v>
                </c:pt>
                <c:pt idx="82">
                  <c:v>7.7349999999999994</c:v>
                </c:pt>
                <c:pt idx="83">
                  <c:v>7.7650000000000006</c:v>
                </c:pt>
                <c:pt idx="84">
                  <c:v>7.7750000000000004</c:v>
                </c:pt>
                <c:pt idx="85">
                  <c:v>7.7350000000000003</c:v>
                </c:pt>
                <c:pt idx="86">
                  <c:v>7.7650000000000006</c:v>
                </c:pt>
                <c:pt idx="87">
                  <c:v>7.82</c:v>
                </c:pt>
                <c:pt idx="88">
                  <c:v>7.7750000000000004</c:v>
                </c:pt>
                <c:pt idx="89">
                  <c:v>7.75</c:v>
                </c:pt>
                <c:pt idx="90">
                  <c:v>7.7200000000000006</c:v>
                </c:pt>
                <c:pt idx="91">
                  <c:v>7.73</c:v>
                </c:pt>
                <c:pt idx="92">
                  <c:v>7.7</c:v>
                </c:pt>
                <c:pt idx="93">
                  <c:v>7.7200000000000006</c:v>
                </c:pt>
                <c:pt idx="94">
                  <c:v>7.73</c:v>
                </c:pt>
                <c:pt idx="95">
                  <c:v>7.6950000000000003</c:v>
                </c:pt>
                <c:pt idx="96">
                  <c:v>7.71</c:v>
                </c:pt>
                <c:pt idx="97">
                  <c:v>7.7050000000000001</c:v>
                </c:pt>
                <c:pt idx="98">
                  <c:v>7.71</c:v>
                </c:pt>
                <c:pt idx="99">
                  <c:v>7.6899999999999995</c:v>
                </c:pt>
                <c:pt idx="100">
                  <c:v>7.6749999999999998</c:v>
                </c:pt>
                <c:pt idx="101">
                  <c:v>7.6899999999999995</c:v>
                </c:pt>
                <c:pt idx="102">
                  <c:v>7.6649999999999991</c:v>
                </c:pt>
                <c:pt idx="103">
                  <c:v>7.7349999999999994</c:v>
                </c:pt>
                <c:pt idx="104">
                  <c:v>7.79</c:v>
                </c:pt>
                <c:pt idx="105">
                  <c:v>7.8149999999999995</c:v>
                </c:pt>
                <c:pt idx="106">
                  <c:v>7.85</c:v>
                </c:pt>
                <c:pt idx="107">
                  <c:v>7.89</c:v>
                </c:pt>
                <c:pt idx="108">
                  <c:v>7.9250000000000007</c:v>
                </c:pt>
                <c:pt idx="109">
                  <c:v>7.9050000000000002</c:v>
                </c:pt>
                <c:pt idx="110">
                  <c:v>7.915</c:v>
                </c:pt>
                <c:pt idx="111">
                  <c:v>7.91</c:v>
                </c:pt>
                <c:pt idx="112">
                  <c:v>7.89</c:v>
                </c:pt>
                <c:pt idx="113">
                  <c:v>7.9049999999999994</c:v>
                </c:pt>
                <c:pt idx="114">
                  <c:v>7.8949999999999996</c:v>
                </c:pt>
                <c:pt idx="115">
                  <c:v>7.8849999999999998</c:v>
                </c:pt>
                <c:pt idx="116">
                  <c:v>7.8800000000000008</c:v>
                </c:pt>
                <c:pt idx="117">
                  <c:v>7.8849999999999998</c:v>
                </c:pt>
                <c:pt idx="118">
                  <c:v>7.9</c:v>
                </c:pt>
                <c:pt idx="119">
                  <c:v>7.8849999999999998</c:v>
                </c:pt>
                <c:pt idx="120">
                  <c:v>7.915</c:v>
                </c:pt>
                <c:pt idx="121">
                  <c:v>7.915</c:v>
                </c:pt>
                <c:pt idx="122">
                  <c:v>7.9450000000000003</c:v>
                </c:pt>
                <c:pt idx="123">
                  <c:v>7.915</c:v>
                </c:pt>
                <c:pt idx="124">
                  <c:v>7.9050000000000002</c:v>
                </c:pt>
                <c:pt idx="125">
                  <c:v>7.8800000000000008</c:v>
                </c:pt>
                <c:pt idx="126">
                  <c:v>7.9450000000000003</c:v>
                </c:pt>
                <c:pt idx="127">
                  <c:v>8.004999999999999</c:v>
                </c:pt>
                <c:pt idx="128">
                  <c:v>7.99</c:v>
                </c:pt>
                <c:pt idx="129">
                  <c:v>7.9700000000000006</c:v>
                </c:pt>
                <c:pt idx="130">
                  <c:v>7.96</c:v>
                </c:pt>
                <c:pt idx="131">
                  <c:v>7.95</c:v>
                </c:pt>
                <c:pt idx="132">
                  <c:v>8.0250000000000004</c:v>
                </c:pt>
                <c:pt idx="133">
                  <c:v>8.0449999999999999</c:v>
                </c:pt>
                <c:pt idx="134">
                  <c:v>8.0649999999999995</c:v>
                </c:pt>
                <c:pt idx="135">
                  <c:v>7.9850000000000003</c:v>
                </c:pt>
                <c:pt idx="136">
                  <c:v>7.9700000000000006</c:v>
                </c:pt>
                <c:pt idx="137">
                  <c:v>7.9750000000000005</c:v>
                </c:pt>
                <c:pt idx="138">
                  <c:v>7.9700000000000006</c:v>
                </c:pt>
                <c:pt idx="139">
                  <c:v>7.9499999999999993</c:v>
                </c:pt>
                <c:pt idx="140">
                  <c:v>7.9399999999999995</c:v>
                </c:pt>
                <c:pt idx="141">
                  <c:v>7.98</c:v>
                </c:pt>
                <c:pt idx="142">
                  <c:v>8.0250000000000004</c:v>
                </c:pt>
                <c:pt idx="143">
                  <c:v>8.0749999999999993</c:v>
                </c:pt>
                <c:pt idx="144">
                  <c:v>8.0250000000000004</c:v>
                </c:pt>
                <c:pt idx="145">
                  <c:v>8.0850000000000009</c:v>
                </c:pt>
                <c:pt idx="146">
                  <c:v>8.0250000000000004</c:v>
                </c:pt>
                <c:pt idx="147">
                  <c:v>7.99</c:v>
                </c:pt>
                <c:pt idx="148">
                  <c:v>7.915</c:v>
                </c:pt>
                <c:pt idx="149">
                  <c:v>7.92</c:v>
                </c:pt>
                <c:pt idx="150">
                  <c:v>7.915</c:v>
                </c:pt>
                <c:pt idx="151">
                  <c:v>7.9450000000000003</c:v>
                </c:pt>
                <c:pt idx="152">
                  <c:v>7.9349999999999996</c:v>
                </c:pt>
                <c:pt idx="153">
                  <c:v>7.9</c:v>
                </c:pt>
                <c:pt idx="154">
                  <c:v>7.9049999999999994</c:v>
                </c:pt>
                <c:pt idx="155">
                  <c:v>7.8949999999999996</c:v>
                </c:pt>
                <c:pt idx="156">
                  <c:v>8</c:v>
                </c:pt>
                <c:pt idx="157">
                  <c:v>8.0150000000000006</c:v>
                </c:pt>
                <c:pt idx="158">
                  <c:v>8.0649999999999995</c:v>
                </c:pt>
                <c:pt idx="159">
                  <c:v>8.06</c:v>
                </c:pt>
                <c:pt idx="160">
                  <c:v>8.01</c:v>
                </c:pt>
                <c:pt idx="161">
                  <c:v>7.93</c:v>
                </c:pt>
                <c:pt idx="162">
                  <c:v>7.8149999999999995</c:v>
                </c:pt>
                <c:pt idx="163">
                  <c:v>7.79</c:v>
                </c:pt>
                <c:pt idx="164">
                  <c:v>7.8000000000000007</c:v>
                </c:pt>
                <c:pt idx="165">
                  <c:v>7.8249999999999993</c:v>
                </c:pt>
                <c:pt idx="166">
                  <c:v>7.83</c:v>
                </c:pt>
                <c:pt idx="167">
                  <c:v>7.84</c:v>
                </c:pt>
                <c:pt idx="168">
                  <c:v>7.85</c:v>
                </c:pt>
                <c:pt idx="169">
                  <c:v>7.79</c:v>
                </c:pt>
                <c:pt idx="170">
                  <c:v>7.7750000000000004</c:v>
                </c:pt>
                <c:pt idx="171">
                  <c:v>7.87</c:v>
                </c:pt>
                <c:pt idx="172">
                  <c:v>7.86</c:v>
                </c:pt>
                <c:pt idx="173">
                  <c:v>7.8249999999999993</c:v>
                </c:pt>
                <c:pt idx="174">
                  <c:v>7.85</c:v>
                </c:pt>
                <c:pt idx="175">
                  <c:v>7.8</c:v>
                </c:pt>
                <c:pt idx="176">
                  <c:v>7.79</c:v>
                </c:pt>
                <c:pt idx="177">
                  <c:v>7.7449999999999992</c:v>
                </c:pt>
                <c:pt idx="178">
                  <c:v>7.74</c:v>
                </c:pt>
                <c:pt idx="179">
                  <c:v>7.76</c:v>
                </c:pt>
                <c:pt idx="180">
                  <c:v>7.8249999999999993</c:v>
                </c:pt>
                <c:pt idx="181">
                  <c:v>7.84</c:v>
                </c:pt>
                <c:pt idx="182">
                  <c:v>7.79</c:v>
                </c:pt>
                <c:pt idx="183">
                  <c:v>7.7650000000000006</c:v>
                </c:pt>
                <c:pt idx="184">
                  <c:v>7.7949999999999999</c:v>
                </c:pt>
                <c:pt idx="185">
                  <c:v>7.8250000000000002</c:v>
                </c:pt>
                <c:pt idx="186">
                  <c:v>7.8250000000000002</c:v>
                </c:pt>
                <c:pt idx="187">
                  <c:v>7.9349999999999996</c:v>
                </c:pt>
                <c:pt idx="188">
                  <c:v>7.9049999999999994</c:v>
                </c:pt>
                <c:pt idx="189">
                  <c:v>7.8149999999999995</c:v>
                </c:pt>
                <c:pt idx="190">
                  <c:v>7.79</c:v>
                </c:pt>
                <c:pt idx="191">
                  <c:v>7.82</c:v>
                </c:pt>
                <c:pt idx="192">
                  <c:v>7.9249999999999998</c:v>
                </c:pt>
                <c:pt idx="193">
                  <c:v>7.93</c:v>
                </c:pt>
                <c:pt idx="194">
                  <c:v>7.92</c:v>
                </c:pt>
                <c:pt idx="195">
                  <c:v>7.8900000000000006</c:v>
                </c:pt>
                <c:pt idx="196">
                  <c:v>7.9499999999999993</c:v>
                </c:pt>
                <c:pt idx="197">
                  <c:v>8.0500000000000007</c:v>
                </c:pt>
                <c:pt idx="198">
                  <c:v>8.0649999999999995</c:v>
                </c:pt>
                <c:pt idx="199">
                  <c:v>8.0549999999999997</c:v>
                </c:pt>
                <c:pt idx="200">
                  <c:v>8.07</c:v>
                </c:pt>
                <c:pt idx="201">
                  <c:v>8.0749999999999993</c:v>
                </c:pt>
                <c:pt idx="202">
                  <c:v>8.1449999999999996</c:v>
                </c:pt>
                <c:pt idx="203">
                  <c:v>8.125</c:v>
                </c:pt>
                <c:pt idx="204">
                  <c:v>8.0850000000000009</c:v>
                </c:pt>
                <c:pt idx="205">
                  <c:v>8.0400000000000009</c:v>
                </c:pt>
                <c:pt idx="206">
                  <c:v>7.9600000000000009</c:v>
                </c:pt>
                <c:pt idx="207">
                  <c:v>8</c:v>
                </c:pt>
                <c:pt idx="208">
                  <c:v>8.0350000000000001</c:v>
                </c:pt>
                <c:pt idx="209">
                  <c:v>8.0549999999999997</c:v>
                </c:pt>
                <c:pt idx="210">
                  <c:v>8.0299999999999994</c:v>
                </c:pt>
                <c:pt idx="211">
                  <c:v>7.98</c:v>
                </c:pt>
                <c:pt idx="212">
                  <c:v>8.0250000000000004</c:v>
                </c:pt>
                <c:pt idx="213">
                  <c:v>8.0350000000000001</c:v>
                </c:pt>
                <c:pt idx="214">
                  <c:v>8.02</c:v>
                </c:pt>
                <c:pt idx="215">
                  <c:v>8.0650000000000013</c:v>
                </c:pt>
                <c:pt idx="216">
                  <c:v>8.0850000000000009</c:v>
                </c:pt>
                <c:pt idx="217">
                  <c:v>8.09</c:v>
                </c:pt>
                <c:pt idx="218">
                  <c:v>8.0449999999999999</c:v>
                </c:pt>
                <c:pt idx="219">
                  <c:v>8.0299999999999994</c:v>
                </c:pt>
                <c:pt idx="220">
                  <c:v>8.0549999999999997</c:v>
                </c:pt>
                <c:pt idx="221">
                  <c:v>8.0749999999999993</c:v>
                </c:pt>
                <c:pt idx="222">
                  <c:v>8.16</c:v>
                </c:pt>
                <c:pt idx="223">
                  <c:v>8.2050000000000001</c:v>
                </c:pt>
                <c:pt idx="224">
                  <c:v>8.1900000000000013</c:v>
                </c:pt>
                <c:pt idx="225">
                  <c:v>8.2149999999999999</c:v>
                </c:pt>
                <c:pt idx="226">
                  <c:v>8.2650000000000006</c:v>
                </c:pt>
                <c:pt idx="227">
                  <c:v>8.26</c:v>
                </c:pt>
                <c:pt idx="228">
                  <c:v>8.3000000000000007</c:v>
                </c:pt>
                <c:pt idx="229">
                  <c:v>8.3249999999999993</c:v>
                </c:pt>
                <c:pt idx="230">
                  <c:v>8.35</c:v>
                </c:pt>
                <c:pt idx="231">
                  <c:v>8.34</c:v>
                </c:pt>
                <c:pt idx="232">
                  <c:v>8.3650000000000002</c:v>
                </c:pt>
                <c:pt idx="233">
                  <c:v>8.3000000000000007</c:v>
                </c:pt>
                <c:pt idx="234">
                  <c:v>8.3650000000000002</c:v>
                </c:pt>
                <c:pt idx="235">
                  <c:v>8.3249999999999993</c:v>
                </c:pt>
                <c:pt idx="236">
                  <c:v>8.3149999999999995</c:v>
                </c:pt>
                <c:pt idx="237">
                  <c:v>8.3000000000000007</c:v>
                </c:pt>
                <c:pt idx="238">
                  <c:v>8.3150000000000013</c:v>
                </c:pt>
                <c:pt idx="239">
                  <c:v>8.2950000000000017</c:v>
                </c:pt>
                <c:pt idx="240">
                  <c:v>8.23</c:v>
                </c:pt>
                <c:pt idx="241">
                  <c:v>8.1849999999999987</c:v>
                </c:pt>
                <c:pt idx="242">
                  <c:v>8.15</c:v>
                </c:pt>
                <c:pt idx="243">
                  <c:v>8.19</c:v>
                </c:pt>
                <c:pt idx="244">
                  <c:v>8.2050000000000001</c:v>
                </c:pt>
                <c:pt idx="245">
                  <c:v>8.24</c:v>
                </c:pt>
                <c:pt idx="246">
                  <c:v>8.2650000000000006</c:v>
                </c:pt>
                <c:pt idx="247">
                  <c:v>8.19</c:v>
                </c:pt>
                <c:pt idx="248">
                  <c:v>8.23</c:v>
                </c:pt>
                <c:pt idx="249">
                  <c:v>8.1999999999999993</c:v>
                </c:pt>
                <c:pt idx="250">
                  <c:v>8.2750000000000004</c:v>
                </c:pt>
                <c:pt idx="251">
                  <c:v>8.2749999999999986</c:v>
                </c:pt>
                <c:pt idx="252">
                  <c:v>8.33</c:v>
                </c:pt>
                <c:pt idx="253">
                  <c:v>8.26</c:v>
                </c:pt>
                <c:pt idx="254">
                  <c:v>8.39</c:v>
                </c:pt>
                <c:pt idx="255">
                  <c:v>8.39</c:v>
                </c:pt>
                <c:pt idx="256">
                  <c:v>8.2899999999999991</c:v>
                </c:pt>
                <c:pt idx="257">
                  <c:v>8.245000000000001</c:v>
                </c:pt>
                <c:pt idx="258">
                  <c:v>8.2100000000000009</c:v>
                </c:pt>
                <c:pt idx="259">
                  <c:v>8.1549999999999994</c:v>
                </c:pt>
                <c:pt idx="260">
                  <c:v>8.16</c:v>
                </c:pt>
                <c:pt idx="261">
                  <c:v>8.14</c:v>
                </c:pt>
                <c:pt idx="262">
                  <c:v>8.18</c:v>
                </c:pt>
                <c:pt idx="263">
                  <c:v>8.129999999999999</c:v>
                </c:pt>
                <c:pt idx="264">
                  <c:v>8.120000000000001</c:v>
                </c:pt>
                <c:pt idx="265">
                  <c:v>8.24</c:v>
                </c:pt>
                <c:pt idx="266">
                  <c:v>8.1849999999999987</c:v>
                </c:pt>
                <c:pt idx="267">
                  <c:v>8.27</c:v>
                </c:pt>
                <c:pt idx="268">
                  <c:v>8.375</c:v>
                </c:pt>
                <c:pt idx="269">
                  <c:v>8.3949999999999996</c:v>
                </c:pt>
                <c:pt idx="270">
                  <c:v>8.44</c:v>
                </c:pt>
                <c:pt idx="271">
                  <c:v>8.4400000000000013</c:v>
                </c:pt>
                <c:pt idx="272">
                  <c:v>8.4550000000000001</c:v>
                </c:pt>
                <c:pt idx="273">
                  <c:v>8.3849999999999998</c:v>
                </c:pt>
                <c:pt idx="274">
                  <c:v>8.4649999999999999</c:v>
                </c:pt>
                <c:pt idx="275">
                  <c:v>8.5399999999999991</c:v>
                </c:pt>
                <c:pt idx="276">
                  <c:v>8.5350000000000001</c:v>
                </c:pt>
                <c:pt idx="277">
                  <c:v>8.5250000000000004</c:v>
                </c:pt>
                <c:pt idx="278">
                  <c:v>8.5300000000000011</c:v>
                </c:pt>
                <c:pt idx="279">
                  <c:v>8.5549999999999997</c:v>
                </c:pt>
                <c:pt idx="280">
                  <c:v>8.57</c:v>
                </c:pt>
                <c:pt idx="281">
                  <c:v>8.5449999999999999</c:v>
                </c:pt>
                <c:pt idx="282">
                  <c:v>8.5549999999999997</c:v>
                </c:pt>
                <c:pt idx="283">
                  <c:v>8.58</c:v>
                </c:pt>
                <c:pt idx="284">
                  <c:v>8.4649999999999999</c:v>
                </c:pt>
                <c:pt idx="285">
                  <c:v>8.49</c:v>
                </c:pt>
                <c:pt idx="286">
                  <c:v>8.4749999999999996</c:v>
                </c:pt>
                <c:pt idx="287">
                  <c:v>8.5449999999999999</c:v>
                </c:pt>
                <c:pt idx="288">
                  <c:v>8.6050000000000004</c:v>
                </c:pt>
                <c:pt idx="289">
                  <c:v>8.6750000000000007</c:v>
                </c:pt>
                <c:pt idx="290">
                  <c:v>8.7349999999999994</c:v>
                </c:pt>
                <c:pt idx="291">
                  <c:v>8.7850000000000001</c:v>
                </c:pt>
                <c:pt idx="292">
                  <c:v>8.83</c:v>
                </c:pt>
                <c:pt idx="293">
                  <c:v>8.82</c:v>
                </c:pt>
                <c:pt idx="294">
                  <c:v>8.89</c:v>
                </c:pt>
                <c:pt idx="295">
                  <c:v>8.9349999999999987</c:v>
                </c:pt>
                <c:pt idx="296">
                  <c:v>8.89</c:v>
                </c:pt>
                <c:pt idx="297">
                  <c:v>8.9050000000000011</c:v>
                </c:pt>
                <c:pt idx="298">
                  <c:v>8.8500000000000014</c:v>
                </c:pt>
                <c:pt idx="299">
                  <c:v>8.8550000000000004</c:v>
                </c:pt>
                <c:pt idx="300">
                  <c:v>8.77</c:v>
                </c:pt>
                <c:pt idx="301">
                  <c:v>8.7650000000000006</c:v>
                </c:pt>
                <c:pt idx="302">
                  <c:v>8.8049999999999997</c:v>
                </c:pt>
                <c:pt idx="303">
                  <c:v>8.8099999999999987</c:v>
                </c:pt>
                <c:pt idx="304">
                  <c:v>8.89</c:v>
                </c:pt>
                <c:pt idx="305">
                  <c:v>8.8150000000000013</c:v>
                </c:pt>
                <c:pt idx="306">
                  <c:v>8.92</c:v>
                </c:pt>
                <c:pt idx="307">
                  <c:v>8.9450000000000003</c:v>
                </c:pt>
                <c:pt idx="308">
                  <c:v>8.74</c:v>
                </c:pt>
                <c:pt idx="309">
                  <c:v>8.58</c:v>
                </c:pt>
                <c:pt idx="310">
                  <c:v>8.5449999999999999</c:v>
                </c:pt>
                <c:pt idx="311">
                  <c:v>8.5650000000000013</c:v>
                </c:pt>
                <c:pt idx="312">
                  <c:v>8.6900000000000013</c:v>
                </c:pt>
                <c:pt idx="313">
                  <c:v>8.745000000000001</c:v>
                </c:pt>
                <c:pt idx="314">
                  <c:v>8.6750000000000007</c:v>
                </c:pt>
                <c:pt idx="315">
                  <c:v>8.6999999999999993</c:v>
                </c:pt>
                <c:pt idx="316">
                  <c:v>8.6499999999999986</c:v>
                </c:pt>
                <c:pt idx="317">
                  <c:v>8.61</c:v>
                </c:pt>
                <c:pt idx="318">
                  <c:v>8.5500000000000007</c:v>
                </c:pt>
                <c:pt idx="319">
                  <c:v>8.5</c:v>
                </c:pt>
                <c:pt idx="320">
                  <c:v>8.4750000000000014</c:v>
                </c:pt>
                <c:pt idx="321">
                  <c:v>8.4600000000000009</c:v>
                </c:pt>
                <c:pt idx="322">
                  <c:v>8.5249999999999986</c:v>
                </c:pt>
                <c:pt idx="323">
                  <c:v>8.5250000000000004</c:v>
                </c:pt>
                <c:pt idx="324">
                  <c:v>8.6349999999999998</c:v>
                </c:pt>
                <c:pt idx="325">
                  <c:v>8.64</c:v>
                </c:pt>
                <c:pt idx="326">
                  <c:v>8.4550000000000001</c:v>
                </c:pt>
                <c:pt idx="327">
                  <c:v>8.4749999999999996</c:v>
                </c:pt>
                <c:pt idx="328">
                  <c:v>8.4600000000000009</c:v>
                </c:pt>
                <c:pt idx="329">
                  <c:v>8.4149999999999991</c:v>
                </c:pt>
                <c:pt idx="330">
                  <c:v>8.370000000000001</c:v>
                </c:pt>
                <c:pt idx="331">
                  <c:v>8.3249999999999993</c:v>
                </c:pt>
                <c:pt idx="332">
                  <c:v>8.3000000000000007</c:v>
                </c:pt>
                <c:pt idx="333">
                  <c:v>8.26</c:v>
                </c:pt>
                <c:pt idx="334">
                  <c:v>8.1849999999999987</c:v>
                </c:pt>
                <c:pt idx="335">
                  <c:v>8.1649999999999991</c:v>
                </c:pt>
                <c:pt idx="336">
                  <c:v>8.245000000000001</c:v>
                </c:pt>
                <c:pt idx="337">
                  <c:v>8.2349999999999994</c:v>
                </c:pt>
                <c:pt idx="338">
                  <c:v>8.2899999999999991</c:v>
                </c:pt>
                <c:pt idx="339">
                  <c:v>8.33</c:v>
                </c:pt>
                <c:pt idx="340">
                  <c:v>8.3000000000000007</c:v>
                </c:pt>
                <c:pt idx="341">
                  <c:v>8.2899999999999991</c:v>
                </c:pt>
                <c:pt idx="342">
                  <c:v>8.2650000000000006</c:v>
                </c:pt>
                <c:pt idx="343">
                  <c:v>8.32</c:v>
                </c:pt>
                <c:pt idx="344">
                  <c:v>8.3999999999999986</c:v>
                </c:pt>
                <c:pt idx="345">
                  <c:v>8.375</c:v>
                </c:pt>
                <c:pt idx="346">
                  <c:v>8.370000000000001</c:v>
                </c:pt>
                <c:pt idx="347">
                  <c:v>8.2449999999999992</c:v>
                </c:pt>
                <c:pt idx="348">
                  <c:v>8.25</c:v>
                </c:pt>
                <c:pt idx="349">
                  <c:v>8.245000000000001</c:v>
                </c:pt>
                <c:pt idx="350">
                  <c:v>8.2349999999999994</c:v>
                </c:pt>
                <c:pt idx="351">
                  <c:v>8.25</c:v>
                </c:pt>
                <c:pt idx="352">
                  <c:v>8.1050000000000004</c:v>
                </c:pt>
                <c:pt idx="353">
                  <c:v>8.17</c:v>
                </c:pt>
                <c:pt idx="354">
                  <c:v>8.2050000000000001</c:v>
                </c:pt>
                <c:pt idx="355">
                  <c:v>8.254999999999999</c:v>
                </c:pt>
                <c:pt idx="356">
                  <c:v>8.2899999999999991</c:v>
                </c:pt>
                <c:pt idx="357">
                  <c:v>8.3249999999999993</c:v>
                </c:pt>
                <c:pt idx="358">
                  <c:v>8.3249999999999993</c:v>
                </c:pt>
                <c:pt idx="359">
                  <c:v>8.375</c:v>
                </c:pt>
                <c:pt idx="360">
                  <c:v>8.3949999999999996</c:v>
                </c:pt>
                <c:pt idx="361">
                  <c:v>8.39</c:v>
                </c:pt>
                <c:pt idx="362">
                  <c:v>8.41</c:v>
                </c:pt>
                <c:pt idx="363">
                  <c:v>8.4600000000000009</c:v>
                </c:pt>
                <c:pt idx="364">
                  <c:v>8.4149999999999991</c:v>
                </c:pt>
                <c:pt idx="365">
                  <c:v>8.4600000000000009</c:v>
                </c:pt>
                <c:pt idx="366">
                  <c:v>8.4400000000000013</c:v>
                </c:pt>
                <c:pt idx="367">
                  <c:v>8.4450000000000003</c:v>
                </c:pt>
                <c:pt idx="368">
                  <c:v>8.48</c:v>
                </c:pt>
                <c:pt idx="369">
                  <c:v>8.4450000000000003</c:v>
                </c:pt>
                <c:pt idx="370">
                  <c:v>8.4549999999999983</c:v>
                </c:pt>
                <c:pt idx="371">
                  <c:v>8.49</c:v>
                </c:pt>
                <c:pt idx="372">
                  <c:v>8.3949999999999996</c:v>
                </c:pt>
                <c:pt idx="373">
                  <c:v>8.3999999999999986</c:v>
                </c:pt>
                <c:pt idx="374">
                  <c:v>8.4</c:v>
                </c:pt>
                <c:pt idx="375">
                  <c:v>8.4450000000000003</c:v>
                </c:pt>
                <c:pt idx="376">
                  <c:v>8.52</c:v>
                </c:pt>
                <c:pt idx="377">
                  <c:v>8.5850000000000009</c:v>
                </c:pt>
                <c:pt idx="378">
                  <c:v>8.625</c:v>
                </c:pt>
                <c:pt idx="379">
                  <c:v>8.59</c:v>
                </c:pt>
                <c:pt idx="380">
                  <c:v>8.5599999999999987</c:v>
                </c:pt>
                <c:pt idx="381">
                  <c:v>8.59</c:v>
                </c:pt>
                <c:pt idx="382">
                  <c:v>8.6750000000000007</c:v>
                </c:pt>
                <c:pt idx="383">
                  <c:v>8.7199999999999989</c:v>
                </c:pt>
                <c:pt idx="384">
                  <c:v>8.7750000000000004</c:v>
                </c:pt>
                <c:pt idx="385">
                  <c:v>8.73</c:v>
                </c:pt>
                <c:pt idx="386">
                  <c:v>8.74</c:v>
                </c:pt>
                <c:pt idx="387">
                  <c:v>8.6900000000000013</c:v>
                </c:pt>
                <c:pt idx="388">
                  <c:v>8.6549999999999994</c:v>
                </c:pt>
                <c:pt idx="389">
                  <c:v>8.6349999999999998</c:v>
                </c:pt>
                <c:pt idx="390">
                  <c:v>8.6349999999999998</c:v>
                </c:pt>
                <c:pt idx="391">
                  <c:v>8.5749999999999993</c:v>
                </c:pt>
                <c:pt idx="392">
                  <c:v>8.5350000000000001</c:v>
                </c:pt>
                <c:pt idx="393">
                  <c:v>8.5500000000000007</c:v>
                </c:pt>
                <c:pt idx="394">
                  <c:v>8.48</c:v>
                </c:pt>
                <c:pt idx="395">
                  <c:v>8.51</c:v>
                </c:pt>
                <c:pt idx="396">
                  <c:v>8.5549999999999997</c:v>
                </c:pt>
                <c:pt idx="397">
                  <c:v>8.52</c:v>
                </c:pt>
                <c:pt idx="398">
                  <c:v>8.5250000000000004</c:v>
                </c:pt>
                <c:pt idx="399">
                  <c:v>8.5100000000000016</c:v>
                </c:pt>
                <c:pt idx="400">
                  <c:v>8.39</c:v>
                </c:pt>
                <c:pt idx="401">
                  <c:v>8.370000000000001</c:v>
                </c:pt>
                <c:pt idx="402">
                  <c:v>8.3949999999999996</c:v>
                </c:pt>
                <c:pt idx="403">
                  <c:v>8.5</c:v>
                </c:pt>
                <c:pt idx="404">
                  <c:v>8.5150000000000006</c:v>
                </c:pt>
                <c:pt idx="405">
                  <c:v>8.6050000000000004</c:v>
                </c:pt>
                <c:pt idx="406">
                  <c:v>8.6849999999999987</c:v>
                </c:pt>
                <c:pt idx="407">
                  <c:v>8.61</c:v>
                </c:pt>
                <c:pt idx="408">
                  <c:v>8.625</c:v>
                </c:pt>
                <c:pt idx="409">
                  <c:v>8.6550000000000011</c:v>
                </c:pt>
                <c:pt idx="410">
                  <c:v>8.65</c:v>
                </c:pt>
                <c:pt idx="411">
                  <c:v>8.754999999999999</c:v>
                </c:pt>
                <c:pt idx="412">
                  <c:v>8.8150000000000013</c:v>
                </c:pt>
                <c:pt idx="413">
                  <c:v>8.745000000000001</c:v>
                </c:pt>
                <c:pt idx="414">
                  <c:v>8.75</c:v>
                </c:pt>
                <c:pt idx="415">
                  <c:v>8.65</c:v>
                </c:pt>
                <c:pt idx="416">
                  <c:v>8.7249999999999996</c:v>
                </c:pt>
                <c:pt idx="417">
                  <c:v>8.69</c:v>
                </c:pt>
                <c:pt idx="418">
                  <c:v>8.7249999999999996</c:v>
                </c:pt>
                <c:pt idx="419">
                  <c:v>8.7899999999999991</c:v>
                </c:pt>
                <c:pt idx="420">
                  <c:v>8.9400000000000013</c:v>
                </c:pt>
                <c:pt idx="421">
                  <c:v>9.0399999999999991</c:v>
                </c:pt>
                <c:pt idx="422">
                  <c:v>9.0300000000000011</c:v>
                </c:pt>
                <c:pt idx="423">
                  <c:v>8.9149999999999991</c:v>
                </c:pt>
                <c:pt idx="424">
                  <c:v>8.93</c:v>
                </c:pt>
                <c:pt idx="425">
                  <c:v>8.91</c:v>
                </c:pt>
                <c:pt idx="426">
                  <c:v>8.8849999999999998</c:v>
                </c:pt>
                <c:pt idx="427">
                  <c:v>8.8650000000000002</c:v>
                </c:pt>
                <c:pt idx="428">
                  <c:v>8.91</c:v>
                </c:pt>
                <c:pt idx="429">
                  <c:v>8.93</c:v>
                </c:pt>
                <c:pt idx="430">
                  <c:v>8.9</c:v>
                </c:pt>
                <c:pt idx="431">
                  <c:v>8.9550000000000001</c:v>
                </c:pt>
                <c:pt idx="432">
                  <c:v>8.8699999999999992</c:v>
                </c:pt>
                <c:pt idx="433">
                  <c:v>8.83</c:v>
                </c:pt>
                <c:pt idx="434">
                  <c:v>8.81</c:v>
                </c:pt>
                <c:pt idx="435">
                  <c:v>8.8150000000000013</c:v>
                </c:pt>
                <c:pt idx="436">
                  <c:v>8.8350000000000009</c:v>
                </c:pt>
                <c:pt idx="437">
                  <c:v>8.8550000000000004</c:v>
                </c:pt>
                <c:pt idx="438">
                  <c:v>8.9699999999999989</c:v>
                </c:pt>
                <c:pt idx="439">
                  <c:v>8.9550000000000001</c:v>
                </c:pt>
                <c:pt idx="440">
                  <c:v>8.9749999999999996</c:v>
                </c:pt>
                <c:pt idx="441">
                  <c:v>9.004999999999999</c:v>
                </c:pt>
                <c:pt idx="442">
                  <c:v>8.8849999999999998</c:v>
                </c:pt>
                <c:pt idx="443">
                  <c:v>9.0500000000000007</c:v>
                </c:pt>
                <c:pt idx="444">
                  <c:v>9.2100000000000009</c:v>
                </c:pt>
                <c:pt idx="445">
                  <c:v>9.2399999999999984</c:v>
                </c:pt>
                <c:pt idx="446">
                  <c:v>9.2399999999999984</c:v>
                </c:pt>
                <c:pt idx="447">
                  <c:v>9.2100000000000009</c:v>
                </c:pt>
                <c:pt idx="448">
                  <c:v>9.17</c:v>
                </c:pt>
                <c:pt idx="449">
                  <c:v>9.120000000000001</c:v>
                </c:pt>
                <c:pt idx="450">
                  <c:v>9.1900000000000013</c:v>
                </c:pt>
                <c:pt idx="451">
                  <c:v>9.245000000000001</c:v>
                </c:pt>
                <c:pt idx="452">
                  <c:v>9.23</c:v>
                </c:pt>
                <c:pt idx="453">
                  <c:v>9.2349999999999994</c:v>
                </c:pt>
                <c:pt idx="454">
                  <c:v>9.2249999999999996</c:v>
                </c:pt>
                <c:pt idx="455">
                  <c:v>9.1750000000000007</c:v>
                </c:pt>
                <c:pt idx="456">
                  <c:v>9.1950000000000003</c:v>
                </c:pt>
                <c:pt idx="457">
                  <c:v>9.2349999999999994</c:v>
                </c:pt>
                <c:pt idx="458">
                  <c:v>9.3149999999999995</c:v>
                </c:pt>
                <c:pt idx="459">
                  <c:v>9.1900000000000013</c:v>
                </c:pt>
                <c:pt idx="460">
                  <c:v>9.2149999999999999</c:v>
                </c:pt>
                <c:pt idx="461">
                  <c:v>9.129999999999999</c:v>
                </c:pt>
                <c:pt idx="462">
                  <c:v>9.125</c:v>
                </c:pt>
                <c:pt idx="463">
                  <c:v>9.07</c:v>
                </c:pt>
                <c:pt idx="464">
                  <c:v>9.11</c:v>
                </c:pt>
                <c:pt idx="465">
                  <c:v>9.2399999999999984</c:v>
                </c:pt>
                <c:pt idx="466">
                  <c:v>9.1999999999999993</c:v>
                </c:pt>
                <c:pt idx="467">
                  <c:v>9.18</c:v>
                </c:pt>
                <c:pt idx="468">
                  <c:v>9.25</c:v>
                </c:pt>
                <c:pt idx="469">
                  <c:v>9.1900000000000013</c:v>
                </c:pt>
                <c:pt idx="470">
                  <c:v>9.0250000000000004</c:v>
                </c:pt>
                <c:pt idx="471">
                  <c:v>9.0300000000000011</c:v>
                </c:pt>
                <c:pt idx="472">
                  <c:v>8.9899999999999984</c:v>
                </c:pt>
                <c:pt idx="473">
                  <c:v>9.120000000000001</c:v>
                </c:pt>
                <c:pt idx="474">
                  <c:v>9.4200000000000017</c:v>
                </c:pt>
                <c:pt idx="475">
                  <c:v>9.5</c:v>
                </c:pt>
                <c:pt idx="476">
                  <c:v>9.4050000000000011</c:v>
                </c:pt>
                <c:pt idx="477">
                  <c:v>9.3150000000000013</c:v>
                </c:pt>
                <c:pt idx="478">
                  <c:v>9.2650000000000006</c:v>
                </c:pt>
                <c:pt idx="479">
                  <c:v>9.2100000000000009</c:v>
                </c:pt>
                <c:pt idx="480">
                  <c:v>9.19</c:v>
                </c:pt>
                <c:pt idx="481">
                  <c:v>9.2200000000000006</c:v>
                </c:pt>
                <c:pt idx="482">
                  <c:v>9.2949999999999999</c:v>
                </c:pt>
                <c:pt idx="483">
                  <c:v>9.3550000000000004</c:v>
                </c:pt>
                <c:pt idx="484">
                  <c:v>9.3550000000000004</c:v>
                </c:pt>
                <c:pt idx="485">
                  <c:v>9.620000000000001</c:v>
                </c:pt>
                <c:pt idx="486">
                  <c:v>9.6050000000000004</c:v>
                </c:pt>
                <c:pt idx="487">
                  <c:v>9.6999999999999993</c:v>
                </c:pt>
                <c:pt idx="488">
                  <c:v>9.8949999999999996</c:v>
                </c:pt>
                <c:pt idx="489">
                  <c:v>9.8999999999999986</c:v>
                </c:pt>
                <c:pt idx="490">
                  <c:v>9.9450000000000003</c:v>
                </c:pt>
                <c:pt idx="491">
                  <c:v>9.99</c:v>
                </c:pt>
                <c:pt idx="492">
                  <c:v>9.9649999999999999</c:v>
                </c:pt>
                <c:pt idx="493">
                  <c:v>10.135</c:v>
                </c:pt>
                <c:pt idx="494">
                  <c:v>10.215</c:v>
                </c:pt>
                <c:pt idx="495">
                  <c:v>10.17</c:v>
                </c:pt>
                <c:pt idx="496">
                  <c:v>10.27</c:v>
                </c:pt>
                <c:pt idx="497">
                  <c:v>10.32</c:v>
                </c:pt>
                <c:pt idx="498">
                  <c:v>10.225</c:v>
                </c:pt>
                <c:pt idx="499">
                  <c:v>10.36</c:v>
                </c:pt>
                <c:pt idx="500">
                  <c:v>10.285</c:v>
                </c:pt>
                <c:pt idx="501">
                  <c:v>10.195</c:v>
                </c:pt>
                <c:pt idx="502">
                  <c:v>10.175000000000001</c:v>
                </c:pt>
                <c:pt idx="503">
                  <c:v>10.344999999999999</c:v>
                </c:pt>
                <c:pt idx="504">
                  <c:v>10.405000000000001</c:v>
                </c:pt>
                <c:pt idx="505">
                  <c:v>10.31</c:v>
                </c:pt>
              </c:numCache>
            </c:numRef>
          </c:val>
          <c:smooth val="0"/>
          <c:extLst>
            <c:ext xmlns:c16="http://schemas.microsoft.com/office/drawing/2014/chart" uri="{C3380CC4-5D6E-409C-BE32-E72D297353CC}">
              <c16:uniqueId val="{00000003-22E4-6949-9647-0C7940B8A366}"/>
            </c:ext>
          </c:extLst>
        </c:ser>
        <c:dLbls>
          <c:showLegendKey val="0"/>
          <c:showVal val="0"/>
          <c:showCatName val="0"/>
          <c:showSerName val="0"/>
          <c:showPercent val="0"/>
          <c:showBubbleSize val="0"/>
        </c:dLbls>
        <c:smooth val="0"/>
        <c:axId val="243103808"/>
        <c:axId val="1878801007"/>
      </c:lineChart>
      <c:dateAx>
        <c:axId val="243103808"/>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878801007"/>
        <c:crosses val="autoZero"/>
        <c:auto val="1"/>
        <c:lblOffset val="100"/>
        <c:baseTimeUnit val="days"/>
      </c:dateAx>
      <c:valAx>
        <c:axId val="187880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43103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1 год</c:v>
          </c:tx>
          <c:spPr>
            <a:ln w="28575" cap="rnd">
              <a:solidFill>
                <a:schemeClr val="accent1"/>
              </a:solidFill>
              <a:round/>
            </a:ln>
            <a:effectLst/>
          </c:spPr>
          <c:marker>
            <c:symbol val="none"/>
          </c:marker>
          <c:cat>
            <c:numRef>
              <c:f>'Yield Curves'!$A$3:$A$508</c:f>
              <c:numCache>
                <c:formatCode>m/d/yy</c:formatCode>
                <c:ptCount val="506"/>
                <c:pt idx="0">
                  <c:v>43132</c:v>
                </c:pt>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c:v>43111</c:v>
                </c:pt>
                <c:pt idx="16">
                  <c:v>43110</c:v>
                </c:pt>
                <c:pt idx="17">
                  <c:v>43109</c:v>
                </c:pt>
                <c:pt idx="18">
                  <c:v>43105</c:v>
                </c:pt>
                <c:pt idx="19">
                  <c:v>43104</c:v>
                </c:pt>
                <c:pt idx="20">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c:v>43077</c:v>
                </c:pt>
                <c:pt idx="37">
                  <c:v>43076</c:v>
                </c:pt>
                <c:pt idx="38">
                  <c:v>43075</c:v>
                </c:pt>
                <c:pt idx="39">
                  <c:v>43074</c:v>
                </c:pt>
                <c:pt idx="40">
                  <c:v>43073</c:v>
                </c:pt>
                <c:pt idx="41">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c:v>43047</c:v>
                </c:pt>
                <c:pt idx="59">
                  <c:v>43046</c:v>
                </c:pt>
                <c:pt idx="60">
                  <c:v>43042</c:v>
                </c:pt>
                <c:pt idx="61">
                  <c:v>43041</c:v>
                </c:pt>
                <c:pt idx="62">
                  <c:v>43040</c:v>
                </c:pt>
                <c:pt idx="63">
                  <c:v>43039</c:v>
                </c:pt>
                <c:pt idx="64">
                  <c:v>43038</c:v>
                </c:pt>
                <c:pt idx="65">
                  <c:v>43035</c:v>
                </c:pt>
                <c:pt idx="66">
                  <c:v>43034</c:v>
                </c:pt>
                <c:pt idx="67">
                  <c:v>43033</c:v>
                </c:pt>
                <c:pt idx="68">
                  <c:v>43032</c:v>
                </c:pt>
                <c:pt idx="69">
                  <c:v>43031</c:v>
                </c:pt>
                <c:pt idx="70">
                  <c:v>43028</c:v>
                </c:pt>
                <c:pt idx="71">
                  <c:v>43027</c:v>
                </c:pt>
                <c:pt idx="72">
                  <c:v>43026</c:v>
                </c:pt>
                <c:pt idx="73">
                  <c:v>43025</c:v>
                </c:pt>
                <c:pt idx="74">
                  <c:v>43024</c:v>
                </c:pt>
                <c:pt idx="75">
                  <c:v>43021</c:v>
                </c:pt>
                <c:pt idx="76">
                  <c:v>43020</c:v>
                </c:pt>
                <c:pt idx="77">
                  <c:v>43019</c:v>
                </c:pt>
                <c:pt idx="78">
                  <c:v>43018</c:v>
                </c:pt>
                <c:pt idx="79">
                  <c:v>43017</c:v>
                </c:pt>
                <c:pt idx="80">
                  <c:v>43014</c:v>
                </c:pt>
                <c:pt idx="81">
                  <c:v>43013</c:v>
                </c:pt>
                <c:pt idx="82">
                  <c:v>43012</c:v>
                </c:pt>
                <c:pt idx="83">
                  <c:v>43011</c:v>
                </c:pt>
                <c:pt idx="84">
                  <c:v>43010</c:v>
                </c:pt>
                <c:pt idx="85">
                  <c:v>43007</c:v>
                </c:pt>
                <c:pt idx="86">
                  <c:v>43006</c:v>
                </c:pt>
                <c:pt idx="87">
                  <c:v>43005</c:v>
                </c:pt>
                <c:pt idx="88">
                  <c:v>43004</c:v>
                </c:pt>
                <c:pt idx="89">
                  <c:v>43003</c:v>
                </c:pt>
                <c:pt idx="90">
                  <c:v>43000</c:v>
                </c:pt>
                <c:pt idx="91">
                  <c:v>42999</c:v>
                </c:pt>
                <c:pt idx="92">
                  <c:v>42998</c:v>
                </c:pt>
                <c:pt idx="93">
                  <c:v>42997</c:v>
                </c:pt>
                <c:pt idx="94">
                  <c:v>42996</c:v>
                </c:pt>
                <c:pt idx="95">
                  <c:v>42993</c:v>
                </c:pt>
                <c:pt idx="96">
                  <c:v>42992</c:v>
                </c:pt>
                <c:pt idx="97">
                  <c:v>42991</c:v>
                </c:pt>
                <c:pt idx="98">
                  <c:v>42990</c:v>
                </c:pt>
                <c:pt idx="99">
                  <c:v>42989</c:v>
                </c:pt>
                <c:pt idx="100">
                  <c:v>42986</c:v>
                </c:pt>
                <c:pt idx="101">
                  <c:v>42985</c:v>
                </c:pt>
                <c:pt idx="102">
                  <c:v>42984</c:v>
                </c:pt>
                <c:pt idx="103">
                  <c:v>42983</c:v>
                </c:pt>
                <c:pt idx="104">
                  <c:v>42982</c:v>
                </c:pt>
                <c:pt idx="105">
                  <c:v>42979</c:v>
                </c:pt>
                <c:pt idx="106">
                  <c:v>42978</c:v>
                </c:pt>
                <c:pt idx="107">
                  <c:v>42977</c:v>
                </c:pt>
                <c:pt idx="108">
                  <c:v>42976</c:v>
                </c:pt>
                <c:pt idx="109">
                  <c:v>42975</c:v>
                </c:pt>
                <c:pt idx="110">
                  <c:v>42972</c:v>
                </c:pt>
                <c:pt idx="111">
                  <c:v>42971</c:v>
                </c:pt>
                <c:pt idx="112">
                  <c:v>42970</c:v>
                </c:pt>
                <c:pt idx="113">
                  <c:v>42969</c:v>
                </c:pt>
                <c:pt idx="114">
                  <c:v>42968</c:v>
                </c:pt>
                <c:pt idx="115">
                  <c:v>42965</c:v>
                </c:pt>
                <c:pt idx="116">
                  <c:v>42964</c:v>
                </c:pt>
                <c:pt idx="117">
                  <c:v>42963</c:v>
                </c:pt>
                <c:pt idx="118">
                  <c:v>42962</c:v>
                </c:pt>
                <c:pt idx="119">
                  <c:v>42961</c:v>
                </c:pt>
                <c:pt idx="120">
                  <c:v>42958</c:v>
                </c:pt>
                <c:pt idx="121">
                  <c:v>42957</c:v>
                </c:pt>
                <c:pt idx="122">
                  <c:v>42956</c:v>
                </c:pt>
                <c:pt idx="123">
                  <c:v>42955</c:v>
                </c:pt>
                <c:pt idx="124">
                  <c:v>42954</c:v>
                </c:pt>
                <c:pt idx="125">
                  <c:v>42951</c:v>
                </c:pt>
                <c:pt idx="126">
                  <c:v>42950</c:v>
                </c:pt>
                <c:pt idx="127">
                  <c:v>42949</c:v>
                </c:pt>
                <c:pt idx="128">
                  <c:v>42948</c:v>
                </c:pt>
                <c:pt idx="129">
                  <c:v>42947</c:v>
                </c:pt>
                <c:pt idx="130">
                  <c:v>42944</c:v>
                </c:pt>
                <c:pt idx="131">
                  <c:v>42943</c:v>
                </c:pt>
                <c:pt idx="132">
                  <c:v>42942</c:v>
                </c:pt>
                <c:pt idx="133">
                  <c:v>42941</c:v>
                </c:pt>
                <c:pt idx="134">
                  <c:v>42940</c:v>
                </c:pt>
                <c:pt idx="135">
                  <c:v>42937</c:v>
                </c:pt>
                <c:pt idx="136">
                  <c:v>42936</c:v>
                </c:pt>
                <c:pt idx="137">
                  <c:v>42935</c:v>
                </c:pt>
                <c:pt idx="138">
                  <c:v>42934</c:v>
                </c:pt>
                <c:pt idx="139">
                  <c:v>42933</c:v>
                </c:pt>
                <c:pt idx="140">
                  <c:v>42930</c:v>
                </c:pt>
                <c:pt idx="141">
                  <c:v>42929</c:v>
                </c:pt>
                <c:pt idx="142">
                  <c:v>42928</c:v>
                </c:pt>
                <c:pt idx="143">
                  <c:v>42927</c:v>
                </c:pt>
                <c:pt idx="144">
                  <c:v>42926</c:v>
                </c:pt>
                <c:pt idx="145">
                  <c:v>42923</c:v>
                </c:pt>
                <c:pt idx="146">
                  <c:v>42922</c:v>
                </c:pt>
                <c:pt idx="147">
                  <c:v>42921</c:v>
                </c:pt>
                <c:pt idx="148">
                  <c:v>42920</c:v>
                </c:pt>
                <c:pt idx="149">
                  <c:v>42919</c:v>
                </c:pt>
                <c:pt idx="150">
                  <c:v>42916</c:v>
                </c:pt>
                <c:pt idx="151">
                  <c:v>42915</c:v>
                </c:pt>
                <c:pt idx="152">
                  <c:v>42914</c:v>
                </c:pt>
                <c:pt idx="153">
                  <c:v>42913</c:v>
                </c:pt>
                <c:pt idx="154">
                  <c:v>42912</c:v>
                </c:pt>
                <c:pt idx="155">
                  <c:v>42909</c:v>
                </c:pt>
                <c:pt idx="156">
                  <c:v>42908</c:v>
                </c:pt>
                <c:pt idx="157">
                  <c:v>42907</c:v>
                </c:pt>
                <c:pt idx="158">
                  <c:v>42906</c:v>
                </c:pt>
                <c:pt idx="159">
                  <c:v>42905</c:v>
                </c:pt>
                <c:pt idx="160">
                  <c:v>42902</c:v>
                </c:pt>
                <c:pt idx="161">
                  <c:v>42901</c:v>
                </c:pt>
                <c:pt idx="162">
                  <c:v>42900</c:v>
                </c:pt>
                <c:pt idx="163">
                  <c:v>42899</c:v>
                </c:pt>
                <c:pt idx="164">
                  <c:v>42895</c:v>
                </c:pt>
                <c:pt idx="165">
                  <c:v>42894</c:v>
                </c:pt>
                <c:pt idx="166">
                  <c:v>42893</c:v>
                </c:pt>
                <c:pt idx="167">
                  <c:v>42892</c:v>
                </c:pt>
                <c:pt idx="168">
                  <c:v>42891</c:v>
                </c:pt>
                <c:pt idx="169">
                  <c:v>42888</c:v>
                </c:pt>
                <c:pt idx="170">
                  <c:v>42887</c:v>
                </c:pt>
                <c:pt idx="171">
                  <c:v>42886</c:v>
                </c:pt>
                <c:pt idx="172">
                  <c:v>42885</c:v>
                </c:pt>
                <c:pt idx="173">
                  <c:v>42884</c:v>
                </c:pt>
                <c:pt idx="174">
                  <c:v>42881</c:v>
                </c:pt>
                <c:pt idx="175">
                  <c:v>42880</c:v>
                </c:pt>
                <c:pt idx="176">
                  <c:v>42879</c:v>
                </c:pt>
                <c:pt idx="177">
                  <c:v>42878</c:v>
                </c:pt>
                <c:pt idx="178">
                  <c:v>42877</c:v>
                </c:pt>
                <c:pt idx="179">
                  <c:v>42874</c:v>
                </c:pt>
                <c:pt idx="180">
                  <c:v>42873</c:v>
                </c:pt>
                <c:pt idx="181">
                  <c:v>42872</c:v>
                </c:pt>
                <c:pt idx="182">
                  <c:v>42871</c:v>
                </c:pt>
                <c:pt idx="183">
                  <c:v>42870</c:v>
                </c:pt>
                <c:pt idx="184">
                  <c:v>42867</c:v>
                </c:pt>
                <c:pt idx="185">
                  <c:v>42866</c:v>
                </c:pt>
                <c:pt idx="186">
                  <c:v>42865</c:v>
                </c:pt>
                <c:pt idx="187">
                  <c:v>42860</c:v>
                </c:pt>
                <c:pt idx="188">
                  <c:v>42859</c:v>
                </c:pt>
                <c:pt idx="189">
                  <c:v>42858</c:v>
                </c:pt>
                <c:pt idx="190">
                  <c:v>42857</c:v>
                </c:pt>
                <c:pt idx="191">
                  <c:v>42853</c:v>
                </c:pt>
                <c:pt idx="192">
                  <c:v>42852</c:v>
                </c:pt>
                <c:pt idx="193">
                  <c:v>42851</c:v>
                </c:pt>
                <c:pt idx="194">
                  <c:v>42850</c:v>
                </c:pt>
                <c:pt idx="195">
                  <c:v>42849</c:v>
                </c:pt>
                <c:pt idx="196">
                  <c:v>42845</c:v>
                </c:pt>
                <c:pt idx="197">
                  <c:v>42844</c:v>
                </c:pt>
                <c:pt idx="198">
                  <c:v>42843</c:v>
                </c:pt>
                <c:pt idx="199">
                  <c:v>42842</c:v>
                </c:pt>
                <c:pt idx="200">
                  <c:v>42839</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42801</c:v>
                </c:pt>
                <c:pt idx="228">
                  <c:v>42800</c:v>
                </c:pt>
                <c:pt idx="229">
                  <c:v>42797</c:v>
                </c:pt>
                <c:pt idx="230">
                  <c:v>42796</c:v>
                </c:pt>
                <c:pt idx="231">
                  <c:v>42795</c:v>
                </c:pt>
                <c:pt idx="232">
                  <c:v>42794</c:v>
                </c:pt>
                <c:pt idx="233">
                  <c:v>42793</c:v>
                </c:pt>
                <c:pt idx="234">
                  <c:v>42790</c:v>
                </c:pt>
                <c:pt idx="235">
                  <c:v>42788</c:v>
                </c:pt>
                <c:pt idx="236">
                  <c:v>42787</c:v>
                </c:pt>
                <c:pt idx="237">
                  <c:v>42786</c:v>
                </c:pt>
                <c:pt idx="238">
                  <c:v>42783</c:v>
                </c:pt>
                <c:pt idx="239">
                  <c:v>42782</c:v>
                </c:pt>
                <c:pt idx="240">
                  <c:v>42781</c:v>
                </c:pt>
                <c:pt idx="241">
                  <c:v>42780</c:v>
                </c:pt>
                <c:pt idx="242">
                  <c:v>42779</c:v>
                </c:pt>
                <c:pt idx="243">
                  <c:v>42776</c:v>
                </c:pt>
                <c:pt idx="244">
                  <c:v>42775</c:v>
                </c:pt>
                <c:pt idx="245">
                  <c:v>42774</c:v>
                </c:pt>
                <c:pt idx="246">
                  <c:v>42773</c:v>
                </c:pt>
                <c:pt idx="247">
                  <c:v>42772</c:v>
                </c:pt>
                <c:pt idx="248">
                  <c:v>42769</c:v>
                </c:pt>
                <c:pt idx="249">
                  <c:v>42768</c:v>
                </c:pt>
                <c:pt idx="250">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c:v>42745</c:v>
                </c:pt>
                <c:pt idx="267">
                  <c:v>42744</c:v>
                </c:pt>
                <c:pt idx="268">
                  <c:v>42741</c:v>
                </c:pt>
                <c:pt idx="269">
                  <c:v>42740</c:v>
                </c:pt>
                <c:pt idx="270">
                  <c:v>42739</c:v>
                </c:pt>
                <c:pt idx="271">
                  <c:v>42738</c:v>
                </c:pt>
                <c:pt idx="272">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c:v>42712</c:v>
                </c:pt>
                <c:pt idx="289">
                  <c:v>42711</c:v>
                </c:pt>
                <c:pt idx="290">
                  <c:v>42710</c:v>
                </c:pt>
                <c:pt idx="291">
                  <c:v>42709</c:v>
                </c:pt>
                <c:pt idx="292">
                  <c:v>42706</c:v>
                </c:pt>
                <c:pt idx="293">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c:v>42682</c:v>
                </c:pt>
                <c:pt idx="311">
                  <c:v>42681</c:v>
                </c:pt>
                <c:pt idx="312">
                  <c:v>42677</c:v>
                </c:pt>
                <c:pt idx="313">
                  <c:v>42676</c:v>
                </c:pt>
                <c:pt idx="314">
                  <c:v>42675</c:v>
                </c:pt>
                <c:pt idx="315">
                  <c:v>42674</c:v>
                </c:pt>
                <c:pt idx="316">
                  <c:v>42671</c:v>
                </c:pt>
                <c:pt idx="317">
                  <c:v>42670</c:v>
                </c:pt>
                <c:pt idx="318">
                  <c:v>42669</c:v>
                </c:pt>
                <c:pt idx="319">
                  <c:v>42668</c:v>
                </c:pt>
                <c:pt idx="320">
                  <c:v>42667</c:v>
                </c:pt>
                <c:pt idx="321">
                  <c:v>42664</c:v>
                </c:pt>
                <c:pt idx="322">
                  <c:v>42663</c:v>
                </c:pt>
                <c:pt idx="323">
                  <c:v>42662</c:v>
                </c:pt>
                <c:pt idx="324">
                  <c:v>42661</c:v>
                </c:pt>
                <c:pt idx="325">
                  <c:v>42660</c:v>
                </c:pt>
                <c:pt idx="326">
                  <c:v>42657</c:v>
                </c:pt>
                <c:pt idx="327">
                  <c:v>42656</c:v>
                </c:pt>
                <c:pt idx="328">
                  <c:v>42655</c:v>
                </c:pt>
                <c:pt idx="329">
                  <c:v>42654</c:v>
                </c:pt>
                <c:pt idx="330">
                  <c:v>42653</c:v>
                </c:pt>
                <c:pt idx="331">
                  <c:v>42650</c:v>
                </c:pt>
                <c:pt idx="332">
                  <c:v>42649</c:v>
                </c:pt>
                <c:pt idx="333">
                  <c:v>42648</c:v>
                </c:pt>
                <c:pt idx="334">
                  <c:v>42647</c:v>
                </c:pt>
                <c:pt idx="335">
                  <c:v>42646</c:v>
                </c:pt>
                <c:pt idx="336">
                  <c:v>42643</c:v>
                </c:pt>
                <c:pt idx="337">
                  <c:v>42642</c:v>
                </c:pt>
                <c:pt idx="338">
                  <c:v>42641</c:v>
                </c:pt>
                <c:pt idx="339">
                  <c:v>42640</c:v>
                </c:pt>
                <c:pt idx="340">
                  <c:v>42639</c:v>
                </c:pt>
                <c:pt idx="341">
                  <c:v>42636</c:v>
                </c:pt>
                <c:pt idx="342">
                  <c:v>42635</c:v>
                </c:pt>
                <c:pt idx="343">
                  <c:v>42634</c:v>
                </c:pt>
                <c:pt idx="344">
                  <c:v>42633</c:v>
                </c:pt>
                <c:pt idx="345">
                  <c:v>42632</c:v>
                </c:pt>
                <c:pt idx="346">
                  <c:v>42629</c:v>
                </c:pt>
                <c:pt idx="347">
                  <c:v>42628</c:v>
                </c:pt>
                <c:pt idx="348">
                  <c:v>42627</c:v>
                </c:pt>
                <c:pt idx="349">
                  <c:v>42626</c:v>
                </c:pt>
                <c:pt idx="350">
                  <c:v>42625</c:v>
                </c:pt>
                <c:pt idx="351">
                  <c:v>42622</c:v>
                </c:pt>
                <c:pt idx="352">
                  <c:v>42621</c:v>
                </c:pt>
                <c:pt idx="353">
                  <c:v>42620</c:v>
                </c:pt>
                <c:pt idx="354">
                  <c:v>42619</c:v>
                </c:pt>
                <c:pt idx="355">
                  <c:v>42618</c:v>
                </c:pt>
                <c:pt idx="356">
                  <c:v>42615</c:v>
                </c:pt>
                <c:pt idx="357">
                  <c:v>42614</c:v>
                </c:pt>
                <c:pt idx="358">
                  <c:v>42613</c:v>
                </c:pt>
                <c:pt idx="359">
                  <c:v>42612</c:v>
                </c:pt>
                <c:pt idx="360">
                  <c:v>42611</c:v>
                </c:pt>
                <c:pt idx="361">
                  <c:v>42608</c:v>
                </c:pt>
                <c:pt idx="362">
                  <c:v>42607</c:v>
                </c:pt>
                <c:pt idx="363">
                  <c:v>42606</c:v>
                </c:pt>
                <c:pt idx="364">
                  <c:v>42605</c:v>
                </c:pt>
                <c:pt idx="365">
                  <c:v>42604</c:v>
                </c:pt>
                <c:pt idx="366">
                  <c:v>42601</c:v>
                </c:pt>
                <c:pt idx="367">
                  <c:v>42600</c:v>
                </c:pt>
                <c:pt idx="368">
                  <c:v>42599</c:v>
                </c:pt>
                <c:pt idx="369">
                  <c:v>42598</c:v>
                </c:pt>
                <c:pt idx="370">
                  <c:v>42597</c:v>
                </c:pt>
                <c:pt idx="371">
                  <c:v>42594</c:v>
                </c:pt>
                <c:pt idx="372">
                  <c:v>42593</c:v>
                </c:pt>
                <c:pt idx="373">
                  <c:v>42592</c:v>
                </c:pt>
                <c:pt idx="374">
                  <c:v>42591</c:v>
                </c:pt>
                <c:pt idx="375">
                  <c:v>42590</c:v>
                </c:pt>
                <c:pt idx="376">
                  <c:v>42587</c:v>
                </c:pt>
                <c:pt idx="377">
                  <c:v>42586</c:v>
                </c:pt>
                <c:pt idx="378">
                  <c:v>42585</c:v>
                </c:pt>
                <c:pt idx="379">
                  <c:v>42584</c:v>
                </c:pt>
                <c:pt idx="380">
                  <c:v>42583</c:v>
                </c:pt>
                <c:pt idx="381">
                  <c:v>42580</c:v>
                </c:pt>
                <c:pt idx="382">
                  <c:v>42579</c:v>
                </c:pt>
                <c:pt idx="383">
                  <c:v>42578</c:v>
                </c:pt>
                <c:pt idx="384">
                  <c:v>42577</c:v>
                </c:pt>
                <c:pt idx="385">
                  <c:v>42576</c:v>
                </c:pt>
                <c:pt idx="386">
                  <c:v>42573</c:v>
                </c:pt>
                <c:pt idx="387">
                  <c:v>42572</c:v>
                </c:pt>
                <c:pt idx="388">
                  <c:v>42571</c:v>
                </c:pt>
                <c:pt idx="389">
                  <c:v>42570</c:v>
                </c:pt>
                <c:pt idx="390">
                  <c:v>42569</c:v>
                </c:pt>
                <c:pt idx="391">
                  <c:v>42566</c:v>
                </c:pt>
                <c:pt idx="392">
                  <c:v>42565</c:v>
                </c:pt>
                <c:pt idx="393">
                  <c:v>42564</c:v>
                </c:pt>
                <c:pt idx="394">
                  <c:v>42563</c:v>
                </c:pt>
                <c:pt idx="395">
                  <c:v>42562</c:v>
                </c:pt>
                <c:pt idx="396">
                  <c:v>42559</c:v>
                </c:pt>
                <c:pt idx="397">
                  <c:v>42558</c:v>
                </c:pt>
                <c:pt idx="398">
                  <c:v>42557</c:v>
                </c:pt>
                <c:pt idx="399">
                  <c:v>42556</c:v>
                </c:pt>
                <c:pt idx="400">
                  <c:v>42555</c:v>
                </c:pt>
                <c:pt idx="401">
                  <c:v>42552</c:v>
                </c:pt>
                <c:pt idx="402">
                  <c:v>42551</c:v>
                </c:pt>
                <c:pt idx="403">
                  <c:v>42550</c:v>
                </c:pt>
                <c:pt idx="404">
                  <c:v>42549</c:v>
                </c:pt>
                <c:pt idx="405">
                  <c:v>42548</c:v>
                </c:pt>
                <c:pt idx="406">
                  <c:v>42545</c:v>
                </c:pt>
                <c:pt idx="407">
                  <c:v>42544</c:v>
                </c:pt>
                <c:pt idx="408">
                  <c:v>42543</c:v>
                </c:pt>
                <c:pt idx="409">
                  <c:v>42542</c:v>
                </c:pt>
                <c:pt idx="410">
                  <c:v>42541</c:v>
                </c:pt>
                <c:pt idx="411">
                  <c:v>42538</c:v>
                </c:pt>
                <c:pt idx="412">
                  <c:v>42537</c:v>
                </c:pt>
                <c:pt idx="413">
                  <c:v>42536</c:v>
                </c:pt>
                <c:pt idx="414">
                  <c:v>42535</c:v>
                </c:pt>
                <c:pt idx="415">
                  <c:v>42531</c:v>
                </c:pt>
                <c:pt idx="416">
                  <c:v>42530</c:v>
                </c:pt>
                <c:pt idx="417">
                  <c:v>42529</c:v>
                </c:pt>
                <c:pt idx="418">
                  <c:v>42528</c:v>
                </c:pt>
                <c:pt idx="419">
                  <c:v>42527</c:v>
                </c:pt>
                <c:pt idx="420">
                  <c:v>42524</c:v>
                </c:pt>
                <c:pt idx="421">
                  <c:v>42523</c:v>
                </c:pt>
                <c:pt idx="422">
                  <c:v>42522</c:v>
                </c:pt>
                <c:pt idx="423">
                  <c:v>42521</c:v>
                </c:pt>
                <c:pt idx="424">
                  <c:v>42520</c:v>
                </c:pt>
                <c:pt idx="425">
                  <c:v>42517</c:v>
                </c:pt>
                <c:pt idx="426">
                  <c:v>42516</c:v>
                </c:pt>
                <c:pt idx="427">
                  <c:v>42515</c:v>
                </c:pt>
                <c:pt idx="428">
                  <c:v>42514</c:v>
                </c:pt>
                <c:pt idx="429">
                  <c:v>42513</c:v>
                </c:pt>
                <c:pt idx="430">
                  <c:v>42510</c:v>
                </c:pt>
                <c:pt idx="431">
                  <c:v>42509</c:v>
                </c:pt>
                <c:pt idx="432">
                  <c:v>42508</c:v>
                </c:pt>
                <c:pt idx="433">
                  <c:v>42507</c:v>
                </c:pt>
                <c:pt idx="434">
                  <c:v>42506</c:v>
                </c:pt>
                <c:pt idx="435">
                  <c:v>42503</c:v>
                </c:pt>
                <c:pt idx="436">
                  <c:v>42502</c:v>
                </c:pt>
                <c:pt idx="437">
                  <c:v>42501</c:v>
                </c:pt>
                <c:pt idx="438">
                  <c:v>42500</c:v>
                </c:pt>
                <c:pt idx="439">
                  <c:v>42496</c:v>
                </c:pt>
                <c:pt idx="440">
                  <c:v>42495</c:v>
                </c:pt>
                <c:pt idx="441">
                  <c:v>42494</c:v>
                </c:pt>
                <c:pt idx="442">
                  <c:v>42489</c:v>
                </c:pt>
                <c:pt idx="443">
                  <c:v>42488</c:v>
                </c:pt>
                <c:pt idx="444">
                  <c:v>42487</c:v>
                </c:pt>
                <c:pt idx="445">
                  <c:v>42486</c:v>
                </c:pt>
                <c:pt idx="446">
                  <c:v>42485</c:v>
                </c:pt>
                <c:pt idx="447">
                  <c:v>42482</c:v>
                </c:pt>
                <c:pt idx="448">
                  <c:v>42481</c:v>
                </c:pt>
                <c:pt idx="449">
                  <c:v>42480</c:v>
                </c:pt>
                <c:pt idx="450">
                  <c:v>42479</c:v>
                </c:pt>
                <c:pt idx="451">
                  <c:v>42478</c:v>
                </c:pt>
                <c:pt idx="452">
                  <c:v>42475</c:v>
                </c:pt>
                <c:pt idx="453">
                  <c:v>42474</c:v>
                </c:pt>
                <c:pt idx="454">
                  <c:v>42473</c:v>
                </c:pt>
                <c:pt idx="455">
                  <c:v>42472</c:v>
                </c:pt>
                <c:pt idx="456">
                  <c:v>42471</c:v>
                </c:pt>
                <c:pt idx="457">
                  <c:v>42468</c:v>
                </c:pt>
                <c:pt idx="458">
                  <c:v>42467</c:v>
                </c:pt>
                <c:pt idx="459">
                  <c:v>42466</c:v>
                </c:pt>
                <c:pt idx="460">
                  <c:v>42465</c:v>
                </c:pt>
                <c:pt idx="461">
                  <c:v>42464</c:v>
                </c:pt>
                <c:pt idx="462">
                  <c:v>42461</c:v>
                </c:pt>
                <c:pt idx="463">
                  <c:v>42460</c:v>
                </c:pt>
                <c:pt idx="464">
                  <c:v>42459</c:v>
                </c:pt>
                <c:pt idx="465">
                  <c:v>42458</c:v>
                </c:pt>
                <c:pt idx="466">
                  <c:v>42457</c:v>
                </c:pt>
                <c:pt idx="467">
                  <c:v>42454</c:v>
                </c:pt>
                <c:pt idx="468">
                  <c:v>42453</c:v>
                </c:pt>
                <c:pt idx="469">
                  <c:v>42452</c:v>
                </c:pt>
                <c:pt idx="470">
                  <c:v>42451</c:v>
                </c:pt>
                <c:pt idx="471">
                  <c:v>42450</c:v>
                </c:pt>
                <c:pt idx="472">
                  <c:v>42447</c:v>
                </c:pt>
                <c:pt idx="473">
                  <c:v>42446</c:v>
                </c:pt>
                <c:pt idx="474">
                  <c:v>42445</c:v>
                </c:pt>
                <c:pt idx="475">
                  <c:v>42444</c:v>
                </c:pt>
                <c:pt idx="476">
                  <c:v>42443</c:v>
                </c:pt>
                <c:pt idx="477">
                  <c:v>42440</c:v>
                </c:pt>
                <c:pt idx="478">
                  <c:v>42439</c:v>
                </c:pt>
                <c:pt idx="479">
                  <c:v>42438</c:v>
                </c:pt>
                <c:pt idx="480">
                  <c:v>42436</c:v>
                </c:pt>
                <c:pt idx="481">
                  <c:v>42433</c:v>
                </c:pt>
                <c:pt idx="482">
                  <c:v>42432</c:v>
                </c:pt>
                <c:pt idx="483">
                  <c:v>42431</c:v>
                </c:pt>
                <c:pt idx="484">
                  <c:v>42430</c:v>
                </c:pt>
                <c:pt idx="485">
                  <c:v>42429</c:v>
                </c:pt>
                <c:pt idx="486">
                  <c:v>42426</c:v>
                </c:pt>
                <c:pt idx="487">
                  <c:v>42425</c:v>
                </c:pt>
                <c:pt idx="488">
                  <c:v>42424</c:v>
                </c:pt>
                <c:pt idx="489">
                  <c:v>42422</c:v>
                </c:pt>
                <c:pt idx="490">
                  <c:v>42420</c:v>
                </c:pt>
                <c:pt idx="491">
                  <c:v>42419</c:v>
                </c:pt>
                <c:pt idx="492">
                  <c:v>42418</c:v>
                </c:pt>
                <c:pt idx="493">
                  <c:v>42417</c:v>
                </c:pt>
                <c:pt idx="494">
                  <c:v>42416</c:v>
                </c:pt>
                <c:pt idx="495">
                  <c:v>42415</c:v>
                </c:pt>
                <c:pt idx="496">
                  <c:v>42412</c:v>
                </c:pt>
                <c:pt idx="497">
                  <c:v>42411</c:v>
                </c:pt>
                <c:pt idx="498">
                  <c:v>42410</c:v>
                </c:pt>
                <c:pt idx="499">
                  <c:v>42409</c:v>
                </c:pt>
                <c:pt idx="500">
                  <c:v>42408</c:v>
                </c:pt>
                <c:pt idx="501">
                  <c:v>42405</c:v>
                </c:pt>
                <c:pt idx="502">
                  <c:v>42404</c:v>
                </c:pt>
                <c:pt idx="503">
                  <c:v>42403</c:v>
                </c:pt>
                <c:pt idx="504">
                  <c:v>42402</c:v>
                </c:pt>
                <c:pt idx="505">
                  <c:v>42401</c:v>
                </c:pt>
              </c:numCache>
            </c:numRef>
          </c:cat>
          <c:val>
            <c:numRef>
              <c:f>'Yield Curves'!$C$3:$C$508</c:f>
              <c:numCache>
                <c:formatCode>General</c:formatCode>
                <c:ptCount val="506"/>
                <c:pt idx="0">
                  <c:v>6.72</c:v>
                </c:pt>
                <c:pt idx="1">
                  <c:v>6.75</c:v>
                </c:pt>
                <c:pt idx="2">
                  <c:v>6.74</c:v>
                </c:pt>
                <c:pt idx="3">
                  <c:v>6.8</c:v>
                </c:pt>
                <c:pt idx="4">
                  <c:v>6.74</c:v>
                </c:pt>
                <c:pt idx="5">
                  <c:v>6.71</c:v>
                </c:pt>
                <c:pt idx="6">
                  <c:v>6.72</c:v>
                </c:pt>
                <c:pt idx="7">
                  <c:v>6.71</c:v>
                </c:pt>
                <c:pt idx="8">
                  <c:v>6.72</c:v>
                </c:pt>
                <c:pt idx="9">
                  <c:v>6.72</c:v>
                </c:pt>
                <c:pt idx="10">
                  <c:v>6.68</c:v>
                </c:pt>
                <c:pt idx="11">
                  <c:v>6.75</c:v>
                </c:pt>
                <c:pt idx="12">
                  <c:v>6.7</c:v>
                </c:pt>
                <c:pt idx="13">
                  <c:v>6.71</c:v>
                </c:pt>
                <c:pt idx="14">
                  <c:v>6.67</c:v>
                </c:pt>
                <c:pt idx="15">
                  <c:v>6.66</c:v>
                </c:pt>
                <c:pt idx="16">
                  <c:v>6.58</c:v>
                </c:pt>
                <c:pt idx="17">
                  <c:v>6.5</c:v>
                </c:pt>
                <c:pt idx="18">
                  <c:v>6.52</c:v>
                </c:pt>
                <c:pt idx="19">
                  <c:v>6.35</c:v>
                </c:pt>
                <c:pt idx="20">
                  <c:v>6.49</c:v>
                </c:pt>
                <c:pt idx="21">
                  <c:v>6.62</c:v>
                </c:pt>
                <c:pt idx="22">
                  <c:v>6.53</c:v>
                </c:pt>
                <c:pt idx="23">
                  <c:v>6.7</c:v>
                </c:pt>
                <c:pt idx="24">
                  <c:v>6.78</c:v>
                </c:pt>
                <c:pt idx="25">
                  <c:v>6.76</c:v>
                </c:pt>
                <c:pt idx="26">
                  <c:v>6.83</c:v>
                </c:pt>
                <c:pt idx="27">
                  <c:v>6.88</c:v>
                </c:pt>
                <c:pt idx="28">
                  <c:v>6.94</c:v>
                </c:pt>
                <c:pt idx="29">
                  <c:v>6.96</c:v>
                </c:pt>
                <c:pt idx="30">
                  <c:v>6.98</c:v>
                </c:pt>
                <c:pt idx="31">
                  <c:v>6.97</c:v>
                </c:pt>
                <c:pt idx="32">
                  <c:v>7.13</c:v>
                </c:pt>
                <c:pt idx="33">
                  <c:v>7.12</c:v>
                </c:pt>
                <c:pt idx="34">
                  <c:v>7.14</c:v>
                </c:pt>
                <c:pt idx="35">
                  <c:v>7.16</c:v>
                </c:pt>
                <c:pt idx="36">
                  <c:v>7.15</c:v>
                </c:pt>
                <c:pt idx="37">
                  <c:v>7.18</c:v>
                </c:pt>
                <c:pt idx="38">
                  <c:v>7.16</c:v>
                </c:pt>
                <c:pt idx="39">
                  <c:v>7.18</c:v>
                </c:pt>
                <c:pt idx="40">
                  <c:v>7.18</c:v>
                </c:pt>
                <c:pt idx="41">
                  <c:v>7.19</c:v>
                </c:pt>
                <c:pt idx="42">
                  <c:v>7.24</c:v>
                </c:pt>
                <c:pt idx="43">
                  <c:v>7.24</c:v>
                </c:pt>
                <c:pt idx="44">
                  <c:v>7.23</c:v>
                </c:pt>
                <c:pt idx="45">
                  <c:v>7.28</c:v>
                </c:pt>
                <c:pt idx="46">
                  <c:v>7.3</c:v>
                </c:pt>
                <c:pt idx="47">
                  <c:v>7.3</c:v>
                </c:pt>
                <c:pt idx="48">
                  <c:v>7.33</c:v>
                </c:pt>
                <c:pt idx="49">
                  <c:v>7.33</c:v>
                </c:pt>
                <c:pt idx="50">
                  <c:v>7.37</c:v>
                </c:pt>
                <c:pt idx="51">
                  <c:v>7.4</c:v>
                </c:pt>
                <c:pt idx="52">
                  <c:v>7.39</c:v>
                </c:pt>
                <c:pt idx="53">
                  <c:v>7.46</c:v>
                </c:pt>
                <c:pt idx="54">
                  <c:v>7.43</c:v>
                </c:pt>
                <c:pt idx="55">
                  <c:v>7.43</c:v>
                </c:pt>
                <c:pt idx="56">
                  <c:v>7.47</c:v>
                </c:pt>
                <c:pt idx="57">
                  <c:v>7.44</c:v>
                </c:pt>
                <c:pt idx="58">
                  <c:v>7.51</c:v>
                </c:pt>
                <c:pt idx="59">
                  <c:v>7.44</c:v>
                </c:pt>
                <c:pt idx="60">
                  <c:v>7.45</c:v>
                </c:pt>
                <c:pt idx="61">
                  <c:v>7.49</c:v>
                </c:pt>
                <c:pt idx="62">
                  <c:v>7.48</c:v>
                </c:pt>
                <c:pt idx="63">
                  <c:v>7.54</c:v>
                </c:pt>
                <c:pt idx="64">
                  <c:v>7.48</c:v>
                </c:pt>
                <c:pt idx="65">
                  <c:v>7.5</c:v>
                </c:pt>
                <c:pt idx="66">
                  <c:v>7.47</c:v>
                </c:pt>
                <c:pt idx="67">
                  <c:v>7.46</c:v>
                </c:pt>
                <c:pt idx="68">
                  <c:v>7.47</c:v>
                </c:pt>
                <c:pt idx="69">
                  <c:v>7.42</c:v>
                </c:pt>
                <c:pt idx="70">
                  <c:v>7.44</c:v>
                </c:pt>
                <c:pt idx="71">
                  <c:v>7.43</c:v>
                </c:pt>
                <c:pt idx="72">
                  <c:v>7.45</c:v>
                </c:pt>
                <c:pt idx="73">
                  <c:v>7.47</c:v>
                </c:pt>
                <c:pt idx="74">
                  <c:v>7.45</c:v>
                </c:pt>
                <c:pt idx="75">
                  <c:v>7.47</c:v>
                </c:pt>
                <c:pt idx="76">
                  <c:v>7.56</c:v>
                </c:pt>
                <c:pt idx="77">
                  <c:v>7.52</c:v>
                </c:pt>
                <c:pt idx="78">
                  <c:v>7.53</c:v>
                </c:pt>
                <c:pt idx="79">
                  <c:v>7.55</c:v>
                </c:pt>
                <c:pt idx="80">
                  <c:v>7.56</c:v>
                </c:pt>
                <c:pt idx="81">
                  <c:v>7.55</c:v>
                </c:pt>
                <c:pt idx="82">
                  <c:v>7.57</c:v>
                </c:pt>
                <c:pt idx="83">
                  <c:v>7.61</c:v>
                </c:pt>
                <c:pt idx="84">
                  <c:v>7.58</c:v>
                </c:pt>
                <c:pt idx="85">
                  <c:v>7.61</c:v>
                </c:pt>
                <c:pt idx="86">
                  <c:v>7.63</c:v>
                </c:pt>
                <c:pt idx="87">
                  <c:v>7.63</c:v>
                </c:pt>
                <c:pt idx="88">
                  <c:v>7.61</c:v>
                </c:pt>
                <c:pt idx="89">
                  <c:v>7.55</c:v>
                </c:pt>
                <c:pt idx="90">
                  <c:v>7.53</c:v>
                </c:pt>
                <c:pt idx="91">
                  <c:v>7.58</c:v>
                </c:pt>
                <c:pt idx="92">
                  <c:v>7.6</c:v>
                </c:pt>
                <c:pt idx="93">
                  <c:v>7.61</c:v>
                </c:pt>
                <c:pt idx="94">
                  <c:v>7.61</c:v>
                </c:pt>
                <c:pt idx="95">
                  <c:v>7.6</c:v>
                </c:pt>
                <c:pt idx="96">
                  <c:v>7.65</c:v>
                </c:pt>
                <c:pt idx="97">
                  <c:v>7.65</c:v>
                </c:pt>
                <c:pt idx="98">
                  <c:v>7.66</c:v>
                </c:pt>
                <c:pt idx="99">
                  <c:v>7.66</c:v>
                </c:pt>
                <c:pt idx="100">
                  <c:v>7.68</c:v>
                </c:pt>
                <c:pt idx="101">
                  <c:v>7.68</c:v>
                </c:pt>
                <c:pt idx="102">
                  <c:v>7.71</c:v>
                </c:pt>
                <c:pt idx="103">
                  <c:v>7.76</c:v>
                </c:pt>
                <c:pt idx="104">
                  <c:v>7.8</c:v>
                </c:pt>
                <c:pt idx="105">
                  <c:v>7.8</c:v>
                </c:pt>
                <c:pt idx="106">
                  <c:v>7.82</c:v>
                </c:pt>
                <c:pt idx="107">
                  <c:v>7.83</c:v>
                </c:pt>
                <c:pt idx="108">
                  <c:v>7.84</c:v>
                </c:pt>
                <c:pt idx="109">
                  <c:v>7.81</c:v>
                </c:pt>
                <c:pt idx="110">
                  <c:v>7.81</c:v>
                </c:pt>
                <c:pt idx="111">
                  <c:v>7.85</c:v>
                </c:pt>
                <c:pt idx="112">
                  <c:v>7.83</c:v>
                </c:pt>
                <c:pt idx="113">
                  <c:v>7.82</c:v>
                </c:pt>
                <c:pt idx="114">
                  <c:v>7.83</c:v>
                </c:pt>
                <c:pt idx="115">
                  <c:v>7.81</c:v>
                </c:pt>
                <c:pt idx="116">
                  <c:v>7.84</c:v>
                </c:pt>
                <c:pt idx="117">
                  <c:v>7.85</c:v>
                </c:pt>
                <c:pt idx="118">
                  <c:v>7.83</c:v>
                </c:pt>
                <c:pt idx="119">
                  <c:v>7.85</c:v>
                </c:pt>
                <c:pt idx="120">
                  <c:v>7.88</c:v>
                </c:pt>
                <c:pt idx="121">
                  <c:v>7.92</c:v>
                </c:pt>
                <c:pt idx="122">
                  <c:v>7.95</c:v>
                </c:pt>
                <c:pt idx="123">
                  <c:v>7.97</c:v>
                </c:pt>
                <c:pt idx="124">
                  <c:v>7.94</c:v>
                </c:pt>
                <c:pt idx="125">
                  <c:v>7.97</c:v>
                </c:pt>
                <c:pt idx="126">
                  <c:v>8.02</c:v>
                </c:pt>
                <c:pt idx="127">
                  <c:v>8</c:v>
                </c:pt>
                <c:pt idx="128">
                  <c:v>8.02</c:v>
                </c:pt>
                <c:pt idx="129">
                  <c:v>8.0399999999999991</c:v>
                </c:pt>
                <c:pt idx="130">
                  <c:v>8.0399999999999991</c:v>
                </c:pt>
                <c:pt idx="131">
                  <c:v>8.0399999999999991</c:v>
                </c:pt>
                <c:pt idx="132">
                  <c:v>8.02</c:v>
                </c:pt>
                <c:pt idx="133">
                  <c:v>8.0500000000000007</c:v>
                </c:pt>
                <c:pt idx="134">
                  <c:v>8.0500000000000007</c:v>
                </c:pt>
                <c:pt idx="135">
                  <c:v>8.0299999999999994</c:v>
                </c:pt>
                <c:pt idx="136">
                  <c:v>8.07</c:v>
                </c:pt>
                <c:pt idx="137">
                  <c:v>8.0399999999999991</c:v>
                </c:pt>
                <c:pt idx="138">
                  <c:v>8.0500000000000007</c:v>
                </c:pt>
                <c:pt idx="139">
                  <c:v>8.06</c:v>
                </c:pt>
                <c:pt idx="140">
                  <c:v>8.08</c:v>
                </c:pt>
                <c:pt idx="141">
                  <c:v>8.1</c:v>
                </c:pt>
                <c:pt idx="142">
                  <c:v>8.1</c:v>
                </c:pt>
                <c:pt idx="143">
                  <c:v>8.1199999999999992</c:v>
                </c:pt>
                <c:pt idx="144">
                  <c:v>8.1</c:v>
                </c:pt>
                <c:pt idx="145">
                  <c:v>8.16</c:v>
                </c:pt>
                <c:pt idx="146">
                  <c:v>8.15</c:v>
                </c:pt>
                <c:pt idx="147">
                  <c:v>8.1199999999999992</c:v>
                </c:pt>
                <c:pt idx="148">
                  <c:v>8.07</c:v>
                </c:pt>
                <c:pt idx="149">
                  <c:v>8.07</c:v>
                </c:pt>
                <c:pt idx="150">
                  <c:v>8.06</c:v>
                </c:pt>
                <c:pt idx="151">
                  <c:v>7.95</c:v>
                </c:pt>
                <c:pt idx="152">
                  <c:v>7.89</c:v>
                </c:pt>
                <c:pt idx="153">
                  <c:v>7.91</c:v>
                </c:pt>
                <c:pt idx="154">
                  <c:v>7.88</c:v>
                </c:pt>
                <c:pt idx="155">
                  <c:v>7.97</c:v>
                </c:pt>
                <c:pt idx="156">
                  <c:v>7.96</c:v>
                </c:pt>
                <c:pt idx="157">
                  <c:v>8</c:v>
                </c:pt>
                <c:pt idx="158">
                  <c:v>8.0299999999999994</c:v>
                </c:pt>
                <c:pt idx="159">
                  <c:v>8.0500000000000007</c:v>
                </c:pt>
                <c:pt idx="160">
                  <c:v>8.06</c:v>
                </c:pt>
                <c:pt idx="161">
                  <c:v>8.0399999999999991</c:v>
                </c:pt>
                <c:pt idx="162">
                  <c:v>7.96</c:v>
                </c:pt>
                <c:pt idx="163">
                  <c:v>8</c:v>
                </c:pt>
                <c:pt idx="164">
                  <c:v>8.0299999999999994</c:v>
                </c:pt>
                <c:pt idx="165">
                  <c:v>8.02</c:v>
                </c:pt>
                <c:pt idx="166">
                  <c:v>8.07</c:v>
                </c:pt>
                <c:pt idx="167">
                  <c:v>8.15</c:v>
                </c:pt>
                <c:pt idx="168">
                  <c:v>8.23</c:v>
                </c:pt>
                <c:pt idx="169">
                  <c:v>8.27</c:v>
                </c:pt>
                <c:pt idx="170">
                  <c:v>8.2899999999999991</c:v>
                </c:pt>
                <c:pt idx="171">
                  <c:v>8.34</c:v>
                </c:pt>
                <c:pt idx="172">
                  <c:v>8.34</c:v>
                </c:pt>
                <c:pt idx="173">
                  <c:v>8.31</c:v>
                </c:pt>
                <c:pt idx="174">
                  <c:v>8.36</c:v>
                </c:pt>
                <c:pt idx="175">
                  <c:v>8.34</c:v>
                </c:pt>
                <c:pt idx="176">
                  <c:v>8.31</c:v>
                </c:pt>
                <c:pt idx="177">
                  <c:v>8.32</c:v>
                </c:pt>
                <c:pt idx="178">
                  <c:v>8.26</c:v>
                </c:pt>
                <c:pt idx="179">
                  <c:v>8.31</c:v>
                </c:pt>
                <c:pt idx="180">
                  <c:v>8.2899999999999991</c:v>
                </c:pt>
                <c:pt idx="181">
                  <c:v>8.3000000000000007</c:v>
                </c:pt>
                <c:pt idx="182">
                  <c:v>8.2899999999999991</c:v>
                </c:pt>
                <c:pt idx="183">
                  <c:v>8.2899999999999991</c:v>
                </c:pt>
                <c:pt idx="184">
                  <c:v>8.24</c:v>
                </c:pt>
                <c:pt idx="185">
                  <c:v>8.25</c:v>
                </c:pt>
                <c:pt idx="186">
                  <c:v>8.3699999999999992</c:v>
                </c:pt>
                <c:pt idx="187">
                  <c:v>8.4700000000000006</c:v>
                </c:pt>
                <c:pt idx="188">
                  <c:v>8.35</c:v>
                </c:pt>
                <c:pt idx="189">
                  <c:v>8.32</c:v>
                </c:pt>
                <c:pt idx="190">
                  <c:v>8.33</c:v>
                </c:pt>
                <c:pt idx="191">
                  <c:v>8.3000000000000007</c:v>
                </c:pt>
                <c:pt idx="192">
                  <c:v>8.2799999999999994</c:v>
                </c:pt>
                <c:pt idx="193">
                  <c:v>8.27</c:v>
                </c:pt>
                <c:pt idx="194">
                  <c:v>8.2799999999999994</c:v>
                </c:pt>
                <c:pt idx="195">
                  <c:v>8.18</c:v>
                </c:pt>
                <c:pt idx="196">
                  <c:v>8.48</c:v>
                </c:pt>
                <c:pt idx="197">
                  <c:v>8.64</c:v>
                </c:pt>
                <c:pt idx="198">
                  <c:v>8.7200000000000006</c:v>
                </c:pt>
                <c:pt idx="199">
                  <c:v>8.7100000000000009</c:v>
                </c:pt>
                <c:pt idx="200">
                  <c:v>8.7799999999999994</c:v>
                </c:pt>
                <c:pt idx="201">
                  <c:v>8.7899999999999991</c:v>
                </c:pt>
                <c:pt idx="202">
                  <c:v>8.85</c:v>
                </c:pt>
                <c:pt idx="203">
                  <c:v>8.86</c:v>
                </c:pt>
                <c:pt idx="204">
                  <c:v>8.94</c:v>
                </c:pt>
                <c:pt idx="205">
                  <c:v>8.86</c:v>
                </c:pt>
                <c:pt idx="206">
                  <c:v>8.8699999999999992</c:v>
                </c:pt>
                <c:pt idx="207">
                  <c:v>8.8800000000000008</c:v>
                </c:pt>
                <c:pt idx="208">
                  <c:v>8.9</c:v>
                </c:pt>
                <c:pt idx="209">
                  <c:v>8.86</c:v>
                </c:pt>
                <c:pt idx="210">
                  <c:v>8.92</c:v>
                </c:pt>
                <c:pt idx="211">
                  <c:v>8.92</c:v>
                </c:pt>
                <c:pt idx="212">
                  <c:v>8.99</c:v>
                </c:pt>
                <c:pt idx="213">
                  <c:v>8.9700000000000006</c:v>
                </c:pt>
                <c:pt idx="214">
                  <c:v>8.94</c:v>
                </c:pt>
                <c:pt idx="215">
                  <c:v>8.92</c:v>
                </c:pt>
                <c:pt idx="216">
                  <c:v>9</c:v>
                </c:pt>
                <c:pt idx="217">
                  <c:v>8.99</c:v>
                </c:pt>
                <c:pt idx="218">
                  <c:v>8.98</c:v>
                </c:pt>
                <c:pt idx="219">
                  <c:v>8.9600000000000009</c:v>
                </c:pt>
                <c:pt idx="220">
                  <c:v>8.98</c:v>
                </c:pt>
                <c:pt idx="221">
                  <c:v>8.9700000000000006</c:v>
                </c:pt>
                <c:pt idx="222">
                  <c:v>9.0299999999999994</c:v>
                </c:pt>
                <c:pt idx="223">
                  <c:v>8.98</c:v>
                </c:pt>
                <c:pt idx="224">
                  <c:v>8.9700000000000006</c:v>
                </c:pt>
                <c:pt idx="225">
                  <c:v>9.0299999999999994</c:v>
                </c:pt>
                <c:pt idx="226">
                  <c:v>9.06</c:v>
                </c:pt>
                <c:pt idx="227">
                  <c:v>8.93</c:v>
                </c:pt>
                <c:pt idx="228">
                  <c:v>8.9600000000000009</c:v>
                </c:pt>
                <c:pt idx="229">
                  <c:v>9.08</c:v>
                </c:pt>
                <c:pt idx="230">
                  <c:v>9.1</c:v>
                </c:pt>
                <c:pt idx="231">
                  <c:v>9.0500000000000007</c:v>
                </c:pt>
                <c:pt idx="232">
                  <c:v>9.08</c:v>
                </c:pt>
                <c:pt idx="233">
                  <c:v>8.98</c:v>
                </c:pt>
                <c:pt idx="234">
                  <c:v>8.8800000000000008</c:v>
                </c:pt>
                <c:pt idx="235">
                  <c:v>8.98</c:v>
                </c:pt>
                <c:pt idx="236">
                  <c:v>8.8800000000000008</c:v>
                </c:pt>
                <c:pt idx="237">
                  <c:v>8.85</c:v>
                </c:pt>
                <c:pt idx="238">
                  <c:v>9</c:v>
                </c:pt>
                <c:pt idx="239">
                  <c:v>8.9600000000000009</c:v>
                </c:pt>
                <c:pt idx="240">
                  <c:v>8.8699999999999992</c:v>
                </c:pt>
                <c:pt idx="241">
                  <c:v>8.8000000000000007</c:v>
                </c:pt>
                <c:pt idx="242">
                  <c:v>8.8000000000000007</c:v>
                </c:pt>
                <c:pt idx="243">
                  <c:v>8.77</c:v>
                </c:pt>
                <c:pt idx="244">
                  <c:v>8.74</c:v>
                </c:pt>
                <c:pt idx="245">
                  <c:v>8.75</c:v>
                </c:pt>
                <c:pt idx="246">
                  <c:v>8.73</c:v>
                </c:pt>
                <c:pt idx="247">
                  <c:v>8.7200000000000006</c:v>
                </c:pt>
                <c:pt idx="248">
                  <c:v>8.68</c:v>
                </c:pt>
                <c:pt idx="249">
                  <c:v>8.6</c:v>
                </c:pt>
                <c:pt idx="250">
                  <c:v>8.7100000000000009</c:v>
                </c:pt>
                <c:pt idx="251">
                  <c:v>8.7100000000000009</c:v>
                </c:pt>
                <c:pt idx="252">
                  <c:v>8.6</c:v>
                </c:pt>
                <c:pt idx="253">
                  <c:v>8.58</c:v>
                </c:pt>
                <c:pt idx="254">
                  <c:v>8.66</c:v>
                </c:pt>
                <c:pt idx="255">
                  <c:v>8.39</c:v>
                </c:pt>
                <c:pt idx="256">
                  <c:v>8.33</c:v>
                </c:pt>
                <c:pt idx="257">
                  <c:v>8.32</c:v>
                </c:pt>
                <c:pt idx="258">
                  <c:v>8.36</c:v>
                </c:pt>
                <c:pt idx="259">
                  <c:v>8.31</c:v>
                </c:pt>
                <c:pt idx="260">
                  <c:v>8.33</c:v>
                </c:pt>
                <c:pt idx="261">
                  <c:v>8.32</c:v>
                </c:pt>
                <c:pt idx="262">
                  <c:v>8.33</c:v>
                </c:pt>
                <c:pt idx="263">
                  <c:v>8.36</c:v>
                </c:pt>
                <c:pt idx="264">
                  <c:v>8.3800000000000008</c:v>
                </c:pt>
                <c:pt idx="265">
                  <c:v>8.4</c:v>
                </c:pt>
                <c:pt idx="266">
                  <c:v>8.36</c:v>
                </c:pt>
                <c:pt idx="267">
                  <c:v>8.49</c:v>
                </c:pt>
                <c:pt idx="268">
                  <c:v>8.35</c:v>
                </c:pt>
                <c:pt idx="269">
                  <c:v>8.3699999999999992</c:v>
                </c:pt>
                <c:pt idx="270">
                  <c:v>8.39</c:v>
                </c:pt>
                <c:pt idx="271">
                  <c:v>8.4</c:v>
                </c:pt>
                <c:pt idx="272">
                  <c:v>8.4499999999999993</c:v>
                </c:pt>
                <c:pt idx="273">
                  <c:v>8.5299999999999994</c:v>
                </c:pt>
                <c:pt idx="274">
                  <c:v>8.5399999999999991</c:v>
                </c:pt>
                <c:pt idx="275">
                  <c:v>8.59</c:v>
                </c:pt>
                <c:pt idx="276">
                  <c:v>8.5500000000000007</c:v>
                </c:pt>
                <c:pt idx="277">
                  <c:v>8.57</c:v>
                </c:pt>
                <c:pt idx="278">
                  <c:v>8.5500000000000007</c:v>
                </c:pt>
                <c:pt idx="279">
                  <c:v>8.58</c:v>
                </c:pt>
                <c:pt idx="280">
                  <c:v>8.56</c:v>
                </c:pt>
                <c:pt idx="281">
                  <c:v>8.5500000000000007</c:v>
                </c:pt>
                <c:pt idx="282">
                  <c:v>8.5299999999999994</c:v>
                </c:pt>
                <c:pt idx="283">
                  <c:v>8.6</c:v>
                </c:pt>
                <c:pt idx="284">
                  <c:v>8.6</c:v>
                </c:pt>
                <c:pt idx="285">
                  <c:v>8.69</c:v>
                </c:pt>
                <c:pt idx="286">
                  <c:v>8.68</c:v>
                </c:pt>
                <c:pt idx="287">
                  <c:v>8.75</c:v>
                </c:pt>
                <c:pt idx="288">
                  <c:v>8.8000000000000007</c:v>
                </c:pt>
                <c:pt idx="289">
                  <c:v>8.81</c:v>
                </c:pt>
                <c:pt idx="290">
                  <c:v>8.86</c:v>
                </c:pt>
                <c:pt idx="291">
                  <c:v>8.92</c:v>
                </c:pt>
                <c:pt idx="292">
                  <c:v>8.92</c:v>
                </c:pt>
                <c:pt idx="293">
                  <c:v>8.8800000000000008</c:v>
                </c:pt>
                <c:pt idx="294">
                  <c:v>8.9499999999999993</c:v>
                </c:pt>
                <c:pt idx="295">
                  <c:v>8.9600000000000009</c:v>
                </c:pt>
                <c:pt idx="296">
                  <c:v>8.93</c:v>
                </c:pt>
                <c:pt idx="297">
                  <c:v>8.9600000000000009</c:v>
                </c:pt>
                <c:pt idx="298">
                  <c:v>8.8800000000000008</c:v>
                </c:pt>
                <c:pt idx="299">
                  <c:v>8.86</c:v>
                </c:pt>
                <c:pt idx="300">
                  <c:v>8.8699999999999992</c:v>
                </c:pt>
                <c:pt idx="301">
                  <c:v>8.82</c:v>
                </c:pt>
                <c:pt idx="302">
                  <c:v>8.8699999999999992</c:v>
                </c:pt>
                <c:pt idx="303">
                  <c:v>8.8000000000000007</c:v>
                </c:pt>
                <c:pt idx="304">
                  <c:v>8.89</c:v>
                </c:pt>
                <c:pt idx="305">
                  <c:v>8.8699999999999992</c:v>
                </c:pt>
                <c:pt idx="306">
                  <c:v>8.98</c:v>
                </c:pt>
                <c:pt idx="307">
                  <c:v>9.01</c:v>
                </c:pt>
                <c:pt idx="308">
                  <c:v>8.9700000000000006</c:v>
                </c:pt>
                <c:pt idx="309">
                  <c:v>9.0299999999999994</c:v>
                </c:pt>
                <c:pt idx="310">
                  <c:v>9.0500000000000007</c:v>
                </c:pt>
                <c:pt idx="311">
                  <c:v>9.0299999999999994</c:v>
                </c:pt>
                <c:pt idx="312">
                  <c:v>9.01</c:v>
                </c:pt>
                <c:pt idx="313">
                  <c:v>8.9499999999999993</c:v>
                </c:pt>
                <c:pt idx="314">
                  <c:v>8.9700000000000006</c:v>
                </c:pt>
                <c:pt idx="315">
                  <c:v>8.99</c:v>
                </c:pt>
                <c:pt idx="316">
                  <c:v>8.91</c:v>
                </c:pt>
                <c:pt idx="317">
                  <c:v>8.91</c:v>
                </c:pt>
                <c:pt idx="318">
                  <c:v>8.8800000000000008</c:v>
                </c:pt>
                <c:pt idx="319">
                  <c:v>8.9499999999999993</c:v>
                </c:pt>
                <c:pt idx="320">
                  <c:v>8.9700000000000006</c:v>
                </c:pt>
                <c:pt idx="321">
                  <c:v>9.0299999999999994</c:v>
                </c:pt>
                <c:pt idx="322">
                  <c:v>9</c:v>
                </c:pt>
                <c:pt idx="323">
                  <c:v>9.01</c:v>
                </c:pt>
                <c:pt idx="324">
                  <c:v>9.06</c:v>
                </c:pt>
                <c:pt idx="325">
                  <c:v>9.06</c:v>
                </c:pt>
                <c:pt idx="326">
                  <c:v>9.0399999999999991</c:v>
                </c:pt>
                <c:pt idx="327">
                  <c:v>9.0399999999999991</c:v>
                </c:pt>
                <c:pt idx="328">
                  <c:v>9.0500000000000007</c:v>
                </c:pt>
                <c:pt idx="329">
                  <c:v>9.0500000000000007</c:v>
                </c:pt>
                <c:pt idx="330">
                  <c:v>9.0399999999999991</c:v>
                </c:pt>
                <c:pt idx="331">
                  <c:v>9.0399999999999991</c:v>
                </c:pt>
                <c:pt idx="332">
                  <c:v>9.08</c:v>
                </c:pt>
                <c:pt idx="333">
                  <c:v>9.01</c:v>
                </c:pt>
                <c:pt idx="334">
                  <c:v>8.98</c:v>
                </c:pt>
                <c:pt idx="335">
                  <c:v>8.9499999999999993</c:v>
                </c:pt>
                <c:pt idx="336">
                  <c:v>8.9600000000000009</c:v>
                </c:pt>
                <c:pt idx="337">
                  <c:v>8.99</c:v>
                </c:pt>
                <c:pt idx="338">
                  <c:v>9.07</c:v>
                </c:pt>
                <c:pt idx="339">
                  <c:v>9.1199999999999992</c:v>
                </c:pt>
                <c:pt idx="340">
                  <c:v>9.1</c:v>
                </c:pt>
                <c:pt idx="341">
                  <c:v>9.09</c:v>
                </c:pt>
                <c:pt idx="342">
                  <c:v>9.08</c:v>
                </c:pt>
                <c:pt idx="343">
                  <c:v>9.06</c:v>
                </c:pt>
                <c:pt idx="344">
                  <c:v>9.17</c:v>
                </c:pt>
                <c:pt idx="345">
                  <c:v>9.08</c:v>
                </c:pt>
                <c:pt idx="346">
                  <c:v>9.06</c:v>
                </c:pt>
                <c:pt idx="347">
                  <c:v>8.8800000000000008</c:v>
                </c:pt>
                <c:pt idx="348">
                  <c:v>8.86</c:v>
                </c:pt>
                <c:pt idx="349">
                  <c:v>8.9</c:v>
                </c:pt>
                <c:pt idx="350">
                  <c:v>8.9700000000000006</c:v>
                </c:pt>
                <c:pt idx="351">
                  <c:v>8.99</c:v>
                </c:pt>
                <c:pt idx="352">
                  <c:v>8.98</c:v>
                </c:pt>
                <c:pt idx="353">
                  <c:v>8.9700000000000006</c:v>
                </c:pt>
                <c:pt idx="354">
                  <c:v>9.01</c:v>
                </c:pt>
                <c:pt idx="355">
                  <c:v>9.02</c:v>
                </c:pt>
                <c:pt idx="356">
                  <c:v>8.99</c:v>
                </c:pt>
                <c:pt idx="357">
                  <c:v>8.98</c:v>
                </c:pt>
                <c:pt idx="358">
                  <c:v>9.01</c:v>
                </c:pt>
                <c:pt idx="359">
                  <c:v>9.07</c:v>
                </c:pt>
                <c:pt idx="360">
                  <c:v>9.1</c:v>
                </c:pt>
                <c:pt idx="361">
                  <c:v>9.11</c:v>
                </c:pt>
                <c:pt idx="362">
                  <c:v>9.19</c:v>
                </c:pt>
                <c:pt idx="363">
                  <c:v>9.25</c:v>
                </c:pt>
                <c:pt idx="364">
                  <c:v>9.2799999999999994</c:v>
                </c:pt>
                <c:pt idx="365">
                  <c:v>9.27</c:v>
                </c:pt>
                <c:pt idx="366">
                  <c:v>9.27</c:v>
                </c:pt>
                <c:pt idx="367">
                  <c:v>9.31</c:v>
                </c:pt>
                <c:pt idx="368">
                  <c:v>9.3000000000000007</c:v>
                </c:pt>
                <c:pt idx="369">
                  <c:v>9.3000000000000007</c:v>
                </c:pt>
                <c:pt idx="370">
                  <c:v>9.3000000000000007</c:v>
                </c:pt>
                <c:pt idx="371">
                  <c:v>9.33</c:v>
                </c:pt>
                <c:pt idx="372">
                  <c:v>9.32</c:v>
                </c:pt>
                <c:pt idx="373">
                  <c:v>9.3000000000000007</c:v>
                </c:pt>
                <c:pt idx="374">
                  <c:v>9.31</c:v>
                </c:pt>
                <c:pt idx="375">
                  <c:v>9.2899999999999991</c:v>
                </c:pt>
                <c:pt idx="376">
                  <c:v>9.2799999999999994</c:v>
                </c:pt>
                <c:pt idx="377">
                  <c:v>9.34</c:v>
                </c:pt>
                <c:pt idx="378">
                  <c:v>9.41</c:v>
                </c:pt>
                <c:pt idx="379">
                  <c:v>9.49</c:v>
                </c:pt>
                <c:pt idx="380">
                  <c:v>9.48</c:v>
                </c:pt>
                <c:pt idx="381">
                  <c:v>9.4600000000000009</c:v>
                </c:pt>
                <c:pt idx="382">
                  <c:v>9.5299999999999994</c:v>
                </c:pt>
                <c:pt idx="383">
                  <c:v>9.58</c:v>
                </c:pt>
                <c:pt idx="384">
                  <c:v>9.6</c:v>
                </c:pt>
                <c:pt idx="385">
                  <c:v>9.6199999999999992</c:v>
                </c:pt>
                <c:pt idx="386">
                  <c:v>9.6199999999999992</c:v>
                </c:pt>
                <c:pt idx="387">
                  <c:v>9.59</c:v>
                </c:pt>
                <c:pt idx="388">
                  <c:v>9.59</c:v>
                </c:pt>
                <c:pt idx="389">
                  <c:v>9.6</c:v>
                </c:pt>
                <c:pt idx="390">
                  <c:v>9.61</c:v>
                </c:pt>
                <c:pt idx="391">
                  <c:v>9.61</c:v>
                </c:pt>
                <c:pt idx="392">
                  <c:v>9.61</c:v>
                </c:pt>
                <c:pt idx="393">
                  <c:v>9.6</c:v>
                </c:pt>
                <c:pt idx="394">
                  <c:v>9.59</c:v>
                </c:pt>
                <c:pt idx="395">
                  <c:v>9.6</c:v>
                </c:pt>
                <c:pt idx="396">
                  <c:v>9.61</c:v>
                </c:pt>
                <c:pt idx="397">
                  <c:v>9.61</c:v>
                </c:pt>
                <c:pt idx="398">
                  <c:v>9.68</c:v>
                </c:pt>
                <c:pt idx="399">
                  <c:v>9.6999999999999993</c:v>
                </c:pt>
                <c:pt idx="400">
                  <c:v>9.67</c:v>
                </c:pt>
                <c:pt idx="401">
                  <c:v>9.66</c:v>
                </c:pt>
                <c:pt idx="402">
                  <c:v>9.66</c:v>
                </c:pt>
                <c:pt idx="403">
                  <c:v>9.67</c:v>
                </c:pt>
                <c:pt idx="404">
                  <c:v>9.67</c:v>
                </c:pt>
                <c:pt idx="405">
                  <c:v>9.73</c:v>
                </c:pt>
                <c:pt idx="406">
                  <c:v>9.83</c:v>
                </c:pt>
                <c:pt idx="407">
                  <c:v>9.77</c:v>
                </c:pt>
                <c:pt idx="408">
                  <c:v>9.74</c:v>
                </c:pt>
                <c:pt idx="409">
                  <c:v>9.77</c:v>
                </c:pt>
                <c:pt idx="410">
                  <c:v>9.7799999999999994</c:v>
                </c:pt>
                <c:pt idx="411">
                  <c:v>9.85</c:v>
                </c:pt>
                <c:pt idx="412">
                  <c:v>9.7799999999999994</c:v>
                </c:pt>
                <c:pt idx="413">
                  <c:v>9.81</c:v>
                </c:pt>
                <c:pt idx="414">
                  <c:v>9.69</c:v>
                </c:pt>
                <c:pt idx="415">
                  <c:v>9.66</c:v>
                </c:pt>
                <c:pt idx="416">
                  <c:v>9.76</c:v>
                </c:pt>
                <c:pt idx="417">
                  <c:v>9.76</c:v>
                </c:pt>
                <c:pt idx="418">
                  <c:v>9.77</c:v>
                </c:pt>
                <c:pt idx="419">
                  <c:v>9.75</c:v>
                </c:pt>
                <c:pt idx="420">
                  <c:v>9.7899999999999991</c:v>
                </c:pt>
                <c:pt idx="421">
                  <c:v>9.77</c:v>
                </c:pt>
                <c:pt idx="422">
                  <c:v>9.8000000000000007</c:v>
                </c:pt>
                <c:pt idx="423">
                  <c:v>9.7100000000000009</c:v>
                </c:pt>
                <c:pt idx="424">
                  <c:v>9.6</c:v>
                </c:pt>
                <c:pt idx="425">
                  <c:v>9.6</c:v>
                </c:pt>
                <c:pt idx="426">
                  <c:v>9.5299999999999994</c:v>
                </c:pt>
                <c:pt idx="427">
                  <c:v>9.5399999999999991</c:v>
                </c:pt>
                <c:pt idx="428">
                  <c:v>9.5</c:v>
                </c:pt>
                <c:pt idx="429">
                  <c:v>9.5</c:v>
                </c:pt>
                <c:pt idx="430">
                  <c:v>9.52</c:v>
                </c:pt>
                <c:pt idx="431">
                  <c:v>9.52</c:v>
                </c:pt>
                <c:pt idx="432">
                  <c:v>9.5</c:v>
                </c:pt>
                <c:pt idx="433">
                  <c:v>9.4700000000000006</c:v>
                </c:pt>
                <c:pt idx="434">
                  <c:v>9.4600000000000009</c:v>
                </c:pt>
                <c:pt idx="435">
                  <c:v>9.49</c:v>
                </c:pt>
                <c:pt idx="436">
                  <c:v>9.48</c:v>
                </c:pt>
                <c:pt idx="437">
                  <c:v>9.52</c:v>
                </c:pt>
                <c:pt idx="438">
                  <c:v>9.56</c:v>
                </c:pt>
                <c:pt idx="439">
                  <c:v>9.51</c:v>
                </c:pt>
                <c:pt idx="440">
                  <c:v>9.57</c:v>
                </c:pt>
                <c:pt idx="441">
                  <c:v>9.66</c:v>
                </c:pt>
                <c:pt idx="442">
                  <c:v>9.6</c:v>
                </c:pt>
                <c:pt idx="443">
                  <c:v>9.64</c:v>
                </c:pt>
                <c:pt idx="444">
                  <c:v>9.66</c:v>
                </c:pt>
                <c:pt idx="445">
                  <c:v>9.69</c:v>
                </c:pt>
                <c:pt idx="446">
                  <c:v>9.66</c:v>
                </c:pt>
                <c:pt idx="447">
                  <c:v>9.61</c:v>
                </c:pt>
                <c:pt idx="448">
                  <c:v>9.58</c:v>
                </c:pt>
                <c:pt idx="449">
                  <c:v>9.56</c:v>
                </c:pt>
                <c:pt idx="450">
                  <c:v>9.67</c:v>
                </c:pt>
                <c:pt idx="451">
                  <c:v>9.7100000000000009</c:v>
                </c:pt>
                <c:pt idx="452">
                  <c:v>9.75</c:v>
                </c:pt>
                <c:pt idx="453">
                  <c:v>9.6999999999999993</c:v>
                </c:pt>
                <c:pt idx="454">
                  <c:v>9.6999999999999993</c:v>
                </c:pt>
                <c:pt idx="455">
                  <c:v>9.69</c:v>
                </c:pt>
                <c:pt idx="456">
                  <c:v>9.66</c:v>
                </c:pt>
                <c:pt idx="457">
                  <c:v>9.77</c:v>
                </c:pt>
                <c:pt idx="458">
                  <c:v>9.77</c:v>
                </c:pt>
                <c:pt idx="459">
                  <c:v>9.8000000000000007</c:v>
                </c:pt>
                <c:pt idx="460">
                  <c:v>9.83</c:v>
                </c:pt>
                <c:pt idx="461">
                  <c:v>9.85</c:v>
                </c:pt>
                <c:pt idx="462">
                  <c:v>9.84</c:v>
                </c:pt>
                <c:pt idx="463">
                  <c:v>9.8800000000000008</c:v>
                </c:pt>
                <c:pt idx="464">
                  <c:v>9.67</c:v>
                </c:pt>
                <c:pt idx="465">
                  <c:v>9.66</c:v>
                </c:pt>
                <c:pt idx="466">
                  <c:v>9.6300000000000008</c:v>
                </c:pt>
                <c:pt idx="467">
                  <c:v>9.64</c:v>
                </c:pt>
                <c:pt idx="468">
                  <c:v>9.6300000000000008</c:v>
                </c:pt>
                <c:pt idx="469">
                  <c:v>9.61</c:v>
                </c:pt>
                <c:pt idx="470">
                  <c:v>9.48</c:v>
                </c:pt>
                <c:pt idx="471">
                  <c:v>9.4499999999999993</c:v>
                </c:pt>
                <c:pt idx="472">
                  <c:v>9.3699999999999992</c:v>
                </c:pt>
                <c:pt idx="473">
                  <c:v>9.41</c:v>
                </c:pt>
                <c:pt idx="474">
                  <c:v>9.5299999999999994</c:v>
                </c:pt>
                <c:pt idx="475">
                  <c:v>9.5399999999999991</c:v>
                </c:pt>
                <c:pt idx="476">
                  <c:v>9.4600000000000009</c:v>
                </c:pt>
                <c:pt idx="477">
                  <c:v>9.36</c:v>
                </c:pt>
                <c:pt idx="478">
                  <c:v>9.42</c:v>
                </c:pt>
                <c:pt idx="479">
                  <c:v>9.4</c:v>
                </c:pt>
                <c:pt idx="480">
                  <c:v>9.39</c:v>
                </c:pt>
                <c:pt idx="481">
                  <c:v>9.2899999999999991</c:v>
                </c:pt>
                <c:pt idx="482">
                  <c:v>9.3699999999999992</c:v>
                </c:pt>
                <c:pt idx="483">
                  <c:v>9.4700000000000006</c:v>
                </c:pt>
                <c:pt idx="484">
                  <c:v>9.4700000000000006</c:v>
                </c:pt>
                <c:pt idx="485">
                  <c:v>9.64</c:v>
                </c:pt>
                <c:pt idx="486">
                  <c:v>9.75</c:v>
                </c:pt>
                <c:pt idx="487">
                  <c:v>9.84</c:v>
                </c:pt>
                <c:pt idx="488">
                  <c:v>9.9</c:v>
                </c:pt>
                <c:pt idx="489">
                  <c:v>9.69</c:v>
                </c:pt>
                <c:pt idx="490">
                  <c:v>9.81</c:v>
                </c:pt>
                <c:pt idx="491">
                  <c:v>9.8800000000000008</c:v>
                </c:pt>
                <c:pt idx="492">
                  <c:v>9.9</c:v>
                </c:pt>
                <c:pt idx="493">
                  <c:v>10.029999999999999</c:v>
                </c:pt>
                <c:pt idx="494">
                  <c:v>9.99</c:v>
                </c:pt>
                <c:pt idx="495">
                  <c:v>9.9700000000000006</c:v>
                </c:pt>
                <c:pt idx="496">
                  <c:v>10.039999999999999</c:v>
                </c:pt>
                <c:pt idx="497">
                  <c:v>9.99</c:v>
                </c:pt>
                <c:pt idx="498">
                  <c:v>10.02</c:v>
                </c:pt>
                <c:pt idx="499">
                  <c:v>10.01</c:v>
                </c:pt>
                <c:pt idx="500">
                  <c:v>9.99</c:v>
                </c:pt>
                <c:pt idx="501">
                  <c:v>9.99</c:v>
                </c:pt>
                <c:pt idx="502">
                  <c:v>10</c:v>
                </c:pt>
                <c:pt idx="503">
                  <c:v>9.9499999999999993</c:v>
                </c:pt>
                <c:pt idx="504">
                  <c:v>10.050000000000001</c:v>
                </c:pt>
                <c:pt idx="505">
                  <c:v>10.1</c:v>
                </c:pt>
              </c:numCache>
            </c:numRef>
          </c:val>
          <c:smooth val="0"/>
          <c:extLst>
            <c:ext xmlns:c16="http://schemas.microsoft.com/office/drawing/2014/chart" uri="{C3380CC4-5D6E-409C-BE32-E72D297353CC}">
              <c16:uniqueId val="{00000000-E403-6648-A26E-AA946F4DF00F}"/>
            </c:ext>
          </c:extLst>
        </c:ser>
        <c:ser>
          <c:idx val="1"/>
          <c:order val="1"/>
          <c:tx>
            <c:v>5 лет</c:v>
          </c:tx>
          <c:spPr>
            <a:ln w="28575" cap="rnd">
              <a:solidFill>
                <a:schemeClr val="accent2"/>
              </a:solidFill>
              <a:round/>
            </a:ln>
            <a:effectLst/>
          </c:spPr>
          <c:marker>
            <c:symbol val="none"/>
          </c:marker>
          <c:cat>
            <c:numRef>
              <c:f>'Yield Curves'!$A$3:$A$508</c:f>
              <c:numCache>
                <c:formatCode>m/d/yy</c:formatCode>
                <c:ptCount val="506"/>
                <c:pt idx="0">
                  <c:v>43132</c:v>
                </c:pt>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c:v>43111</c:v>
                </c:pt>
                <c:pt idx="16">
                  <c:v>43110</c:v>
                </c:pt>
                <c:pt idx="17">
                  <c:v>43109</c:v>
                </c:pt>
                <c:pt idx="18">
                  <c:v>43105</c:v>
                </c:pt>
                <c:pt idx="19">
                  <c:v>43104</c:v>
                </c:pt>
                <c:pt idx="20">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c:v>43077</c:v>
                </c:pt>
                <c:pt idx="37">
                  <c:v>43076</c:v>
                </c:pt>
                <c:pt idx="38">
                  <c:v>43075</c:v>
                </c:pt>
                <c:pt idx="39">
                  <c:v>43074</c:v>
                </c:pt>
                <c:pt idx="40">
                  <c:v>43073</c:v>
                </c:pt>
                <c:pt idx="41">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c:v>43047</c:v>
                </c:pt>
                <c:pt idx="59">
                  <c:v>43046</c:v>
                </c:pt>
                <c:pt idx="60">
                  <c:v>43042</c:v>
                </c:pt>
                <c:pt idx="61">
                  <c:v>43041</c:v>
                </c:pt>
                <c:pt idx="62">
                  <c:v>43040</c:v>
                </c:pt>
                <c:pt idx="63">
                  <c:v>43039</c:v>
                </c:pt>
                <c:pt idx="64">
                  <c:v>43038</c:v>
                </c:pt>
                <c:pt idx="65">
                  <c:v>43035</c:v>
                </c:pt>
                <c:pt idx="66">
                  <c:v>43034</c:v>
                </c:pt>
                <c:pt idx="67">
                  <c:v>43033</c:v>
                </c:pt>
                <c:pt idx="68">
                  <c:v>43032</c:v>
                </c:pt>
                <c:pt idx="69">
                  <c:v>43031</c:v>
                </c:pt>
                <c:pt idx="70">
                  <c:v>43028</c:v>
                </c:pt>
                <c:pt idx="71">
                  <c:v>43027</c:v>
                </c:pt>
                <c:pt idx="72">
                  <c:v>43026</c:v>
                </c:pt>
                <c:pt idx="73">
                  <c:v>43025</c:v>
                </c:pt>
                <c:pt idx="74">
                  <c:v>43024</c:v>
                </c:pt>
                <c:pt idx="75">
                  <c:v>43021</c:v>
                </c:pt>
                <c:pt idx="76">
                  <c:v>43020</c:v>
                </c:pt>
                <c:pt idx="77">
                  <c:v>43019</c:v>
                </c:pt>
                <c:pt idx="78">
                  <c:v>43018</c:v>
                </c:pt>
                <c:pt idx="79">
                  <c:v>43017</c:v>
                </c:pt>
                <c:pt idx="80">
                  <c:v>43014</c:v>
                </c:pt>
                <c:pt idx="81">
                  <c:v>43013</c:v>
                </c:pt>
                <c:pt idx="82">
                  <c:v>43012</c:v>
                </c:pt>
                <c:pt idx="83">
                  <c:v>43011</c:v>
                </c:pt>
                <c:pt idx="84">
                  <c:v>43010</c:v>
                </c:pt>
                <c:pt idx="85">
                  <c:v>43007</c:v>
                </c:pt>
                <c:pt idx="86">
                  <c:v>43006</c:v>
                </c:pt>
                <c:pt idx="87">
                  <c:v>43005</c:v>
                </c:pt>
                <c:pt idx="88">
                  <c:v>43004</c:v>
                </c:pt>
                <c:pt idx="89">
                  <c:v>43003</c:v>
                </c:pt>
                <c:pt idx="90">
                  <c:v>43000</c:v>
                </c:pt>
                <c:pt idx="91">
                  <c:v>42999</c:v>
                </c:pt>
                <c:pt idx="92">
                  <c:v>42998</c:v>
                </c:pt>
                <c:pt idx="93">
                  <c:v>42997</c:v>
                </c:pt>
                <c:pt idx="94">
                  <c:v>42996</c:v>
                </c:pt>
                <c:pt idx="95">
                  <c:v>42993</c:v>
                </c:pt>
                <c:pt idx="96">
                  <c:v>42992</c:v>
                </c:pt>
                <c:pt idx="97">
                  <c:v>42991</c:v>
                </c:pt>
                <c:pt idx="98">
                  <c:v>42990</c:v>
                </c:pt>
                <c:pt idx="99">
                  <c:v>42989</c:v>
                </c:pt>
                <c:pt idx="100">
                  <c:v>42986</c:v>
                </c:pt>
                <c:pt idx="101">
                  <c:v>42985</c:v>
                </c:pt>
                <c:pt idx="102">
                  <c:v>42984</c:v>
                </c:pt>
                <c:pt idx="103">
                  <c:v>42983</c:v>
                </c:pt>
                <c:pt idx="104">
                  <c:v>42982</c:v>
                </c:pt>
                <c:pt idx="105">
                  <c:v>42979</c:v>
                </c:pt>
                <c:pt idx="106">
                  <c:v>42978</c:v>
                </c:pt>
                <c:pt idx="107">
                  <c:v>42977</c:v>
                </c:pt>
                <c:pt idx="108">
                  <c:v>42976</c:v>
                </c:pt>
                <c:pt idx="109">
                  <c:v>42975</c:v>
                </c:pt>
                <c:pt idx="110">
                  <c:v>42972</c:v>
                </c:pt>
                <c:pt idx="111">
                  <c:v>42971</c:v>
                </c:pt>
                <c:pt idx="112">
                  <c:v>42970</c:v>
                </c:pt>
                <c:pt idx="113">
                  <c:v>42969</c:v>
                </c:pt>
                <c:pt idx="114">
                  <c:v>42968</c:v>
                </c:pt>
                <c:pt idx="115">
                  <c:v>42965</c:v>
                </c:pt>
                <c:pt idx="116">
                  <c:v>42964</c:v>
                </c:pt>
                <c:pt idx="117">
                  <c:v>42963</c:v>
                </c:pt>
                <c:pt idx="118">
                  <c:v>42962</c:v>
                </c:pt>
                <c:pt idx="119">
                  <c:v>42961</c:v>
                </c:pt>
                <c:pt idx="120">
                  <c:v>42958</c:v>
                </c:pt>
                <c:pt idx="121">
                  <c:v>42957</c:v>
                </c:pt>
                <c:pt idx="122">
                  <c:v>42956</c:v>
                </c:pt>
                <c:pt idx="123">
                  <c:v>42955</c:v>
                </c:pt>
                <c:pt idx="124">
                  <c:v>42954</c:v>
                </c:pt>
                <c:pt idx="125">
                  <c:v>42951</c:v>
                </c:pt>
                <c:pt idx="126">
                  <c:v>42950</c:v>
                </c:pt>
                <c:pt idx="127">
                  <c:v>42949</c:v>
                </c:pt>
                <c:pt idx="128">
                  <c:v>42948</c:v>
                </c:pt>
                <c:pt idx="129">
                  <c:v>42947</c:v>
                </c:pt>
                <c:pt idx="130">
                  <c:v>42944</c:v>
                </c:pt>
                <c:pt idx="131">
                  <c:v>42943</c:v>
                </c:pt>
                <c:pt idx="132">
                  <c:v>42942</c:v>
                </c:pt>
                <c:pt idx="133">
                  <c:v>42941</c:v>
                </c:pt>
                <c:pt idx="134">
                  <c:v>42940</c:v>
                </c:pt>
                <c:pt idx="135">
                  <c:v>42937</c:v>
                </c:pt>
                <c:pt idx="136">
                  <c:v>42936</c:v>
                </c:pt>
                <c:pt idx="137">
                  <c:v>42935</c:v>
                </c:pt>
                <c:pt idx="138">
                  <c:v>42934</c:v>
                </c:pt>
                <c:pt idx="139">
                  <c:v>42933</c:v>
                </c:pt>
                <c:pt idx="140">
                  <c:v>42930</c:v>
                </c:pt>
                <c:pt idx="141">
                  <c:v>42929</c:v>
                </c:pt>
                <c:pt idx="142">
                  <c:v>42928</c:v>
                </c:pt>
                <c:pt idx="143">
                  <c:v>42927</c:v>
                </c:pt>
                <c:pt idx="144">
                  <c:v>42926</c:v>
                </c:pt>
                <c:pt idx="145">
                  <c:v>42923</c:v>
                </c:pt>
                <c:pt idx="146">
                  <c:v>42922</c:v>
                </c:pt>
                <c:pt idx="147">
                  <c:v>42921</c:v>
                </c:pt>
                <c:pt idx="148">
                  <c:v>42920</c:v>
                </c:pt>
                <c:pt idx="149">
                  <c:v>42919</c:v>
                </c:pt>
                <c:pt idx="150">
                  <c:v>42916</c:v>
                </c:pt>
                <c:pt idx="151">
                  <c:v>42915</c:v>
                </c:pt>
                <c:pt idx="152">
                  <c:v>42914</c:v>
                </c:pt>
                <c:pt idx="153">
                  <c:v>42913</c:v>
                </c:pt>
                <c:pt idx="154">
                  <c:v>42912</c:v>
                </c:pt>
                <c:pt idx="155">
                  <c:v>42909</c:v>
                </c:pt>
                <c:pt idx="156">
                  <c:v>42908</c:v>
                </c:pt>
                <c:pt idx="157">
                  <c:v>42907</c:v>
                </c:pt>
                <c:pt idx="158">
                  <c:v>42906</c:v>
                </c:pt>
                <c:pt idx="159">
                  <c:v>42905</c:v>
                </c:pt>
                <c:pt idx="160">
                  <c:v>42902</c:v>
                </c:pt>
                <c:pt idx="161">
                  <c:v>42901</c:v>
                </c:pt>
                <c:pt idx="162">
                  <c:v>42900</c:v>
                </c:pt>
                <c:pt idx="163">
                  <c:v>42899</c:v>
                </c:pt>
                <c:pt idx="164">
                  <c:v>42895</c:v>
                </c:pt>
                <c:pt idx="165">
                  <c:v>42894</c:v>
                </c:pt>
                <c:pt idx="166">
                  <c:v>42893</c:v>
                </c:pt>
                <c:pt idx="167">
                  <c:v>42892</c:v>
                </c:pt>
                <c:pt idx="168">
                  <c:v>42891</c:v>
                </c:pt>
                <c:pt idx="169">
                  <c:v>42888</c:v>
                </c:pt>
                <c:pt idx="170">
                  <c:v>42887</c:v>
                </c:pt>
                <c:pt idx="171">
                  <c:v>42886</c:v>
                </c:pt>
                <c:pt idx="172">
                  <c:v>42885</c:v>
                </c:pt>
                <c:pt idx="173">
                  <c:v>42884</c:v>
                </c:pt>
                <c:pt idx="174">
                  <c:v>42881</c:v>
                </c:pt>
                <c:pt idx="175">
                  <c:v>42880</c:v>
                </c:pt>
                <c:pt idx="176">
                  <c:v>42879</c:v>
                </c:pt>
                <c:pt idx="177">
                  <c:v>42878</c:v>
                </c:pt>
                <c:pt idx="178">
                  <c:v>42877</c:v>
                </c:pt>
                <c:pt idx="179">
                  <c:v>42874</c:v>
                </c:pt>
                <c:pt idx="180">
                  <c:v>42873</c:v>
                </c:pt>
                <c:pt idx="181">
                  <c:v>42872</c:v>
                </c:pt>
                <c:pt idx="182">
                  <c:v>42871</c:v>
                </c:pt>
                <c:pt idx="183">
                  <c:v>42870</c:v>
                </c:pt>
                <c:pt idx="184">
                  <c:v>42867</c:v>
                </c:pt>
                <c:pt idx="185">
                  <c:v>42866</c:v>
                </c:pt>
                <c:pt idx="186">
                  <c:v>42865</c:v>
                </c:pt>
                <c:pt idx="187">
                  <c:v>42860</c:v>
                </c:pt>
                <c:pt idx="188">
                  <c:v>42859</c:v>
                </c:pt>
                <c:pt idx="189">
                  <c:v>42858</c:v>
                </c:pt>
                <c:pt idx="190">
                  <c:v>42857</c:v>
                </c:pt>
                <c:pt idx="191">
                  <c:v>42853</c:v>
                </c:pt>
                <c:pt idx="192">
                  <c:v>42852</c:v>
                </c:pt>
                <c:pt idx="193">
                  <c:v>42851</c:v>
                </c:pt>
                <c:pt idx="194">
                  <c:v>42850</c:v>
                </c:pt>
                <c:pt idx="195">
                  <c:v>42849</c:v>
                </c:pt>
                <c:pt idx="196">
                  <c:v>42845</c:v>
                </c:pt>
                <c:pt idx="197">
                  <c:v>42844</c:v>
                </c:pt>
                <c:pt idx="198">
                  <c:v>42843</c:v>
                </c:pt>
                <c:pt idx="199">
                  <c:v>42842</c:v>
                </c:pt>
                <c:pt idx="200">
                  <c:v>42839</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42801</c:v>
                </c:pt>
                <c:pt idx="228">
                  <c:v>42800</c:v>
                </c:pt>
                <c:pt idx="229">
                  <c:v>42797</c:v>
                </c:pt>
                <c:pt idx="230">
                  <c:v>42796</c:v>
                </c:pt>
                <c:pt idx="231">
                  <c:v>42795</c:v>
                </c:pt>
                <c:pt idx="232">
                  <c:v>42794</c:v>
                </c:pt>
                <c:pt idx="233">
                  <c:v>42793</c:v>
                </c:pt>
                <c:pt idx="234">
                  <c:v>42790</c:v>
                </c:pt>
                <c:pt idx="235">
                  <c:v>42788</c:v>
                </c:pt>
                <c:pt idx="236">
                  <c:v>42787</c:v>
                </c:pt>
                <c:pt idx="237">
                  <c:v>42786</c:v>
                </c:pt>
                <c:pt idx="238">
                  <c:v>42783</c:v>
                </c:pt>
                <c:pt idx="239">
                  <c:v>42782</c:v>
                </c:pt>
                <c:pt idx="240">
                  <c:v>42781</c:v>
                </c:pt>
                <c:pt idx="241">
                  <c:v>42780</c:v>
                </c:pt>
                <c:pt idx="242">
                  <c:v>42779</c:v>
                </c:pt>
                <c:pt idx="243">
                  <c:v>42776</c:v>
                </c:pt>
                <c:pt idx="244">
                  <c:v>42775</c:v>
                </c:pt>
                <c:pt idx="245">
                  <c:v>42774</c:v>
                </c:pt>
                <c:pt idx="246">
                  <c:v>42773</c:v>
                </c:pt>
                <c:pt idx="247">
                  <c:v>42772</c:v>
                </c:pt>
                <c:pt idx="248">
                  <c:v>42769</c:v>
                </c:pt>
                <c:pt idx="249">
                  <c:v>42768</c:v>
                </c:pt>
                <c:pt idx="250">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c:v>42745</c:v>
                </c:pt>
                <c:pt idx="267">
                  <c:v>42744</c:v>
                </c:pt>
                <c:pt idx="268">
                  <c:v>42741</c:v>
                </c:pt>
                <c:pt idx="269">
                  <c:v>42740</c:v>
                </c:pt>
                <c:pt idx="270">
                  <c:v>42739</c:v>
                </c:pt>
                <c:pt idx="271">
                  <c:v>42738</c:v>
                </c:pt>
                <c:pt idx="272">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c:v>42712</c:v>
                </c:pt>
                <c:pt idx="289">
                  <c:v>42711</c:v>
                </c:pt>
                <c:pt idx="290">
                  <c:v>42710</c:v>
                </c:pt>
                <c:pt idx="291">
                  <c:v>42709</c:v>
                </c:pt>
                <c:pt idx="292">
                  <c:v>42706</c:v>
                </c:pt>
                <c:pt idx="293">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c:v>42682</c:v>
                </c:pt>
                <c:pt idx="311">
                  <c:v>42681</c:v>
                </c:pt>
                <c:pt idx="312">
                  <c:v>42677</c:v>
                </c:pt>
                <c:pt idx="313">
                  <c:v>42676</c:v>
                </c:pt>
                <c:pt idx="314">
                  <c:v>42675</c:v>
                </c:pt>
                <c:pt idx="315">
                  <c:v>42674</c:v>
                </c:pt>
                <c:pt idx="316">
                  <c:v>42671</c:v>
                </c:pt>
                <c:pt idx="317">
                  <c:v>42670</c:v>
                </c:pt>
                <c:pt idx="318">
                  <c:v>42669</c:v>
                </c:pt>
                <c:pt idx="319">
                  <c:v>42668</c:v>
                </c:pt>
                <c:pt idx="320">
                  <c:v>42667</c:v>
                </c:pt>
                <c:pt idx="321">
                  <c:v>42664</c:v>
                </c:pt>
                <c:pt idx="322">
                  <c:v>42663</c:v>
                </c:pt>
                <c:pt idx="323">
                  <c:v>42662</c:v>
                </c:pt>
                <c:pt idx="324">
                  <c:v>42661</c:v>
                </c:pt>
                <c:pt idx="325">
                  <c:v>42660</c:v>
                </c:pt>
                <c:pt idx="326">
                  <c:v>42657</c:v>
                </c:pt>
                <c:pt idx="327">
                  <c:v>42656</c:v>
                </c:pt>
                <c:pt idx="328">
                  <c:v>42655</c:v>
                </c:pt>
                <c:pt idx="329">
                  <c:v>42654</c:v>
                </c:pt>
                <c:pt idx="330">
                  <c:v>42653</c:v>
                </c:pt>
                <c:pt idx="331">
                  <c:v>42650</c:v>
                </c:pt>
                <c:pt idx="332">
                  <c:v>42649</c:v>
                </c:pt>
                <c:pt idx="333">
                  <c:v>42648</c:v>
                </c:pt>
                <c:pt idx="334">
                  <c:v>42647</c:v>
                </c:pt>
                <c:pt idx="335">
                  <c:v>42646</c:v>
                </c:pt>
                <c:pt idx="336">
                  <c:v>42643</c:v>
                </c:pt>
                <c:pt idx="337">
                  <c:v>42642</c:v>
                </c:pt>
                <c:pt idx="338">
                  <c:v>42641</c:v>
                </c:pt>
                <c:pt idx="339">
                  <c:v>42640</c:v>
                </c:pt>
                <c:pt idx="340">
                  <c:v>42639</c:v>
                </c:pt>
                <c:pt idx="341">
                  <c:v>42636</c:v>
                </c:pt>
                <c:pt idx="342">
                  <c:v>42635</c:v>
                </c:pt>
                <c:pt idx="343">
                  <c:v>42634</c:v>
                </c:pt>
                <c:pt idx="344">
                  <c:v>42633</c:v>
                </c:pt>
                <c:pt idx="345">
                  <c:v>42632</c:v>
                </c:pt>
                <c:pt idx="346">
                  <c:v>42629</c:v>
                </c:pt>
                <c:pt idx="347">
                  <c:v>42628</c:v>
                </c:pt>
                <c:pt idx="348">
                  <c:v>42627</c:v>
                </c:pt>
                <c:pt idx="349">
                  <c:v>42626</c:v>
                </c:pt>
                <c:pt idx="350">
                  <c:v>42625</c:v>
                </c:pt>
                <c:pt idx="351">
                  <c:v>42622</c:v>
                </c:pt>
                <c:pt idx="352">
                  <c:v>42621</c:v>
                </c:pt>
                <c:pt idx="353">
                  <c:v>42620</c:v>
                </c:pt>
                <c:pt idx="354">
                  <c:v>42619</c:v>
                </c:pt>
                <c:pt idx="355">
                  <c:v>42618</c:v>
                </c:pt>
                <c:pt idx="356">
                  <c:v>42615</c:v>
                </c:pt>
                <c:pt idx="357">
                  <c:v>42614</c:v>
                </c:pt>
                <c:pt idx="358">
                  <c:v>42613</c:v>
                </c:pt>
                <c:pt idx="359">
                  <c:v>42612</c:v>
                </c:pt>
                <c:pt idx="360">
                  <c:v>42611</c:v>
                </c:pt>
                <c:pt idx="361">
                  <c:v>42608</c:v>
                </c:pt>
                <c:pt idx="362">
                  <c:v>42607</c:v>
                </c:pt>
                <c:pt idx="363">
                  <c:v>42606</c:v>
                </c:pt>
                <c:pt idx="364">
                  <c:v>42605</c:v>
                </c:pt>
                <c:pt idx="365">
                  <c:v>42604</c:v>
                </c:pt>
                <c:pt idx="366">
                  <c:v>42601</c:v>
                </c:pt>
                <c:pt idx="367">
                  <c:v>42600</c:v>
                </c:pt>
                <c:pt idx="368">
                  <c:v>42599</c:v>
                </c:pt>
                <c:pt idx="369">
                  <c:v>42598</c:v>
                </c:pt>
                <c:pt idx="370">
                  <c:v>42597</c:v>
                </c:pt>
                <c:pt idx="371">
                  <c:v>42594</c:v>
                </c:pt>
                <c:pt idx="372">
                  <c:v>42593</c:v>
                </c:pt>
                <c:pt idx="373">
                  <c:v>42592</c:v>
                </c:pt>
                <c:pt idx="374">
                  <c:v>42591</c:v>
                </c:pt>
                <c:pt idx="375">
                  <c:v>42590</c:v>
                </c:pt>
                <c:pt idx="376">
                  <c:v>42587</c:v>
                </c:pt>
                <c:pt idx="377">
                  <c:v>42586</c:v>
                </c:pt>
                <c:pt idx="378">
                  <c:v>42585</c:v>
                </c:pt>
                <c:pt idx="379">
                  <c:v>42584</c:v>
                </c:pt>
                <c:pt idx="380">
                  <c:v>42583</c:v>
                </c:pt>
                <c:pt idx="381">
                  <c:v>42580</c:v>
                </c:pt>
                <c:pt idx="382">
                  <c:v>42579</c:v>
                </c:pt>
                <c:pt idx="383">
                  <c:v>42578</c:v>
                </c:pt>
                <c:pt idx="384">
                  <c:v>42577</c:v>
                </c:pt>
                <c:pt idx="385">
                  <c:v>42576</c:v>
                </c:pt>
                <c:pt idx="386">
                  <c:v>42573</c:v>
                </c:pt>
                <c:pt idx="387">
                  <c:v>42572</c:v>
                </c:pt>
                <c:pt idx="388">
                  <c:v>42571</c:v>
                </c:pt>
                <c:pt idx="389">
                  <c:v>42570</c:v>
                </c:pt>
                <c:pt idx="390">
                  <c:v>42569</c:v>
                </c:pt>
                <c:pt idx="391">
                  <c:v>42566</c:v>
                </c:pt>
                <c:pt idx="392">
                  <c:v>42565</c:v>
                </c:pt>
                <c:pt idx="393">
                  <c:v>42564</c:v>
                </c:pt>
                <c:pt idx="394">
                  <c:v>42563</c:v>
                </c:pt>
                <c:pt idx="395">
                  <c:v>42562</c:v>
                </c:pt>
                <c:pt idx="396">
                  <c:v>42559</c:v>
                </c:pt>
                <c:pt idx="397">
                  <c:v>42558</c:v>
                </c:pt>
                <c:pt idx="398">
                  <c:v>42557</c:v>
                </c:pt>
                <c:pt idx="399">
                  <c:v>42556</c:v>
                </c:pt>
                <c:pt idx="400">
                  <c:v>42555</c:v>
                </c:pt>
                <c:pt idx="401">
                  <c:v>42552</c:v>
                </c:pt>
                <c:pt idx="402">
                  <c:v>42551</c:v>
                </c:pt>
                <c:pt idx="403">
                  <c:v>42550</c:v>
                </c:pt>
                <c:pt idx="404">
                  <c:v>42549</c:v>
                </c:pt>
                <c:pt idx="405">
                  <c:v>42548</c:v>
                </c:pt>
                <c:pt idx="406">
                  <c:v>42545</c:v>
                </c:pt>
                <c:pt idx="407">
                  <c:v>42544</c:v>
                </c:pt>
                <c:pt idx="408">
                  <c:v>42543</c:v>
                </c:pt>
                <c:pt idx="409">
                  <c:v>42542</c:v>
                </c:pt>
                <c:pt idx="410">
                  <c:v>42541</c:v>
                </c:pt>
                <c:pt idx="411">
                  <c:v>42538</c:v>
                </c:pt>
                <c:pt idx="412">
                  <c:v>42537</c:v>
                </c:pt>
                <c:pt idx="413">
                  <c:v>42536</c:v>
                </c:pt>
                <c:pt idx="414">
                  <c:v>42535</c:v>
                </c:pt>
                <c:pt idx="415">
                  <c:v>42531</c:v>
                </c:pt>
                <c:pt idx="416">
                  <c:v>42530</c:v>
                </c:pt>
                <c:pt idx="417">
                  <c:v>42529</c:v>
                </c:pt>
                <c:pt idx="418">
                  <c:v>42528</c:v>
                </c:pt>
                <c:pt idx="419">
                  <c:v>42527</c:v>
                </c:pt>
                <c:pt idx="420">
                  <c:v>42524</c:v>
                </c:pt>
                <c:pt idx="421">
                  <c:v>42523</c:v>
                </c:pt>
                <c:pt idx="422">
                  <c:v>42522</c:v>
                </c:pt>
                <c:pt idx="423">
                  <c:v>42521</c:v>
                </c:pt>
                <c:pt idx="424">
                  <c:v>42520</c:v>
                </c:pt>
                <c:pt idx="425">
                  <c:v>42517</c:v>
                </c:pt>
                <c:pt idx="426">
                  <c:v>42516</c:v>
                </c:pt>
                <c:pt idx="427">
                  <c:v>42515</c:v>
                </c:pt>
                <c:pt idx="428">
                  <c:v>42514</c:v>
                </c:pt>
                <c:pt idx="429">
                  <c:v>42513</c:v>
                </c:pt>
                <c:pt idx="430">
                  <c:v>42510</c:v>
                </c:pt>
                <c:pt idx="431">
                  <c:v>42509</c:v>
                </c:pt>
                <c:pt idx="432">
                  <c:v>42508</c:v>
                </c:pt>
                <c:pt idx="433">
                  <c:v>42507</c:v>
                </c:pt>
                <c:pt idx="434">
                  <c:v>42506</c:v>
                </c:pt>
                <c:pt idx="435">
                  <c:v>42503</c:v>
                </c:pt>
                <c:pt idx="436">
                  <c:v>42502</c:v>
                </c:pt>
                <c:pt idx="437">
                  <c:v>42501</c:v>
                </c:pt>
                <c:pt idx="438">
                  <c:v>42500</c:v>
                </c:pt>
                <c:pt idx="439">
                  <c:v>42496</c:v>
                </c:pt>
                <c:pt idx="440">
                  <c:v>42495</c:v>
                </c:pt>
                <c:pt idx="441">
                  <c:v>42494</c:v>
                </c:pt>
                <c:pt idx="442">
                  <c:v>42489</c:v>
                </c:pt>
                <c:pt idx="443">
                  <c:v>42488</c:v>
                </c:pt>
                <c:pt idx="444">
                  <c:v>42487</c:v>
                </c:pt>
                <c:pt idx="445">
                  <c:v>42486</c:v>
                </c:pt>
                <c:pt idx="446">
                  <c:v>42485</c:v>
                </c:pt>
                <c:pt idx="447">
                  <c:v>42482</c:v>
                </c:pt>
                <c:pt idx="448">
                  <c:v>42481</c:v>
                </c:pt>
                <c:pt idx="449">
                  <c:v>42480</c:v>
                </c:pt>
                <c:pt idx="450">
                  <c:v>42479</c:v>
                </c:pt>
                <c:pt idx="451">
                  <c:v>42478</c:v>
                </c:pt>
                <c:pt idx="452">
                  <c:v>42475</c:v>
                </c:pt>
                <c:pt idx="453">
                  <c:v>42474</c:v>
                </c:pt>
                <c:pt idx="454">
                  <c:v>42473</c:v>
                </c:pt>
                <c:pt idx="455">
                  <c:v>42472</c:v>
                </c:pt>
                <c:pt idx="456">
                  <c:v>42471</c:v>
                </c:pt>
                <c:pt idx="457">
                  <c:v>42468</c:v>
                </c:pt>
                <c:pt idx="458">
                  <c:v>42467</c:v>
                </c:pt>
                <c:pt idx="459">
                  <c:v>42466</c:v>
                </c:pt>
                <c:pt idx="460">
                  <c:v>42465</c:v>
                </c:pt>
                <c:pt idx="461">
                  <c:v>42464</c:v>
                </c:pt>
                <c:pt idx="462">
                  <c:v>42461</c:v>
                </c:pt>
                <c:pt idx="463">
                  <c:v>42460</c:v>
                </c:pt>
                <c:pt idx="464">
                  <c:v>42459</c:v>
                </c:pt>
                <c:pt idx="465">
                  <c:v>42458</c:v>
                </c:pt>
                <c:pt idx="466">
                  <c:v>42457</c:v>
                </c:pt>
                <c:pt idx="467">
                  <c:v>42454</c:v>
                </c:pt>
                <c:pt idx="468">
                  <c:v>42453</c:v>
                </c:pt>
                <c:pt idx="469">
                  <c:v>42452</c:v>
                </c:pt>
                <c:pt idx="470">
                  <c:v>42451</c:v>
                </c:pt>
                <c:pt idx="471">
                  <c:v>42450</c:v>
                </c:pt>
                <c:pt idx="472">
                  <c:v>42447</c:v>
                </c:pt>
                <c:pt idx="473">
                  <c:v>42446</c:v>
                </c:pt>
                <c:pt idx="474">
                  <c:v>42445</c:v>
                </c:pt>
                <c:pt idx="475">
                  <c:v>42444</c:v>
                </c:pt>
                <c:pt idx="476">
                  <c:v>42443</c:v>
                </c:pt>
                <c:pt idx="477">
                  <c:v>42440</c:v>
                </c:pt>
                <c:pt idx="478">
                  <c:v>42439</c:v>
                </c:pt>
                <c:pt idx="479">
                  <c:v>42438</c:v>
                </c:pt>
                <c:pt idx="480">
                  <c:v>42436</c:v>
                </c:pt>
                <c:pt idx="481">
                  <c:v>42433</c:v>
                </c:pt>
                <c:pt idx="482">
                  <c:v>42432</c:v>
                </c:pt>
                <c:pt idx="483">
                  <c:v>42431</c:v>
                </c:pt>
                <c:pt idx="484">
                  <c:v>42430</c:v>
                </c:pt>
                <c:pt idx="485">
                  <c:v>42429</c:v>
                </c:pt>
                <c:pt idx="486">
                  <c:v>42426</c:v>
                </c:pt>
                <c:pt idx="487">
                  <c:v>42425</c:v>
                </c:pt>
                <c:pt idx="488">
                  <c:v>42424</c:v>
                </c:pt>
                <c:pt idx="489">
                  <c:v>42422</c:v>
                </c:pt>
                <c:pt idx="490">
                  <c:v>42420</c:v>
                </c:pt>
                <c:pt idx="491">
                  <c:v>42419</c:v>
                </c:pt>
                <c:pt idx="492">
                  <c:v>42418</c:v>
                </c:pt>
                <c:pt idx="493">
                  <c:v>42417</c:v>
                </c:pt>
                <c:pt idx="494">
                  <c:v>42416</c:v>
                </c:pt>
                <c:pt idx="495">
                  <c:v>42415</c:v>
                </c:pt>
                <c:pt idx="496">
                  <c:v>42412</c:v>
                </c:pt>
                <c:pt idx="497">
                  <c:v>42411</c:v>
                </c:pt>
                <c:pt idx="498">
                  <c:v>42410</c:v>
                </c:pt>
                <c:pt idx="499">
                  <c:v>42409</c:v>
                </c:pt>
                <c:pt idx="500">
                  <c:v>42408</c:v>
                </c:pt>
                <c:pt idx="501">
                  <c:v>42405</c:v>
                </c:pt>
                <c:pt idx="502">
                  <c:v>42404</c:v>
                </c:pt>
                <c:pt idx="503">
                  <c:v>42403</c:v>
                </c:pt>
                <c:pt idx="504">
                  <c:v>42402</c:v>
                </c:pt>
                <c:pt idx="505">
                  <c:v>42401</c:v>
                </c:pt>
              </c:numCache>
            </c:numRef>
          </c:cat>
          <c:val>
            <c:numRef>
              <c:f>'Yield Curves'!$F$3:$F$508</c:f>
              <c:numCache>
                <c:formatCode>General</c:formatCode>
                <c:ptCount val="506"/>
                <c:pt idx="0">
                  <c:v>6.7899999999999991</c:v>
                </c:pt>
                <c:pt idx="1">
                  <c:v>6.7949999999999999</c:v>
                </c:pt>
                <c:pt idx="2">
                  <c:v>6.8100000000000005</c:v>
                </c:pt>
                <c:pt idx="3">
                  <c:v>6.8849999999999998</c:v>
                </c:pt>
                <c:pt idx="4">
                  <c:v>6.87</c:v>
                </c:pt>
                <c:pt idx="5">
                  <c:v>6.8100000000000005</c:v>
                </c:pt>
                <c:pt idx="6">
                  <c:v>6.8149999999999995</c:v>
                </c:pt>
                <c:pt idx="7">
                  <c:v>6.82</c:v>
                </c:pt>
                <c:pt idx="8">
                  <c:v>6.82</c:v>
                </c:pt>
                <c:pt idx="9">
                  <c:v>6.83</c:v>
                </c:pt>
                <c:pt idx="10">
                  <c:v>6.79</c:v>
                </c:pt>
                <c:pt idx="11">
                  <c:v>6.8249999999999993</c:v>
                </c:pt>
                <c:pt idx="12">
                  <c:v>6.82</c:v>
                </c:pt>
                <c:pt idx="13">
                  <c:v>6.7750000000000004</c:v>
                </c:pt>
                <c:pt idx="14">
                  <c:v>6.7850000000000001</c:v>
                </c:pt>
                <c:pt idx="15">
                  <c:v>6.8449999999999998</c:v>
                </c:pt>
                <c:pt idx="16">
                  <c:v>6.7949999999999999</c:v>
                </c:pt>
                <c:pt idx="17">
                  <c:v>6.74</c:v>
                </c:pt>
                <c:pt idx="18">
                  <c:v>6.8049999999999997</c:v>
                </c:pt>
                <c:pt idx="19">
                  <c:v>6.82</c:v>
                </c:pt>
                <c:pt idx="20">
                  <c:v>6.8599999999999994</c:v>
                </c:pt>
                <c:pt idx="21">
                  <c:v>6.91</c:v>
                </c:pt>
                <c:pt idx="22">
                  <c:v>6.875</c:v>
                </c:pt>
                <c:pt idx="23">
                  <c:v>6.93</c:v>
                </c:pt>
                <c:pt idx="24">
                  <c:v>6.9450000000000003</c:v>
                </c:pt>
                <c:pt idx="25">
                  <c:v>6.9550000000000001</c:v>
                </c:pt>
                <c:pt idx="26">
                  <c:v>6.95</c:v>
                </c:pt>
                <c:pt idx="27">
                  <c:v>6.98</c:v>
                </c:pt>
                <c:pt idx="28">
                  <c:v>7.0350000000000001</c:v>
                </c:pt>
                <c:pt idx="29">
                  <c:v>7.0600000000000005</c:v>
                </c:pt>
                <c:pt idx="30">
                  <c:v>7.0600000000000005</c:v>
                </c:pt>
                <c:pt idx="31">
                  <c:v>7.0949999999999998</c:v>
                </c:pt>
                <c:pt idx="32">
                  <c:v>7.1999999999999993</c:v>
                </c:pt>
                <c:pt idx="33">
                  <c:v>7.2149999999999999</c:v>
                </c:pt>
                <c:pt idx="34">
                  <c:v>7.1999999999999993</c:v>
                </c:pt>
                <c:pt idx="35">
                  <c:v>7.2200000000000006</c:v>
                </c:pt>
                <c:pt idx="36">
                  <c:v>7.2149999999999999</c:v>
                </c:pt>
                <c:pt idx="37">
                  <c:v>7.2349999999999994</c:v>
                </c:pt>
                <c:pt idx="38">
                  <c:v>7.2249999999999996</c:v>
                </c:pt>
                <c:pt idx="39">
                  <c:v>7.2449999999999992</c:v>
                </c:pt>
                <c:pt idx="40">
                  <c:v>7.25</c:v>
                </c:pt>
                <c:pt idx="41">
                  <c:v>7.2449999999999992</c:v>
                </c:pt>
                <c:pt idx="42">
                  <c:v>7.3049999999999997</c:v>
                </c:pt>
                <c:pt idx="43">
                  <c:v>7.3100000000000005</c:v>
                </c:pt>
                <c:pt idx="44">
                  <c:v>7.3049999999999997</c:v>
                </c:pt>
                <c:pt idx="45">
                  <c:v>7.335</c:v>
                </c:pt>
                <c:pt idx="46">
                  <c:v>7.34</c:v>
                </c:pt>
                <c:pt idx="47">
                  <c:v>7.34</c:v>
                </c:pt>
                <c:pt idx="48">
                  <c:v>7.3800000000000008</c:v>
                </c:pt>
                <c:pt idx="49">
                  <c:v>7.3800000000000008</c:v>
                </c:pt>
                <c:pt idx="50">
                  <c:v>7.41</c:v>
                </c:pt>
                <c:pt idx="51">
                  <c:v>7.4250000000000007</c:v>
                </c:pt>
                <c:pt idx="52">
                  <c:v>7.4499999999999993</c:v>
                </c:pt>
                <c:pt idx="53">
                  <c:v>7.4950000000000001</c:v>
                </c:pt>
                <c:pt idx="54">
                  <c:v>7.49</c:v>
                </c:pt>
                <c:pt idx="55">
                  <c:v>7.48</c:v>
                </c:pt>
                <c:pt idx="56">
                  <c:v>7.48</c:v>
                </c:pt>
                <c:pt idx="57">
                  <c:v>7.4450000000000003</c:v>
                </c:pt>
                <c:pt idx="58">
                  <c:v>7.48</c:v>
                </c:pt>
                <c:pt idx="59">
                  <c:v>7.45</c:v>
                </c:pt>
                <c:pt idx="60">
                  <c:v>7.45</c:v>
                </c:pt>
                <c:pt idx="61">
                  <c:v>7.45</c:v>
                </c:pt>
                <c:pt idx="62">
                  <c:v>7.45</c:v>
                </c:pt>
                <c:pt idx="63">
                  <c:v>7.4850000000000003</c:v>
                </c:pt>
                <c:pt idx="64">
                  <c:v>7.45</c:v>
                </c:pt>
                <c:pt idx="65">
                  <c:v>7.48</c:v>
                </c:pt>
                <c:pt idx="66">
                  <c:v>7.41</c:v>
                </c:pt>
                <c:pt idx="67">
                  <c:v>7.4050000000000002</c:v>
                </c:pt>
                <c:pt idx="68">
                  <c:v>7.415</c:v>
                </c:pt>
                <c:pt idx="69">
                  <c:v>7.38</c:v>
                </c:pt>
                <c:pt idx="70">
                  <c:v>7.38</c:v>
                </c:pt>
                <c:pt idx="71">
                  <c:v>7.37</c:v>
                </c:pt>
                <c:pt idx="72">
                  <c:v>7.37</c:v>
                </c:pt>
                <c:pt idx="73">
                  <c:v>7.3949999999999996</c:v>
                </c:pt>
                <c:pt idx="74">
                  <c:v>7.375</c:v>
                </c:pt>
                <c:pt idx="75">
                  <c:v>7.3550000000000004</c:v>
                </c:pt>
                <c:pt idx="76">
                  <c:v>7.41</c:v>
                </c:pt>
                <c:pt idx="77">
                  <c:v>7.4050000000000002</c:v>
                </c:pt>
                <c:pt idx="78">
                  <c:v>7.43</c:v>
                </c:pt>
                <c:pt idx="79">
                  <c:v>7.49</c:v>
                </c:pt>
                <c:pt idx="80">
                  <c:v>7.48</c:v>
                </c:pt>
                <c:pt idx="81">
                  <c:v>7.48</c:v>
                </c:pt>
                <c:pt idx="82">
                  <c:v>7.53</c:v>
                </c:pt>
                <c:pt idx="83">
                  <c:v>7.5750000000000002</c:v>
                </c:pt>
                <c:pt idx="84">
                  <c:v>7.585</c:v>
                </c:pt>
                <c:pt idx="85">
                  <c:v>7.59</c:v>
                </c:pt>
                <c:pt idx="86">
                  <c:v>7.62</c:v>
                </c:pt>
                <c:pt idx="87">
                  <c:v>7.6349999999999998</c:v>
                </c:pt>
                <c:pt idx="88">
                  <c:v>7.6</c:v>
                </c:pt>
                <c:pt idx="89">
                  <c:v>7.53</c:v>
                </c:pt>
                <c:pt idx="90">
                  <c:v>7.53</c:v>
                </c:pt>
                <c:pt idx="91">
                  <c:v>7.5750000000000002</c:v>
                </c:pt>
                <c:pt idx="92">
                  <c:v>7.5449999999999999</c:v>
                </c:pt>
                <c:pt idx="93">
                  <c:v>7.5749999999999993</c:v>
                </c:pt>
                <c:pt idx="94">
                  <c:v>7.58</c:v>
                </c:pt>
                <c:pt idx="95">
                  <c:v>7.5950000000000006</c:v>
                </c:pt>
                <c:pt idx="96">
                  <c:v>7.6050000000000004</c:v>
                </c:pt>
                <c:pt idx="97">
                  <c:v>7.6099999999999994</c:v>
                </c:pt>
                <c:pt idx="98">
                  <c:v>7.6150000000000002</c:v>
                </c:pt>
                <c:pt idx="99">
                  <c:v>7.6099999999999994</c:v>
                </c:pt>
                <c:pt idx="100">
                  <c:v>7.6150000000000002</c:v>
                </c:pt>
                <c:pt idx="101">
                  <c:v>7.6199999999999992</c:v>
                </c:pt>
                <c:pt idx="102">
                  <c:v>7.6199999999999992</c:v>
                </c:pt>
                <c:pt idx="103">
                  <c:v>7.66</c:v>
                </c:pt>
                <c:pt idx="104">
                  <c:v>7.7100000000000009</c:v>
                </c:pt>
                <c:pt idx="105">
                  <c:v>7.73</c:v>
                </c:pt>
                <c:pt idx="106">
                  <c:v>7.75</c:v>
                </c:pt>
                <c:pt idx="107">
                  <c:v>7.7750000000000004</c:v>
                </c:pt>
                <c:pt idx="108">
                  <c:v>7.8049999999999997</c:v>
                </c:pt>
                <c:pt idx="109">
                  <c:v>7.7750000000000004</c:v>
                </c:pt>
                <c:pt idx="110">
                  <c:v>7.7750000000000004</c:v>
                </c:pt>
                <c:pt idx="111">
                  <c:v>7.7850000000000001</c:v>
                </c:pt>
                <c:pt idx="112">
                  <c:v>7.7799999999999994</c:v>
                </c:pt>
                <c:pt idx="113">
                  <c:v>7.7850000000000001</c:v>
                </c:pt>
                <c:pt idx="114">
                  <c:v>7.7850000000000001</c:v>
                </c:pt>
                <c:pt idx="115">
                  <c:v>7.7949999999999999</c:v>
                </c:pt>
                <c:pt idx="116">
                  <c:v>7.8049999999999997</c:v>
                </c:pt>
                <c:pt idx="117">
                  <c:v>7.835</c:v>
                </c:pt>
                <c:pt idx="118">
                  <c:v>7.87</c:v>
                </c:pt>
                <c:pt idx="119">
                  <c:v>7.8650000000000002</c:v>
                </c:pt>
                <c:pt idx="120">
                  <c:v>7.915</c:v>
                </c:pt>
                <c:pt idx="121">
                  <c:v>7.94</c:v>
                </c:pt>
                <c:pt idx="122">
                  <c:v>7.96</c:v>
                </c:pt>
                <c:pt idx="123">
                  <c:v>7.9700000000000006</c:v>
                </c:pt>
                <c:pt idx="124">
                  <c:v>7.9450000000000003</c:v>
                </c:pt>
                <c:pt idx="125">
                  <c:v>7.9700000000000006</c:v>
                </c:pt>
                <c:pt idx="126">
                  <c:v>8.0150000000000006</c:v>
                </c:pt>
                <c:pt idx="127">
                  <c:v>8.0249999999999986</c:v>
                </c:pt>
                <c:pt idx="128">
                  <c:v>8.0299999999999994</c:v>
                </c:pt>
                <c:pt idx="129">
                  <c:v>8.0350000000000001</c:v>
                </c:pt>
                <c:pt idx="130">
                  <c:v>8.0299999999999994</c:v>
                </c:pt>
                <c:pt idx="131">
                  <c:v>8.01</c:v>
                </c:pt>
                <c:pt idx="132">
                  <c:v>8.0650000000000013</c:v>
                </c:pt>
                <c:pt idx="133">
                  <c:v>8.0850000000000009</c:v>
                </c:pt>
                <c:pt idx="134">
                  <c:v>8.09</c:v>
                </c:pt>
                <c:pt idx="135">
                  <c:v>8.0150000000000006</c:v>
                </c:pt>
                <c:pt idx="136">
                  <c:v>8.02</c:v>
                </c:pt>
                <c:pt idx="137">
                  <c:v>8.0150000000000006</c:v>
                </c:pt>
                <c:pt idx="138">
                  <c:v>8.004999999999999</c:v>
                </c:pt>
                <c:pt idx="139">
                  <c:v>8.01</c:v>
                </c:pt>
                <c:pt idx="140">
                  <c:v>8.0250000000000004</c:v>
                </c:pt>
                <c:pt idx="141">
                  <c:v>8.0749999999999993</c:v>
                </c:pt>
                <c:pt idx="142">
                  <c:v>8.1</c:v>
                </c:pt>
                <c:pt idx="143">
                  <c:v>8.1199999999999992</c:v>
                </c:pt>
                <c:pt idx="144">
                  <c:v>8.0749999999999993</c:v>
                </c:pt>
                <c:pt idx="145">
                  <c:v>8.1050000000000004</c:v>
                </c:pt>
                <c:pt idx="146">
                  <c:v>8.08</c:v>
                </c:pt>
                <c:pt idx="147">
                  <c:v>8.0350000000000001</c:v>
                </c:pt>
                <c:pt idx="148">
                  <c:v>7.9849999999999994</c:v>
                </c:pt>
                <c:pt idx="149">
                  <c:v>7.9849999999999994</c:v>
                </c:pt>
                <c:pt idx="150">
                  <c:v>7.9849999999999994</c:v>
                </c:pt>
                <c:pt idx="151">
                  <c:v>7.98</c:v>
                </c:pt>
                <c:pt idx="152">
                  <c:v>7.93</c:v>
                </c:pt>
                <c:pt idx="153">
                  <c:v>7.93</c:v>
                </c:pt>
                <c:pt idx="154">
                  <c:v>7.9249999999999998</c:v>
                </c:pt>
                <c:pt idx="155">
                  <c:v>7.9649999999999999</c:v>
                </c:pt>
                <c:pt idx="156">
                  <c:v>7.9749999999999996</c:v>
                </c:pt>
                <c:pt idx="157">
                  <c:v>7.98</c:v>
                </c:pt>
                <c:pt idx="158">
                  <c:v>8.02</c:v>
                </c:pt>
                <c:pt idx="159">
                  <c:v>8.0150000000000006</c:v>
                </c:pt>
                <c:pt idx="160">
                  <c:v>7.99</c:v>
                </c:pt>
                <c:pt idx="161">
                  <c:v>7.9249999999999998</c:v>
                </c:pt>
                <c:pt idx="162">
                  <c:v>7.835</c:v>
                </c:pt>
                <c:pt idx="163">
                  <c:v>7.8650000000000002</c:v>
                </c:pt>
                <c:pt idx="164">
                  <c:v>7.875</c:v>
                </c:pt>
                <c:pt idx="165">
                  <c:v>7.9</c:v>
                </c:pt>
                <c:pt idx="166">
                  <c:v>7.91</c:v>
                </c:pt>
                <c:pt idx="167">
                  <c:v>7.9550000000000001</c:v>
                </c:pt>
                <c:pt idx="168">
                  <c:v>7.99</c:v>
                </c:pt>
                <c:pt idx="169">
                  <c:v>8.004999999999999</c:v>
                </c:pt>
                <c:pt idx="170">
                  <c:v>8.01</c:v>
                </c:pt>
                <c:pt idx="171">
                  <c:v>8.09</c:v>
                </c:pt>
                <c:pt idx="172">
                  <c:v>8.1149999999999984</c:v>
                </c:pt>
                <c:pt idx="173">
                  <c:v>8.0650000000000013</c:v>
                </c:pt>
                <c:pt idx="174">
                  <c:v>8.11</c:v>
                </c:pt>
                <c:pt idx="175">
                  <c:v>8.11</c:v>
                </c:pt>
                <c:pt idx="176">
                  <c:v>8.08</c:v>
                </c:pt>
                <c:pt idx="177">
                  <c:v>8.0400000000000009</c:v>
                </c:pt>
                <c:pt idx="178">
                  <c:v>8.02</c:v>
                </c:pt>
                <c:pt idx="179">
                  <c:v>8.06</c:v>
                </c:pt>
                <c:pt idx="180">
                  <c:v>8.08</c:v>
                </c:pt>
                <c:pt idx="181">
                  <c:v>8.08</c:v>
                </c:pt>
                <c:pt idx="182">
                  <c:v>8.0549999999999997</c:v>
                </c:pt>
                <c:pt idx="183">
                  <c:v>8.0299999999999994</c:v>
                </c:pt>
                <c:pt idx="184">
                  <c:v>8.004999999999999</c:v>
                </c:pt>
                <c:pt idx="185">
                  <c:v>8.0549999999999997</c:v>
                </c:pt>
                <c:pt idx="186">
                  <c:v>8.08</c:v>
                </c:pt>
                <c:pt idx="187">
                  <c:v>8.1750000000000007</c:v>
                </c:pt>
                <c:pt idx="188">
                  <c:v>8.1</c:v>
                </c:pt>
                <c:pt idx="189">
                  <c:v>8.01</c:v>
                </c:pt>
                <c:pt idx="190">
                  <c:v>7.9849999999999994</c:v>
                </c:pt>
                <c:pt idx="191">
                  <c:v>8.004999999999999</c:v>
                </c:pt>
                <c:pt idx="192">
                  <c:v>8.1150000000000002</c:v>
                </c:pt>
                <c:pt idx="193">
                  <c:v>8.0449999999999999</c:v>
                </c:pt>
                <c:pt idx="194">
                  <c:v>8.0350000000000001</c:v>
                </c:pt>
                <c:pt idx="195">
                  <c:v>7.9799999999999995</c:v>
                </c:pt>
                <c:pt idx="196">
                  <c:v>8.1350000000000016</c:v>
                </c:pt>
                <c:pt idx="197">
                  <c:v>8.2800000000000011</c:v>
                </c:pt>
                <c:pt idx="198">
                  <c:v>8.34</c:v>
                </c:pt>
                <c:pt idx="199">
                  <c:v>8.32</c:v>
                </c:pt>
                <c:pt idx="200">
                  <c:v>8.3550000000000004</c:v>
                </c:pt>
                <c:pt idx="201">
                  <c:v>8.3650000000000002</c:v>
                </c:pt>
                <c:pt idx="202">
                  <c:v>8.4050000000000011</c:v>
                </c:pt>
                <c:pt idx="203">
                  <c:v>8.3650000000000002</c:v>
                </c:pt>
                <c:pt idx="204">
                  <c:v>8.36</c:v>
                </c:pt>
                <c:pt idx="205">
                  <c:v>8.2949999999999999</c:v>
                </c:pt>
                <c:pt idx="206">
                  <c:v>8.2249999999999996</c:v>
                </c:pt>
                <c:pt idx="207">
                  <c:v>8.2349999999999994</c:v>
                </c:pt>
                <c:pt idx="208">
                  <c:v>8.2949999999999999</c:v>
                </c:pt>
                <c:pt idx="209">
                  <c:v>8.2600000000000016</c:v>
                </c:pt>
                <c:pt idx="210">
                  <c:v>8.2750000000000004</c:v>
                </c:pt>
                <c:pt idx="211">
                  <c:v>8.23</c:v>
                </c:pt>
                <c:pt idx="212">
                  <c:v>8.2650000000000006</c:v>
                </c:pt>
                <c:pt idx="213">
                  <c:v>8.25</c:v>
                </c:pt>
                <c:pt idx="214">
                  <c:v>8.23</c:v>
                </c:pt>
                <c:pt idx="215">
                  <c:v>8.2800000000000011</c:v>
                </c:pt>
                <c:pt idx="216">
                  <c:v>8.3000000000000007</c:v>
                </c:pt>
                <c:pt idx="217">
                  <c:v>8.3099999999999987</c:v>
                </c:pt>
                <c:pt idx="218">
                  <c:v>8.32</c:v>
                </c:pt>
                <c:pt idx="219">
                  <c:v>8.2650000000000006</c:v>
                </c:pt>
                <c:pt idx="220">
                  <c:v>8.2949999999999999</c:v>
                </c:pt>
                <c:pt idx="221">
                  <c:v>8.3049999999999997</c:v>
                </c:pt>
                <c:pt idx="222">
                  <c:v>8.370000000000001</c:v>
                </c:pt>
                <c:pt idx="223">
                  <c:v>8.3849999999999998</c:v>
                </c:pt>
                <c:pt idx="224">
                  <c:v>8.379999999999999</c:v>
                </c:pt>
                <c:pt idx="225">
                  <c:v>8.43</c:v>
                </c:pt>
                <c:pt idx="226">
                  <c:v>8.4649999999999999</c:v>
                </c:pt>
                <c:pt idx="227">
                  <c:v>8.4700000000000006</c:v>
                </c:pt>
                <c:pt idx="228">
                  <c:v>8.52</c:v>
                </c:pt>
                <c:pt idx="229">
                  <c:v>8.5399999999999991</c:v>
                </c:pt>
                <c:pt idx="230">
                  <c:v>8.58</c:v>
                </c:pt>
                <c:pt idx="231">
                  <c:v>8.504999999999999</c:v>
                </c:pt>
                <c:pt idx="232">
                  <c:v>8.5249999999999986</c:v>
                </c:pt>
                <c:pt idx="233">
                  <c:v>8.4149999999999991</c:v>
                </c:pt>
                <c:pt idx="234">
                  <c:v>8.4699999999999989</c:v>
                </c:pt>
                <c:pt idx="235">
                  <c:v>8.4649999999999999</c:v>
                </c:pt>
                <c:pt idx="236">
                  <c:v>8.4149999999999991</c:v>
                </c:pt>
                <c:pt idx="237">
                  <c:v>8.375</c:v>
                </c:pt>
                <c:pt idx="238">
                  <c:v>8.4649999999999999</c:v>
                </c:pt>
                <c:pt idx="239">
                  <c:v>8.4550000000000001</c:v>
                </c:pt>
                <c:pt idx="240">
                  <c:v>8.3150000000000013</c:v>
                </c:pt>
                <c:pt idx="241">
                  <c:v>8.2349999999999994</c:v>
                </c:pt>
                <c:pt idx="242">
                  <c:v>8.2199999999999989</c:v>
                </c:pt>
                <c:pt idx="243">
                  <c:v>8.2349999999999994</c:v>
                </c:pt>
                <c:pt idx="244">
                  <c:v>8.1950000000000003</c:v>
                </c:pt>
                <c:pt idx="245">
                  <c:v>8.23</c:v>
                </c:pt>
                <c:pt idx="246">
                  <c:v>8.2200000000000006</c:v>
                </c:pt>
                <c:pt idx="247">
                  <c:v>8.1649999999999991</c:v>
                </c:pt>
                <c:pt idx="248">
                  <c:v>8.16</c:v>
                </c:pt>
                <c:pt idx="249">
                  <c:v>8.0949999999999989</c:v>
                </c:pt>
                <c:pt idx="250">
                  <c:v>8.120000000000001</c:v>
                </c:pt>
                <c:pt idx="251">
                  <c:v>8.19</c:v>
                </c:pt>
                <c:pt idx="252">
                  <c:v>8.125</c:v>
                </c:pt>
                <c:pt idx="253">
                  <c:v>8.09</c:v>
                </c:pt>
                <c:pt idx="254">
                  <c:v>8.1950000000000003</c:v>
                </c:pt>
                <c:pt idx="255">
                  <c:v>8.0599999999999987</c:v>
                </c:pt>
                <c:pt idx="256">
                  <c:v>8.0300000000000011</c:v>
                </c:pt>
                <c:pt idx="257">
                  <c:v>8</c:v>
                </c:pt>
                <c:pt idx="258">
                  <c:v>7.9849999999999994</c:v>
                </c:pt>
                <c:pt idx="259">
                  <c:v>8.01</c:v>
                </c:pt>
                <c:pt idx="260">
                  <c:v>8.0299999999999994</c:v>
                </c:pt>
                <c:pt idx="261">
                  <c:v>8.0350000000000001</c:v>
                </c:pt>
                <c:pt idx="262">
                  <c:v>8.08</c:v>
                </c:pt>
                <c:pt idx="263">
                  <c:v>8.0500000000000007</c:v>
                </c:pt>
                <c:pt idx="264">
                  <c:v>8.0650000000000013</c:v>
                </c:pt>
                <c:pt idx="265">
                  <c:v>8.1499999999999986</c:v>
                </c:pt>
                <c:pt idx="266">
                  <c:v>8.15</c:v>
                </c:pt>
                <c:pt idx="267">
                  <c:v>8.1950000000000003</c:v>
                </c:pt>
                <c:pt idx="268">
                  <c:v>8.2050000000000001</c:v>
                </c:pt>
                <c:pt idx="269">
                  <c:v>8.15</c:v>
                </c:pt>
                <c:pt idx="270">
                  <c:v>8.16</c:v>
                </c:pt>
                <c:pt idx="271">
                  <c:v>8.23</c:v>
                </c:pt>
                <c:pt idx="272">
                  <c:v>8.33</c:v>
                </c:pt>
                <c:pt idx="273">
                  <c:v>8.33</c:v>
                </c:pt>
                <c:pt idx="274">
                  <c:v>8.3849999999999998</c:v>
                </c:pt>
                <c:pt idx="275">
                  <c:v>8.375</c:v>
                </c:pt>
                <c:pt idx="276">
                  <c:v>8.33</c:v>
                </c:pt>
                <c:pt idx="277">
                  <c:v>8.370000000000001</c:v>
                </c:pt>
                <c:pt idx="278">
                  <c:v>8.3649999999999984</c:v>
                </c:pt>
                <c:pt idx="279">
                  <c:v>8.39</c:v>
                </c:pt>
                <c:pt idx="280">
                  <c:v>8.379999999999999</c:v>
                </c:pt>
                <c:pt idx="281">
                  <c:v>8.3850000000000016</c:v>
                </c:pt>
                <c:pt idx="282">
                  <c:v>8.3849999999999998</c:v>
                </c:pt>
                <c:pt idx="283">
                  <c:v>8.4</c:v>
                </c:pt>
                <c:pt idx="284">
                  <c:v>8.3550000000000004</c:v>
                </c:pt>
                <c:pt idx="285">
                  <c:v>8.4400000000000013</c:v>
                </c:pt>
                <c:pt idx="286">
                  <c:v>8.4350000000000005</c:v>
                </c:pt>
                <c:pt idx="287">
                  <c:v>8.57</c:v>
                </c:pt>
                <c:pt idx="288">
                  <c:v>8.6349999999999998</c:v>
                </c:pt>
                <c:pt idx="289">
                  <c:v>8.69</c:v>
                </c:pt>
                <c:pt idx="290">
                  <c:v>8.7149999999999999</c:v>
                </c:pt>
                <c:pt idx="291">
                  <c:v>8.7800000000000011</c:v>
                </c:pt>
                <c:pt idx="292">
                  <c:v>8.8000000000000007</c:v>
                </c:pt>
                <c:pt idx="293">
                  <c:v>8.7650000000000006</c:v>
                </c:pt>
                <c:pt idx="294">
                  <c:v>8.8449999999999989</c:v>
                </c:pt>
                <c:pt idx="295">
                  <c:v>8.8550000000000004</c:v>
                </c:pt>
                <c:pt idx="296">
                  <c:v>8.81</c:v>
                </c:pt>
                <c:pt idx="297">
                  <c:v>8.81</c:v>
                </c:pt>
                <c:pt idx="298">
                  <c:v>8.76</c:v>
                </c:pt>
                <c:pt idx="299">
                  <c:v>8.7749999999999986</c:v>
                </c:pt>
                <c:pt idx="300">
                  <c:v>8.7100000000000009</c:v>
                </c:pt>
                <c:pt idx="301">
                  <c:v>8.7149999999999999</c:v>
                </c:pt>
                <c:pt idx="302">
                  <c:v>8.7650000000000006</c:v>
                </c:pt>
                <c:pt idx="303">
                  <c:v>8.7650000000000006</c:v>
                </c:pt>
                <c:pt idx="304">
                  <c:v>8.8099999999999987</c:v>
                </c:pt>
                <c:pt idx="305">
                  <c:v>8.7799999999999994</c:v>
                </c:pt>
                <c:pt idx="306">
                  <c:v>8.83</c:v>
                </c:pt>
                <c:pt idx="307">
                  <c:v>8.8249999999999993</c:v>
                </c:pt>
                <c:pt idx="308">
                  <c:v>8.75</c:v>
                </c:pt>
                <c:pt idx="309">
                  <c:v>8.6950000000000003</c:v>
                </c:pt>
                <c:pt idx="310">
                  <c:v>8.629999999999999</c:v>
                </c:pt>
                <c:pt idx="311">
                  <c:v>8.629999999999999</c:v>
                </c:pt>
                <c:pt idx="312">
                  <c:v>8.7050000000000001</c:v>
                </c:pt>
                <c:pt idx="313">
                  <c:v>8.7050000000000001</c:v>
                </c:pt>
                <c:pt idx="314">
                  <c:v>8.6750000000000007</c:v>
                </c:pt>
                <c:pt idx="315">
                  <c:v>8.7050000000000001</c:v>
                </c:pt>
                <c:pt idx="316">
                  <c:v>8.7250000000000014</c:v>
                </c:pt>
                <c:pt idx="317">
                  <c:v>8.6750000000000007</c:v>
                </c:pt>
                <c:pt idx="318">
                  <c:v>8.67</c:v>
                </c:pt>
                <c:pt idx="319">
                  <c:v>8.61</c:v>
                </c:pt>
                <c:pt idx="320">
                  <c:v>8.620000000000001</c:v>
                </c:pt>
                <c:pt idx="321">
                  <c:v>8.66</c:v>
                </c:pt>
                <c:pt idx="322">
                  <c:v>8.66</c:v>
                </c:pt>
                <c:pt idx="323">
                  <c:v>8.66</c:v>
                </c:pt>
                <c:pt idx="324">
                  <c:v>8.77</c:v>
                </c:pt>
                <c:pt idx="325">
                  <c:v>8.745000000000001</c:v>
                </c:pt>
                <c:pt idx="326">
                  <c:v>8.6349999999999998</c:v>
                </c:pt>
                <c:pt idx="327">
                  <c:v>8.6900000000000013</c:v>
                </c:pt>
                <c:pt idx="328">
                  <c:v>8.68</c:v>
                </c:pt>
                <c:pt idx="329">
                  <c:v>8.68</c:v>
                </c:pt>
                <c:pt idx="330">
                  <c:v>8.6150000000000002</c:v>
                </c:pt>
                <c:pt idx="331">
                  <c:v>8.58</c:v>
                </c:pt>
                <c:pt idx="332">
                  <c:v>8.6</c:v>
                </c:pt>
                <c:pt idx="333">
                  <c:v>8.5500000000000007</c:v>
                </c:pt>
                <c:pt idx="334">
                  <c:v>8.4550000000000001</c:v>
                </c:pt>
                <c:pt idx="335">
                  <c:v>8.4349999999999987</c:v>
                </c:pt>
                <c:pt idx="336">
                  <c:v>8.52</c:v>
                </c:pt>
                <c:pt idx="337">
                  <c:v>8.5300000000000011</c:v>
                </c:pt>
                <c:pt idx="338">
                  <c:v>8.5949999999999989</c:v>
                </c:pt>
                <c:pt idx="339">
                  <c:v>8.6300000000000008</c:v>
                </c:pt>
                <c:pt idx="340">
                  <c:v>8.6149999999999984</c:v>
                </c:pt>
                <c:pt idx="341">
                  <c:v>8.5549999999999997</c:v>
                </c:pt>
                <c:pt idx="342">
                  <c:v>8.5450000000000017</c:v>
                </c:pt>
                <c:pt idx="343">
                  <c:v>8.59</c:v>
                </c:pt>
                <c:pt idx="344">
                  <c:v>8.74</c:v>
                </c:pt>
                <c:pt idx="345">
                  <c:v>8.68</c:v>
                </c:pt>
                <c:pt idx="346">
                  <c:v>8.6050000000000004</c:v>
                </c:pt>
                <c:pt idx="347">
                  <c:v>8.4600000000000009</c:v>
                </c:pt>
                <c:pt idx="348">
                  <c:v>8.44</c:v>
                </c:pt>
                <c:pt idx="349">
                  <c:v>8.495000000000001</c:v>
                </c:pt>
                <c:pt idx="350">
                  <c:v>8.5450000000000017</c:v>
                </c:pt>
                <c:pt idx="351">
                  <c:v>8.5650000000000013</c:v>
                </c:pt>
                <c:pt idx="352">
                  <c:v>8.4600000000000009</c:v>
                </c:pt>
                <c:pt idx="353">
                  <c:v>8.51</c:v>
                </c:pt>
                <c:pt idx="354">
                  <c:v>8.5500000000000007</c:v>
                </c:pt>
                <c:pt idx="355">
                  <c:v>8.629999999999999</c:v>
                </c:pt>
                <c:pt idx="356">
                  <c:v>8.69</c:v>
                </c:pt>
                <c:pt idx="357">
                  <c:v>8.745000000000001</c:v>
                </c:pt>
                <c:pt idx="358">
                  <c:v>8.754999999999999</c:v>
                </c:pt>
                <c:pt idx="359">
                  <c:v>8.84</c:v>
                </c:pt>
                <c:pt idx="360">
                  <c:v>8.86</c:v>
                </c:pt>
                <c:pt idx="361">
                  <c:v>8.8649999999999984</c:v>
                </c:pt>
                <c:pt idx="362">
                  <c:v>8.8949999999999996</c:v>
                </c:pt>
                <c:pt idx="363">
                  <c:v>8.9149999999999991</c:v>
                </c:pt>
                <c:pt idx="364">
                  <c:v>8.9450000000000003</c:v>
                </c:pt>
                <c:pt idx="365">
                  <c:v>8.9649999999999999</c:v>
                </c:pt>
                <c:pt idx="366">
                  <c:v>8.9549999999999983</c:v>
                </c:pt>
                <c:pt idx="367">
                  <c:v>8.9700000000000006</c:v>
                </c:pt>
                <c:pt idx="368">
                  <c:v>9.0150000000000006</c:v>
                </c:pt>
                <c:pt idx="369">
                  <c:v>9.02</c:v>
                </c:pt>
                <c:pt idx="370">
                  <c:v>8.99</c:v>
                </c:pt>
                <c:pt idx="371">
                  <c:v>9.0150000000000006</c:v>
                </c:pt>
                <c:pt idx="372">
                  <c:v>8.9649999999999999</c:v>
                </c:pt>
                <c:pt idx="373">
                  <c:v>8.9600000000000009</c:v>
                </c:pt>
                <c:pt idx="374">
                  <c:v>8.995000000000001</c:v>
                </c:pt>
                <c:pt idx="375">
                  <c:v>9.0150000000000006</c:v>
                </c:pt>
                <c:pt idx="376">
                  <c:v>9.0500000000000007</c:v>
                </c:pt>
                <c:pt idx="377">
                  <c:v>9.1</c:v>
                </c:pt>
                <c:pt idx="378">
                  <c:v>9.125</c:v>
                </c:pt>
                <c:pt idx="379">
                  <c:v>9.08</c:v>
                </c:pt>
                <c:pt idx="380">
                  <c:v>9.0650000000000013</c:v>
                </c:pt>
                <c:pt idx="381">
                  <c:v>9.01</c:v>
                </c:pt>
                <c:pt idx="382">
                  <c:v>9.0500000000000007</c:v>
                </c:pt>
                <c:pt idx="383">
                  <c:v>9.14</c:v>
                </c:pt>
                <c:pt idx="384">
                  <c:v>9.1649999999999991</c:v>
                </c:pt>
                <c:pt idx="385">
                  <c:v>9.14</c:v>
                </c:pt>
                <c:pt idx="386">
                  <c:v>9.1649999999999991</c:v>
                </c:pt>
                <c:pt idx="387">
                  <c:v>9.125</c:v>
                </c:pt>
                <c:pt idx="388">
                  <c:v>9.0850000000000009</c:v>
                </c:pt>
                <c:pt idx="389">
                  <c:v>9.11</c:v>
                </c:pt>
                <c:pt idx="390">
                  <c:v>9.0350000000000001</c:v>
                </c:pt>
                <c:pt idx="391">
                  <c:v>9.0350000000000001</c:v>
                </c:pt>
                <c:pt idx="392">
                  <c:v>9.0250000000000004</c:v>
                </c:pt>
                <c:pt idx="393">
                  <c:v>9.1150000000000002</c:v>
                </c:pt>
                <c:pt idx="394">
                  <c:v>9.09</c:v>
                </c:pt>
                <c:pt idx="395">
                  <c:v>9.1649999999999991</c:v>
                </c:pt>
                <c:pt idx="396">
                  <c:v>9.2249999999999996</c:v>
                </c:pt>
                <c:pt idx="397">
                  <c:v>9.2100000000000009</c:v>
                </c:pt>
                <c:pt idx="398">
                  <c:v>9.17</c:v>
                </c:pt>
                <c:pt idx="399">
                  <c:v>9.120000000000001</c:v>
                </c:pt>
                <c:pt idx="400">
                  <c:v>9.0749999999999993</c:v>
                </c:pt>
                <c:pt idx="401">
                  <c:v>9.06</c:v>
                </c:pt>
                <c:pt idx="402">
                  <c:v>9.1050000000000004</c:v>
                </c:pt>
                <c:pt idx="403">
                  <c:v>9.1449999999999996</c:v>
                </c:pt>
                <c:pt idx="404">
                  <c:v>9.1050000000000004</c:v>
                </c:pt>
                <c:pt idx="405">
                  <c:v>9.1750000000000007</c:v>
                </c:pt>
                <c:pt idx="406">
                  <c:v>9.1850000000000005</c:v>
                </c:pt>
                <c:pt idx="407">
                  <c:v>9.1150000000000002</c:v>
                </c:pt>
                <c:pt idx="408">
                  <c:v>9.2399999999999984</c:v>
                </c:pt>
                <c:pt idx="409">
                  <c:v>9.2449999999999992</c:v>
                </c:pt>
                <c:pt idx="410">
                  <c:v>9.2050000000000001</c:v>
                </c:pt>
                <c:pt idx="411">
                  <c:v>9.3000000000000007</c:v>
                </c:pt>
                <c:pt idx="412">
                  <c:v>9.3249999999999993</c:v>
                </c:pt>
                <c:pt idx="413">
                  <c:v>9.3000000000000007</c:v>
                </c:pt>
                <c:pt idx="414">
                  <c:v>9.2850000000000001</c:v>
                </c:pt>
                <c:pt idx="415">
                  <c:v>9.26</c:v>
                </c:pt>
                <c:pt idx="416">
                  <c:v>9.3249999999999993</c:v>
                </c:pt>
                <c:pt idx="417">
                  <c:v>9.3350000000000009</c:v>
                </c:pt>
                <c:pt idx="418">
                  <c:v>9.375</c:v>
                </c:pt>
                <c:pt idx="419">
                  <c:v>9.3949999999999996</c:v>
                </c:pt>
                <c:pt idx="420">
                  <c:v>9.4250000000000007</c:v>
                </c:pt>
                <c:pt idx="421">
                  <c:v>9.49</c:v>
                </c:pt>
                <c:pt idx="422">
                  <c:v>9.49</c:v>
                </c:pt>
                <c:pt idx="423">
                  <c:v>9.4</c:v>
                </c:pt>
                <c:pt idx="424">
                  <c:v>9.42</c:v>
                </c:pt>
                <c:pt idx="425">
                  <c:v>9.3849999999999998</c:v>
                </c:pt>
                <c:pt idx="426">
                  <c:v>9.379999999999999</c:v>
                </c:pt>
                <c:pt idx="427">
                  <c:v>9.39</c:v>
                </c:pt>
                <c:pt idx="428">
                  <c:v>9.36</c:v>
                </c:pt>
                <c:pt idx="429">
                  <c:v>9.39</c:v>
                </c:pt>
                <c:pt idx="430">
                  <c:v>9.36</c:v>
                </c:pt>
                <c:pt idx="431">
                  <c:v>9.3650000000000002</c:v>
                </c:pt>
                <c:pt idx="432">
                  <c:v>9.32</c:v>
                </c:pt>
                <c:pt idx="433">
                  <c:v>9.2850000000000001</c:v>
                </c:pt>
                <c:pt idx="434">
                  <c:v>9.27</c:v>
                </c:pt>
                <c:pt idx="435">
                  <c:v>9.2850000000000001</c:v>
                </c:pt>
                <c:pt idx="436">
                  <c:v>9.2799999999999994</c:v>
                </c:pt>
                <c:pt idx="437">
                  <c:v>9.2850000000000001</c:v>
                </c:pt>
                <c:pt idx="438">
                  <c:v>9.35</c:v>
                </c:pt>
                <c:pt idx="439">
                  <c:v>9.3149999999999995</c:v>
                </c:pt>
                <c:pt idx="440">
                  <c:v>9.3550000000000004</c:v>
                </c:pt>
                <c:pt idx="441">
                  <c:v>9.3550000000000004</c:v>
                </c:pt>
                <c:pt idx="442">
                  <c:v>9.3150000000000013</c:v>
                </c:pt>
                <c:pt idx="443">
                  <c:v>9.3550000000000004</c:v>
                </c:pt>
                <c:pt idx="444">
                  <c:v>9.42</c:v>
                </c:pt>
                <c:pt idx="445">
                  <c:v>9.42</c:v>
                </c:pt>
                <c:pt idx="446">
                  <c:v>9.4250000000000007</c:v>
                </c:pt>
                <c:pt idx="447">
                  <c:v>9.39</c:v>
                </c:pt>
                <c:pt idx="448">
                  <c:v>9.3949999999999996</c:v>
                </c:pt>
                <c:pt idx="449">
                  <c:v>9.32</c:v>
                </c:pt>
                <c:pt idx="450">
                  <c:v>9.4050000000000011</c:v>
                </c:pt>
                <c:pt idx="451">
                  <c:v>9.4450000000000003</c:v>
                </c:pt>
                <c:pt idx="452">
                  <c:v>9.4649999999999999</c:v>
                </c:pt>
                <c:pt idx="453">
                  <c:v>9.4350000000000005</c:v>
                </c:pt>
                <c:pt idx="454">
                  <c:v>9.4550000000000001</c:v>
                </c:pt>
                <c:pt idx="455">
                  <c:v>9.4149999999999991</c:v>
                </c:pt>
                <c:pt idx="456">
                  <c:v>9.4250000000000007</c:v>
                </c:pt>
                <c:pt idx="457">
                  <c:v>9.48</c:v>
                </c:pt>
                <c:pt idx="458">
                  <c:v>9.4849999999999994</c:v>
                </c:pt>
                <c:pt idx="459">
                  <c:v>9.4250000000000007</c:v>
                </c:pt>
                <c:pt idx="460">
                  <c:v>9.4349999999999987</c:v>
                </c:pt>
                <c:pt idx="461">
                  <c:v>9.4499999999999993</c:v>
                </c:pt>
                <c:pt idx="462">
                  <c:v>9.3850000000000016</c:v>
                </c:pt>
                <c:pt idx="463">
                  <c:v>9.379999999999999</c:v>
                </c:pt>
                <c:pt idx="464">
                  <c:v>9.33</c:v>
                </c:pt>
                <c:pt idx="465">
                  <c:v>9.39</c:v>
                </c:pt>
                <c:pt idx="466">
                  <c:v>9.36</c:v>
                </c:pt>
                <c:pt idx="467">
                  <c:v>9.375</c:v>
                </c:pt>
                <c:pt idx="468">
                  <c:v>9.4050000000000011</c:v>
                </c:pt>
                <c:pt idx="469">
                  <c:v>9.34</c:v>
                </c:pt>
                <c:pt idx="470">
                  <c:v>9.245000000000001</c:v>
                </c:pt>
                <c:pt idx="471">
                  <c:v>9.23</c:v>
                </c:pt>
                <c:pt idx="472">
                  <c:v>9.1850000000000005</c:v>
                </c:pt>
                <c:pt idx="473">
                  <c:v>9.1999999999999993</c:v>
                </c:pt>
                <c:pt idx="474">
                  <c:v>9.4849999999999994</c:v>
                </c:pt>
                <c:pt idx="475">
                  <c:v>9.5249999999999986</c:v>
                </c:pt>
                <c:pt idx="476">
                  <c:v>9.4149999999999991</c:v>
                </c:pt>
                <c:pt idx="477">
                  <c:v>9.2749999999999986</c:v>
                </c:pt>
                <c:pt idx="478">
                  <c:v>9.33</c:v>
                </c:pt>
                <c:pt idx="479">
                  <c:v>9.2949999999999999</c:v>
                </c:pt>
                <c:pt idx="480">
                  <c:v>9.25</c:v>
                </c:pt>
                <c:pt idx="481">
                  <c:v>9.27</c:v>
                </c:pt>
                <c:pt idx="482">
                  <c:v>9.3550000000000004</c:v>
                </c:pt>
                <c:pt idx="483">
                  <c:v>9.4450000000000003</c:v>
                </c:pt>
                <c:pt idx="484">
                  <c:v>9.4849999999999994</c:v>
                </c:pt>
                <c:pt idx="485">
                  <c:v>9.6649999999999991</c:v>
                </c:pt>
                <c:pt idx="486">
                  <c:v>9.68</c:v>
                </c:pt>
                <c:pt idx="487">
                  <c:v>9.7899999999999991</c:v>
                </c:pt>
                <c:pt idx="488">
                  <c:v>9.9550000000000001</c:v>
                </c:pt>
                <c:pt idx="489">
                  <c:v>9.9550000000000001</c:v>
                </c:pt>
                <c:pt idx="490">
                  <c:v>10.029999999999999</c:v>
                </c:pt>
                <c:pt idx="491">
                  <c:v>10.030000000000001</c:v>
                </c:pt>
                <c:pt idx="492">
                  <c:v>10.08</c:v>
                </c:pt>
                <c:pt idx="493">
                  <c:v>10.16</c:v>
                </c:pt>
                <c:pt idx="494">
                  <c:v>10.215</c:v>
                </c:pt>
                <c:pt idx="495">
                  <c:v>10.275</c:v>
                </c:pt>
                <c:pt idx="496">
                  <c:v>10.285</c:v>
                </c:pt>
                <c:pt idx="497">
                  <c:v>10.350000000000001</c:v>
                </c:pt>
                <c:pt idx="498">
                  <c:v>10.27</c:v>
                </c:pt>
                <c:pt idx="499">
                  <c:v>10.329999999999998</c:v>
                </c:pt>
                <c:pt idx="500">
                  <c:v>10.32</c:v>
                </c:pt>
                <c:pt idx="501">
                  <c:v>10.245000000000001</c:v>
                </c:pt>
                <c:pt idx="502">
                  <c:v>10.215</c:v>
                </c:pt>
                <c:pt idx="503">
                  <c:v>10.375</c:v>
                </c:pt>
                <c:pt idx="504">
                  <c:v>10.414999999999999</c:v>
                </c:pt>
                <c:pt idx="505">
                  <c:v>10.32</c:v>
                </c:pt>
              </c:numCache>
            </c:numRef>
          </c:val>
          <c:smooth val="0"/>
          <c:extLst>
            <c:ext xmlns:c16="http://schemas.microsoft.com/office/drawing/2014/chart" uri="{C3380CC4-5D6E-409C-BE32-E72D297353CC}">
              <c16:uniqueId val="{00000001-E403-6648-A26E-AA946F4DF00F}"/>
            </c:ext>
          </c:extLst>
        </c:ser>
        <c:ser>
          <c:idx val="2"/>
          <c:order val="2"/>
          <c:tx>
            <c:v>10 лет</c:v>
          </c:tx>
          <c:spPr>
            <a:ln w="28575" cap="rnd">
              <a:solidFill>
                <a:schemeClr val="accent3"/>
              </a:solidFill>
              <a:round/>
            </a:ln>
            <a:effectLst/>
          </c:spPr>
          <c:marker>
            <c:symbol val="none"/>
          </c:marker>
          <c:cat>
            <c:numRef>
              <c:f>'Yield Curves'!$A$3:$A$508</c:f>
              <c:numCache>
                <c:formatCode>m/d/yy</c:formatCode>
                <c:ptCount val="506"/>
                <c:pt idx="0">
                  <c:v>43132</c:v>
                </c:pt>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c:v>43111</c:v>
                </c:pt>
                <c:pt idx="16">
                  <c:v>43110</c:v>
                </c:pt>
                <c:pt idx="17">
                  <c:v>43109</c:v>
                </c:pt>
                <c:pt idx="18">
                  <c:v>43105</c:v>
                </c:pt>
                <c:pt idx="19">
                  <c:v>43104</c:v>
                </c:pt>
                <c:pt idx="20">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c:v>43077</c:v>
                </c:pt>
                <c:pt idx="37">
                  <c:v>43076</c:v>
                </c:pt>
                <c:pt idx="38">
                  <c:v>43075</c:v>
                </c:pt>
                <c:pt idx="39">
                  <c:v>43074</c:v>
                </c:pt>
                <c:pt idx="40">
                  <c:v>43073</c:v>
                </c:pt>
                <c:pt idx="41">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c:v>43047</c:v>
                </c:pt>
                <c:pt idx="59">
                  <c:v>43046</c:v>
                </c:pt>
                <c:pt idx="60">
                  <c:v>43042</c:v>
                </c:pt>
                <c:pt idx="61">
                  <c:v>43041</c:v>
                </c:pt>
                <c:pt idx="62">
                  <c:v>43040</c:v>
                </c:pt>
                <c:pt idx="63">
                  <c:v>43039</c:v>
                </c:pt>
                <c:pt idx="64">
                  <c:v>43038</c:v>
                </c:pt>
                <c:pt idx="65">
                  <c:v>43035</c:v>
                </c:pt>
                <c:pt idx="66">
                  <c:v>43034</c:v>
                </c:pt>
                <c:pt idx="67">
                  <c:v>43033</c:v>
                </c:pt>
                <c:pt idx="68">
                  <c:v>43032</c:v>
                </c:pt>
                <c:pt idx="69">
                  <c:v>43031</c:v>
                </c:pt>
                <c:pt idx="70">
                  <c:v>43028</c:v>
                </c:pt>
                <c:pt idx="71">
                  <c:v>43027</c:v>
                </c:pt>
                <c:pt idx="72">
                  <c:v>43026</c:v>
                </c:pt>
                <c:pt idx="73">
                  <c:v>43025</c:v>
                </c:pt>
                <c:pt idx="74">
                  <c:v>43024</c:v>
                </c:pt>
                <c:pt idx="75">
                  <c:v>43021</c:v>
                </c:pt>
                <c:pt idx="76">
                  <c:v>43020</c:v>
                </c:pt>
                <c:pt idx="77">
                  <c:v>43019</c:v>
                </c:pt>
                <c:pt idx="78">
                  <c:v>43018</c:v>
                </c:pt>
                <c:pt idx="79">
                  <c:v>43017</c:v>
                </c:pt>
                <c:pt idx="80">
                  <c:v>43014</c:v>
                </c:pt>
                <c:pt idx="81">
                  <c:v>43013</c:v>
                </c:pt>
                <c:pt idx="82">
                  <c:v>43012</c:v>
                </c:pt>
                <c:pt idx="83">
                  <c:v>43011</c:v>
                </c:pt>
                <c:pt idx="84">
                  <c:v>43010</c:v>
                </c:pt>
                <c:pt idx="85">
                  <c:v>43007</c:v>
                </c:pt>
                <c:pt idx="86">
                  <c:v>43006</c:v>
                </c:pt>
                <c:pt idx="87">
                  <c:v>43005</c:v>
                </c:pt>
                <c:pt idx="88">
                  <c:v>43004</c:v>
                </c:pt>
                <c:pt idx="89">
                  <c:v>43003</c:v>
                </c:pt>
                <c:pt idx="90">
                  <c:v>43000</c:v>
                </c:pt>
                <c:pt idx="91">
                  <c:v>42999</c:v>
                </c:pt>
                <c:pt idx="92">
                  <c:v>42998</c:v>
                </c:pt>
                <c:pt idx="93">
                  <c:v>42997</c:v>
                </c:pt>
                <c:pt idx="94">
                  <c:v>42996</c:v>
                </c:pt>
                <c:pt idx="95">
                  <c:v>42993</c:v>
                </c:pt>
                <c:pt idx="96">
                  <c:v>42992</c:v>
                </c:pt>
                <c:pt idx="97">
                  <c:v>42991</c:v>
                </c:pt>
                <c:pt idx="98">
                  <c:v>42990</c:v>
                </c:pt>
                <c:pt idx="99">
                  <c:v>42989</c:v>
                </c:pt>
                <c:pt idx="100">
                  <c:v>42986</c:v>
                </c:pt>
                <c:pt idx="101">
                  <c:v>42985</c:v>
                </c:pt>
                <c:pt idx="102">
                  <c:v>42984</c:v>
                </c:pt>
                <c:pt idx="103">
                  <c:v>42983</c:v>
                </c:pt>
                <c:pt idx="104">
                  <c:v>42982</c:v>
                </c:pt>
                <c:pt idx="105">
                  <c:v>42979</c:v>
                </c:pt>
                <c:pt idx="106">
                  <c:v>42978</c:v>
                </c:pt>
                <c:pt idx="107">
                  <c:v>42977</c:v>
                </c:pt>
                <c:pt idx="108">
                  <c:v>42976</c:v>
                </c:pt>
                <c:pt idx="109">
                  <c:v>42975</c:v>
                </c:pt>
                <c:pt idx="110">
                  <c:v>42972</c:v>
                </c:pt>
                <c:pt idx="111">
                  <c:v>42971</c:v>
                </c:pt>
                <c:pt idx="112">
                  <c:v>42970</c:v>
                </c:pt>
                <c:pt idx="113">
                  <c:v>42969</c:v>
                </c:pt>
                <c:pt idx="114">
                  <c:v>42968</c:v>
                </c:pt>
                <c:pt idx="115">
                  <c:v>42965</c:v>
                </c:pt>
                <c:pt idx="116">
                  <c:v>42964</c:v>
                </c:pt>
                <c:pt idx="117">
                  <c:v>42963</c:v>
                </c:pt>
                <c:pt idx="118">
                  <c:v>42962</c:v>
                </c:pt>
                <c:pt idx="119">
                  <c:v>42961</c:v>
                </c:pt>
                <c:pt idx="120">
                  <c:v>42958</c:v>
                </c:pt>
                <c:pt idx="121">
                  <c:v>42957</c:v>
                </c:pt>
                <c:pt idx="122">
                  <c:v>42956</c:v>
                </c:pt>
                <c:pt idx="123">
                  <c:v>42955</c:v>
                </c:pt>
                <c:pt idx="124">
                  <c:v>42954</c:v>
                </c:pt>
                <c:pt idx="125">
                  <c:v>42951</c:v>
                </c:pt>
                <c:pt idx="126">
                  <c:v>42950</c:v>
                </c:pt>
                <c:pt idx="127">
                  <c:v>42949</c:v>
                </c:pt>
                <c:pt idx="128">
                  <c:v>42948</c:v>
                </c:pt>
                <c:pt idx="129">
                  <c:v>42947</c:v>
                </c:pt>
                <c:pt idx="130">
                  <c:v>42944</c:v>
                </c:pt>
                <c:pt idx="131">
                  <c:v>42943</c:v>
                </c:pt>
                <c:pt idx="132">
                  <c:v>42942</c:v>
                </c:pt>
                <c:pt idx="133">
                  <c:v>42941</c:v>
                </c:pt>
                <c:pt idx="134">
                  <c:v>42940</c:v>
                </c:pt>
                <c:pt idx="135">
                  <c:v>42937</c:v>
                </c:pt>
                <c:pt idx="136">
                  <c:v>42936</c:v>
                </c:pt>
                <c:pt idx="137">
                  <c:v>42935</c:v>
                </c:pt>
                <c:pt idx="138">
                  <c:v>42934</c:v>
                </c:pt>
                <c:pt idx="139">
                  <c:v>42933</c:v>
                </c:pt>
                <c:pt idx="140">
                  <c:v>42930</c:v>
                </c:pt>
                <c:pt idx="141">
                  <c:v>42929</c:v>
                </c:pt>
                <c:pt idx="142">
                  <c:v>42928</c:v>
                </c:pt>
                <c:pt idx="143">
                  <c:v>42927</c:v>
                </c:pt>
                <c:pt idx="144">
                  <c:v>42926</c:v>
                </c:pt>
                <c:pt idx="145">
                  <c:v>42923</c:v>
                </c:pt>
                <c:pt idx="146">
                  <c:v>42922</c:v>
                </c:pt>
                <c:pt idx="147">
                  <c:v>42921</c:v>
                </c:pt>
                <c:pt idx="148">
                  <c:v>42920</c:v>
                </c:pt>
                <c:pt idx="149">
                  <c:v>42919</c:v>
                </c:pt>
                <c:pt idx="150">
                  <c:v>42916</c:v>
                </c:pt>
                <c:pt idx="151">
                  <c:v>42915</c:v>
                </c:pt>
                <c:pt idx="152">
                  <c:v>42914</c:v>
                </c:pt>
                <c:pt idx="153">
                  <c:v>42913</c:v>
                </c:pt>
                <c:pt idx="154">
                  <c:v>42912</c:v>
                </c:pt>
                <c:pt idx="155">
                  <c:v>42909</c:v>
                </c:pt>
                <c:pt idx="156">
                  <c:v>42908</c:v>
                </c:pt>
                <c:pt idx="157">
                  <c:v>42907</c:v>
                </c:pt>
                <c:pt idx="158">
                  <c:v>42906</c:v>
                </c:pt>
                <c:pt idx="159">
                  <c:v>42905</c:v>
                </c:pt>
                <c:pt idx="160">
                  <c:v>42902</c:v>
                </c:pt>
                <c:pt idx="161">
                  <c:v>42901</c:v>
                </c:pt>
                <c:pt idx="162">
                  <c:v>42900</c:v>
                </c:pt>
                <c:pt idx="163">
                  <c:v>42899</c:v>
                </c:pt>
                <c:pt idx="164">
                  <c:v>42895</c:v>
                </c:pt>
                <c:pt idx="165">
                  <c:v>42894</c:v>
                </c:pt>
                <c:pt idx="166">
                  <c:v>42893</c:v>
                </c:pt>
                <c:pt idx="167">
                  <c:v>42892</c:v>
                </c:pt>
                <c:pt idx="168">
                  <c:v>42891</c:v>
                </c:pt>
                <c:pt idx="169">
                  <c:v>42888</c:v>
                </c:pt>
                <c:pt idx="170">
                  <c:v>42887</c:v>
                </c:pt>
                <c:pt idx="171">
                  <c:v>42886</c:v>
                </c:pt>
                <c:pt idx="172">
                  <c:v>42885</c:v>
                </c:pt>
                <c:pt idx="173">
                  <c:v>42884</c:v>
                </c:pt>
                <c:pt idx="174">
                  <c:v>42881</c:v>
                </c:pt>
                <c:pt idx="175">
                  <c:v>42880</c:v>
                </c:pt>
                <c:pt idx="176">
                  <c:v>42879</c:v>
                </c:pt>
                <c:pt idx="177">
                  <c:v>42878</c:v>
                </c:pt>
                <c:pt idx="178">
                  <c:v>42877</c:v>
                </c:pt>
                <c:pt idx="179">
                  <c:v>42874</c:v>
                </c:pt>
                <c:pt idx="180">
                  <c:v>42873</c:v>
                </c:pt>
                <c:pt idx="181">
                  <c:v>42872</c:v>
                </c:pt>
                <c:pt idx="182">
                  <c:v>42871</c:v>
                </c:pt>
                <c:pt idx="183">
                  <c:v>42870</c:v>
                </c:pt>
                <c:pt idx="184">
                  <c:v>42867</c:v>
                </c:pt>
                <c:pt idx="185">
                  <c:v>42866</c:v>
                </c:pt>
                <c:pt idx="186">
                  <c:v>42865</c:v>
                </c:pt>
                <c:pt idx="187">
                  <c:v>42860</c:v>
                </c:pt>
                <c:pt idx="188">
                  <c:v>42859</c:v>
                </c:pt>
                <c:pt idx="189">
                  <c:v>42858</c:v>
                </c:pt>
                <c:pt idx="190">
                  <c:v>42857</c:v>
                </c:pt>
                <c:pt idx="191">
                  <c:v>42853</c:v>
                </c:pt>
                <c:pt idx="192">
                  <c:v>42852</c:v>
                </c:pt>
                <c:pt idx="193">
                  <c:v>42851</c:v>
                </c:pt>
                <c:pt idx="194">
                  <c:v>42850</c:v>
                </c:pt>
                <c:pt idx="195">
                  <c:v>42849</c:v>
                </c:pt>
                <c:pt idx="196">
                  <c:v>42845</c:v>
                </c:pt>
                <c:pt idx="197">
                  <c:v>42844</c:v>
                </c:pt>
                <c:pt idx="198">
                  <c:v>42843</c:v>
                </c:pt>
                <c:pt idx="199">
                  <c:v>42842</c:v>
                </c:pt>
                <c:pt idx="200">
                  <c:v>42839</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42801</c:v>
                </c:pt>
                <c:pt idx="228">
                  <c:v>42800</c:v>
                </c:pt>
                <c:pt idx="229">
                  <c:v>42797</c:v>
                </c:pt>
                <c:pt idx="230">
                  <c:v>42796</c:v>
                </c:pt>
                <c:pt idx="231">
                  <c:v>42795</c:v>
                </c:pt>
                <c:pt idx="232">
                  <c:v>42794</c:v>
                </c:pt>
                <c:pt idx="233">
                  <c:v>42793</c:v>
                </c:pt>
                <c:pt idx="234">
                  <c:v>42790</c:v>
                </c:pt>
                <c:pt idx="235">
                  <c:v>42788</c:v>
                </c:pt>
                <c:pt idx="236">
                  <c:v>42787</c:v>
                </c:pt>
                <c:pt idx="237">
                  <c:v>42786</c:v>
                </c:pt>
                <c:pt idx="238">
                  <c:v>42783</c:v>
                </c:pt>
                <c:pt idx="239">
                  <c:v>42782</c:v>
                </c:pt>
                <c:pt idx="240">
                  <c:v>42781</c:v>
                </c:pt>
                <c:pt idx="241">
                  <c:v>42780</c:v>
                </c:pt>
                <c:pt idx="242">
                  <c:v>42779</c:v>
                </c:pt>
                <c:pt idx="243">
                  <c:v>42776</c:v>
                </c:pt>
                <c:pt idx="244">
                  <c:v>42775</c:v>
                </c:pt>
                <c:pt idx="245">
                  <c:v>42774</c:v>
                </c:pt>
                <c:pt idx="246">
                  <c:v>42773</c:v>
                </c:pt>
                <c:pt idx="247">
                  <c:v>42772</c:v>
                </c:pt>
                <c:pt idx="248">
                  <c:v>42769</c:v>
                </c:pt>
                <c:pt idx="249">
                  <c:v>42768</c:v>
                </c:pt>
                <c:pt idx="250">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c:v>42745</c:v>
                </c:pt>
                <c:pt idx="267">
                  <c:v>42744</c:v>
                </c:pt>
                <c:pt idx="268">
                  <c:v>42741</c:v>
                </c:pt>
                <c:pt idx="269">
                  <c:v>42740</c:v>
                </c:pt>
                <c:pt idx="270">
                  <c:v>42739</c:v>
                </c:pt>
                <c:pt idx="271">
                  <c:v>42738</c:v>
                </c:pt>
                <c:pt idx="272">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c:v>42712</c:v>
                </c:pt>
                <c:pt idx="289">
                  <c:v>42711</c:v>
                </c:pt>
                <c:pt idx="290">
                  <c:v>42710</c:v>
                </c:pt>
                <c:pt idx="291">
                  <c:v>42709</c:v>
                </c:pt>
                <c:pt idx="292">
                  <c:v>42706</c:v>
                </c:pt>
                <c:pt idx="293">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c:v>42682</c:v>
                </c:pt>
                <c:pt idx="311">
                  <c:v>42681</c:v>
                </c:pt>
                <c:pt idx="312">
                  <c:v>42677</c:v>
                </c:pt>
                <c:pt idx="313">
                  <c:v>42676</c:v>
                </c:pt>
                <c:pt idx="314">
                  <c:v>42675</c:v>
                </c:pt>
                <c:pt idx="315">
                  <c:v>42674</c:v>
                </c:pt>
                <c:pt idx="316">
                  <c:v>42671</c:v>
                </c:pt>
                <c:pt idx="317">
                  <c:v>42670</c:v>
                </c:pt>
                <c:pt idx="318">
                  <c:v>42669</c:v>
                </c:pt>
                <c:pt idx="319">
                  <c:v>42668</c:v>
                </c:pt>
                <c:pt idx="320">
                  <c:v>42667</c:v>
                </c:pt>
                <c:pt idx="321">
                  <c:v>42664</c:v>
                </c:pt>
                <c:pt idx="322">
                  <c:v>42663</c:v>
                </c:pt>
                <c:pt idx="323">
                  <c:v>42662</c:v>
                </c:pt>
                <c:pt idx="324">
                  <c:v>42661</c:v>
                </c:pt>
                <c:pt idx="325">
                  <c:v>42660</c:v>
                </c:pt>
                <c:pt idx="326">
                  <c:v>42657</c:v>
                </c:pt>
                <c:pt idx="327">
                  <c:v>42656</c:v>
                </c:pt>
                <c:pt idx="328">
                  <c:v>42655</c:v>
                </c:pt>
                <c:pt idx="329">
                  <c:v>42654</c:v>
                </c:pt>
                <c:pt idx="330">
                  <c:v>42653</c:v>
                </c:pt>
                <c:pt idx="331">
                  <c:v>42650</c:v>
                </c:pt>
                <c:pt idx="332">
                  <c:v>42649</c:v>
                </c:pt>
                <c:pt idx="333">
                  <c:v>42648</c:v>
                </c:pt>
                <c:pt idx="334">
                  <c:v>42647</c:v>
                </c:pt>
                <c:pt idx="335">
                  <c:v>42646</c:v>
                </c:pt>
                <c:pt idx="336">
                  <c:v>42643</c:v>
                </c:pt>
                <c:pt idx="337">
                  <c:v>42642</c:v>
                </c:pt>
                <c:pt idx="338">
                  <c:v>42641</c:v>
                </c:pt>
                <c:pt idx="339">
                  <c:v>42640</c:v>
                </c:pt>
                <c:pt idx="340">
                  <c:v>42639</c:v>
                </c:pt>
                <c:pt idx="341">
                  <c:v>42636</c:v>
                </c:pt>
                <c:pt idx="342">
                  <c:v>42635</c:v>
                </c:pt>
                <c:pt idx="343">
                  <c:v>42634</c:v>
                </c:pt>
                <c:pt idx="344">
                  <c:v>42633</c:v>
                </c:pt>
                <c:pt idx="345">
                  <c:v>42632</c:v>
                </c:pt>
                <c:pt idx="346">
                  <c:v>42629</c:v>
                </c:pt>
                <c:pt idx="347">
                  <c:v>42628</c:v>
                </c:pt>
                <c:pt idx="348">
                  <c:v>42627</c:v>
                </c:pt>
                <c:pt idx="349">
                  <c:v>42626</c:v>
                </c:pt>
                <c:pt idx="350">
                  <c:v>42625</c:v>
                </c:pt>
                <c:pt idx="351">
                  <c:v>42622</c:v>
                </c:pt>
                <c:pt idx="352">
                  <c:v>42621</c:v>
                </c:pt>
                <c:pt idx="353">
                  <c:v>42620</c:v>
                </c:pt>
                <c:pt idx="354">
                  <c:v>42619</c:v>
                </c:pt>
                <c:pt idx="355">
                  <c:v>42618</c:v>
                </c:pt>
                <c:pt idx="356">
                  <c:v>42615</c:v>
                </c:pt>
                <c:pt idx="357">
                  <c:v>42614</c:v>
                </c:pt>
                <c:pt idx="358">
                  <c:v>42613</c:v>
                </c:pt>
                <c:pt idx="359">
                  <c:v>42612</c:v>
                </c:pt>
                <c:pt idx="360">
                  <c:v>42611</c:v>
                </c:pt>
                <c:pt idx="361">
                  <c:v>42608</c:v>
                </c:pt>
                <c:pt idx="362">
                  <c:v>42607</c:v>
                </c:pt>
                <c:pt idx="363">
                  <c:v>42606</c:v>
                </c:pt>
                <c:pt idx="364">
                  <c:v>42605</c:v>
                </c:pt>
                <c:pt idx="365">
                  <c:v>42604</c:v>
                </c:pt>
                <c:pt idx="366">
                  <c:v>42601</c:v>
                </c:pt>
                <c:pt idx="367">
                  <c:v>42600</c:v>
                </c:pt>
                <c:pt idx="368">
                  <c:v>42599</c:v>
                </c:pt>
                <c:pt idx="369">
                  <c:v>42598</c:v>
                </c:pt>
                <c:pt idx="370">
                  <c:v>42597</c:v>
                </c:pt>
                <c:pt idx="371">
                  <c:v>42594</c:v>
                </c:pt>
                <c:pt idx="372">
                  <c:v>42593</c:v>
                </c:pt>
                <c:pt idx="373">
                  <c:v>42592</c:v>
                </c:pt>
                <c:pt idx="374">
                  <c:v>42591</c:v>
                </c:pt>
                <c:pt idx="375">
                  <c:v>42590</c:v>
                </c:pt>
                <c:pt idx="376">
                  <c:v>42587</c:v>
                </c:pt>
                <c:pt idx="377">
                  <c:v>42586</c:v>
                </c:pt>
                <c:pt idx="378">
                  <c:v>42585</c:v>
                </c:pt>
                <c:pt idx="379">
                  <c:v>42584</c:v>
                </c:pt>
                <c:pt idx="380">
                  <c:v>42583</c:v>
                </c:pt>
                <c:pt idx="381">
                  <c:v>42580</c:v>
                </c:pt>
                <c:pt idx="382">
                  <c:v>42579</c:v>
                </c:pt>
                <c:pt idx="383">
                  <c:v>42578</c:v>
                </c:pt>
                <c:pt idx="384">
                  <c:v>42577</c:v>
                </c:pt>
                <c:pt idx="385">
                  <c:v>42576</c:v>
                </c:pt>
                <c:pt idx="386">
                  <c:v>42573</c:v>
                </c:pt>
                <c:pt idx="387">
                  <c:v>42572</c:v>
                </c:pt>
                <c:pt idx="388">
                  <c:v>42571</c:v>
                </c:pt>
                <c:pt idx="389">
                  <c:v>42570</c:v>
                </c:pt>
                <c:pt idx="390">
                  <c:v>42569</c:v>
                </c:pt>
                <c:pt idx="391">
                  <c:v>42566</c:v>
                </c:pt>
                <c:pt idx="392">
                  <c:v>42565</c:v>
                </c:pt>
                <c:pt idx="393">
                  <c:v>42564</c:v>
                </c:pt>
                <c:pt idx="394">
                  <c:v>42563</c:v>
                </c:pt>
                <c:pt idx="395">
                  <c:v>42562</c:v>
                </c:pt>
                <c:pt idx="396">
                  <c:v>42559</c:v>
                </c:pt>
                <c:pt idx="397">
                  <c:v>42558</c:v>
                </c:pt>
                <c:pt idx="398">
                  <c:v>42557</c:v>
                </c:pt>
                <c:pt idx="399">
                  <c:v>42556</c:v>
                </c:pt>
                <c:pt idx="400">
                  <c:v>42555</c:v>
                </c:pt>
                <c:pt idx="401">
                  <c:v>42552</c:v>
                </c:pt>
                <c:pt idx="402">
                  <c:v>42551</c:v>
                </c:pt>
                <c:pt idx="403">
                  <c:v>42550</c:v>
                </c:pt>
                <c:pt idx="404">
                  <c:v>42549</c:v>
                </c:pt>
                <c:pt idx="405">
                  <c:v>42548</c:v>
                </c:pt>
                <c:pt idx="406">
                  <c:v>42545</c:v>
                </c:pt>
                <c:pt idx="407">
                  <c:v>42544</c:v>
                </c:pt>
                <c:pt idx="408">
                  <c:v>42543</c:v>
                </c:pt>
                <c:pt idx="409">
                  <c:v>42542</c:v>
                </c:pt>
                <c:pt idx="410">
                  <c:v>42541</c:v>
                </c:pt>
                <c:pt idx="411">
                  <c:v>42538</c:v>
                </c:pt>
                <c:pt idx="412">
                  <c:v>42537</c:v>
                </c:pt>
                <c:pt idx="413">
                  <c:v>42536</c:v>
                </c:pt>
                <c:pt idx="414">
                  <c:v>42535</c:v>
                </c:pt>
                <c:pt idx="415">
                  <c:v>42531</c:v>
                </c:pt>
                <c:pt idx="416">
                  <c:v>42530</c:v>
                </c:pt>
                <c:pt idx="417">
                  <c:v>42529</c:v>
                </c:pt>
                <c:pt idx="418">
                  <c:v>42528</c:v>
                </c:pt>
                <c:pt idx="419">
                  <c:v>42527</c:v>
                </c:pt>
                <c:pt idx="420">
                  <c:v>42524</c:v>
                </c:pt>
                <c:pt idx="421">
                  <c:v>42523</c:v>
                </c:pt>
                <c:pt idx="422">
                  <c:v>42522</c:v>
                </c:pt>
                <c:pt idx="423">
                  <c:v>42521</c:v>
                </c:pt>
                <c:pt idx="424">
                  <c:v>42520</c:v>
                </c:pt>
                <c:pt idx="425">
                  <c:v>42517</c:v>
                </c:pt>
                <c:pt idx="426">
                  <c:v>42516</c:v>
                </c:pt>
                <c:pt idx="427">
                  <c:v>42515</c:v>
                </c:pt>
                <c:pt idx="428">
                  <c:v>42514</c:v>
                </c:pt>
                <c:pt idx="429">
                  <c:v>42513</c:v>
                </c:pt>
                <c:pt idx="430">
                  <c:v>42510</c:v>
                </c:pt>
                <c:pt idx="431">
                  <c:v>42509</c:v>
                </c:pt>
                <c:pt idx="432">
                  <c:v>42508</c:v>
                </c:pt>
                <c:pt idx="433">
                  <c:v>42507</c:v>
                </c:pt>
                <c:pt idx="434">
                  <c:v>42506</c:v>
                </c:pt>
                <c:pt idx="435">
                  <c:v>42503</c:v>
                </c:pt>
                <c:pt idx="436">
                  <c:v>42502</c:v>
                </c:pt>
                <c:pt idx="437">
                  <c:v>42501</c:v>
                </c:pt>
                <c:pt idx="438">
                  <c:v>42500</c:v>
                </c:pt>
                <c:pt idx="439">
                  <c:v>42496</c:v>
                </c:pt>
                <c:pt idx="440">
                  <c:v>42495</c:v>
                </c:pt>
                <c:pt idx="441">
                  <c:v>42494</c:v>
                </c:pt>
                <c:pt idx="442">
                  <c:v>42489</c:v>
                </c:pt>
                <c:pt idx="443">
                  <c:v>42488</c:v>
                </c:pt>
                <c:pt idx="444">
                  <c:v>42487</c:v>
                </c:pt>
                <c:pt idx="445">
                  <c:v>42486</c:v>
                </c:pt>
                <c:pt idx="446">
                  <c:v>42485</c:v>
                </c:pt>
                <c:pt idx="447">
                  <c:v>42482</c:v>
                </c:pt>
                <c:pt idx="448">
                  <c:v>42481</c:v>
                </c:pt>
                <c:pt idx="449">
                  <c:v>42480</c:v>
                </c:pt>
                <c:pt idx="450">
                  <c:v>42479</c:v>
                </c:pt>
                <c:pt idx="451">
                  <c:v>42478</c:v>
                </c:pt>
                <c:pt idx="452">
                  <c:v>42475</c:v>
                </c:pt>
                <c:pt idx="453">
                  <c:v>42474</c:v>
                </c:pt>
                <c:pt idx="454">
                  <c:v>42473</c:v>
                </c:pt>
                <c:pt idx="455">
                  <c:v>42472</c:v>
                </c:pt>
                <c:pt idx="456">
                  <c:v>42471</c:v>
                </c:pt>
                <c:pt idx="457">
                  <c:v>42468</c:v>
                </c:pt>
                <c:pt idx="458">
                  <c:v>42467</c:v>
                </c:pt>
                <c:pt idx="459">
                  <c:v>42466</c:v>
                </c:pt>
                <c:pt idx="460">
                  <c:v>42465</c:v>
                </c:pt>
                <c:pt idx="461">
                  <c:v>42464</c:v>
                </c:pt>
                <c:pt idx="462">
                  <c:v>42461</c:v>
                </c:pt>
                <c:pt idx="463">
                  <c:v>42460</c:v>
                </c:pt>
                <c:pt idx="464">
                  <c:v>42459</c:v>
                </c:pt>
                <c:pt idx="465">
                  <c:v>42458</c:v>
                </c:pt>
                <c:pt idx="466">
                  <c:v>42457</c:v>
                </c:pt>
                <c:pt idx="467">
                  <c:v>42454</c:v>
                </c:pt>
                <c:pt idx="468">
                  <c:v>42453</c:v>
                </c:pt>
                <c:pt idx="469">
                  <c:v>42452</c:v>
                </c:pt>
                <c:pt idx="470">
                  <c:v>42451</c:v>
                </c:pt>
                <c:pt idx="471">
                  <c:v>42450</c:v>
                </c:pt>
                <c:pt idx="472">
                  <c:v>42447</c:v>
                </c:pt>
                <c:pt idx="473">
                  <c:v>42446</c:v>
                </c:pt>
                <c:pt idx="474">
                  <c:v>42445</c:v>
                </c:pt>
                <c:pt idx="475">
                  <c:v>42444</c:v>
                </c:pt>
                <c:pt idx="476">
                  <c:v>42443</c:v>
                </c:pt>
                <c:pt idx="477">
                  <c:v>42440</c:v>
                </c:pt>
                <c:pt idx="478">
                  <c:v>42439</c:v>
                </c:pt>
                <c:pt idx="479">
                  <c:v>42438</c:v>
                </c:pt>
                <c:pt idx="480">
                  <c:v>42436</c:v>
                </c:pt>
                <c:pt idx="481">
                  <c:v>42433</c:v>
                </c:pt>
                <c:pt idx="482">
                  <c:v>42432</c:v>
                </c:pt>
                <c:pt idx="483">
                  <c:v>42431</c:v>
                </c:pt>
                <c:pt idx="484">
                  <c:v>42430</c:v>
                </c:pt>
                <c:pt idx="485">
                  <c:v>42429</c:v>
                </c:pt>
                <c:pt idx="486">
                  <c:v>42426</c:v>
                </c:pt>
                <c:pt idx="487">
                  <c:v>42425</c:v>
                </c:pt>
                <c:pt idx="488">
                  <c:v>42424</c:v>
                </c:pt>
                <c:pt idx="489">
                  <c:v>42422</c:v>
                </c:pt>
                <c:pt idx="490">
                  <c:v>42420</c:v>
                </c:pt>
                <c:pt idx="491">
                  <c:v>42419</c:v>
                </c:pt>
                <c:pt idx="492">
                  <c:v>42418</c:v>
                </c:pt>
                <c:pt idx="493">
                  <c:v>42417</c:v>
                </c:pt>
                <c:pt idx="494">
                  <c:v>42416</c:v>
                </c:pt>
                <c:pt idx="495">
                  <c:v>42415</c:v>
                </c:pt>
                <c:pt idx="496">
                  <c:v>42412</c:v>
                </c:pt>
                <c:pt idx="497">
                  <c:v>42411</c:v>
                </c:pt>
                <c:pt idx="498">
                  <c:v>42410</c:v>
                </c:pt>
                <c:pt idx="499">
                  <c:v>42409</c:v>
                </c:pt>
                <c:pt idx="500">
                  <c:v>42408</c:v>
                </c:pt>
                <c:pt idx="501">
                  <c:v>42405</c:v>
                </c:pt>
                <c:pt idx="502">
                  <c:v>42404</c:v>
                </c:pt>
                <c:pt idx="503">
                  <c:v>42403</c:v>
                </c:pt>
                <c:pt idx="504">
                  <c:v>42402</c:v>
                </c:pt>
                <c:pt idx="505">
                  <c:v>42401</c:v>
                </c:pt>
              </c:numCache>
            </c:numRef>
          </c:cat>
          <c:val>
            <c:numRef>
              <c:f>'Yield Curves'!$H$3:$H$508</c:f>
              <c:numCache>
                <c:formatCode>General</c:formatCode>
                <c:ptCount val="506"/>
                <c:pt idx="0">
                  <c:v>7.2149999999999999</c:v>
                </c:pt>
                <c:pt idx="1">
                  <c:v>7.2549999999999999</c:v>
                </c:pt>
                <c:pt idx="2">
                  <c:v>7.3049999999999997</c:v>
                </c:pt>
                <c:pt idx="3">
                  <c:v>7.37</c:v>
                </c:pt>
                <c:pt idx="4">
                  <c:v>7.375</c:v>
                </c:pt>
                <c:pt idx="5">
                  <c:v>7.35</c:v>
                </c:pt>
                <c:pt idx="6">
                  <c:v>7.335</c:v>
                </c:pt>
                <c:pt idx="7">
                  <c:v>7.3599999999999994</c:v>
                </c:pt>
                <c:pt idx="8">
                  <c:v>7.3849999999999998</c:v>
                </c:pt>
                <c:pt idx="9">
                  <c:v>7.36</c:v>
                </c:pt>
                <c:pt idx="10">
                  <c:v>7.37</c:v>
                </c:pt>
                <c:pt idx="11">
                  <c:v>7.38</c:v>
                </c:pt>
                <c:pt idx="12">
                  <c:v>7.375</c:v>
                </c:pt>
                <c:pt idx="13">
                  <c:v>7.34</c:v>
                </c:pt>
                <c:pt idx="14">
                  <c:v>7.3949999999999996</c:v>
                </c:pt>
                <c:pt idx="15">
                  <c:v>7.43</c:v>
                </c:pt>
                <c:pt idx="16">
                  <c:v>7.43</c:v>
                </c:pt>
                <c:pt idx="17">
                  <c:v>7.3900000000000006</c:v>
                </c:pt>
                <c:pt idx="18">
                  <c:v>7.4599999999999991</c:v>
                </c:pt>
                <c:pt idx="19">
                  <c:v>7.4700000000000006</c:v>
                </c:pt>
                <c:pt idx="20">
                  <c:v>7.4950000000000001</c:v>
                </c:pt>
                <c:pt idx="21">
                  <c:v>7.5350000000000001</c:v>
                </c:pt>
                <c:pt idx="22">
                  <c:v>7.57</c:v>
                </c:pt>
                <c:pt idx="23">
                  <c:v>7.54</c:v>
                </c:pt>
                <c:pt idx="24">
                  <c:v>7.54</c:v>
                </c:pt>
                <c:pt idx="25">
                  <c:v>7.5350000000000001</c:v>
                </c:pt>
                <c:pt idx="26">
                  <c:v>7.53</c:v>
                </c:pt>
                <c:pt idx="27">
                  <c:v>7.51</c:v>
                </c:pt>
                <c:pt idx="28">
                  <c:v>7.5350000000000001</c:v>
                </c:pt>
                <c:pt idx="29">
                  <c:v>7.56</c:v>
                </c:pt>
                <c:pt idx="30">
                  <c:v>7.5449999999999999</c:v>
                </c:pt>
                <c:pt idx="31">
                  <c:v>7.55</c:v>
                </c:pt>
                <c:pt idx="32">
                  <c:v>7.5949999999999998</c:v>
                </c:pt>
                <c:pt idx="33">
                  <c:v>7.6050000000000004</c:v>
                </c:pt>
                <c:pt idx="34">
                  <c:v>7.59</c:v>
                </c:pt>
                <c:pt idx="35">
                  <c:v>7.6</c:v>
                </c:pt>
                <c:pt idx="36">
                  <c:v>7.6050000000000004</c:v>
                </c:pt>
                <c:pt idx="37">
                  <c:v>7.6150000000000002</c:v>
                </c:pt>
                <c:pt idx="38">
                  <c:v>7.6050000000000004</c:v>
                </c:pt>
                <c:pt idx="39">
                  <c:v>7.6099999999999994</c:v>
                </c:pt>
                <c:pt idx="40">
                  <c:v>7.625</c:v>
                </c:pt>
                <c:pt idx="41">
                  <c:v>7.6050000000000004</c:v>
                </c:pt>
                <c:pt idx="42">
                  <c:v>7.63</c:v>
                </c:pt>
                <c:pt idx="43">
                  <c:v>7.6449999999999996</c:v>
                </c:pt>
                <c:pt idx="44">
                  <c:v>7.6349999999999998</c:v>
                </c:pt>
                <c:pt idx="45">
                  <c:v>7.65</c:v>
                </c:pt>
                <c:pt idx="46">
                  <c:v>7.66</c:v>
                </c:pt>
                <c:pt idx="47">
                  <c:v>7.66</c:v>
                </c:pt>
                <c:pt idx="48">
                  <c:v>7.67</c:v>
                </c:pt>
                <c:pt idx="49">
                  <c:v>7.6850000000000005</c:v>
                </c:pt>
                <c:pt idx="50">
                  <c:v>7.6950000000000003</c:v>
                </c:pt>
                <c:pt idx="51">
                  <c:v>7.6850000000000005</c:v>
                </c:pt>
                <c:pt idx="52">
                  <c:v>7.6999999999999993</c:v>
                </c:pt>
                <c:pt idx="53">
                  <c:v>7.74</c:v>
                </c:pt>
                <c:pt idx="54">
                  <c:v>7.76</c:v>
                </c:pt>
                <c:pt idx="55">
                  <c:v>7.74</c:v>
                </c:pt>
                <c:pt idx="56">
                  <c:v>7.7050000000000001</c:v>
                </c:pt>
                <c:pt idx="57">
                  <c:v>7.6899999999999995</c:v>
                </c:pt>
                <c:pt idx="58">
                  <c:v>7.6950000000000003</c:v>
                </c:pt>
                <c:pt idx="59">
                  <c:v>7.68</c:v>
                </c:pt>
                <c:pt idx="60">
                  <c:v>7.7</c:v>
                </c:pt>
                <c:pt idx="61">
                  <c:v>7.67</c:v>
                </c:pt>
                <c:pt idx="62">
                  <c:v>7.66</c:v>
                </c:pt>
                <c:pt idx="63">
                  <c:v>7.6750000000000007</c:v>
                </c:pt>
                <c:pt idx="64">
                  <c:v>7.66</c:v>
                </c:pt>
                <c:pt idx="65">
                  <c:v>7.7</c:v>
                </c:pt>
                <c:pt idx="66">
                  <c:v>7.65</c:v>
                </c:pt>
                <c:pt idx="67">
                  <c:v>7.6400000000000006</c:v>
                </c:pt>
                <c:pt idx="68">
                  <c:v>7.6550000000000002</c:v>
                </c:pt>
                <c:pt idx="69">
                  <c:v>7.63</c:v>
                </c:pt>
                <c:pt idx="70">
                  <c:v>7.63</c:v>
                </c:pt>
                <c:pt idx="71">
                  <c:v>7.61</c:v>
                </c:pt>
                <c:pt idx="72">
                  <c:v>7.62</c:v>
                </c:pt>
                <c:pt idx="73">
                  <c:v>7.6449999999999996</c:v>
                </c:pt>
                <c:pt idx="74">
                  <c:v>7.6449999999999996</c:v>
                </c:pt>
                <c:pt idx="75">
                  <c:v>7.62</c:v>
                </c:pt>
                <c:pt idx="76">
                  <c:v>7.64</c:v>
                </c:pt>
                <c:pt idx="77">
                  <c:v>7.6550000000000002</c:v>
                </c:pt>
                <c:pt idx="78">
                  <c:v>7.6749999999999998</c:v>
                </c:pt>
                <c:pt idx="79">
                  <c:v>7.7200000000000006</c:v>
                </c:pt>
                <c:pt idx="80">
                  <c:v>7.7050000000000001</c:v>
                </c:pt>
                <c:pt idx="81">
                  <c:v>7.6950000000000003</c:v>
                </c:pt>
                <c:pt idx="82">
                  <c:v>7.7249999999999996</c:v>
                </c:pt>
                <c:pt idx="83">
                  <c:v>7.7550000000000008</c:v>
                </c:pt>
                <c:pt idx="84">
                  <c:v>7.77</c:v>
                </c:pt>
                <c:pt idx="85">
                  <c:v>7.7450000000000001</c:v>
                </c:pt>
                <c:pt idx="86">
                  <c:v>7.7650000000000006</c:v>
                </c:pt>
                <c:pt idx="87">
                  <c:v>7.8149999999999995</c:v>
                </c:pt>
                <c:pt idx="88">
                  <c:v>7.7799999999999994</c:v>
                </c:pt>
                <c:pt idx="89">
                  <c:v>7.7450000000000001</c:v>
                </c:pt>
                <c:pt idx="90">
                  <c:v>7.7200000000000006</c:v>
                </c:pt>
                <c:pt idx="91">
                  <c:v>7.74</c:v>
                </c:pt>
                <c:pt idx="92">
                  <c:v>7.7149999999999999</c:v>
                </c:pt>
                <c:pt idx="93">
                  <c:v>7.7349999999999994</c:v>
                </c:pt>
                <c:pt idx="94">
                  <c:v>7.7450000000000001</c:v>
                </c:pt>
                <c:pt idx="95">
                  <c:v>7.7249999999999996</c:v>
                </c:pt>
                <c:pt idx="96">
                  <c:v>7.74</c:v>
                </c:pt>
                <c:pt idx="97">
                  <c:v>7.7349999999999994</c:v>
                </c:pt>
                <c:pt idx="98">
                  <c:v>7.74</c:v>
                </c:pt>
                <c:pt idx="99">
                  <c:v>7.7249999999999996</c:v>
                </c:pt>
                <c:pt idx="100">
                  <c:v>7.71</c:v>
                </c:pt>
                <c:pt idx="101">
                  <c:v>7.73</c:v>
                </c:pt>
                <c:pt idx="102">
                  <c:v>7.7050000000000001</c:v>
                </c:pt>
                <c:pt idx="103">
                  <c:v>7.7649999999999997</c:v>
                </c:pt>
                <c:pt idx="104">
                  <c:v>7.8100000000000005</c:v>
                </c:pt>
                <c:pt idx="105">
                  <c:v>7.83</c:v>
                </c:pt>
                <c:pt idx="106">
                  <c:v>7.8650000000000002</c:v>
                </c:pt>
                <c:pt idx="107">
                  <c:v>7.8949999999999996</c:v>
                </c:pt>
                <c:pt idx="108">
                  <c:v>7.9250000000000007</c:v>
                </c:pt>
                <c:pt idx="109">
                  <c:v>7.91</c:v>
                </c:pt>
                <c:pt idx="110">
                  <c:v>7.92</c:v>
                </c:pt>
                <c:pt idx="111">
                  <c:v>7.92</c:v>
                </c:pt>
                <c:pt idx="112">
                  <c:v>7.8999999999999995</c:v>
                </c:pt>
                <c:pt idx="113">
                  <c:v>7.91</c:v>
                </c:pt>
                <c:pt idx="114">
                  <c:v>7.9</c:v>
                </c:pt>
                <c:pt idx="115">
                  <c:v>7.8849999999999998</c:v>
                </c:pt>
                <c:pt idx="116">
                  <c:v>7.8900000000000006</c:v>
                </c:pt>
                <c:pt idx="117">
                  <c:v>7.8949999999999996</c:v>
                </c:pt>
                <c:pt idx="118">
                  <c:v>7.915</c:v>
                </c:pt>
                <c:pt idx="119">
                  <c:v>7.91</c:v>
                </c:pt>
                <c:pt idx="120">
                  <c:v>7.9450000000000003</c:v>
                </c:pt>
                <c:pt idx="121">
                  <c:v>7.95</c:v>
                </c:pt>
                <c:pt idx="122">
                  <c:v>7.98</c:v>
                </c:pt>
                <c:pt idx="123">
                  <c:v>7.96</c:v>
                </c:pt>
                <c:pt idx="124">
                  <c:v>7.9450000000000003</c:v>
                </c:pt>
                <c:pt idx="125">
                  <c:v>7.93</c:v>
                </c:pt>
                <c:pt idx="126">
                  <c:v>7.9849999999999994</c:v>
                </c:pt>
                <c:pt idx="127">
                  <c:v>8.0350000000000001</c:v>
                </c:pt>
                <c:pt idx="128">
                  <c:v>8.02</c:v>
                </c:pt>
                <c:pt idx="129">
                  <c:v>8.01</c:v>
                </c:pt>
                <c:pt idx="130">
                  <c:v>8.004999999999999</c:v>
                </c:pt>
                <c:pt idx="131">
                  <c:v>8</c:v>
                </c:pt>
                <c:pt idx="132">
                  <c:v>8.07</c:v>
                </c:pt>
                <c:pt idx="133">
                  <c:v>8.0850000000000009</c:v>
                </c:pt>
                <c:pt idx="134">
                  <c:v>8.1</c:v>
                </c:pt>
                <c:pt idx="135">
                  <c:v>8.0350000000000001</c:v>
                </c:pt>
                <c:pt idx="136">
                  <c:v>8.0250000000000004</c:v>
                </c:pt>
                <c:pt idx="137">
                  <c:v>8.0250000000000004</c:v>
                </c:pt>
                <c:pt idx="138">
                  <c:v>8.02</c:v>
                </c:pt>
                <c:pt idx="139">
                  <c:v>8</c:v>
                </c:pt>
                <c:pt idx="140">
                  <c:v>7.9950000000000001</c:v>
                </c:pt>
                <c:pt idx="141">
                  <c:v>8.0300000000000011</c:v>
                </c:pt>
                <c:pt idx="142">
                  <c:v>8.0749999999999993</c:v>
                </c:pt>
                <c:pt idx="143">
                  <c:v>8.11</c:v>
                </c:pt>
                <c:pt idx="144">
                  <c:v>8.0650000000000013</c:v>
                </c:pt>
                <c:pt idx="145">
                  <c:v>8.1150000000000002</c:v>
                </c:pt>
                <c:pt idx="146">
                  <c:v>8.0650000000000013</c:v>
                </c:pt>
                <c:pt idx="147">
                  <c:v>8.0350000000000001</c:v>
                </c:pt>
                <c:pt idx="148">
                  <c:v>7.9700000000000006</c:v>
                </c:pt>
                <c:pt idx="149">
                  <c:v>7.9749999999999996</c:v>
                </c:pt>
                <c:pt idx="150">
                  <c:v>7.9700000000000006</c:v>
                </c:pt>
                <c:pt idx="151">
                  <c:v>7.99</c:v>
                </c:pt>
                <c:pt idx="152">
                  <c:v>7.9749999999999996</c:v>
                </c:pt>
                <c:pt idx="153">
                  <c:v>7.9450000000000003</c:v>
                </c:pt>
                <c:pt idx="154">
                  <c:v>7.9450000000000003</c:v>
                </c:pt>
                <c:pt idx="155">
                  <c:v>7.9399999999999995</c:v>
                </c:pt>
                <c:pt idx="156">
                  <c:v>8.0250000000000004</c:v>
                </c:pt>
                <c:pt idx="157">
                  <c:v>8.0399999999999991</c:v>
                </c:pt>
                <c:pt idx="158">
                  <c:v>8.09</c:v>
                </c:pt>
                <c:pt idx="159">
                  <c:v>8.0850000000000009</c:v>
                </c:pt>
                <c:pt idx="160">
                  <c:v>8.0399999999999991</c:v>
                </c:pt>
                <c:pt idx="161">
                  <c:v>7.9700000000000006</c:v>
                </c:pt>
                <c:pt idx="162">
                  <c:v>7.8650000000000002</c:v>
                </c:pt>
                <c:pt idx="163">
                  <c:v>7.85</c:v>
                </c:pt>
                <c:pt idx="164">
                  <c:v>7.8650000000000002</c:v>
                </c:pt>
                <c:pt idx="165">
                  <c:v>7.8949999999999996</c:v>
                </c:pt>
                <c:pt idx="166">
                  <c:v>7.9</c:v>
                </c:pt>
                <c:pt idx="167">
                  <c:v>7.92</c:v>
                </c:pt>
                <c:pt idx="168">
                  <c:v>7.9350000000000005</c:v>
                </c:pt>
                <c:pt idx="169">
                  <c:v>7.89</c:v>
                </c:pt>
                <c:pt idx="170">
                  <c:v>7.8849999999999998</c:v>
                </c:pt>
                <c:pt idx="171">
                  <c:v>7.9649999999999999</c:v>
                </c:pt>
                <c:pt idx="172">
                  <c:v>7.97</c:v>
                </c:pt>
                <c:pt idx="173">
                  <c:v>7.9350000000000005</c:v>
                </c:pt>
                <c:pt idx="174">
                  <c:v>7.9649999999999999</c:v>
                </c:pt>
                <c:pt idx="175">
                  <c:v>7.93</c:v>
                </c:pt>
                <c:pt idx="176">
                  <c:v>7.91</c:v>
                </c:pt>
                <c:pt idx="177">
                  <c:v>7.88</c:v>
                </c:pt>
                <c:pt idx="178">
                  <c:v>7.87</c:v>
                </c:pt>
                <c:pt idx="179">
                  <c:v>7.9</c:v>
                </c:pt>
                <c:pt idx="180">
                  <c:v>7.9450000000000003</c:v>
                </c:pt>
                <c:pt idx="181">
                  <c:v>7.96</c:v>
                </c:pt>
                <c:pt idx="182">
                  <c:v>7.9249999999999998</c:v>
                </c:pt>
                <c:pt idx="183">
                  <c:v>7.9050000000000002</c:v>
                </c:pt>
                <c:pt idx="184">
                  <c:v>7.9</c:v>
                </c:pt>
                <c:pt idx="185">
                  <c:v>7.9550000000000001</c:v>
                </c:pt>
                <c:pt idx="186">
                  <c:v>7.9600000000000009</c:v>
                </c:pt>
                <c:pt idx="187">
                  <c:v>8.0549999999999997</c:v>
                </c:pt>
                <c:pt idx="188">
                  <c:v>8.02</c:v>
                </c:pt>
                <c:pt idx="189">
                  <c:v>7.93</c:v>
                </c:pt>
                <c:pt idx="190">
                  <c:v>7.9049999999999994</c:v>
                </c:pt>
                <c:pt idx="191">
                  <c:v>7.9350000000000005</c:v>
                </c:pt>
                <c:pt idx="192">
                  <c:v>8.0350000000000001</c:v>
                </c:pt>
                <c:pt idx="193">
                  <c:v>8.02</c:v>
                </c:pt>
                <c:pt idx="194">
                  <c:v>8.0150000000000006</c:v>
                </c:pt>
                <c:pt idx="195">
                  <c:v>7.9649999999999999</c:v>
                </c:pt>
                <c:pt idx="196">
                  <c:v>8.0350000000000001</c:v>
                </c:pt>
                <c:pt idx="197">
                  <c:v>8.1449999999999996</c:v>
                </c:pt>
                <c:pt idx="198">
                  <c:v>8.1649999999999991</c:v>
                </c:pt>
                <c:pt idx="199">
                  <c:v>8.1550000000000011</c:v>
                </c:pt>
                <c:pt idx="200">
                  <c:v>8.18</c:v>
                </c:pt>
                <c:pt idx="201">
                  <c:v>8.1849999999999987</c:v>
                </c:pt>
                <c:pt idx="202">
                  <c:v>8.245000000000001</c:v>
                </c:pt>
                <c:pt idx="203">
                  <c:v>8.2249999999999996</c:v>
                </c:pt>
                <c:pt idx="204">
                  <c:v>8.1999999999999993</c:v>
                </c:pt>
                <c:pt idx="205">
                  <c:v>8.15</c:v>
                </c:pt>
                <c:pt idx="206">
                  <c:v>8.0749999999999993</c:v>
                </c:pt>
                <c:pt idx="207">
                  <c:v>8.1050000000000004</c:v>
                </c:pt>
                <c:pt idx="208">
                  <c:v>8.1449999999999996</c:v>
                </c:pt>
                <c:pt idx="209">
                  <c:v>8.15</c:v>
                </c:pt>
                <c:pt idx="210">
                  <c:v>8.1349999999999998</c:v>
                </c:pt>
                <c:pt idx="211">
                  <c:v>8.0850000000000009</c:v>
                </c:pt>
                <c:pt idx="212">
                  <c:v>8.1149999999999984</c:v>
                </c:pt>
                <c:pt idx="213">
                  <c:v>8.1149999999999984</c:v>
                </c:pt>
                <c:pt idx="214">
                  <c:v>8.09</c:v>
                </c:pt>
                <c:pt idx="215">
                  <c:v>8.1449999999999996</c:v>
                </c:pt>
                <c:pt idx="216">
                  <c:v>8.17</c:v>
                </c:pt>
                <c:pt idx="217">
                  <c:v>8.17</c:v>
                </c:pt>
                <c:pt idx="218">
                  <c:v>8.1499999999999986</c:v>
                </c:pt>
                <c:pt idx="219">
                  <c:v>8.125</c:v>
                </c:pt>
                <c:pt idx="220">
                  <c:v>8.1550000000000011</c:v>
                </c:pt>
                <c:pt idx="221">
                  <c:v>8.17</c:v>
                </c:pt>
                <c:pt idx="222">
                  <c:v>8.245000000000001</c:v>
                </c:pt>
                <c:pt idx="223">
                  <c:v>8.27</c:v>
                </c:pt>
                <c:pt idx="224">
                  <c:v>8.2650000000000006</c:v>
                </c:pt>
                <c:pt idx="225">
                  <c:v>8.3049999999999997</c:v>
                </c:pt>
                <c:pt idx="226">
                  <c:v>8.34</c:v>
                </c:pt>
                <c:pt idx="227">
                  <c:v>8.3249999999999993</c:v>
                </c:pt>
                <c:pt idx="228">
                  <c:v>8.3649999999999984</c:v>
                </c:pt>
                <c:pt idx="229">
                  <c:v>8.41</c:v>
                </c:pt>
                <c:pt idx="230">
                  <c:v>8.4250000000000007</c:v>
                </c:pt>
                <c:pt idx="231">
                  <c:v>8.39</c:v>
                </c:pt>
                <c:pt idx="232">
                  <c:v>8.42</c:v>
                </c:pt>
                <c:pt idx="233">
                  <c:v>8.3500000000000014</c:v>
                </c:pt>
                <c:pt idx="234">
                  <c:v>8.4149999999999991</c:v>
                </c:pt>
                <c:pt idx="235">
                  <c:v>8.3800000000000008</c:v>
                </c:pt>
                <c:pt idx="236">
                  <c:v>8.35</c:v>
                </c:pt>
                <c:pt idx="237">
                  <c:v>8.3350000000000009</c:v>
                </c:pt>
                <c:pt idx="238">
                  <c:v>8.379999999999999</c:v>
                </c:pt>
                <c:pt idx="239">
                  <c:v>8.370000000000001</c:v>
                </c:pt>
                <c:pt idx="240">
                  <c:v>8.2850000000000001</c:v>
                </c:pt>
                <c:pt idx="241">
                  <c:v>8.245000000000001</c:v>
                </c:pt>
                <c:pt idx="242">
                  <c:v>8.2149999999999999</c:v>
                </c:pt>
                <c:pt idx="243">
                  <c:v>8.25</c:v>
                </c:pt>
                <c:pt idx="244">
                  <c:v>8.25</c:v>
                </c:pt>
                <c:pt idx="245">
                  <c:v>8.2750000000000004</c:v>
                </c:pt>
                <c:pt idx="246">
                  <c:v>8.3000000000000007</c:v>
                </c:pt>
                <c:pt idx="247">
                  <c:v>8.24</c:v>
                </c:pt>
                <c:pt idx="248">
                  <c:v>8.27</c:v>
                </c:pt>
                <c:pt idx="249">
                  <c:v>8.2249999999999996</c:v>
                </c:pt>
                <c:pt idx="250">
                  <c:v>8.3000000000000007</c:v>
                </c:pt>
                <c:pt idx="251">
                  <c:v>8.32</c:v>
                </c:pt>
                <c:pt idx="252">
                  <c:v>8.3500000000000014</c:v>
                </c:pt>
                <c:pt idx="253">
                  <c:v>8.2899999999999991</c:v>
                </c:pt>
                <c:pt idx="254">
                  <c:v>8.4050000000000011</c:v>
                </c:pt>
                <c:pt idx="255">
                  <c:v>8.375</c:v>
                </c:pt>
                <c:pt idx="256">
                  <c:v>8.3049999999999997</c:v>
                </c:pt>
                <c:pt idx="257">
                  <c:v>8.2650000000000006</c:v>
                </c:pt>
                <c:pt idx="258">
                  <c:v>8.2249999999999996</c:v>
                </c:pt>
                <c:pt idx="259">
                  <c:v>8.17</c:v>
                </c:pt>
                <c:pt idx="260">
                  <c:v>8.1850000000000005</c:v>
                </c:pt>
                <c:pt idx="261">
                  <c:v>8.1750000000000007</c:v>
                </c:pt>
                <c:pt idx="262">
                  <c:v>8.2149999999999999</c:v>
                </c:pt>
                <c:pt idx="263">
                  <c:v>8.1750000000000007</c:v>
                </c:pt>
                <c:pt idx="264">
                  <c:v>8.17</c:v>
                </c:pt>
                <c:pt idx="265">
                  <c:v>8.2650000000000006</c:v>
                </c:pt>
                <c:pt idx="266">
                  <c:v>8.23</c:v>
                </c:pt>
                <c:pt idx="267">
                  <c:v>8.2949999999999999</c:v>
                </c:pt>
                <c:pt idx="268">
                  <c:v>8.3849999999999998</c:v>
                </c:pt>
                <c:pt idx="269">
                  <c:v>8.3800000000000008</c:v>
                </c:pt>
                <c:pt idx="270">
                  <c:v>8.4149999999999991</c:v>
                </c:pt>
                <c:pt idx="271">
                  <c:v>8.4350000000000005</c:v>
                </c:pt>
                <c:pt idx="272">
                  <c:v>8.4550000000000001</c:v>
                </c:pt>
                <c:pt idx="273">
                  <c:v>8.41</c:v>
                </c:pt>
                <c:pt idx="274">
                  <c:v>8.4849999999999994</c:v>
                </c:pt>
                <c:pt idx="275">
                  <c:v>8.5350000000000001</c:v>
                </c:pt>
                <c:pt idx="276">
                  <c:v>8.504999999999999</c:v>
                </c:pt>
                <c:pt idx="277">
                  <c:v>8.51</c:v>
                </c:pt>
                <c:pt idx="278">
                  <c:v>8.504999999999999</c:v>
                </c:pt>
                <c:pt idx="279">
                  <c:v>8.5299999999999994</c:v>
                </c:pt>
                <c:pt idx="280">
                  <c:v>8.5399999999999991</c:v>
                </c:pt>
                <c:pt idx="281">
                  <c:v>8.5250000000000004</c:v>
                </c:pt>
                <c:pt idx="282">
                  <c:v>8.5350000000000001</c:v>
                </c:pt>
                <c:pt idx="283">
                  <c:v>8.56</c:v>
                </c:pt>
                <c:pt idx="284">
                  <c:v>8.4550000000000001</c:v>
                </c:pt>
                <c:pt idx="285">
                  <c:v>8.5</c:v>
                </c:pt>
                <c:pt idx="286">
                  <c:v>8.4699999999999989</c:v>
                </c:pt>
                <c:pt idx="287">
                  <c:v>8.56</c:v>
                </c:pt>
                <c:pt idx="288">
                  <c:v>8.6349999999999998</c:v>
                </c:pt>
                <c:pt idx="289">
                  <c:v>8.6950000000000003</c:v>
                </c:pt>
                <c:pt idx="290">
                  <c:v>8.73</c:v>
                </c:pt>
                <c:pt idx="291">
                  <c:v>8.7899999999999991</c:v>
                </c:pt>
                <c:pt idx="292">
                  <c:v>8.8249999999999993</c:v>
                </c:pt>
                <c:pt idx="293">
                  <c:v>8.8099999999999987</c:v>
                </c:pt>
                <c:pt idx="294">
                  <c:v>8.8849999999999998</c:v>
                </c:pt>
                <c:pt idx="295">
                  <c:v>8.9250000000000007</c:v>
                </c:pt>
                <c:pt idx="296">
                  <c:v>8.875</c:v>
                </c:pt>
                <c:pt idx="297">
                  <c:v>8.8850000000000016</c:v>
                </c:pt>
                <c:pt idx="298">
                  <c:v>8.8249999999999993</c:v>
                </c:pt>
                <c:pt idx="299">
                  <c:v>8.84</c:v>
                </c:pt>
                <c:pt idx="300">
                  <c:v>8.76</c:v>
                </c:pt>
                <c:pt idx="301">
                  <c:v>8.754999999999999</c:v>
                </c:pt>
                <c:pt idx="302">
                  <c:v>8.8000000000000007</c:v>
                </c:pt>
                <c:pt idx="303">
                  <c:v>8.8049999999999997</c:v>
                </c:pt>
                <c:pt idx="304">
                  <c:v>8.870000000000001</c:v>
                </c:pt>
                <c:pt idx="305">
                  <c:v>8.8000000000000007</c:v>
                </c:pt>
                <c:pt idx="306">
                  <c:v>8.8949999999999996</c:v>
                </c:pt>
                <c:pt idx="307">
                  <c:v>8.9149999999999991</c:v>
                </c:pt>
                <c:pt idx="308">
                  <c:v>8.74</c:v>
                </c:pt>
                <c:pt idx="309">
                  <c:v>8.6050000000000004</c:v>
                </c:pt>
                <c:pt idx="310">
                  <c:v>8.5549999999999997</c:v>
                </c:pt>
                <c:pt idx="311">
                  <c:v>8.5749999999999993</c:v>
                </c:pt>
                <c:pt idx="312">
                  <c:v>8.6849999999999987</c:v>
                </c:pt>
                <c:pt idx="313">
                  <c:v>8.7250000000000014</c:v>
                </c:pt>
                <c:pt idx="314">
                  <c:v>8.6649999999999991</c:v>
                </c:pt>
                <c:pt idx="315">
                  <c:v>8.6900000000000013</c:v>
                </c:pt>
                <c:pt idx="316">
                  <c:v>8.66</c:v>
                </c:pt>
                <c:pt idx="317">
                  <c:v>8.620000000000001</c:v>
                </c:pt>
                <c:pt idx="318">
                  <c:v>8.5749999999999993</c:v>
                </c:pt>
                <c:pt idx="319">
                  <c:v>8.52</c:v>
                </c:pt>
                <c:pt idx="320">
                  <c:v>8.5</c:v>
                </c:pt>
                <c:pt idx="321">
                  <c:v>8.5</c:v>
                </c:pt>
                <c:pt idx="322">
                  <c:v>8.5449999999999999</c:v>
                </c:pt>
                <c:pt idx="323">
                  <c:v>8.5500000000000007</c:v>
                </c:pt>
                <c:pt idx="324">
                  <c:v>8.66</c:v>
                </c:pt>
                <c:pt idx="325">
                  <c:v>8.6550000000000011</c:v>
                </c:pt>
                <c:pt idx="326">
                  <c:v>8.48</c:v>
                </c:pt>
                <c:pt idx="327">
                  <c:v>8.504999999999999</c:v>
                </c:pt>
                <c:pt idx="328">
                  <c:v>8.5100000000000016</c:v>
                </c:pt>
                <c:pt idx="329">
                  <c:v>8.4649999999999999</c:v>
                </c:pt>
                <c:pt idx="330">
                  <c:v>8.4149999999999991</c:v>
                </c:pt>
                <c:pt idx="331">
                  <c:v>8.370000000000001</c:v>
                </c:pt>
                <c:pt idx="332">
                  <c:v>8.3649999999999984</c:v>
                </c:pt>
                <c:pt idx="333">
                  <c:v>8.3249999999999993</c:v>
                </c:pt>
                <c:pt idx="334">
                  <c:v>8.245000000000001</c:v>
                </c:pt>
                <c:pt idx="335">
                  <c:v>8.2249999999999996</c:v>
                </c:pt>
                <c:pt idx="336">
                  <c:v>8.3049999999999997</c:v>
                </c:pt>
                <c:pt idx="337">
                  <c:v>8.3000000000000007</c:v>
                </c:pt>
                <c:pt idx="338">
                  <c:v>8.3650000000000002</c:v>
                </c:pt>
                <c:pt idx="339">
                  <c:v>8.4</c:v>
                </c:pt>
                <c:pt idx="340">
                  <c:v>8.379999999999999</c:v>
                </c:pt>
                <c:pt idx="341">
                  <c:v>8.3500000000000014</c:v>
                </c:pt>
                <c:pt idx="342">
                  <c:v>8.36</c:v>
                </c:pt>
                <c:pt idx="343">
                  <c:v>8.4149999999999991</c:v>
                </c:pt>
                <c:pt idx="344">
                  <c:v>8.51</c:v>
                </c:pt>
                <c:pt idx="345">
                  <c:v>8.4749999999999996</c:v>
                </c:pt>
                <c:pt idx="346">
                  <c:v>8.4550000000000001</c:v>
                </c:pt>
                <c:pt idx="347">
                  <c:v>8.3350000000000009</c:v>
                </c:pt>
                <c:pt idx="348">
                  <c:v>8.3249999999999993</c:v>
                </c:pt>
                <c:pt idx="349">
                  <c:v>8.34</c:v>
                </c:pt>
                <c:pt idx="350">
                  <c:v>8.3500000000000014</c:v>
                </c:pt>
                <c:pt idx="351">
                  <c:v>8.3650000000000002</c:v>
                </c:pt>
                <c:pt idx="352">
                  <c:v>8.2349999999999994</c:v>
                </c:pt>
                <c:pt idx="353">
                  <c:v>8.2850000000000001</c:v>
                </c:pt>
                <c:pt idx="354">
                  <c:v>8.32</c:v>
                </c:pt>
                <c:pt idx="355">
                  <c:v>8.3699999999999992</c:v>
                </c:pt>
                <c:pt idx="356">
                  <c:v>8.41</c:v>
                </c:pt>
                <c:pt idx="357">
                  <c:v>8.4499999999999993</c:v>
                </c:pt>
                <c:pt idx="358">
                  <c:v>8.4499999999999993</c:v>
                </c:pt>
                <c:pt idx="359">
                  <c:v>8.504999999999999</c:v>
                </c:pt>
                <c:pt idx="360">
                  <c:v>8.52</c:v>
                </c:pt>
                <c:pt idx="361">
                  <c:v>8.52</c:v>
                </c:pt>
                <c:pt idx="362">
                  <c:v>8.5350000000000001</c:v>
                </c:pt>
                <c:pt idx="363">
                  <c:v>8.58</c:v>
                </c:pt>
                <c:pt idx="364">
                  <c:v>8.5599999999999987</c:v>
                </c:pt>
                <c:pt idx="365">
                  <c:v>8.5950000000000006</c:v>
                </c:pt>
                <c:pt idx="366">
                  <c:v>8.5850000000000009</c:v>
                </c:pt>
                <c:pt idx="367">
                  <c:v>8.5850000000000009</c:v>
                </c:pt>
                <c:pt idx="368">
                  <c:v>8.6199999999999992</c:v>
                </c:pt>
                <c:pt idx="369">
                  <c:v>8.61</c:v>
                </c:pt>
                <c:pt idx="370">
                  <c:v>8.6050000000000004</c:v>
                </c:pt>
                <c:pt idx="371">
                  <c:v>8.64</c:v>
                </c:pt>
                <c:pt idx="372">
                  <c:v>8.5549999999999997</c:v>
                </c:pt>
                <c:pt idx="373">
                  <c:v>8.5599999999999987</c:v>
                </c:pt>
                <c:pt idx="374">
                  <c:v>8.5749999999999993</c:v>
                </c:pt>
                <c:pt idx="375">
                  <c:v>8.6050000000000004</c:v>
                </c:pt>
                <c:pt idx="376">
                  <c:v>8.6750000000000007</c:v>
                </c:pt>
                <c:pt idx="377">
                  <c:v>8.74</c:v>
                </c:pt>
                <c:pt idx="378">
                  <c:v>8.7650000000000006</c:v>
                </c:pt>
                <c:pt idx="379">
                  <c:v>8.73</c:v>
                </c:pt>
                <c:pt idx="380">
                  <c:v>8.7050000000000001</c:v>
                </c:pt>
                <c:pt idx="381">
                  <c:v>8.7199999999999989</c:v>
                </c:pt>
                <c:pt idx="382">
                  <c:v>8.8000000000000007</c:v>
                </c:pt>
                <c:pt idx="383">
                  <c:v>8.8550000000000004</c:v>
                </c:pt>
                <c:pt idx="384">
                  <c:v>8.9050000000000011</c:v>
                </c:pt>
                <c:pt idx="385">
                  <c:v>8.86</c:v>
                </c:pt>
                <c:pt idx="386">
                  <c:v>8.875</c:v>
                </c:pt>
                <c:pt idx="387">
                  <c:v>8.8249999999999993</c:v>
                </c:pt>
                <c:pt idx="388">
                  <c:v>8.7899999999999991</c:v>
                </c:pt>
                <c:pt idx="389">
                  <c:v>8.7850000000000001</c:v>
                </c:pt>
                <c:pt idx="390">
                  <c:v>8.7650000000000006</c:v>
                </c:pt>
                <c:pt idx="391">
                  <c:v>8.7149999999999999</c:v>
                </c:pt>
                <c:pt idx="392">
                  <c:v>8.6900000000000013</c:v>
                </c:pt>
                <c:pt idx="393">
                  <c:v>8.7149999999999999</c:v>
                </c:pt>
                <c:pt idx="394">
                  <c:v>8.6549999999999994</c:v>
                </c:pt>
                <c:pt idx="395">
                  <c:v>8.6849999999999987</c:v>
                </c:pt>
                <c:pt idx="396">
                  <c:v>8.73</c:v>
                </c:pt>
                <c:pt idx="397">
                  <c:v>8.69</c:v>
                </c:pt>
                <c:pt idx="398">
                  <c:v>8.6950000000000003</c:v>
                </c:pt>
                <c:pt idx="399">
                  <c:v>8.68</c:v>
                </c:pt>
                <c:pt idx="400">
                  <c:v>8.5850000000000009</c:v>
                </c:pt>
                <c:pt idx="401">
                  <c:v>8.5749999999999993</c:v>
                </c:pt>
                <c:pt idx="402">
                  <c:v>8.6</c:v>
                </c:pt>
                <c:pt idx="403">
                  <c:v>8.6900000000000013</c:v>
                </c:pt>
                <c:pt idx="404">
                  <c:v>8.6750000000000007</c:v>
                </c:pt>
                <c:pt idx="405">
                  <c:v>8.76</c:v>
                </c:pt>
                <c:pt idx="406">
                  <c:v>8.8150000000000013</c:v>
                </c:pt>
                <c:pt idx="407">
                  <c:v>8.74</c:v>
                </c:pt>
                <c:pt idx="408">
                  <c:v>8.7799999999999994</c:v>
                </c:pt>
                <c:pt idx="409">
                  <c:v>8.8000000000000007</c:v>
                </c:pt>
                <c:pt idx="410">
                  <c:v>8.7800000000000011</c:v>
                </c:pt>
                <c:pt idx="411">
                  <c:v>8.875</c:v>
                </c:pt>
                <c:pt idx="412">
                  <c:v>8.93</c:v>
                </c:pt>
                <c:pt idx="413">
                  <c:v>8.879999999999999</c:v>
                </c:pt>
                <c:pt idx="414">
                  <c:v>8.86</c:v>
                </c:pt>
                <c:pt idx="415">
                  <c:v>8.7800000000000011</c:v>
                </c:pt>
                <c:pt idx="416">
                  <c:v>8.8650000000000002</c:v>
                </c:pt>
                <c:pt idx="417">
                  <c:v>8.84</c:v>
                </c:pt>
                <c:pt idx="418">
                  <c:v>8.8649999999999984</c:v>
                </c:pt>
                <c:pt idx="419">
                  <c:v>8.9250000000000007</c:v>
                </c:pt>
                <c:pt idx="420">
                  <c:v>9.0449999999999999</c:v>
                </c:pt>
                <c:pt idx="421">
                  <c:v>9.1499999999999986</c:v>
                </c:pt>
                <c:pt idx="422">
                  <c:v>9.129999999999999</c:v>
                </c:pt>
                <c:pt idx="423">
                  <c:v>9.0150000000000006</c:v>
                </c:pt>
                <c:pt idx="424">
                  <c:v>9.0449999999999999</c:v>
                </c:pt>
                <c:pt idx="425">
                  <c:v>9.01</c:v>
                </c:pt>
                <c:pt idx="426">
                  <c:v>8.99</c:v>
                </c:pt>
                <c:pt idx="427">
                  <c:v>8.99</c:v>
                </c:pt>
                <c:pt idx="428">
                  <c:v>9.0100000000000016</c:v>
                </c:pt>
                <c:pt idx="429">
                  <c:v>9.0350000000000001</c:v>
                </c:pt>
                <c:pt idx="430">
                  <c:v>9.0050000000000008</c:v>
                </c:pt>
                <c:pt idx="431">
                  <c:v>9.0449999999999999</c:v>
                </c:pt>
                <c:pt idx="432">
                  <c:v>8.9749999999999996</c:v>
                </c:pt>
                <c:pt idx="433">
                  <c:v>8.9400000000000013</c:v>
                </c:pt>
                <c:pt idx="434">
                  <c:v>8.92</c:v>
                </c:pt>
                <c:pt idx="435">
                  <c:v>8.9349999999999987</c:v>
                </c:pt>
                <c:pt idx="436">
                  <c:v>8.9450000000000003</c:v>
                </c:pt>
                <c:pt idx="437">
                  <c:v>8.9699999999999989</c:v>
                </c:pt>
                <c:pt idx="438">
                  <c:v>9.0649999999999995</c:v>
                </c:pt>
                <c:pt idx="439">
                  <c:v>9.0449999999999999</c:v>
                </c:pt>
                <c:pt idx="440">
                  <c:v>9.0799999999999983</c:v>
                </c:pt>
                <c:pt idx="441">
                  <c:v>9.09</c:v>
                </c:pt>
                <c:pt idx="442">
                  <c:v>9.01</c:v>
                </c:pt>
                <c:pt idx="443">
                  <c:v>9.1349999999999998</c:v>
                </c:pt>
                <c:pt idx="444">
                  <c:v>9.2650000000000006</c:v>
                </c:pt>
                <c:pt idx="445">
                  <c:v>9.2850000000000001</c:v>
                </c:pt>
                <c:pt idx="446">
                  <c:v>9.2899999999999991</c:v>
                </c:pt>
                <c:pt idx="447">
                  <c:v>9.254999999999999</c:v>
                </c:pt>
                <c:pt idx="448">
                  <c:v>9.2349999999999994</c:v>
                </c:pt>
                <c:pt idx="449">
                  <c:v>9.1750000000000007</c:v>
                </c:pt>
                <c:pt idx="450">
                  <c:v>9.245000000000001</c:v>
                </c:pt>
                <c:pt idx="451">
                  <c:v>9.2949999999999999</c:v>
                </c:pt>
                <c:pt idx="452">
                  <c:v>9.2949999999999999</c:v>
                </c:pt>
                <c:pt idx="453">
                  <c:v>9.2850000000000001</c:v>
                </c:pt>
                <c:pt idx="454">
                  <c:v>9.2850000000000001</c:v>
                </c:pt>
                <c:pt idx="455">
                  <c:v>9.23</c:v>
                </c:pt>
                <c:pt idx="456">
                  <c:v>9.2550000000000008</c:v>
                </c:pt>
                <c:pt idx="457">
                  <c:v>9.2949999999999999</c:v>
                </c:pt>
                <c:pt idx="458">
                  <c:v>9.3550000000000004</c:v>
                </c:pt>
                <c:pt idx="459">
                  <c:v>9.245000000000001</c:v>
                </c:pt>
                <c:pt idx="460">
                  <c:v>9.2650000000000006</c:v>
                </c:pt>
                <c:pt idx="461">
                  <c:v>9.2100000000000009</c:v>
                </c:pt>
                <c:pt idx="462">
                  <c:v>9.18</c:v>
                </c:pt>
                <c:pt idx="463">
                  <c:v>9.1449999999999996</c:v>
                </c:pt>
                <c:pt idx="464">
                  <c:v>9.16</c:v>
                </c:pt>
                <c:pt idx="465">
                  <c:v>9.27</c:v>
                </c:pt>
                <c:pt idx="466">
                  <c:v>9.23</c:v>
                </c:pt>
                <c:pt idx="467">
                  <c:v>9.23</c:v>
                </c:pt>
                <c:pt idx="468">
                  <c:v>9.2899999999999991</c:v>
                </c:pt>
                <c:pt idx="469">
                  <c:v>9.2249999999999996</c:v>
                </c:pt>
                <c:pt idx="470">
                  <c:v>9.0850000000000009</c:v>
                </c:pt>
                <c:pt idx="471">
                  <c:v>9.0850000000000009</c:v>
                </c:pt>
                <c:pt idx="472">
                  <c:v>9.0399999999999991</c:v>
                </c:pt>
                <c:pt idx="473">
                  <c:v>9.1349999999999998</c:v>
                </c:pt>
                <c:pt idx="474">
                  <c:v>9.43</c:v>
                </c:pt>
                <c:pt idx="475">
                  <c:v>9.4849999999999994</c:v>
                </c:pt>
                <c:pt idx="476">
                  <c:v>9.379999999999999</c:v>
                </c:pt>
                <c:pt idx="477">
                  <c:v>9.27</c:v>
                </c:pt>
                <c:pt idx="478">
                  <c:v>9.26</c:v>
                </c:pt>
                <c:pt idx="479">
                  <c:v>9.2149999999999999</c:v>
                </c:pt>
                <c:pt idx="480">
                  <c:v>9.1849999999999987</c:v>
                </c:pt>
                <c:pt idx="481">
                  <c:v>9.2100000000000009</c:v>
                </c:pt>
                <c:pt idx="482">
                  <c:v>9.2949999999999999</c:v>
                </c:pt>
                <c:pt idx="483">
                  <c:v>9.36</c:v>
                </c:pt>
                <c:pt idx="484">
                  <c:v>9.375</c:v>
                </c:pt>
                <c:pt idx="485">
                  <c:v>9.5949999999999989</c:v>
                </c:pt>
                <c:pt idx="486">
                  <c:v>9.5949999999999989</c:v>
                </c:pt>
                <c:pt idx="487">
                  <c:v>9.6950000000000003</c:v>
                </c:pt>
                <c:pt idx="488">
                  <c:v>9.8849999999999998</c:v>
                </c:pt>
                <c:pt idx="489">
                  <c:v>9.89</c:v>
                </c:pt>
                <c:pt idx="490">
                  <c:v>9.9600000000000009</c:v>
                </c:pt>
                <c:pt idx="491">
                  <c:v>9.98</c:v>
                </c:pt>
                <c:pt idx="492">
                  <c:v>9.9749999999999996</c:v>
                </c:pt>
                <c:pt idx="493">
                  <c:v>10.114999999999998</c:v>
                </c:pt>
                <c:pt idx="494">
                  <c:v>10.18</c:v>
                </c:pt>
                <c:pt idx="495">
                  <c:v>10.164999999999999</c:v>
                </c:pt>
                <c:pt idx="496">
                  <c:v>10.245000000000001</c:v>
                </c:pt>
                <c:pt idx="497">
                  <c:v>10.295</c:v>
                </c:pt>
                <c:pt idx="498">
                  <c:v>10.204999999999998</c:v>
                </c:pt>
                <c:pt idx="499">
                  <c:v>10.32</c:v>
                </c:pt>
                <c:pt idx="500">
                  <c:v>10.265000000000001</c:v>
                </c:pt>
                <c:pt idx="501">
                  <c:v>10.18</c:v>
                </c:pt>
                <c:pt idx="502">
                  <c:v>10.164999999999999</c:v>
                </c:pt>
                <c:pt idx="503">
                  <c:v>10.344999999999999</c:v>
                </c:pt>
                <c:pt idx="504">
                  <c:v>10.385000000000002</c:v>
                </c:pt>
                <c:pt idx="505">
                  <c:v>10.295</c:v>
                </c:pt>
              </c:numCache>
            </c:numRef>
          </c:val>
          <c:smooth val="0"/>
          <c:extLst>
            <c:ext xmlns:c16="http://schemas.microsoft.com/office/drawing/2014/chart" uri="{C3380CC4-5D6E-409C-BE32-E72D297353CC}">
              <c16:uniqueId val="{00000002-E403-6648-A26E-AA946F4DF00F}"/>
            </c:ext>
          </c:extLst>
        </c:ser>
        <c:ser>
          <c:idx val="3"/>
          <c:order val="3"/>
          <c:tx>
            <c:v>20 лет</c:v>
          </c:tx>
          <c:spPr>
            <a:ln w="28575" cap="rnd">
              <a:solidFill>
                <a:schemeClr val="accent4"/>
              </a:solidFill>
              <a:round/>
            </a:ln>
            <a:effectLst/>
          </c:spPr>
          <c:marker>
            <c:symbol val="none"/>
          </c:marker>
          <c:cat>
            <c:numRef>
              <c:f>'Yield Curves'!$A$3:$A$508</c:f>
              <c:numCache>
                <c:formatCode>m/d/yy</c:formatCode>
                <c:ptCount val="506"/>
                <c:pt idx="0">
                  <c:v>43132</c:v>
                </c:pt>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c:v>43111</c:v>
                </c:pt>
                <c:pt idx="16">
                  <c:v>43110</c:v>
                </c:pt>
                <c:pt idx="17">
                  <c:v>43109</c:v>
                </c:pt>
                <c:pt idx="18">
                  <c:v>43105</c:v>
                </c:pt>
                <c:pt idx="19">
                  <c:v>43104</c:v>
                </c:pt>
                <c:pt idx="20">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c:v>43077</c:v>
                </c:pt>
                <c:pt idx="37">
                  <c:v>43076</c:v>
                </c:pt>
                <c:pt idx="38">
                  <c:v>43075</c:v>
                </c:pt>
                <c:pt idx="39">
                  <c:v>43074</c:v>
                </c:pt>
                <c:pt idx="40">
                  <c:v>43073</c:v>
                </c:pt>
                <c:pt idx="41">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c:v>43047</c:v>
                </c:pt>
                <c:pt idx="59">
                  <c:v>43046</c:v>
                </c:pt>
                <c:pt idx="60">
                  <c:v>43042</c:v>
                </c:pt>
                <c:pt idx="61">
                  <c:v>43041</c:v>
                </c:pt>
                <c:pt idx="62">
                  <c:v>43040</c:v>
                </c:pt>
                <c:pt idx="63">
                  <c:v>43039</c:v>
                </c:pt>
                <c:pt idx="64">
                  <c:v>43038</c:v>
                </c:pt>
                <c:pt idx="65">
                  <c:v>43035</c:v>
                </c:pt>
                <c:pt idx="66">
                  <c:v>43034</c:v>
                </c:pt>
                <c:pt idx="67">
                  <c:v>43033</c:v>
                </c:pt>
                <c:pt idx="68">
                  <c:v>43032</c:v>
                </c:pt>
                <c:pt idx="69">
                  <c:v>43031</c:v>
                </c:pt>
                <c:pt idx="70">
                  <c:v>43028</c:v>
                </c:pt>
                <c:pt idx="71">
                  <c:v>43027</c:v>
                </c:pt>
                <c:pt idx="72">
                  <c:v>43026</c:v>
                </c:pt>
                <c:pt idx="73">
                  <c:v>43025</c:v>
                </c:pt>
                <c:pt idx="74">
                  <c:v>43024</c:v>
                </c:pt>
                <c:pt idx="75">
                  <c:v>43021</c:v>
                </c:pt>
                <c:pt idx="76">
                  <c:v>43020</c:v>
                </c:pt>
                <c:pt idx="77">
                  <c:v>43019</c:v>
                </c:pt>
                <c:pt idx="78">
                  <c:v>43018</c:v>
                </c:pt>
                <c:pt idx="79">
                  <c:v>43017</c:v>
                </c:pt>
                <c:pt idx="80">
                  <c:v>43014</c:v>
                </c:pt>
                <c:pt idx="81">
                  <c:v>43013</c:v>
                </c:pt>
                <c:pt idx="82">
                  <c:v>43012</c:v>
                </c:pt>
                <c:pt idx="83">
                  <c:v>43011</c:v>
                </c:pt>
                <c:pt idx="84">
                  <c:v>43010</c:v>
                </c:pt>
                <c:pt idx="85">
                  <c:v>43007</c:v>
                </c:pt>
                <c:pt idx="86">
                  <c:v>43006</c:v>
                </c:pt>
                <c:pt idx="87">
                  <c:v>43005</c:v>
                </c:pt>
                <c:pt idx="88">
                  <c:v>43004</c:v>
                </c:pt>
                <c:pt idx="89">
                  <c:v>43003</c:v>
                </c:pt>
                <c:pt idx="90">
                  <c:v>43000</c:v>
                </c:pt>
                <c:pt idx="91">
                  <c:v>42999</c:v>
                </c:pt>
                <c:pt idx="92">
                  <c:v>42998</c:v>
                </c:pt>
                <c:pt idx="93">
                  <c:v>42997</c:v>
                </c:pt>
                <c:pt idx="94">
                  <c:v>42996</c:v>
                </c:pt>
                <c:pt idx="95">
                  <c:v>42993</c:v>
                </c:pt>
                <c:pt idx="96">
                  <c:v>42992</c:v>
                </c:pt>
                <c:pt idx="97">
                  <c:v>42991</c:v>
                </c:pt>
                <c:pt idx="98">
                  <c:v>42990</c:v>
                </c:pt>
                <c:pt idx="99">
                  <c:v>42989</c:v>
                </c:pt>
                <c:pt idx="100">
                  <c:v>42986</c:v>
                </c:pt>
                <c:pt idx="101">
                  <c:v>42985</c:v>
                </c:pt>
                <c:pt idx="102">
                  <c:v>42984</c:v>
                </c:pt>
                <c:pt idx="103">
                  <c:v>42983</c:v>
                </c:pt>
                <c:pt idx="104">
                  <c:v>42982</c:v>
                </c:pt>
                <c:pt idx="105">
                  <c:v>42979</c:v>
                </c:pt>
                <c:pt idx="106">
                  <c:v>42978</c:v>
                </c:pt>
                <c:pt idx="107">
                  <c:v>42977</c:v>
                </c:pt>
                <c:pt idx="108">
                  <c:v>42976</c:v>
                </c:pt>
                <c:pt idx="109">
                  <c:v>42975</c:v>
                </c:pt>
                <c:pt idx="110">
                  <c:v>42972</c:v>
                </c:pt>
                <c:pt idx="111">
                  <c:v>42971</c:v>
                </c:pt>
                <c:pt idx="112">
                  <c:v>42970</c:v>
                </c:pt>
                <c:pt idx="113">
                  <c:v>42969</c:v>
                </c:pt>
                <c:pt idx="114">
                  <c:v>42968</c:v>
                </c:pt>
                <c:pt idx="115">
                  <c:v>42965</c:v>
                </c:pt>
                <c:pt idx="116">
                  <c:v>42964</c:v>
                </c:pt>
                <c:pt idx="117">
                  <c:v>42963</c:v>
                </c:pt>
                <c:pt idx="118">
                  <c:v>42962</c:v>
                </c:pt>
                <c:pt idx="119">
                  <c:v>42961</c:v>
                </c:pt>
                <c:pt idx="120">
                  <c:v>42958</c:v>
                </c:pt>
                <c:pt idx="121">
                  <c:v>42957</c:v>
                </c:pt>
                <c:pt idx="122">
                  <c:v>42956</c:v>
                </c:pt>
                <c:pt idx="123">
                  <c:v>42955</c:v>
                </c:pt>
                <c:pt idx="124">
                  <c:v>42954</c:v>
                </c:pt>
                <c:pt idx="125">
                  <c:v>42951</c:v>
                </c:pt>
                <c:pt idx="126">
                  <c:v>42950</c:v>
                </c:pt>
                <c:pt idx="127">
                  <c:v>42949</c:v>
                </c:pt>
                <c:pt idx="128">
                  <c:v>42948</c:v>
                </c:pt>
                <c:pt idx="129">
                  <c:v>42947</c:v>
                </c:pt>
                <c:pt idx="130">
                  <c:v>42944</c:v>
                </c:pt>
                <c:pt idx="131">
                  <c:v>42943</c:v>
                </c:pt>
                <c:pt idx="132">
                  <c:v>42942</c:v>
                </c:pt>
                <c:pt idx="133">
                  <c:v>42941</c:v>
                </c:pt>
                <c:pt idx="134">
                  <c:v>42940</c:v>
                </c:pt>
                <c:pt idx="135">
                  <c:v>42937</c:v>
                </c:pt>
                <c:pt idx="136">
                  <c:v>42936</c:v>
                </c:pt>
                <c:pt idx="137">
                  <c:v>42935</c:v>
                </c:pt>
                <c:pt idx="138">
                  <c:v>42934</c:v>
                </c:pt>
                <c:pt idx="139">
                  <c:v>42933</c:v>
                </c:pt>
                <c:pt idx="140">
                  <c:v>42930</c:v>
                </c:pt>
                <c:pt idx="141">
                  <c:v>42929</c:v>
                </c:pt>
                <c:pt idx="142">
                  <c:v>42928</c:v>
                </c:pt>
                <c:pt idx="143">
                  <c:v>42927</c:v>
                </c:pt>
                <c:pt idx="144">
                  <c:v>42926</c:v>
                </c:pt>
                <c:pt idx="145">
                  <c:v>42923</c:v>
                </c:pt>
                <c:pt idx="146">
                  <c:v>42922</c:v>
                </c:pt>
                <c:pt idx="147">
                  <c:v>42921</c:v>
                </c:pt>
                <c:pt idx="148">
                  <c:v>42920</c:v>
                </c:pt>
                <c:pt idx="149">
                  <c:v>42919</c:v>
                </c:pt>
                <c:pt idx="150">
                  <c:v>42916</c:v>
                </c:pt>
                <c:pt idx="151">
                  <c:v>42915</c:v>
                </c:pt>
                <c:pt idx="152">
                  <c:v>42914</c:v>
                </c:pt>
                <c:pt idx="153">
                  <c:v>42913</c:v>
                </c:pt>
                <c:pt idx="154">
                  <c:v>42912</c:v>
                </c:pt>
                <c:pt idx="155">
                  <c:v>42909</c:v>
                </c:pt>
                <c:pt idx="156">
                  <c:v>42908</c:v>
                </c:pt>
                <c:pt idx="157">
                  <c:v>42907</c:v>
                </c:pt>
                <c:pt idx="158">
                  <c:v>42906</c:v>
                </c:pt>
                <c:pt idx="159">
                  <c:v>42905</c:v>
                </c:pt>
                <c:pt idx="160">
                  <c:v>42902</c:v>
                </c:pt>
                <c:pt idx="161">
                  <c:v>42901</c:v>
                </c:pt>
                <c:pt idx="162">
                  <c:v>42900</c:v>
                </c:pt>
                <c:pt idx="163">
                  <c:v>42899</c:v>
                </c:pt>
                <c:pt idx="164">
                  <c:v>42895</c:v>
                </c:pt>
                <c:pt idx="165">
                  <c:v>42894</c:v>
                </c:pt>
                <c:pt idx="166">
                  <c:v>42893</c:v>
                </c:pt>
                <c:pt idx="167">
                  <c:v>42892</c:v>
                </c:pt>
                <c:pt idx="168">
                  <c:v>42891</c:v>
                </c:pt>
                <c:pt idx="169">
                  <c:v>42888</c:v>
                </c:pt>
                <c:pt idx="170">
                  <c:v>42887</c:v>
                </c:pt>
                <c:pt idx="171">
                  <c:v>42886</c:v>
                </c:pt>
                <c:pt idx="172">
                  <c:v>42885</c:v>
                </c:pt>
                <c:pt idx="173">
                  <c:v>42884</c:v>
                </c:pt>
                <c:pt idx="174">
                  <c:v>42881</c:v>
                </c:pt>
                <c:pt idx="175">
                  <c:v>42880</c:v>
                </c:pt>
                <c:pt idx="176">
                  <c:v>42879</c:v>
                </c:pt>
                <c:pt idx="177">
                  <c:v>42878</c:v>
                </c:pt>
                <c:pt idx="178">
                  <c:v>42877</c:v>
                </c:pt>
                <c:pt idx="179">
                  <c:v>42874</c:v>
                </c:pt>
                <c:pt idx="180">
                  <c:v>42873</c:v>
                </c:pt>
                <c:pt idx="181">
                  <c:v>42872</c:v>
                </c:pt>
                <c:pt idx="182">
                  <c:v>42871</c:v>
                </c:pt>
                <c:pt idx="183">
                  <c:v>42870</c:v>
                </c:pt>
                <c:pt idx="184">
                  <c:v>42867</c:v>
                </c:pt>
                <c:pt idx="185">
                  <c:v>42866</c:v>
                </c:pt>
                <c:pt idx="186">
                  <c:v>42865</c:v>
                </c:pt>
                <c:pt idx="187">
                  <c:v>42860</c:v>
                </c:pt>
                <c:pt idx="188">
                  <c:v>42859</c:v>
                </c:pt>
                <c:pt idx="189">
                  <c:v>42858</c:v>
                </c:pt>
                <c:pt idx="190">
                  <c:v>42857</c:v>
                </c:pt>
                <c:pt idx="191">
                  <c:v>42853</c:v>
                </c:pt>
                <c:pt idx="192">
                  <c:v>42852</c:v>
                </c:pt>
                <c:pt idx="193">
                  <c:v>42851</c:v>
                </c:pt>
                <c:pt idx="194">
                  <c:v>42850</c:v>
                </c:pt>
                <c:pt idx="195">
                  <c:v>42849</c:v>
                </c:pt>
                <c:pt idx="196">
                  <c:v>42845</c:v>
                </c:pt>
                <c:pt idx="197">
                  <c:v>42844</c:v>
                </c:pt>
                <c:pt idx="198">
                  <c:v>42843</c:v>
                </c:pt>
                <c:pt idx="199">
                  <c:v>42842</c:v>
                </c:pt>
                <c:pt idx="200">
                  <c:v>42839</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42801</c:v>
                </c:pt>
                <c:pt idx="228">
                  <c:v>42800</c:v>
                </c:pt>
                <c:pt idx="229">
                  <c:v>42797</c:v>
                </c:pt>
                <c:pt idx="230">
                  <c:v>42796</c:v>
                </c:pt>
                <c:pt idx="231">
                  <c:v>42795</c:v>
                </c:pt>
                <c:pt idx="232">
                  <c:v>42794</c:v>
                </c:pt>
                <c:pt idx="233">
                  <c:v>42793</c:v>
                </c:pt>
                <c:pt idx="234">
                  <c:v>42790</c:v>
                </c:pt>
                <c:pt idx="235">
                  <c:v>42788</c:v>
                </c:pt>
                <c:pt idx="236">
                  <c:v>42787</c:v>
                </c:pt>
                <c:pt idx="237">
                  <c:v>42786</c:v>
                </c:pt>
                <c:pt idx="238">
                  <c:v>42783</c:v>
                </c:pt>
                <c:pt idx="239">
                  <c:v>42782</c:v>
                </c:pt>
                <c:pt idx="240">
                  <c:v>42781</c:v>
                </c:pt>
                <c:pt idx="241">
                  <c:v>42780</c:v>
                </c:pt>
                <c:pt idx="242">
                  <c:v>42779</c:v>
                </c:pt>
                <c:pt idx="243">
                  <c:v>42776</c:v>
                </c:pt>
                <c:pt idx="244">
                  <c:v>42775</c:v>
                </c:pt>
                <c:pt idx="245">
                  <c:v>42774</c:v>
                </c:pt>
                <c:pt idx="246">
                  <c:v>42773</c:v>
                </c:pt>
                <c:pt idx="247">
                  <c:v>42772</c:v>
                </c:pt>
                <c:pt idx="248">
                  <c:v>42769</c:v>
                </c:pt>
                <c:pt idx="249">
                  <c:v>42768</c:v>
                </c:pt>
                <c:pt idx="250">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c:v>42745</c:v>
                </c:pt>
                <c:pt idx="267">
                  <c:v>42744</c:v>
                </c:pt>
                <c:pt idx="268">
                  <c:v>42741</c:v>
                </c:pt>
                <c:pt idx="269">
                  <c:v>42740</c:v>
                </c:pt>
                <c:pt idx="270">
                  <c:v>42739</c:v>
                </c:pt>
                <c:pt idx="271">
                  <c:v>42738</c:v>
                </c:pt>
                <c:pt idx="272">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c:v>42712</c:v>
                </c:pt>
                <c:pt idx="289">
                  <c:v>42711</c:v>
                </c:pt>
                <c:pt idx="290">
                  <c:v>42710</c:v>
                </c:pt>
                <c:pt idx="291">
                  <c:v>42709</c:v>
                </c:pt>
                <c:pt idx="292">
                  <c:v>42706</c:v>
                </c:pt>
                <c:pt idx="293">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c:v>42682</c:v>
                </c:pt>
                <c:pt idx="311">
                  <c:v>42681</c:v>
                </c:pt>
                <c:pt idx="312">
                  <c:v>42677</c:v>
                </c:pt>
                <c:pt idx="313">
                  <c:v>42676</c:v>
                </c:pt>
                <c:pt idx="314">
                  <c:v>42675</c:v>
                </c:pt>
                <c:pt idx="315">
                  <c:v>42674</c:v>
                </c:pt>
                <c:pt idx="316">
                  <c:v>42671</c:v>
                </c:pt>
                <c:pt idx="317">
                  <c:v>42670</c:v>
                </c:pt>
                <c:pt idx="318">
                  <c:v>42669</c:v>
                </c:pt>
                <c:pt idx="319">
                  <c:v>42668</c:v>
                </c:pt>
                <c:pt idx="320">
                  <c:v>42667</c:v>
                </c:pt>
                <c:pt idx="321">
                  <c:v>42664</c:v>
                </c:pt>
                <c:pt idx="322">
                  <c:v>42663</c:v>
                </c:pt>
                <c:pt idx="323">
                  <c:v>42662</c:v>
                </c:pt>
                <c:pt idx="324">
                  <c:v>42661</c:v>
                </c:pt>
                <c:pt idx="325">
                  <c:v>42660</c:v>
                </c:pt>
                <c:pt idx="326">
                  <c:v>42657</c:v>
                </c:pt>
                <c:pt idx="327">
                  <c:v>42656</c:v>
                </c:pt>
                <c:pt idx="328">
                  <c:v>42655</c:v>
                </c:pt>
                <c:pt idx="329">
                  <c:v>42654</c:v>
                </c:pt>
                <c:pt idx="330">
                  <c:v>42653</c:v>
                </c:pt>
                <c:pt idx="331">
                  <c:v>42650</c:v>
                </c:pt>
                <c:pt idx="332">
                  <c:v>42649</c:v>
                </c:pt>
                <c:pt idx="333">
                  <c:v>42648</c:v>
                </c:pt>
                <c:pt idx="334">
                  <c:v>42647</c:v>
                </c:pt>
                <c:pt idx="335">
                  <c:v>42646</c:v>
                </c:pt>
                <c:pt idx="336">
                  <c:v>42643</c:v>
                </c:pt>
                <c:pt idx="337">
                  <c:v>42642</c:v>
                </c:pt>
                <c:pt idx="338">
                  <c:v>42641</c:v>
                </c:pt>
                <c:pt idx="339">
                  <c:v>42640</c:v>
                </c:pt>
                <c:pt idx="340">
                  <c:v>42639</c:v>
                </c:pt>
                <c:pt idx="341">
                  <c:v>42636</c:v>
                </c:pt>
                <c:pt idx="342">
                  <c:v>42635</c:v>
                </c:pt>
                <c:pt idx="343">
                  <c:v>42634</c:v>
                </c:pt>
                <c:pt idx="344">
                  <c:v>42633</c:v>
                </c:pt>
                <c:pt idx="345">
                  <c:v>42632</c:v>
                </c:pt>
                <c:pt idx="346">
                  <c:v>42629</c:v>
                </c:pt>
                <c:pt idx="347">
                  <c:v>42628</c:v>
                </c:pt>
                <c:pt idx="348">
                  <c:v>42627</c:v>
                </c:pt>
                <c:pt idx="349">
                  <c:v>42626</c:v>
                </c:pt>
                <c:pt idx="350">
                  <c:v>42625</c:v>
                </c:pt>
                <c:pt idx="351">
                  <c:v>42622</c:v>
                </c:pt>
                <c:pt idx="352">
                  <c:v>42621</c:v>
                </c:pt>
                <c:pt idx="353">
                  <c:v>42620</c:v>
                </c:pt>
                <c:pt idx="354">
                  <c:v>42619</c:v>
                </c:pt>
                <c:pt idx="355">
                  <c:v>42618</c:v>
                </c:pt>
                <c:pt idx="356">
                  <c:v>42615</c:v>
                </c:pt>
                <c:pt idx="357">
                  <c:v>42614</c:v>
                </c:pt>
                <c:pt idx="358">
                  <c:v>42613</c:v>
                </c:pt>
                <c:pt idx="359">
                  <c:v>42612</c:v>
                </c:pt>
                <c:pt idx="360">
                  <c:v>42611</c:v>
                </c:pt>
                <c:pt idx="361">
                  <c:v>42608</c:v>
                </c:pt>
                <c:pt idx="362">
                  <c:v>42607</c:v>
                </c:pt>
                <c:pt idx="363">
                  <c:v>42606</c:v>
                </c:pt>
                <c:pt idx="364">
                  <c:v>42605</c:v>
                </c:pt>
                <c:pt idx="365">
                  <c:v>42604</c:v>
                </c:pt>
                <c:pt idx="366">
                  <c:v>42601</c:v>
                </c:pt>
                <c:pt idx="367">
                  <c:v>42600</c:v>
                </c:pt>
                <c:pt idx="368">
                  <c:v>42599</c:v>
                </c:pt>
                <c:pt idx="369">
                  <c:v>42598</c:v>
                </c:pt>
                <c:pt idx="370">
                  <c:v>42597</c:v>
                </c:pt>
                <c:pt idx="371">
                  <c:v>42594</c:v>
                </c:pt>
                <c:pt idx="372">
                  <c:v>42593</c:v>
                </c:pt>
                <c:pt idx="373">
                  <c:v>42592</c:v>
                </c:pt>
                <c:pt idx="374">
                  <c:v>42591</c:v>
                </c:pt>
                <c:pt idx="375">
                  <c:v>42590</c:v>
                </c:pt>
                <c:pt idx="376">
                  <c:v>42587</c:v>
                </c:pt>
                <c:pt idx="377">
                  <c:v>42586</c:v>
                </c:pt>
                <c:pt idx="378">
                  <c:v>42585</c:v>
                </c:pt>
                <c:pt idx="379">
                  <c:v>42584</c:v>
                </c:pt>
                <c:pt idx="380">
                  <c:v>42583</c:v>
                </c:pt>
                <c:pt idx="381">
                  <c:v>42580</c:v>
                </c:pt>
                <c:pt idx="382">
                  <c:v>42579</c:v>
                </c:pt>
                <c:pt idx="383">
                  <c:v>42578</c:v>
                </c:pt>
                <c:pt idx="384">
                  <c:v>42577</c:v>
                </c:pt>
                <c:pt idx="385">
                  <c:v>42576</c:v>
                </c:pt>
                <c:pt idx="386">
                  <c:v>42573</c:v>
                </c:pt>
                <c:pt idx="387">
                  <c:v>42572</c:v>
                </c:pt>
                <c:pt idx="388">
                  <c:v>42571</c:v>
                </c:pt>
                <c:pt idx="389">
                  <c:v>42570</c:v>
                </c:pt>
                <c:pt idx="390">
                  <c:v>42569</c:v>
                </c:pt>
                <c:pt idx="391">
                  <c:v>42566</c:v>
                </c:pt>
                <c:pt idx="392">
                  <c:v>42565</c:v>
                </c:pt>
                <c:pt idx="393">
                  <c:v>42564</c:v>
                </c:pt>
                <c:pt idx="394">
                  <c:v>42563</c:v>
                </c:pt>
                <c:pt idx="395">
                  <c:v>42562</c:v>
                </c:pt>
                <c:pt idx="396">
                  <c:v>42559</c:v>
                </c:pt>
                <c:pt idx="397">
                  <c:v>42558</c:v>
                </c:pt>
                <c:pt idx="398">
                  <c:v>42557</c:v>
                </c:pt>
                <c:pt idx="399">
                  <c:v>42556</c:v>
                </c:pt>
                <c:pt idx="400">
                  <c:v>42555</c:v>
                </c:pt>
                <c:pt idx="401">
                  <c:v>42552</c:v>
                </c:pt>
                <c:pt idx="402">
                  <c:v>42551</c:v>
                </c:pt>
                <c:pt idx="403">
                  <c:v>42550</c:v>
                </c:pt>
                <c:pt idx="404">
                  <c:v>42549</c:v>
                </c:pt>
                <c:pt idx="405">
                  <c:v>42548</c:v>
                </c:pt>
                <c:pt idx="406">
                  <c:v>42545</c:v>
                </c:pt>
                <c:pt idx="407">
                  <c:v>42544</c:v>
                </c:pt>
                <c:pt idx="408">
                  <c:v>42543</c:v>
                </c:pt>
                <c:pt idx="409">
                  <c:v>42542</c:v>
                </c:pt>
                <c:pt idx="410">
                  <c:v>42541</c:v>
                </c:pt>
                <c:pt idx="411">
                  <c:v>42538</c:v>
                </c:pt>
                <c:pt idx="412">
                  <c:v>42537</c:v>
                </c:pt>
                <c:pt idx="413">
                  <c:v>42536</c:v>
                </c:pt>
                <c:pt idx="414">
                  <c:v>42535</c:v>
                </c:pt>
                <c:pt idx="415">
                  <c:v>42531</c:v>
                </c:pt>
                <c:pt idx="416">
                  <c:v>42530</c:v>
                </c:pt>
                <c:pt idx="417">
                  <c:v>42529</c:v>
                </c:pt>
                <c:pt idx="418">
                  <c:v>42528</c:v>
                </c:pt>
                <c:pt idx="419">
                  <c:v>42527</c:v>
                </c:pt>
                <c:pt idx="420">
                  <c:v>42524</c:v>
                </c:pt>
                <c:pt idx="421">
                  <c:v>42523</c:v>
                </c:pt>
                <c:pt idx="422">
                  <c:v>42522</c:v>
                </c:pt>
                <c:pt idx="423">
                  <c:v>42521</c:v>
                </c:pt>
                <c:pt idx="424">
                  <c:v>42520</c:v>
                </c:pt>
                <c:pt idx="425">
                  <c:v>42517</c:v>
                </c:pt>
                <c:pt idx="426">
                  <c:v>42516</c:v>
                </c:pt>
                <c:pt idx="427">
                  <c:v>42515</c:v>
                </c:pt>
                <c:pt idx="428">
                  <c:v>42514</c:v>
                </c:pt>
                <c:pt idx="429">
                  <c:v>42513</c:v>
                </c:pt>
                <c:pt idx="430">
                  <c:v>42510</c:v>
                </c:pt>
                <c:pt idx="431">
                  <c:v>42509</c:v>
                </c:pt>
                <c:pt idx="432">
                  <c:v>42508</c:v>
                </c:pt>
                <c:pt idx="433">
                  <c:v>42507</c:v>
                </c:pt>
                <c:pt idx="434">
                  <c:v>42506</c:v>
                </c:pt>
                <c:pt idx="435">
                  <c:v>42503</c:v>
                </c:pt>
                <c:pt idx="436">
                  <c:v>42502</c:v>
                </c:pt>
                <c:pt idx="437">
                  <c:v>42501</c:v>
                </c:pt>
                <c:pt idx="438">
                  <c:v>42500</c:v>
                </c:pt>
                <c:pt idx="439">
                  <c:v>42496</c:v>
                </c:pt>
                <c:pt idx="440">
                  <c:v>42495</c:v>
                </c:pt>
                <c:pt idx="441">
                  <c:v>42494</c:v>
                </c:pt>
                <c:pt idx="442">
                  <c:v>42489</c:v>
                </c:pt>
                <c:pt idx="443">
                  <c:v>42488</c:v>
                </c:pt>
                <c:pt idx="444">
                  <c:v>42487</c:v>
                </c:pt>
                <c:pt idx="445">
                  <c:v>42486</c:v>
                </c:pt>
                <c:pt idx="446">
                  <c:v>42485</c:v>
                </c:pt>
                <c:pt idx="447">
                  <c:v>42482</c:v>
                </c:pt>
                <c:pt idx="448">
                  <c:v>42481</c:v>
                </c:pt>
                <c:pt idx="449">
                  <c:v>42480</c:v>
                </c:pt>
                <c:pt idx="450">
                  <c:v>42479</c:v>
                </c:pt>
                <c:pt idx="451">
                  <c:v>42478</c:v>
                </c:pt>
                <c:pt idx="452">
                  <c:v>42475</c:v>
                </c:pt>
                <c:pt idx="453">
                  <c:v>42474</c:v>
                </c:pt>
                <c:pt idx="454">
                  <c:v>42473</c:v>
                </c:pt>
                <c:pt idx="455">
                  <c:v>42472</c:v>
                </c:pt>
                <c:pt idx="456">
                  <c:v>42471</c:v>
                </c:pt>
                <c:pt idx="457">
                  <c:v>42468</c:v>
                </c:pt>
                <c:pt idx="458">
                  <c:v>42467</c:v>
                </c:pt>
                <c:pt idx="459">
                  <c:v>42466</c:v>
                </c:pt>
                <c:pt idx="460">
                  <c:v>42465</c:v>
                </c:pt>
                <c:pt idx="461">
                  <c:v>42464</c:v>
                </c:pt>
                <c:pt idx="462">
                  <c:v>42461</c:v>
                </c:pt>
                <c:pt idx="463">
                  <c:v>42460</c:v>
                </c:pt>
                <c:pt idx="464">
                  <c:v>42459</c:v>
                </c:pt>
                <c:pt idx="465">
                  <c:v>42458</c:v>
                </c:pt>
                <c:pt idx="466">
                  <c:v>42457</c:v>
                </c:pt>
                <c:pt idx="467">
                  <c:v>42454</c:v>
                </c:pt>
                <c:pt idx="468">
                  <c:v>42453</c:v>
                </c:pt>
                <c:pt idx="469">
                  <c:v>42452</c:v>
                </c:pt>
                <c:pt idx="470">
                  <c:v>42451</c:v>
                </c:pt>
                <c:pt idx="471">
                  <c:v>42450</c:v>
                </c:pt>
                <c:pt idx="472">
                  <c:v>42447</c:v>
                </c:pt>
                <c:pt idx="473">
                  <c:v>42446</c:v>
                </c:pt>
                <c:pt idx="474">
                  <c:v>42445</c:v>
                </c:pt>
                <c:pt idx="475">
                  <c:v>42444</c:v>
                </c:pt>
                <c:pt idx="476">
                  <c:v>42443</c:v>
                </c:pt>
                <c:pt idx="477">
                  <c:v>42440</c:v>
                </c:pt>
                <c:pt idx="478">
                  <c:v>42439</c:v>
                </c:pt>
                <c:pt idx="479">
                  <c:v>42438</c:v>
                </c:pt>
                <c:pt idx="480">
                  <c:v>42436</c:v>
                </c:pt>
                <c:pt idx="481">
                  <c:v>42433</c:v>
                </c:pt>
                <c:pt idx="482">
                  <c:v>42432</c:v>
                </c:pt>
                <c:pt idx="483">
                  <c:v>42431</c:v>
                </c:pt>
                <c:pt idx="484">
                  <c:v>42430</c:v>
                </c:pt>
                <c:pt idx="485">
                  <c:v>42429</c:v>
                </c:pt>
                <c:pt idx="486">
                  <c:v>42426</c:v>
                </c:pt>
                <c:pt idx="487">
                  <c:v>42425</c:v>
                </c:pt>
                <c:pt idx="488">
                  <c:v>42424</c:v>
                </c:pt>
                <c:pt idx="489">
                  <c:v>42422</c:v>
                </c:pt>
                <c:pt idx="490">
                  <c:v>42420</c:v>
                </c:pt>
                <c:pt idx="491">
                  <c:v>42419</c:v>
                </c:pt>
                <c:pt idx="492">
                  <c:v>42418</c:v>
                </c:pt>
                <c:pt idx="493">
                  <c:v>42417</c:v>
                </c:pt>
                <c:pt idx="494">
                  <c:v>42416</c:v>
                </c:pt>
                <c:pt idx="495">
                  <c:v>42415</c:v>
                </c:pt>
                <c:pt idx="496">
                  <c:v>42412</c:v>
                </c:pt>
                <c:pt idx="497">
                  <c:v>42411</c:v>
                </c:pt>
                <c:pt idx="498">
                  <c:v>42410</c:v>
                </c:pt>
                <c:pt idx="499">
                  <c:v>42409</c:v>
                </c:pt>
                <c:pt idx="500">
                  <c:v>42408</c:v>
                </c:pt>
                <c:pt idx="501">
                  <c:v>42405</c:v>
                </c:pt>
                <c:pt idx="502">
                  <c:v>42404</c:v>
                </c:pt>
                <c:pt idx="503">
                  <c:v>42403</c:v>
                </c:pt>
                <c:pt idx="504">
                  <c:v>42402</c:v>
                </c:pt>
                <c:pt idx="505">
                  <c:v>42401</c:v>
                </c:pt>
              </c:numCache>
            </c:numRef>
          </c:cat>
          <c:val>
            <c:numRef>
              <c:f>'Yield Curves'!$J$3:$J$508</c:f>
              <c:numCache>
                <c:formatCode>General</c:formatCode>
                <c:ptCount val="506"/>
                <c:pt idx="0">
                  <c:v>7.2750000000000004</c:v>
                </c:pt>
                <c:pt idx="1">
                  <c:v>7.32</c:v>
                </c:pt>
                <c:pt idx="2">
                  <c:v>7.3849999999999998</c:v>
                </c:pt>
                <c:pt idx="3">
                  <c:v>7.4450000000000003</c:v>
                </c:pt>
                <c:pt idx="4">
                  <c:v>7.4550000000000001</c:v>
                </c:pt>
                <c:pt idx="5">
                  <c:v>7.4399999999999995</c:v>
                </c:pt>
                <c:pt idx="6">
                  <c:v>7.415</c:v>
                </c:pt>
                <c:pt idx="7">
                  <c:v>7.4450000000000003</c:v>
                </c:pt>
                <c:pt idx="8">
                  <c:v>7.47</c:v>
                </c:pt>
                <c:pt idx="9">
                  <c:v>7.4399999999999995</c:v>
                </c:pt>
                <c:pt idx="10">
                  <c:v>7.4649999999999999</c:v>
                </c:pt>
                <c:pt idx="11">
                  <c:v>7.4700000000000006</c:v>
                </c:pt>
                <c:pt idx="12">
                  <c:v>7.4649999999999999</c:v>
                </c:pt>
                <c:pt idx="13">
                  <c:v>7.4350000000000005</c:v>
                </c:pt>
                <c:pt idx="14">
                  <c:v>7.4849999999999994</c:v>
                </c:pt>
                <c:pt idx="15">
                  <c:v>7.5250000000000004</c:v>
                </c:pt>
                <c:pt idx="16">
                  <c:v>7.5299999999999994</c:v>
                </c:pt>
                <c:pt idx="17">
                  <c:v>7.5050000000000008</c:v>
                </c:pt>
                <c:pt idx="18">
                  <c:v>7.5749999999999993</c:v>
                </c:pt>
                <c:pt idx="19">
                  <c:v>7.57</c:v>
                </c:pt>
                <c:pt idx="20">
                  <c:v>7.6050000000000004</c:v>
                </c:pt>
                <c:pt idx="21">
                  <c:v>7.6349999999999998</c:v>
                </c:pt>
                <c:pt idx="22">
                  <c:v>7.67</c:v>
                </c:pt>
                <c:pt idx="23">
                  <c:v>7.6349999999999998</c:v>
                </c:pt>
                <c:pt idx="24">
                  <c:v>7.62</c:v>
                </c:pt>
                <c:pt idx="25">
                  <c:v>7.6150000000000002</c:v>
                </c:pt>
                <c:pt idx="26">
                  <c:v>7.61</c:v>
                </c:pt>
                <c:pt idx="27">
                  <c:v>7.585</c:v>
                </c:pt>
                <c:pt idx="28">
                  <c:v>7.59</c:v>
                </c:pt>
                <c:pt idx="29">
                  <c:v>7.625</c:v>
                </c:pt>
                <c:pt idx="30">
                  <c:v>7.6150000000000002</c:v>
                </c:pt>
                <c:pt idx="31">
                  <c:v>7.6199999999999992</c:v>
                </c:pt>
                <c:pt idx="32">
                  <c:v>7.6549999999999994</c:v>
                </c:pt>
                <c:pt idx="33">
                  <c:v>7.66</c:v>
                </c:pt>
                <c:pt idx="34">
                  <c:v>7.65</c:v>
                </c:pt>
                <c:pt idx="35">
                  <c:v>7.66</c:v>
                </c:pt>
                <c:pt idx="36">
                  <c:v>7.66</c:v>
                </c:pt>
                <c:pt idx="37">
                  <c:v>7.665</c:v>
                </c:pt>
                <c:pt idx="38">
                  <c:v>7.67</c:v>
                </c:pt>
                <c:pt idx="39">
                  <c:v>7.665</c:v>
                </c:pt>
                <c:pt idx="40">
                  <c:v>7.6850000000000005</c:v>
                </c:pt>
                <c:pt idx="41">
                  <c:v>7.665</c:v>
                </c:pt>
                <c:pt idx="42">
                  <c:v>7.68</c:v>
                </c:pt>
                <c:pt idx="43">
                  <c:v>7.6899999999999995</c:v>
                </c:pt>
                <c:pt idx="44">
                  <c:v>7.68</c:v>
                </c:pt>
                <c:pt idx="45">
                  <c:v>7.6899999999999995</c:v>
                </c:pt>
                <c:pt idx="46">
                  <c:v>7.71</c:v>
                </c:pt>
                <c:pt idx="47">
                  <c:v>7.7050000000000001</c:v>
                </c:pt>
                <c:pt idx="48">
                  <c:v>7.7100000000000009</c:v>
                </c:pt>
                <c:pt idx="49">
                  <c:v>7.7449999999999992</c:v>
                </c:pt>
                <c:pt idx="50">
                  <c:v>7.7450000000000001</c:v>
                </c:pt>
                <c:pt idx="51">
                  <c:v>7.73</c:v>
                </c:pt>
                <c:pt idx="52">
                  <c:v>7.75</c:v>
                </c:pt>
                <c:pt idx="53">
                  <c:v>7.7750000000000004</c:v>
                </c:pt>
                <c:pt idx="54">
                  <c:v>7.8100000000000005</c:v>
                </c:pt>
                <c:pt idx="55">
                  <c:v>7.78</c:v>
                </c:pt>
                <c:pt idx="56">
                  <c:v>7.7349999999999994</c:v>
                </c:pt>
                <c:pt idx="57">
                  <c:v>7.73</c:v>
                </c:pt>
                <c:pt idx="58">
                  <c:v>7.7249999999999996</c:v>
                </c:pt>
                <c:pt idx="59">
                  <c:v>7.7</c:v>
                </c:pt>
                <c:pt idx="60">
                  <c:v>7.7200000000000006</c:v>
                </c:pt>
                <c:pt idx="61">
                  <c:v>7.68</c:v>
                </c:pt>
                <c:pt idx="62">
                  <c:v>7.68</c:v>
                </c:pt>
                <c:pt idx="63">
                  <c:v>7.68</c:v>
                </c:pt>
                <c:pt idx="64">
                  <c:v>7.6750000000000007</c:v>
                </c:pt>
                <c:pt idx="65">
                  <c:v>7.71</c:v>
                </c:pt>
                <c:pt idx="66">
                  <c:v>7.6749999999999998</c:v>
                </c:pt>
                <c:pt idx="67">
                  <c:v>7.665</c:v>
                </c:pt>
                <c:pt idx="68">
                  <c:v>7.66</c:v>
                </c:pt>
                <c:pt idx="69">
                  <c:v>7.6400000000000006</c:v>
                </c:pt>
                <c:pt idx="70">
                  <c:v>7.65</c:v>
                </c:pt>
                <c:pt idx="71">
                  <c:v>7.62</c:v>
                </c:pt>
                <c:pt idx="72">
                  <c:v>7.6349999999999998</c:v>
                </c:pt>
                <c:pt idx="73">
                  <c:v>7.665</c:v>
                </c:pt>
                <c:pt idx="74">
                  <c:v>7.66</c:v>
                </c:pt>
                <c:pt idx="75">
                  <c:v>7.6300000000000008</c:v>
                </c:pt>
                <c:pt idx="76">
                  <c:v>7.63</c:v>
                </c:pt>
                <c:pt idx="77">
                  <c:v>7.67</c:v>
                </c:pt>
                <c:pt idx="78">
                  <c:v>7.7</c:v>
                </c:pt>
                <c:pt idx="79">
                  <c:v>7.74</c:v>
                </c:pt>
                <c:pt idx="80">
                  <c:v>7.72</c:v>
                </c:pt>
                <c:pt idx="81">
                  <c:v>7.71</c:v>
                </c:pt>
                <c:pt idx="82">
                  <c:v>7.7349999999999994</c:v>
                </c:pt>
                <c:pt idx="83">
                  <c:v>7.7650000000000006</c:v>
                </c:pt>
                <c:pt idx="84">
                  <c:v>7.7750000000000004</c:v>
                </c:pt>
                <c:pt idx="85">
                  <c:v>7.7350000000000003</c:v>
                </c:pt>
                <c:pt idx="86">
                  <c:v>7.7650000000000006</c:v>
                </c:pt>
                <c:pt idx="87">
                  <c:v>7.82</c:v>
                </c:pt>
                <c:pt idx="88">
                  <c:v>7.7750000000000004</c:v>
                </c:pt>
                <c:pt idx="89">
                  <c:v>7.75</c:v>
                </c:pt>
                <c:pt idx="90">
                  <c:v>7.7200000000000006</c:v>
                </c:pt>
                <c:pt idx="91">
                  <c:v>7.73</c:v>
                </c:pt>
                <c:pt idx="92">
                  <c:v>7.7</c:v>
                </c:pt>
                <c:pt idx="93">
                  <c:v>7.7200000000000006</c:v>
                </c:pt>
                <c:pt idx="94">
                  <c:v>7.73</c:v>
                </c:pt>
                <c:pt idx="95">
                  <c:v>7.6950000000000003</c:v>
                </c:pt>
                <c:pt idx="96">
                  <c:v>7.71</c:v>
                </c:pt>
                <c:pt idx="97">
                  <c:v>7.7050000000000001</c:v>
                </c:pt>
                <c:pt idx="98">
                  <c:v>7.71</c:v>
                </c:pt>
                <c:pt idx="99">
                  <c:v>7.6899999999999995</c:v>
                </c:pt>
                <c:pt idx="100">
                  <c:v>7.6749999999999998</c:v>
                </c:pt>
                <c:pt idx="101">
                  <c:v>7.6899999999999995</c:v>
                </c:pt>
                <c:pt idx="102">
                  <c:v>7.6649999999999991</c:v>
                </c:pt>
                <c:pt idx="103">
                  <c:v>7.7349999999999994</c:v>
                </c:pt>
                <c:pt idx="104">
                  <c:v>7.79</c:v>
                </c:pt>
                <c:pt idx="105">
                  <c:v>7.8149999999999995</c:v>
                </c:pt>
                <c:pt idx="106">
                  <c:v>7.85</c:v>
                </c:pt>
                <c:pt idx="107">
                  <c:v>7.89</c:v>
                </c:pt>
                <c:pt idx="108">
                  <c:v>7.9250000000000007</c:v>
                </c:pt>
                <c:pt idx="109">
                  <c:v>7.9050000000000002</c:v>
                </c:pt>
                <c:pt idx="110">
                  <c:v>7.915</c:v>
                </c:pt>
                <c:pt idx="111">
                  <c:v>7.91</c:v>
                </c:pt>
                <c:pt idx="112">
                  <c:v>7.89</c:v>
                </c:pt>
                <c:pt idx="113">
                  <c:v>7.9049999999999994</c:v>
                </c:pt>
                <c:pt idx="114">
                  <c:v>7.8949999999999996</c:v>
                </c:pt>
                <c:pt idx="115">
                  <c:v>7.8849999999999998</c:v>
                </c:pt>
                <c:pt idx="116">
                  <c:v>7.8800000000000008</c:v>
                </c:pt>
                <c:pt idx="117">
                  <c:v>7.8849999999999998</c:v>
                </c:pt>
                <c:pt idx="118">
                  <c:v>7.9</c:v>
                </c:pt>
                <c:pt idx="119">
                  <c:v>7.8849999999999998</c:v>
                </c:pt>
                <c:pt idx="120">
                  <c:v>7.915</c:v>
                </c:pt>
                <c:pt idx="121">
                  <c:v>7.915</c:v>
                </c:pt>
                <c:pt idx="122">
                  <c:v>7.9450000000000003</c:v>
                </c:pt>
                <c:pt idx="123">
                  <c:v>7.915</c:v>
                </c:pt>
                <c:pt idx="124">
                  <c:v>7.9050000000000002</c:v>
                </c:pt>
                <c:pt idx="125">
                  <c:v>7.8800000000000008</c:v>
                </c:pt>
                <c:pt idx="126">
                  <c:v>7.9450000000000003</c:v>
                </c:pt>
                <c:pt idx="127">
                  <c:v>8.004999999999999</c:v>
                </c:pt>
                <c:pt idx="128">
                  <c:v>7.99</c:v>
                </c:pt>
                <c:pt idx="129">
                  <c:v>7.9700000000000006</c:v>
                </c:pt>
                <c:pt idx="130">
                  <c:v>7.96</c:v>
                </c:pt>
                <c:pt idx="131">
                  <c:v>7.95</c:v>
                </c:pt>
                <c:pt idx="132">
                  <c:v>8.0250000000000004</c:v>
                </c:pt>
                <c:pt idx="133">
                  <c:v>8.0449999999999999</c:v>
                </c:pt>
                <c:pt idx="134">
                  <c:v>8.0649999999999995</c:v>
                </c:pt>
                <c:pt idx="135">
                  <c:v>7.9850000000000003</c:v>
                </c:pt>
                <c:pt idx="136">
                  <c:v>7.9700000000000006</c:v>
                </c:pt>
                <c:pt idx="137">
                  <c:v>7.9750000000000005</c:v>
                </c:pt>
                <c:pt idx="138">
                  <c:v>7.9700000000000006</c:v>
                </c:pt>
                <c:pt idx="139">
                  <c:v>7.9499999999999993</c:v>
                </c:pt>
                <c:pt idx="140">
                  <c:v>7.9399999999999995</c:v>
                </c:pt>
                <c:pt idx="141">
                  <c:v>7.98</c:v>
                </c:pt>
                <c:pt idx="142">
                  <c:v>8.0250000000000004</c:v>
                </c:pt>
                <c:pt idx="143">
                  <c:v>8.0749999999999993</c:v>
                </c:pt>
                <c:pt idx="144">
                  <c:v>8.0250000000000004</c:v>
                </c:pt>
                <c:pt idx="145">
                  <c:v>8.0850000000000009</c:v>
                </c:pt>
                <c:pt idx="146">
                  <c:v>8.0250000000000004</c:v>
                </c:pt>
                <c:pt idx="147">
                  <c:v>7.99</c:v>
                </c:pt>
                <c:pt idx="148">
                  <c:v>7.915</c:v>
                </c:pt>
                <c:pt idx="149">
                  <c:v>7.92</c:v>
                </c:pt>
                <c:pt idx="150">
                  <c:v>7.915</c:v>
                </c:pt>
                <c:pt idx="151">
                  <c:v>7.9450000000000003</c:v>
                </c:pt>
                <c:pt idx="152">
                  <c:v>7.9349999999999996</c:v>
                </c:pt>
                <c:pt idx="153">
                  <c:v>7.9</c:v>
                </c:pt>
                <c:pt idx="154">
                  <c:v>7.9049999999999994</c:v>
                </c:pt>
                <c:pt idx="155">
                  <c:v>7.8949999999999996</c:v>
                </c:pt>
                <c:pt idx="156">
                  <c:v>8</c:v>
                </c:pt>
                <c:pt idx="157">
                  <c:v>8.0150000000000006</c:v>
                </c:pt>
                <c:pt idx="158">
                  <c:v>8.0649999999999995</c:v>
                </c:pt>
                <c:pt idx="159">
                  <c:v>8.06</c:v>
                </c:pt>
                <c:pt idx="160">
                  <c:v>8.01</c:v>
                </c:pt>
                <c:pt idx="161">
                  <c:v>7.93</c:v>
                </c:pt>
                <c:pt idx="162">
                  <c:v>7.8149999999999995</c:v>
                </c:pt>
                <c:pt idx="163">
                  <c:v>7.79</c:v>
                </c:pt>
                <c:pt idx="164">
                  <c:v>7.8000000000000007</c:v>
                </c:pt>
                <c:pt idx="165">
                  <c:v>7.8249999999999993</c:v>
                </c:pt>
                <c:pt idx="166">
                  <c:v>7.83</c:v>
                </c:pt>
                <c:pt idx="167">
                  <c:v>7.84</c:v>
                </c:pt>
                <c:pt idx="168">
                  <c:v>7.85</c:v>
                </c:pt>
                <c:pt idx="169">
                  <c:v>7.79</c:v>
                </c:pt>
                <c:pt idx="170">
                  <c:v>7.7750000000000004</c:v>
                </c:pt>
                <c:pt idx="171">
                  <c:v>7.87</c:v>
                </c:pt>
                <c:pt idx="172">
                  <c:v>7.86</c:v>
                </c:pt>
                <c:pt idx="173">
                  <c:v>7.8249999999999993</c:v>
                </c:pt>
                <c:pt idx="174">
                  <c:v>7.85</c:v>
                </c:pt>
                <c:pt idx="175">
                  <c:v>7.8</c:v>
                </c:pt>
                <c:pt idx="176">
                  <c:v>7.79</c:v>
                </c:pt>
                <c:pt idx="177">
                  <c:v>7.7449999999999992</c:v>
                </c:pt>
                <c:pt idx="178">
                  <c:v>7.74</c:v>
                </c:pt>
                <c:pt idx="179">
                  <c:v>7.76</c:v>
                </c:pt>
                <c:pt idx="180">
                  <c:v>7.8249999999999993</c:v>
                </c:pt>
                <c:pt idx="181">
                  <c:v>7.84</c:v>
                </c:pt>
                <c:pt idx="182">
                  <c:v>7.79</c:v>
                </c:pt>
                <c:pt idx="183">
                  <c:v>7.7650000000000006</c:v>
                </c:pt>
                <c:pt idx="184">
                  <c:v>7.7949999999999999</c:v>
                </c:pt>
                <c:pt idx="185">
                  <c:v>7.8250000000000002</c:v>
                </c:pt>
                <c:pt idx="186">
                  <c:v>7.8250000000000002</c:v>
                </c:pt>
                <c:pt idx="187">
                  <c:v>7.9349999999999996</c:v>
                </c:pt>
                <c:pt idx="188">
                  <c:v>7.9049999999999994</c:v>
                </c:pt>
                <c:pt idx="189">
                  <c:v>7.8149999999999995</c:v>
                </c:pt>
                <c:pt idx="190">
                  <c:v>7.79</c:v>
                </c:pt>
                <c:pt idx="191">
                  <c:v>7.82</c:v>
                </c:pt>
                <c:pt idx="192">
                  <c:v>7.9249999999999998</c:v>
                </c:pt>
                <c:pt idx="193">
                  <c:v>7.93</c:v>
                </c:pt>
                <c:pt idx="194">
                  <c:v>7.92</c:v>
                </c:pt>
                <c:pt idx="195">
                  <c:v>7.8900000000000006</c:v>
                </c:pt>
                <c:pt idx="196">
                  <c:v>7.9499999999999993</c:v>
                </c:pt>
                <c:pt idx="197">
                  <c:v>8.0500000000000007</c:v>
                </c:pt>
                <c:pt idx="198">
                  <c:v>8.0649999999999995</c:v>
                </c:pt>
                <c:pt idx="199">
                  <c:v>8.0549999999999997</c:v>
                </c:pt>
                <c:pt idx="200">
                  <c:v>8.07</c:v>
                </c:pt>
                <c:pt idx="201">
                  <c:v>8.0749999999999993</c:v>
                </c:pt>
                <c:pt idx="202">
                  <c:v>8.1449999999999996</c:v>
                </c:pt>
                <c:pt idx="203">
                  <c:v>8.125</c:v>
                </c:pt>
                <c:pt idx="204">
                  <c:v>8.0850000000000009</c:v>
                </c:pt>
                <c:pt idx="205">
                  <c:v>8.0400000000000009</c:v>
                </c:pt>
                <c:pt idx="206">
                  <c:v>7.9600000000000009</c:v>
                </c:pt>
                <c:pt idx="207">
                  <c:v>8</c:v>
                </c:pt>
                <c:pt idx="208">
                  <c:v>8.0350000000000001</c:v>
                </c:pt>
                <c:pt idx="209">
                  <c:v>8.0549999999999997</c:v>
                </c:pt>
                <c:pt idx="210">
                  <c:v>8.0299999999999994</c:v>
                </c:pt>
                <c:pt idx="211">
                  <c:v>7.98</c:v>
                </c:pt>
                <c:pt idx="212">
                  <c:v>8.0250000000000004</c:v>
                </c:pt>
                <c:pt idx="213">
                  <c:v>8.0350000000000001</c:v>
                </c:pt>
                <c:pt idx="214">
                  <c:v>8.02</c:v>
                </c:pt>
                <c:pt idx="215">
                  <c:v>8.0650000000000013</c:v>
                </c:pt>
                <c:pt idx="216">
                  <c:v>8.0850000000000009</c:v>
                </c:pt>
                <c:pt idx="217">
                  <c:v>8.09</c:v>
                </c:pt>
                <c:pt idx="218">
                  <c:v>8.0449999999999999</c:v>
                </c:pt>
                <c:pt idx="219">
                  <c:v>8.0299999999999994</c:v>
                </c:pt>
                <c:pt idx="220">
                  <c:v>8.0549999999999997</c:v>
                </c:pt>
                <c:pt idx="221">
                  <c:v>8.0749999999999993</c:v>
                </c:pt>
                <c:pt idx="222">
                  <c:v>8.16</c:v>
                </c:pt>
                <c:pt idx="223">
                  <c:v>8.2050000000000001</c:v>
                </c:pt>
                <c:pt idx="224">
                  <c:v>8.1900000000000013</c:v>
                </c:pt>
                <c:pt idx="225">
                  <c:v>8.2149999999999999</c:v>
                </c:pt>
                <c:pt idx="226">
                  <c:v>8.2650000000000006</c:v>
                </c:pt>
                <c:pt idx="227">
                  <c:v>8.26</c:v>
                </c:pt>
                <c:pt idx="228">
                  <c:v>8.3000000000000007</c:v>
                </c:pt>
                <c:pt idx="229">
                  <c:v>8.3249999999999993</c:v>
                </c:pt>
                <c:pt idx="230">
                  <c:v>8.35</c:v>
                </c:pt>
                <c:pt idx="231">
                  <c:v>8.34</c:v>
                </c:pt>
                <c:pt idx="232">
                  <c:v>8.3650000000000002</c:v>
                </c:pt>
                <c:pt idx="233">
                  <c:v>8.3000000000000007</c:v>
                </c:pt>
                <c:pt idx="234">
                  <c:v>8.3650000000000002</c:v>
                </c:pt>
                <c:pt idx="235">
                  <c:v>8.3249999999999993</c:v>
                </c:pt>
                <c:pt idx="236">
                  <c:v>8.3149999999999995</c:v>
                </c:pt>
                <c:pt idx="237">
                  <c:v>8.3000000000000007</c:v>
                </c:pt>
                <c:pt idx="238">
                  <c:v>8.3150000000000013</c:v>
                </c:pt>
                <c:pt idx="239">
                  <c:v>8.2950000000000017</c:v>
                </c:pt>
                <c:pt idx="240">
                  <c:v>8.23</c:v>
                </c:pt>
                <c:pt idx="241">
                  <c:v>8.1849999999999987</c:v>
                </c:pt>
                <c:pt idx="242">
                  <c:v>8.15</c:v>
                </c:pt>
                <c:pt idx="243">
                  <c:v>8.19</c:v>
                </c:pt>
                <c:pt idx="244">
                  <c:v>8.2050000000000001</c:v>
                </c:pt>
                <c:pt idx="245">
                  <c:v>8.24</c:v>
                </c:pt>
                <c:pt idx="246">
                  <c:v>8.2650000000000006</c:v>
                </c:pt>
                <c:pt idx="247">
                  <c:v>8.19</c:v>
                </c:pt>
                <c:pt idx="248">
                  <c:v>8.23</c:v>
                </c:pt>
                <c:pt idx="249">
                  <c:v>8.1999999999999993</c:v>
                </c:pt>
                <c:pt idx="250">
                  <c:v>8.2750000000000004</c:v>
                </c:pt>
                <c:pt idx="251">
                  <c:v>8.2749999999999986</c:v>
                </c:pt>
                <c:pt idx="252">
                  <c:v>8.33</c:v>
                </c:pt>
                <c:pt idx="253">
                  <c:v>8.26</c:v>
                </c:pt>
                <c:pt idx="254">
                  <c:v>8.39</c:v>
                </c:pt>
                <c:pt idx="255">
                  <c:v>8.39</c:v>
                </c:pt>
                <c:pt idx="256">
                  <c:v>8.2899999999999991</c:v>
                </c:pt>
                <c:pt idx="257">
                  <c:v>8.245000000000001</c:v>
                </c:pt>
                <c:pt idx="258">
                  <c:v>8.2100000000000009</c:v>
                </c:pt>
                <c:pt idx="259">
                  <c:v>8.1549999999999994</c:v>
                </c:pt>
                <c:pt idx="260">
                  <c:v>8.16</c:v>
                </c:pt>
                <c:pt idx="261">
                  <c:v>8.14</c:v>
                </c:pt>
                <c:pt idx="262">
                  <c:v>8.18</c:v>
                </c:pt>
                <c:pt idx="263">
                  <c:v>8.129999999999999</c:v>
                </c:pt>
                <c:pt idx="264">
                  <c:v>8.120000000000001</c:v>
                </c:pt>
                <c:pt idx="265">
                  <c:v>8.24</c:v>
                </c:pt>
                <c:pt idx="266">
                  <c:v>8.1849999999999987</c:v>
                </c:pt>
                <c:pt idx="267">
                  <c:v>8.27</c:v>
                </c:pt>
                <c:pt idx="268">
                  <c:v>8.375</c:v>
                </c:pt>
                <c:pt idx="269">
                  <c:v>8.3949999999999996</c:v>
                </c:pt>
                <c:pt idx="270">
                  <c:v>8.44</c:v>
                </c:pt>
                <c:pt idx="271">
                  <c:v>8.4400000000000013</c:v>
                </c:pt>
                <c:pt idx="272">
                  <c:v>8.4550000000000001</c:v>
                </c:pt>
                <c:pt idx="273">
                  <c:v>8.3849999999999998</c:v>
                </c:pt>
                <c:pt idx="274">
                  <c:v>8.4649999999999999</c:v>
                </c:pt>
                <c:pt idx="275">
                  <c:v>8.5399999999999991</c:v>
                </c:pt>
                <c:pt idx="276">
                  <c:v>8.5350000000000001</c:v>
                </c:pt>
                <c:pt idx="277">
                  <c:v>8.5250000000000004</c:v>
                </c:pt>
                <c:pt idx="278">
                  <c:v>8.5300000000000011</c:v>
                </c:pt>
                <c:pt idx="279">
                  <c:v>8.5549999999999997</c:v>
                </c:pt>
                <c:pt idx="280">
                  <c:v>8.57</c:v>
                </c:pt>
                <c:pt idx="281">
                  <c:v>8.5449999999999999</c:v>
                </c:pt>
                <c:pt idx="282">
                  <c:v>8.5549999999999997</c:v>
                </c:pt>
                <c:pt idx="283">
                  <c:v>8.58</c:v>
                </c:pt>
                <c:pt idx="284">
                  <c:v>8.4649999999999999</c:v>
                </c:pt>
                <c:pt idx="285">
                  <c:v>8.49</c:v>
                </c:pt>
                <c:pt idx="286">
                  <c:v>8.4749999999999996</c:v>
                </c:pt>
                <c:pt idx="287">
                  <c:v>8.5449999999999999</c:v>
                </c:pt>
                <c:pt idx="288">
                  <c:v>8.6050000000000004</c:v>
                </c:pt>
                <c:pt idx="289">
                  <c:v>8.6750000000000007</c:v>
                </c:pt>
                <c:pt idx="290">
                  <c:v>8.7349999999999994</c:v>
                </c:pt>
                <c:pt idx="291">
                  <c:v>8.7850000000000001</c:v>
                </c:pt>
                <c:pt idx="292">
                  <c:v>8.83</c:v>
                </c:pt>
                <c:pt idx="293">
                  <c:v>8.82</c:v>
                </c:pt>
                <c:pt idx="294">
                  <c:v>8.89</c:v>
                </c:pt>
                <c:pt idx="295">
                  <c:v>8.9349999999999987</c:v>
                </c:pt>
                <c:pt idx="296">
                  <c:v>8.89</c:v>
                </c:pt>
                <c:pt idx="297">
                  <c:v>8.9050000000000011</c:v>
                </c:pt>
                <c:pt idx="298">
                  <c:v>8.8500000000000014</c:v>
                </c:pt>
                <c:pt idx="299">
                  <c:v>8.8550000000000004</c:v>
                </c:pt>
                <c:pt idx="300">
                  <c:v>8.77</c:v>
                </c:pt>
                <c:pt idx="301">
                  <c:v>8.7650000000000006</c:v>
                </c:pt>
                <c:pt idx="302">
                  <c:v>8.8049999999999997</c:v>
                </c:pt>
                <c:pt idx="303">
                  <c:v>8.8099999999999987</c:v>
                </c:pt>
                <c:pt idx="304">
                  <c:v>8.89</c:v>
                </c:pt>
                <c:pt idx="305">
                  <c:v>8.8150000000000013</c:v>
                </c:pt>
                <c:pt idx="306">
                  <c:v>8.92</c:v>
                </c:pt>
                <c:pt idx="307">
                  <c:v>8.9450000000000003</c:v>
                </c:pt>
                <c:pt idx="308">
                  <c:v>8.74</c:v>
                </c:pt>
                <c:pt idx="309">
                  <c:v>8.58</c:v>
                </c:pt>
                <c:pt idx="310">
                  <c:v>8.5449999999999999</c:v>
                </c:pt>
                <c:pt idx="311">
                  <c:v>8.5650000000000013</c:v>
                </c:pt>
                <c:pt idx="312">
                  <c:v>8.6900000000000013</c:v>
                </c:pt>
                <c:pt idx="313">
                  <c:v>8.745000000000001</c:v>
                </c:pt>
                <c:pt idx="314">
                  <c:v>8.6750000000000007</c:v>
                </c:pt>
                <c:pt idx="315">
                  <c:v>8.6999999999999993</c:v>
                </c:pt>
                <c:pt idx="316">
                  <c:v>8.6499999999999986</c:v>
                </c:pt>
                <c:pt idx="317">
                  <c:v>8.61</c:v>
                </c:pt>
                <c:pt idx="318">
                  <c:v>8.5500000000000007</c:v>
                </c:pt>
                <c:pt idx="319">
                  <c:v>8.5</c:v>
                </c:pt>
                <c:pt idx="320">
                  <c:v>8.4750000000000014</c:v>
                </c:pt>
                <c:pt idx="321">
                  <c:v>8.4600000000000009</c:v>
                </c:pt>
                <c:pt idx="322">
                  <c:v>8.5249999999999986</c:v>
                </c:pt>
                <c:pt idx="323">
                  <c:v>8.5250000000000004</c:v>
                </c:pt>
                <c:pt idx="324">
                  <c:v>8.6349999999999998</c:v>
                </c:pt>
                <c:pt idx="325">
                  <c:v>8.64</c:v>
                </c:pt>
                <c:pt idx="326">
                  <c:v>8.4550000000000001</c:v>
                </c:pt>
                <c:pt idx="327">
                  <c:v>8.4749999999999996</c:v>
                </c:pt>
                <c:pt idx="328">
                  <c:v>8.4600000000000009</c:v>
                </c:pt>
                <c:pt idx="329">
                  <c:v>8.4149999999999991</c:v>
                </c:pt>
                <c:pt idx="330">
                  <c:v>8.370000000000001</c:v>
                </c:pt>
                <c:pt idx="331">
                  <c:v>8.3249999999999993</c:v>
                </c:pt>
                <c:pt idx="332">
                  <c:v>8.3000000000000007</c:v>
                </c:pt>
                <c:pt idx="333">
                  <c:v>8.26</c:v>
                </c:pt>
                <c:pt idx="334">
                  <c:v>8.1849999999999987</c:v>
                </c:pt>
                <c:pt idx="335">
                  <c:v>8.1649999999999991</c:v>
                </c:pt>
                <c:pt idx="336">
                  <c:v>8.245000000000001</c:v>
                </c:pt>
                <c:pt idx="337">
                  <c:v>8.2349999999999994</c:v>
                </c:pt>
                <c:pt idx="338">
                  <c:v>8.2899999999999991</c:v>
                </c:pt>
                <c:pt idx="339">
                  <c:v>8.33</c:v>
                </c:pt>
                <c:pt idx="340">
                  <c:v>8.3000000000000007</c:v>
                </c:pt>
                <c:pt idx="341">
                  <c:v>8.2899999999999991</c:v>
                </c:pt>
                <c:pt idx="342">
                  <c:v>8.2650000000000006</c:v>
                </c:pt>
                <c:pt idx="343">
                  <c:v>8.32</c:v>
                </c:pt>
                <c:pt idx="344">
                  <c:v>8.3999999999999986</c:v>
                </c:pt>
                <c:pt idx="345">
                  <c:v>8.375</c:v>
                </c:pt>
                <c:pt idx="346">
                  <c:v>8.370000000000001</c:v>
                </c:pt>
                <c:pt idx="347">
                  <c:v>8.2449999999999992</c:v>
                </c:pt>
                <c:pt idx="348">
                  <c:v>8.25</c:v>
                </c:pt>
                <c:pt idx="349">
                  <c:v>8.245000000000001</c:v>
                </c:pt>
                <c:pt idx="350">
                  <c:v>8.2349999999999994</c:v>
                </c:pt>
                <c:pt idx="351">
                  <c:v>8.25</c:v>
                </c:pt>
                <c:pt idx="352">
                  <c:v>8.1050000000000004</c:v>
                </c:pt>
                <c:pt idx="353">
                  <c:v>8.17</c:v>
                </c:pt>
                <c:pt idx="354">
                  <c:v>8.2050000000000001</c:v>
                </c:pt>
                <c:pt idx="355">
                  <c:v>8.254999999999999</c:v>
                </c:pt>
                <c:pt idx="356">
                  <c:v>8.2899999999999991</c:v>
                </c:pt>
                <c:pt idx="357">
                  <c:v>8.3249999999999993</c:v>
                </c:pt>
                <c:pt idx="358">
                  <c:v>8.3249999999999993</c:v>
                </c:pt>
                <c:pt idx="359">
                  <c:v>8.375</c:v>
                </c:pt>
                <c:pt idx="360">
                  <c:v>8.3949999999999996</c:v>
                </c:pt>
                <c:pt idx="361">
                  <c:v>8.39</c:v>
                </c:pt>
                <c:pt idx="362">
                  <c:v>8.41</c:v>
                </c:pt>
                <c:pt idx="363">
                  <c:v>8.4600000000000009</c:v>
                </c:pt>
                <c:pt idx="364">
                  <c:v>8.4149999999999991</c:v>
                </c:pt>
                <c:pt idx="365">
                  <c:v>8.4600000000000009</c:v>
                </c:pt>
                <c:pt idx="366">
                  <c:v>8.4400000000000013</c:v>
                </c:pt>
                <c:pt idx="367">
                  <c:v>8.4450000000000003</c:v>
                </c:pt>
                <c:pt idx="368">
                  <c:v>8.48</c:v>
                </c:pt>
                <c:pt idx="369">
                  <c:v>8.4450000000000003</c:v>
                </c:pt>
                <c:pt idx="370">
                  <c:v>8.4549999999999983</c:v>
                </c:pt>
                <c:pt idx="371">
                  <c:v>8.49</c:v>
                </c:pt>
                <c:pt idx="372">
                  <c:v>8.3949999999999996</c:v>
                </c:pt>
                <c:pt idx="373">
                  <c:v>8.3999999999999986</c:v>
                </c:pt>
                <c:pt idx="374">
                  <c:v>8.4</c:v>
                </c:pt>
                <c:pt idx="375">
                  <c:v>8.4450000000000003</c:v>
                </c:pt>
                <c:pt idx="376">
                  <c:v>8.52</c:v>
                </c:pt>
                <c:pt idx="377">
                  <c:v>8.5850000000000009</c:v>
                </c:pt>
                <c:pt idx="378">
                  <c:v>8.625</c:v>
                </c:pt>
                <c:pt idx="379">
                  <c:v>8.59</c:v>
                </c:pt>
                <c:pt idx="380">
                  <c:v>8.5599999999999987</c:v>
                </c:pt>
                <c:pt idx="381">
                  <c:v>8.59</c:v>
                </c:pt>
                <c:pt idx="382">
                  <c:v>8.6750000000000007</c:v>
                </c:pt>
                <c:pt idx="383">
                  <c:v>8.7199999999999989</c:v>
                </c:pt>
                <c:pt idx="384">
                  <c:v>8.7750000000000004</c:v>
                </c:pt>
                <c:pt idx="385">
                  <c:v>8.73</c:v>
                </c:pt>
                <c:pt idx="386">
                  <c:v>8.74</c:v>
                </c:pt>
                <c:pt idx="387">
                  <c:v>8.6900000000000013</c:v>
                </c:pt>
                <c:pt idx="388">
                  <c:v>8.6549999999999994</c:v>
                </c:pt>
                <c:pt idx="389">
                  <c:v>8.6349999999999998</c:v>
                </c:pt>
                <c:pt idx="390">
                  <c:v>8.6349999999999998</c:v>
                </c:pt>
                <c:pt idx="391">
                  <c:v>8.5749999999999993</c:v>
                </c:pt>
                <c:pt idx="392">
                  <c:v>8.5350000000000001</c:v>
                </c:pt>
                <c:pt idx="393">
                  <c:v>8.5500000000000007</c:v>
                </c:pt>
                <c:pt idx="394">
                  <c:v>8.48</c:v>
                </c:pt>
                <c:pt idx="395">
                  <c:v>8.51</c:v>
                </c:pt>
                <c:pt idx="396">
                  <c:v>8.5549999999999997</c:v>
                </c:pt>
                <c:pt idx="397">
                  <c:v>8.52</c:v>
                </c:pt>
                <c:pt idx="398">
                  <c:v>8.5250000000000004</c:v>
                </c:pt>
                <c:pt idx="399">
                  <c:v>8.5100000000000016</c:v>
                </c:pt>
                <c:pt idx="400">
                  <c:v>8.39</c:v>
                </c:pt>
                <c:pt idx="401">
                  <c:v>8.370000000000001</c:v>
                </c:pt>
                <c:pt idx="402">
                  <c:v>8.3949999999999996</c:v>
                </c:pt>
                <c:pt idx="403">
                  <c:v>8.5</c:v>
                </c:pt>
                <c:pt idx="404">
                  <c:v>8.5150000000000006</c:v>
                </c:pt>
                <c:pt idx="405">
                  <c:v>8.6050000000000004</c:v>
                </c:pt>
                <c:pt idx="406">
                  <c:v>8.6849999999999987</c:v>
                </c:pt>
                <c:pt idx="407">
                  <c:v>8.61</c:v>
                </c:pt>
                <c:pt idx="408">
                  <c:v>8.625</c:v>
                </c:pt>
                <c:pt idx="409">
                  <c:v>8.6550000000000011</c:v>
                </c:pt>
                <c:pt idx="410">
                  <c:v>8.65</c:v>
                </c:pt>
                <c:pt idx="411">
                  <c:v>8.754999999999999</c:v>
                </c:pt>
                <c:pt idx="412">
                  <c:v>8.8150000000000013</c:v>
                </c:pt>
                <c:pt idx="413">
                  <c:v>8.745000000000001</c:v>
                </c:pt>
                <c:pt idx="414">
                  <c:v>8.75</c:v>
                </c:pt>
                <c:pt idx="415">
                  <c:v>8.65</c:v>
                </c:pt>
                <c:pt idx="416">
                  <c:v>8.7249999999999996</c:v>
                </c:pt>
                <c:pt idx="417">
                  <c:v>8.69</c:v>
                </c:pt>
                <c:pt idx="418">
                  <c:v>8.7249999999999996</c:v>
                </c:pt>
                <c:pt idx="419">
                  <c:v>8.7899999999999991</c:v>
                </c:pt>
                <c:pt idx="420">
                  <c:v>8.9400000000000013</c:v>
                </c:pt>
                <c:pt idx="421">
                  <c:v>9.0399999999999991</c:v>
                </c:pt>
                <c:pt idx="422">
                  <c:v>9.0300000000000011</c:v>
                </c:pt>
                <c:pt idx="423">
                  <c:v>8.9149999999999991</c:v>
                </c:pt>
                <c:pt idx="424">
                  <c:v>8.93</c:v>
                </c:pt>
                <c:pt idx="425">
                  <c:v>8.91</c:v>
                </c:pt>
                <c:pt idx="426">
                  <c:v>8.8849999999999998</c:v>
                </c:pt>
                <c:pt idx="427">
                  <c:v>8.8650000000000002</c:v>
                </c:pt>
                <c:pt idx="428">
                  <c:v>8.91</c:v>
                </c:pt>
                <c:pt idx="429">
                  <c:v>8.93</c:v>
                </c:pt>
                <c:pt idx="430">
                  <c:v>8.9</c:v>
                </c:pt>
                <c:pt idx="431">
                  <c:v>8.9550000000000001</c:v>
                </c:pt>
                <c:pt idx="432">
                  <c:v>8.8699999999999992</c:v>
                </c:pt>
                <c:pt idx="433">
                  <c:v>8.83</c:v>
                </c:pt>
                <c:pt idx="434">
                  <c:v>8.81</c:v>
                </c:pt>
                <c:pt idx="435">
                  <c:v>8.8150000000000013</c:v>
                </c:pt>
                <c:pt idx="436">
                  <c:v>8.8350000000000009</c:v>
                </c:pt>
                <c:pt idx="437">
                  <c:v>8.8550000000000004</c:v>
                </c:pt>
                <c:pt idx="438">
                  <c:v>8.9699999999999989</c:v>
                </c:pt>
                <c:pt idx="439">
                  <c:v>8.9550000000000001</c:v>
                </c:pt>
                <c:pt idx="440">
                  <c:v>8.9749999999999996</c:v>
                </c:pt>
                <c:pt idx="441">
                  <c:v>9.004999999999999</c:v>
                </c:pt>
                <c:pt idx="442">
                  <c:v>8.8849999999999998</c:v>
                </c:pt>
                <c:pt idx="443">
                  <c:v>9.0500000000000007</c:v>
                </c:pt>
                <c:pt idx="444">
                  <c:v>9.2100000000000009</c:v>
                </c:pt>
                <c:pt idx="445">
                  <c:v>9.2399999999999984</c:v>
                </c:pt>
                <c:pt idx="446">
                  <c:v>9.2399999999999984</c:v>
                </c:pt>
                <c:pt idx="447">
                  <c:v>9.2100000000000009</c:v>
                </c:pt>
                <c:pt idx="448">
                  <c:v>9.17</c:v>
                </c:pt>
                <c:pt idx="449">
                  <c:v>9.120000000000001</c:v>
                </c:pt>
                <c:pt idx="450">
                  <c:v>9.1900000000000013</c:v>
                </c:pt>
                <c:pt idx="451">
                  <c:v>9.245000000000001</c:v>
                </c:pt>
                <c:pt idx="452">
                  <c:v>9.23</c:v>
                </c:pt>
                <c:pt idx="453">
                  <c:v>9.2349999999999994</c:v>
                </c:pt>
                <c:pt idx="454">
                  <c:v>9.2249999999999996</c:v>
                </c:pt>
                <c:pt idx="455">
                  <c:v>9.1750000000000007</c:v>
                </c:pt>
                <c:pt idx="456">
                  <c:v>9.1950000000000003</c:v>
                </c:pt>
                <c:pt idx="457">
                  <c:v>9.2349999999999994</c:v>
                </c:pt>
                <c:pt idx="458">
                  <c:v>9.3149999999999995</c:v>
                </c:pt>
                <c:pt idx="459">
                  <c:v>9.1900000000000013</c:v>
                </c:pt>
                <c:pt idx="460">
                  <c:v>9.2149999999999999</c:v>
                </c:pt>
                <c:pt idx="461">
                  <c:v>9.129999999999999</c:v>
                </c:pt>
                <c:pt idx="462">
                  <c:v>9.125</c:v>
                </c:pt>
                <c:pt idx="463">
                  <c:v>9.07</c:v>
                </c:pt>
                <c:pt idx="464">
                  <c:v>9.11</c:v>
                </c:pt>
                <c:pt idx="465">
                  <c:v>9.2399999999999984</c:v>
                </c:pt>
                <c:pt idx="466">
                  <c:v>9.1999999999999993</c:v>
                </c:pt>
                <c:pt idx="467">
                  <c:v>9.18</c:v>
                </c:pt>
                <c:pt idx="468">
                  <c:v>9.25</c:v>
                </c:pt>
                <c:pt idx="469">
                  <c:v>9.1900000000000013</c:v>
                </c:pt>
                <c:pt idx="470">
                  <c:v>9.0250000000000004</c:v>
                </c:pt>
                <c:pt idx="471">
                  <c:v>9.0300000000000011</c:v>
                </c:pt>
                <c:pt idx="472">
                  <c:v>8.9899999999999984</c:v>
                </c:pt>
                <c:pt idx="473">
                  <c:v>9.120000000000001</c:v>
                </c:pt>
                <c:pt idx="474">
                  <c:v>9.4200000000000017</c:v>
                </c:pt>
                <c:pt idx="475">
                  <c:v>9.5</c:v>
                </c:pt>
                <c:pt idx="476">
                  <c:v>9.4050000000000011</c:v>
                </c:pt>
                <c:pt idx="477">
                  <c:v>9.3150000000000013</c:v>
                </c:pt>
                <c:pt idx="478">
                  <c:v>9.2650000000000006</c:v>
                </c:pt>
                <c:pt idx="479">
                  <c:v>9.2100000000000009</c:v>
                </c:pt>
                <c:pt idx="480">
                  <c:v>9.19</c:v>
                </c:pt>
                <c:pt idx="481">
                  <c:v>9.2200000000000006</c:v>
                </c:pt>
                <c:pt idx="482">
                  <c:v>9.2949999999999999</c:v>
                </c:pt>
                <c:pt idx="483">
                  <c:v>9.3550000000000004</c:v>
                </c:pt>
                <c:pt idx="484">
                  <c:v>9.3550000000000004</c:v>
                </c:pt>
                <c:pt idx="485">
                  <c:v>9.620000000000001</c:v>
                </c:pt>
                <c:pt idx="486">
                  <c:v>9.6050000000000004</c:v>
                </c:pt>
                <c:pt idx="487">
                  <c:v>9.6999999999999993</c:v>
                </c:pt>
                <c:pt idx="488">
                  <c:v>9.8949999999999996</c:v>
                </c:pt>
                <c:pt idx="489">
                  <c:v>9.8999999999999986</c:v>
                </c:pt>
                <c:pt idx="490">
                  <c:v>9.9450000000000003</c:v>
                </c:pt>
                <c:pt idx="491">
                  <c:v>9.99</c:v>
                </c:pt>
                <c:pt idx="492">
                  <c:v>9.9649999999999999</c:v>
                </c:pt>
                <c:pt idx="493">
                  <c:v>10.135</c:v>
                </c:pt>
                <c:pt idx="494">
                  <c:v>10.215</c:v>
                </c:pt>
                <c:pt idx="495">
                  <c:v>10.17</c:v>
                </c:pt>
                <c:pt idx="496">
                  <c:v>10.27</c:v>
                </c:pt>
                <c:pt idx="497">
                  <c:v>10.32</c:v>
                </c:pt>
                <c:pt idx="498">
                  <c:v>10.225</c:v>
                </c:pt>
                <c:pt idx="499">
                  <c:v>10.36</c:v>
                </c:pt>
                <c:pt idx="500">
                  <c:v>10.285</c:v>
                </c:pt>
                <c:pt idx="501">
                  <c:v>10.195</c:v>
                </c:pt>
                <c:pt idx="502">
                  <c:v>10.175000000000001</c:v>
                </c:pt>
                <c:pt idx="503">
                  <c:v>10.344999999999999</c:v>
                </c:pt>
                <c:pt idx="504">
                  <c:v>10.405000000000001</c:v>
                </c:pt>
                <c:pt idx="505">
                  <c:v>10.31</c:v>
                </c:pt>
              </c:numCache>
            </c:numRef>
          </c:val>
          <c:smooth val="0"/>
          <c:extLst>
            <c:ext xmlns:c16="http://schemas.microsoft.com/office/drawing/2014/chart" uri="{C3380CC4-5D6E-409C-BE32-E72D297353CC}">
              <c16:uniqueId val="{00000003-E403-6648-A26E-AA946F4DF00F}"/>
            </c:ext>
          </c:extLst>
        </c:ser>
        <c:dLbls>
          <c:showLegendKey val="0"/>
          <c:showVal val="0"/>
          <c:showCatName val="0"/>
          <c:showSerName val="0"/>
          <c:showPercent val="0"/>
          <c:showBubbleSize val="0"/>
        </c:dLbls>
        <c:smooth val="0"/>
        <c:axId val="243103808"/>
        <c:axId val="1878801007"/>
      </c:lineChart>
      <c:dateAx>
        <c:axId val="243103808"/>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878801007"/>
        <c:crosses val="autoZero"/>
        <c:auto val="1"/>
        <c:lblOffset val="100"/>
        <c:baseTimeUnit val="days"/>
      </c:dateAx>
      <c:valAx>
        <c:axId val="187880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43103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1-day VaR</c:v>
          </c:tx>
          <c:spPr>
            <a:ln w="28575" cap="rnd">
              <a:solidFill>
                <a:schemeClr val="accent1"/>
              </a:solidFill>
              <a:round/>
            </a:ln>
            <a:effectLst/>
          </c:spPr>
          <c:marker>
            <c:symbol val="none"/>
          </c:marker>
          <c:cat>
            <c:numRef>
              <c:f>Portf_Bond!$A$14:$A$262</c:f>
              <c:numCache>
                <c:formatCode>m/d/yy</c:formatCode>
                <c:ptCount val="249"/>
                <c:pt idx="0">
                  <c:v>43132</c:v>
                </c:pt>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c:v>43111</c:v>
                </c:pt>
                <c:pt idx="16">
                  <c:v>43110</c:v>
                </c:pt>
                <c:pt idx="17">
                  <c:v>43109</c:v>
                </c:pt>
                <c:pt idx="18">
                  <c:v>43105</c:v>
                </c:pt>
                <c:pt idx="19">
                  <c:v>43104</c:v>
                </c:pt>
                <c:pt idx="20">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c:v>43077</c:v>
                </c:pt>
                <c:pt idx="37">
                  <c:v>43076</c:v>
                </c:pt>
                <c:pt idx="38">
                  <c:v>43075</c:v>
                </c:pt>
                <c:pt idx="39">
                  <c:v>43074</c:v>
                </c:pt>
                <c:pt idx="40">
                  <c:v>43073</c:v>
                </c:pt>
                <c:pt idx="41">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c:v>43047</c:v>
                </c:pt>
                <c:pt idx="59">
                  <c:v>43046</c:v>
                </c:pt>
                <c:pt idx="60">
                  <c:v>43042</c:v>
                </c:pt>
                <c:pt idx="61">
                  <c:v>43041</c:v>
                </c:pt>
                <c:pt idx="62">
                  <c:v>43040</c:v>
                </c:pt>
                <c:pt idx="63">
                  <c:v>43039</c:v>
                </c:pt>
                <c:pt idx="64">
                  <c:v>43038</c:v>
                </c:pt>
                <c:pt idx="65">
                  <c:v>43035</c:v>
                </c:pt>
                <c:pt idx="66">
                  <c:v>43034</c:v>
                </c:pt>
                <c:pt idx="67">
                  <c:v>43033</c:v>
                </c:pt>
                <c:pt idx="68">
                  <c:v>43032</c:v>
                </c:pt>
                <c:pt idx="69">
                  <c:v>43031</c:v>
                </c:pt>
                <c:pt idx="70">
                  <c:v>43028</c:v>
                </c:pt>
                <c:pt idx="71">
                  <c:v>43027</c:v>
                </c:pt>
                <c:pt idx="72">
                  <c:v>43026</c:v>
                </c:pt>
                <c:pt idx="73">
                  <c:v>43025</c:v>
                </c:pt>
                <c:pt idx="74">
                  <c:v>43024</c:v>
                </c:pt>
                <c:pt idx="75">
                  <c:v>43021</c:v>
                </c:pt>
                <c:pt idx="76">
                  <c:v>43020</c:v>
                </c:pt>
                <c:pt idx="77">
                  <c:v>43019</c:v>
                </c:pt>
                <c:pt idx="78">
                  <c:v>43018</c:v>
                </c:pt>
                <c:pt idx="79">
                  <c:v>43017</c:v>
                </c:pt>
                <c:pt idx="80">
                  <c:v>43014</c:v>
                </c:pt>
                <c:pt idx="81">
                  <c:v>43013</c:v>
                </c:pt>
                <c:pt idx="82">
                  <c:v>43012</c:v>
                </c:pt>
                <c:pt idx="83">
                  <c:v>43011</c:v>
                </c:pt>
                <c:pt idx="84">
                  <c:v>43010</c:v>
                </c:pt>
                <c:pt idx="85">
                  <c:v>43007</c:v>
                </c:pt>
                <c:pt idx="86">
                  <c:v>43006</c:v>
                </c:pt>
                <c:pt idx="87">
                  <c:v>43005</c:v>
                </c:pt>
                <c:pt idx="88">
                  <c:v>43004</c:v>
                </c:pt>
                <c:pt idx="89">
                  <c:v>43003</c:v>
                </c:pt>
                <c:pt idx="90">
                  <c:v>43000</c:v>
                </c:pt>
                <c:pt idx="91">
                  <c:v>42999</c:v>
                </c:pt>
                <c:pt idx="92">
                  <c:v>42998</c:v>
                </c:pt>
                <c:pt idx="93">
                  <c:v>42997</c:v>
                </c:pt>
                <c:pt idx="94">
                  <c:v>42996</c:v>
                </c:pt>
                <c:pt idx="95">
                  <c:v>42993</c:v>
                </c:pt>
                <c:pt idx="96">
                  <c:v>42992</c:v>
                </c:pt>
                <c:pt idx="97">
                  <c:v>42991</c:v>
                </c:pt>
                <c:pt idx="98">
                  <c:v>42990</c:v>
                </c:pt>
                <c:pt idx="99">
                  <c:v>42989</c:v>
                </c:pt>
                <c:pt idx="100">
                  <c:v>42986</c:v>
                </c:pt>
                <c:pt idx="101">
                  <c:v>42985</c:v>
                </c:pt>
                <c:pt idx="102">
                  <c:v>42984</c:v>
                </c:pt>
                <c:pt idx="103">
                  <c:v>42983</c:v>
                </c:pt>
                <c:pt idx="104">
                  <c:v>42982</c:v>
                </c:pt>
                <c:pt idx="105">
                  <c:v>42979</c:v>
                </c:pt>
                <c:pt idx="106">
                  <c:v>42978</c:v>
                </c:pt>
                <c:pt idx="107">
                  <c:v>42977</c:v>
                </c:pt>
                <c:pt idx="108">
                  <c:v>42976</c:v>
                </c:pt>
                <c:pt idx="109">
                  <c:v>42975</c:v>
                </c:pt>
                <c:pt idx="110">
                  <c:v>42972</c:v>
                </c:pt>
                <c:pt idx="111">
                  <c:v>42971</c:v>
                </c:pt>
                <c:pt idx="112">
                  <c:v>42970</c:v>
                </c:pt>
                <c:pt idx="113">
                  <c:v>42969</c:v>
                </c:pt>
                <c:pt idx="114">
                  <c:v>42968</c:v>
                </c:pt>
                <c:pt idx="115">
                  <c:v>42965</c:v>
                </c:pt>
                <c:pt idx="116">
                  <c:v>42964</c:v>
                </c:pt>
                <c:pt idx="117">
                  <c:v>42963</c:v>
                </c:pt>
                <c:pt idx="118">
                  <c:v>42962</c:v>
                </c:pt>
                <c:pt idx="119">
                  <c:v>42961</c:v>
                </c:pt>
                <c:pt idx="120">
                  <c:v>42958</c:v>
                </c:pt>
                <c:pt idx="121">
                  <c:v>42957</c:v>
                </c:pt>
                <c:pt idx="122">
                  <c:v>42956</c:v>
                </c:pt>
                <c:pt idx="123">
                  <c:v>42955</c:v>
                </c:pt>
                <c:pt idx="124">
                  <c:v>42954</c:v>
                </c:pt>
                <c:pt idx="125">
                  <c:v>42951</c:v>
                </c:pt>
                <c:pt idx="126">
                  <c:v>42950</c:v>
                </c:pt>
                <c:pt idx="127">
                  <c:v>42949</c:v>
                </c:pt>
                <c:pt idx="128">
                  <c:v>42948</c:v>
                </c:pt>
                <c:pt idx="129">
                  <c:v>42947</c:v>
                </c:pt>
                <c:pt idx="130">
                  <c:v>42944</c:v>
                </c:pt>
                <c:pt idx="131">
                  <c:v>42943</c:v>
                </c:pt>
                <c:pt idx="132">
                  <c:v>42942</c:v>
                </c:pt>
                <c:pt idx="133">
                  <c:v>42941</c:v>
                </c:pt>
                <c:pt idx="134">
                  <c:v>42940</c:v>
                </c:pt>
                <c:pt idx="135">
                  <c:v>42937</c:v>
                </c:pt>
                <c:pt idx="136">
                  <c:v>42936</c:v>
                </c:pt>
                <c:pt idx="137">
                  <c:v>42935</c:v>
                </c:pt>
                <c:pt idx="138">
                  <c:v>42934</c:v>
                </c:pt>
                <c:pt idx="139">
                  <c:v>42933</c:v>
                </c:pt>
                <c:pt idx="140">
                  <c:v>42930</c:v>
                </c:pt>
                <c:pt idx="141">
                  <c:v>42929</c:v>
                </c:pt>
                <c:pt idx="142">
                  <c:v>42928</c:v>
                </c:pt>
                <c:pt idx="143">
                  <c:v>42927</c:v>
                </c:pt>
                <c:pt idx="144">
                  <c:v>42926</c:v>
                </c:pt>
                <c:pt idx="145">
                  <c:v>42923</c:v>
                </c:pt>
                <c:pt idx="146">
                  <c:v>42922</c:v>
                </c:pt>
                <c:pt idx="147">
                  <c:v>42921</c:v>
                </c:pt>
                <c:pt idx="148">
                  <c:v>42920</c:v>
                </c:pt>
                <c:pt idx="149">
                  <c:v>42919</c:v>
                </c:pt>
                <c:pt idx="150">
                  <c:v>42916</c:v>
                </c:pt>
                <c:pt idx="151">
                  <c:v>42915</c:v>
                </c:pt>
                <c:pt idx="152">
                  <c:v>42914</c:v>
                </c:pt>
                <c:pt idx="153">
                  <c:v>42913</c:v>
                </c:pt>
                <c:pt idx="154">
                  <c:v>42912</c:v>
                </c:pt>
                <c:pt idx="155">
                  <c:v>42909</c:v>
                </c:pt>
                <c:pt idx="156">
                  <c:v>42908</c:v>
                </c:pt>
                <c:pt idx="157">
                  <c:v>42907</c:v>
                </c:pt>
                <c:pt idx="158">
                  <c:v>42906</c:v>
                </c:pt>
                <c:pt idx="159">
                  <c:v>42905</c:v>
                </c:pt>
                <c:pt idx="160">
                  <c:v>42902</c:v>
                </c:pt>
                <c:pt idx="161">
                  <c:v>42901</c:v>
                </c:pt>
                <c:pt idx="162">
                  <c:v>42900</c:v>
                </c:pt>
                <c:pt idx="163">
                  <c:v>42899</c:v>
                </c:pt>
                <c:pt idx="164">
                  <c:v>42895</c:v>
                </c:pt>
                <c:pt idx="165">
                  <c:v>42894</c:v>
                </c:pt>
                <c:pt idx="166">
                  <c:v>42893</c:v>
                </c:pt>
                <c:pt idx="167">
                  <c:v>42892</c:v>
                </c:pt>
                <c:pt idx="168">
                  <c:v>42891</c:v>
                </c:pt>
                <c:pt idx="169">
                  <c:v>42888</c:v>
                </c:pt>
                <c:pt idx="170">
                  <c:v>42887</c:v>
                </c:pt>
                <c:pt idx="171">
                  <c:v>42886</c:v>
                </c:pt>
                <c:pt idx="172">
                  <c:v>42885</c:v>
                </c:pt>
                <c:pt idx="173">
                  <c:v>42884</c:v>
                </c:pt>
                <c:pt idx="174">
                  <c:v>42881</c:v>
                </c:pt>
                <c:pt idx="175">
                  <c:v>42880</c:v>
                </c:pt>
                <c:pt idx="176">
                  <c:v>42879</c:v>
                </c:pt>
                <c:pt idx="177">
                  <c:v>42878</c:v>
                </c:pt>
                <c:pt idx="178">
                  <c:v>42877</c:v>
                </c:pt>
                <c:pt idx="179">
                  <c:v>42874</c:v>
                </c:pt>
                <c:pt idx="180">
                  <c:v>42873</c:v>
                </c:pt>
                <c:pt idx="181">
                  <c:v>42872</c:v>
                </c:pt>
                <c:pt idx="182">
                  <c:v>42871</c:v>
                </c:pt>
                <c:pt idx="183">
                  <c:v>42870</c:v>
                </c:pt>
                <c:pt idx="184">
                  <c:v>42867</c:v>
                </c:pt>
                <c:pt idx="185">
                  <c:v>42866</c:v>
                </c:pt>
                <c:pt idx="186">
                  <c:v>42865</c:v>
                </c:pt>
                <c:pt idx="187">
                  <c:v>42860</c:v>
                </c:pt>
                <c:pt idx="188">
                  <c:v>42859</c:v>
                </c:pt>
                <c:pt idx="189">
                  <c:v>42858</c:v>
                </c:pt>
                <c:pt idx="190">
                  <c:v>42857</c:v>
                </c:pt>
                <c:pt idx="191">
                  <c:v>42853</c:v>
                </c:pt>
                <c:pt idx="192">
                  <c:v>42852</c:v>
                </c:pt>
                <c:pt idx="193">
                  <c:v>42851</c:v>
                </c:pt>
                <c:pt idx="194">
                  <c:v>42850</c:v>
                </c:pt>
                <c:pt idx="195">
                  <c:v>42849</c:v>
                </c:pt>
                <c:pt idx="196">
                  <c:v>42845</c:v>
                </c:pt>
                <c:pt idx="197">
                  <c:v>42844</c:v>
                </c:pt>
                <c:pt idx="198">
                  <c:v>42843</c:v>
                </c:pt>
                <c:pt idx="199">
                  <c:v>42842</c:v>
                </c:pt>
                <c:pt idx="200">
                  <c:v>42839</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42801</c:v>
                </c:pt>
                <c:pt idx="228">
                  <c:v>42800</c:v>
                </c:pt>
                <c:pt idx="229">
                  <c:v>42797</c:v>
                </c:pt>
                <c:pt idx="230">
                  <c:v>42796</c:v>
                </c:pt>
                <c:pt idx="231">
                  <c:v>42795</c:v>
                </c:pt>
                <c:pt idx="232">
                  <c:v>42794</c:v>
                </c:pt>
                <c:pt idx="233">
                  <c:v>42793</c:v>
                </c:pt>
                <c:pt idx="234">
                  <c:v>42790</c:v>
                </c:pt>
                <c:pt idx="235">
                  <c:v>42788</c:v>
                </c:pt>
                <c:pt idx="236">
                  <c:v>42787</c:v>
                </c:pt>
                <c:pt idx="237">
                  <c:v>42786</c:v>
                </c:pt>
                <c:pt idx="238">
                  <c:v>42783</c:v>
                </c:pt>
                <c:pt idx="239">
                  <c:v>42782</c:v>
                </c:pt>
                <c:pt idx="240">
                  <c:v>42781</c:v>
                </c:pt>
                <c:pt idx="241">
                  <c:v>42780</c:v>
                </c:pt>
                <c:pt idx="242">
                  <c:v>42779</c:v>
                </c:pt>
                <c:pt idx="243">
                  <c:v>42776</c:v>
                </c:pt>
                <c:pt idx="244">
                  <c:v>42775</c:v>
                </c:pt>
                <c:pt idx="245">
                  <c:v>42774</c:v>
                </c:pt>
                <c:pt idx="246">
                  <c:v>42773</c:v>
                </c:pt>
                <c:pt idx="247">
                  <c:v>42772</c:v>
                </c:pt>
                <c:pt idx="248">
                  <c:v>42769</c:v>
                </c:pt>
              </c:numCache>
            </c:numRef>
          </c:cat>
          <c:val>
            <c:numRef>
              <c:f>Portf_Bond!$E$14:$E$262</c:f>
              <c:numCache>
                <c:formatCode>0.00%</c:formatCode>
                <c:ptCount val="249"/>
                <c:pt idx="0">
                  <c:v>-7.6675722037862258E-3</c:v>
                </c:pt>
                <c:pt idx="1">
                  <c:v>-7.6607974623318009E-3</c:v>
                </c:pt>
                <c:pt idx="2">
                  <c:v>-7.6451043778552798E-3</c:v>
                </c:pt>
                <c:pt idx="3">
                  <c:v>-7.6000078238245552E-3</c:v>
                </c:pt>
                <c:pt idx="4">
                  <c:v>-7.6452248858897062E-3</c:v>
                </c:pt>
                <c:pt idx="5">
                  <c:v>-7.6598846620095874E-3</c:v>
                </c:pt>
                <c:pt idx="6">
                  <c:v>-7.6874435600880805E-3</c:v>
                </c:pt>
                <c:pt idx="7">
                  <c:v>-7.6877085000948975E-3</c:v>
                </c:pt>
                <c:pt idx="8">
                  <c:v>-7.6926392876265782E-3</c:v>
                </c:pt>
                <c:pt idx="9">
                  <c:v>-7.7133106377048092E-3</c:v>
                </c:pt>
                <c:pt idx="10">
                  <c:v>-7.7042288660322247E-3</c:v>
                </c:pt>
                <c:pt idx="11">
                  <c:v>-7.7015777607837401E-3</c:v>
                </c:pt>
                <c:pt idx="12">
                  <c:v>-7.7132424864896996E-3</c:v>
                </c:pt>
                <c:pt idx="13">
                  <c:v>-7.7241367511046979E-3</c:v>
                </c:pt>
                <c:pt idx="14">
                  <c:v>-7.6826739752676879E-3</c:v>
                </c:pt>
                <c:pt idx="15">
                  <c:v>-7.6784629597065335E-3</c:v>
                </c:pt>
                <c:pt idx="16">
                  <c:v>-7.6412120406370264E-3</c:v>
                </c:pt>
                <c:pt idx="17">
                  <c:v>-7.6854380540037374E-3</c:v>
                </c:pt>
                <c:pt idx="18">
                  <c:v>-7.6021411306597241E-3</c:v>
                </c:pt>
                <c:pt idx="19">
                  <c:v>-7.5964436530364752E-3</c:v>
                </c:pt>
                <c:pt idx="20">
                  <c:v>-7.6012665870734807E-3</c:v>
                </c:pt>
                <c:pt idx="21">
                  <c:v>-7.5835723830822623E-3</c:v>
                </c:pt>
                <c:pt idx="22">
                  <c:v>-7.5263504059694328E-3</c:v>
                </c:pt>
                <c:pt idx="23">
                  <c:v>-7.57020964292353E-3</c:v>
                </c:pt>
                <c:pt idx="24">
                  <c:v>-7.5879057672135677E-3</c:v>
                </c:pt>
                <c:pt idx="25">
                  <c:v>-7.6063135023429294E-3</c:v>
                </c:pt>
                <c:pt idx="26">
                  <c:v>-7.6040789839198321E-3</c:v>
                </c:pt>
                <c:pt idx="27">
                  <c:v>-7.6386070273680752E-3</c:v>
                </c:pt>
                <c:pt idx="28">
                  <c:v>-7.6437457204337591E-3</c:v>
                </c:pt>
                <c:pt idx="29">
                  <c:v>-7.6415227912741022E-3</c:v>
                </c:pt>
                <c:pt idx="30">
                  <c:v>-7.6644031433422567E-3</c:v>
                </c:pt>
                <c:pt idx="31">
                  <c:v>-7.6848322836790542E-3</c:v>
                </c:pt>
                <c:pt idx="32">
                  <c:v>-7.691010717679846E-3</c:v>
                </c:pt>
                <c:pt idx="33">
                  <c:v>-7.7262422575554114E-3</c:v>
                </c:pt>
                <c:pt idx="34">
                  <c:v>-7.7308155703180751E-3</c:v>
                </c:pt>
                <c:pt idx="35">
                  <c:v>-7.7479620328923674E-3</c:v>
                </c:pt>
                <c:pt idx="36">
                  <c:v>-7.7417535876982213E-3</c:v>
                </c:pt>
                <c:pt idx="37">
                  <c:v>-7.7399952647133593E-3</c:v>
                </c:pt>
                <c:pt idx="38">
                  <c:v>-7.7437885337052551E-3</c:v>
                </c:pt>
                <c:pt idx="39">
                  <c:v>-7.7484788271246609E-3</c:v>
                </c:pt>
                <c:pt idx="40">
                  <c:v>-7.7294444580077518E-3</c:v>
                </c:pt>
                <c:pt idx="41">
                  <c:v>-7.7458362952705197E-3</c:v>
                </c:pt>
                <c:pt idx="42">
                  <c:v>-7.7631561916263418E-3</c:v>
                </c:pt>
                <c:pt idx="43">
                  <c:v>-7.7486103927085596E-3</c:v>
                </c:pt>
                <c:pt idx="44">
                  <c:v>-7.7542990861655791E-3</c:v>
                </c:pt>
                <c:pt idx="45">
                  <c:v>-7.7708909245796367E-3</c:v>
                </c:pt>
                <c:pt idx="46">
                  <c:v>-7.7721592569952539E-3</c:v>
                </c:pt>
                <c:pt idx="47">
                  <c:v>-7.7929301785597191E-3</c:v>
                </c:pt>
                <c:pt idx="48">
                  <c:v>-7.8082354002105177E-3</c:v>
                </c:pt>
                <c:pt idx="49">
                  <c:v>-7.8202252966551936E-3</c:v>
                </c:pt>
                <c:pt idx="50">
                  <c:v>-7.8365649325368002E-3</c:v>
                </c:pt>
                <c:pt idx="51">
                  <c:v>-7.8486201271682123E-3</c:v>
                </c:pt>
                <c:pt idx="52">
                  <c:v>-7.8662906357284176E-3</c:v>
                </c:pt>
                <c:pt idx="53">
                  <c:v>-7.8449186321880356E-3</c:v>
                </c:pt>
                <c:pt idx="54">
                  <c:v>-7.8469839340149488E-3</c:v>
                </c:pt>
                <c:pt idx="55">
                  <c:v>-7.8389659520960372E-3</c:v>
                </c:pt>
                <c:pt idx="56">
                  <c:v>-7.8630777539101179E-3</c:v>
                </c:pt>
                <c:pt idx="57">
                  <c:v>-7.9189366677604629E-3</c:v>
                </c:pt>
                <c:pt idx="58">
                  <c:v>-7.9512918313270047E-3</c:v>
                </c:pt>
                <c:pt idx="59">
                  <c:v>-7.9701225584922417E-3</c:v>
                </c:pt>
                <c:pt idx="60">
                  <c:v>-7.9568033557870597E-3</c:v>
                </c:pt>
                <c:pt idx="61">
                  <c:v>-7.9831142328822876E-3</c:v>
                </c:pt>
                <c:pt idx="62">
                  <c:v>-8.005933745477643E-3</c:v>
                </c:pt>
                <c:pt idx="63">
                  <c:v>-8.0185943333855418E-3</c:v>
                </c:pt>
                <c:pt idx="64">
                  <c:v>-8.0183469931560045E-3</c:v>
                </c:pt>
                <c:pt idx="65">
                  <c:v>-8.0048934926195293E-3</c:v>
                </c:pt>
                <c:pt idx="66">
                  <c:v>-8.0290305228059335E-3</c:v>
                </c:pt>
                <c:pt idx="67">
                  <c:v>-8.0469565804080906E-3</c:v>
                </c:pt>
                <c:pt idx="68">
                  <c:v>-8.0549843180746043E-3</c:v>
                </c:pt>
                <c:pt idx="69">
                  <c:v>-8.0739814407309058E-3</c:v>
                </c:pt>
                <c:pt idx="70">
                  <c:v>-8.070550634866001E-3</c:v>
                </c:pt>
                <c:pt idx="71">
                  <c:v>-8.0954881527539463E-3</c:v>
                </c:pt>
                <c:pt idx="72">
                  <c:v>-8.0904967770618532E-3</c:v>
                </c:pt>
                <c:pt idx="73">
                  <c:v>-8.0742744279616637E-3</c:v>
                </c:pt>
                <c:pt idx="74">
                  <c:v>-8.0619895238956615E-3</c:v>
                </c:pt>
                <c:pt idx="75">
                  <c:v>-8.118709913626395E-3</c:v>
                </c:pt>
                <c:pt idx="76">
                  <c:v>-8.1294654162191657E-3</c:v>
                </c:pt>
                <c:pt idx="77">
                  <c:v>-8.1424893636653922E-3</c:v>
                </c:pt>
                <c:pt idx="78">
                  <c:v>-8.1653434196012082E-3</c:v>
                </c:pt>
                <c:pt idx="79">
                  <c:v>-8.1740421590891649E-3</c:v>
                </c:pt>
                <c:pt idx="80">
                  <c:v>-8.1993659589786796E-3</c:v>
                </c:pt>
                <c:pt idx="81">
                  <c:v>-8.2190379190201796E-3</c:v>
                </c:pt>
                <c:pt idx="82">
                  <c:v>-8.2310224699599695E-3</c:v>
                </c:pt>
                <c:pt idx="83">
                  <c:v>-8.2504810531594461E-3</c:v>
                </c:pt>
                <c:pt idx="84">
                  <c:v>-8.2452029125681236E-3</c:v>
                </c:pt>
                <c:pt idx="85">
                  <c:v>-8.2732919798734796E-3</c:v>
                </c:pt>
                <c:pt idx="86">
                  <c:v>-8.2808609875350842E-3</c:v>
                </c:pt>
                <c:pt idx="87">
                  <c:v>-8.2262687576504009E-3</c:v>
                </c:pt>
                <c:pt idx="88">
                  <c:v>-8.2204733566983382E-3</c:v>
                </c:pt>
                <c:pt idx="89">
                  <c:v>-8.2228835360709292E-3</c:v>
                </c:pt>
                <c:pt idx="90">
                  <c:v>-8.2598040319938597E-3</c:v>
                </c:pt>
                <c:pt idx="91">
                  <c:v>-8.2803749894774323E-3</c:v>
                </c:pt>
                <c:pt idx="92">
                  <c:v>-8.2951424348871542E-3</c:v>
                </c:pt>
                <c:pt idx="93">
                  <c:v>-8.2875710572901124E-3</c:v>
                </c:pt>
                <c:pt idx="94">
                  <c:v>-8.2984988450588108E-3</c:v>
                </c:pt>
                <c:pt idx="95">
                  <c:v>-8.3435804533728616E-3</c:v>
                </c:pt>
                <c:pt idx="96">
                  <c:v>-8.3801588639840739E-3</c:v>
                </c:pt>
                <c:pt idx="97">
                  <c:v>-8.3906432256025225E-3</c:v>
                </c:pt>
                <c:pt idx="98">
                  <c:v>-8.3966670649571959E-3</c:v>
                </c:pt>
                <c:pt idx="99">
                  <c:v>-8.4158429888178069E-3</c:v>
                </c:pt>
                <c:pt idx="100">
                  <c:v>-8.431286282452417E-3</c:v>
                </c:pt>
                <c:pt idx="101">
                  <c:v>-8.4441317965699599E-3</c:v>
                </c:pt>
                <c:pt idx="102">
                  <c:v>-8.4709314088017226E-3</c:v>
                </c:pt>
                <c:pt idx="103">
                  <c:v>-8.4406246536760654E-3</c:v>
                </c:pt>
                <c:pt idx="104">
                  <c:v>-8.4338817199472397E-3</c:v>
                </c:pt>
                <c:pt idx="105">
                  <c:v>-8.4355264918227774E-3</c:v>
                </c:pt>
                <c:pt idx="106">
                  <c:v>-8.4242866430490372E-3</c:v>
                </c:pt>
                <c:pt idx="107">
                  <c:v>-8.4205591411877778E-3</c:v>
                </c:pt>
                <c:pt idx="108">
                  <c:v>-8.4017711009458582E-3</c:v>
                </c:pt>
                <c:pt idx="109">
                  <c:v>-8.4001088997425546E-3</c:v>
                </c:pt>
                <c:pt idx="110">
                  <c:v>-8.4032617634407728E-3</c:v>
                </c:pt>
                <c:pt idx="111">
                  <c:v>-8.4147284213757379E-3</c:v>
                </c:pt>
                <c:pt idx="112">
                  <c:v>-8.4248299964045058E-3</c:v>
                </c:pt>
                <c:pt idx="113">
                  <c:v>-8.440398318719667E-3</c:v>
                </c:pt>
                <c:pt idx="114">
                  <c:v>-8.4543760370345573E-3</c:v>
                </c:pt>
                <c:pt idx="115">
                  <c:v>-8.4772606771295594E-3</c:v>
                </c:pt>
                <c:pt idx="116">
                  <c:v>-8.4899479545665433E-3</c:v>
                </c:pt>
                <c:pt idx="117">
                  <c:v>-8.5028954537169962E-3</c:v>
                </c:pt>
                <c:pt idx="118">
                  <c:v>-8.5177802175171284E-3</c:v>
                </c:pt>
                <c:pt idx="119">
                  <c:v>-8.5325081429177742E-3</c:v>
                </c:pt>
                <c:pt idx="120">
                  <c:v>-8.5310625235789552E-3</c:v>
                </c:pt>
                <c:pt idx="121">
                  <c:v>-8.5581160816668462E-3</c:v>
                </c:pt>
                <c:pt idx="122">
                  <c:v>-8.5456277763382785E-3</c:v>
                </c:pt>
                <c:pt idx="123">
                  <c:v>-8.5680977313968461E-3</c:v>
                </c:pt>
                <c:pt idx="124">
                  <c:v>-8.5777938292011194E-3</c:v>
                </c:pt>
                <c:pt idx="125">
                  <c:v>-8.6036913938047997E-3</c:v>
                </c:pt>
                <c:pt idx="126">
                  <c:v>-8.5773718530523166E-3</c:v>
                </c:pt>
                <c:pt idx="127">
                  <c:v>-8.539111122381737E-3</c:v>
                </c:pt>
                <c:pt idx="128">
                  <c:v>-8.5628793008507773E-3</c:v>
                </c:pt>
                <c:pt idx="129">
                  <c:v>-8.5863248049337353E-3</c:v>
                </c:pt>
                <c:pt idx="130">
                  <c:v>-8.5953363350252145E-3</c:v>
                </c:pt>
                <c:pt idx="131">
                  <c:v>-8.5860449604181956E-3</c:v>
                </c:pt>
                <c:pt idx="132">
                  <c:v>-8.5552956442682734E-3</c:v>
                </c:pt>
                <c:pt idx="133">
                  <c:v>-8.5576607211686143E-3</c:v>
                </c:pt>
                <c:pt idx="134">
                  <c:v>-8.5244883127048813E-3</c:v>
                </c:pt>
                <c:pt idx="135">
                  <c:v>-8.5477778798895183E-3</c:v>
                </c:pt>
                <c:pt idx="136">
                  <c:v>-8.5738820057734474E-3</c:v>
                </c:pt>
                <c:pt idx="137">
                  <c:v>-8.5833514983424449E-3</c:v>
                </c:pt>
                <c:pt idx="138">
                  <c:v>-8.5936371430555686E-3</c:v>
                </c:pt>
                <c:pt idx="139">
                  <c:v>-8.6332139074162609E-3</c:v>
                </c:pt>
                <c:pt idx="140">
                  <c:v>-8.668302803989664E-3</c:v>
                </c:pt>
                <c:pt idx="141">
                  <c:v>-8.6838461313341036E-3</c:v>
                </c:pt>
                <c:pt idx="142">
                  <c:v>-8.6716576007160942E-3</c:v>
                </c:pt>
                <c:pt idx="143">
                  <c:v>-8.6651425755056855E-3</c:v>
                </c:pt>
                <c:pt idx="144">
                  <c:v>-8.6884084467946168E-3</c:v>
                </c:pt>
                <c:pt idx="145">
                  <c:v>-8.6486577486524913E-3</c:v>
                </c:pt>
                <c:pt idx="146">
                  <c:v>-8.6867080845240436E-3</c:v>
                </c:pt>
                <c:pt idx="147">
                  <c:v>-8.6774909269356267E-3</c:v>
                </c:pt>
                <c:pt idx="148">
                  <c:v>-8.7276383142067034E-3</c:v>
                </c:pt>
                <c:pt idx="149">
                  <c:v>-8.7613860203460976E-3</c:v>
                </c:pt>
                <c:pt idx="150">
                  <c:v>-8.7449833280197689E-3</c:v>
                </c:pt>
                <c:pt idx="151">
                  <c:v>-8.7257080369744083E-3</c:v>
                </c:pt>
                <c:pt idx="152">
                  <c:v>-8.7077702520180957E-3</c:v>
                </c:pt>
                <c:pt idx="153">
                  <c:v>-8.7454827225162748E-3</c:v>
                </c:pt>
                <c:pt idx="154">
                  <c:v>-8.7380731216901934E-3</c:v>
                </c:pt>
                <c:pt idx="155">
                  <c:v>-8.7650255209822114E-3</c:v>
                </c:pt>
                <c:pt idx="156">
                  <c:v>-8.7158789589255811E-3</c:v>
                </c:pt>
                <c:pt idx="157">
                  <c:v>-8.7142351439876038E-3</c:v>
                </c:pt>
                <c:pt idx="158">
                  <c:v>-8.6879908514622302E-3</c:v>
                </c:pt>
                <c:pt idx="159">
                  <c:v>-8.6923495925098748E-3</c:v>
                </c:pt>
                <c:pt idx="160">
                  <c:v>-8.6802019156400918E-3</c:v>
                </c:pt>
                <c:pt idx="161">
                  <c:v>-8.6868846683007643E-3</c:v>
                </c:pt>
                <c:pt idx="162">
                  <c:v>-8.7469983736688846E-3</c:v>
                </c:pt>
                <c:pt idx="163">
                  <c:v>-8.7986740059064761E-3</c:v>
                </c:pt>
                <c:pt idx="164">
                  <c:v>-8.8244903147897125E-3</c:v>
                </c:pt>
                <c:pt idx="165">
                  <c:v>-8.8069742926191307E-3</c:v>
                </c:pt>
                <c:pt idx="166">
                  <c:v>-8.8211306566984577E-3</c:v>
                </c:pt>
                <c:pt idx="167">
                  <c:v>-8.82497233111482E-3</c:v>
                </c:pt>
                <c:pt idx="168">
                  <c:v>-8.8201419090183381E-3</c:v>
                </c:pt>
                <c:pt idx="169">
                  <c:v>-8.8630859559379344E-3</c:v>
                </c:pt>
                <c:pt idx="170">
                  <c:v>-8.8673616241448597E-3</c:v>
                </c:pt>
                <c:pt idx="171">
                  <c:v>-8.8600523061086039E-3</c:v>
                </c:pt>
                <c:pt idx="172">
                  <c:v>-8.8901238417296788E-3</c:v>
                </c:pt>
                <c:pt idx="173">
                  <c:v>-8.9251834620505642E-3</c:v>
                </c:pt>
                <c:pt idx="174">
                  <c:v>-8.9245216227407716E-3</c:v>
                </c:pt>
                <c:pt idx="175">
                  <c:v>-8.9627799356671017E-3</c:v>
                </c:pt>
                <c:pt idx="176">
                  <c:v>-8.9610204132642805E-3</c:v>
                </c:pt>
                <c:pt idx="177">
                  <c:v>-8.9615713006212412E-3</c:v>
                </c:pt>
                <c:pt idx="178">
                  <c:v>-8.9737093951223808E-3</c:v>
                </c:pt>
                <c:pt idx="179">
                  <c:v>-8.9785657531630172E-3</c:v>
                </c:pt>
                <c:pt idx="180">
                  <c:v>-8.9658705136948895E-3</c:v>
                </c:pt>
                <c:pt idx="181">
                  <c:v>-8.9557373698746084E-3</c:v>
                </c:pt>
                <c:pt idx="182">
                  <c:v>-8.9825047990142112E-3</c:v>
                </c:pt>
                <c:pt idx="183">
                  <c:v>-8.9887866345910832E-3</c:v>
                </c:pt>
                <c:pt idx="184">
                  <c:v>-8.9995139045764144E-3</c:v>
                </c:pt>
                <c:pt idx="185">
                  <c:v>-8.9782189448775508E-3</c:v>
                </c:pt>
                <c:pt idx="186">
                  <c:v>-8.9656338153872878E-3</c:v>
                </c:pt>
                <c:pt idx="187">
                  <c:v>-8.893139789350097E-3</c:v>
                </c:pt>
                <c:pt idx="188">
                  <c:v>-8.8838180997294069E-3</c:v>
                </c:pt>
                <c:pt idx="189">
                  <c:v>-8.9272220928411517E-3</c:v>
                </c:pt>
                <c:pt idx="190">
                  <c:v>-8.9399552853121327E-3</c:v>
                </c:pt>
                <c:pt idx="191">
                  <c:v>-8.9677183964611724E-3</c:v>
                </c:pt>
                <c:pt idx="192">
                  <c:v>-8.9306960386894459E-3</c:v>
                </c:pt>
                <c:pt idx="193">
                  <c:v>-8.9137597874680737E-3</c:v>
                </c:pt>
                <c:pt idx="194">
                  <c:v>-8.8909332255820636E-3</c:v>
                </c:pt>
                <c:pt idx="195">
                  <c:v>-8.9324952013218779E-3</c:v>
                </c:pt>
                <c:pt idx="196">
                  <c:v>-8.9416710518839641E-3</c:v>
                </c:pt>
                <c:pt idx="197">
                  <c:v>-8.9253918463795476E-3</c:v>
                </c:pt>
                <c:pt idx="198">
                  <c:v>-8.9612927730947905E-3</c:v>
                </c:pt>
                <c:pt idx="199">
                  <c:v>-8.952431476854858E-3</c:v>
                </c:pt>
                <c:pt idx="200">
                  <c:v>-8.9502104376552385E-3</c:v>
                </c:pt>
                <c:pt idx="201">
                  <c:v>-8.9515755018505401E-3</c:v>
                </c:pt>
                <c:pt idx="202">
                  <c:v>-8.9312393167651442E-3</c:v>
                </c:pt>
                <c:pt idx="203">
                  <c:v>-8.9281956590033847E-3</c:v>
                </c:pt>
                <c:pt idx="204">
                  <c:v>-8.9473422336318956E-3</c:v>
                </c:pt>
                <c:pt idx="205">
                  <c:v>-8.9526705386337568E-3</c:v>
                </c:pt>
                <c:pt idx="206">
                  <c:v>-8.9801998296877659E-3</c:v>
                </c:pt>
                <c:pt idx="207">
                  <c:v>-8.960877349033983E-3</c:v>
                </c:pt>
                <c:pt idx="208">
                  <c:v>-8.9999421888043909E-3</c:v>
                </c:pt>
                <c:pt idx="209">
                  <c:v>-8.9767351376034317E-3</c:v>
                </c:pt>
                <c:pt idx="210">
                  <c:v>-9.0176296425269926E-3</c:v>
                </c:pt>
                <c:pt idx="211">
                  <c:v>-9.0540030770811502E-3</c:v>
                </c:pt>
                <c:pt idx="212">
                  <c:v>-9.0666775437427977E-3</c:v>
                </c:pt>
                <c:pt idx="213">
                  <c:v>-9.1151726832681707E-3</c:v>
                </c:pt>
                <c:pt idx="214">
                  <c:v>-9.1411411016260949E-3</c:v>
                </c:pt>
                <c:pt idx="215">
                  <c:v>-9.1369864529639525E-3</c:v>
                </c:pt>
                <c:pt idx="216">
                  <c:v>-9.1311383976666466E-3</c:v>
                </c:pt>
                <c:pt idx="217">
                  <c:v>-9.1306734665796592E-3</c:v>
                </c:pt>
                <c:pt idx="218">
                  <c:v>-9.1573543306993788E-3</c:v>
                </c:pt>
                <c:pt idx="219">
                  <c:v>-9.2042167144070503E-3</c:v>
                </c:pt>
                <c:pt idx="220">
                  <c:v>-9.2011963728338801E-3</c:v>
                </c:pt>
                <c:pt idx="221">
                  <c:v>-9.2037699941094654E-3</c:v>
                </c:pt>
                <c:pt idx="222">
                  <c:v>-9.1761862136057418E-3</c:v>
                </c:pt>
                <c:pt idx="223">
                  <c:v>-9.1578252425507066E-3</c:v>
                </c:pt>
                <c:pt idx="224">
                  <c:v>-9.159393654377455E-3</c:v>
                </c:pt>
                <c:pt idx="225">
                  <c:v>-9.1634262689336433E-3</c:v>
                </c:pt>
                <c:pt idx="226">
                  <c:v>-9.13736312565472E-3</c:v>
                </c:pt>
                <c:pt idx="227">
                  <c:v>-9.1925113570919485E-3</c:v>
                </c:pt>
                <c:pt idx="228">
                  <c:v>-9.1960662543244254E-3</c:v>
                </c:pt>
                <c:pt idx="229">
                  <c:v>-9.1635047890388701E-3</c:v>
                </c:pt>
                <c:pt idx="230">
                  <c:v>-9.1853704020980805E-3</c:v>
                </c:pt>
                <c:pt idx="231">
                  <c:v>-9.1779488640277088E-3</c:v>
                </c:pt>
                <c:pt idx="232">
                  <c:v>-9.1254237472092499E-3</c:v>
                </c:pt>
                <c:pt idx="233">
                  <c:v>-9.1207694425321385E-3</c:v>
                </c:pt>
                <c:pt idx="234">
                  <c:v>-9.0725934126654906E-3</c:v>
                </c:pt>
                <c:pt idx="235">
                  <c:v>-9.0754066019040937E-3</c:v>
                </c:pt>
                <c:pt idx="236">
                  <c:v>-9.0747048370694045E-3</c:v>
                </c:pt>
                <c:pt idx="237">
                  <c:v>-9.0631807010977099E-3</c:v>
                </c:pt>
                <c:pt idx="238">
                  <c:v>-9.0965293539479256E-3</c:v>
                </c:pt>
                <c:pt idx="239">
                  <c:v>-9.0353407166469096E-3</c:v>
                </c:pt>
                <c:pt idx="240">
                  <c:v>-9.0240136616642225E-3</c:v>
                </c:pt>
                <c:pt idx="241">
                  <c:v>-9.0321039429714627E-3</c:v>
                </c:pt>
                <c:pt idx="242">
                  <c:v>-9.0465217233041129E-3</c:v>
                </c:pt>
                <c:pt idx="243">
                  <c:v>-9.0391212172054886E-3</c:v>
                </c:pt>
                <c:pt idx="244">
                  <c:v>-9.0442520181021439E-3</c:v>
                </c:pt>
                <c:pt idx="245">
                  <c:v>-9.0512783860478719E-3</c:v>
                </c:pt>
                <c:pt idx="246">
                  <c:v>-9.0012785578913266E-3</c:v>
                </c:pt>
                <c:pt idx="247">
                  <c:v>-9.0413500398149205E-3</c:v>
                </c:pt>
                <c:pt idx="248">
                  <c:v>-9.014643194541639E-3</c:v>
                </c:pt>
              </c:numCache>
            </c:numRef>
          </c:val>
          <c:smooth val="0"/>
          <c:extLst>
            <c:ext xmlns:c16="http://schemas.microsoft.com/office/drawing/2014/chart" uri="{C3380CC4-5D6E-409C-BE32-E72D297353CC}">
              <c16:uniqueId val="{00000000-047D-8743-996F-179E8355F63F}"/>
            </c:ext>
          </c:extLst>
        </c:ser>
        <c:ser>
          <c:idx val="1"/>
          <c:order val="1"/>
          <c:tx>
            <c:v>10-day VaR</c:v>
          </c:tx>
          <c:spPr>
            <a:ln w="28575" cap="rnd">
              <a:solidFill>
                <a:schemeClr val="accent2"/>
              </a:solidFill>
              <a:round/>
            </a:ln>
            <a:effectLst/>
          </c:spPr>
          <c:marker>
            <c:symbol val="none"/>
          </c:marker>
          <c:cat>
            <c:numRef>
              <c:f>Portf_Bond!$A$14:$A$262</c:f>
              <c:numCache>
                <c:formatCode>m/d/yy</c:formatCode>
                <c:ptCount val="249"/>
                <c:pt idx="0">
                  <c:v>43132</c:v>
                </c:pt>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c:v>43111</c:v>
                </c:pt>
                <c:pt idx="16">
                  <c:v>43110</c:v>
                </c:pt>
                <c:pt idx="17">
                  <c:v>43109</c:v>
                </c:pt>
                <c:pt idx="18">
                  <c:v>43105</c:v>
                </c:pt>
                <c:pt idx="19">
                  <c:v>43104</c:v>
                </c:pt>
                <c:pt idx="20">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c:v>43077</c:v>
                </c:pt>
                <c:pt idx="37">
                  <c:v>43076</c:v>
                </c:pt>
                <c:pt idx="38">
                  <c:v>43075</c:v>
                </c:pt>
                <c:pt idx="39">
                  <c:v>43074</c:v>
                </c:pt>
                <c:pt idx="40">
                  <c:v>43073</c:v>
                </c:pt>
                <c:pt idx="41">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c:v>43047</c:v>
                </c:pt>
                <c:pt idx="59">
                  <c:v>43046</c:v>
                </c:pt>
                <c:pt idx="60">
                  <c:v>43042</c:v>
                </c:pt>
                <c:pt idx="61">
                  <c:v>43041</c:v>
                </c:pt>
                <c:pt idx="62">
                  <c:v>43040</c:v>
                </c:pt>
                <c:pt idx="63">
                  <c:v>43039</c:v>
                </c:pt>
                <c:pt idx="64">
                  <c:v>43038</c:v>
                </c:pt>
                <c:pt idx="65">
                  <c:v>43035</c:v>
                </c:pt>
                <c:pt idx="66">
                  <c:v>43034</c:v>
                </c:pt>
                <c:pt idx="67">
                  <c:v>43033</c:v>
                </c:pt>
                <c:pt idx="68">
                  <c:v>43032</c:v>
                </c:pt>
                <c:pt idx="69">
                  <c:v>43031</c:v>
                </c:pt>
                <c:pt idx="70">
                  <c:v>43028</c:v>
                </c:pt>
                <c:pt idx="71">
                  <c:v>43027</c:v>
                </c:pt>
                <c:pt idx="72">
                  <c:v>43026</c:v>
                </c:pt>
                <c:pt idx="73">
                  <c:v>43025</c:v>
                </c:pt>
                <c:pt idx="74">
                  <c:v>43024</c:v>
                </c:pt>
                <c:pt idx="75">
                  <c:v>43021</c:v>
                </c:pt>
                <c:pt idx="76">
                  <c:v>43020</c:v>
                </c:pt>
                <c:pt idx="77">
                  <c:v>43019</c:v>
                </c:pt>
                <c:pt idx="78">
                  <c:v>43018</c:v>
                </c:pt>
                <c:pt idx="79">
                  <c:v>43017</c:v>
                </c:pt>
                <c:pt idx="80">
                  <c:v>43014</c:v>
                </c:pt>
                <c:pt idx="81">
                  <c:v>43013</c:v>
                </c:pt>
                <c:pt idx="82">
                  <c:v>43012</c:v>
                </c:pt>
                <c:pt idx="83">
                  <c:v>43011</c:v>
                </c:pt>
                <c:pt idx="84">
                  <c:v>43010</c:v>
                </c:pt>
                <c:pt idx="85">
                  <c:v>43007</c:v>
                </c:pt>
                <c:pt idx="86">
                  <c:v>43006</c:v>
                </c:pt>
                <c:pt idx="87">
                  <c:v>43005</c:v>
                </c:pt>
                <c:pt idx="88">
                  <c:v>43004</c:v>
                </c:pt>
                <c:pt idx="89">
                  <c:v>43003</c:v>
                </c:pt>
                <c:pt idx="90">
                  <c:v>43000</c:v>
                </c:pt>
                <c:pt idx="91">
                  <c:v>42999</c:v>
                </c:pt>
                <c:pt idx="92">
                  <c:v>42998</c:v>
                </c:pt>
                <c:pt idx="93">
                  <c:v>42997</c:v>
                </c:pt>
                <c:pt idx="94">
                  <c:v>42996</c:v>
                </c:pt>
                <c:pt idx="95">
                  <c:v>42993</c:v>
                </c:pt>
                <c:pt idx="96">
                  <c:v>42992</c:v>
                </c:pt>
                <c:pt idx="97">
                  <c:v>42991</c:v>
                </c:pt>
                <c:pt idx="98">
                  <c:v>42990</c:v>
                </c:pt>
                <c:pt idx="99">
                  <c:v>42989</c:v>
                </c:pt>
                <c:pt idx="100">
                  <c:v>42986</c:v>
                </c:pt>
                <c:pt idx="101">
                  <c:v>42985</c:v>
                </c:pt>
                <c:pt idx="102">
                  <c:v>42984</c:v>
                </c:pt>
                <c:pt idx="103">
                  <c:v>42983</c:v>
                </c:pt>
                <c:pt idx="104">
                  <c:v>42982</c:v>
                </c:pt>
                <c:pt idx="105">
                  <c:v>42979</c:v>
                </c:pt>
                <c:pt idx="106">
                  <c:v>42978</c:v>
                </c:pt>
                <c:pt idx="107">
                  <c:v>42977</c:v>
                </c:pt>
                <c:pt idx="108">
                  <c:v>42976</c:v>
                </c:pt>
                <c:pt idx="109">
                  <c:v>42975</c:v>
                </c:pt>
                <c:pt idx="110">
                  <c:v>42972</c:v>
                </c:pt>
                <c:pt idx="111">
                  <c:v>42971</c:v>
                </c:pt>
                <c:pt idx="112">
                  <c:v>42970</c:v>
                </c:pt>
                <c:pt idx="113">
                  <c:v>42969</c:v>
                </c:pt>
                <c:pt idx="114">
                  <c:v>42968</c:v>
                </c:pt>
                <c:pt idx="115">
                  <c:v>42965</c:v>
                </c:pt>
                <c:pt idx="116">
                  <c:v>42964</c:v>
                </c:pt>
                <c:pt idx="117">
                  <c:v>42963</c:v>
                </c:pt>
                <c:pt idx="118">
                  <c:v>42962</c:v>
                </c:pt>
                <c:pt idx="119">
                  <c:v>42961</c:v>
                </c:pt>
                <c:pt idx="120">
                  <c:v>42958</c:v>
                </c:pt>
                <c:pt idx="121">
                  <c:v>42957</c:v>
                </c:pt>
                <c:pt idx="122">
                  <c:v>42956</c:v>
                </c:pt>
                <c:pt idx="123">
                  <c:v>42955</c:v>
                </c:pt>
                <c:pt idx="124">
                  <c:v>42954</c:v>
                </c:pt>
                <c:pt idx="125">
                  <c:v>42951</c:v>
                </c:pt>
                <c:pt idx="126">
                  <c:v>42950</c:v>
                </c:pt>
                <c:pt idx="127">
                  <c:v>42949</c:v>
                </c:pt>
                <c:pt idx="128">
                  <c:v>42948</c:v>
                </c:pt>
                <c:pt idx="129">
                  <c:v>42947</c:v>
                </c:pt>
                <c:pt idx="130">
                  <c:v>42944</c:v>
                </c:pt>
                <c:pt idx="131">
                  <c:v>42943</c:v>
                </c:pt>
                <c:pt idx="132">
                  <c:v>42942</c:v>
                </c:pt>
                <c:pt idx="133">
                  <c:v>42941</c:v>
                </c:pt>
                <c:pt idx="134">
                  <c:v>42940</c:v>
                </c:pt>
                <c:pt idx="135">
                  <c:v>42937</c:v>
                </c:pt>
                <c:pt idx="136">
                  <c:v>42936</c:v>
                </c:pt>
                <c:pt idx="137">
                  <c:v>42935</c:v>
                </c:pt>
                <c:pt idx="138">
                  <c:v>42934</c:v>
                </c:pt>
                <c:pt idx="139">
                  <c:v>42933</c:v>
                </c:pt>
                <c:pt idx="140">
                  <c:v>42930</c:v>
                </c:pt>
                <c:pt idx="141">
                  <c:v>42929</c:v>
                </c:pt>
                <c:pt idx="142">
                  <c:v>42928</c:v>
                </c:pt>
                <c:pt idx="143">
                  <c:v>42927</c:v>
                </c:pt>
                <c:pt idx="144">
                  <c:v>42926</c:v>
                </c:pt>
                <c:pt idx="145">
                  <c:v>42923</c:v>
                </c:pt>
                <c:pt idx="146">
                  <c:v>42922</c:v>
                </c:pt>
                <c:pt idx="147">
                  <c:v>42921</c:v>
                </c:pt>
                <c:pt idx="148">
                  <c:v>42920</c:v>
                </c:pt>
                <c:pt idx="149">
                  <c:v>42919</c:v>
                </c:pt>
                <c:pt idx="150">
                  <c:v>42916</c:v>
                </c:pt>
                <c:pt idx="151">
                  <c:v>42915</c:v>
                </c:pt>
                <c:pt idx="152">
                  <c:v>42914</c:v>
                </c:pt>
                <c:pt idx="153">
                  <c:v>42913</c:v>
                </c:pt>
                <c:pt idx="154">
                  <c:v>42912</c:v>
                </c:pt>
                <c:pt idx="155">
                  <c:v>42909</c:v>
                </c:pt>
                <c:pt idx="156">
                  <c:v>42908</c:v>
                </c:pt>
                <c:pt idx="157">
                  <c:v>42907</c:v>
                </c:pt>
                <c:pt idx="158">
                  <c:v>42906</c:v>
                </c:pt>
                <c:pt idx="159">
                  <c:v>42905</c:v>
                </c:pt>
                <c:pt idx="160">
                  <c:v>42902</c:v>
                </c:pt>
                <c:pt idx="161">
                  <c:v>42901</c:v>
                </c:pt>
                <c:pt idx="162">
                  <c:v>42900</c:v>
                </c:pt>
                <c:pt idx="163">
                  <c:v>42899</c:v>
                </c:pt>
                <c:pt idx="164">
                  <c:v>42895</c:v>
                </c:pt>
                <c:pt idx="165">
                  <c:v>42894</c:v>
                </c:pt>
                <c:pt idx="166">
                  <c:v>42893</c:v>
                </c:pt>
                <c:pt idx="167">
                  <c:v>42892</c:v>
                </c:pt>
                <c:pt idx="168">
                  <c:v>42891</c:v>
                </c:pt>
                <c:pt idx="169">
                  <c:v>42888</c:v>
                </c:pt>
                <c:pt idx="170">
                  <c:v>42887</c:v>
                </c:pt>
                <c:pt idx="171">
                  <c:v>42886</c:v>
                </c:pt>
                <c:pt idx="172">
                  <c:v>42885</c:v>
                </c:pt>
                <c:pt idx="173">
                  <c:v>42884</c:v>
                </c:pt>
                <c:pt idx="174">
                  <c:v>42881</c:v>
                </c:pt>
                <c:pt idx="175">
                  <c:v>42880</c:v>
                </c:pt>
                <c:pt idx="176">
                  <c:v>42879</c:v>
                </c:pt>
                <c:pt idx="177">
                  <c:v>42878</c:v>
                </c:pt>
                <c:pt idx="178">
                  <c:v>42877</c:v>
                </c:pt>
                <c:pt idx="179">
                  <c:v>42874</c:v>
                </c:pt>
                <c:pt idx="180">
                  <c:v>42873</c:v>
                </c:pt>
                <c:pt idx="181">
                  <c:v>42872</c:v>
                </c:pt>
                <c:pt idx="182">
                  <c:v>42871</c:v>
                </c:pt>
                <c:pt idx="183">
                  <c:v>42870</c:v>
                </c:pt>
                <c:pt idx="184">
                  <c:v>42867</c:v>
                </c:pt>
                <c:pt idx="185">
                  <c:v>42866</c:v>
                </c:pt>
                <c:pt idx="186">
                  <c:v>42865</c:v>
                </c:pt>
                <c:pt idx="187">
                  <c:v>42860</c:v>
                </c:pt>
                <c:pt idx="188">
                  <c:v>42859</c:v>
                </c:pt>
                <c:pt idx="189">
                  <c:v>42858</c:v>
                </c:pt>
                <c:pt idx="190">
                  <c:v>42857</c:v>
                </c:pt>
                <c:pt idx="191">
                  <c:v>42853</c:v>
                </c:pt>
                <c:pt idx="192">
                  <c:v>42852</c:v>
                </c:pt>
                <c:pt idx="193">
                  <c:v>42851</c:v>
                </c:pt>
                <c:pt idx="194">
                  <c:v>42850</c:v>
                </c:pt>
                <c:pt idx="195">
                  <c:v>42849</c:v>
                </c:pt>
                <c:pt idx="196">
                  <c:v>42845</c:v>
                </c:pt>
                <c:pt idx="197">
                  <c:v>42844</c:v>
                </c:pt>
                <c:pt idx="198">
                  <c:v>42843</c:v>
                </c:pt>
                <c:pt idx="199">
                  <c:v>42842</c:v>
                </c:pt>
                <c:pt idx="200">
                  <c:v>42839</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42801</c:v>
                </c:pt>
                <c:pt idx="228">
                  <c:v>42800</c:v>
                </c:pt>
                <c:pt idx="229">
                  <c:v>42797</c:v>
                </c:pt>
                <c:pt idx="230">
                  <c:v>42796</c:v>
                </c:pt>
                <c:pt idx="231">
                  <c:v>42795</c:v>
                </c:pt>
                <c:pt idx="232">
                  <c:v>42794</c:v>
                </c:pt>
                <c:pt idx="233">
                  <c:v>42793</c:v>
                </c:pt>
                <c:pt idx="234">
                  <c:v>42790</c:v>
                </c:pt>
                <c:pt idx="235">
                  <c:v>42788</c:v>
                </c:pt>
                <c:pt idx="236">
                  <c:v>42787</c:v>
                </c:pt>
                <c:pt idx="237">
                  <c:v>42786</c:v>
                </c:pt>
                <c:pt idx="238">
                  <c:v>42783</c:v>
                </c:pt>
                <c:pt idx="239">
                  <c:v>42782</c:v>
                </c:pt>
                <c:pt idx="240">
                  <c:v>42781</c:v>
                </c:pt>
                <c:pt idx="241">
                  <c:v>42780</c:v>
                </c:pt>
                <c:pt idx="242">
                  <c:v>42779</c:v>
                </c:pt>
                <c:pt idx="243">
                  <c:v>42776</c:v>
                </c:pt>
                <c:pt idx="244">
                  <c:v>42775</c:v>
                </c:pt>
                <c:pt idx="245">
                  <c:v>42774</c:v>
                </c:pt>
                <c:pt idx="246">
                  <c:v>42773</c:v>
                </c:pt>
                <c:pt idx="247">
                  <c:v>42772</c:v>
                </c:pt>
                <c:pt idx="248">
                  <c:v>42769</c:v>
                </c:pt>
              </c:numCache>
            </c:numRef>
          </c:cat>
          <c:val>
            <c:numRef>
              <c:f>Portf_Bond!$F$14:$F$262</c:f>
              <c:numCache>
                <c:formatCode>0.00%</c:formatCode>
                <c:ptCount val="249"/>
                <c:pt idx="0">
                  <c:v>-2.4246992287761213E-2</c:v>
                </c:pt>
                <c:pt idx="1">
                  <c:v>-2.4225568674206468E-2</c:v>
                </c:pt>
                <c:pt idx="2">
                  <c:v>-2.4175942783747229E-2</c:v>
                </c:pt>
                <c:pt idx="3">
                  <c:v>-2.4033334958385291E-2</c:v>
                </c:pt>
                <c:pt idx="4">
                  <c:v>-2.4176323863612365E-2</c:v>
                </c:pt>
                <c:pt idx="5">
                  <c:v>-2.4222682146139336E-2</c:v>
                </c:pt>
                <c:pt idx="6">
                  <c:v>-2.4309831033871812E-2</c:v>
                </c:pt>
                <c:pt idx="7">
                  <c:v>-2.4310668847736656E-2</c:v>
                </c:pt>
                <c:pt idx="8">
                  <c:v>-2.4326261366995127E-2</c:v>
                </c:pt>
                <c:pt idx="9">
                  <c:v>-2.4391629915553034E-2</c:v>
                </c:pt>
                <c:pt idx="10">
                  <c:v>-2.4362910831878071E-2</c:v>
                </c:pt>
                <c:pt idx="11">
                  <c:v>-2.4354527300976033E-2</c:v>
                </c:pt>
                <c:pt idx="12">
                  <c:v>-2.4391414402487981E-2</c:v>
                </c:pt>
                <c:pt idx="13">
                  <c:v>-2.4425865092103954E-2</c:v>
                </c:pt>
                <c:pt idx="14">
                  <c:v>-2.4294748282346006E-2</c:v>
                </c:pt>
                <c:pt idx="15">
                  <c:v>-2.4281431881910346E-2</c:v>
                </c:pt>
                <c:pt idx="16">
                  <c:v>-2.4163634132716105E-2</c:v>
                </c:pt>
                <c:pt idx="17">
                  <c:v>-2.4303489066783961E-2</c:v>
                </c:pt>
                <c:pt idx="18">
                  <c:v>-2.4040081066932433E-2</c:v>
                </c:pt>
                <c:pt idx="19">
                  <c:v>-2.4022064060725122E-2</c:v>
                </c:pt>
                <c:pt idx="20">
                  <c:v>-2.4037315517286811E-2</c:v>
                </c:pt>
                <c:pt idx="21">
                  <c:v>-2.3981361531290917E-2</c:v>
                </c:pt>
                <c:pt idx="22">
                  <c:v>-2.3800409751396353E-2</c:v>
                </c:pt>
                <c:pt idx="23">
                  <c:v>-2.3939104836608324E-2</c:v>
                </c:pt>
                <c:pt idx="24">
                  <c:v>-2.3995064895122275E-2</c:v>
                </c:pt>
                <c:pt idx="25">
                  <c:v>-2.4053275264696149E-2</c:v>
                </c:pt>
                <c:pt idx="26">
                  <c:v>-2.4046209097005555E-2</c:v>
                </c:pt>
                <c:pt idx="27">
                  <c:v>-2.4155396357451259E-2</c:v>
                </c:pt>
                <c:pt idx="28">
                  <c:v>-2.4171646331735332E-2</c:v>
                </c:pt>
                <c:pt idx="29">
                  <c:v>-2.4164616812513612E-2</c:v>
                </c:pt>
                <c:pt idx="30">
                  <c:v>-2.4236970838715524E-2</c:v>
                </c:pt>
                <c:pt idx="31">
                  <c:v>-2.4301573452819025E-2</c:v>
                </c:pt>
                <c:pt idx="32">
                  <c:v>-2.4321111376634553E-2</c:v>
                </c:pt>
                <c:pt idx="33">
                  <c:v>-2.4432523288116386E-2</c:v>
                </c:pt>
                <c:pt idx="34">
                  <c:v>-2.444698537289872E-2</c:v>
                </c:pt>
                <c:pt idx="35">
                  <c:v>-2.4501207248448318E-2</c:v>
                </c:pt>
                <c:pt idx="36">
                  <c:v>-2.4481574420906489E-2</c:v>
                </c:pt>
                <c:pt idx="37">
                  <c:v>-2.4476014115412097E-2</c:v>
                </c:pt>
                <c:pt idx="38">
                  <c:v>-2.448800948520418E-2</c:v>
                </c:pt>
                <c:pt idx="39">
                  <c:v>-2.4502841495304004E-2</c:v>
                </c:pt>
                <c:pt idx="40">
                  <c:v>-2.44426495350702E-2</c:v>
                </c:pt>
                <c:pt idx="41">
                  <c:v>-2.4494485075855367E-2</c:v>
                </c:pt>
                <c:pt idx="42">
                  <c:v>-2.4549255397177817E-2</c:v>
                </c:pt>
                <c:pt idx="43">
                  <c:v>-2.4503257542210811E-2</c:v>
                </c:pt>
                <c:pt idx="44">
                  <c:v>-2.4521246770445492E-2</c:v>
                </c:pt>
                <c:pt idx="45">
                  <c:v>-2.457371477040339E-2</c:v>
                </c:pt>
                <c:pt idx="46">
                  <c:v>-2.4577725589666963E-2</c:v>
                </c:pt>
                <c:pt idx="47">
                  <c:v>-2.4643409010911381E-2</c:v>
                </c:pt>
                <c:pt idx="48">
                  <c:v>-2.4691808371421625E-2</c:v>
                </c:pt>
                <c:pt idx="49">
                  <c:v>-2.4729723753096358E-2</c:v>
                </c:pt>
                <c:pt idx="50">
                  <c:v>-2.4781394218620047E-2</c:v>
                </c:pt>
                <c:pt idx="51">
                  <c:v>-2.4819516091291943E-2</c:v>
                </c:pt>
                <c:pt idx="52">
                  <c:v>-2.4875395145755694E-2</c:v>
                </c:pt>
                <c:pt idx="53">
                  <c:v>-2.4807810936406906E-2</c:v>
                </c:pt>
                <c:pt idx="54">
                  <c:v>-2.4814341994235659E-2</c:v>
                </c:pt>
                <c:pt idx="55">
                  <c:v>-2.4788986909133851E-2</c:v>
                </c:pt>
                <c:pt idx="56">
                  <c:v>-2.4865235121356924E-2</c:v>
                </c:pt>
                <c:pt idx="57">
                  <c:v>-2.5041876516747139E-2</c:v>
                </c:pt>
                <c:pt idx="58">
                  <c:v>-2.5144192527684711E-2</c:v>
                </c:pt>
                <c:pt idx="59">
                  <c:v>-2.5203740515524063E-2</c:v>
                </c:pt>
                <c:pt idx="60">
                  <c:v>-2.5161621498358214E-2</c:v>
                </c:pt>
                <c:pt idx="61">
                  <c:v>-2.524482379721589E-2</c:v>
                </c:pt>
                <c:pt idx="62">
                  <c:v>-2.531698543211211E-2</c:v>
                </c:pt>
                <c:pt idx="63">
                  <c:v>-2.5357021726417857E-2</c:v>
                </c:pt>
                <c:pt idx="64">
                  <c:v>-2.5356239567935531E-2</c:v>
                </c:pt>
                <c:pt idx="65">
                  <c:v>-2.5313695863737974E-2</c:v>
                </c:pt>
                <c:pt idx="66">
                  <c:v>-2.5390023855079248E-2</c:v>
                </c:pt>
                <c:pt idx="67">
                  <c:v>-2.5446711026569441E-2</c:v>
                </c:pt>
                <c:pt idx="68">
                  <c:v>-2.547209696205395E-2</c:v>
                </c:pt>
                <c:pt idx="69">
                  <c:v>-2.5532171138637452E-2</c:v>
                </c:pt>
                <c:pt idx="70">
                  <c:v>-2.5521321977894487E-2</c:v>
                </c:pt>
                <c:pt idx="71">
                  <c:v>-2.5600181333611586E-2</c:v>
                </c:pt>
                <c:pt idx="72">
                  <c:v>-2.5584397217766973E-2</c:v>
                </c:pt>
                <c:pt idx="73">
                  <c:v>-2.5533097645611992E-2</c:v>
                </c:pt>
                <c:pt idx="74">
                  <c:v>-2.5494249367926762E-2</c:v>
                </c:pt>
                <c:pt idx="75">
                  <c:v>-2.5673614989248302E-2</c:v>
                </c:pt>
                <c:pt idx="76">
                  <c:v>-2.5707626874821306E-2</c:v>
                </c:pt>
                <c:pt idx="77">
                  <c:v>-2.5748812212877715E-2</c:v>
                </c:pt>
                <c:pt idx="78">
                  <c:v>-2.5821083083407782E-2</c:v>
                </c:pt>
                <c:pt idx="79">
                  <c:v>-2.5848590912962172E-2</c:v>
                </c:pt>
                <c:pt idx="80">
                  <c:v>-2.5928671799623361E-2</c:v>
                </c:pt>
                <c:pt idx="81">
                  <c:v>-2.5990879999394322E-2</c:v>
                </c:pt>
                <c:pt idx="82">
                  <c:v>-2.6028778477098367E-2</c:v>
                </c:pt>
                <c:pt idx="83">
                  <c:v>-2.6090311920048601E-2</c:v>
                </c:pt>
                <c:pt idx="84">
                  <c:v>-2.6073620973969435E-2</c:v>
                </c:pt>
                <c:pt idx="85">
                  <c:v>-2.6162446404004128E-2</c:v>
                </c:pt>
                <c:pt idx="86">
                  <c:v>-2.6186381707842064E-2</c:v>
                </c:pt>
                <c:pt idx="87">
                  <c:v>-2.6013745918858952E-2</c:v>
                </c:pt>
                <c:pt idx="88">
                  <c:v>-2.5995419251896527E-2</c:v>
                </c:pt>
                <c:pt idx="89">
                  <c:v>-2.6003040908283467E-2</c:v>
                </c:pt>
                <c:pt idx="90">
                  <c:v>-2.6119793767742889E-2</c:v>
                </c:pt>
                <c:pt idx="91">
                  <c:v>-2.6184844847041464E-2</c:v>
                </c:pt>
                <c:pt idx="92">
                  <c:v>-2.6231543609758386E-2</c:v>
                </c:pt>
                <c:pt idx="93">
                  <c:v>-2.6207600811526559E-2</c:v>
                </c:pt>
                <c:pt idx="94">
                  <c:v>-2.6242157510662577E-2</c:v>
                </c:pt>
                <c:pt idx="95">
                  <c:v>-2.6384718073518561E-2</c:v>
                </c:pt>
                <c:pt idx="96">
                  <c:v>-2.6500389164238861E-2</c:v>
                </c:pt>
                <c:pt idx="97">
                  <c:v>-2.653354362676601E-2</c:v>
                </c:pt>
                <c:pt idx="98">
                  <c:v>-2.6552592679385735E-2</c:v>
                </c:pt>
                <c:pt idx="99">
                  <c:v>-2.6613232275023237E-2</c:v>
                </c:pt>
                <c:pt idx="100">
                  <c:v>-2.6662068257483386E-2</c:v>
                </c:pt>
                <c:pt idx="101">
                  <c:v>-2.6702689339810667E-2</c:v>
                </c:pt>
                <c:pt idx="102">
                  <c:v>-2.6787437154872345E-2</c:v>
                </c:pt>
                <c:pt idx="103">
                  <c:v>-2.6691598780186288E-2</c:v>
                </c:pt>
                <c:pt idx="104">
                  <c:v>-2.6670275751491626E-2</c:v>
                </c:pt>
                <c:pt idx="105">
                  <c:v>-2.6675476976849712E-2</c:v>
                </c:pt>
                <c:pt idx="106">
                  <c:v>-2.6639933454168842E-2</c:v>
                </c:pt>
                <c:pt idx="107">
                  <c:v>-2.6628146058304745E-2</c:v>
                </c:pt>
                <c:pt idx="108">
                  <c:v>-2.6568733058369379E-2</c:v>
                </c:pt>
                <c:pt idx="109">
                  <c:v>-2.6563476716637467E-2</c:v>
                </c:pt>
                <c:pt idx="110">
                  <c:v>-2.6573446947075897E-2</c:v>
                </c:pt>
                <c:pt idx="111">
                  <c:v>-2.6609707703300432E-2</c:v>
                </c:pt>
                <c:pt idx="112">
                  <c:v>-2.6641651688346417E-2</c:v>
                </c:pt>
                <c:pt idx="113">
                  <c:v>-2.6690883046209955E-2</c:v>
                </c:pt>
                <c:pt idx="114">
                  <c:v>-2.6735084472577258E-2</c:v>
                </c:pt>
                <c:pt idx="115">
                  <c:v>-2.6807452058710674E-2</c:v>
                </c:pt>
                <c:pt idx="116">
                  <c:v>-2.684757275271801E-2</c:v>
                </c:pt>
                <c:pt idx="117">
                  <c:v>-2.6888516340036535E-2</c:v>
                </c:pt>
                <c:pt idx="118">
                  <c:v>-2.6935586096078577E-2</c:v>
                </c:pt>
                <c:pt idx="119">
                  <c:v>-2.6982159885553664E-2</c:v>
                </c:pt>
                <c:pt idx="120">
                  <c:v>-2.697758843581341E-2</c:v>
                </c:pt>
                <c:pt idx="121">
                  <c:v>-2.7063139298182815E-2</c:v>
                </c:pt>
                <c:pt idx="122">
                  <c:v>-2.7023647809228925E-2</c:v>
                </c:pt>
                <c:pt idx="123">
                  <c:v>-2.709470404613562E-2</c:v>
                </c:pt>
                <c:pt idx="124">
                  <c:v>-2.7125365799612881E-2</c:v>
                </c:pt>
                <c:pt idx="125">
                  <c:v>-2.7207261089611866E-2</c:v>
                </c:pt>
                <c:pt idx="126">
                  <c:v>-2.7124031393864396E-2</c:v>
                </c:pt>
                <c:pt idx="127">
                  <c:v>-2.7003040340003105E-2</c:v>
                </c:pt>
                <c:pt idx="128">
                  <c:v>-2.7078201919798647E-2</c:v>
                </c:pt>
                <c:pt idx="129">
                  <c:v>-2.7152343113591569E-2</c:v>
                </c:pt>
                <c:pt idx="130">
                  <c:v>-2.7180840073883789E-2</c:v>
                </c:pt>
                <c:pt idx="131">
                  <c:v>-2.7151458167531759E-2</c:v>
                </c:pt>
                <c:pt idx="132">
                  <c:v>-2.7054220292005403E-2</c:v>
                </c:pt>
                <c:pt idx="133">
                  <c:v>-2.7061699321851932E-2</c:v>
                </c:pt>
                <c:pt idx="134">
                  <c:v>-2.6956798955633091E-2</c:v>
                </c:pt>
                <c:pt idx="135">
                  <c:v>-2.7030447033656056E-2</c:v>
                </c:pt>
                <c:pt idx="136">
                  <c:v>-2.7112995527777031E-2</c:v>
                </c:pt>
                <c:pt idx="137">
                  <c:v>-2.7142940692581101E-2</c:v>
                </c:pt>
                <c:pt idx="138">
                  <c:v>-2.717546675707784E-2</c:v>
                </c:pt>
                <c:pt idx="139">
                  <c:v>-2.7300619474877406E-2</c:v>
                </c:pt>
                <c:pt idx="140">
                  <c:v>-2.7411580308631438E-2</c:v>
                </c:pt>
                <c:pt idx="141">
                  <c:v>-2.7460732625457444E-2</c:v>
                </c:pt>
                <c:pt idx="142">
                  <c:v>-2.7422189107373835E-2</c:v>
                </c:pt>
                <c:pt idx="143">
                  <c:v>-2.7401586788695524E-2</c:v>
                </c:pt>
                <c:pt idx="144">
                  <c:v>-2.7475159933716867E-2</c:v>
                </c:pt>
                <c:pt idx="145">
                  <c:v>-2.7349457189005926E-2</c:v>
                </c:pt>
                <c:pt idx="146">
                  <c:v>-2.7469782916094438E-2</c:v>
                </c:pt>
                <c:pt idx="147">
                  <c:v>-2.7440635704562337E-2</c:v>
                </c:pt>
                <c:pt idx="148">
                  <c:v>-2.7599215667045474E-2</c:v>
                </c:pt>
                <c:pt idx="149">
                  <c:v>-2.7705935284252008E-2</c:v>
                </c:pt>
                <c:pt idx="150">
                  <c:v>-2.7654065416741844E-2</c:v>
                </c:pt>
                <c:pt idx="151">
                  <c:v>-2.7593111594475857E-2</c:v>
                </c:pt>
                <c:pt idx="152">
                  <c:v>-2.7536387337835606E-2</c:v>
                </c:pt>
                <c:pt idx="153">
                  <c:v>-2.7655644640801755E-2</c:v>
                </c:pt>
                <c:pt idx="154">
                  <c:v>-2.7632213425638673E-2</c:v>
                </c:pt>
                <c:pt idx="155">
                  <c:v>-2.7717444395807759E-2</c:v>
                </c:pt>
                <c:pt idx="156">
                  <c:v>-2.7562029320541998E-2</c:v>
                </c:pt>
                <c:pt idx="157">
                  <c:v>-2.7556831121286183E-2</c:v>
                </c:pt>
                <c:pt idx="158">
                  <c:v>-2.7473839381326269E-2</c:v>
                </c:pt>
                <c:pt idx="159">
                  <c:v>-2.7487622930767695E-2</c:v>
                </c:pt>
                <c:pt idx="160">
                  <c:v>-2.7449208603579436E-2</c:v>
                </c:pt>
                <c:pt idx="161">
                  <c:v>-2.7470341323026712E-2</c:v>
                </c:pt>
                <c:pt idx="162">
                  <c:v>-2.766043755058226E-2</c:v>
                </c:pt>
                <c:pt idx="163">
                  <c:v>-2.7823850247982274E-2</c:v>
                </c:pt>
                <c:pt idx="164">
                  <c:v>-2.7905488584831738E-2</c:v>
                </c:pt>
                <c:pt idx="165">
                  <c:v>-2.7850098059226693E-2</c:v>
                </c:pt>
                <c:pt idx="166">
                  <c:v>-2.7894864413103959E-2</c:v>
                </c:pt>
                <c:pt idx="167">
                  <c:v>-2.7907012854288461E-2</c:v>
                </c:pt>
                <c:pt idx="168">
                  <c:v>-2.7891737718403576E-2</c:v>
                </c:pt>
                <c:pt idx="169">
                  <c:v>-2.8027538718614638E-2</c:v>
                </c:pt>
                <c:pt idx="170">
                  <c:v>-2.8041059568667689E-2</c:v>
                </c:pt>
                <c:pt idx="171">
                  <c:v>-2.8017945475530572E-2</c:v>
                </c:pt>
                <c:pt idx="172">
                  <c:v>-2.8113040020832054E-2</c:v>
                </c:pt>
                <c:pt idx="173">
                  <c:v>-2.8223908274946776E-2</c:v>
                </c:pt>
                <c:pt idx="174">
                  <c:v>-2.8221815355282797E-2</c:v>
                </c:pt>
                <c:pt idx="175">
                  <c:v>-2.834279876356546E-2</c:v>
                </c:pt>
                <c:pt idx="176">
                  <c:v>-2.8337234665178453E-2</c:v>
                </c:pt>
                <c:pt idx="177">
                  <c:v>-2.833897672396064E-2</c:v>
                </c:pt>
                <c:pt idx="178">
                  <c:v>-2.8377360749038606E-2</c:v>
                </c:pt>
                <c:pt idx="179">
                  <c:v>-2.8392717901580291E-2</c:v>
                </c:pt>
                <c:pt idx="180">
                  <c:v>-2.835257202941974E-2</c:v>
                </c:pt>
                <c:pt idx="181">
                  <c:v>-2.8320528215089593E-2</c:v>
                </c:pt>
                <c:pt idx="182">
                  <c:v>-2.8405174258277901E-2</c:v>
                </c:pt>
                <c:pt idx="183">
                  <c:v>-2.8425039166587493E-2</c:v>
                </c:pt>
                <c:pt idx="184">
                  <c:v>-2.8458961772816701E-2</c:v>
                </c:pt>
                <c:pt idx="185">
                  <c:v>-2.83916211974868E-2</c:v>
                </c:pt>
                <c:pt idx="186">
                  <c:v>-2.8351823523649414E-2</c:v>
                </c:pt>
                <c:pt idx="187">
                  <c:v>-2.812257728461634E-2</c:v>
                </c:pt>
                <c:pt idx="188">
                  <c:v>-2.8093099513773808E-2</c:v>
                </c:pt>
                <c:pt idx="189">
                  <c:v>-2.8230354991553182E-2</c:v>
                </c:pt>
                <c:pt idx="190">
                  <c:v>-2.827062088164679E-2</c:v>
                </c:pt>
                <c:pt idx="191">
                  <c:v>-2.835841554781017E-2</c:v>
                </c:pt>
                <c:pt idx="192">
                  <c:v>-2.8241340572901875E-2</c:v>
                </c:pt>
                <c:pt idx="193">
                  <c:v>-2.8187783444017532E-2</c:v>
                </c:pt>
                <c:pt idx="194">
                  <c:v>-2.8115599517306952E-2</c:v>
                </c:pt>
                <c:pt idx="195">
                  <c:v>-2.8247030024701428E-2</c:v>
                </c:pt>
                <c:pt idx="196">
                  <c:v>-2.8276046611946954E-2</c:v>
                </c:pt>
                <c:pt idx="197">
                  <c:v>-2.8224567244055049E-2</c:v>
                </c:pt>
                <c:pt idx="198">
                  <c:v>-2.8338095942586003E-2</c:v>
                </c:pt>
                <c:pt idx="199">
                  <c:v>-2.8310074063446329E-2</c:v>
                </c:pt>
                <c:pt idx="200">
                  <c:v>-2.8303050520803015E-2</c:v>
                </c:pt>
                <c:pt idx="201">
                  <c:v>-2.8307367232812512E-2</c:v>
                </c:pt>
                <c:pt idx="202">
                  <c:v>-2.8243058569023916E-2</c:v>
                </c:pt>
                <c:pt idx="203">
                  <c:v>-2.8233433678078707E-2</c:v>
                </c:pt>
                <c:pt idx="204">
                  <c:v>-2.8293980463295194E-2</c:v>
                </c:pt>
                <c:pt idx="205">
                  <c:v>-2.8310830043169144E-2</c:v>
                </c:pt>
                <c:pt idx="206">
                  <c:v>-2.8397885305269509E-2</c:v>
                </c:pt>
                <c:pt idx="207">
                  <c:v>-2.8336782256359015E-2</c:v>
                </c:pt>
                <c:pt idx="208">
                  <c:v>-2.8460316126463034E-2</c:v>
                </c:pt>
                <c:pt idx="209">
                  <c:v>-2.8386928986891855E-2</c:v>
                </c:pt>
                <c:pt idx="210">
                  <c:v>-2.8516248766235278E-2</c:v>
                </c:pt>
                <c:pt idx="211">
                  <c:v>-2.8631271665749487E-2</c:v>
                </c:pt>
                <c:pt idx="212">
                  <c:v>-2.8671351848528166E-2</c:v>
                </c:pt>
                <c:pt idx="213">
                  <c:v>-2.8824706944875999E-2</c:v>
                </c:pt>
                <c:pt idx="214">
                  <c:v>-2.890682629411917E-2</c:v>
                </c:pt>
                <c:pt idx="215">
                  <c:v>-2.8893688141469028E-2</c:v>
                </c:pt>
                <c:pt idx="216">
                  <c:v>-2.8875194966846929E-2</c:v>
                </c:pt>
                <c:pt idx="217">
                  <c:v>-2.8873724725657031E-2</c:v>
                </c:pt>
                <c:pt idx="218">
                  <c:v>-2.8958097026216809E-2</c:v>
                </c:pt>
                <c:pt idx="219">
                  <c:v>-2.9106288895317817E-2</c:v>
                </c:pt>
                <c:pt idx="220">
                  <c:v>-2.9096737736634903E-2</c:v>
                </c:pt>
                <c:pt idx="221">
                  <c:v>-2.9104876241700422E-2</c:v>
                </c:pt>
                <c:pt idx="222">
                  <c:v>-2.9017648668830508E-2</c:v>
                </c:pt>
                <c:pt idx="223">
                  <c:v>-2.8959586180244173E-2</c:v>
                </c:pt>
                <c:pt idx="224">
                  <c:v>-2.8964545933925841E-2</c:v>
                </c:pt>
                <c:pt idx="225">
                  <c:v>-2.8977298180848945E-2</c:v>
                </c:pt>
                <c:pt idx="226">
                  <c:v>-2.8894879285104241E-2</c:v>
                </c:pt>
                <c:pt idx="227">
                  <c:v>-2.9069273305375981E-2</c:v>
                </c:pt>
                <c:pt idx="228">
                  <c:v>-2.9080514877478439E-2</c:v>
                </c:pt>
                <c:pt idx="229">
                  <c:v>-2.8977546483223579E-2</c:v>
                </c:pt>
                <c:pt idx="230">
                  <c:v>-2.9046691622926606E-2</c:v>
                </c:pt>
                <c:pt idx="231">
                  <c:v>-2.9023222658882578E-2</c:v>
                </c:pt>
                <c:pt idx="232">
                  <c:v>-2.8857123655369833E-2</c:v>
                </c:pt>
                <c:pt idx="233">
                  <c:v>-2.8842405451665786E-2</c:v>
                </c:pt>
                <c:pt idx="234">
                  <c:v>-2.869005946866288E-2</c:v>
                </c:pt>
                <c:pt idx="235">
                  <c:v>-2.8698955554145943E-2</c:v>
                </c:pt>
                <c:pt idx="236">
                  <c:v>-2.8696736378886513E-2</c:v>
                </c:pt>
                <c:pt idx="237">
                  <c:v>-2.8660293861150481E-2</c:v>
                </c:pt>
                <c:pt idx="238">
                  <c:v>-2.8765751561055427E-2</c:v>
                </c:pt>
                <c:pt idx="239">
                  <c:v>-2.8572256100262278E-2</c:v>
                </c:pt>
                <c:pt idx="240">
                  <c:v>-2.8536436807335027E-2</c:v>
                </c:pt>
                <c:pt idx="241">
                  <c:v>-2.8562020523177391E-2</c:v>
                </c:pt>
                <c:pt idx="242">
                  <c:v>-2.8607613547832547E-2</c:v>
                </c:pt>
                <c:pt idx="243">
                  <c:v>-2.8584211092722928E-2</c:v>
                </c:pt>
                <c:pt idx="244">
                  <c:v>-2.8600436109777191E-2</c:v>
                </c:pt>
                <c:pt idx="245">
                  <c:v>-2.8622655436164091E-2</c:v>
                </c:pt>
                <c:pt idx="246">
                  <c:v>-2.8464542096572391E-2</c:v>
                </c:pt>
                <c:pt idx="247">
                  <c:v>-2.8591259248669211E-2</c:v>
                </c:pt>
                <c:pt idx="248">
                  <c:v>-2.8506804788487942E-2</c:v>
                </c:pt>
              </c:numCache>
            </c:numRef>
          </c:val>
          <c:smooth val="0"/>
          <c:extLst>
            <c:ext xmlns:c16="http://schemas.microsoft.com/office/drawing/2014/chart" uri="{C3380CC4-5D6E-409C-BE32-E72D297353CC}">
              <c16:uniqueId val="{00000001-047D-8743-996F-179E8355F63F}"/>
            </c:ext>
          </c:extLst>
        </c:ser>
        <c:ser>
          <c:idx val="2"/>
          <c:order val="2"/>
          <c:tx>
            <c:v>Return of portf</c:v>
          </c:tx>
          <c:spPr>
            <a:ln w="28575" cap="rnd">
              <a:solidFill>
                <a:schemeClr val="accent3"/>
              </a:solidFill>
              <a:round/>
            </a:ln>
            <a:effectLst/>
          </c:spPr>
          <c:marker>
            <c:symbol val="none"/>
          </c:marker>
          <c:cat>
            <c:numRef>
              <c:f>Portf_Bond!$A$14:$A$262</c:f>
              <c:numCache>
                <c:formatCode>m/d/yy</c:formatCode>
                <c:ptCount val="249"/>
                <c:pt idx="0">
                  <c:v>43132</c:v>
                </c:pt>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c:v>43111</c:v>
                </c:pt>
                <c:pt idx="16">
                  <c:v>43110</c:v>
                </c:pt>
                <c:pt idx="17">
                  <c:v>43109</c:v>
                </c:pt>
                <c:pt idx="18">
                  <c:v>43105</c:v>
                </c:pt>
                <c:pt idx="19">
                  <c:v>43104</c:v>
                </c:pt>
                <c:pt idx="20">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c:v>43077</c:v>
                </c:pt>
                <c:pt idx="37">
                  <c:v>43076</c:v>
                </c:pt>
                <c:pt idx="38">
                  <c:v>43075</c:v>
                </c:pt>
                <c:pt idx="39">
                  <c:v>43074</c:v>
                </c:pt>
                <c:pt idx="40">
                  <c:v>43073</c:v>
                </c:pt>
                <c:pt idx="41">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c:v>43047</c:v>
                </c:pt>
                <c:pt idx="59">
                  <c:v>43046</c:v>
                </c:pt>
                <c:pt idx="60">
                  <c:v>43042</c:v>
                </c:pt>
                <c:pt idx="61">
                  <c:v>43041</c:v>
                </c:pt>
                <c:pt idx="62">
                  <c:v>43040</c:v>
                </c:pt>
                <c:pt idx="63">
                  <c:v>43039</c:v>
                </c:pt>
                <c:pt idx="64">
                  <c:v>43038</c:v>
                </c:pt>
                <c:pt idx="65">
                  <c:v>43035</c:v>
                </c:pt>
                <c:pt idx="66">
                  <c:v>43034</c:v>
                </c:pt>
                <c:pt idx="67">
                  <c:v>43033</c:v>
                </c:pt>
                <c:pt idx="68">
                  <c:v>43032</c:v>
                </c:pt>
                <c:pt idx="69">
                  <c:v>43031</c:v>
                </c:pt>
                <c:pt idx="70">
                  <c:v>43028</c:v>
                </c:pt>
                <c:pt idx="71">
                  <c:v>43027</c:v>
                </c:pt>
                <c:pt idx="72">
                  <c:v>43026</c:v>
                </c:pt>
                <c:pt idx="73">
                  <c:v>43025</c:v>
                </c:pt>
                <c:pt idx="74">
                  <c:v>43024</c:v>
                </c:pt>
                <c:pt idx="75">
                  <c:v>43021</c:v>
                </c:pt>
                <c:pt idx="76">
                  <c:v>43020</c:v>
                </c:pt>
                <c:pt idx="77">
                  <c:v>43019</c:v>
                </c:pt>
                <c:pt idx="78">
                  <c:v>43018</c:v>
                </c:pt>
                <c:pt idx="79">
                  <c:v>43017</c:v>
                </c:pt>
                <c:pt idx="80">
                  <c:v>43014</c:v>
                </c:pt>
                <c:pt idx="81">
                  <c:v>43013</c:v>
                </c:pt>
                <c:pt idx="82">
                  <c:v>43012</c:v>
                </c:pt>
                <c:pt idx="83">
                  <c:v>43011</c:v>
                </c:pt>
                <c:pt idx="84">
                  <c:v>43010</c:v>
                </c:pt>
                <c:pt idx="85">
                  <c:v>43007</c:v>
                </c:pt>
                <c:pt idx="86">
                  <c:v>43006</c:v>
                </c:pt>
                <c:pt idx="87">
                  <c:v>43005</c:v>
                </c:pt>
                <c:pt idx="88">
                  <c:v>43004</c:v>
                </c:pt>
                <c:pt idx="89">
                  <c:v>43003</c:v>
                </c:pt>
                <c:pt idx="90">
                  <c:v>43000</c:v>
                </c:pt>
                <c:pt idx="91">
                  <c:v>42999</c:v>
                </c:pt>
                <c:pt idx="92">
                  <c:v>42998</c:v>
                </c:pt>
                <c:pt idx="93">
                  <c:v>42997</c:v>
                </c:pt>
                <c:pt idx="94">
                  <c:v>42996</c:v>
                </c:pt>
                <c:pt idx="95">
                  <c:v>42993</c:v>
                </c:pt>
                <c:pt idx="96">
                  <c:v>42992</c:v>
                </c:pt>
                <c:pt idx="97">
                  <c:v>42991</c:v>
                </c:pt>
                <c:pt idx="98">
                  <c:v>42990</c:v>
                </c:pt>
                <c:pt idx="99">
                  <c:v>42989</c:v>
                </c:pt>
                <c:pt idx="100">
                  <c:v>42986</c:v>
                </c:pt>
                <c:pt idx="101">
                  <c:v>42985</c:v>
                </c:pt>
                <c:pt idx="102">
                  <c:v>42984</c:v>
                </c:pt>
                <c:pt idx="103">
                  <c:v>42983</c:v>
                </c:pt>
                <c:pt idx="104">
                  <c:v>42982</c:v>
                </c:pt>
                <c:pt idx="105">
                  <c:v>42979</c:v>
                </c:pt>
                <c:pt idx="106">
                  <c:v>42978</c:v>
                </c:pt>
                <c:pt idx="107">
                  <c:v>42977</c:v>
                </c:pt>
                <c:pt idx="108">
                  <c:v>42976</c:v>
                </c:pt>
                <c:pt idx="109">
                  <c:v>42975</c:v>
                </c:pt>
                <c:pt idx="110">
                  <c:v>42972</c:v>
                </c:pt>
                <c:pt idx="111">
                  <c:v>42971</c:v>
                </c:pt>
                <c:pt idx="112">
                  <c:v>42970</c:v>
                </c:pt>
                <c:pt idx="113">
                  <c:v>42969</c:v>
                </c:pt>
                <c:pt idx="114">
                  <c:v>42968</c:v>
                </c:pt>
                <c:pt idx="115">
                  <c:v>42965</c:v>
                </c:pt>
                <c:pt idx="116">
                  <c:v>42964</c:v>
                </c:pt>
                <c:pt idx="117">
                  <c:v>42963</c:v>
                </c:pt>
                <c:pt idx="118">
                  <c:v>42962</c:v>
                </c:pt>
                <c:pt idx="119">
                  <c:v>42961</c:v>
                </c:pt>
                <c:pt idx="120">
                  <c:v>42958</c:v>
                </c:pt>
                <c:pt idx="121">
                  <c:v>42957</c:v>
                </c:pt>
                <c:pt idx="122">
                  <c:v>42956</c:v>
                </c:pt>
                <c:pt idx="123">
                  <c:v>42955</c:v>
                </c:pt>
                <c:pt idx="124">
                  <c:v>42954</c:v>
                </c:pt>
                <c:pt idx="125">
                  <c:v>42951</c:v>
                </c:pt>
                <c:pt idx="126">
                  <c:v>42950</c:v>
                </c:pt>
                <c:pt idx="127">
                  <c:v>42949</c:v>
                </c:pt>
                <c:pt idx="128">
                  <c:v>42948</c:v>
                </c:pt>
                <c:pt idx="129">
                  <c:v>42947</c:v>
                </c:pt>
                <c:pt idx="130">
                  <c:v>42944</c:v>
                </c:pt>
                <c:pt idx="131">
                  <c:v>42943</c:v>
                </c:pt>
                <c:pt idx="132">
                  <c:v>42942</c:v>
                </c:pt>
                <c:pt idx="133">
                  <c:v>42941</c:v>
                </c:pt>
                <c:pt idx="134">
                  <c:v>42940</c:v>
                </c:pt>
                <c:pt idx="135">
                  <c:v>42937</c:v>
                </c:pt>
                <c:pt idx="136">
                  <c:v>42936</c:v>
                </c:pt>
                <c:pt idx="137">
                  <c:v>42935</c:v>
                </c:pt>
                <c:pt idx="138">
                  <c:v>42934</c:v>
                </c:pt>
                <c:pt idx="139">
                  <c:v>42933</c:v>
                </c:pt>
                <c:pt idx="140">
                  <c:v>42930</c:v>
                </c:pt>
                <c:pt idx="141">
                  <c:v>42929</c:v>
                </c:pt>
                <c:pt idx="142">
                  <c:v>42928</c:v>
                </c:pt>
                <c:pt idx="143">
                  <c:v>42927</c:v>
                </c:pt>
                <c:pt idx="144">
                  <c:v>42926</c:v>
                </c:pt>
                <c:pt idx="145">
                  <c:v>42923</c:v>
                </c:pt>
                <c:pt idx="146">
                  <c:v>42922</c:v>
                </c:pt>
                <c:pt idx="147">
                  <c:v>42921</c:v>
                </c:pt>
                <c:pt idx="148">
                  <c:v>42920</c:v>
                </c:pt>
                <c:pt idx="149">
                  <c:v>42919</c:v>
                </c:pt>
                <c:pt idx="150">
                  <c:v>42916</c:v>
                </c:pt>
                <c:pt idx="151">
                  <c:v>42915</c:v>
                </c:pt>
                <c:pt idx="152">
                  <c:v>42914</c:v>
                </c:pt>
                <c:pt idx="153">
                  <c:v>42913</c:v>
                </c:pt>
                <c:pt idx="154">
                  <c:v>42912</c:v>
                </c:pt>
                <c:pt idx="155">
                  <c:v>42909</c:v>
                </c:pt>
                <c:pt idx="156">
                  <c:v>42908</c:v>
                </c:pt>
                <c:pt idx="157">
                  <c:v>42907</c:v>
                </c:pt>
                <c:pt idx="158">
                  <c:v>42906</c:v>
                </c:pt>
                <c:pt idx="159">
                  <c:v>42905</c:v>
                </c:pt>
                <c:pt idx="160">
                  <c:v>42902</c:v>
                </c:pt>
                <c:pt idx="161">
                  <c:v>42901</c:v>
                </c:pt>
                <c:pt idx="162">
                  <c:v>42900</c:v>
                </c:pt>
                <c:pt idx="163">
                  <c:v>42899</c:v>
                </c:pt>
                <c:pt idx="164">
                  <c:v>42895</c:v>
                </c:pt>
                <c:pt idx="165">
                  <c:v>42894</c:v>
                </c:pt>
                <c:pt idx="166">
                  <c:v>42893</c:v>
                </c:pt>
                <c:pt idx="167">
                  <c:v>42892</c:v>
                </c:pt>
                <c:pt idx="168">
                  <c:v>42891</c:v>
                </c:pt>
                <c:pt idx="169">
                  <c:v>42888</c:v>
                </c:pt>
                <c:pt idx="170">
                  <c:v>42887</c:v>
                </c:pt>
                <c:pt idx="171">
                  <c:v>42886</c:v>
                </c:pt>
                <c:pt idx="172">
                  <c:v>42885</c:v>
                </c:pt>
                <c:pt idx="173">
                  <c:v>42884</c:v>
                </c:pt>
                <c:pt idx="174">
                  <c:v>42881</c:v>
                </c:pt>
                <c:pt idx="175">
                  <c:v>42880</c:v>
                </c:pt>
                <c:pt idx="176">
                  <c:v>42879</c:v>
                </c:pt>
                <c:pt idx="177">
                  <c:v>42878</c:v>
                </c:pt>
                <c:pt idx="178">
                  <c:v>42877</c:v>
                </c:pt>
                <c:pt idx="179">
                  <c:v>42874</c:v>
                </c:pt>
                <c:pt idx="180">
                  <c:v>42873</c:v>
                </c:pt>
                <c:pt idx="181">
                  <c:v>42872</c:v>
                </c:pt>
                <c:pt idx="182">
                  <c:v>42871</c:v>
                </c:pt>
                <c:pt idx="183">
                  <c:v>42870</c:v>
                </c:pt>
                <c:pt idx="184">
                  <c:v>42867</c:v>
                </c:pt>
                <c:pt idx="185">
                  <c:v>42866</c:v>
                </c:pt>
                <c:pt idx="186">
                  <c:v>42865</c:v>
                </c:pt>
                <c:pt idx="187">
                  <c:v>42860</c:v>
                </c:pt>
                <c:pt idx="188">
                  <c:v>42859</c:v>
                </c:pt>
                <c:pt idx="189">
                  <c:v>42858</c:v>
                </c:pt>
                <c:pt idx="190">
                  <c:v>42857</c:v>
                </c:pt>
                <c:pt idx="191">
                  <c:v>42853</c:v>
                </c:pt>
                <c:pt idx="192">
                  <c:v>42852</c:v>
                </c:pt>
                <c:pt idx="193">
                  <c:v>42851</c:v>
                </c:pt>
                <c:pt idx="194">
                  <c:v>42850</c:v>
                </c:pt>
                <c:pt idx="195">
                  <c:v>42849</c:v>
                </c:pt>
                <c:pt idx="196">
                  <c:v>42845</c:v>
                </c:pt>
                <c:pt idx="197">
                  <c:v>42844</c:v>
                </c:pt>
                <c:pt idx="198">
                  <c:v>42843</c:v>
                </c:pt>
                <c:pt idx="199">
                  <c:v>42842</c:v>
                </c:pt>
                <c:pt idx="200">
                  <c:v>42839</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42801</c:v>
                </c:pt>
                <c:pt idx="228">
                  <c:v>42800</c:v>
                </c:pt>
                <c:pt idx="229">
                  <c:v>42797</c:v>
                </c:pt>
                <c:pt idx="230">
                  <c:v>42796</c:v>
                </c:pt>
                <c:pt idx="231">
                  <c:v>42795</c:v>
                </c:pt>
                <c:pt idx="232">
                  <c:v>42794</c:v>
                </c:pt>
                <c:pt idx="233">
                  <c:v>42793</c:v>
                </c:pt>
                <c:pt idx="234">
                  <c:v>42790</c:v>
                </c:pt>
                <c:pt idx="235">
                  <c:v>42788</c:v>
                </c:pt>
                <c:pt idx="236">
                  <c:v>42787</c:v>
                </c:pt>
                <c:pt idx="237">
                  <c:v>42786</c:v>
                </c:pt>
                <c:pt idx="238">
                  <c:v>42783</c:v>
                </c:pt>
                <c:pt idx="239">
                  <c:v>42782</c:v>
                </c:pt>
                <c:pt idx="240">
                  <c:v>42781</c:v>
                </c:pt>
                <c:pt idx="241">
                  <c:v>42780</c:v>
                </c:pt>
                <c:pt idx="242">
                  <c:v>42779</c:v>
                </c:pt>
                <c:pt idx="243">
                  <c:v>42776</c:v>
                </c:pt>
                <c:pt idx="244">
                  <c:v>42775</c:v>
                </c:pt>
                <c:pt idx="245">
                  <c:v>42774</c:v>
                </c:pt>
                <c:pt idx="246">
                  <c:v>42773</c:v>
                </c:pt>
                <c:pt idx="247">
                  <c:v>42772</c:v>
                </c:pt>
                <c:pt idx="248">
                  <c:v>42769</c:v>
                </c:pt>
              </c:numCache>
            </c:numRef>
          </c:cat>
          <c:val>
            <c:numRef>
              <c:f>Portf_Bond!$C$14:$C$262</c:f>
              <c:numCache>
                <c:formatCode>0.000%</c:formatCode>
                <c:ptCount val="249"/>
                <c:pt idx="0">
                  <c:v>-2.4057804385789749E-3</c:v>
                </c:pt>
                <c:pt idx="1">
                  <c:v>-3.2184875272138758E-3</c:v>
                </c:pt>
                <c:pt idx="2">
                  <c:v>-3.1982719117430447E-3</c:v>
                </c:pt>
                <c:pt idx="3">
                  <c:v>1.2297629211510674E-4</c:v>
                </c:pt>
                <c:pt idx="4">
                  <c:v>4.2532351985902217E-4</c:v>
                </c:pt>
                <c:pt idx="5">
                  <c:v>1.2396860148933264E-3</c:v>
                </c:pt>
                <c:pt idx="6">
                  <c:v>-1.2651232604141693E-3</c:v>
                </c:pt>
                <c:pt idx="7">
                  <c:v>-1.3689506902916371E-3</c:v>
                </c:pt>
                <c:pt idx="8">
                  <c:v>1.4103085234153934E-3</c:v>
                </c:pt>
                <c:pt idx="9">
                  <c:v>-1.0190870713128186E-3</c:v>
                </c:pt>
                <c:pt idx="10">
                  <c:v>-3.6747688327032346E-4</c:v>
                </c:pt>
                <c:pt idx="11">
                  <c:v>3.0119580670251445E-4</c:v>
                </c:pt>
                <c:pt idx="12">
                  <c:v>1.3948316301937158E-3</c:v>
                </c:pt>
                <c:pt idx="13">
                  <c:v>-2.4049591146155791E-3</c:v>
                </c:pt>
                <c:pt idx="14">
                  <c:v>-1.9069825637131332E-3</c:v>
                </c:pt>
                <c:pt idx="15">
                  <c:v>1.0980871339283382E-4</c:v>
                </c:pt>
                <c:pt idx="16">
                  <c:v>1.4449224457644405E-3</c:v>
                </c:pt>
                <c:pt idx="17">
                  <c:v>-3.3373950361796911E-3</c:v>
                </c:pt>
                <c:pt idx="18">
                  <c:v>5.7499132223015614E-4</c:v>
                </c:pt>
                <c:pt idx="19">
                  <c:v>-2.2932592932267681E-3</c:v>
                </c:pt>
                <c:pt idx="20">
                  <c:v>-1.7178754899629389E-3</c:v>
                </c:pt>
                <c:pt idx="21">
                  <c:v>-1.5140026604107959E-3</c:v>
                </c:pt>
                <c:pt idx="22">
                  <c:v>1.0749231363156309E-3</c:v>
                </c:pt>
                <c:pt idx="23">
                  <c:v>4.7229250662650379E-4</c:v>
                </c:pt>
                <c:pt idx="24">
                  <c:v>2.9730063767119397E-4</c:v>
                </c:pt>
                <c:pt idx="25">
                  <c:v>-2.9730870956146127E-5</c:v>
                </c:pt>
                <c:pt idx="26">
                  <c:v>1.2108517717017708E-3</c:v>
                </c:pt>
                <c:pt idx="27">
                  <c:v>-4.7781490817966343E-4</c:v>
                </c:pt>
                <c:pt idx="28">
                  <c:v>-1.6487984952948675E-3</c:v>
                </c:pt>
                <c:pt idx="29">
                  <c:v>3.7655098105182638E-4</c:v>
                </c:pt>
                <c:pt idx="30">
                  <c:v>-3.8161749924547905E-5</c:v>
                </c:pt>
                <c:pt idx="31">
                  <c:v>-2.1245721772156223E-3</c:v>
                </c:pt>
                <c:pt idx="32">
                  <c:v>-2.1950583338126162E-4</c:v>
                </c:pt>
                <c:pt idx="33">
                  <c:v>3.3342328509067265E-4</c:v>
                </c:pt>
                <c:pt idx="34">
                  <c:v>-3.6936940509857408E-4</c:v>
                </c:pt>
                <c:pt idx="35">
                  <c:v>1.3166632163885694E-5</c:v>
                </c:pt>
                <c:pt idx="36">
                  <c:v>-3.9204745113474715E-4</c:v>
                </c:pt>
                <c:pt idx="37">
                  <c:v>1.1872823964753643E-4</c:v>
                </c:pt>
                <c:pt idx="38">
                  <c:v>1.2556721057466191E-4</c:v>
                </c:pt>
                <c:pt idx="39">
                  <c:v>-1.191837034164811E-3</c:v>
                </c:pt>
                <c:pt idx="40">
                  <c:v>1.0175324493562066E-3</c:v>
                </c:pt>
                <c:pt idx="41">
                  <c:v>-8.8928228531659492E-4</c:v>
                </c:pt>
                <c:pt idx="42">
                  <c:v>-5.0289999046437828E-4</c:v>
                </c:pt>
                <c:pt idx="43">
                  <c:v>5.2913653652408854E-4</c:v>
                </c:pt>
                <c:pt idx="44">
                  <c:v>-6.1740525445141969E-4</c:v>
                </c:pt>
                <c:pt idx="45">
                  <c:v>-8.1595637852072134E-4</c:v>
                </c:pt>
                <c:pt idx="46">
                  <c:v>1.0138253755531679E-4</c:v>
                </c:pt>
                <c:pt idx="47">
                  <c:v>-4.2071615946559504E-4</c:v>
                </c:pt>
                <c:pt idx="48">
                  <c:v>-1.5619162625538641E-3</c:v>
                </c:pt>
                <c:pt idx="49">
                  <c:v>-1.6424642337153905E-4</c:v>
                </c:pt>
                <c:pt idx="50">
                  <c:v>6.0405448286626751E-4</c:v>
                </c:pt>
                <c:pt idx="51">
                  <c:v>-8.2425392675433695E-4</c:v>
                </c:pt>
                <c:pt idx="52">
                  <c:v>-1.5777973169015524E-3</c:v>
                </c:pt>
                <c:pt idx="53">
                  <c:v>-1.4563125973331426E-3</c:v>
                </c:pt>
                <c:pt idx="54">
                  <c:v>1.2179491393495834E-3</c:v>
                </c:pt>
                <c:pt idx="55">
                  <c:v>1.9397795058428979E-3</c:v>
                </c:pt>
                <c:pt idx="56">
                  <c:v>5.6238466447333657E-4</c:v>
                </c:pt>
                <c:pt idx="57">
                  <c:v>-3.1076132731056028E-4</c:v>
                </c:pt>
                <c:pt idx="58">
                  <c:v>1.5066741155900232E-3</c:v>
                </c:pt>
                <c:pt idx="59">
                  <c:v>-8.9584429975830826E-4</c:v>
                </c:pt>
                <c:pt idx="60">
                  <c:v>1.6515562269090456E-3</c:v>
                </c:pt>
                <c:pt idx="61">
                  <c:v>3.4608455106166502E-5</c:v>
                </c:pt>
                <c:pt idx="62">
                  <c:v>-2.2305842103165219E-4</c:v>
                </c:pt>
                <c:pt idx="63">
                  <c:v>4.3728048547841958E-4</c:v>
                </c:pt>
                <c:pt idx="64">
                  <c:v>-1.777798507888062E-3</c:v>
                </c:pt>
                <c:pt idx="65">
                  <c:v>1.9130004752889729E-3</c:v>
                </c:pt>
                <c:pt idx="66">
                  <c:v>4.3571783975671075E-4</c:v>
                </c:pt>
                <c:pt idx="67">
                  <c:v>6.7776637937111417E-5</c:v>
                </c:pt>
                <c:pt idx="68">
                  <c:v>1.0822558477510125E-3</c:v>
                </c:pt>
                <c:pt idx="69">
                  <c:v>-6.2742740252985651E-4</c:v>
                </c:pt>
                <c:pt idx="70">
                  <c:v>1.4374124804894528E-3</c:v>
                </c:pt>
                <c:pt idx="71">
                  <c:v>-7.7611652286291299E-4</c:v>
                </c:pt>
                <c:pt idx="72">
                  <c:v>-1.3224611232006689E-3</c:v>
                </c:pt>
                <c:pt idx="73">
                  <c:v>-6.5478320491640929E-5</c:v>
                </c:pt>
                <c:pt idx="74">
                  <c:v>1.439616432237667E-3</c:v>
                </c:pt>
                <c:pt idx="75">
                  <c:v>-3.4332513983525992E-4</c:v>
                </c:pt>
                <c:pt idx="76">
                  <c:v>-1.5309228011705089E-3</c:v>
                </c:pt>
                <c:pt idx="77">
                  <c:v>-1.3711181830953212E-3</c:v>
                </c:pt>
                <c:pt idx="78">
                  <c:v>-1.9097133354410989E-3</c:v>
                </c:pt>
                <c:pt idx="79">
                  <c:v>1.1546815743672667E-3</c:v>
                </c:pt>
                <c:pt idx="80">
                  <c:v>4.6239871103903596E-4</c:v>
                </c:pt>
                <c:pt idx="81">
                  <c:v>-1.4461835852597194E-3</c:v>
                </c:pt>
                <c:pt idx="82">
                  <c:v>-1.4067049168035028E-3</c:v>
                </c:pt>
                <c:pt idx="83">
                  <c:v>-5.0454117747344984E-4</c:v>
                </c:pt>
                <c:pt idx="84">
                  <c:v>1.8143533291565817E-3</c:v>
                </c:pt>
                <c:pt idx="85">
                  <c:v>-1.3784225065625044E-3</c:v>
                </c:pt>
                <c:pt idx="86">
                  <c:v>-2.8583636321283246E-3</c:v>
                </c:pt>
                <c:pt idx="87">
                  <c:v>1.9676034377849039E-3</c:v>
                </c:pt>
                <c:pt idx="88">
                  <c:v>1.6715449819164618E-3</c:v>
                </c:pt>
                <c:pt idx="89">
                  <c:v>1.3340876983956029E-3</c:v>
                </c:pt>
                <c:pt idx="90">
                  <c:v>-7.5415137106482621E-4</c:v>
                </c:pt>
                <c:pt idx="91">
                  <c:v>1.4135101796128868E-3</c:v>
                </c:pt>
                <c:pt idx="92">
                  <c:v>-9.4585510846922904E-4</c:v>
                </c:pt>
                <c:pt idx="93">
                  <c:v>-4.628683552880819E-4</c:v>
                </c:pt>
                <c:pt idx="94">
                  <c:v>1.8071187276220702E-3</c:v>
                </c:pt>
                <c:pt idx="95">
                  <c:v>-8.2607470123841065E-4</c:v>
                </c:pt>
                <c:pt idx="96">
                  <c:v>1.9592460935125011E-4</c:v>
                </c:pt>
                <c:pt idx="97">
                  <c:v>-3.2954855766009761E-4</c:v>
                </c:pt>
                <c:pt idx="98">
                  <c:v>1.070145549811885E-3</c:v>
                </c:pt>
                <c:pt idx="99">
                  <c:v>4.6484511693045683E-4</c:v>
                </c:pt>
                <c:pt idx="100">
                  <c:v>-8.7614610386144154E-4</c:v>
                </c:pt>
                <c:pt idx="101">
                  <c:v>1.1665086376015932E-3</c:v>
                </c:pt>
                <c:pt idx="102">
                  <c:v>-3.2856660269695581E-3</c:v>
                </c:pt>
                <c:pt idx="103">
                  <c:v>-2.6865160547681066E-3</c:v>
                </c:pt>
                <c:pt idx="104">
                  <c:v>-8.9127638895347694E-4</c:v>
                </c:pt>
                <c:pt idx="105">
                  <c:v>-1.8121002295532485E-3</c:v>
                </c:pt>
                <c:pt idx="106">
                  <c:v>-1.9643574118050067E-3</c:v>
                </c:pt>
                <c:pt idx="107">
                  <c:v>-1.7587529002770497E-3</c:v>
                </c:pt>
                <c:pt idx="108">
                  <c:v>1.0716354003803552E-3</c:v>
                </c:pt>
                <c:pt idx="109">
                  <c:v>-4.881988283895744E-4</c:v>
                </c:pt>
                <c:pt idx="110">
                  <c:v>1.7757474868784762E-4</c:v>
                </c:pt>
                <c:pt idx="111">
                  <c:v>8.1918531945368578E-4</c:v>
                </c:pt>
                <c:pt idx="112">
                  <c:v>-2.9454941621653852E-4</c:v>
                </c:pt>
                <c:pt idx="113">
                  <c:v>4.8154370270303559E-4</c:v>
                </c:pt>
                <c:pt idx="114">
                  <c:v>4.6132985671332172E-4</c:v>
                </c:pt>
                <c:pt idx="115">
                  <c:v>2.4491010888816334E-4</c:v>
                </c:pt>
                <c:pt idx="116">
                  <c:v>-3.0437124416216044E-4</c:v>
                </c:pt>
                <c:pt idx="117">
                  <c:v>-6.7854324231353402E-4</c:v>
                </c:pt>
                <c:pt idx="118">
                  <c:v>6.3812736217405686E-4</c:v>
                </c:pt>
                <c:pt idx="119">
                  <c:v>-1.3699863502683041E-3</c:v>
                </c:pt>
                <c:pt idx="120">
                  <c:v>-3.5340507207581862E-4</c:v>
                </c:pt>
                <c:pt idx="121">
                  <c:v>-1.439264080638325E-3</c:v>
                </c:pt>
                <c:pt idx="122">
                  <c:v>1.3681739434689977E-3</c:v>
                </c:pt>
                <c:pt idx="123">
                  <c:v>7.2971113475461813E-4</c:v>
                </c:pt>
                <c:pt idx="124">
                  <c:v>1.0755159247897161E-3</c:v>
                </c:pt>
                <c:pt idx="125">
                  <c:v>-3.0308442410292846E-3</c:v>
                </c:pt>
                <c:pt idx="126">
                  <c:v>-2.9311996027164833E-3</c:v>
                </c:pt>
                <c:pt idx="127">
                  <c:v>5.4059813412665747E-4</c:v>
                </c:pt>
                <c:pt idx="128">
                  <c:v>9.1518729699480161E-4</c:v>
                </c:pt>
                <c:pt idx="129">
                  <c:v>2.8550119485948322E-4</c:v>
                </c:pt>
                <c:pt idx="130">
                  <c:v>4.0183131571080999E-4</c:v>
                </c:pt>
                <c:pt idx="131">
                  <c:v>-3.5568476904304092E-3</c:v>
                </c:pt>
                <c:pt idx="132">
                  <c:v>-9.808720961670403E-4</c:v>
                </c:pt>
                <c:pt idx="133">
                  <c:v>-7.54204088329824E-4</c:v>
                </c:pt>
                <c:pt idx="134">
                  <c:v>3.5415208497691086E-3</c:v>
                </c:pt>
                <c:pt idx="135">
                  <c:v>7.0323483013590149E-4</c:v>
                </c:pt>
                <c:pt idx="136">
                  <c:v>-3.3235497622785548E-4</c:v>
                </c:pt>
                <c:pt idx="137">
                  <c:v>2.9892356895611094E-4</c:v>
                </c:pt>
                <c:pt idx="138">
                  <c:v>8.9237124472552054E-4</c:v>
                </c:pt>
                <c:pt idx="139">
                  <c:v>4.9001933115744301E-4</c:v>
                </c:pt>
                <c:pt idx="140">
                  <c:v>-1.7317655638370288E-3</c:v>
                </c:pt>
                <c:pt idx="141">
                  <c:v>-2.2957104429982556E-3</c:v>
                </c:pt>
                <c:pt idx="142">
                  <c:v>-2.3538932683835334E-3</c:v>
                </c:pt>
                <c:pt idx="143">
                  <c:v>2.17861204909231E-3</c:v>
                </c:pt>
                <c:pt idx="144">
                  <c:v>-2.9035636602912085E-3</c:v>
                </c:pt>
                <c:pt idx="145">
                  <c:v>2.6421656473336608E-3</c:v>
                </c:pt>
                <c:pt idx="146">
                  <c:v>1.7783129866153491E-3</c:v>
                </c:pt>
                <c:pt idx="147">
                  <c:v>3.8288238301751321E-3</c:v>
                </c:pt>
                <c:pt idx="148">
                  <c:v>-3.0941203486456459E-5</c:v>
                </c:pt>
                <c:pt idx="149">
                  <c:v>3.2058119039612976E-4</c:v>
                </c:pt>
                <c:pt idx="150">
                  <c:v>-9.2509536732421349E-4</c:v>
                </c:pt>
                <c:pt idx="151">
                  <c:v>5.82595803821917E-4</c:v>
                </c:pt>
                <c:pt idx="152">
                  <c:v>1.5058223994774966E-3</c:v>
                </c:pt>
                <c:pt idx="153">
                  <c:v>2.4943227291185366E-4</c:v>
                </c:pt>
                <c:pt idx="154">
                  <c:v>-1.1728977832436982E-4</c:v>
                </c:pt>
                <c:pt idx="155">
                  <c:v>-5.2314354240997618E-3</c:v>
                </c:pt>
                <c:pt idx="156">
                  <c:v>-7.621453728012817E-4</c:v>
                </c:pt>
                <c:pt idx="157">
                  <c:v>-2.7709076910348296E-3</c:v>
                </c:pt>
                <c:pt idx="158">
                  <c:v>1.1557829109021256E-4</c:v>
                </c:pt>
                <c:pt idx="159">
                  <c:v>2.2758869313954655E-3</c:v>
                </c:pt>
                <c:pt idx="160">
                  <c:v>4.0352713524276496E-3</c:v>
                </c:pt>
                <c:pt idx="161">
                  <c:v>5.4757164112002599E-3</c:v>
                </c:pt>
                <c:pt idx="162">
                  <c:v>1.1483800229943331E-3</c:v>
                </c:pt>
                <c:pt idx="163">
                  <c:v>-6.147395763502761E-4</c:v>
                </c:pt>
                <c:pt idx="164">
                  <c:v>-1.1063620590631151E-3</c:v>
                </c:pt>
                <c:pt idx="165">
                  <c:v>-5.5206835626564477E-4</c:v>
                </c:pt>
                <c:pt idx="166">
                  <c:v>-8.3538953474882049E-4</c:v>
                </c:pt>
                <c:pt idx="167">
                  <c:v>-4.6447716388542393E-4</c:v>
                </c:pt>
                <c:pt idx="168">
                  <c:v>2.4821206308840438E-3</c:v>
                </c:pt>
                <c:pt idx="169">
                  <c:v>5.1510628041806505E-4</c:v>
                </c:pt>
                <c:pt idx="170">
                  <c:v>-4.2802465203383155E-3</c:v>
                </c:pt>
                <c:pt idx="171">
                  <c:v>2.980832800651978E-4</c:v>
                </c:pt>
                <c:pt idx="172">
                  <c:v>1.8369820854478025E-3</c:v>
                </c:pt>
                <c:pt idx="173">
                  <c:v>-1.2970613988516622E-3</c:v>
                </c:pt>
                <c:pt idx="174">
                  <c:v>2.2298087491114948E-3</c:v>
                </c:pt>
                <c:pt idx="175">
                  <c:v>7.8047803360203893E-4</c:v>
                </c:pt>
                <c:pt idx="176">
                  <c:v>1.8038765845689309E-3</c:v>
                </c:pt>
                <c:pt idx="177">
                  <c:v>4.2963807864260239E-4</c:v>
                </c:pt>
                <c:pt idx="178">
                  <c:v>-1.037610907249964E-3</c:v>
                </c:pt>
                <c:pt idx="179">
                  <c:v>-2.968156341484729E-3</c:v>
                </c:pt>
                <c:pt idx="180">
                  <c:v>-9.2873572279039696E-4</c:v>
                </c:pt>
                <c:pt idx="181">
                  <c:v>2.361276206826135E-3</c:v>
                </c:pt>
                <c:pt idx="182">
                  <c:v>1.2471389544752576E-3</c:v>
                </c:pt>
                <c:pt idx="183">
                  <c:v>-1.2032824130613351E-3</c:v>
                </c:pt>
                <c:pt idx="184">
                  <c:v>-1.5173457134601831E-3</c:v>
                </c:pt>
                <c:pt idx="185">
                  <c:v>-4.1670642633961918E-4</c:v>
                </c:pt>
                <c:pt idx="186">
                  <c:v>-5.1772072091283983E-3</c:v>
                </c:pt>
                <c:pt idx="187">
                  <c:v>1.9028457658911702E-3</c:v>
                </c:pt>
                <c:pt idx="188">
                  <c:v>4.3690769583295541E-3</c:v>
                </c:pt>
                <c:pt idx="189">
                  <c:v>1.2975798601331245E-3</c:v>
                </c:pt>
                <c:pt idx="190">
                  <c:v>-1.4725554371419758E-3</c:v>
                </c:pt>
                <c:pt idx="191">
                  <c:v>-4.7015065573867698E-3</c:v>
                </c:pt>
                <c:pt idx="192">
                  <c:v>-1.5879444182798075E-5</c:v>
                </c:pt>
                <c:pt idx="193">
                  <c:v>4.2387900405604917E-4</c:v>
                </c:pt>
                <c:pt idx="194">
                  <c:v>2.0613262857482884E-3</c:v>
                </c:pt>
                <c:pt idx="195">
                  <c:v>-3.5634575409639879E-3</c:v>
                </c:pt>
                <c:pt idx="196">
                  <c:v>-5.3939001238623163E-3</c:v>
                </c:pt>
                <c:pt idx="197">
                  <c:v>-1.0219396362287636E-3</c:v>
                </c:pt>
                <c:pt idx="198">
                  <c:v>5.9702126654359589E-4</c:v>
                </c:pt>
                <c:pt idx="199">
                  <c:v>-8.4622669193301636E-4</c:v>
                </c:pt>
                <c:pt idx="200">
                  <c:v>-5.0460552045872298E-4</c:v>
                </c:pt>
                <c:pt idx="201">
                  <c:v>-3.4042451627556147E-3</c:v>
                </c:pt>
                <c:pt idx="202">
                  <c:v>7.888485809894874E-4</c:v>
                </c:pt>
                <c:pt idx="203">
                  <c:v>1.6865794698335268E-3</c:v>
                </c:pt>
                <c:pt idx="204">
                  <c:v>2.448693944669289E-3</c:v>
                </c:pt>
                <c:pt idx="205">
                  <c:v>3.5210340865510226E-3</c:v>
                </c:pt>
                <c:pt idx="206">
                  <c:v>-1.9306532067246973E-3</c:v>
                </c:pt>
                <c:pt idx="207">
                  <c:v>-1.5648129771463903E-3</c:v>
                </c:pt>
                <c:pt idx="208">
                  <c:v>-6.807812392143342E-4</c:v>
                </c:pt>
                <c:pt idx="209">
                  <c:v>8.9719288259160201E-4</c:v>
                </c:pt>
                <c:pt idx="210">
                  <c:v>2.4099471085736734E-3</c:v>
                </c:pt>
                <c:pt idx="211">
                  <c:v>-2.2863704728408596E-3</c:v>
                </c:pt>
                <c:pt idx="212">
                  <c:v>-2.0158119034663358E-4</c:v>
                </c:pt>
                <c:pt idx="213">
                  <c:v>9.0048224503891383E-4</c:v>
                </c:pt>
                <c:pt idx="214">
                  <c:v>-2.0343500645856327E-3</c:v>
                </c:pt>
                <c:pt idx="215">
                  <c:v>-1.5785834430153134E-3</c:v>
                </c:pt>
                <c:pt idx="216">
                  <c:v>-1.7410208240842273E-4</c:v>
                </c:pt>
                <c:pt idx="217">
                  <c:v>1.925662363835956E-3</c:v>
                </c:pt>
                <c:pt idx="218">
                  <c:v>9.2435798734769037E-4</c:v>
                </c:pt>
                <c:pt idx="219">
                  <c:v>-1.1596642541442659E-3</c:v>
                </c:pt>
                <c:pt idx="220">
                  <c:v>-9.4509922735630525E-4</c:v>
                </c:pt>
                <c:pt idx="221">
                  <c:v>-3.9756951101304061E-3</c:v>
                </c:pt>
                <c:pt idx="222">
                  <c:v>-1.6714025977294655E-3</c:v>
                </c:pt>
                <c:pt idx="223">
                  <c:v>5.4163524545791653E-4</c:v>
                </c:pt>
                <c:pt idx="224">
                  <c:v>-1.5527972705418058E-3</c:v>
                </c:pt>
                <c:pt idx="225">
                  <c:v>-2.4077244131587294E-3</c:v>
                </c:pt>
                <c:pt idx="226">
                  <c:v>1.1550769627237667E-3</c:v>
                </c:pt>
                <c:pt idx="227">
                  <c:v>-2.2051953496845522E-3</c:v>
                </c:pt>
                <c:pt idx="228">
                  <c:v>-1.9354879561011007E-3</c:v>
                </c:pt>
                <c:pt idx="229">
                  <c:v>-9.4783735748782405E-4</c:v>
                </c:pt>
                <c:pt idx="230">
                  <c:v>7.1851281446111415E-4</c:v>
                </c:pt>
                <c:pt idx="231">
                  <c:v>-1.3316413402038041E-3</c:v>
                </c:pt>
                <c:pt idx="232">
                  <c:v>3.4238985534855715E-3</c:v>
                </c:pt>
                <c:pt idx="233">
                  <c:v>-2.3116170600190333E-3</c:v>
                </c:pt>
                <c:pt idx="234">
                  <c:v>1.1995342580997104E-3</c:v>
                </c:pt>
                <c:pt idx="235">
                  <c:v>9.3311535282203373E-4</c:v>
                </c:pt>
                <c:pt idx="236">
                  <c:v>7.3666419846452058E-4</c:v>
                </c:pt>
                <c:pt idx="237">
                  <c:v>-1.6074001860389986E-3</c:v>
                </c:pt>
                <c:pt idx="238">
                  <c:v>1.1037374403659594E-3</c:v>
                </c:pt>
                <c:pt idx="239">
                  <c:v>3.4153548974242831E-3</c:v>
                </c:pt>
                <c:pt idx="240">
                  <c:v>2.3005313710700026E-3</c:v>
                </c:pt>
                <c:pt idx="241">
                  <c:v>1.6174742261876318E-3</c:v>
                </c:pt>
                <c:pt idx="242">
                  <c:v>-1.8633011578871317E-3</c:v>
                </c:pt>
                <c:pt idx="243">
                  <c:v>-5.8284974443678639E-4</c:v>
                </c:pt>
                <c:pt idx="244">
                  <c:v>-1.7501384529312602E-3</c:v>
                </c:pt>
                <c:pt idx="245">
                  <c:v>-1.0252458654035346E-3</c:v>
                </c:pt>
                <c:pt idx="246">
                  <c:v>3.4254299792675358E-3</c:v>
                </c:pt>
                <c:pt idx="247">
                  <c:v>-1.5220607268463526E-3</c:v>
                </c:pt>
                <c:pt idx="248">
                  <c:v>1.8339924830610421E-3</c:v>
                </c:pt>
              </c:numCache>
            </c:numRef>
          </c:val>
          <c:smooth val="0"/>
          <c:extLst>
            <c:ext xmlns:c16="http://schemas.microsoft.com/office/drawing/2014/chart" uri="{C3380CC4-5D6E-409C-BE32-E72D297353CC}">
              <c16:uniqueId val="{00000002-047D-8743-996F-179E8355F63F}"/>
            </c:ext>
          </c:extLst>
        </c:ser>
        <c:dLbls>
          <c:showLegendKey val="0"/>
          <c:showVal val="0"/>
          <c:showCatName val="0"/>
          <c:showSerName val="0"/>
          <c:showPercent val="0"/>
          <c:showBubbleSize val="0"/>
        </c:dLbls>
        <c:smooth val="0"/>
        <c:axId val="2094053440"/>
        <c:axId val="2094081008"/>
      </c:lineChart>
      <c:dateAx>
        <c:axId val="2094053440"/>
        <c:scaling>
          <c:orientation val="minMax"/>
        </c:scaling>
        <c:delete val="0"/>
        <c:axPos val="b"/>
        <c:numFmt formatCode="m/d/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94081008"/>
        <c:crosses val="autoZero"/>
        <c:auto val="1"/>
        <c:lblOffset val="100"/>
        <c:baseTimeUnit val="days"/>
      </c:dateAx>
      <c:valAx>
        <c:axId val="209408100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9405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23</xdr:col>
      <xdr:colOff>506953</xdr:colOff>
      <xdr:row>0</xdr:row>
      <xdr:rowOff>47737</xdr:rowOff>
    </xdr:from>
    <xdr:to>
      <xdr:col>36</xdr:col>
      <xdr:colOff>96390</xdr:colOff>
      <xdr:row>24</xdr:row>
      <xdr:rowOff>125266</xdr:rowOff>
    </xdr:to>
    <xdr:graphicFrame macro="">
      <xdr:nvGraphicFramePr>
        <xdr:cNvPr id="2" name="Диаграмма 1">
          <a:extLst>
            <a:ext uri="{FF2B5EF4-FFF2-40B4-BE49-F238E27FC236}">
              <a16:creationId xmlns:a16="http://schemas.microsoft.com/office/drawing/2014/main" id="{15A7ECB1-D8A1-4134-BC61-D963653D1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15298</xdr:colOff>
      <xdr:row>26</xdr:row>
      <xdr:rowOff>46947</xdr:rowOff>
    </xdr:from>
    <xdr:to>
      <xdr:col>34</xdr:col>
      <xdr:colOff>419100</xdr:colOff>
      <xdr:row>50</xdr:row>
      <xdr:rowOff>133546</xdr:rowOff>
    </xdr:to>
    <xdr:graphicFrame macro="">
      <xdr:nvGraphicFramePr>
        <xdr:cNvPr id="4" name="Диаграмма 3">
          <a:extLst>
            <a:ext uri="{FF2B5EF4-FFF2-40B4-BE49-F238E27FC236}">
              <a16:creationId xmlns:a16="http://schemas.microsoft.com/office/drawing/2014/main" id="{825A7181-C25F-4844-896B-ED8848762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0</xdr:colOff>
      <xdr:row>2</xdr:row>
      <xdr:rowOff>0</xdr:rowOff>
    </xdr:from>
    <xdr:to>
      <xdr:col>27</xdr:col>
      <xdr:colOff>476026</xdr:colOff>
      <xdr:row>20</xdr:row>
      <xdr:rowOff>80982</xdr:rowOff>
    </xdr:to>
    <xdr:graphicFrame macro="">
      <xdr:nvGraphicFramePr>
        <xdr:cNvPr id="2" name="Диаграмма 1">
          <a:extLst>
            <a:ext uri="{FF2B5EF4-FFF2-40B4-BE49-F238E27FC236}">
              <a16:creationId xmlns:a16="http://schemas.microsoft.com/office/drawing/2014/main" id="{D3DEF59B-167D-488E-87CA-E868C4AC3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18</xdr:col>
      <xdr:colOff>46653</xdr:colOff>
      <xdr:row>25</xdr:row>
      <xdr:rowOff>155510</xdr:rowOff>
    </xdr:from>
    <xdr:ext cx="8582025" cy="5210175"/>
    <xdr:graphicFrame macro="">
      <xdr:nvGraphicFramePr>
        <xdr:cNvPr id="3" name="Chart 2" title="Диаграмма">
          <a:extLst>
            <a:ext uri="{FF2B5EF4-FFF2-40B4-BE49-F238E27FC236}">
              <a16:creationId xmlns:a16="http://schemas.microsoft.com/office/drawing/2014/main" id="{FCE4E6B7-2E78-47DB-A832-4DC50DED3E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18</xdr:col>
      <xdr:colOff>16214</xdr:colOff>
      <xdr:row>22</xdr:row>
      <xdr:rowOff>56744</xdr:rowOff>
    </xdr:from>
    <xdr:ext cx="2294106" cy="436786"/>
    <xdr:sp macro="" textlink="">
      <xdr:nvSpPr>
        <xdr:cNvPr id="7" name="TextBox 6">
          <a:extLst>
            <a:ext uri="{FF2B5EF4-FFF2-40B4-BE49-F238E27FC236}">
              <a16:creationId xmlns:a16="http://schemas.microsoft.com/office/drawing/2014/main" id="{9E3DE693-1AE9-4D3A-AB5B-EC72DEA6B80A}"/>
            </a:ext>
          </a:extLst>
        </xdr:cNvPr>
        <xdr:cNvSpPr txBox="1"/>
      </xdr:nvSpPr>
      <xdr:spPr>
        <a:xfrm>
          <a:off x="14315874" y="4207212"/>
          <a:ext cx="2294106" cy="436786"/>
        </a:xfrm>
        <a:prstGeom prst="rect">
          <a:avLst/>
        </a:prstGeom>
        <a:solidFill>
          <a:schemeClr val="accent6">
            <a:lumMod val="20000"/>
            <a:lumOff val="80000"/>
          </a:schemeClr>
        </a:solidFill>
        <a:ln w="12700">
          <a:solidFill>
            <a:schemeClr val="accent6">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As a base for graphs and backtesting we will use rolling window</a:t>
          </a:r>
          <a:endParaRPr lang="ru-RU" sz="1100"/>
        </a:p>
      </xdr:txBody>
    </xdr:sp>
    <xdr:clientData/>
  </xdr:oneCellAnchor>
  <xdr:twoCellAnchor>
    <xdr:from>
      <xdr:col>19</xdr:col>
      <xdr:colOff>551235</xdr:colOff>
      <xdr:row>20</xdr:row>
      <xdr:rowOff>81064</xdr:rowOff>
    </xdr:from>
    <xdr:to>
      <xdr:col>19</xdr:col>
      <xdr:colOff>555289</xdr:colOff>
      <xdr:row>22</xdr:row>
      <xdr:rowOff>56744</xdr:rowOff>
    </xdr:to>
    <xdr:cxnSp macro="">
      <xdr:nvCxnSpPr>
        <xdr:cNvPr id="9" name="Прямая со стрелкой 8">
          <a:extLst>
            <a:ext uri="{FF2B5EF4-FFF2-40B4-BE49-F238E27FC236}">
              <a16:creationId xmlns:a16="http://schemas.microsoft.com/office/drawing/2014/main" id="{BE78734B-B4FC-46FC-814A-A64D416B86B9}"/>
            </a:ext>
          </a:extLst>
        </xdr:cNvPr>
        <xdr:cNvCxnSpPr>
          <a:stCxn id="7" idx="0"/>
        </xdr:cNvCxnSpPr>
      </xdr:nvCxnSpPr>
      <xdr:spPr>
        <a:xfrm flipH="1" flipV="1">
          <a:off x="15458873" y="3858638"/>
          <a:ext cx="4054" cy="3485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555289</xdr:colOff>
      <xdr:row>24</xdr:row>
      <xdr:rowOff>120636</xdr:rowOff>
    </xdr:from>
    <xdr:to>
      <xdr:col>19</xdr:col>
      <xdr:colOff>559341</xdr:colOff>
      <xdr:row>26</xdr:row>
      <xdr:rowOff>16213</xdr:rowOff>
    </xdr:to>
    <xdr:cxnSp macro="">
      <xdr:nvCxnSpPr>
        <xdr:cNvPr id="11" name="Прямая со стрелкой 10">
          <a:extLst>
            <a:ext uri="{FF2B5EF4-FFF2-40B4-BE49-F238E27FC236}">
              <a16:creationId xmlns:a16="http://schemas.microsoft.com/office/drawing/2014/main" id="{32806425-AE81-41C5-B445-D64BC136CB54}"/>
            </a:ext>
          </a:extLst>
        </xdr:cNvPr>
        <xdr:cNvCxnSpPr>
          <a:stCxn id="7" idx="2"/>
        </xdr:cNvCxnSpPr>
      </xdr:nvCxnSpPr>
      <xdr:spPr>
        <a:xfrm>
          <a:off x="15462927" y="4643998"/>
          <a:ext cx="4052" cy="268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0</xdr:colOff>
      <xdr:row>5</xdr:row>
      <xdr:rowOff>0</xdr:rowOff>
    </xdr:from>
    <xdr:to>
      <xdr:col>20</xdr:col>
      <xdr:colOff>511829</xdr:colOff>
      <xdr:row>24</xdr:row>
      <xdr:rowOff>73027</xdr:rowOff>
    </xdr:to>
    <xdr:graphicFrame macro="">
      <xdr:nvGraphicFramePr>
        <xdr:cNvPr id="2" name="Диаграмма 1">
          <a:extLst>
            <a:ext uri="{FF2B5EF4-FFF2-40B4-BE49-F238E27FC236}">
              <a16:creationId xmlns:a16="http://schemas.microsoft.com/office/drawing/2014/main" id="{4B315C91-D607-4659-98FB-3FD8FDD374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584791</xdr:colOff>
      <xdr:row>30</xdr:row>
      <xdr:rowOff>88605</xdr:rowOff>
    </xdr:from>
    <xdr:ext cx="8582025" cy="5210175"/>
    <xdr:graphicFrame macro="">
      <xdr:nvGraphicFramePr>
        <xdr:cNvPr id="3" name="Chart 2" title="Диаграмма">
          <a:extLst>
            <a:ext uri="{FF2B5EF4-FFF2-40B4-BE49-F238E27FC236}">
              <a16:creationId xmlns:a16="http://schemas.microsoft.com/office/drawing/2014/main" id="{32E4654A-9B3A-41C3-B118-FC670C920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twoCellAnchor>
    <xdr:from>
      <xdr:col>15</xdr:col>
      <xdr:colOff>0</xdr:colOff>
      <xdr:row>3</xdr:row>
      <xdr:rowOff>0</xdr:rowOff>
    </xdr:from>
    <xdr:to>
      <xdr:col>24</xdr:col>
      <xdr:colOff>448034</xdr:colOff>
      <xdr:row>21</xdr:row>
      <xdr:rowOff>117683</xdr:rowOff>
    </xdr:to>
    <xdr:graphicFrame macro="">
      <xdr:nvGraphicFramePr>
        <xdr:cNvPr id="2" name="Диаграмма 1">
          <a:extLst>
            <a:ext uri="{FF2B5EF4-FFF2-40B4-BE49-F238E27FC236}">
              <a16:creationId xmlns:a16="http://schemas.microsoft.com/office/drawing/2014/main" id="{D491DFCA-A740-4FB5-95F3-CE2069A86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0</xdr:colOff>
      <xdr:row>24</xdr:row>
      <xdr:rowOff>0</xdr:rowOff>
    </xdr:from>
    <xdr:ext cx="8582025" cy="5210175"/>
    <xdr:graphicFrame macro="">
      <xdr:nvGraphicFramePr>
        <xdr:cNvPr id="3" name="Chart 2" title="Диаграмма">
          <a:extLst>
            <a:ext uri="{FF2B5EF4-FFF2-40B4-BE49-F238E27FC236}">
              <a16:creationId xmlns:a16="http://schemas.microsoft.com/office/drawing/2014/main" id="{6686332D-B5FC-49EB-A41B-C94928114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twoCellAnchor>
    <xdr:from>
      <xdr:col>10</xdr:col>
      <xdr:colOff>0</xdr:colOff>
      <xdr:row>0</xdr:row>
      <xdr:rowOff>0</xdr:rowOff>
    </xdr:from>
    <xdr:to>
      <xdr:col>16</xdr:col>
      <xdr:colOff>774700</xdr:colOff>
      <xdr:row>16</xdr:row>
      <xdr:rowOff>114300</xdr:rowOff>
    </xdr:to>
    <xdr:graphicFrame macro="">
      <xdr:nvGraphicFramePr>
        <xdr:cNvPr id="2" name="Диаграмма 1">
          <a:extLst>
            <a:ext uri="{FF2B5EF4-FFF2-40B4-BE49-F238E27FC236}">
              <a16:creationId xmlns:a16="http://schemas.microsoft.com/office/drawing/2014/main" id="{B0CBDCC9-A415-1949-A300-7161DE12E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141815</xdr:colOff>
      <xdr:row>3</xdr:row>
      <xdr:rowOff>139700</xdr:rowOff>
    </xdr:from>
    <xdr:to>
      <xdr:col>10</xdr:col>
      <xdr:colOff>812800</xdr:colOff>
      <xdr:row>22</xdr:row>
      <xdr:rowOff>114300</xdr:rowOff>
    </xdr:to>
    <xdr:graphicFrame macro="">
      <xdr:nvGraphicFramePr>
        <xdr:cNvPr id="2" name="Диаграмма 1">
          <a:extLst>
            <a:ext uri="{FF2B5EF4-FFF2-40B4-BE49-F238E27FC236}">
              <a16:creationId xmlns:a16="http://schemas.microsoft.com/office/drawing/2014/main" id="{BCE67308-B8C5-2541-BCC7-374693B34D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829429</xdr:colOff>
      <xdr:row>11</xdr:row>
      <xdr:rowOff>211968</xdr:rowOff>
    </xdr:from>
    <xdr:to>
      <xdr:col>21</xdr:col>
      <xdr:colOff>67732</xdr:colOff>
      <xdr:row>37</xdr:row>
      <xdr:rowOff>135466</xdr:rowOff>
    </xdr:to>
    <xdr:graphicFrame macro="">
      <xdr:nvGraphicFramePr>
        <xdr:cNvPr id="2" name="Диаграмма 1">
          <a:extLst>
            <a:ext uri="{FF2B5EF4-FFF2-40B4-BE49-F238E27FC236}">
              <a16:creationId xmlns:a16="http://schemas.microsoft.com/office/drawing/2014/main" id="{2D8D19E8-B345-1E47-9AB6-035752A1B7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057;&#1090;&#1105;&#1087;&#1072;/Documents/University/4%20course/Risk%20Assessment%20models/&#1052;&#1086;&#1076;&#1077;&#1083;&#1080;%20&#1086;&#1094;&#1077;&#1085;&#1082;&#1080;%20&#1088;&#1080;&#1089;&#1082;&#1086;&#1074;%20(&#1076;&#1083;&#1103;%20&#1089;&#1090;&#1091;&#1076;&#1077;&#1085;&#1090;&#1086;&#1074;)/market%20ris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Вопросы"/>
      <sheetName val="Inputs"/>
      <sheetName val="Returns"/>
      <sheetName val="Arth_returns"/>
      <sheetName val="Var_ES"/>
      <sheetName val="Graph 1"/>
      <sheetName val="Backtesting"/>
      <sheetName val="Graph 2"/>
    </sheetNames>
    <sheetDataSet>
      <sheetData sheetId="0" refreshError="1"/>
      <sheetData sheetId="1">
        <row r="1">
          <cell r="B1" t="str">
            <v>Stock 1</v>
          </cell>
          <cell r="G1" t="str">
            <v>Stock 6</v>
          </cell>
        </row>
        <row r="3">
          <cell r="A3">
            <v>42401</v>
          </cell>
          <cell r="G3">
            <v>111.46299999999999</v>
          </cell>
        </row>
        <row r="4">
          <cell r="A4">
            <v>42402</v>
          </cell>
          <cell r="G4">
            <v>114.991</v>
          </cell>
        </row>
        <row r="5">
          <cell r="A5">
            <v>42403</v>
          </cell>
          <cell r="G5">
            <v>112.15900000000001</v>
          </cell>
        </row>
        <row r="6">
          <cell r="A6">
            <v>42404</v>
          </cell>
          <cell r="G6">
            <v>111.876</v>
          </cell>
        </row>
        <row r="7">
          <cell r="A7">
            <v>42405</v>
          </cell>
          <cell r="G7">
            <v>112.41200000000001</v>
          </cell>
        </row>
        <row r="8">
          <cell r="A8">
            <v>42408</v>
          </cell>
          <cell r="G8">
            <v>112.325</v>
          </cell>
        </row>
        <row r="9">
          <cell r="A9">
            <v>42409</v>
          </cell>
          <cell r="G9">
            <v>115.42700000000001</v>
          </cell>
        </row>
        <row r="10">
          <cell r="A10">
            <v>42410</v>
          </cell>
          <cell r="G10">
            <v>115.51900000000001</v>
          </cell>
        </row>
        <row r="11">
          <cell r="A11">
            <v>42411</v>
          </cell>
          <cell r="G11">
            <v>116.069</v>
          </cell>
        </row>
        <row r="12">
          <cell r="A12">
            <v>42412</v>
          </cell>
          <cell r="G12">
            <v>113.663</v>
          </cell>
        </row>
        <row r="13">
          <cell r="A13">
            <v>42416</v>
          </cell>
          <cell r="G13">
            <v>111.376</v>
          </cell>
        </row>
        <row r="14">
          <cell r="A14">
            <v>42417</v>
          </cell>
          <cell r="G14">
            <v>107.285</v>
          </cell>
        </row>
        <row r="15">
          <cell r="A15">
            <v>42418</v>
          </cell>
          <cell r="G15">
            <v>109.925</v>
          </cell>
        </row>
        <row r="16">
          <cell r="A16">
            <v>42419</v>
          </cell>
          <cell r="G16">
            <v>110.98</v>
          </cell>
        </row>
        <row r="17">
          <cell r="A17">
            <v>42422</v>
          </cell>
          <cell r="G17">
            <v>106.107</v>
          </cell>
        </row>
        <row r="18">
          <cell r="A18">
            <v>42423</v>
          </cell>
          <cell r="G18">
            <v>106.944</v>
          </cell>
        </row>
        <row r="19">
          <cell r="A19">
            <v>42424</v>
          </cell>
          <cell r="G19">
            <v>105.56</v>
          </cell>
        </row>
        <row r="20">
          <cell r="A20">
            <v>42425</v>
          </cell>
          <cell r="G20">
            <v>105.127</v>
          </cell>
        </row>
        <row r="21">
          <cell r="A21">
            <v>42426</v>
          </cell>
          <cell r="G21">
            <v>105.773</v>
          </cell>
        </row>
        <row r="22">
          <cell r="A22">
            <v>42429</v>
          </cell>
          <cell r="G22">
            <v>104.72499999999999</v>
          </cell>
        </row>
        <row r="23">
          <cell r="A23">
            <v>42430</v>
          </cell>
          <cell r="G23">
            <v>102.38800000000001</v>
          </cell>
        </row>
        <row r="24">
          <cell r="A24">
            <v>42431</v>
          </cell>
          <cell r="G24">
            <v>103.333</v>
          </cell>
        </row>
        <row r="25">
          <cell r="A25">
            <v>42432</v>
          </cell>
          <cell r="G25">
            <v>103.45399999999999</v>
          </cell>
        </row>
        <row r="26">
          <cell r="A26">
            <v>42433</v>
          </cell>
          <cell r="G26">
            <v>102.331</v>
          </cell>
        </row>
        <row r="27">
          <cell r="A27">
            <v>42436</v>
          </cell>
          <cell r="G27">
            <v>101.995</v>
          </cell>
        </row>
        <row r="28">
          <cell r="A28">
            <v>42437</v>
          </cell>
          <cell r="G28">
            <v>103.75700000000001</v>
          </cell>
        </row>
        <row r="29">
          <cell r="A29">
            <v>42438</v>
          </cell>
          <cell r="G29">
            <v>101.07</v>
          </cell>
        </row>
        <row r="30">
          <cell r="A30">
            <v>42439</v>
          </cell>
          <cell r="G30">
            <v>102.14700000000001</v>
          </cell>
        </row>
        <row r="31">
          <cell r="A31">
            <v>42440</v>
          </cell>
          <cell r="G31">
            <v>100.60899999999999</v>
          </cell>
        </row>
        <row r="32">
          <cell r="A32">
            <v>42443</v>
          </cell>
          <cell r="G32">
            <v>100.068</v>
          </cell>
        </row>
        <row r="33">
          <cell r="A33">
            <v>42444</v>
          </cell>
          <cell r="G33">
            <v>100.309</v>
          </cell>
        </row>
        <row r="34">
          <cell r="A34">
            <v>42445</v>
          </cell>
          <cell r="G34">
            <v>98.727999999999994</v>
          </cell>
        </row>
        <row r="35">
          <cell r="A35">
            <v>42446</v>
          </cell>
          <cell r="G35">
            <v>98.721000000000004</v>
          </cell>
        </row>
        <row r="36">
          <cell r="A36">
            <v>42447</v>
          </cell>
          <cell r="G36">
            <v>99.191000000000003</v>
          </cell>
        </row>
        <row r="37">
          <cell r="A37">
            <v>42450</v>
          </cell>
          <cell r="G37">
            <v>97.462000000000003</v>
          </cell>
        </row>
        <row r="38">
          <cell r="A38">
            <v>42451</v>
          </cell>
          <cell r="G38">
            <v>95.599000000000004</v>
          </cell>
        </row>
        <row r="39">
          <cell r="A39">
            <v>42452</v>
          </cell>
          <cell r="G39">
            <v>96.933999999999997</v>
          </cell>
        </row>
        <row r="40">
          <cell r="A40">
            <v>42453</v>
          </cell>
          <cell r="G40">
            <v>97.549000000000007</v>
          </cell>
        </row>
        <row r="41">
          <cell r="A41">
            <v>42457</v>
          </cell>
          <cell r="G41">
            <v>98.006</v>
          </cell>
        </row>
        <row r="42">
          <cell r="A42">
            <v>42458</v>
          </cell>
          <cell r="G42">
            <v>98.307000000000002</v>
          </cell>
        </row>
        <row r="43">
          <cell r="A43">
            <v>42459</v>
          </cell>
          <cell r="G43">
            <v>98.215000000000003</v>
          </cell>
        </row>
        <row r="44">
          <cell r="A44">
            <v>42460</v>
          </cell>
          <cell r="G44">
            <v>96.221000000000004</v>
          </cell>
        </row>
        <row r="45">
          <cell r="A45">
            <v>42461</v>
          </cell>
          <cell r="G45">
            <v>96.278000000000006</v>
          </cell>
        </row>
        <row r="46">
          <cell r="A46">
            <v>42464</v>
          </cell>
          <cell r="G46">
            <v>97.816000000000003</v>
          </cell>
        </row>
        <row r="47">
          <cell r="A47">
            <v>42465</v>
          </cell>
          <cell r="G47">
            <v>97.069000000000003</v>
          </cell>
        </row>
        <row r="48">
          <cell r="A48">
            <v>42466</v>
          </cell>
          <cell r="G48">
            <v>95.65</v>
          </cell>
        </row>
        <row r="49">
          <cell r="A49">
            <v>42467</v>
          </cell>
          <cell r="G49">
            <v>95.823999999999998</v>
          </cell>
        </row>
        <row r="50">
          <cell r="A50">
            <v>42468</v>
          </cell>
          <cell r="G50">
            <v>94.837000000000003</v>
          </cell>
        </row>
        <row r="51">
          <cell r="A51">
            <v>42471</v>
          </cell>
          <cell r="G51">
            <v>94.915999999999997</v>
          </cell>
        </row>
        <row r="52">
          <cell r="A52">
            <v>42472</v>
          </cell>
          <cell r="G52">
            <v>93.721000000000004</v>
          </cell>
        </row>
        <row r="53">
          <cell r="A53">
            <v>42473</v>
          </cell>
          <cell r="G53">
            <v>94.052000000000007</v>
          </cell>
        </row>
        <row r="54">
          <cell r="A54">
            <v>42474</v>
          </cell>
          <cell r="G54">
            <v>93.375</v>
          </cell>
        </row>
        <row r="55">
          <cell r="A55">
            <v>42475</v>
          </cell>
          <cell r="G55">
            <v>94.358999999999995</v>
          </cell>
        </row>
        <row r="56">
          <cell r="A56">
            <v>42478</v>
          </cell>
          <cell r="G56">
            <v>94.497</v>
          </cell>
        </row>
        <row r="57">
          <cell r="A57">
            <v>42479</v>
          </cell>
          <cell r="G57">
            <v>94.816999999999993</v>
          </cell>
        </row>
        <row r="58">
          <cell r="A58">
            <v>42480</v>
          </cell>
          <cell r="G58">
            <v>93.337000000000003</v>
          </cell>
        </row>
        <row r="59">
          <cell r="A59">
            <v>42481</v>
          </cell>
          <cell r="G59">
            <v>95.703999999999994</v>
          </cell>
        </row>
        <row r="60">
          <cell r="A60">
            <v>42482</v>
          </cell>
          <cell r="G60">
            <v>95.596999999999994</v>
          </cell>
        </row>
        <row r="61">
          <cell r="A61">
            <v>42485</v>
          </cell>
          <cell r="G61">
            <v>96.391999999999996</v>
          </cell>
        </row>
        <row r="62">
          <cell r="A62">
            <v>42486</v>
          </cell>
          <cell r="G62">
            <v>95.147000000000006</v>
          </cell>
        </row>
        <row r="63">
          <cell r="A63">
            <v>42487</v>
          </cell>
          <cell r="G63">
            <v>94.856999999999999</v>
          </cell>
        </row>
        <row r="64">
          <cell r="A64">
            <v>42488</v>
          </cell>
          <cell r="G64">
            <v>94.614999999999995</v>
          </cell>
        </row>
        <row r="65">
          <cell r="A65">
            <v>42489</v>
          </cell>
          <cell r="G65">
            <v>94.542000000000002</v>
          </cell>
        </row>
        <row r="66">
          <cell r="A66">
            <v>42492</v>
          </cell>
          <cell r="G66">
            <v>95.625</v>
          </cell>
        </row>
        <row r="67">
          <cell r="A67">
            <v>42493</v>
          </cell>
          <cell r="G67">
            <v>96.581000000000003</v>
          </cell>
        </row>
        <row r="68">
          <cell r="A68">
            <v>42494</v>
          </cell>
          <cell r="G68">
            <v>96.588999999999999</v>
          </cell>
        </row>
        <row r="69">
          <cell r="A69">
            <v>42495</v>
          </cell>
          <cell r="G69">
            <v>95.433000000000007</v>
          </cell>
        </row>
        <row r="70">
          <cell r="A70">
            <v>42496</v>
          </cell>
          <cell r="G70">
            <v>95.031000000000006</v>
          </cell>
        </row>
        <row r="71">
          <cell r="A71">
            <v>42499</v>
          </cell>
          <cell r="G71">
            <v>95.927999999999997</v>
          </cell>
        </row>
        <row r="72">
          <cell r="A72">
            <v>42500</v>
          </cell>
          <cell r="G72">
            <v>95.576999999999998</v>
          </cell>
        </row>
        <row r="73">
          <cell r="A73">
            <v>42501</v>
          </cell>
          <cell r="G73">
            <v>93.734999999999999</v>
          </cell>
        </row>
        <row r="74">
          <cell r="A74">
            <v>42502</v>
          </cell>
          <cell r="G74">
            <v>93.513999999999996</v>
          </cell>
        </row>
        <row r="75">
          <cell r="A75">
            <v>42503</v>
          </cell>
          <cell r="G75">
            <v>94.114000000000004</v>
          </cell>
        </row>
        <row r="76">
          <cell r="A76">
            <v>42506</v>
          </cell>
          <cell r="G76">
            <v>93.492000000000004</v>
          </cell>
        </row>
        <row r="77">
          <cell r="A77">
            <v>42507</v>
          </cell>
          <cell r="G77">
            <v>93.709000000000003</v>
          </cell>
        </row>
        <row r="78">
          <cell r="A78">
            <v>42508</v>
          </cell>
          <cell r="G78">
            <v>96.334999999999994</v>
          </cell>
        </row>
        <row r="79">
          <cell r="A79">
            <v>42509</v>
          </cell>
          <cell r="G79">
            <v>97.534999999999997</v>
          </cell>
        </row>
        <row r="80">
          <cell r="A80">
            <v>42510</v>
          </cell>
          <cell r="G80">
            <v>96.914000000000001</v>
          </cell>
        </row>
        <row r="81">
          <cell r="A81">
            <v>42513</v>
          </cell>
          <cell r="G81">
            <v>96.811000000000007</v>
          </cell>
        </row>
        <row r="82">
          <cell r="A82">
            <v>42514</v>
          </cell>
          <cell r="G82">
            <v>96.563999999999993</v>
          </cell>
        </row>
        <row r="83">
          <cell r="A83">
            <v>42515</v>
          </cell>
          <cell r="G83">
            <v>96.132000000000005</v>
          </cell>
        </row>
        <row r="84">
          <cell r="A84">
            <v>42516</v>
          </cell>
          <cell r="G84">
            <v>96.631</v>
          </cell>
        </row>
        <row r="85">
          <cell r="A85">
            <v>42517</v>
          </cell>
          <cell r="G85">
            <v>96.262</v>
          </cell>
        </row>
        <row r="86">
          <cell r="A86">
            <v>42521</v>
          </cell>
          <cell r="G86">
            <v>96.656000000000006</v>
          </cell>
        </row>
        <row r="87">
          <cell r="A87">
            <v>42522</v>
          </cell>
          <cell r="G87">
            <v>96.546000000000006</v>
          </cell>
        </row>
        <row r="88">
          <cell r="A88">
            <v>42523</v>
          </cell>
          <cell r="G88">
            <v>96.531000000000006</v>
          </cell>
        </row>
        <row r="89">
          <cell r="A89">
            <v>42524</v>
          </cell>
          <cell r="G89">
            <v>95.272999999999996</v>
          </cell>
        </row>
        <row r="90">
          <cell r="A90">
            <v>42527</v>
          </cell>
          <cell r="G90">
            <v>94.263999999999996</v>
          </cell>
        </row>
        <row r="91">
          <cell r="A91">
            <v>42528</v>
          </cell>
          <cell r="G91">
            <v>94.027000000000001</v>
          </cell>
        </row>
        <row r="92">
          <cell r="A92">
            <v>42529</v>
          </cell>
          <cell r="G92">
            <v>92.281999999999996</v>
          </cell>
        </row>
        <row r="93">
          <cell r="A93">
            <v>42530</v>
          </cell>
          <cell r="G93">
            <v>92.992999999999995</v>
          </cell>
        </row>
        <row r="94">
          <cell r="A94">
            <v>42531</v>
          </cell>
          <cell r="G94">
            <v>93.058000000000007</v>
          </cell>
        </row>
        <row r="95">
          <cell r="A95">
            <v>42534</v>
          </cell>
          <cell r="G95">
            <v>93.631</v>
          </cell>
        </row>
        <row r="96">
          <cell r="A96">
            <v>42535</v>
          </cell>
          <cell r="G96">
            <v>93.254000000000005</v>
          </cell>
        </row>
        <row r="97">
          <cell r="A97">
            <v>42536</v>
          </cell>
          <cell r="G97">
            <v>93.070999999999998</v>
          </cell>
        </row>
        <row r="98">
          <cell r="A98">
            <v>42537</v>
          </cell>
          <cell r="G98">
            <v>93.38</v>
          </cell>
        </row>
        <row r="99">
          <cell r="A99">
            <v>42538</v>
          </cell>
          <cell r="G99">
            <v>92.965000000000003</v>
          </cell>
        </row>
        <row r="100">
          <cell r="A100">
            <v>42541</v>
          </cell>
          <cell r="G100">
            <v>94.376999999999995</v>
          </cell>
        </row>
        <row r="101">
          <cell r="A101">
            <v>42542</v>
          </cell>
          <cell r="G101">
            <v>93.593000000000004</v>
          </cell>
        </row>
        <row r="102">
          <cell r="A102">
            <v>42543</v>
          </cell>
          <cell r="G102">
            <v>95.05</v>
          </cell>
        </row>
        <row r="103">
          <cell r="A103">
            <v>42544</v>
          </cell>
          <cell r="G103">
            <v>94.768000000000001</v>
          </cell>
        </row>
        <row r="104">
          <cell r="A104">
            <v>42545</v>
          </cell>
          <cell r="G104">
            <v>88.972999999999999</v>
          </cell>
        </row>
        <row r="105">
          <cell r="A105">
            <v>42548</v>
          </cell>
          <cell r="G105">
            <v>86.66</v>
          </cell>
        </row>
        <row r="106">
          <cell r="A106">
            <v>42549</v>
          </cell>
          <cell r="G106">
            <v>85.709000000000003</v>
          </cell>
        </row>
        <row r="107">
          <cell r="A107">
            <v>42550</v>
          </cell>
          <cell r="G107">
            <v>85.488</v>
          </cell>
        </row>
        <row r="108">
          <cell r="A108">
            <v>42551</v>
          </cell>
          <cell r="G108">
            <v>85.084000000000003</v>
          </cell>
        </row>
        <row r="109">
          <cell r="A109">
            <v>42552</v>
          </cell>
          <cell r="G109">
            <v>84.644999999999996</v>
          </cell>
        </row>
        <row r="110">
          <cell r="A110">
            <v>42556</v>
          </cell>
          <cell r="G110">
            <v>83.867999999999995</v>
          </cell>
        </row>
        <row r="111">
          <cell r="A111">
            <v>42557</v>
          </cell>
          <cell r="G111">
            <v>83.361000000000004</v>
          </cell>
        </row>
        <row r="112">
          <cell r="A112">
            <v>42558</v>
          </cell>
          <cell r="G112">
            <v>83.176000000000002</v>
          </cell>
        </row>
        <row r="113">
          <cell r="A113">
            <v>42559</v>
          </cell>
          <cell r="G113">
            <v>82.739000000000004</v>
          </cell>
        </row>
        <row r="114">
          <cell r="A114">
            <v>42562</v>
          </cell>
          <cell r="G114">
            <v>83.41</v>
          </cell>
        </row>
        <row r="115">
          <cell r="A115">
            <v>42563</v>
          </cell>
          <cell r="G115">
            <v>84.463999999999999</v>
          </cell>
        </row>
        <row r="116">
          <cell r="A116">
            <v>42564</v>
          </cell>
          <cell r="G116">
            <v>84.087000000000003</v>
          </cell>
        </row>
        <row r="117">
          <cell r="A117">
            <v>42565</v>
          </cell>
          <cell r="G117">
            <v>83.953000000000003</v>
          </cell>
        </row>
        <row r="118">
          <cell r="A118">
            <v>42566</v>
          </cell>
          <cell r="G118">
            <v>83.781000000000006</v>
          </cell>
        </row>
        <row r="119">
          <cell r="A119">
            <v>42569</v>
          </cell>
          <cell r="G119">
            <v>83.316999999999993</v>
          </cell>
        </row>
        <row r="120">
          <cell r="A120">
            <v>42570</v>
          </cell>
          <cell r="G120">
            <v>83.254999999999995</v>
          </cell>
        </row>
        <row r="121">
          <cell r="A121">
            <v>42571</v>
          </cell>
          <cell r="G121">
            <v>84.319000000000003</v>
          </cell>
        </row>
        <row r="122">
          <cell r="A122">
            <v>42572</v>
          </cell>
          <cell r="G122">
            <v>85.117000000000004</v>
          </cell>
        </row>
        <row r="123">
          <cell r="A123">
            <v>42573</v>
          </cell>
          <cell r="G123">
            <v>84.960999999999999</v>
          </cell>
        </row>
        <row r="124">
          <cell r="A124">
            <v>42576</v>
          </cell>
          <cell r="G124">
            <v>86.040999999999997</v>
          </cell>
        </row>
        <row r="125">
          <cell r="A125">
            <v>42577</v>
          </cell>
          <cell r="G125">
            <v>86.679000000000002</v>
          </cell>
        </row>
        <row r="126">
          <cell r="A126">
            <v>42578</v>
          </cell>
          <cell r="G126">
            <v>87.150999999999996</v>
          </cell>
        </row>
        <row r="127">
          <cell r="A127">
            <v>42579</v>
          </cell>
          <cell r="G127">
            <v>87.74</v>
          </cell>
        </row>
        <row r="128">
          <cell r="A128">
            <v>42580</v>
          </cell>
          <cell r="G128">
            <v>87.265000000000001</v>
          </cell>
        </row>
        <row r="129">
          <cell r="A129">
            <v>42583</v>
          </cell>
          <cell r="G129">
            <v>88.290999999999997</v>
          </cell>
        </row>
        <row r="130">
          <cell r="A130">
            <v>42584</v>
          </cell>
          <cell r="G130">
            <v>89.019000000000005</v>
          </cell>
        </row>
        <row r="131">
          <cell r="A131">
            <v>42585</v>
          </cell>
          <cell r="G131">
            <v>88.528999999999996</v>
          </cell>
        </row>
        <row r="132">
          <cell r="A132">
            <v>42586</v>
          </cell>
          <cell r="G132">
            <v>86.364000000000004</v>
          </cell>
        </row>
        <row r="133">
          <cell r="A133">
            <v>42587</v>
          </cell>
          <cell r="G133">
            <v>85.563000000000002</v>
          </cell>
        </row>
        <row r="134">
          <cell r="A134">
            <v>42590</v>
          </cell>
          <cell r="G134">
            <v>84.268000000000001</v>
          </cell>
        </row>
        <row r="135">
          <cell r="A135">
            <v>42591</v>
          </cell>
          <cell r="G135">
            <v>84.263000000000005</v>
          </cell>
        </row>
        <row r="136">
          <cell r="A136">
            <v>42592</v>
          </cell>
          <cell r="G136">
            <v>84.474000000000004</v>
          </cell>
        </row>
        <row r="137">
          <cell r="A137">
            <v>42593</v>
          </cell>
          <cell r="G137">
            <v>83.311999999999998</v>
          </cell>
        </row>
        <row r="138">
          <cell r="A138">
            <v>42594</v>
          </cell>
          <cell r="G138">
            <v>83.683000000000007</v>
          </cell>
        </row>
        <row r="139">
          <cell r="A139">
            <v>42597</v>
          </cell>
          <cell r="G139">
            <v>82.486999999999995</v>
          </cell>
        </row>
        <row r="140">
          <cell r="A140">
            <v>42598</v>
          </cell>
          <cell r="G140">
            <v>83.292000000000002</v>
          </cell>
        </row>
        <row r="141">
          <cell r="A141">
            <v>42599</v>
          </cell>
          <cell r="G141">
            <v>83.302000000000007</v>
          </cell>
        </row>
        <row r="142">
          <cell r="A142">
            <v>42600</v>
          </cell>
          <cell r="G142">
            <v>83.781000000000006</v>
          </cell>
        </row>
        <row r="143">
          <cell r="A143">
            <v>42601</v>
          </cell>
          <cell r="G143">
            <v>83.552000000000007</v>
          </cell>
        </row>
        <row r="144">
          <cell r="A144">
            <v>42604</v>
          </cell>
          <cell r="G144">
            <v>85.16</v>
          </cell>
        </row>
        <row r="145">
          <cell r="A145">
            <v>42605</v>
          </cell>
          <cell r="G145">
            <v>85.302999999999997</v>
          </cell>
        </row>
        <row r="146">
          <cell r="A146">
            <v>42606</v>
          </cell>
          <cell r="G146">
            <v>86.328999999999994</v>
          </cell>
        </row>
        <row r="147">
          <cell r="A147">
            <v>42607</v>
          </cell>
          <cell r="G147">
            <v>85.385000000000005</v>
          </cell>
        </row>
        <row r="148">
          <cell r="A148">
            <v>42608</v>
          </cell>
          <cell r="G148">
            <v>84.998000000000005</v>
          </cell>
        </row>
        <row r="149">
          <cell r="A149">
            <v>42611</v>
          </cell>
          <cell r="G149">
            <v>84.876000000000005</v>
          </cell>
        </row>
        <row r="150">
          <cell r="A150">
            <v>42612</v>
          </cell>
          <cell r="G150">
            <v>85.537000000000006</v>
          </cell>
        </row>
        <row r="151">
          <cell r="A151">
            <v>42613</v>
          </cell>
          <cell r="G151">
            <v>85.929000000000002</v>
          </cell>
        </row>
        <row r="152">
          <cell r="A152">
            <v>42614</v>
          </cell>
          <cell r="G152">
            <v>87.575000000000003</v>
          </cell>
        </row>
        <row r="153">
          <cell r="A153">
            <v>42615</v>
          </cell>
          <cell r="G153">
            <v>86.659000000000006</v>
          </cell>
        </row>
        <row r="154">
          <cell r="A154">
            <v>42619</v>
          </cell>
          <cell r="G154">
            <v>86.658000000000001</v>
          </cell>
        </row>
        <row r="155">
          <cell r="A155">
            <v>42620</v>
          </cell>
          <cell r="G155">
            <v>85.643000000000001</v>
          </cell>
        </row>
        <row r="156">
          <cell r="A156">
            <v>42621</v>
          </cell>
          <cell r="G156">
            <v>85.180999999999997</v>
          </cell>
        </row>
        <row r="157">
          <cell r="A157">
            <v>42622</v>
          </cell>
          <cell r="G157">
            <v>85.957999999999998</v>
          </cell>
        </row>
        <row r="158">
          <cell r="A158">
            <v>42625</v>
          </cell>
          <cell r="G158">
            <v>86.206000000000003</v>
          </cell>
        </row>
        <row r="159">
          <cell r="A159">
            <v>42626</v>
          </cell>
          <cell r="G159">
            <v>86.317999999999998</v>
          </cell>
        </row>
        <row r="160">
          <cell r="A160">
            <v>42627</v>
          </cell>
          <cell r="G160">
            <v>86.268000000000001</v>
          </cell>
        </row>
        <row r="161">
          <cell r="A161">
            <v>42628</v>
          </cell>
          <cell r="G161">
            <v>85.721000000000004</v>
          </cell>
        </row>
        <row r="162">
          <cell r="A162">
            <v>42629</v>
          </cell>
          <cell r="G162">
            <v>84.74</v>
          </cell>
        </row>
        <row r="163">
          <cell r="A163">
            <v>42632</v>
          </cell>
          <cell r="G163">
            <v>84.171999999999997</v>
          </cell>
        </row>
        <row r="164">
          <cell r="A164">
            <v>42633</v>
          </cell>
          <cell r="G164">
            <v>84.090999999999994</v>
          </cell>
        </row>
        <row r="165">
          <cell r="A165">
            <v>42634</v>
          </cell>
          <cell r="G165">
            <v>83.316000000000003</v>
          </cell>
        </row>
        <row r="166">
          <cell r="A166">
            <v>42635</v>
          </cell>
          <cell r="G166">
            <v>83.27</v>
          </cell>
        </row>
        <row r="167">
          <cell r="A167">
            <v>42636</v>
          </cell>
          <cell r="G167">
            <v>83.094999999999999</v>
          </cell>
        </row>
        <row r="168">
          <cell r="A168">
            <v>42639</v>
          </cell>
          <cell r="G168">
            <v>82.881</v>
          </cell>
        </row>
        <row r="169">
          <cell r="A169">
            <v>42640</v>
          </cell>
          <cell r="G169">
            <v>82.957999999999998</v>
          </cell>
        </row>
        <row r="170">
          <cell r="A170">
            <v>42641</v>
          </cell>
          <cell r="G170">
            <v>82.155000000000001</v>
          </cell>
        </row>
        <row r="171">
          <cell r="A171">
            <v>42642</v>
          </cell>
          <cell r="G171">
            <v>81.649000000000001</v>
          </cell>
        </row>
        <row r="172">
          <cell r="A172">
            <v>42643</v>
          </cell>
          <cell r="G172">
            <v>81.59</v>
          </cell>
        </row>
        <row r="173">
          <cell r="A173">
            <v>42646</v>
          </cell>
          <cell r="G173">
            <v>80.046000000000006</v>
          </cell>
        </row>
        <row r="174">
          <cell r="A174">
            <v>42647</v>
          </cell>
          <cell r="G174">
            <v>79.921999999999997</v>
          </cell>
        </row>
        <row r="175">
          <cell r="A175">
            <v>42648</v>
          </cell>
          <cell r="G175">
            <v>79.468000000000004</v>
          </cell>
        </row>
        <row r="176">
          <cell r="A176">
            <v>42649</v>
          </cell>
          <cell r="G176">
            <v>78.346000000000004</v>
          </cell>
        </row>
        <row r="177">
          <cell r="A177">
            <v>42650</v>
          </cell>
          <cell r="G177">
            <v>77.376999999999995</v>
          </cell>
        </row>
        <row r="178">
          <cell r="A178">
            <v>42653</v>
          </cell>
          <cell r="G178">
            <v>76.510999999999996</v>
          </cell>
        </row>
        <row r="179">
          <cell r="A179">
            <v>42654</v>
          </cell>
          <cell r="G179">
            <v>75.994</v>
          </cell>
        </row>
        <row r="180">
          <cell r="A180">
            <v>42655</v>
          </cell>
          <cell r="G180">
            <v>77.09</v>
          </cell>
        </row>
        <row r="181">
          <cell r="A181">
            <v>42656</v>
          </cell>
          <cell r="G181">
            <v>77.239999999999995</v>
          </cell>
        </row>
        <row r="182">
          <cell r="A182">
            <v>42657</v>
          </cell>
          <cell r="G182">
            <v>76.680999999999997</v>
          </cell>
        </row>
        <row r="183">
          <cell r="A183">
            <v>42660</v>
          </cell>
          <cell r="G183">
            <v>76.917000000000002</v>
          </cell>
        </row>
        <row r="184">
          <cell r="A184">
            <v>42661</v>
          </cell>
          <cell r="G184">
            <v>76.906000000000006</v>
          </cell>
        </row>
        <row r="185">
          <cell r="A185">
            <v>42662</v>
          </cell>
          <cell r="G185">
            <v>76.555000000000007</v>
          </cell>
        </row>
        <row r="186">
          <cell r="A186">
            <v>42663</v>
          </cell>
          <cell r="G186">
            <v>76.489000000000004</v>
          </cell>
        </row>
        <row r="187">
          <cell r="A187">
            <v>42664</v>
          </cell>
          <cell r="G187">
            <v>76.331000000000003</v>
          </cell>
        </row>
        <row r="188">
          <cell r="A188">
            <v>42667</v>
          </cell>
          <cell r="G188">
            <v>76.150000000000006</v>
          </cell>
        </row>
        <row r="189">
          <cell r="A189">
            <v>42668</v>
          </cell>
          <cell r="G189">
            <v>75.671999999999997</v>
          </cell>
        </row>
        <row r="190">
          <cell r="A190">
            <v>42669</v>
          </cell>
          <cell r="G190">
            <v>76.991</v>
          </cell>
        </row>
        <row r="191">
          <cell r="A191">
            <v>42670</v>
          </cell>
          <cell r="G191">
            <v>76.28</v>
          </cell>
        </row>
        <row r="192">
          <cell r="A192">
            <v>42671</v>
          </cell>
          <cell r="G192">
            <v>76.674000000000007</v>
          </cell>
        </row>
        <row r="193">
          <cell r="A193">
            <v>42674</v>
          </cell>
          <cell r="G193">
            <v>77.528999999999996</v>
          </cell>
        </row>
        <row r="194">
          <cell r="A194">
            <v>42675</v>
          </cell>
          <cell r="G194">
            <v>77.518000000000001</v>
          </cell>
        </row>
        <row r="195">
          <cell r="A195">
            <v>42676</v>
          </cell>
          <cell r="G195">
            <v>78.147000000000006</v>
          </cell>
        </row>
        <row r="196">
          <cell r="A196">
            <v>42677</v>
          </cell>
          <cell r="G196">
            <v>79.245999999999995</v>
          </cell>
        </row>
        <row r="197">
          <cell r="A197">
            <v>42678</v>
          </cell>
          <cell r="G197">
            <v>80.69</v>
          </cell>
        </row>
        <row r="198">
          <cell r="A198">
            <v>42681</v>
          </cell>
          <cell r="G198">
            <v>78.900999999999996</v>
          </cell>
        </row>
        <row r="199">
          <cell r="A199">
            <v>42682</v>
          </cell>
          <cell r="G199">
            <v>79.063999999999993</v>
          </cell>
        </row>
        <row r="200">
          <cell r="A200">
            <v>42683</v>
          </cell>
          <cell r="G200">
            <v>79.234999999999999</v>
          </cell>
        </row>
        <row r="201">
          <cell r="A201">
            <v>42684</v>
          </cell>
          <cell r="G201">
            <v>82.474000000000004</v>
          </cell>
        </row>
        <row r="202">
          <cell r="A202">
            <v>42685</v>
          </cell>
          <cell r="G202">
            <v>82.786000000000001</v>
          </cell>
        </row>
        <row r="203">
          <cell r="A203">
            <v>42688</v>
          </cell>
          <cell r="G203">
            <v>82.438000000000002</v>
          </cell>
        </row>
        <row r="204">
          <cell r="A204">
            <v>42689</v>
          </cell>
          <cell r="G204">
            <v>80.033000000000001</v>
          </cell>
        </row>
        <row r="205">
          <cell r="A205">
            <v>42690</v>
          </cell>
          <cell r="G205">
            <v>80.561000000000007</v>
          </cell>
        </row>
        <row r="206">
          <cell r="A206">
            <v>42691</v>
          </cell>
          <cell r="G206">
            <v>80.582999999999998</v>
          </cell>
        </row>
        <row r="207">
          <cell r="A207">
            <v>42692</v>
          </cell>
          <cell r="G207">
            <v>79.903000000000006</v>
          </cell>
        </row>
        <row r="208">
          <cell r="A208">
            <v>42695</v>
          </cell>
          <cell r="G208">
            <v>80.021000000000001</v>
          </cell>
        </row>
        <row r="209">
          <cell r="A209">
            <v>42696</v>
          </cell>
          <cell r="G209">
            <v>79.2</v>
          </cell>
        </row>
        <row r="210">
          <cell r="A210">
            <v>42697</v>
          </cell>
          <cell r="G210">
            <v>80.075000000000003</v>
          </cell>
        </row>
        <row r="211">
          <cell r="A211">
            <v>42699</v>
          </cell>
          <cell r="G211">
            <v>81.034000000000006</v>
          </cell>
        </row>
        <row r="212">
          <cell r="A212">
            <v>42702</v>
          </cell>
          <cell r="G212">
            <v>80.435000000000002</v>
          </cell>
        </row>
        <row r="213">
          <cell r="A213">
            <v>42703</v>
          </cell>
          <cell r="G213">
            <v>81.316000000000003</v>
          </cell>
        </row>
        <row r="214">
          <cell r="A214">
            <v>42704</v>
          </cell>
          <cell r="G214">
            <v>80.177999999999997</v>
          </cell>
        </row>
        <row r="215">
          <cell r="A215">
            <v>42705</v>
          </cell>
          <cell r="G215">
            <v>80.543999999999997</v>
          </cell>
        </row>
        <row r="216">
          <cell r="A216">
            <v>42706</v>
          </cell>
          <cell r="G216">
            <v>81.37</v>
          </cell>
        </row>
        <row r="217">
          <cell r="A217">
            <v>42709</v>
          </cell>
          <cell r="G217">
            <v>81.262</v>
          </cell>
        </row>
        <row r="218">
          <cell r="A218">
            <v>42710</v>
          </cell>
          <cell r="G218">
            <v>80.978999999999999</v>
          </cell>
        </row>
        <row r="219">
          <cell r="A219">
            <v>42711</v>
          </cell>
          <cell r="G219">
            <v>79.846000000000004</v>
          </cell>
        </row>
        <row r="220">
          <cell r="A220">
            <v>42712</v>
          </cell>
          <cell r="G220">
            <v>79.694999999999993</v>
          </cell>
        </row>
        <row r="221">
          <cell r="A221">
            <v>42713</v>
          </cell>
          <cell r="G221">
            <v>78.564999999999998</v>
          </cell>
        </row>
        <row r="222">
          <cell r="A222">
            <v>42716</v>
          </cell>
          <cell r="G222">
            <v>77.343000000000004</v>
          </cell>
        </row>
        <row r="223">
          <cell r="A223">
            <v>42717</v>
          </cell>
          <cell r="G223">
            <v>76.811000000000007</v>
          </cell>
        </row>
        <row r="224">
          <cell r="A224">
            <v>42718</v>
          </cell>
          <cell r="G224">
            <v>78.072000000000003</v>
          </cell>
        </row>
        <row r="225">
          <cell r="A225">
            <v>42719</v>
          </cell>
          <cell r="G225">
            <v>76.686999999999998</v>
          </cell>
        </row>
        <row r="226">
          <cell r="A226">
            <v>42720</v>
          </cell>
          <cell r="G226">
            <v>77.588999999999999</v>
          </cell>
        </row>
        <row r="227">
          <cell r="A227">
            <v>42723</v>
          </cell>
          <cell r="G227">
            <v>76.777000000000001</v>
          </cell>
        </row>
        <row r="228">
          <cell r="A228">
            <v>42724</v>
          </cell>
          <cell r="G228">
            <v>75.991</v>
          </cell>
        </row>
        <row r="229">
          <cell r="A229">
            <v>42725</v>
          </cell>
          <cell r="G229">
            <v>75.62</v>
          </cell>
        </row>
        <row r="230">
          <cell r="A230">
            <v>42726</v>
          </cell>
          <cell r="G230">
            <v>74.896000000000001</v>
          </cell>
        </row>
        <row r="231">
          <cell r="A231">
            <v>42727</v>
          </cell>
          <cell r="G231">
            <v>75.096000000000004</v>
          </cell>
        </row>
        <row r="232">
          <cell r="A232">
            <v>42731</v>
          </cell>
          <cell r="G232">
            <v>74.337999999999994</v>
          </cell>
        </row>
        <row r="233">
          <cell r="A233">
            <v>42732</v>
          </cell>
          <cell r="G233">
            <v>73.98</v>
          </cell>
        </row>
        <row r="234">
          <cell r="A234">
            <v>42733</v>
          </cell>
          <cell r="G234">
            <v>74.025000000000006</v>
          </cell>
        </row>
        <row r="235">
          <cell r="A235">
            <v>42734</v>
          </cell>
          <cell r="G235">
            <v>75.594999999999999</v>
          </cell>
        </row>
        <row r="236">
          <cell r="A236">
            <v>42738</v>
          </cell>
          <cell r="G236">
            <v>74.581000000000003</v>
          </cell>
        </row>
        <row r="237">
          <cell r="A237">
            <v>42739</v>
          </cell>
          <cell r="G237">
            <v>74.396000000000001</v>
          </cell>
        </row>
        <row r="238">
          <cell r="A238">
            <v>42740</v>
          </cell>
          <cell r="G238">
            <v>73.700999999999993</v>
          </cell>
        </row>
        <row r="239">
          <cell r="A239">
            <v>42741</v>
          </cell>
          <cell r="G239">
            <v>73.295000000000002</v>
          </cell>
        </row>
        <row r="240">
          <cell r="A240">
            <v>42744</v>
          </cell>
          <cell r="G240">
            <v>73.138000000000005</v>
          </cell>
        </row>
        <row r="241">
          <cell r="A241">
            <v>42745</v>
          </cell>
          <cell r="G241">
            <v>73.236000000000004</v>
          </cell>
        </row>
        <row r="242">
          <cell r="A242">
            <v>42746</v>
          </cell>
          <cell r="G242">
            <v>72.960999999999999</v>
          </cell>
        </row>
        <row r="243">
          <cell r="A243">
            <v>42747</v>
          </cell>
          <cell r="G243">
            <v>72.209000000000003</v>
          </cell>
        </row>
        <row r="244">
          <cell r="A244">
            <v>42748</v>
          </cell>
          <cell r="G244">
            <v>72.594999999999999</v>
          </cell>
        </row>
        <row r="245">
          <cell r="A245">
            <v>42752</v>
          </cell>
          <cell r="G245">
            <v>73.754999999999995</v>
          </cell>
        </row>
        <row r="246">
          <cell r="A246">
            <v>42753</v>
          </cell>
          <cell r="G246">
            <v>72.950999999999993</v>
          </cell>
        </row>
        <row r="247">
          <cell r="A247">
            <v>42754</v>
          </cell>
          <cell r="G247">
            <v>73.887</v>
          </cell>
        </row>
        <row r="248">
          <cell r="A248">
            <v>42755</v>
          </cell>
          <cell r="G248">
            <v>73.835999999999999</v>
          </cell>
        </row>
        <row r="249">
          <cell r="A249">
            <v>42758</v>
          </cell>
          <cell r="G249">
            <v>74.631</v>
          </cell>
        </row>
        <row r="250">
          <cell r="A250">
            <v>42759</v>
          </cell>
          <cell r="G250">
            <v>74.168000000000006</v>
          </cell>
        </row>
        <row r="251">
          <cell r="A251">
            <v>42760</v>
          </cell>
          <cell r="G251">
            <v>75.239000000000004</v>
          </cell>
        </row>
        <row r="252">
          <cell r="A252">
            <v>42761</v>
          </cell>
          <cell r="G252">
            <v>76.034999999999997</v>
          </cell>
        </row>
        <row r="253">
          <cell r="A253">
            <v>42762</v>
          </cell>
          <cell r="G253">
            <v>75.138999999999996</v>
          </cell>
        </row>
        <row r="254">
          <cell r="A254">
            <v>42765</v>
          </cell>
          <cell r="G254">
            <v>74.832999999999998</v>
          </cell>
        </row>
        <row r="255">
          <cell r="A255">
            <v>42766</v>
          </cell>
          <cell r="G255">
            <v>75.694000000000003</v>
          </cell>
        </row>
        <row r="256">
          <cell r="A256">
            <v>42767</v>
          </cell>
          <cell r="G256">
            <v>76.132999999999996</v>
          </cell>
        </row>
        <row r="257">
          <cell r="A257">
            <v>42768</v>
          </cell>
          <cell r="G257">
            <v>74.415999999999997</v>
          </cell>
        </row>
        <row r="258">
          <cell r="A258">
            <v>42769</v>
          </cell>
          <cell r="G258">
            <v>73.700999999999993</v>
          </cell>
        </row>
        <row r="259">
          <cell r="A259">
            <v>42772</v>
          </cell>
          <cell r="G259">
            <v>73.483000000000004</v>
          </cell>
        </row>
        <row r="260">
          <cell r="A260">
            <v>42773</v>
          </cell>
          <cell r="G260">
            <v>74.412999999999997</v>
          </cell>
        </row>
        <row r="261">
          <cell r="A261">
            <v>42774</v>
          </cell>
          <cell r="G261">
            <v>74.287999999999997</v>
          </cell>
        </row>
        <row r="262">
          <cell r="A262">
            <v>42775</v>
          </cell>
          <cell r="G262">
            <v>73.671999999999997</v>
          </cell>
        </row>
        <row r="263">
          <cell r="A263">
            <v>42776</v>
          </cell>
          <cell r="G263">
            <v>72.816999999999993</v>
          </cell>
        </row>
        <row r="264">
          <cell r="A264">
            <v>42779</v>
          </cell>
          <cell r="G264">
            <v>72.605999999999995</v>
          </cell>
        </row>
        <row r="265">
          <cell r="A265">
            <v>42780</v>
          </cell>
          <cell r="G265">
            <v>71.165000000000006</v>
          </cell>
        </row>
        <row r="266">
          <cell r="A266">
            <v>42781</v>
          </cell>
          <cell r="G266">
            <v>71.233000000000004</v>
          </cell>
        </row>
        <row r="267">
          <cell r="A267">
            <v>42782</v>
          </cell>
          <cell r="G267">
            <v>71.972999999999999</v>
          </cell>
        </row>
        <row r="268">
          <cell r="A268">
            <v>42783</v>
          </cell>
          <cell r="G268">
            <v>72.563999999999993</v>
          </cell>
        </row>
        <row r="269">
          <cell r="A269">
            <v>42787</v>
          </cell>
          <cell r="G269">
            <v>71.665999999999997</v>
          </cell>
        </row>
        <row r="270">
          <cell r="A270">
            <v>42788</v>
          </cell>
          <cell r="G270">
            <v>72.241</v>
          </cell>
        </row>
        <row r="271">
          <cell r="A271">
            <v>42789</v>
          </cell>
          <cell r="G271">
            <v>72.537000000000006</v>
          </cell>
        </row>
        <row r="272">
          <cell r="A272">
            <v>42790</v>
          </cell>
          <cell r="G272">
            <v>72.918999999999997</v>
          </cell>
        </row>
        <row r="273">
          <cell r="A273">
            <v>42793</v>
          </cell>
          <cell r="G273">
            <v>72.320999999999998</v>
          </cell>
        </row>
        <row r="274">
          <cell r="A274">
            <v>42794</v>
          </cell>
          <cell r="G274">
            <v>72.293000000000006</v>
          </cell>
        </row>
        <row r="275">
          <cell r="A275">
            <v>42795</v>
          </cell>
          <cell r="G275">
            <v>71.668000000000006</v>
          </cell>
        </row>
        <row r="276">
          <cell r="A276">
            <v>42796</v>
          </cell>
          <cell r="G276">
            <v>72.116</v>
          </cell>
        </row>
        <row r="277">
          <cell r="A277">
            <v>42797</v>
          </cell>
          <cell r="G277">
            <v>71.62</v>
          </cell>
        </row>
        <row r="278">
          <cell r="A278">
            <v>42800</v>
          </cell>
          <cell r="G278">
            <v>71.268000000000001</v>
          </cell>
        </row>
        <row r="279">
          <cell r="A279">
            <v>42801</v>
          </cell>
          <cell r="G279">
            <v>70.974000000000004</v>
          </cell>
        </row>
        <row r="280">
          <cell r="A280">
            <v>42802</v>
          </cell>
          <cell r="G280">
            <v>71.691000000000003</v>
          </cell>
        </row>
        <row r="281">
          <cell r="A281">
            <v>42803</v>
          </cell>
          <cell r="G281">
            <v>72.096999999999994</v>
          </cell>
        </row>
        <row r="282">
          <cell r="A282">
            <v>42804</v>
          </cell>
          <cell r="G282">
            <v>71.733999999999995</v>
          </cell>
        </row>
        <row r="283">
          <cell r="A283">
            <v>42807</v>
          </cell>
          <cell r="G283">
            <v>71.876999999999995</v>
          </cell>
        </row>
        <row r="284">
          <cell r="A284">
            <v>42808</v>
          </cell>
          <cell r="G284">
            <v>71.977999999999994</v>
          </cell>
        </row>
        <row r="285">
          <cell r="A285">
            <v>42809</v>
          </cell>
          <cell r="G285">
            <v>71.813999999999993</v>
          </cell>
        </row>
        <row r="286">
          <cell r="A286">
            <v>42810</v>
          </cell>
          <cell r="G286">
            <v>71.47</v>
          </cell>
        </row>
        <row r="287">
          <cell r="A287">
            <v>42811</v>
          </cell>
          <cell r="G287">
            <v>70.88</v>
          </cell>
        </row>
        <row r="288">
          <cell r="A288">
            <v>42814</v>
          </cell>
          <cell r="G288">
            <v>70.903999999999996</v>
          </cell>
        </row>
        <row r="289">
          <cell r="A289">
            <v>42815</v>
          </cell>
          <cell r="G289">
            <v>72.036000000000001</v>
          </cell>
        </row>
        <row r="290">
          <cell r="A290">
            <v>42816</v>
          </cell>
          <cell r="G290">
            <v>72.075999999999993</v>
          </cell>
        </row>
        <row r="291">
          <cell r="A291">
            <v>42817</v>
          </cell>
          <cell r="G291">
            <v>71.906999999999996</v>
          </cell>
        </row>
        <row r="292">
          <cell r="A292">
            <v>42818</v>
          </cell>
          <cell r="G292">
            <v>71.021000000000001</v>
          </cell>
        </row>
        <row r="293">
          <cell r="A293">
            <v>42821</v>
          </cell>
          <cell r="G293">
            <v>71.501000000000005</v>
          </cell>
        </row>
        <row r="294">
          <cell r="A294">
            <v>42822</v>
          </cell>
          <cell r="G294">
            <v>71.018000000000001</v>
          </cell>
        </row>
        <row r="295">
          <cell r="A295">
            <v>42823</v>
          </cell>
          <cell r="G295">
            <v>70.38</v>
          </cell>
        </row>
        <row r="296">
          <cell r="A296">
            <v>42824</v>
          </cell>
          <cell r="G296">
            <v>69.957999999999998</v>
          </cell>
        </row>
        <row r="297">
          <cell r="A297">
            <v>42825</v>
          </cell>
          <cell r="G297">
            <v>70.629000000000005</v>
          </cell>
        </row>
        <row r="298">
          <cell r="A298">
            <v>42828</v>
          </cell>
          <cell r="G298">
            <v>70.018000000000001</v>
          </cell>
        </row>
        <row r="299">
          <cell r="A299">
            <v>42829</v>
          </cell>
          <cell r="G299">
            <v>69.768000000000001</v>
          </cell>
        </row>
        <row r="300">
          <cell r="A300">
            <v>42830</v>
          </cell>
          <cell r="G300">
            <v>70.337000000000003</v>
          </cell>
        </row>
        <row r="301">
          <cell r="A301">
            <v>42831</v>
          </cell>
          <cell r="G301">
            <v>70.313000000000002</v>
          </cell>
        </row>
        <row r="302">
          <cell r="A302">
            <v>42832</v>
          </cell>
          <cell r="G302">
            <v>70.846000000000004</v>
          </cell>
        </row>
        <row r="303">
          <cell r="A303">
            <v>42835</v>
          </cell>
          <cell r="G303">
            <v>71.078999999999994</v>
          </cell>
        </row>
        <row r="304">
          <cell r="A304">
            <v>42836</v>
          </cell>
          <cell r="G304">
            <v>71.075999999999993</v>
          </cell>
        </row>
        <row r="305">
          <cell r="A305">
            <v>42837</v>
          </cell>
          <cell r="G305">
            <v>70.989000000000004</v>
          </cell>
        </row>
        <row r="306">
          <cell r="A306">
            <v>42838</v>
          </cell>
          <cell r="G306">
            <v>70.373000000000005</v>
          </cell>
        </row>
        <row r="307">
          <cell r="A307">
            <v>42842</v>
          </cell>
          <cell r="G307">
            <v>70.247</v>
          </cell>
        </row>
        <row r="308">
          <cell r="A308">
            <v>42843</v>
          </cell>
          <cell r="G308">
            <v>72.225999999999999</v>
          </cell>
        </row>
        <row r="309">
          <cell r="A309">
            <v>42844</v>
          </cell>
          <cell r="G309">
            <v>72.269000000000005</v>
          </cell>
        </row>
        <row r="310">
          <cell r="A310">
            <v>42845</v>
          </cell>
          <cell r="G310">
            <v>72</v>
          </cell>
        </row>
        <row r="311">
          <cell r="A311">
            <v>42846</v>
          </cell>
          <cell r="G311">
            <v>72.341999999999999</v>
          </cell>
        </row>
        <row r="312">
          <cell r="A312">
            <v>42849</v>
          </cell>
          <cell r="G312">
            <v>71.343000000000004</v>
          </cell>
        </row>
        <row r="313">
          <cell r="A313">
            <v>42850</v>
          </cell>
          <cell r="G313">
            <v>72.084999999999994</v>
          </cell>
        </row>
        <row r="314">
          <cell r="A314">
            <v>42851</v>
          </cell>
          <cell r="G314">
            <v>73.376999999999995</v>
          </cell>
        </row>
        <row r="315">
          <cell r="A315">
            <v>42852</v>
          </cell>
          <cell r="G315">
            <v>73.578000000000003</v>
          </cell>
        </row>
        <row r="316">
          <cell r="A316">
            <v>42853</v>
          </cell>
          <cell r="G316">
            <v>73.763999999999996</v>
          </cell>
        </row>
        <row r="317">
          <cell r="A317">
            <v>42856</v>
          </cell>
          <cell r="G317">
            <v>73.433000000000007</v>
          </cell>
        </row>
        <row r="318">
          <cell r="A318">
            <v>42857</v>
          </cell>
          <cell r="G318">
            <v>73.795000000000002</v>
          </cell>
        </row>
        <row r="319">
          <cell r="A319">
            <v>42858</v>
          </cell>
          <cell r="G319">
            <v>73.816000000000003</v>
          </cell>
        </row>
        <row r="320">
          <cell r="A320">
            <v>42859</v>
          </cell>
          <cell r="G320">
            <v>75.447999999999993</v>
          </cell>
        </row>
        <row r="321">
          <cell r="A321">
            <v>42860</v>
          </cell>
          <cell r="G321">
            <v>75.206999999999994</v>
          </cell>
        </row>
        <row r="322">
          <cell r="A322">
            <v>42863</v>
          </cell>
          <cell r="G322">
            <v>75.456999999999994</v>
          </cell>
        </row>
        <row r="323">
          <cell r="A323">
            <v>42864</v>
          </cell>
          <cell r="G323">
            <v>75.566000000000003</v>
          </cell>
        </row>
        <row r="324">
          <cell r="A324">
            <v>42865</v>
          </cell>
          <cell r="G324">
            <v>74.317999999999998</v>
          </cell>
        </row>
        <row r="325">
          <cell r="A325">
            <v>42866</v>
          </cell>
          <cell r="G325">
            <v>73.534000000000006</v>
          </cell>
        </row>
        <row r="326">
          <cell r="A326">
            <v>42867</v>
          </cell>
          <cell r="G326">
            <v>73.540000000000006</v>
          </cell>
        </row>
        <row r="327">
          <cell r="A327">
            <v>42870</v>
          </cell>
          <cell r="G327">
            <v>72.677999999999997</v>
          </cell>
        </row>
        <row r="328">
          <cell r="A328">
            <v>42871</v>
          </cell>
          <cell r="G328">
            <v>73.119</v>
          </cell>
        </row>
        <row r="329">
          <cell r="A329">
            <v>42872</v>
          </cell>
          <cell r="G329">
            <v>74.066000000000003</v>
          </cell>
        </row>
        <row r="330">
          <cell r="A330">
            <v>42873</v>
          </cell>
          <cell r="G330">
            <v>74.447999999999993</v>
          </cell>
        </row>
        <row r="331">
          <cell r="A331">
            <v>42874</v>
          </cell>
          <cell r="G331">
            <v>74.253</v>
          </cell>
        </row>
        <row r="332">
          <cell r="A332">
            <v>42877</v>
          </cell>
          <cell r="G332">
            <v>73.626000000000005</v>
          </cell>
        </row>
        <row r="333">
          <cell r="A333">
            <v>42878</v>
          </cell>
          <cell r="G333">
            <v>73.048000000000002</v>
          </cell>
        </row>
        <row r="334">
          <cell r="A334">
            <v>42879</v>
          </cell>
          <cell r="G334">
            <v>73.260999999999996</v>
          </cell>
        </row>
        <row r="335">
          <cell r="A335">
            <v>42880</v>
          </cell>
          <cell r="G335">
            <v>73.662000000000006</v>
          </cell>
        </row>
        <row r="336">
          <cell r="A336">
            <v>42881</v>
          </cell>
          <cell r="G336">
            <v>72.361000000000004</v>
          </cell>
        </row>
        <row r="337">
          <cell r="A337">
            <v>42885</v>
          </cell>
          <cell r="G337">
            <v>72.745000000000005</v>
          </cell>
        </row>
        <row r="338">
          <cell r="A338">
            <v>42886</v>
          </cell>
          <cell r="G338">
            <v>72.98</v>
          </cell>
        </row>
        <row r="339">
          <cell r="A339">
            <v>42887</v>
          </cell>
          <cell r="G339">
            <v>72.677000000000007</v>
          </cell>
        </row>
        <row r="340">
          <cell r="A340">
            <v>42888</v>
          </cell>
          <cell r="G340">
            <v>72.998999999999995</v>
          </cell>
        </row>
        <row r="341">
          <cell r="A341">
            <v>42891</v>
          </cell>
          <cell r="G341">
            <v>73.058000000000007</v>
          </cell>
        </row>
        <row r="342">
          <cell r="A342">
            <v>42892</v>
          </cell>
          <cell r="G342">
            <v>73.012</v>
          </cell>
        </row>
        <row r="343">
          <cell r="A343">
            <v>42893</v>
          </cell>
          <cell r="G343">
            <v>73.966999999999999</v>
          </cell>
        </row>
        <row r="344">
          <cell r="A344">
            <v>42894</v>
          </cell>
          <cell r="G344">
            <v>73.727999999999994</v>
          </cell>
        </row>
        <row r="345">
          <cell r="A345">
            <v>42895</v>
          </cell>
          <cell r="G345">
            <v>72.686000000000007</v>
          </cell>
        </row>
        <row r="346">
          <cell r="A346">
            <v>42898</v>
          </cell>
          <cell r="G346">
            <v>72.231999999999999</v>
          </cell>
        </row>
        <row r="347">
          <cell r="A347">
            <v>42899</v>
          </cell>
          <cell r="G347">
            <v>72.715000000000003</v>
          </cell>
        </row>
        <row r="348">
          <cell r="A348">
            <v>42900</v>
          </cell>
          <cell r="G348">
            <v>73.171000000000006</v>
          </cell>
        </row>
        <row r="349">
          <cell r="A349">
            <v>42901</v>
          </cell>
          <cell r="G349">
            <v>73.787999999999997</v>
          </cell>
        </row>
        <row r="350">
          <cell r="A350">
            <v>42902</v>
          </cell>
          <cell r="G350">
            <v>73.802000000000007</v>
          </cell>
        </row>
        <row r="351">
          <cell r="A351">
            <v>42905</v>
          </cell>
          <cell r="G351">
            <v>74.477000000000004</v>
          </cell>
        </row>
        <row r="352">
          <cell r="A352">
            <v>42906</v>
          </cell>
          <cell r="G352">
            <v>75.308000000000007</v>
          </cell>
        </row>
        <row r="353">
          <cell r="A353">
            <v>42907</v>
          </cell>
          <cell r="G353">
            <v>76.396000000000001</v>
          </cell>
        </row>
        <row r="354">
          <cell r="A354">
            <v>42908</v>
          </cell>
          <cell r="G354">
            <v>76.073999999999998</v>
          </cell>
        </row>
        <row r="355">
          <cell r="A355">
            <v>42909</v>
          </cell>
          <cell r="G355">
            <v>75.603999999999999</v>
          </cell>
        </row>
        <row r="356">
          <cell r="A356">
            <v>42912</v>
          </cell>
          <cell r="G356">
            <v>74.816999999999993</v>
          </cell>
        </row>
        <row r="357">
          <cell r="A357">
            <v>42913</v>
          </cell>
          <cell r="G357">
            <v>76.17</v>
          </cell>
        </row>
        <row r="358">
          <cell r="A358">
            <v>42914</v>
          </cell>
          <cell r="G358">
            <v>76.584999999999994</v>
          </cell>
        </row>
        <row r="359">
          <cell r="A359">
            <v>42915</v>
          </cell>
          <cell r="G359">
            <v>77.278999999999996</v>
          </cell>
        </row>
        <row r="360">
          <cell r="A360">
            <v>42916</v>
          </cell>
          <cell r="G360">
            <v>76.762</v>
          </cell>
        </row>
        <row r="361">
          <cell r="A361">
            <v>42919</v>
          </cell>
          <cell r="G361">
            <v>76.631</v>
          </cell>
        </row>
        <row r="362">
          <cell r="A362">
            <v>42921</v>
          </cell>
          <cell r="G362">
            <v>77.591999999999999</v>
          </cell>
        </row>
        <row r="363">
          <cell r="A363">
            <v>42922</v>
          </cell>
          <cell r="G363">
            <v>78.015000000000001</v>
          </cell>
        </row>
        <row r="364">
          <cell r="A364">
            <v>42923</v>
          </cell>
          <cell r="G364">
            <v>77.816000000000003</v>
          </cell>
        </row>
        <row r="365">
          <cell r="A365">
            <v>42926</v>
          </cell>
          <cell r="G365">
            <v>77.593000000000004</v>
          </cell>
        </row>
        <row r="366">
          <cell r="A366">
            <v>42927</v>
          </cell>
          <cell r="G366">
            <v>78.082999999999998</v>
          </cell>
        </row>
        <row r="367">
          <cell r="A367">
            <v>42928</v>
          </cell>
          <cell r="G367">
            <v>77.254999999999995</v>
          </cell>
        </row>
        <row r="368">
          <cell r="A368">
            <v>42929</v>
          </cell>
          <cell r="G368">
            <v>77.334000000000003</v>
          </cell>
        </row>
        <row r="369">
          <cell r="A369">
            <v>42930</v>
          </cell>
          <cell r="G369">
            <v>77.319999999999993</v>
          </cell>
        </row>
        <row r="370">
          <cell r="A370">
            <v>42933</v>
          </cell>
          <cell r="G370">
            <v>77.462000000000003</v>
          </cell>
        </row>
        <row r="371">
          <cell r="A371">
            <v>42934</v>
          </cell>
          <cell r="G371">
            <v>77.147000000000006</v>
          </cell>
        </row>
        <row r="372">
          <cell r="A372">
            <v>42935</v>
          </cell>
          <cell r="G372">
            <v>76.790999999999997</v>
          </cell>
        </row>
        <row r="373">
          <cell r="A373">
            <v>42936</v>
          </cell>
          <cell r="G373">
            <v>76.453000000000003</v>
          </cell>
        </row>
        <row r="374">
          <cell r="A374">
            <v>42937</v>
          </cell>
          <cell r="G374">
            <v>77.096000000000004</v>
          </cell>
        </row>
        <row r="375">
          <cell r="A375">
            <v>42940</v>
          </cell>
          <cell r="G375">
            <v>78.194999999999993</v>
          </cell>
        </row>
        <row r="376">
          <cell r="A376">
            <v>42941</v>
          </cell>
          <cell r="G376">
            <v>77.983000000000004</v>
          </cell>
        </row>
        <row r="377">
          <cell r="A377">
            <v>42942</v>
          </cell>
          <cell r="G377">
            <v>77.948999999999998</v>
          </cell>
        </row>
        <row r="378">
          <cell r="A378">
            <v>42943</v>
          </cell>
          <cell r="G378">
            <v>77.78</v>
          </cell>
        </row>
        <row r="379">
          <cell r="A379">
            <v>42944</v>
          </cell>
          <cell r="G379">
            <v>78.236000000000004</v>
          </cell>
        </row>
        <row r="380">
          <cell r="A380">
            <v>42947</v>
          </cell>
          <cell r="G380">
            <v>78.989000000000004</v>
          </cell>
        </row>
        <row r="381">
          <cell r="A381">
            <v>42948</v>
          </cell>
          <cell r="G381">
            <v>79.691000000000003</v>
          </cell>
        </row>
        <row r="382">
          <cell r="A382">
            <v>42949</v>
          </cell>
          <cell r="G382">
            <v>80.091999999999999</v>
          </cell>
        </row>
        <row r="383">
          <cell r="A383">
            <v>42950</v>
          </cell>
          <cell r="G383">
            <v>79.296999999999997</v>
          </cell>
        </row>
        <row r="384">
          <cell r="A384">
            <v>42951</v>
          </cell>
          <cell r="G384">
            <v>78.11</v>
          </cell>
        </row>
        <row r="385">
          <cell r="A385">
            <v>42954</v>
          </cell>
          <cell r="G385">
            <v>78.254999999999995</v>
          </cell>
        </row>
        <row r="386">
          <cell r="A386">
            <v>42955</v>
          </cell>
          <cell r="G386">
            <v>77.763000000000005</v>
          </cell>
        </row>
        <row r="387">
          <cell r="A387">
            <v>42956</v>
          </cell>
          <cell r="G387">
            <v>78.161000000000001</v>
          </cell>
        </row>
        <row r="388">
          <cell r="A388">
            <v>42957</v>
          </cell>
          <cell r="G388">
            <v>78.012</v>
          </cell>
        </row>
        <row r="389">
          <cell r="A389">
            <v>42958</v>
          </cell>
          <cell r="G389">
            <v>77.876999999999995</v>
          </cell>
        </row>
        <row r="390">
          <cell r="A390">
            <v>42961</v>
          </cell>
          <cell r="G390">
            <v>77.697999999999993</v>
          </cell>
        </row>
        <row r="391">
          <cell r="A391">
            <v>42962</v>
          </cell>
          <cell r="G391">
            <v>76.847999999999999</v>
          </cell>
        </row>
        <row r="392">
          <cell r="A392">
            <v>42963</v>
          </cell>
          <cell r="G392">
            <v>76.572000000000003</v>
          </cell>
        </row>
        <row r="393">
          <cell r="A393">
            <v>42964</v>
          </cell>
          <cell r="G393">
            <v>76.209999999999994</v>
          </cell>
        </row>
        <row r="394">
          <cell r="A394">
            <v>42965</v>
          </cell>
          <cell r="G394">
            <v>75.89</v>
          </cell>
        </row>
        <row r="395">
          <cell r="A395">
            <v>42968</v>
          </cell>
          <cell r="G395">
            <v>76.316000000000003</v>
          </cell>
        </row>
        <row r="396">
          <cell r="A396">
            <v>42969</v>
          </cell>
          <cell r="G396">
            <v>75.757999999999996</v>
          </cell>
        </row>
        <row r="397">
          <cell r="A397">
            <v>42970</v>
          </cell>
          <cell r="G397">
            <v>75.596999999999994</v>
          </cell>
        </row>
        <row r="398">
          <cell r="A398">
            <v>42971</v>
          </cell>
          <cell r="G398">
            <v>75.712000000000003</v>
          </cell>
        </row>
        <row r="399">
          <cell r="A399">
            <v>42972</v>
          </cell>
          <cell r="G399">
            <v>75.507000000000005</v>
          </cell>
        </row>
        <row r="400">
          <cell r="A400">
            <v>42975</v>
          </cell>
          <cell r="G400">
            <v>75.584999999999994</v>
          </cell>
        </row>
        <row r="401">
          <cell r="A401">
            <v>42976</v>
          </cell>
          <cell r="G401">
            <v>75.986000000000004</v>
          </cell>
        </row>
        <row r="402">
          <cell r="A402">
            <v>42977</v>
          </cell>
          <cell r="G402">
            <v>75.644000000000005</v>
          </cell>
        </row>
        <row r="403">
          <cell r="A403">
            <v>42978</v>
          </cell>
          <cell r="G403">
            <v>75.040000000000006</v>
          </cell>
        </row>
        <row r="404">
          <cell r="A404">
            <v>42979</v>
          </cell>
          <cell r="G404">
            <v>74.414000000000001</v>
          </cell>
        </row>
        <row r="405">
          <cell r="A405">
            <v>42983</v>
          </cell>
          <cell r="G405">
            <v>74.968999999999994</v>
          </cell>
        </row>
        <row r="406">
          <cell r="A406">
            <v>42984</v>
          </cell>
          <cell r="G406">
            <v>74.835999999999999</v>
          </cell>
        </row>
        <row r="407">
          <cell r="A407">
            <v>42985</v>
          </cell>
          <cell r="G407">
            <v>74.531999999999996</v>
          </cell>
        </row>
        <row r="408">
          <cell r="A408">
            <v>42986</v>
          </cell>
          <cell r="G408">
            <v>75.712999999999994</v>
          </cell>
        </row>
        <row r="409">
          <cell r="A409">
            <v>42989</v>
          </cell>
          <cell r="G409">
            <v>75.319999999999993</v>
          </cell>
        </row>
        <row r="410">
          <cell r="A410">
            <v>42990</v>
          </cell>
          <cell r="G410">
            <v>76.597999999999999</v>
          </cell>
        </row>
        <row r="411">
          <cell r="A411">
            <v>42991</v>
          </cell>
          <cell r="G411">
            <v>76.572000000000003</v>
          </cell>
        </row>
        <row r="412">
          <cell r="A412">
            <v>42992</v>
          </cell>
          <cell r="G412">
            <v>77.040999999999997</v>
          </cell>
        </row>
        <row r="413">
          <cell r="A413">
            <v>42993</v>
          </cell>
          <cell r="G413">
            <v>78.33</v>
          </cell>
        </row>
        <row r="414">
          <cell r="A414">
            <v>42996</v>
          </cell>
          <cell r="G414">
            <v>78.397000000000006</v>
          </cell>
        </row>
        <row r="415">
          <cell r="A415">
            <v>42997</v>
          </cell>
          <cell r="G415">
            <v>78.5</v>
          </cell>
        </row>
        <row r="416">
          <cell r="A416">
            <v>42998</v>
          </cell>
          <cell r="G416">
            <v>78.619</v>
          </cell>
        </row>
        <row r="417">
          <cell r="A417">
            <v>42999</v>
          </cell>
          <cell r="G417">
            <v>78.724000000000004</v>
          </cell>
        </row>
        <row r="418">
          <cell r="A418">
            <v>43000</v>
          </cell>
          <cell r="G418">
            <v>77.563999999999993</v>
          </cell>
        </row>
        <row r="419">
          <cell r="A419">
            <v>43003</v>
          </cell>
          <cell r="G419">
            <v>77.468999999999994</v>
          </cell>
        </row>
        <row r="420">
          <cell r="A420">
            <v>43004</v>
          </cell>
          <cell r="G420">
            <v>77.870999999999995</v>
          </cell>
        </row>
        <row r="421">
          <cell r="A421">
            <v>43005</v>
          </cell>
          <cell r="G421">
            <v>77.906000000000006</v>
          </cell>
        </row>
        <row r="422">
          <cell r="A422">
            <v>43006</v>
          </cell>
          <cell r="G422">
            <v>77.855999999999995</v>
          </cell>
        </row>
        <row r="423">
          <cell r="A423">
            <v>43007</v>
          </cell>
          <cell r="G423">
            <v>77.105999999999995</v>
          </cell>
        </row>
        <row r="424">
          <cell r="A424">
            <v>43010</v>
          </cell>
          <cell r="G424">
            <v>76.846000000000004</v>
          </cell>
        </row>
        <row r="425">
          <cell r="A425">
            <v>43011</v>
          </cell>
          <cell r="G425">
            <v>76.7</v>
          </cell>
        </row>
        <row r="426">
          <cell r="A426">
            <v>43012</v>
          </cell>
          <cell r="G426">
            <v>76.409000000000006</v>
          </cell>
        </row>
        <row r="427">
          <cell r="A427">
            <v>43013</v>
          </cell>
          <cell r="G427">
            <v>75.728999999999999</v>
          </cell>
        </row>
        <row r="428">
          <cell r="A428">
            <v>43014</v>
          </cell>
          <cell r="G428">
            <v>75.989000000000004</v>
          </cell>
        </row>
        <row r="429">
          <cell r="A429">
            <v>43017</v>
          </cell>
          <cell r="G429">
            <v>76.590999999999994</v>
          </cell>
        </row>
        <row r="430">
          <cell r="A430">
            <v>43018</v>
          </cell>
          <cell r="G430">
            <v>76.524000000000001</v>
          </cell>
        </row>
        <row r="431">
          <cell r="A431">
            <v>43019</v>
          </cell>
          <cell r="G431">
            <v>76.441999999999993</v>
          </cell>
        </row>
        <row r="432">
          <cell r="A432">
            <v>43020</v>
          </cell>
          <cell r="G432">
            <v>76.561000000000007</v>
          </cell>
        </row>
        <row r="433">
          <cell r="A433">
            <v>43021</v>
          </cell>
          <cell r="G433">
            <v>75.965999999999994</v>
          </cell>
        </row>
        <row r="434">
          <cell r="A434">
            <v>43024</v>
          </cell>
          <cell r="G434">
            <v>75.905000000000001</v>
          </cell>
        </row>
        <row r="435">
          <cell r="A435">
            <v>43025</v>
          </cell>
          <cell r="G435">
            <v>75.632000000000005</v>
          </cell>
        </row>
        <row r="436">
          <cell r="A436">
            <v>43026</v>
          </cell>
          <cell r="G436">
            <v>75.876999999999995</v>
          </cell>
        </row>
        <row r="437">
          <cell r="A437">
            <v>43027</v>
          </cell>
          <cell r="G437">
            <v>75.369</v>
          </cell>
        </row>
        <row r="438">
          <cell r="A438">
            <v>43028</v>
          </cell>
          <cell r="G438">
            <v>75.813999999999993</v>
          </cell>
        </row>
        <row r="439">
          <cell r="A439">
            <v>43031</v>
          </cell>
          <cell r="G439">
            <v>75.875</v>
          </cell>
        </row>
        <row r="440">
          <cell r="A440">
            <v>43032</v>
          </cell>
          <cell r="G440">
            <v>75.718000000000004</v>
          </cell>
        </row>
        <row r="441">
          <cell r="A441">
            <v>43033</v>
          </cell>
          <cell r="G441">
            <v>76.613</v>
          </cell>
        </row>
        <row r="442">
          <cell r="A442">
            <v>43034</v>
          </cell>
          <cell r="G442">
            <v>76.126000000000005</v>
          </cell>
        </row>
        <row r="443">
          <cell r="A443">
            <v>43035</v>
          </cell>
          <cell r="G443">
            <v>76.263999999999996</v>
          </cell>
        </row>
        <row r="444">
          <cell r="A444">
            <v>43038</v>
          </cell>
          <cell r="G444">
            <v>76.581999999999994</v>
          </cell>
        </row>
        <row r="445">
          <cell r="A445">
            <v>43039</v>
          </cell>
          <cell r="G445">
            <v>77.495999999999995</v>
          </cell>
        </row>
        <row r="446">
          <cell r="A446">
            <v>43040</v>
          </cell>
          <cell r="G446">
            <v>77.177000000000007</v>
          </cell>
        </row>
        <row r="447">
          <cell r="A447">
            <v>43041</v>
          </cell>
          <cell r="G447">
            <v>76.019000000000005</v>
          </cell>
        </row>
        <row r="448">
          <cell r="A448">
            <v>43042</v>
          </cell>
          <cell r="G448">
            <v>77.22</v>
          </cell>
        </row>
        <row r="449">
          <cell r="A449">
            <v>43045</v>
          </cell>
          <cell r="G449">
            <v>76.765000000000001</v>
          </cell>
        </row>
        <row r="450">
          <cell r="A450">
            <v>43046</v>
          </cell>
          <cell r="G450">
            <v>78.168999999999997</v>
          </cell>
        </row>
        <row r="451">
          <cell r="A451">
            <v>43047</v>
          </cell>
          <cell r="G451">
            <v>77.683999999999997</v>
          </cell>
        </row>
        <row r="452">
          <cell r="A452">
            <v>43048</v>
          </cell>
          <cell r="G452">
            <v>77.92</v>
          </cell>
        </row>
        <row r="453">
          <cell r="A453">
            <v>43049</v>
          </cell>
          <cell r="G453">
            <v>78.070999999999998</v>
          </cell>
        </row>
        <row r="454">
          <cell r="A454">
            <v>43052</v>
          </cell>
          <cell r="G454">
            <v>77.899000000000001</v>
          </cell>
        </row>
        <row r="455">
          <cell r="A455">
            <v>43053</v>
          </cell>
          <cell r="G455">
            <v>79.59</v>
          </cell>
        </row>
        <row r="456">
          <cell r="A456">
            <v>43054</v>
          </cell>
          <cell r="G456">
            <v>79.340999999999994</v>
          </cell>
        </row>
        <row r="457">
          <cell r="A457">
            <v>43055</v>
          </cell>
          <cell r="G457">
            <v>78.778000000000006</v>
          </cell>
        </row>
        <row r="458">
          <cell r="A458">
            <v>43056</v>
          </cell>
          <cell r="G458">
            <v>78.072999999999993</v>
          </cell>
        </row>
        <row r="459">
          <cell r="A459">
            <v>43059</v>
          </cell>
          <cell r="G459">
            <v>78.650000000000006</v>
          </cell>
        </row>
        <row r="460">
          <cell r="A460">
            <v>43060</v>
          </cell>
          <cell r="G460">
            <v>78.311999999999998</v>
          </cell>
        </row>
        <row r="461">
          <cell r="A461">
            <v>43061</v>
          </cell>
          <cell r="G461">
            <v>77.846999999999994</v>
          </cell>
        </row>
        <row r="462">
          <cell r="A462">
            <v>43063</v>
          </cell>
          <cell r="G462">
            <v>77.881</v>
          </cell>
        </row>
        <row r="463">
          <cell r="A463">
            <v>43066</v>
          </cell>
          <cell r="G463">
            <v>77.903999999999996</v>
          </cell>
        </row>
        <row r="464">
          <cell r="A464">
            <v>43067</v>
          </cell>
          <cell r="G464">
            <v>77.926000000000002</v>
          </cell>
        </row>
        <row r="465">
          <cell r="A465">
            <v>43068</v>
          </cell>
          <cell r="G465">
            <v>78.623999999999995</v>
          </cell>
        </row>
        <row r="466">
          <cell r="A466">
            <v>43069</v>
          </cell>
          <cell r="G466">
            <v>79.096999999999994</v>
          </cell>
        </row>
        <row r="467">
          <cell r="A467">
            <v>43070</v>
          </cell>
          <cell r="G467">
            <v>79.346999999999994</v>
          </cell>
        </row>
        <row r="468">
          <cell r="A468">
            <v>43073</v>
          </cell>
          <cell r="G468">
            <v>79.263000000000005</v>
          </cell>
        </row>
        <row r="469">
          <cell r="A469">
            <v>43074</v>
          </cell>
          <cell r="G469">
            <v>78.981999999999999</v>
          </cell>
        </row>
        <row r="470">
          <cell r="A470">
            <v>43075</v>
          </cell>
          <cell r="G470">
            <v>79.272000000000006</v>
          </cell>
        </row>
        <row r="471">
          <cell r="A471">
            <v>43076</v>
          </cell>
          <cell r="G471">
            <v>79.733999999999995</v>
          </cell>
        </row>
        <row r="472">
          <cell r="A472">
            <v>43077</v>
          </cell>
          <cell r="G472">
            <v>79.180999999999997</v>
          </cell>
        </row>
        <row r="473">
          <cell r="A473">
            <v>43080</v>
          </cell>
          <cell r="G473">
            <v>78.61</v>
          </cell>
        </row>
        <row r="474">
          <cell r="A474">
            <v>43081</v>
          </cell>
          <cell r="G474">
            <v>78.882000000000005</v>
          </cell>
        </row>
        <row r="475">
          <cell r="A475">
            <v>43082</v>
          </cell>
          <cell r="G475">
            <v>78.600999999999999</v>
          </cell>
        </row>
        <row r="476">
          <cell r="A476">
            <v>43083</v>
          </cell>
          <cell r="G476">
            <v>79.073999999999998</v>
          </cell>
        </row>
        <row r="477">
          <cell r="A477">
            <v>43084</v>
          </cell>
          <cell r="G477">
            <v>78.388999999999996</v>
          </cell>
        </row>
        <row r="478">
          <cell r="A478">
            <v>43087</v>
          </cell>
          <cell r="G478">
            <v>78.552000000000007</v>
          </cell>
        </row>
        <row r="479">
          <cell r="A479">
            <v>43088</v>
          </cell>
          <cell r="G479">
            <v>78.590999999999994</v>
          </cell>
        </row>
        <row r="480">
          <cell r="A480">
            <v>43089</v>
          </cell>
          <cell r="G480">
            <v>78.528000000000006</v>
          </cell>
        </row>
        <row r="481">
          <cell r="A481">
            <v>43090</v>
          </cell>
          <cell r="G481">
            <v>78.248999999999995</v>
          </cell>
        </row>
        <row r="482">
          <cell r="A482">
            <v>43091</v>
          </cell>
          <cell r="G482">
            <v>77.954999999999998</v>
          </cell>
        </row>
        <row r="483">
          <cell r="A483">
            <v>43095</v>
          </cell>
          <cell r="G483">
            <v>77.144000000000005</v>
          </cell>
        </row>
        <row r="484">
          <cell r="A484">
            <v>43096</v>
          </cell>
          <cell r="G484">
            <v>77.363</v>
          </cell>
        </row>
        <row r="485">
          <cell r="A485">
            <v>43097</v>
          </cell>
          <cell r="G485">
            <v>77.372</v>
          </cell>
        </row>
        <row r="486">
          <cell r="A486">
            <v>43098</v>
          </cell>
          <cell r="G486">
            <v>77.927000000000007</v>
          </cell>
        </row>
        <row r="487">
          <cell r="A487">
            <v>43102</v>
          </cell>
          <cell r="G487">
            <v>78.159000000000006</v>
          </cell>
        </row>
        <row r="488">
          <cell r="A488">
            <v>43103</v>
          </cell>
          <cell r="G488">
            <v>77.215999999999994</v>
          </cell>
        </row>
        <row r="489">
          <cell r="A489">
            <v>43104</v>
          </cell>
          <cell r="G489">
            <v>77.185000000000002</v>
          </cell>
        </row>
        <row r="490">
          <cell r="A490">
            <v>43105</v>
          </cell>
          <cell r="G490">
            <v>77.281000000000006</v>
          </cell>
        </row>
        <row r="491">
          <cell r="A491">
            <v>43108</v>
          </cell>
          <cell r="G491">
            <v>77.504000000000005</v>
          </cell>
        </row>
        <row r="492">
          <cell r="A492">
            <v>43109</v>
          </cell>
          <cell r="G492">
            <v>77.022000000000006</v>
          </cell>
        </row>
        <row r="493">
          <cell r="A493">
            <v>43110</v>
          </cell>
          <cell r="G493">
            <v>77.061000000000007</v>
          </cell>
        </row>
        <row r="494">
          <cell r="A494">
            <v>43111</v>
          </cell>
          <cell r="G494">
            <v>76.438000000000002</v>
          </cell>
        </row>
        <row r="495">
          <cell r="A495">
            <v>43112</v>
          </cell>
          <cell r="G495">
            <v>77.771000000000001</v>
          </cell>
        </row>
        <row r="496">
          <cell r="A496">
            <v>43116</v>
          </cell>
          <cell r="G496">
            <v>77.977999999999994</v>
          </cell>
        </row>
        <row r="497">
          <cell r="A497">
            <v>43117</v>
          </cell>
          <cell r="G497">
            <v>78.614000000000004</v>
          </cell>
        </row>
        <row r="498">
          <cell r="A498">
            <v>43118</v>
          </cell>
          <cell r="G498">
            <v>78.483999999999995</v>
          </cell>
        </row>
        <row r="499">
          <cell r="A499">
            <v>43119</v>
          </cell>
          <cell r="G499">
            <v>78.566999999999993</v>
          </cell>
        </row>
        <row r="500">
          <cell r="A500">
            <v>43122</v>
          </cell>
          <cell r="G500">
            <v>79.012</v>
          </cell>
        </row>
        <row r="501">
          <cell r="A501">
            <v>43123</v>
          </cell>
          <cell r="G501">
            <v>78.914000000000001</v>
          </cell>
        </row>
        <row r="502">
          <cell r="A502">
            <v>43124</v>
          </cell>
          <cell r="G502">
            <v>79.992999999999995</v>
          </cell>
        </row>
        <row r="503">
          <cell r="A503">
            <v>43125</v>
          </cell>
          <cell r="G503">
            <v>79.108000000000004</v>
          </cell>
        </row>
        <row r="504">
          <cell r="A504">
            <v>43126</v>
          </cell>
          <cell r="G504">
            <v>79.709000000000003</v>
          </cell>
        </row>
        <row r="505">
          <cell r="A505">
            <v>43129</v>
          </cell>
          <cell r="G505">
            <v>79.260999999999996</v>
          </cell>
        </row>
        <row r="506">
          <cell r="A506">
            <v>43130</v>
          </cell>
          <cell r="G506">
            <v>79.745999999999995</v>
          </cell>
        </row>
        <row r="507">
          <cell r="A507">
            <v>43131</v>
          </cell>
          <cell r="G507">
            <v>79.754999999999995</v>
          </cell>
        </row>
      </sheetData>
      <sheetData sheetId="2"/>
      <sheetData sheetId="3" refreshError="1"/>
      <sheetData sheetId="4">
        <row r="19">
          <cell r="I19" t="str">
            <v>VAR 1day (widening)</v>
          </cell>
        </row>
        <row r="20">
          <cell r="B20">
            <v>43131</v>
          </cell>
        </row>
        <row r="21">
          <cell r="B21">
            <v>43130</v>
          </cell>
        </row>
        <row r="22">
          <cell r="B22">
            <v>43129</v>
          </cell>
        </row>
        <row r="23">
          <cell r="B23">
            <v>43126</v>
          </cell>
        </row>
        <row r="24">
          <cell r="B24">
            <v>43125</v>
          </cell>
        </row>
        <row r="25">
          <cell r="B25">
            <v>43124</v>
          </cell>
        </row>
        <row r="26">
          <cell r="B26">
            <v>43123</v>
          </cell>
        </row>
        <row r="27">
          <cell r="B27">
            <v>43122</v>
          </cell>
        </row>
        <row r="28">
          <cell r="B28">
            <v>43119</v>
          </cell>
        </row>
        <row r="29">
          <cell r="B29">
            <v>43118</v>
          </cell>
        </row>
        <row r="30">
          <cell r="B30">
            <v>43117</v>
          </cell>
        </row>
        <row r="31">
          <cell r="B31">
            <v>43116</v>
          </cell>
        </row>
        <row r="32">
          <cell r="B32">
            <v>43112</v>
          </cell>
        </row>
        <row r="33">
          <cell r="B33">
            <v>43111</v>
          </cell>
        </row>
        <row r="34">
          <cell r="B34">
            <v>43110</v>
          </cell>
        </row>
        <row r="35">
          <cell r="B35">
            <v>43109</v>
          </cell>
        </row>
        <row r="36">
          <cell r="B36">
            <v>43108</v>
          </cell>
        </row>
        <row r="37">
          <cell r="B37">
            <v>43105</v>
          </cell>
        </row>
        <row r="38">
          <cell r="B38">
            <v>43104</v>
          </cell>
        </row>
        <row r="39">
          <cell r="B39">
            <v>43103</v>
          </cell>
        </row>
        <row r="40">
          <cell r="B40">
            <v>43102</v>
          </cell>
        </row>
        <row r="41">
          <cell r="B41">
            <v>43098</v>
          </cell>
        </row>
        <row r="42">
          <cell r="B42">
            <v>43097</v>
          </cell>
        </row>
        <row r="43">
          <cell r="B43">
            <v>43096</v>
          </cell>
        </row>
        <row r="44">
          <cell r="B44">
            <v>43095</v>
          </cell>
        </row>
        <row r="45">
          <cell r="B45">
            <v>43091</v>
          </cell>
        </row>
        <row r="46">
          <cell r="B46">
            <v>43090</v>
          </cell>
        </row>
        <row r="47">
          <cell r="B47">
            <v>43089</v>
          </cell>
        </row>
        <row r="48">
          <cell r="B48">
            <v>43088</v>
          </cell>
        </row>
        <row r="49">
          <cell r="B49">
            <v>43087</v>
          </cell>
        </row>
        <row r="50">
          <cell r="B50">
            <v>43084</v>
          </cell>
        </row>
        <row r="51">
          <cell r="B51">
            <v>43083</v>
          </cell>
        </row>
        <row r="52">
          <cell r="B52">
            <v>43082</v>
          </cell>
        </row>
        <row r="53">
          <cell r="B53">
            <v>43081</v>
          </cell>
        </row>
        <row r="54">
          <cell r="B54">
            <v>43080</v>
          </cell>
        </row>
        <row r="55">
          <cell r="B55">
            <v>43077</v>
          </cell>
        </row>
        <row r="56">
          <cell r="B56">
            <v>43076</v>
          </cell>
        </row>
        <row r="57">
          <cell r="B57">
            <v>43075</v>
          </cell>
        </row>
        <row r="58">
          <cell r="B58">
            <v>43074</v>
          </cell>
        </row>
        <row r="59">
          <cell r="B59">
            <v>43073</v>
          </cell>
        </row>
        <row r="60">
          <cell r="B60">
            <v>43070</v>
          </cell>
        </row>
        <row r="61">
          <cell r="B61">
            <v>43069</v>
          </cell>
        </row>
        <row r="62">
          <cell r="B62">
            <v>43068</v>
          </cell>
        </row>
        <row r="63">
          <cell r="B63">
            <v>43067</v>
          </cell>
        </row>
        <row r="64">
          <cell r="B64">
            <v>43066</v>
          </cell>
        </row>
        <row r="65">
          <cell r="B65">
            <v>43063</v>
          </cell>
        </row>
        <row r="66">
          <cell r="B66">
            <v>43061</v>
          </cell>
        </row>
        <row r="67">
          <cell r="B67">
            <v>43060</v>
          </cell>
        </row>
        <row r="68">
          <cell r="B68">
            <v>43059</v>
          </cell>
        </row>
        <row r="69">
          <cell r="B69">
            <v>43056</v>
          </cell>
        </row>
        <row r="70">
          <cell r="B70">
            <v>43055</v>
          </cell>
        </row>
        <row r="71">
          <cell r="B71">
            <v>43054</v>
          </cell>
        </row>
        <row r="72">
          <cell r="B72">
            <v>43053</v>
          </cell>
        </row>
        <row r="73">
          <cell r="B73">
            <v>43052</v>
          </cell>
        </row>
        <row r="74">
          <cell r="B74">
            <v>43049</v>
          </cell>
        </row>
        <row r="75">
          <cell r="B75">
            <v>43048</v>
          </cell>
        </row>
        <row r="76">
          <cell r="B76">
            <v>43047</v>
          </cell>
        </row>
        <row r="77">
          <cell r="B77">
            <v>43046</v>
          </cell>
        </row>
        <row r="78">
          <cell r="B78">
            <v>43045</v>
          </cell>
        </row>
        <row r="79">
          <cell r="B79">
            <v>43042</v>
          </cell>
        </row>
        <row r="80">
          <cell r="B80">
            <v>43041</v>
          </cell>
        </row>
        <row r="81">
          <cell r="B81">
            <v>43040</v>
          </cell>
        </row>
        <row r="82">
          <cell r="B82">
            <v>43039</v>
          </cell>
        </row>
        <row r="83">
          <cell r="B83">
            <v>43038</v>
          </cell>
        </row>
        <row r="84">
          <cell r="B84">
            <v>43035</v>
          </cell>
        </row>
        <row r="85">
          <cell r="B85">
            <v>43034</v>
          </cell>
        </row>
        <row r="86">
          <cell r="B86">
            <v>43033</v>
          </cell>
        </row>
        <row r="87">
          <cell r="B87">
            <v>43032</v>
          </cell>
        </row>
        <row r="88">
          <cell r="B88">
            <v>43031</v>
          </cell>
        </row>
        <row r="89">
          <cell r="B89">
            <v>43028</v>
          </cell>
        </row>
        <row r="90">
          <cell r="B90">
            <v>43027</v>
          </cell>
        </row>
        <row r="91">
          <cell r="B91">
            <v>43026</v>
          </cell>
        </row>
        <row r="92">
          <cell r="B92">
            <v>43025</v>
          </cell>
        </row>
        <row r="93">
          <cell r="B93">
            <v>43024</v>
          </cell>
        </row>
        <row r="94">
          <cell r="B94">
            <v>43021</v>
          </cell>
        </row>
        <row r="95">
          <cell r="B95">
            <v>43020</v>
          </cell>
        </row>
        <row r="96">
          <cell r="B96">
            <v>43019</v>
          </cell>
        </row>
        <row r="97">
          <cell r="B97">
            <v>43018</v>
          </cell>
        </row>
        <row r="98">
          <cell r="B98">
            <v>43017</v>
          </cell>
        </row>
        <row r="99">
          <cell r="B99">
            <v>43014</v>
          </cell>
        </row>
        <row r="100">
          <cell r="B100">
            <v>43013</v>
          </cell>
        </row>
        <row r="101">
          <cell r="B101">
            <v>43012</v>
          </cell>
        </row>
        <row r="102">
          <cell r="B102">
            <v>43011</v>
          </cell>
        </row>
        <row r="103">
          <cell r="B103">
            <v>43010</v>
          </cell>
        </row>
        <row r="104">
          <cell r="B104">
            <v>43007</v>
          </cell>
        </row>
        <row r="105">
          <cell r="B105">
            <v>43006</v>
          </cell>
        </row>
        <row r="106">
          <cell r="B106">
            <v>43005</v>
          </cell>
        </row>
        <row r="107">
          <cell r="B107">
            <v>43004</v>
          </cell>
        </row>
        <row r="108">
          <cell r="B108">
            <v>43003</v>
          </cell>
        </row>
        <row r="109">
          <cell r="B109">
            <v>43000</v>
          </cell>
        </row>
        <row r="110">
          <cell r="B110">
            <v>42999</v>
          </cell>
        </row>
        <row r="111">
          <cell r="B111">
            <v>42998</v>
          </cell>
        </row>
        <row r="112">
          <cell r="B112">
            <v>42997</v>
          </cell>
        </row>
        <row r="113">
          <cell r="B113">
            <v>42996</v>
          </cell>
        </row>
        <row r="114">
          <cell r="B114">
            <v>42993</v>
          </cell>
        </row>
        <row r="115">
          <cell r="B115">
            <v>42992</v>
          </cell>
        </row>
        <row r="116">
          <cell r="B116">
            <v>42991</v>
          </cell>
        </row>
        <row r="117">
          <cell r="B117">
            <v>42990</v>
          </cell>
        </row>
        <row r="118">
          <cell r="B118">
            <v>42989</v>
          </cell>
        </row>
        <row r="119">
          <cell r="B119">
            <v>42986</v>
          </cell>
        </row>
        <row r="120">
          <cell r="B120">
            <v>42985</v>
          </cell>
        </row>
        <row r="121">
          <cell r="B121">
            <v>42984</v>
          </cell>
        </row>
        <row r="122">
          <cell r="B122">
            <v>42983</v>
          </cell>
        </row>
        <row r="123">
          <cell r="B123">
            <v>42979</v>
          </cell>
        </row>
        <row r="124">
          <cell r="B124">
            <v>42978</v>
          </cell>
        </row>
        <row r="125">
          <cell r="B125">
            <v>42977</v>
          </cell>
        </row>
        <row r="126">
          <cell r="B126">
            <v>42976</v>
          </cell>
        </row>
        <row r="127">
          <cell r="B127">
            <v>42975</v>
          </cell>
        </row>
        <row r="128">
          <cell r="B128">
            <v>42972</v>
          </cell>
        </row>
        <row r="129">
          <cell r="B129">
            <v>42971</v>
          </cell>
        </row>
        <row r="130">
          <cell r="B130">
            <v>42970</v>
          </cell>
        </row>
        <row r="131">
          <cell r="B131">
            <v>42969</v>
          </cell>
        </row>
        <row r="132">
          <cell r="B132">
            <v>42968</v>
          </cell>
        </row>
        <row r="133">
          <cell r="B133">
            <v>42965</v>
          </cell>
        </row>
        <row r="134">
          <cell r="B134">
            <v>42964</v>
          </cell>
        </row>
        <row r="135">
          <cell r="B135">
            <v>42963</v>
          </cell>
        </row>
        <row r="136">
          <cell r="B136">
            <v>42962</v>
          </cell>
        </row>
        <row r="137">
          <cell r="B137">
            <v>42961</v>
          </cell>
        </row>
        <row r="138">
          <cell r="B138">
            <v>42958</v>
          </cell>
        </row>
        <row r="139">
          <cell r="B139">
            <v>42957</v>
          </cell>
        </row>
        <row r="140">
          <cell r="B140">
            <v>42956</v>
          </cell>
        </row>
        <row r="141">
          <cell r="B141">
            <v>42955</v>
          </cell>
        </row>
        <row r="142">
          <cell r="B142">
            <v>42954</v>
          </cell>
        </row>
        <row r="143">
          <cell r="B143">
            <v>42951</v>
          </cell>
        </row>
        <row r="144">
          <cell r="B144">
            <v>42950</v>
          </cell>
        </row>
        <row r="145">
          <cell r="B145">
            <v>42949</v>
          </cell>
        </row>
        <row r="146">
          <cell r="B146">
            <v>42948</v>
          </cell>
        </row>
        <row r="147">
          <cell r="B147">
            <v>42947</v>
          </cell>
        </row>
        <row r="148">
          <cell r="B148">
            <v>42944</v>
          </cell>
        </row>
        <row r="149">
          <cell r="B149">
            <v>42943</v>
          </cell>
        </row>
        <row r="150">
          <cell r="B150">
            <v>42942</v>
          </cell>
        </row>
        <row r="151">
          <cell r="B151">
            <v>42941</v>
          </cell>
        </row>
        <row r="152">
          <cell r="B152">
            <v>42940</v>
          </cell>
        </row>
        <row r="153">
          <cell r="B153">
            <v>42937</v>
          </cell>
        </row>
        <row r="154">
          <cell r="B154">
            <v>42936</v>
          </cell>
        </row>
        <row r="155">
          <cell r="B155">
            <v>42935</v>
          </cell>
        </row>
        <row r="156">
          <cell r="B156">
            <v>42934</v>
          </cell>
        </row>
        <row r="157">
          <cell r="B157">
            <v>42933</v>
          </cell>
        </row>
        <row r="158">
          <cell r="B158">
            <v>42930</v>
          </cell>
        </row>
        <row r="159">
          <cell r="B159">
            <v>42929</v>
          </cell>
        </row>
        <row r="160">
          <cell r="B160">
            <v>42928</v>
          </cell>
        </row>
        <row r="161">
          <cell r="B161">
            <v>42927</v>
          </cell>
        </row>
        <row r="162">
          <cell r="B162">
            <v>42926</v>
          </cell>
        </row>
        <row r="163">
          <cell r="B163">
            <v>42923</v>
          </cell>
        </row>
        <row r="164">
          <cell r="B164">
            <v>42922</v>
          </cell>
        </row>
        <row r="165">
          <cell r="B165">
            <v>42921</v>
          </cell>
        </row>
        <row r="166">
          <cell r="B166">
            <v>42919</v>
          </cell>
        </row>
        <row r="167">
          <cell r="B167">
            <v>42916</v>
          </cell>
        </row>
        <row r="168">
          <cell r="B168">
            <v>42915</v>
          </cell>
        </row>
        <row r="169">
          <cell r="B169">
            <v>42914</v>
          </cell>
        </row>
        <row r="170">
          <cell r="B170">
            <v>42913</v>
          </cell>
        </row>
        <row r="171">
          <cell r="B171">
            <v>42912</v>
          </cell>
        </row>
        <row r="172">
          <cell r="B172">
            <v>42909</v>
          </cell>
        </row>
        <row r="173">
          <cell r="B173">
            <v>42908</v>
          </cell>
        </row>
        <row r="174">
          <cell r="B174">
            <v>42907</v>
          </cell>
        </row>
        <row r="175">
          <cell r="B175">
            <v>42906</v>
          </cell>
        </row>
        <row r="176">
          <cell r="B176">
            <v>42905</v>
          </cell>
        </row>
        <row r="177">
          <cell r="B177">
            <v>42902</v>
          </cell>
        </row>
        <row r="178">
          <cell r="B178">
            <v>42901</v>
          </cell>
        </row>
        <row r="179">
          <cell r="B179">
            <v>42900</v>
          </cell>
        </row>
        <row r="180">
          <cell r="B180">
            <v>42899</v>
          </cell>
        </row>
        <row r="181">
          <cell r="B181">
            <v>42898</v>
          </cell>
        </row>
        <row r="182">
          <cell r="B182">
            <v>42895</v>
          </cell>
        </row>
        <row r="183">
          <cell r="B183">
            <v>42894</v>
          </cell>
        </row>
        <row r="184">
          <cell r="B184">
            <v>42893</v>
          </cell>
        </row>
        <row r="185">
          <cell r="B185">
            <v>42892</v>
          </cell>
        </row>
        <row r="186">
          <cell r="B186">
            <v>42891</v>
          </cell>
        </row>
        <row r="187">
          <cell r="B187">
            <v>42888</v>
          </cell>
        </row>
        <row r="188">
          <cell r="B188">
            <v>42887</v>
          </cell>
        </row>
        <row r="189">
          <cell r="B189">
            <v>42886</v>
          </cell>
        </row>
        <row r="190">
          <cell r="B190">
            <v>42885</v>
          </cell>
        </row>
        <row r="191">
          <cell r="B191">
            <v>42881</v>
          </cell>
        </row>
        <row r="192">
          <cell r="B192">
            <v>42880</v>
          </cell>
        </row>
        <row r="193">
          <cell r="B193">
            <v>42879</v>
          </cell>
        </row>
        <row r="194">
          <cell r="B194">
            <v>42878</v>
          </cell>
        </row>
        <row r="195">
          <cell r="B195">
            <v>42877</v>
          </cell>
        </row>
        <row r="196">
          <cell r="B196">
            <v>42874</v>
          </cell>
        </row>
        <row r="197">
          <cell r="B197">
            <v>42873</v>
          </cell>
        </row>
        <row r="198">
          <cell r="B198">
            <v>42872</v>
          </cell>
        </row>
        <row r="199">
          <cell r="B199">
            <v>42871</v>
          </cell>
        </row>
        <row r="200">
          <cell r="B200">
            <v>42870</v>
          </cell>
        </row>
        <row r="201">
          <cell r="B201">
            <v>42867</v>
          </cell>
        </row>
        <row r="202">
          <cell r="B202">
            <v>42866</v>
          </cell>
        </row>
        <row r="203">
          <cell r="B203">
            <v>42865</v>
          </cell>
        </row>
        <row r="204">
          <cell r="B204">
            <v>42864</v>
          </cell>
        </row>
        <row r="205">
          <cell r="B205">
            <v>42863</v>
          </cell>
        </row>
        <row r="206">
          <cell r="B206">
            <v>42860</v>
          </cell>
        </row>
        <row r="207">
          <cell r="B207">
            <v>42859</v>
          </cell>
        </row>
        <row r="208">
          <cell r="B208">
            <v>42858</v>
          </cell>
        </row>
        <row r="209">
          <cell r="B209">
            <v>42857</v>
          </cell>
        </row>
        <row r="210">
          <cell r="B210">
            <v>42856</v>
          </cell>
        </row>
        <row r="211">
          <cell r="B211">
            <v>42853</v>
          </cell>
        </row>
        <row r="212">
          <cell r="B212">
            <v>42852</v>
          </cell>
        </row>
        <row r="213">
          <cell r="B213">
            <v>42851</v>
          </cell>
        </row>
        <row r="214">
          <cell r="B214">
            <v>42850</v>
          </cell>
        </row>
        <row r="215">
          <cell r="B215">
            <v>42849</v>
          </cell>
        </row>
        <row r="216">
          <cell r="B216">
            <v>42846</v>
          </cell>
        </row>
        <row r="217">
          <cell r="B217">
            <v>42845</v>
          </cell>
        </row>
        <row r="218">
          <cell r="B218">
            <v>42844</v>
          </cell>
        </row>
        <row r="219">
          <cell r="B219">
            <v>42843</v>
          </cell>
        </row>
        <row r="220">
          <cell r="B220">
            <v>42842</v>
          </cell>
        </row>
        <row r="221">
          <cell r="B221">
            <v>42838</v>
          </cell>
        </row>
        <row r="222">
          <cell r="B222">
            <v>42837</v>
          </cell>
        </row>
        <row r="223">
          <cell r="B223">
            <v>42836</v>
          </cell>
        </row>
        <row r="224">
          <cell r="B224">
            <v>42835</v>
          </cell>
        </row>
        <row r="225">
          <cell r="B225">
            <v>42832</v>
          </cell>
        </row>
        <row r="226">
          <cell r="B226">
            <v>42831</v>
          </cell>
        </row>
        <row r="227">
          <cell r="B227">
            <v>42830</v>
          </cell>
        </row>
        <row r="228">
          <cell r="B228">
            <v>42829</v>
          </cell>
        </row>
        <row r="229">
          <cell r="B229">
            <v>42828</v>
          </cell>
        </row>
        <row r="230">
          <cell r="B230">
            <v>42825</v>
          </cell>
        </row>
        <row r="231">
          <cell r="B231">
            <v>42824</v>
          </cell>
        </row>
        <row r="232">
          <cell r="B232">
            <v>42823</v>
          </cell>
        </row>
        <row r="233">
          <cell r="B233">
            <v>42822</v>
          </cell>
        </row>
        <row r="234">
          <cell r="B234">
            <v>42821</v>
          </cell>
        </row>
        <row r="235">
          <cell r="B235">
            <v>42818</v>
          </cell>
        </row>
        <row r="236">
          <cell r="B236">
            <v>42817</v>
          </cell>
        </row>
        <row r="237">
          <cell r="B237">
            <v>42816</v>
          </cell>
        </row>
        <row r="238">
          <cell r="B238">
            <v>42815</v>
          </cell>
        </row>
        <row r="239">
          <cell r="B239">
            <v>42814</v>
          </cell>
        </row>
        <row r="240">
          <cell r="B240">
            <v>42811</v>
          </cell>
        </row>
        <row r="241">
          <cell r="B241">
            <v>42810</v>
          </cell>
        </row>
        <row r="242">
          <cell r="B242">
            <v>42809</v>
          </cell>
        </row>
        <row r="243">
          <cell r="B243">
            <v>42808</v>
          </cell>
        </row>
        <row r="244">
          <cell r="B244">
            <v>42807</v>
          </cell>
        </row>
        <row r="245">
          <cell r="B245">
            <v>42804</v>
          </cell>
        </row>
        <row r="246">
          <cell r="B246">
            <v>42803</v>
          </cell>
        </row>
        <row r="247">
          <cell r="B247">
            <v>42802</v>
          </cell>
        </row>
        <row r="248">
          <cell r="B248">
            <v>42801</v>
          </cell>
        </row>
        <row r="249">
          <cell r="B249">
            <v>42800</v>
          </cell>
        </row>
        <row r="250">
          <cell r="B250">
            <v>42797</v>
          </cell>
        </row>
        <row r="251">
          <cell r="B251">
            <v>42796</v>
          </cell>
        </row>
        <row r="252">
          <cell r="B252">
            <v>42795</v>
          </cell>
        </row>
        <row r="253">
          <cell r="B253">
            <v>42794</v>
          </cell>
        </row>
        <row r="254">
          <cell r="B254">
            <v>42793</v>
          </cell>
        </row>
        <row r="255">
          <cell r="B255">
            <v>42790</v>
          </cell>
        </row>
        <row r="256">
          <cell r="B256">
            <v>42789</v>
          </cell>
        </row>
        <row r="257">
          <cell r="B257">
            <v>42788</v>
          </cell>
        </row>
        <row r="258">
          <cell r="B258">
            <v>42787</v>
          </cell>
        </row>
        <row r="259">
          <cell r="B259">
            <v>42783</v>
          </cell>
        </row>
        <row r="260">
          <cell r="B260">
            <v>42782</v>
          </cell>
        </row>
        <row r="261">
          <cell r="B261">
            <v>42781</v>
          </cell>
        </row>
        <row r="262">
          <cell r="B262">
            <v>42780</v>
          </cell>
        </row>
        <row r="263">
          <cell r="B263">
            <v>42779</v>
          </cell>
        </row>
        <row r="264">
          <cell r="B264">
            <v>42776</v>
          </cell>
        </row>
        <row r="265">
          <cell r="B265">
            <v>42775</v>
          </cell>
        </row>
        <row r="266">
          <cell r="B266">
            <v>42774</v>
          </cell>
        </row>
        <row r="267">
          <cell r="B267">
            <v>42773</v>
          </cell>
        </row>
        <row r="268">
          <cell r="B268">
            <v>42772</v>
          </cell>
        </row>
        <row r="269">
          <cell r="B269">
            <v>42769</v>
          </cell>
        </row>
        <row r="270">
          <cell r="B270">
            <v>42768</v>
          </cell>
        </row>
        <row r="271">
          <cell r="B271">
            <v>42767</v>
          </cell>
        </row>
      </sheetData>
      <sheetData sheetId="5" refreshError="1"/>
      <sheetData sheetId="6" refreshError="1"/>
      <sheetData sheetId="7" refreshError="1"/>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cbr.ru/hd_base/zcyc_params/zcyc/?DateTo=17.08.2017" TargetMode="External"/><Relationship Id="rId299" Type="http://schemas.openxmlformats.org/officeDocument/2006/relationships/hyperlink" Target="https://www.cbr.ru/hd_base/zcyc_params/zcyc/?DateTo=24.11.2016" TargetMode="External"/><Relationship Id="rId21" Type="http://schemas.openxmlformats.org/officeDocument/2006/relationships/hyperlink" Target="https://www.cbr.ru/hd_base/zcyc_params/zcyc/?DateTo=03.01.2018" TargetMode="External"/><Relationship Id="rId63" Type="http://schemas.openxmlformats.org/officeDocument/2006/relationships/hyperlink" Target="https://www.cbr.ru/hd_base/zcyc_params/zcyc/?DateTo=01.11.2017" TargetMode="External"/><Relationship Id="rId159" Type="http://schemas.openxmlformats.org/officeDocument/2006/relationships/hyperlink" Target="https://www.cbr.ru/hd_base/zcyc_params/zcyc/?DateTo=20.06.2017" TargetMode="External"/><Relationship Id="rId324" Type="http://schemas.openxmlformats.org/officeDocument/2006/relationships/hyperlink" Target="https://www.cbr.ru/hd_base/zcyc_params/zcyc/?DateTo=19.10.2016" TargetMode="External"/><Relationship Id="rId366" Type="http://schemas.openxmlformats.org/officeDocument/2006/relationships/hyperlink" Target="https://www.cbr.ru/hd_base/zcyc_params/zcyc/?DateTo=22.08.2016" TargetMode="External"/><Relationship Id="rId170" Type="http://schemas.openxmlformats.org/officeDocument/2006/relationships/hyperlink" Target="https://www.cbr.ru/hd_base/zcyc_params/zcyc/?DateTo=02.06.2017" TargetMode="External"/><Relationship Id="rId226" Type="http://schemas.openxmlformats.org/officeDocument/2006/relationships/hyperlink" Target="https://www.cbr.ru/hd_base/zcyc_params/zcyc/?DateTo=10.03.2017" TargetMode="External"/><Relationship Id="rId433" Type="http://schemas.openxmlformats.org/officeDocument/2006/relationships/hyperlink" Target="https://www.cbr.ru/hd_base/zcyc_params/zcyc/?DateTo=18.05.2016" TargetMode="External"/><Relationship Id="rId268" Type="http://schemas.openxmlformats.org/officeDocument/2006/relationships/hyperlink" Target="https://www.cbr.ru/hd_base/zcyc_params/zcyc/?DateTo=09.01.2017" TargetMode="External"/><Relationship Id="rId475" Type="http://schemas.openxmlformats.org/officeDocument/2006/relationships/hyperlink" Target="https://www.cbr.ru/hd_base/zcyc_params/zcyc/?DateTo=16.03.2016" TargetMode="External"/><Relationship Id="rId32" Type="http://schemas.openxmlformats.org/officeDocument/2006/relationships/hyperlink" Target="https://www.cbr.ru/hd_base/zcyc_params/zcyc/?DateTo=15.12.2017" TargetMode="External"/><Relationship Id="rId74" Type="http://schemas.openxmlformats.org/officeDocument/2006/relationships/hyperlink" Target="https://www.cbr.ru/hd_base/zcyc_params/zcyc/?DateTo=17.10.2017" TargetMode="External"/><Relationship Id="rId128" Type="http://schemas.openxmlformats.org/officeDocument/2006/relationships/hyperlink" Target="https://www.cbr.ru/hd_base/zcyc_params/zcyc/?DateTo=02.08.2017" TargetMode="External"/><Relationship Id="rId335" Type="http://schemas.openxmlformats.org/officeDocument/2006/relationships/hyperlink" Target="https://www.cbr.ru/hd_base/zcyc_params/zcyc/?DateTo=04.10.2016" TargetMode="External"/><Relationship Id="rId377" Type="http://schemas.openxmlformats.org/officeDocument/2006/relationships/hyperlink" Target="https://www.cbr.ru/hd_base/zcyc_params/zcyc/?DateTo=05.08.2016" TargetMode="External"/><Relationship Id="rId500" Type="http://schemas.openxmlformats.org/officeDocument/2006/relationships/hyperlink" Target="https://www.cbr.ru/hd_base/zcyc_params/zcyc/?DateTo=09.02.2016" TargetMode="External"/><Relationship Id="rId5" Type="http://schemas.openxmlformats.org/officeDocument/2006/relationships/hyperlink" Target="https://www.cbr.ru/hd_base/zcyc_params/zcyc/?DateTo=26.01.2018" TargetMode="External"/><Relationship Id="rId181" Type="http://schemas.openxmlformats.org/officeDocument/2006/relationships/hyperlink" Target="https://www.cbr.ru/hd_base/zcyc_params/zcyc/?DateTo=18.05.2017" TargetMode="External"/><Relationship Id="rId237" Type="http://schemas.openxmlformats.org/officeDocument/2006/relationships/hyperlink" Target="https://www.cbr.ru/hd_base/zcyc_params/zcyc/?DateTo=21.02.2017" TargetMode="External"/><Relationship Id="rId402" Type="http://schemas.openxmlformats.org/officeDocument/2006/relationships/hyperlink" Target="https://www.cbr.ru/hd_base/zcyc_params/zcyc/?DateTo=01.07.2016" TargetMode="External"/><Relationship Id="rId279" Type="http://schemas.openxmlformats.org/officeDocument/2006/relationships/hyperlink" Target="https://www.cbr.ru/hd_base/zcyc_params/zcyc/?DateTo=22.12.2016" TargetMode="External"/><Relationship Id="rId444" Type="http://schemas.openxmlformats.org/officeDocument/2006/relationships/hyperlink" Target="https://www.cbr.ru/hd_base/zcyc_params/zcyc/?DateTo=28.04.2016" TargetMode="External"/><Relationship Id="rId486" Type="http://schemas.openxmlformats.org/officeDocument/2006/relationships/hyperlink" Target="https://www.cbr.ru/hd_base/zcyc_params/zcyc/?DateTo=29.02.2016" TargetMode="External"/><Relationship Id="rId43" Type="http://schemas.openxmlformats.org/officeDocument/2006/relationships/hyperlink" Target="https://www.cbr.ru/hd_base/zcyc_params/zcyc/?DateTo=30.11.2017" TargetMode="External"/><Relationship Id="rId139" Type="http://schemas.openxmlformats.org/officeDocument/2006/relationships/hyperlink" Target="https://www.cbr.ru/hd_base/zcyc_params/zcyc/?DateTo=18.07.2017" TargetMode="External"/><Relationship Id="rId290" Type="http://schemas.openxmlformats.org/officeDocument/2006/relationships/hyperlink" Target="https://www.cbr.ru/hd_base/zcyc_params/zcyc/?DateTo=07.12.2016" TargetMode="External"/><Relationship Id="rId304" Type="http://schemas.openxmlformats.org/officeDocument/2006/relationships/hyperlink" Target="https://www.cbr.ru/hd_base/zcyc_params/zcyc/?DateTo=17.11.2016" TargetMode="External"/><Relationship Id="rId346" Type="http://schemas.openxmlformats.org/officeDocument/2006/relationships/hyperlink" Target="https://www.cbr.ru/hd_base/zcyc_params/zcyc/?DateTo=19.09.2016" TargetMode="External"/><Relationship Id="rId388" Type="http://schemas.openxmlformats.org/officeDocument/2006/relationships/hyperlink" Target="https://www.cbr.ru/hd_base/zcyc_params/zcyc/?DateTo=21.07.2016" TargetMode="External"/><Relationship Id="rId85" Type="http://schemas.openxmlformats.org/officeDocument/2006/relationships/hyperlink" Target="https://www.cbr.ru/hd_base/zcyc_params/zcyc/?DateTo=02.10.2017" TargetMode="External"/><Relationship Id="rId150" Type="http://schemas.openxmlformats.org/officeDocument/2006/relationships/hyperlink" Target="https://www.cbr.ru/hd_base/zcyc_params/zcyc/?DateTo=03.07.2017" TargetMode="External"/><Relationship Id="rId192" Type="http://schemas.openxmlformats.org/officeDocument/2006/relationships/hyperlink" Target="https://www.cbr.ru/hd_base/zcyc_params/zcyc/?DateTo=28.04.2017" TargetMode="External"/><Relationship Id="rId206" Type="http://schemas.openxmlformats.org/officeDocument/2006/relationships/hyperlink" Target="https://www.cbr.ru/hd_base/zcyc_params/zcyc/?DateTo=07.04.2017" TargetMode="External"/><Relationship Id="rId413" Type="http://schemas.openxmlformats.org/officeDocument/2006/relationships/hyperlink" Target="https://www.cbr.ru/hd_base/zcyc_params/zcyc/?DateTo=16.06.2016" TargetMode="External"/><Relationship Id="rId248" Type="http://schemas.openxmlformats.org/officeDocument/2006/relationships/hyperlink" Target="https://www.cbr.ru/hd_base/zcyc_params/zcyc/?DateTo=06.02.2017" TargetMode="External"/><Relationship Id="rId455" Type="http://schemas.openxmlformats.org/officeDocument/2006/relationships/hyperlink" Target="https://www.cbr.ru/hd_base/zcyc_params/zcyc/?DateTo=13.04.2016" TargetMode="External"/><Relationship Id="rId497" Type="http://schemas.openxmlformats.org/officeDocument/2006/relationships/hyperlink" Target="https://www.cbr.ru/hd_base/zcyc_params/zcyc/?DateTo=12.02.2016" TargetMode="External"/><Relationship Id="rId12" Type="http://schemas.openxmlformats.org/officeDocument/2006/relationships/hyperlink" Target="https://www.cbr.ru/hd_base/zcyc_params/zcyc/?DateTo=17.01.2018" TargetMode="External"/><Relationship Id="rId108" Type="http://schemas.openxmlformats.org/officeDocument/2006/relationships/hyperlink" Target="https://www.cbr.ru/hd_base/zcyc_params/zcyc/?DateTo=30.08.2017" TargetMode="External"/><Relationship Id="rId315" Type="http://schemas.openxmlformats.org/officeDocument/2006/relationships/hyperlink" Target="https://www.cbr.ru/hd_base/zcyc_params/zcyc/?DateTo=01.11.2016" TargetMode="External"/><Relationship Id="rId357" Type="http://schemas.openxmlformats.org/officeDocument/2006/relationships/hyperlink" Target="https://www.cbr.ru/hd_base/zcyc_params/zcyc/?DateTo=02.09.2016" TargetMode="External"/><Relationship Id="rId54" Type="http://schemas.openxmlformats.org/officeDocument/2006/relationships/hyperlink" Target="https://www.cbr.ru/hd_base/zcyc_params/zcyc/?DateTo=15.11.2017" TargetMode="External"/><Relationship Id="rId96" Type="http://schemas.openxmlformats.org/officeDocument/2006/relationships/hyperlink" Target="https://www.cbr.ru/hd_base/zcyc_params/zcyc/?DateTo=15.09.2017" TargetMode="External"/><Relationship Id="rId161" Type="http://schemas.openxmlformats.org/officeDocument/2006/relationships/hyperlink" Target="https://www.cbr.ru/hd_base/zcyc_params/zcyc/?DateTo=16.06.2017" TargetMode="External"/><Relationship Id="rId217" Type="http://schemas.openxmlformats.org/officeDocument/2006/relationships/hyperlink" Target="https://www.cbr.ru/hd_base/zcyc_params/zcyc/?DateTo=23.03.2017" TargetMode="External"/><Relationship Id="rId399" Type="http://schemas.openxmlformats.org/officeDocument/2006/relationships/hyperlink" Target="https://www.cbr.ru/hd_base/zcyc_params/zcyc/?DateTo=06.07.2016" TargetMode="External"/><Relationship Id="rId259" Type="http://schemas.openxmlformats.org/officeDocument/2006/relationships/hyperlink" Target="https://www.cbr.ru/hd_base/zcyc_params/zcyc/?DateTo=20.01.2017" TargetMode="External"/><Relationship Id="rId424" Type="http://schemas.openxmlformats.org/officeDocument/2006/relationships/hyperlink" Target="https://www.cbr.ru/hd_base/zcyc_params/zcyc/?DateTo=31.05.2016" TargetMode="External"/><Relationship Id="rId466" Type="http://schemas.openxmlformats.org/officeDocument/2006/relationships/hyperlink" Target="https://www.cbr.ru/hd_base/zcyc_params/zcyc/?DateTo=29.03.2016" TargetMode="External"/><Relationship Id="rId23" Type="http://schemas.openxmlformats.org/officeDocument/2006/relationships/hyperlink" Target="https://www.cbr.ru/hd_base/zcyc_params/zcyc/?DateTo=28.12.2017" TargetMode="External"/><Relationship Id="rId119" Type="http://schemas.openxmlformats.org/officeDocument/2006/relationships/hyperlink" Target="https://www.cbr.ru/hd_base/zcyc_params/zcyc/?DateTo=15.08.2017" TargetMode="External"/><Relationship Id="rId270" Type="http://schemas.openxmlformats.org/officeDocument/2006/relationships/hyperlink" Target="https://www.cbr.ru/hd_base/zcyc_params/zcyc/?DateTo=05.01.2017" TargetMode="External"/><Relationship Id="rId326" Type="http://schemas.openxmlformats.org/officeDocument/2006/relationships/hyperlink" Target="https://www.cbr.ru/hd_base/zcyc_params/zcyc/?DateTo=17.10.2016" TargetMode="External"/><Relationship Id="rId65" Type="http://schemas.openxmlformats.org/officeDocument/2006/relationships/hyperlink" Target="https://www.cbr.ru/hd_base/zcyc_params/zcyc/?DateTo=30.10.2017" TargetMode="External"/><Relationship Id="rId130" Type="http://schemas.openxmlformats.org/officeDocument/2006/relationships/hyperlink" Target="https://www.cbr.ru/hd_base/zcyc_params/zcyc/?DateTo=31.07.2017" TargetMode="External"/><Relationship Id="rId368" Type="http://schemas.openxmlformats.org/officeDocument/2006/relationships/hyperlink" Target="https://www.cbr.ru/hd_base/zcyc_params/zcyc/?DateTo=18.08.2016" TargetMode="External"/><Relationship Id="rId172" Type="http://schemas.openxmlformats.org/officeDocument/2006/relationships/hyperlink" Target="https://www.cbr.ru/hd_base/zcyc_params/zcyc/?DateTo=31.05.2017" TargetMode="External"/><Relationship Id="rId228" Type="http://schemas.openxmlformats.org/officeDocument/2006/relationships/hyperlink" Target="https://www.cbr.ru/hd_base/zcyc_params/zcyc/?DateTo=07.03.2017" TargetMode="External"/><Relationship Id="rId435" Type="http://schemas.openxmlformats.org/officeDocument/2006/relationships/hyperlink" Target="https://www.cbr.ru/hd_base/zcyc_params/zcyc/?DateTo=16.05.2016" TargetMode="External"/><Relationship Id="rId477" Type="http://schemas.openxmlformats.org/officeDocument/2006/relationships/hyperlink" Target="https://www.cbr.ru/hd_base/zcyc_params/zcyc/?DateTo=14.03.2016" TargetMode="External"/><Relationship Id="rId281" Type="http://schemas.openxmlformats.org/officeDocument/2006/relationships/hyperlink" Target="https://www.cbr.ru/hd_base/zcyc_params/zcyc/?DateTo=20.12.2016" TargetMode="External"/><Relationship Id="rId337" Type="http://schemas.openxmlformats.org/officeDocument/2006/relationships/hyperlink" Target="https://www.cbr.ru/hd_base/zcyc_params/zcyc/?DateTo=30.09.2016" TargetMode="External"/><Relationship Id="rId502" Type="http://schemas.openxmlformats.org/officeDocument/2006/relationships/hyperlink" Target="https://www.cbr.ru/hd_base/zcyc_params/zcyc/?DateTo=05.02.2016" TargetMode="External"/><Relationship Id="rId34" Type="http://schemas.openxmlformats.org/officeDocument/2006/relationships/hyperlink" Target="https://www.cbr.ru/hd_base/zcyc_params/zcyc/?DateTo=13.12.2017" TargetMode="External"/><Relationship Id="rId76" Type="http://schemas.openxmlformats.org/officeDocument/2006/relationships/hyperlink" Target="https://www.cbr.ru/hd_base/zcyc_params/zcyc/?DateTo=13.10.2017" TargetMode="External"/><Relationship Id="rId141" Type="http://schemas.openxmlformats.org/officeDocument/2006/relationships/hyperlink" Target="https://www.cbr.ru/hd_base/zcyc_params/zcyc/?DateTo=14.07.2017" TargetMode="External"/><Relationship Id="rId379" Type="http://schemas.openxmlformats.org/officeDocument/2006/relationships/hyperlink" Target="https://www.cbr.ru/hd_base/zcyc_params/zcyc/?DateTo=03.08.2016" TargetMode="External"/><Relationship Id="rId7" Type="http://schemas.openxmlformats.org/officeDocument/2006/relationships/hyperlink" Target="https://www.cbr.ru/hd_base/zcyc_params/zcyc/?DateTo=24.01.2018" TargetMode="External"/><Relationship Id="rId183" Type="http://schemas.openxmlformats.org/officeDocument/2006/relationships/hyperlink" Target="https://www.cbr.ru/hd_base/zcyc_params/zcyc/?DateTo=16.05.2017" TargetMode="External"/><Relationship Id="rId239" Type="http://schemas.openxmlformats.org/officeDocument/2006/relationships/hyperlink" Target="https://www.cbr.ru/hd_base/zcyc_params/zcyc/?DateTo=17.02.2017" TargetMode="External"/><Relationship Id="rId390" Type="http://schemas.openxmlformats.org/officeDocument/2006/relationships/hyperlink" Target="https://www.cbr.ru/hd_base/zcyc_params/zcyc/?DateTo=19.07.2016" TargetMode="External"/><Relationship Id="rId404" Type="http://schemas.openxmlformats.org/officeDocument/2006/relationships/hyperlink" Target="https://www.cbr.ru/hd_base/zcyc_params/zcyc/?DateTo=29.06.2016" TargetMode="External"/><Relationship Id="rId446" Type="http://schemas.openxmlformats.org/officeDocument/2006/relationships/hyperlink" Target="https://www.cbr.ru/hd_base/zcyc_params/zcyc/?DateTo=26.04.2016" TargetMode="External"/><Relationship Id="rId250" Type="http://schemas.openxmlformats.org/officeDocument/2006/relationships/hyperlink" Target="https://www.cbr.ru/hd_base/zcyc_params/zcyc/?DateTo=02.02.2017" TargetMode="External"/><Relationship Id="rId292" Type="http://schemas.openxmlformats.org/officeDocument/2006/relationships/hyperlink" Target="https://www.cbr.ru/hd_base/zcyc_params/zcyc/?DateTo=05.12.2016" TargetMode="External"/><Relationship Id="rId306" Type="http://schemas.openxmlformats.org/officeDocument/2006/relationships/hyperlink" Target="https://www.cbr.ru/hd_base/zcyc_params/zcyc/?DateTo=15.11.2016" TargetMode="External"/><Relationship Id="rId488" Type="http://schemas.openxmlformats.org/officeDocument/2006/relationships/hyperlink" Target="https://www.cbr.ru/hd_base/zcyc_params/zcyc/?DateTo=25.02.2016" TargetMode="External"/><Relationship Id="rId45" Type="http://schemas.openxmlformats.org/officeDocument/2006/relationships/hyperlink" Target="https://www.cbr.ru/hd_base/zcyc_params/zcyc/?DateTo=28.11.2017" TargetMode="External"/><Relationship Id="rId87" Type="http://schemas.openxmlformats.org/officeDocument/2006/relationships/hyperlink" Target="https://www.cbr.ru/hd_base/zcyc_params/zcyc/?DateTo=28.09.2017" TargetMode="External"/><Relationship Id="rId110" Type="http://schemas.openxmlformats.org/officeDocument/2006/relationships/hyperlink" Target="https://www.cbr.ru/hd_base/zcyc_params/zcyc/?DateTo=28.08.2017" TargetMode="External"/><Relationship Id="rId348" Type="http://schemas.openxmlformats.org/officeDocument/2006/relationships/hyperlink" Target="https://www.cbr.ru/hd_base/zcyc_params/zcyc/?DateTo=15.09.2016" TargetMode="External"/><Relationship Id="rId152" Type="http://schemas.openxmlformats.org/officeDocument/2006/relationships/hyperlink" Target="https://www.cbr.ru/hd_base/zcyc_params/zcyc/?DateTo=29.06.2017" TargetMode="External"/><Relationship Id="rId194" Type="http://schemas.openxmlformats.org/officeDocument/2006/relationships/hyperlink" Target="https://www.cbr.ru/hd_base/zcyc_params/zcyc/?DateTo=26.04.2017" TargetMode="External"/><Relationship Id="rId208" Type="http://schemas.openxmlformats.org/officeDocument/2006/relationships/hyperlink" Target="https://www.cbr.ru/hd_base/zcyc_params/zcyc/?DateTo=05.04.2017" TargetMode="External"/><Relationship Id="rId415" Type="http://schemas.openxmlformats.org/officeDocument/2006/relationships/hyperlink" Target="https://www.cbr.ru/hd_base/zcyc_params/zcyc/?DateTo=14.06.2016" TargetMode="External"/><Relationship Id="rId457" Type="http://schemas.openxmlformats.org/officeDocument/2006/relationships/hyperlink" Target="https://www.cbr.ru/hd_base/zcyc_params/zcyc/?DateTo=11.04.2016" TargetMode="External"/><Relationship Id="rId261" Type="http://schemas.openxmlformats.org/officeDocument/2006/relationships/hyperlink" Target="https://www.cbr.ru/hd_base/zcyc_params/zcyc/?DateTo=18.01.2017" TargetMode="External"/><Relationship Id="rId499" Type="http://schemas.openxmlformats.org/officeDocument/2006/relationships/hyperlink" Target="https://www.cbr.ru/hd_base/zcyc_params/zcyc/?DateTo=10.02.2016" TargetMode="External"/><Relationship Id="rId14" Type="http://schemas.openxmlformats.org/officeDocument/2006/relationships/hyperlink" Target="https://www.cbr.ru/hd_base/zcyc_params/zcyc/?DateTo=15.01.2018" TargetMode="External"/><Relationship Id="rId56" Type="http://schemas.openxmlformats.org/officeDocument/2006/relationships/hyperlink" Target="https://www.cbr.ru/hd_base/zcyc_params/zcyc/?DateTo=13.11.2017" TargetMode="External"/><Relationship Id="rId317" Type="http://schemas.openxmlformats.org/officeDocument/2006/relationships/hyperlink" Target="https://www.cbr.ru/hd_base/zcyc_params/zcyc/?DateTo=28.10.2016" TargetMode="External"/><Relationship Id="rId359" Type="http://schemas.openxmlformats.org/officeDocument/2006/relationships/hyperlink" Target="https://www.cbr.ru/hd_base/zcyc_params/zcyc/?DateTo=31.08.2016" TargetMode="External"/><Relationship Id="rId98" Type="http://schemas.openxmlformats.org/officeDocument/2006/relationships/hyperlink" Target="https://www.cbr.ru/hd_base/zcyc_params/zcyc/?DateTo=13.09.2017" TargetMode="External"/><Relationship Id="rId121" Type="http://schemas.openxmlformats.org/officeDocument/2006/relationships/hyperlink" Target="https://www.cbr.ru/hd_base/zcyc_params/zcyc/?DateTo=11.08.2017" TargetMode="External"/><Relationship Id="rId163" Type="http://schemas.openxmlformats.org/officeDocument/2006/relationships/hyperlink" Target="https://www.cbr.ru/hd_base/zcyc_params/zcyc/?DateTo=14.06.2017" TargetMode="External"/><Relationship Id="rId219" Type="http://schemas.openxmlformats.org/officeDocument/2006/relationships/hyperlink" Target="https://www.cbr.ru/hd_base/zcyc_params/zcyc/?DateTo=21.03.2017" TargetMode="External"/><Relationship Id="rId370" Type="http://schemas.openxmlformats.org/officeDocument/2006/relationships/hyperlink" Target="https://www.cbr.ru/hd_base/zcyc_params/zcyc/?DateTo=16.08.2016" TargetMode="External"/><Relationship Id="rId426" Type="http://schemas.openxmlformats.org/officeDocument/2006/relationships/hyperlink" Target="https://www.cbr.ru/hd_base/zcyc_params/zcyc/?DateTo=27.05.2016" TargetMode="External"/><Relationship Id="rId230" Type="http://schemas.openxmlformats.org/officeDocument/2006/relationships/hyperlink" Target="https://www.cbr.ru/hd_base/zcyc_params/zcyc/?DateTo=03.03.2017" TargetMode="External"/><Relationship Id="rId468" Type="http://schemas.openxmlformats.org/officeDocument/2006/relationships/hyperlink" Target="https://www.cbr.ru/hd_base/zcyc_params/zcyc/?DateTo=25.03.2016" TargetMode="External"/><Relationship Id="rId25" Type="http://schemas.openxmlformats.org/officeDocument/2006/relationships/hyperlink" Target="https://www.cbr.ru/hd_base/zcyc_params/zcyc/?DateTo=26.12.2017" TargetMode="External"/><Relationship Id="rId67" Type="http://schemas.openxmlformats.org/officeDocument/2006/relationships/hyperlink" Target="https://www.cbr.ru/hd_base/zcyc_params/zcyc/?DateTo=26.10.2017" TargetMode="External"/><Relationship Id="rId272" Type="http://schemas.openxmlformats.org/officeDocument/2006/relationships/hyperlink" Target="https://www.cbr.ru/hd_base/zcyc_params/zcyc/?DateTo=03.01.2017" TargetMode="External"/><Relationship Id="rId328" Type="http://schemas.openxmlformats.org/officeDocument/2006/relationships/hyperlink" Target="https://www.cbr.ru/hd_base/zcyc_params/zcyc/?DateTo=13.10.2016" TargetMode="External"/><Relationship Id="rId132" Type="http://schemas.openxmlformats.org/officeDocument/2006/relationships/hyperlink" Target="https://www.cbr.ru/hd_base/zcyc_params/zcyc/?DateTo=27.07.2017" TargetMode="External"/><Relationship Id="rId174" Type="http://schemas.openxmlformats.org/officeDocument/2006/relationships/hyperlink" Target="https://www.cbr.ru/hd_base/zcyc_params/zcyc/?DateTo=29.05.2017" TargetMode="External"/><Relationship Id="rId381" Type="http://schemas.openxmlformats.org/officeDocument/2006/relationships/hyperlink" Target="https://www.cbr.ru/hd_base/zcyc_params/zcyc/?DateTo=01.08.2016" TargetMode="External"/><Relationship Id="rId241" Type="http://schemas.openxmlformats.org/officeDocument/2006/relationships/hyperlink" Target="https://www.cbr.ru/hd_base/zcyc_params/zcyc/?DateTo=15.02.2017" TargetMode="External"/><Relationship Id="rId437" Type="http://schemas.openxmlformats.org/officeDocument/2006/relationships/hyperlink" Target="https://www.cbr.ru/hd_base/zcyc_params/zcyc/?DateTo=12.05.2016" TargetMode="External"/><Relationship Id="rId479" Type="http://schemas.openxmlformats.org/officeDocument/2006/relationships/hyperlink" Target="https://www.cbr.ru/hd_base/zcyc_params/zcyc/?DateTo=10.03.2016" TargetMode="External"/><Relationship Id="rId36" Type="http://schemas.openxmlformats.org/officeDocument/2006/relationships/hyperlink" Target="https://www.cbr.ru/hd_base/zcyc_params/zcyc/?DateTo=11.12.2017" TargetMode="External"/><Relationship Id="rId283" Type="http://schemas.openxmlformats.org/officeDocument/2006/relationships/hyperlink" Target="https://www.cbr.ru/hd_base/zcyc_params/zcyc/?DateTo=16.12.2016" TargetMode="External"/><Relationship Id="rId339" Type="http://schemas.openxmlformats.org/officeDocument/2006/relationships/hyperlink" Target="https://www.cbr.ru/hd_base/zcyc_params/zcyc/?DateTo=28.09.2016" TargetMode="External"/><Relationship Id="rId490" Type="http://schemas.openxmlformats.org/officeDocument/2006/relationships/hyperlink" Target="https://www.cbr.ru/hd_base/zcyc_params/zcyc/?DateTo=22.02.2016" TargetMode="External"/><Relationship Id="rId504" Type="http://schemas.openxmlformats.org/officeDocument/2006/relationships/hyperlink" Target="https://www.cbr.ru/hd_base/zcyc_params/zcyc/?DateTo=03.02.2016" TargetMode="External"/><Relationship Id="rId78" Type="http://schemas.openxmlformats.org/officeDocument/2006/relationships/hyperlink" Target="https://www.cbr.ru/hd_base/zcyc_params/zcyc/?DateTo=11.10.2017" TargetMode="External"/><Relationship Id="rId101" Type="http://schemas.openxmlformats.org/officeDocument/2006/relationships/hyperlink" Target="https://www.cbr.ru/hd_base/zcyc_params/zcyc/?DateTo=08.09.2017" TargetMode="External"/><Relationship Id="rId143" Type="http://schemas.openxmlformats.org/officeDocument/2006/relationships/hyperlink" Target="https://www.cbr.ru/hd_base/zcyc_params/zcyc/?DateTo=12.07.2017" TargetMode="External"/><Relationship Id="rId185" Type="http://schemas.openxmlformats.org/officeDocument/2006/relationships/hyperlink" Target="https://www.cbr.ru/hd_base/zcyc_params/zcyc/?DateTo=12.05.2017" TargetMode="External"/><Relationship Id="rId350" Type="http://schemas.openxmlformats.org/officeDocument/2006/relationships/hyperlink" Target="https://www.cbr.ru/hd_base/zcyc_params/zcyc/?DateTo=13.09.2016" TargetMode="External"/><Relationship Id="rId406" Type="http://schemas.openxmlformats.org/officeDocument/2006/relationships/hyperlink" Target="https://www.cbr.ru/hd_base/zcyc_params/zcyc/?DateTo=27.06.2016" TargetMode="External"/><Relationship Id="rId9" Type="http://schemas.openxmlformats.org/officeDocument/2006/relationships/hyperlink" Target="https://www.cbr.ru/hd_base/zcyc_params/zcyc/?DateTo=22.01.2018" TargetMode="External"/><Relationship Id="rId210" Type="http://schemas.openxmlformats.org/officeDocument/2006/relationships/hyperlink" Target="https://www.cbr.ru/hd_base/zcyc_params/zcyc/?DateTo=03.04.2017" TargetMode="External"/><Relationship Id="rId392" Type="http://schemas.openxmlformats.org/officeDocument/2006/relationships/hyperlink" Target="https://www.cbr.ru/hd_base/zcyc_params/zcyc/?DateTo=15.07.2016" TargetMode="External"/><Relationship Id="rId448" Type="http://schemas.openxmlformats.org/officeDocument/2006/relationships/hyperlink" Target="https://www.cbr.ru/hd_base/zcyc_params/zcyc/?DateTo=22.04.2016" TargetMode="External"/><Relationship Id="rId252" Type="http://schemas.openxmlformats.org/officeDocument/2006/relationships/hyperlink" Target="https://www.cbr.ru/hd_base/zcyc_params/zcyc/?DateTo=31.01.2017" TargetMode="External"/><Relationship Id="rId294" Type="http://schemas.openxmlformats.org/officeDocument/2006/relationships/hyperlink" Target="https://www.cbr.ru/hd_base/zcyc_params/zcyc/?DateTo=01.12.2016" TargetMode="External"/><Relationship Id="rId308" Type="http://schemas.openxmlformats.org/officeDocument/2006/relationships/hyperlink" Target="https://www.cbr.ru/hd_base/zcyc_params/zcyc/?DateTo=11.11.2016" TargetMode="External"/><Relationship Id="rId47" Type="http://schemas.openxmlformats.org/officeDocument/2006/relationships/hyperlink" Target="https://www.cbr.ru/hd_base/zcyc_params/zcyc/?DateTo=24.11.2017" TargetMode="External"/><Relationship Id="rId89" Type="http://schemas.openxmlformats.org/officeDocument/2006/relationships/hyperlink" Target="https://www.cbr.ru/hd_base/zcyc_params/zcyc/?DateTo=26.09.2017" TargetMode="External"/><Relationship Id="rId112" Type="http://schemas.openxmlformats.org/officeDocument/2006/relationships/hyperlink" Target="https://www.cbr.ru/hd_base/zcyc_params/zcyc/?DateTo=24.08.2017" TargetMode="External"/><Relationship Id="rId154" Type="http://schemas.openxmlformats.org/officeDocument/2006/relationships/hyperlink" Target="https://www.cbr.ru/hd_base/zcyc_params/zcyc/?DateTo=27.06.2017" TargetMode="External"/><Relationship Id="rId361" Type="http://schemas.openxmlformats.org/officeDocument/2006/relationships/hyperlink" Target="https://www.cbr.ru/hd_base/zcyc_params/zcyc/?DateTo=29.08.2016" TargetMode="External"/><Relationship Id="rId196" Type="http://schemas.openxmlformats.org/officeDocument/2006/relationships/hyperlink" Target="https://www.cbr.ru/hd_base/zcyc_params/zcyc/?DateTo=24.04.2017" TargetMode="External"/><Relationship Id="rId417" Type="http://schemas.openxmlformats.org/officeDocument/2006/relationships/hyperlink" Target="https://www.cbr.ru/hd_base/zcyc_params/zcyc/?DateTo=09.06.2016" TargetMode="External"/><Relationship Id="rId459" Type="http://schemas.openxmlformats.org/officeDocument/2006/relationships/hyperlink" Target="https://www.cbr.ru/hd_base/zcyc_params/zcyc/?DateTo=07.04.2016" TargetMode="External"/><Relationship Id="rId16" Type="http://schemas.openxmlformats.org/officeDocument/2006/relationships/hyperlink" Target="https://www.cbr.ru/hd_base/zcyc_params/zcyc/?DateTo=11.01.2018" TargetMode="External"/><Relationship Id="rId221" Type="http://schemas.openxmlformats.org/officeDocument/2006/relationships/hyperlink" Target="https://www.cbr.ru/hd_base/zcyc_params/zcyc/?DateTo=17.03.2017" TargetMode="External"/><Relationship Id="rId263" Type="http://schemas.openxmlformats.org/officeDocument/2006/relationships/hyperlink" Target="https://www.cbr.ru/hd_base/zcyc_params/zcyc/?DateTo=16.01.2017" TargetMode="External"/><Relationship Id="rId319" Type="http://schemas.openxmlformats.org/officeDocument/2006/relationships/hyperlink" Target="https://www.cbr.ru/hd_base/zcyc_params/zcyc/?DateTo=26.10.2016" TargetMode="External"/><Relationship Id="rId470" Type="http://schemas.openxmlformats.org/officeDocument/2006/relationships/hyperlink" Target="https://www.cbr.ru/hd_base/zcyc_params/zcyc/?DateTo=23.03.2016" TargetMode="External"/><Relationship Id="rId58" Type="http://schemas.openxmlformats.org/officeDocument/2006/relationships/hyperlink" Target="https://www.cbr.ru/hd_base/zcyc_params/zcyc/?DateTo=09.11.2017" TargetMode="External"/><Relationship Id="rId123" Type="http://schemas.openxmlformats.org/officeDocument/2006/relationships/hyperlink" Target="https://www.cbr.ru/hd_base/zcyc_params/zcyc/?DateTo=09.08.2017" TargetMode="External"/><Relationship Id="rId330" Type="http://schemas.openxmlformats.org/officeDocument/2006/relationships/hyperlink" Target="https://www.cbr.ru/hd_base/zcyc_params/zcyc/?DateTo=11.10.2016" TargetMode="External"/><Relationship Id="rId165" Type="http://schemas.openxmlformats.org/officeDocument/2006/relationships/hyperlink" Target="https://www.cbr.ru/hd_base/zcyc_params/zcyc/?DateTo=09.06.2017" TargetMode="External"/><Relationship Id="rId372" Type="http://schemas.openxmlformats.org/officeDocument/2006/relationships/hyperlink" Target="https://www.cbr.ru/hd_base/zcyc_params/zcyc/?DateTo=12.08.2016" TargetMode="External"/><Relationship Id="rId428" Type="http://schemas.openxmlformats.org/officeDocument/2006/relationships/hyperlink" Target="https://www.cbr.ru/hd_base/zcyc_params/zcyc/?DateTo=25.05.2016" TargetMode="External"/><Relationship Id="rId232" Type="http://schemas.openxmlformats.org/officeDocument/2006/relationships/hyperlink" Target="https://www.cbr.ru/hd_base/zcyc_params/zcyc/?DateTo=01.03.2017" TargetMode="External"/><Relationship Id="rId274" Type="http://schemas.openxmlformats.org/officeDocument/2006/relationships/hyperlink" Target="https://www.cbr.ru/hd_base/zcyc_params/zcyc/?DateTo=29.12.2016" TargetMode="External"/><Relationship Id="rId481" Type="http://schemas.openxmlformats.org/officeDocument/2006/relationships/hyperlink" Target="https://www.cbr.ru/hd_base/zcyc_params/zcyc/?DateTo=07.03.2016" TargetMode="External"/><Relationship Id="rId27" Type="http://schemas.openxmlformats.org/officeDocument/2006/relationships/hyperlink" Target="https://www.cbr.ru/hd_base/zcyc_params/zcyc/?DateTo=22.12.2017" TargetMode="External"/><Relationship Id="rId69" Type="http://schemas.openxmlformats.org/officeDocument/2006/relationships/hyperlink" Target="https://www.cbr.ru/hd_base/zcyc_params/zcyc/?DateTo=24.10.2017" TargetMode="External"/><Relationship Id="rId134" Type="http://schemas.openxmlformats.org/officeDocument/2006/relationships/hyperlink" Target="https://www.cbr.ru/hd_base/zcyc_params/zcyc/?DateTo=25.07.2017" TargetMode="External"/><Relationship Id="rId80" Type="http://schemas.openxmlformats.org/officeDocument/2006/relationships/hyperlink" Target="https://www.cbr.ru/hd_base/zcyc_params/zcyc/?DateTo=09.10.2017" TargetMode="External"/><Relationship Id="rId176" Type="http://schemas.openxmlformats.org/officeDocument/2006/relationships/hyperlink" Target="https://www.cbr.ru/hd_base/zcyc_params/zcyc/?DateTo=25.05.2017" TargetMode="External"/><Relationship Id="rId341" Type="http://schemas.openxmlformats.org/officeDocument/2006/relationships/hyperlink" Target="https://www.cbr.ru/hd_base/zcyc_params/zcyc/?DateTo=26.09.2016" TargetMode="External"/><Relationship Id="rId383" Type="http://schemas.openxmlformats.org/officeDocument/2006/relationships/hyperlink" Target="https://www.cbr.ru/hd_base/zcyc_params/zcyc/?DateTo=28.07.2016" TargetMode="External"/><Relationship Id="rId439" Type="http://schemas.openxmlformats.org/officeDocument/2006/relationships/hyperlink" Target="https://www.cbr.ru/hd_base/zcyc_params/zcyc/?DateTo=10.05.2016" TargetMode="External"/><Relationship Id="rId201" Type="http://schemas.openxmlformats.org/officeDocument/2006/relationships/hyperlink" Target="https://www.cbr.ru/hd_base/zcyc_params/zcyc/?DateTo=14.04.2017" TargetMode="External"/><Relationship Id="rId243" Type="http://schemas.openxmlformats.org/officeDocument/2006/relationships/hyperlink" Target="https://www.cbr.ru/hd_base/zcyc_params/zcyc/?DateTo=13.02.2017" TargetMode="External"/><Relationship Id="rId285" Type="http://schemas.openxmlformats.org/officeDocument/2006/relationships/hyperlink" Target="https://www.cbr.ru/hd_base/zcyc_params/zcyc/?DateTo=14.12.2016" TargetMode="External"/><Relationship Id="rId450" Type="http://schemas.openxmlformats.org/officeDocument/2006/relationships/hyperlink" Target="https://www.cbr.ru/hd_base/zcyc_params/zcyc/?DateTo=20.04.2016" TargetMode="External"/><Relationship Id="rId506" Type="http://schemas.openxmlformats.org/officeDocument/2006/relationships/hyperlink" Target="https://www.cbr.ru/hd_base/zcyc_params/zcyc/?DateTo=01.02.2016" TargetMode="External"/><Relationship Id="rId38" Type="http://schemas.openxmlformats.org/officeDocument/2006/relationships/hyperlink" Target="https://www.cbr.ru/hd_base/zcyc_params/zcyc/?DateTo=07.12.2017" TargetMode="External"/><Relationship Id="rId103" Type="http://schemas.openxmlformats.org/officeDocument/2006/relationships/hyperlink" Target="https://www.cbr.ru/hd_base/zcyc_params/zcyc/?DateTo=06.09.2017" TargetMode="External"/><Relationship Id="rId310" Type="http://schemas.openxmlformats.org/officeDocument/2006/relationships/hyperlink" Target="https://www.cbr.ru/hd_base/zcyc_params/zcyc/?DateTo=09.11.2016" TargetMode="External"/><Relationship Id="rId492" Type="http://schemas.openxmlformats.org/officeDocument/2006/relationships/hyperlink" Target="https://www.cbr.ru/hd_base/zcyc_params/zcyc/?DateTo=19.02.2016" TargetMode="External"/><Relationship Id="rId91" Type="http://schemas.openxmlformats.org/officeDocument/2006/relationships/hyperlink" Target="https://www.cbr.ru/hd_base/zcyc_params/zcyc/?DateTo=22.09.2017" TargetMode="External"/><Relationship Id="rId145" Type="http://schemas.openxmlformats.org/officeDocument/2006/relationships/hyperlink" Target="https://www.cbr.ru/hd_base/zcyc_params/zcyc/?DateTo=10.07.2017" TargetMode="External"/><Relationship Id="rId187" Type="http://schemas.openxmlformats.org/officeDocument/2006/relationships/hyperlink" Target="https://www.cbr.ru/hd_base/zcyc_params/zcyc/?DateTo=10.05.2017" TargetMode="External"/><Relationship Id="rId352" Type="http://schemas.openxmlformats.org/officeDocument/2006/relationships/hyperlink" Target="https://www.cbr.ru/hd_base/zcyc_params/zcyc/?DateTo=09.09.2016" TargetMode="External"/><Relationship Id="rId394" Type="http://schemas.openxmlformats.org/officeDocument/2006/relationships/hyperlink" Target="https://www.cbr.ru/hd_base/zcyc_params/zcyc/?DateTo=13.07.2016" TargetMode="External"/><Relationship Id="rId408" Type="http://schemas.openxmlformats.org/officeDocument/2006/relationships/hyperlink" Target="https://www.cbr.ru/hd_base/zcyc_params/zcyc/?DateTo=23.06.2016" TargetMode="External"/><Relationship Id="rId212" Type="http://schemas.openxmlformats.org/officeDocument/2006/relationships/hyperlink" Target="https://www.cbr.ru/hd_base/zcyc_params/zcyc/?DateTo=30.03.2017" TargetMode="External"/><Relationship Id="rId254" Type="http://schemas.openxmlformats.org/officeDocument/2006/relationships/hyperlink" Target="https://www.cbr.ru/hd_base/zcyc_params/zcyc/?DateTo=27.01.2017" TargetMode="External"/><Relationship Id="rId49" Type="http://schemas.openxmlformats.org/officeDocument/2006/relationships/hyperlink" Target="https://www.cbr.ru/hd_base/zcyc_params/zcyc/?DateTo=22.11.2017" TargetMode="External"/><Relationship Id="rId114" Type="http://schemas.openxmlformats.org/officeDocument/2006/relationships/hyperlink" Target="https://www.cbr.ru/hd_base/zcyc_params/zcyc/?DateTo=22.08.2017" TargetMode="External"/><Relationship Id="rId296" Type="http://schemas.openxmlformats.org/officeDocument/2006/relationships/hyperlink" Target="https://www.cbr.ru/hd_base/zcyc_params/zcyc/?DateTo=29.11.2016" TargetMode="External"/><Relationship Id="rId461" Type="http://schemas.openxmlformats.org/officeDocument/2006/relationships/hyperlink" Target="https://www.cbr.ru/hd_base/zcyc_params/zcyc/?DateTo=05.04.2016" TargetMode="External"/><Relationship Id="rId60" Type="http://schemas.openxmlformats.org/officeDocument/2006/relationships/hyperlink" Target="https://www.cbr.ru/hd_base/zcyc_params/zcyc/?DateTo=07.11.2017" TargetMode="External"/><Relationship Id="rId156" Type="http://schemas.openxmlformats.org/officeDocument/2006/relationships/hyperlink" Target="https://www.cbr.ru/hd_base/zcyc_params/zcyc/?DateTo=23.06.2017" TargetMode="External"/><Relationship Id="rId198" Type="http://schemas.openxmlformats.org/officeDocument/2006/relationships/hyperlink" Target="https://www.cbr.ru/hd_base/zcyc_params/zcyc/?DateTo=19.04.2017" TargetMode="External"/><Relationship Id="rId321" Type="http://schemas.openxmlformats.org/officeDocument/2006/relationships/hyperlink" Target="https://www.cbr.ru/hd_base/zcyc_params/zcyc/?DateTo=24.10.2016" TargetMode="External"/><Relationship Id="rId363" Type="http://schemas.openxmlformats.org/officeDocument/2006/relationships/hyperlink" Target="https://www.cbr.ru/hd_base/zcyc_params/zcyc/?DateTo=25.08.2016" TargetMode="External"/><Relationship Id="rId419" Type="http://schemas.openxmlformats.org/officeDocument/2006/relationships/hyperlink" Target="https://www.cbr.ru/hd_base/zcyc_params/zcyc/?DateTo=07.06.2016" TargetMode="External"/><Relationship Id="rId223" Type="http://schemas.openxmlformats.org/officeDocument/2006/relationships/hyperlink" Target="https://www.cbr.ru/hd_base/zcyc_params/zcyc/?DateTo=15.03.2017" TargetMode="External"/><Relationship Id="rId430" Type="http://schemas.openxmlformats.org/officeDocument/2006/relationships/hyperlink" Target="https://www.cbr.ru/hd_base/zcyc_params/zcyc/?DateTo=23.05.2016" TargetMode="External"/><Relationship Id="rId18" Type="http://schemas.openxmlformats.org/officeDocument/2006/relationships/hyperlink" Target="https://www.cbr.ru/hd_base/zcyc_params/zcyc/?DateTo=09.01.2018" TargetMode="External"/><Relationship Id="rId265" Type="http://schemas.openxmlformats.org/officeDocument/2006/relationships/hyperlink" Target="https://www.cbr.ru/hd_base/zcyc_params/zcyc/?DateTo=12.01.2017" TargetMode="External"/><Relationship Id="rId472" Type="http://schemas.openxmlformats.org/officeDocument/2006/relationships/hyperlink" Target="https://www.cbr.ru/hd_base/zcyc_params/zcyc/?DateTo=21.03.2016" TargetMode="External"/><Relationship Id="rId125" Type="http://schemas.openxmlformats.org/officeDocument/2006/relationships/hyperlink" Target="https://www.cbr.ru/hd_base/zcyc_params/zcyc/?DateTo=07.08.2017" TargetMode="External"/><Relationship Id="rId167" Type="http://schemas.openxmlformats.org/officeDocument/2006/relationships/hyperlink" Target="https://www.cbr.ru/hd_base/zcyc_params/zcyc/?DateTo=07.06.2017" TargetMode="External"/><Relationship Id="rId332" Type="http://schemas.openxmlformats.org/officeDocument/2006/relationships/hyperlink" Target="https://www.cbr.ru/hd_base/zcyc_params/zcyc/?DateTo=07.10.2016" TargetMode="External"/><Relationship Id="rId374" Type="http://schemas.openxmlformats.org/officeDocument/2006/relationships/hyperlink" Target="https://www.cbr.ru/hd_base/zcyc_params/zcyc/?DateTo=10.08.2016" TargetMode="External"/><Relationship Id="rId71" Type="http://schemas.openxmlformats.org/officeDocument/2006/relationships/hyperlink" Target="https://www.cbr.ru/hd_base/zcyc_params/zcyc/?DateTo=20.10.2017" TargetMode="External"/><Relationship Id="rId234" Type="http://schemas.openxmlformats.org/officeDocument/2006/relationships/hyperlink" Target="https://www.cbr.ru/hd_base/zcyc_params/zcyc/?DateTo=27.02.2017" TargetMode="External"/><Relationship Id="rId2" Type="http://schemas.openxmlformats.org/officeDocument/2006/relationships/hyperlink" Target="https://www.cbr.ru/hd_base/zcyc_params/zcyc/?DateTo=31.01.2018" TargetMode="External"/><Relationship Id="rId29" Type="http://schemas.openxmlformats.org/officeDocument/2006/relationships/hyperlink" Target="https://www.cbr.ru/hd_base/zcyc_params/zcyc/?DateTo=20.12.2017" TargetMode="External"/><Relationship Id="rId276" Type="http://schemas.openxmlformats.org/officeDocument/2006/relationships/hyperlink" Target="https://www.cbr.ru/hd_base/zcyc_params/zcyc/?DateTo=27.12.2016" TargetMode="External"/><Relationship Id="rId441" Type="http://schemas.openxmlformats.org/officeDocument/2006/relationships/hyperlink" Target="https://www.cbr.ru/hd_base/zcyc_params/zcyc/?DateTo=05.05.2016" TargetMode="External"/><Relationship Id="rId483" Type="http://schemas.openxmlformats.org/officeDocument/2006/relationships/hyperlink" Target="https://www.cbr.ru/hd_base/zcyc_params/zcyc/?DateTo=03.03.2016" TargetMode="External"/><Relationship Id="rId40" Type="http://schemas.openxmlformats.org/officeDocument/2006/relationships/hyperlink" Target="https://www.cbr.ru/hd_base/zcyc_params/zcyc/?DateTo=05.12.2017" TargetMode="External"/><Relationship Id="rId136" Type="http://schemas.openxmlformats.org/officeDocument/2006/relationships/hyperlink" Target="https://www.cbr.ru/hd_base/zcyc_params/zcyc/?DateTo=21.07.2017" TargetMode="External"/><Relationship Id="rId178" Type="http://schemas.openxmlformats.org/officeDocument/2006/relationships/hyperlink" Target="https://www.cbr.ru/hd_base/zcyc_params/zcyc/?DateTo=23.05.2017" TargetMode="External"/><Relationship Id="rId301" Type="http://schemas.openxmlformats.org/officeDocument/2006/relationships/hyperlink" Target="https://www.cbr.ru/hd_base/zcyc_params/zcyc/?DateTo=22.11.2016" TargetMode="External"/><Relationship Id="rId343" Type="http://schemas.openxmlformats.org/officeDocument/2006/relationships/hyperlink" Target="https://www.cbr.ru/hd_base/zcyc_params/zcyc/?DateTo=22.09.2016" TargetMode="External"/><Relationship Id="rId82" Type="http://schemas.openxmlformats.org/officeDocument/2006/relationships/hyperlink" Target="https://www.cbr.ru/hd_base/zcyc_params/zcyc/?DateTo=05.10.2017" TargetMode="External"/><Relationship Id="rId203" Type="http://schemas.openxmlformats.org/officeDocument/2006/relationships/hyperlink" Target="https://www.cbr.ru/hd_base/zcyc_params/zcyc/?DateTo=12.04.2017" TargetMode="External"/><Relationship Id="rId385" Type="http://schemas.openxmlformats.org/officeDocument/2006/relationships/hyperlink" Target="https://www.cbr.ru/hd_base/zcyc_params/zcyc/?DateTo=26.07.2016" TargetMode="External"/><Relationship Id="rId245" Type="http://schemas.openxmlformats.org/officeDocument/2006/relationships/hyperlink" Target="https://www.cbr.ru/hd_base/zcyc_params/zcyc/?DateTo=09.02.2017" TargetMode="External"/><Relationship Id="rId287" Type="http://schemas.openxmlformats.org/officeDocument/2006/relationships/hyperlink" Target="https://www.cbr.ru/hd_base/zcyc_params/zcyc/?DateTo=12.12.2016" TargetMode="External"/><Relationship Id="rId410" Type="http://schemas.openxmlformats.org/officeDocument/2006/relationships/hyperlink" Target="https://www.cbr.ru/hd_base/zcyc_params/zcyc/?DateTo=21.06.2016" TargetMode="External"/><Relationship Id="rId452" Type="http://schemas.openxmlformats.org/officeDocument/2006/relationships/hyperlink" Target="https://www.cbr.ru/hd_base/zcyc_params/zcyc/?DateTo=18.04.2016" TargetMode="External"/><Relationship Id="rId494" Type="http://schemas.openxmlformats.org/officeDocument/2006/relationships/hyperlink" Target="https://www.cbr.ru/hd_base/zcyc_params/zcyc/?DateTo=17.02.2016" TargetMode="External"/><Relationship Id="rId105" Type="http://schemas.openxmlformats.org/officeDocument/2006/relationships/hyperlink" Target="https://www.cbr.ru/hd_base/zcyc_params/zcyc/?DateTo=04.09.2017" TargetMode="External"/><Relationship Id="rId147" Type="http://schemas.openxmlformats.org/officeDocument/2006/relationships/hyperlink" Target="https://www.cbr.ru/hd_base/zcyc_params/zcyc/?DateTo=06.07.2017" TargetMode="External"/><Relationship Id="rId312" Type="http://schemas.openxmlformats.org/officeDocument/2006/relationships/hyperlink" Target="https://www.cbr.ru/hd_base/zcyc_params/zcyc/?DateTo=07.11.2016" TargetMode="External"/><Relationship Id="rId354" Type="http://schemas.openxmlformats.org/officeDocument/2006/relationships/hyperlink" Target="https://www.cbr.ru/hd_base/zcyc_params/zcyc/?DateTo=07.09.2016" TargetMode="External"/><Relationship Id="rId51" Type="http://schemas.openxmlformats.org/officeDocument/2006/relationships/hyperlink" Target="https://www.cbr.ru/hd_base/zcyc_params/zcyc/?DateTo=20.11.2017" TargetMode="External"/><Relationship Id="rId93" Type="http://schemas.openxmlformats.org/officeDocument/2006/relationships/hyperlink" Target="https://www.cbr.ru/hd_base/zcyc_params/zcyc/?DateTo=20.09.2017" TargetMode="External"/><Relationship Id="rId189" Type="http://schemas.openxmlformats.org/officeDocument/2006/relationships/hyperlink" Target="https://www.cbr.ru/hd_base/zcyc_params/zcyc/?DateTo=04.05.2017" TargetMode="External"/><Relationship Id="rId396" Type="http://schemas.openxmlformats.org/officeDocument/2006/relationships/hyperlink" Target="https://www.cbr.ru/hd_base/zcyc_params/zcyc/?DateTo=11.07.2016" TargetMode="External"/><Relationship Id="rId214" Type="http://schemas.openxmlformats.org/officeDocument/2006/relationships/hyperlink" Target="https://www.cbr.ru/hd_base/zcyc_params/zcyc/?DateTo=28.03.2017" TargetMode="External"/><Relationship Id="rId256" Type="http://schemas.openxmlformats.org/officeDocument/2006/relationships/hyperlink" Target="https://www.cbr.ru/hd_base/zcyc_params/zcyc/?DateTo=25.01.2017" TargetMode="External"/><Relationship Id="rId298" Type="http://schemas.openxmlformats.org/officeDocument/2006/relationships/hyperlink" Target="https://www.cbr.ru/hd_base/zcyc_params/zcyc/?DateTo=25.11.2016" TargetMode="External"/><Relationship Id="rId421" Type="http://schemas.openxmlformats.org/officeDocument/2006/relationships/hyperlink" Target="https://www.cbr.ru/hd_base/zcyc_params/zcyc/?DateTo=03.06.2016" TargetMode="External"/><Relationship Id="rId463" Type="http://schemas.openxmlformats.org/officeDocument/2006/relationships/hyperlink" Target="https://www.cbr.ru/hd_base/zcyc_params/zcyc/?DateTo=01.04.2016" TargetMode="External"/><Relationship Id="rId116" Type="http://schemas.openxmlformats.org/officeDocument/2006/relationships/hyperlink" Target="https://www.cbr.ru/hd_base/zcyc_params/zcyc/?DateTo=18.08.2017" TargetMode="External"/><Relationship Id="rId158" Type="http://schemas.openxmlformats.org/officeDocument/2006/relationships/hyperlink" Target="https://www.cbr.ru/hd_base/zcyc_params/zcyc/?DateTo=21.06.2017" TargetMode="External"/><Relationship Id="rId323" Type="http://schemas.openxmlformats.org/officeDocument/2006/relationships/hyperlink" Target="https://www.cbr.ru/hd_base/zcyc_params/zcyc/?DateTo=20.10.2016" TargetMode="External"/><Relationship Id="rId20" Type="http://schemas.openxmlformats.org/officeDocument/2006/relationships/hyperlink" Target="https://www.cbr.ru/hd_base/zcyc_params/zcyc/?DateTo=04.01.2018" TargetMode="External"/><Relationship Id="rId62" Type="http://schemas.openxmlformats.org/officeDocument/2006/relationships/hyperlink" Target="https://www.cbr.ru/hd_base/zcyc_params/zcyc/?DateTo=02.11.2017" TargetMode="External"/><Relationship Id="rId365" Type="http://schemas.openxmlformats.org/officeDocument/2006/relationships/hyperlink" Target="https://www.cbr.ru/hd_base/zcyc_params/zcyc/?DateTo=23.08.2016" TargetMode="External"/><Relationship Id="rId225" Type="http://schemas.openxmlformats.org/officeDocument/2006/relationships/hyperlink" Target="https://www.cbr.ru/hd_base/zcyc_params/zcyc/?DateTo=13.03.2017" TargetMode="External"/><Relationship Id="rId267" Type="http://schemas.openxmlformats.org/officeDocument/2006/relationships/hyperlink" Target="https://www.cbr.ru/hd_base/zcyc_params/zcyc/?DateTo=10.01.2017" TargetMode="External"/><Relationship Id="rId432" Type="http://schemas.openxmlformats.org/officeDocument/2006/relationships/hyperlink" Target="https://www.cbr.ru/hd_base/zcyc_params/zcyc/?DateTo=19.05.2016" TargetMode="External"/><Relationship Id="rId474" Type="http://schemas.openxmlformats.org/officeDocument/2006/relationships/hyperlink" Target="https://www.cbr.ru/hd_base/zcyc_params/zcyc/?DateTo=17.03.2016" TargetMode="External"/><Relationship Id="rId127" Type="http://schemas.openxmlformats.org/officeDocument/2006/relationships/hyperlink" Target="https://www.cbr.ru/hd_base/zcyc_params/zcyc/?DateTo=03.08.2017" TargetMode="External"/><Relationship Id="rId31" Type="http://schemas.openxmlformats.org/officeDocument/2006/relationships/hyperlink" Target="https://www.cbr.ru/hd_base/zcyc_params/zcyc/?DateTo=18.12.2017" TargetMode="External"/><Relationship Id="rId73" Type="http://schemas.openxmlformats.org/officeDocument/2006/relationships/hyperlink" Target="https://www.cbr.ru/hd_base/zcyc_params/zcyc/?DateTo=18.10.2017" TargetMode="External"/><Relationship Id="rId169" Type="http://schemas.openxmlformats.org/officeDocument/2006/relationships/hyperlink" Target="https://www.cbr.ru/hd_base/zcyc_params/zcyc/?DateTo=05.06.2017" TargetMode="External"/><Relationship Id="rId334" Type="http://schemas.openxmlformats.org/officeDocument/2006/relationships/hyperlink" Target="https://www.cbr.ru/hd_base/zcyc_params/zcyc/?DateTo=05.10.2016" TargetMode="External"/><Relationship Id="rId376" Type="http://schemas.openxmlformats.org/officeDocument/2006/relationships/hyperlink" Target="https://www.cbr.ru/hd_base/zcyc_params/zcyc/?DateTo=08.08.2016" TargetMode="External"/><Relationship Id="rId4" Type="http://schemas.openxmlformats.org/officeDocument/2006/relationships/hyperlink" Target="https://www.cbr.ru/hd_base/zcyc_params/zcyc/?DateTo=29.01.2018" TargetMode="External"/><Relationship Id="rId180" Type="http://schemas.openxmlformats.org/officeDocument/2006/relationships/hyperlink" Target="https://www.cbr.ru/hd_base/zcyc_params/zcyc/?DateTo=19.05.2017" TargetMode="External"/><Relationship Id="rId215" Type="http://schemas.openxmlformats.org/officeDocument/2006/relationships/hyperlink" Target="https://www.cbr.ru/hd_base/zcyc_params/zcyc/?DateTo=27.03.2017" TargetMode="External"/><Relationship Id="rId236" Type="http://schemas.openxmlformats.org/officeDocument/2006/relationships/hyperlink" Target="https://www.cbr.ru/hd_base/zcyc_params/zcyc/?DateTo=22.02.2017" TargetMode="External"/><Relationship Id="rId257" Type="http://schemas.openxmlformats.org/officeDocument/2006/relationships/hyperlink" Target="https://www.cbr.ru/hd_base/zcyc_params/zcyc/?DateTo=24.01.2017" TargetMode="External"/><Relationship Id="rId278" Type="http://schemas.openxmlformats.org/officeDocument/2006/relationships/hyperlink" Target="https://www.cbr.ru/hd_base/zcyc_params/zcyc/?DateTo=23.12.2016" TargetMode="External"/><Relationship Id="rId401" Type="http://schemas.openxmlformats.org/officeDocument/2006/relationships/hyperlink" Target="https://www.cbr.ru/hd_base/zcyc_params/zcyc/?DateTo=04.07.2016" TargetMode="External"/><Relationship Id="rId422" Type="http://schemas.openxmlformats.org/officeDocument/2006/relationships/hyperlink" Target="https://www.cbr.ru/hd_base/zcyc_params/zcyc/?DateTo=02.06.2016" TargetMode="External"/><Relationship Id="rId443" Type="http://schemas.openxmlformats.org/officeDocument/2006/relationships/hyperlink" Target="https://www.cbr.ru/hd_base/zcyc_params/zcyc/?DateTo=29.04.2016" TargetMode="External"/><Relationship Id="rId464" Type="http://schemas.openxmlformats.org/officeDocument/2006/relationships/hyperlink" Target="https://www.cbr.ru/hd_base/zcyc_params/zcyc/?DateTo=31.03.2016" TargetMode="External"/><Relationship Id="rId303" Type="http://schemas.openxmlformats.org/officeDocument/2006/relationships/hyperlink" Target="https://www.cbr.ru/hd_base/zcyc_params/zcyc/?DateTo=18.11.2016" TargetMode="External"/><Relationship Id="rId485" Type="http://schemas.openxmlformats.org/officeDocument/2006/relationships/hyperlink" Target="https://www.cbr.ru/hd_base/zcyc_params/zcyc/?DateTo=01.03.2016" TargetMode="External"/><Relationship Id="rId42" Type="http://schemas.openxmlformats.org/officeDocument/2006/relationships/hyperlink" Target="https://www.cbr.ru/hd_base/zcyc_params/zcyc/?DateTo=01.12.2017" TargetMode="External"/><Relationship Id="rId84" Type="http://schemas.openxmlformats.org/officeDocument/2006/relationships/hyperlink" Target="https://www.cbr.ru/hd_base/zcyc_params/zcyc/?DateTo=03.10.2017" TargetMode="External"/><Relationship Id="rId138" Type="http://schemas.openxmlformats.org/officeDocument/2006/relationships/hyperlink" Target="https://www.cbr.ru/hd_base/zcyc_params/zcyc/?DateTo=19.07.2017" TargetMode="External"/><Relationship Id="rId345" Type="http://schemas.openxmlformats.org/officeDocument/2006/relationships/hyperlink" Target="https://www.cbr.ru/hd_base/zcyc_params/zcyc/?DateTo=20.09.2016" TargetMode="External"/><Relationship Id="rId387" Type="http://schemas.openxmlformats.org/officeDocument/2006/relationships/hyperlink" Target="https://www.cbr.ru/hd_base/zcyc_params/zcyc/?DateTo=22.07.2016" TargetMode="External"/><Relationship Id="rId191" Type="http://schemas.openxmlformats.org/officeDocument/2006/relationships/hyperlink" Target="https://www.cbr.ru/hd_base/zcyc_params/zcyc/?DateTo=02.05.2017" TargetMode="External"/><Relationship Id="rId205" Type="http://schemas.openxmlformats.org/officeDocument/2006/relationships/hyperlink" Target="https://www.cbr.ru/hd_base/zcyc_params/zcyc/?DateTo=10.04.2017" TargetMode="External"/><Relationship Id="rId247" Type="http://schemas.openxmlformats.org/officeDocument/2006/relationships/hyperlink" Target="https://www.cbr.ru/hd_base/zcyc_params/zcyc/?DateTo=07.02.2017" TargetMode="External"/><Relationship Id="rId412" Type="http://schemas.openxmlformats.org/officeDocument/2006/relationships/hyperlink" Target="https://www.cbr.ru/hd_base/zcyc_params/zcyc/?DateTo=17.06.2016" TargetMode="External"/><Relationship Id="rId107" Type="http://schemas.openxmlformats.org/officeDocument/2006/relationships/hyperlink" Target="https://www.cbr.ru/hd_base/zcyc_params/zcyc/?DateTo=31.08.2017" TargetMode="External"/><Relationship Id="rId289" Type="http://schemas.openxmlformats.org/officeDocument/2006/relationships/hyperlink" Target="https://www.cbr.ru/hd_base/zcyc_params/zcyc/?DateTo=08.12.2016" TargetMode="External"/><Relationship Id="rId454" Type="http://schemas.openxmlformats.org/officeDocument/2006/relationships/hyperlink" Target="https://www.cbr.ru/hd_base/zcyc_params/zcyc/?DateTo=14.04.2016" TargetMode="External"/><Relationship Id="rId496" Type="http://schemas.openxmlformats.org/officeDocument/2006/relationships/hyperlink" Target="https://www.cbr.ru/hd_base/zcyc_params/zcyc/?DateTo=15.02.2016" TargetMode="External"/><Relationship Id="rId11" Type="http://schemas.openxmlformats.org/officeDocument/2006/relationships/hyperlink" Target="https://www.cbr.ru/hd_base/zcyc_params/zcyc/?DateTo=18.01.2018" TargetMode="External"/><Relationship Id="rId53" Type="http://schemas.openxmlformats.org/officeDocument/2006/relationships/hyperlink" Target="https://www.cbr.ru/hd_base/zcyc_params/zcyc/?DateTo=16.11.2017" TargetMode="External"/><Relationship Id="rId149" Type="http://schemas.openxmlformats.org/officeDocument/2006/relationships/hyperlink" Target="https://www.cbr.ru/hd_base/zcyc_params/zcyc/?DateTo=04.07.2017" TargetMode="External"/><Relationship Id="rId314" Type="http://schemas.openxmlformats.org/officeDocument/2006/relationships/hyperlink" Target="https://www.cbr.ru/hd_base/zcyc_params/zcyc/?DateTo=02.11.2016" TargetMode="External"/><Relationship Id="rId356" Type="http://schemas.openxmlformats.org/officeDocument/2006/relationships/hyperlink" Target="https://www.cbr.ru/hd_base/zcyc_params/zcyc/?DateTo=05.09.2016" TargetMode="External"/><Relationship Id="rId398" Type="http://schemas.openxmlformats.org/officeDocument/2006/relationships/hyperlink" Target="https://www.cbr.ru/hd_base/zcyc_params/zcyc/?DateTo=07.07.2016" TargetMode="External"/><Relationship Id="rId95" Type="http://schemas.openxmlformats.org/officeDocument/2006/relationships/hyperlink" Target="https://www.cbr.ru/hd_base/zcyc_params/zcyc/?DateTo=18.09.2017" TargetMode="External"/><Relationship Id="rId160" Type="http://schemas.openxmlformats.org/officeDocument/2006/relationships/hyperlink" Target="https://www.cbr.ru/hd_base/zcyc_params/zcyc/?DateTo=19.06.2017" TargetMode="External"/><Relationship Id="rId216" Type="http://schemas.openxmlformats.org/officeDocument/2006/relationships/hyperlink" Target="https://www.cbr.ru/hd_base/zcyc_params/zcyc/?DateTo=24.03.2017" TargetMode="External"/><Relationship Id="rId423" Type="http://schemas.openxmlformats.org/officeDocument/2006/relationships/hyperlink" Target="https://www.cbr.ru/hd_base/zcyc_params/zcyc/?DateTo=01.06.2016" TargetMode="External"/><Relationship Id="rId258" Type="http://schemas.openxmlformats.org/officeDocument/2006/relationships/hyperlink" Target="https://www.cbr.ru/hd_base/zcyc_params/zcyc/?DateTo=23.01.2017" TargetMode="External"/><Relationship Id="rId465" Type="http://schemas.openxmlformats.org/officeDocument/2006/relationships/hyperlink" Target="https://www.cbr.ru/hd_base/zcyc_params/zcyc/?DateTo=30.03.2016" TargetMode="External"/><Relationship Id="rId22" Type="http://schemas.openxmlformats.org/officeDocument/2006/relationships/hyperlink" Target="https://www.cbr.ru/hd_base/zcyc_params/zcyc/?DateTo=29.12.2017" TargetMode="External"/><Relationship Id="rId64" Type="http://schemas.openxmlformats.org/officeDocument/2006/relationships/hyperlink" Target="https://www.cbr.ru/hd_base/zcyc_params/zcyc/?DateTo=31.10.2017" TargetMode="External"/><Relationship Id="rId118" Type="http://schemas.openxmlformats.org/officeDocument/2006/relationships/hyperlink" Target="https://www.cbr.ru/hd_base/zcyc_params/zcyc/?DateTo=16.08.2017" TargetMode="External"/><Relationship Id="rId325" Type="http://schemas.openxmlformats.org/officeDocument/2006/relationships/hyperlink" Target="https://www.cbr.ru/hd_base/zcyc_params/zcyc/?DateTo=18.10.2016" TargetMode="External"/><Relationship Id="rId367" Type="http://schemas.openxmlformats.org/officeDocument/2006/relationships/hyperlink" Target="https://www.cbr.ru/hd_base/zcyc_params/zcyc/?DateTo=19.08.2016" TargetMode="External"/><Relationship Id="rId171" Type="http://schemas.openxmlformats.org/officeDocument/2006/relationships/hyperlink" Target="https://www.cbr.ru/hd_base/zcyc_params/zcyc/?DateTo=01.06.2017" TargetMode="External"/><Relationship Id="rId227" Type="http://schemas.openxmlformats.org/officeDocument/2006/relationships/hyperlink" Target="https://www.cbr.ru/hd_base/zcyc_params/zcyc/?DateTo=09.03.2017" TargetMode="External"/><Relationship Id="rId269" Type="http://schemas.openxmlformats.org/officeDocument/2006/relationships/hyperlink" Target="https://www.cbr.ru/hd_base/zcyc_params/zcyc/?DateTo=06.01.2017" TargetMode="External"/><Relationship Id="rId434" Type="http://schemas.openxmlformats.org/officeDocument/2006/relationships/hyperlink" Target="https://www.cbr.ru/hd_base/zcyc_params/zcyc/?DateTo=17.05.2016" TargetMode="External"/><Relationship Id="rId476" Type="http://schemas.openxmlformats.org/officeDocument/2006/relationships/hyperlink" Target="https://www.cbr.ru/hd_base/zcyc_params/zcyc/?DateTo=15.03.2016" TargetMode="External"/><Relationship Id="rId33" Type="http://schemas.openxmlformats.org/officeDocument/2006/relationships/hyperlink" Target="https://www.cbr.ru/hd_base/zcyc_params/zcyc/?DateTo=14.12.2017" TargetMode="External"/><Relationship Id="rId129" Type="http://schemas.openxmlformats.org/officeDocument/2006/relationships/hyperlink" Target="https://www.cbr.ru/hd_base/zcyc_params/zcyc/?DateTo=01.08.2017" TargetMode="External"/><Relationship Id="rId280" Type="http://schemas.openxmlformats.org/officeDocument/2006/relationships/hyperlink" Target="https://www.cbr.ru/hd_base/zcyc_params/zcyc/?DateTo=21.12.2016" TargetMode="External"/><Relationship Id="rId336" Type="http://schemas.openxmlformats.org/officeDocument/2006/relationships/hyperlink" Target="https://www.cbr.ru/hd_base/zcyc_params/zcyc/?DateTo=03.10.2016" TargetMode="External"/><Relationship Id="rId501" Type="http://schemas.openxmlformats.org/officeDocument/2006/relationships/hyperlink" Target="https://www.cbr.ru/hd_base/zcyc_params/zcyc/?DateTo=08.02.2016" TargetMode="External"/><Relationship Id="rId75" Type="http://schemas.openxmlformats.org/officeDocument/2006/relationships/hyperlink" Target="https://www.cbr.ru/hd_base/zcyc_params/zcyc/?DateTo=16.10.2017" TargetMode="External"/><Relationship Id="rId140" Type="http://schemas.openxmlformats.org/officeDocument/2006/relationships/hyperlink" Target="https://www.cbr.ru/hd_base/zcyc_params/zcyc/?DateTo=17.07.2017" TargetMode="External"/><Relationship Id="rId182" Type="http://schemas.openxmlformats.org/officeDocument/2006/relationships/hyperlink" Target="https://www.cbr.ru/hd_base/zcyc_params/zcyc/?DateTo=17.05.2017" TargetMode="External"/><Relationship Id="rId378" Type="http://schemas.openxmlformats.org/officeDocument/2006/relationships/hyperlink" Target="https://www.cbr.ru/hd_base/zcyc_params/zcyc/?DateTo=04.08.2016" TargetMode="External"/><Relationship Id="rId403" Type="http://schemas.openxmlformats.org/officeDocument/2006/relationships/hyperlink" Target="https://www.cbr.ru/hd_base/zcyc_params/zcyc/?DateTo=30.06.2016" TargetMode="External"/><Relationship Id="rId6" Type="http://schemas.openxmlformats.org/officeDocument/2006/relationships/hyperlink" Target="https://www.cbr.ru/hd_base/zcyc_params/zcyc/?DateTo=25.01.2018" TargetMode="External"/><Relationship Id="rId238" Type="http://schemas.openxmlformats.org/officeDocument/2006/relationships/hyperlink" Target="https://www.cbr.ru/hd_base/zcyc_params/zcyc/?DateTo=20.02.2017" TargetMode="External"/><Relationship Id="rId445" Type="http://schemas.openxmlformats.org/officeDocument/2006/relationships/hyperlink" Target="https://www.cbr.ru/hd_base/zcyc_params/zcyc/?DateTo=27.04.2016" TargetMode="External"/><Relationship Id="rId487" Type="http://schemas.openxmlformats.org/officeDocument/2006/relationships/hyperlink" Target="https://www.cbr.ru/hd_base/zcyc_params/zcyc/?DateTo=26.02.2016" TargetMode="External"/><Relationship Id="rId291" Type="http://schemas.openxmlformats.org/officeDocument/2006/relationships/hyperlink" Target="https://www.cbr.ru/hd_base/zcyc_params/zcyc/?DateTo=06.12.2016" TargetMode="External"/><Relationship Id="rId305" Type="http://schemas.openxmlformats.org/officeDocument/2006/relationships/hyperlink" Target="https://www.cbr.ru/hd_base/zcyc_params/zcyc/?DateTo=16.11.2016" TargetMode="External"/><Relationship Id="rId347" Type="http://schemas.openxmlformats.org/officeDocument/2006/relationships/hyperlink" Target="https://www.cbr.ru/hd_base/zcyc_params/zcyc/?DateTo=16.09.2016" TargetMode="External"/><Relationship Id="rId44" Type="http://schemas.openxmlformats.org/officeDocument/2006/relationships/hyperlink" Target="https://www.cbr.ru/hd_base/zcyc_params/zcyc/?DateTo=29.11.2017" TargetMode="External"/><Relationship Id="rId86" Type="http://schemas.openxmlformats.org/officeDocument/2006/relationships/hyperlink" Target="https://www.cbr.ru/hd_base/zcyc_params/zcyc/?DateTo=29.09.2017" TargetMode="External"/><Relationship Id="rId151" Type="http://schemas.openxmlformats.org/officeDocument/2006/relationships/hyperlink" Target="https://www.cbr.ru/hd_base/zcyc_params/zcyc/?DateTo=30.06.2017" TargetMode="External"/><Relationship Id="rId389" Type="http://schemas.openxmlformats.org/officeDocument/2006/relationships/hyperlink" Target="https://www.cbr.ru/hd_base/zcyc_params/zcyc/?DateTo=20.07.2016" TargetMode="External"/><Relationship Id="rId193" Type="http://schemas.openxmlformats.org/officeDocument/2006/relationships/hyperlink" Target="https://www.cbr.ru/hd_base/zcyc_params/zcyc/?DateTo=27.04.2017" TargetMode="External"/><Relationship Id="rId207" Type="http://schemas.openxmlformats.org/officeDocument/2006/relationships/hyperlink" Target="https://www.cbr.ru/hd_base/zcyc_params/zcyc/?DateTo=06.04.2017" TargetMode="External"/><Relationship Id="rId249" Type="http://schemas.openxmlformats.org/officeDocument/2006/relationships/hyperlink" Target="https://www.cbr.ru/hd_base/zcyc_params/zcyc/?DateTo=03.02.2017" TargetMode="External"/><Relationship Id="rId414" Type="http://schemas.openxmlformats.org/officeDocument/2006/relationships/hyperlink" Target="https://www.cbr.ru/hd_base/zcyc_params/zcyc/?DateTo=15.06.2016" TargetMode="External"/><Relationship Id="rId456" Type="http://schemas.openxmlformats.org/officeDocument/2006/relationships/hyperlink" Target="https://www.cbr.ru/hd_base/zcyc_params/zcyc/?DateTo=12.04.2016" TargetMode="External"/><Relationship Id="rId498" Type="http://schemas.openxmlformats.org/officeDocument/2006/relationships/hyperlink" Target="https://www.cbr.ru/hd_base/zcyc_params/zcyc/?DateTo=11.02.2016" TargetMode="External"/><Relationship Id="rId13" Type="http://schemas.openxmlformats.org/officeDocument/2006/relationships/hyperlink" Target="https://www.cbr.ru/hd_base/zcyc_params/zcyc/?DateTo=16.01.2018" TargetMode="External"/><Relationship Id="rId109" Type="http://schemas.openxmlformats.org/officeDocument/2006/relationships/hyperlink" Target="https://www.cbr.ru/hd_base/zcyc_params/zcyc/?DateTo=29.08.2017" TargetMode="External"/><Relationship Id="rId260" Type="http://schemas.openxmlformats.org/officeDocument/2006/relationships/hyperlink" Target="https://www.cbr.ru/hd_base/zcyc_params/zcyc/?DateTo=19.01.2017" TargetMode="External"/><Relationship Id="rId316" Type="http://schemas.openxmlformats.org/officeDocument/2006/relationships/hyperlink" Target="https://www.cbr.ru/hd_base/zcyc_params/zcyc/?DateTo=31.10.2016" TargetMode="External"/><Relationship Id="rId55" Type="http://schemas.openxmlformats.org/officeDocument/2006/relationships/hyperlink" Target="https://www.cbr.ru/hd_base/zcyc_params/zcyc/?DateTo=14.11.2017" TargetMode="External"/><Relationship Id="rId97" Type="http://schemas.openxmlformats.org/officeDocument/2006/relationships/hyperlink" Target="https://www.cbr.ru/hd_base/zcyc_params/zcyc/?DateTo=14.09.2017" TargetMode="External"/><Relationship Id="rId120" Type="http://schemas.openxmlformats.org/officeDocument/2006/relationships/hyperlink" Target="https://www.cbr.ru/hd_base/zcyc_params/zcyc/?DateTo=14.08.2017" TargetMode="External"/><Relationship Id="rId358" Type="http://schemas.openxmlformats.org/officeDocument/2006/relationships/hyperlink" Target="https://www.cbr.ru/hd_base/zcyc_params/zcyc/?DateTo=01.09.2016" TargetMode="External"/><Relationship Id="rId162" Type="http://schemas.openxmlformats.org/officeDocument/2006/relationships/hyperlink" Target="https://www.cbr.ru/hd_base/zcyc_params/zcyc/?DateTo=15.06.2017" TargetMode="External"/><Relationship Id="rId218" Type="http://schemas.openxmlformats.org/officeDocument/2006/relationships/hyperlink" Target="https://www.cbr.ru/hd_base/zcyc_params/zcyc/?DateTo=22.03.2017" TargetMode="External"/><Relationship Id="rId425" Type="http://schemas.openxmlformats.org/officeDocument/2006/relationships/hyperlink" Target="https://www.cbr.ru/hd_base/zcyc_params/zcyc/?DateTo=30.05.2016" TargetMode="External"/><Relationship Id="rId467" Type="http://schemas.openxmlformats.org/officeDocument/2006/relationships/hyperlink" Target="https://www.cbr.ru/hd_base/zcyc_params/zcyc/?DateTo=28.03.2016" TargetMode="External"/><Relationship Id="rId271" Type="http://schemas.openxmlformats.org/officeDocument/2006/relationships/hyperlink" Target="https://www.cbr.ru/hd_base/zcyc_params/zcyc/?DateTo=04.01.2017" TargetMode="External"/><Relationship Id="rId24" Type="http://schemas.openxmlformats.org/officeDocument/2006/relationships/hyperlink" Target="https://www.cbr.ru/hd_base/zcyc_params/zcyc/?DateTo=27.12.2017" TargetMode="External"/><Relationship Id="rId66" Type="http://schemas.openxmlformats.org/officeDocument/2006/relationships/hyperlink" Target="https://www.cbr.ru/hd_base/zcyc_params/zcyc/?DateTo=27.10.2017" TargetMode="External"/><Relationship Id="rId131" Type="http://schemas.openxmlformats.org/officeDocument/2006/relationships/hyperlink" Target="https://www.cbr.ru/hd_base/zcyc_params/zcyc/?DateTo=28.07.2017" TargetMode="External"/><Relationship Id="rId327" Type="http://schemas.openxmlformats.org/officeDocument/2006/relationships/hyperlink" Target="https://www.cbr.ru/hd_base/zcyc_params/zcyc/?DateTo=14.10.2016" TargetMode="External"/><Relationship Id="rId369" Type="http://schemas.openxmlformats.org/officeDocument/2006/relationships/hyperlink" Target="https://www.cbr.ru/hd_base/zcyc_params/zcyc/?DateTo=17.08.2016" TargetMode="External"/><Relationship Id="rId173" Type="http://schemas.openxmlformats.org/officeDocument/2006/relationships/hyperlink" Target="https://www.cbr.ru/hd_base/zcyc_params/zcyc/?DateTo=30.05.2017" TargetMode="External"/><Relationship Id="rId229" Type="http://schemas.openxmlformats.org/officeDocument/2006/relationships/hyperlink" Target="https://www.cbr.ru/hd_base/zcyc_params/zcyc/?DateTo=06.03.2017" TargetMode="External"/><Relationship Id="rId380" Type="http://schemas.openxmlformats.org/officeDocument/2006/relationships/hyperlink" Target="https://www.cbr.ru/hd_base/zcyc_params/zcyc/?DateTo=02.08.2016" TargetMode="External"/><Relationship Id="rId436" Type="http://schemas.openxmlformats.org/officeDocument/2006/relationships/hyperlink" Target="https://www.cbr.ru/hd_base/zcyc_params/zcyc/?DateTo=13.05.2016" TargetMode="External"/><Relationship Id="rId240" Type="http://schemas.openxmlformats.org/officeDocument/2006/relationships/hyperlink" Target="https://www.cbr.ru/hd_base/zcyc_params/zcyc/?DateTo=16.02.2017" TargetMode="External"/><Relationship Id="rId478" Type="http://schemas.openxmlformats.org/officeDocument/2006/relationships/hyperlink" Target="https://www.cbr.ru/hd_base/zcyc_params/zcyc/?DateTo=11.03.2016" TargetMode="External"/><Relationship Id="rId35" Type="http://schemas.openxmlformats.org/officeDocument/2006/relationships/hyperlink" Target="https://www.cbr.ru/hd_base/zcyc_params/zcyc/?DateTo=12.12.2017" TargetMode="External"/><Relationship Id="rId77" Type="http://schemas.openxmlformats.org/officeDocument/2006/relationships/hyperlink" Target="https://www.cbr.ru/hd_base/zcyc_params/zcyc/?DateTo=12.10.2017" TargetMode="External"/><Relationship Id="rId100" Type="http://schemas.openxmlformats.org/officeDocument/2006/relationships/hyperlink" Target="https://www.cbr.ru/hd_base/zcyc_params/zcyc/?DateTo=11.09.2017" TargetMode="External"/><Relationship Id="rId282" Type="http://schemas.openxmlformats.org/officeDocument/2006/relationships/hyperlink" Target="https://www.cbr.ru/hd_base/zcyc_params/zcyc/?DateTo=19.12.2016" TargetMode="External"/><Relationship Id="rId338" Type="http://schemas.openxmlformats.org/officeDocument/2006/relationships/hyperlink" Target="https://www.cbr.ru/hd_base/zcyc_params/zcyc/?DateTo=29.09.2016" TargetMode="External"/><Relationship Id="rId503" Type="http://schemas.openxmlformats.org/officeDocument/2006/relationships/hyperlink" Target="https://www.cbr.ru/hd_base/zcyc_params/zcyc/?DateTo=04.02.2016" TargetMode="External"/><Relationship Id="rId8" Type="http://schemas.openxmlformats.org/officeDocument/2006/relationships/hyperlink" Target="https://www.cbr.ru/hd_base/zcyc_params/zcyc/?DateTo=23.01.2018" TargetMode="External"/><Relationship Id="rId142" Type="http://schemas.openxmlformats.org/officeDocument/2006/relationships/hyperlink" Target="https://www.cbr.ru/hd_base/zcyc_params/zcyc/?DateTo=13.07.2017" TargetMode="External"/><Relationship Id="rId184" Type="http://schemas.openxmlformats.org/officeDocument/2006/relationships/hyperlink" Target="https://www.cbr.ru/hd_base/zcyc_params/zcyc/?DateTo=15.05.2017" TargetMode="External"/><Relationship Id="rId391" Type="http://schemas.openxmlformats.org/officeDocument/2006/relationships/hyperlink" Target="https://www.cbr.ru/hd_base/zcyc_params/zcyc/?DateTo=18.07.2016" TargetMode="External"/><Relationship Id="rId405" Type="http://schemas.openxmlformats.org/officeDocument/2006/relationships/hyperlink" Target="https://www.cbr.ru/hd_base/zcyc_params/zcyc/?DateTo=28.06.2016" TargetMode="External"/><Relationship Id="rId447" Type="http://schemas.openxmlformats.org/officeDocument/2006/relationships/hyperlink" Target="https://www.cbr.ru/hd_base/zcyc_params/zcyc/?DateTo=25.04.2016" TargetMode="External"/><Relationship Id="rId251" Type="http://schemas.openxmlformats.org/officeDocument/2006/relationships/hyperlink" Target="https://www.cbr.ru/hd_base/zcyc_params/zcyc/?DateTo=01.02.2017" TargetMode="External"/><Relationship Id="rId489" Type="http://schemas.openxmlformats.org/officeDocument/2006/relationships/hyperlink" Target="https://www.cbr.ru/hd_base/zcyc_params/zcyc/?DateTo=24.02.2016" TargetMode="External"/><Relationship Id="rId46" Type="http://schemas.openxmlformats.org/officeDocument/2006/relationships/hyperlink" Target="https://www.cbr.ru/hd_base/zcyc_params/zcyc/?DateTo=27.11.2017" TargetMode="External"/><Relationship Id="rId293" Type="http://schemas.openxmlformats.org/officeDocument/2006/relationships/hyperlink" Target="https://www.cbr.ru/hd_base/zcyc_params/zcyc/?DateTo=02.12.2016" TargetMode="External"/><Relationship Id="rId307" Type="http://schemas.openxmlformats.org/officeDocument/2006/relationships/hyperlink" Target="https://www.cbr.ru/hd_base/zcyc_params/zcyc/?DateTo=14.11.2016" TargetMode="External"/><Relationship Id="rId349" Type="http://schemas.openxmlformats.org/officeDocument/2006/relationships/hyperlink" Target="https://www.cbr.ru/hd_base/zcyc_params/zcyc/?DateTo=14.09.2016" TargetMode="External"/><Relationship Id="rId88" Type="http://schemas.openxmlformats.org/officeDocument/2006/relationships/hyperlink" Target="https://www.cbr.ru/hd_base/zcyc_params/zcyc/?DateTo=27.09.2017" TargetMode="External"/><Relationship Id="rId111" Type="http://schemas.openxmlformats.org/officeDocument/2006/relationships/hyperlink" Target="https://www.cbr.ru/hd_base/zcyc_params/zcyc/?DateTo=25.08.2017" TargetMode="External"/><Relationship Id="rId153" Type="http://schemas.openxmlformats.org/officeDocument/2006/relationships/hyperlink" Target="https://www.cbr.ru/hd_base/zcyc_params/zcyc/?DateTo=28.06.2017" TargetMode="External"/><Relationship Id="rId195" Type="http://schemas.openxmlformats.org/officeDocument/2006/relationships/hyperlink" Target="https://www.cbr.ru/hd_base/zcyc_params/zcyc/?DateTo=25.04.2017" TargetMode="External"/><Relationship Id="rId209" Type="http://schemas.openxmlformats.org/officeDocument/2006/relationships/hyperlink" Target="https://www.cbr.ru/hd_base/zcyc_params/zcyc/?DateTo=04.04.2017" TargetMode="External"/><Relationship Id="rId360" Type="http://schemas.openxmlformats.org/officeDocument/2006/relationships/hyperlink" Target="https://www.cbr.ru/hd_base/zcyc_params/zcyc/?DateTo=30.08.2016" TargetMode="External"/><Relationship Id="rId416" Type="http://schemas.openxmlformats.org/officeDocument/2006/relationships/hyperlink" Target="https://www.cbr.ru/hd_base/zcyc_params/zcyc/?DateTo=10.06.2016" TargetMode="External"/><Relationship Id="rId220" Type="http://schemas.openxmlformats.org/officeDocument/2006/relationships/hyperlink" Target="https://www.cbr.ru/hd_base/zcyc_params/zcyc/?DateTo=20.03.2017" TargetMode="External"/><Relationship Id="rId458" Type="http://schemas.openxmlformats.org/officeDocument/2006/relationships/hyperlink" Target="https://www.cbr.ru/hd_base/zcyc_params/zcyc/?DateTo=08.04.2016" TargetMode="External"/><Relationship Id="rId15" Type="http://schemas.openxmlformats.org/officeDocument/2006/relationships/hyperlink" Target="https://www.cbr.ru/hd_base/zcyc_params/zcyc/?DateTo=12.01.2018" TargetMode="External"/><Relationship Id="rId57" Type="http://schemas.openxmlformats.org/officeDocument/2006/relationships/hyperlink" Target="https://www.cbr.ru/hd_base/zcyc_params/zcyc/?DateTo=10.11.2017" TargetMode="External"/><Relationship Id="rId262" Type="http://schemas.openxmlformats.org/officeDocument/2006/relationships/hyperlink" Target="https://www.cbr.ru/hd_base/zcyc_params/zcyc/?DateTo=17.01.2017" TargetMode="External"/><Relationship Id="rId318" Type="http://schemas.openxmlformats.org/officeDocument/2006/relationships/hyperlink" Target="https://www.cbr.ru/hd_base/zcyc_params/zcyc/?DateTo=27.10.2016" TargetMode="External"/><Relationship Id="rId99" Type="http://schemas.openxmlformats.org/officeDocument/2006/relationships/hyperlink" Target="https://www.cbr.ru/hd_base/zcyc_params/zcyc/?DateTo=12.09.2017" TargetMode="External"/><Relationship Id="rId122" Type="http://schemas.openxmlformats.org/officeDocument/2006/relationships/hyperlink" Target="https://www.cbr.ru/hd_base/zcyc_params/zcyc/?DateTo=10.08.2017" TargetMode="External"/><Relationship Id="rId164" Type="http://schemas.openxmlformats.org/officeDocument/2006/relationships/hyperlink" Target="https://www.cbr.ru/hd_base/zcyc_params/zcyc/?DateTo=13.06.2017" TargetMode="External"/><Relationship Id="rId371" Type="http://schemas.openxmlformats.org/officeDocument/2006/relationships/hyperlink" Target="https://www.cbr.ru/hd_base/zcyc_params/zcyc/?DateTo=15.08.2016" TargetMode="External"/><Relationship Id="rId427" Type="http://schemas.openxmlformats.org/officeDocument/2006/relationships/hyperlink" Target="https://www.cbr.ru/hd_base/zcyc_params/zcyc/?DateTo=26.05.2016" TargetMode="External"/><Relationship Id="rId469" Type="http://schemas.openxmlformats.org/officeDocument/2006/relationships/hyperlink" Target="https://www.cbr.ru/hd_base/zcyc_params/zcyc/?DateTo=24.03.2016" TargetMode="External"/><Relationship Id="rId26" Type="http://schemas.openxmlformats.org/officeDocument/2006/relationships/hyperlink" Target="https://www.cbr.ru/hd_base/zcyc_params/zcyc/?DateTo=25.12.2017" TargetMode="External"/><Relationship Id="rId231" Type="http://schemas.openxmlformats.org/officeDocument/2006/relationships/hyperlink" Target="https://www.cbr.ru/hd_base/zcyc_params/zcyc/?DateTo=02.03.2017" TargetMode="External"/><Relationship Id="rId273" Type="http://schemas.openxmlformats.org/officeDocument/2006/relationships/hyperlink" Target="https://www.cbr.ru/hd_base/zcyc_params/zcyc/?DateTo=30.12.2016" TargetMode="External"/><Relationship Id="rId329" Type="http://schemas.openxmlformats.org/officeDocument/2006/relationships/hyperlink" Target="https://www.cbr.ru/hd_base/zcyc_params/zcyc/?DateTo=12.10.2016" TargetMode="External"/><Relationship Id="rId480" Type="http://schemas.openxmlformats.org/officeDocument/2006/relationships/hyperlink" Target="https://www.cbr.ru/hd_base/zcyc_params/zcyc/?DateTo=09.03.2016" TargetMode="External"/><Relationship Id="rId68" Type="http://schemas.openxmlformats.org/officeDocument/2006/relationships/hyperlink" Target="https://www.cbr.ru/hd_base/zcyc_params/zcyc/?DateTo=25.10.2017" TargetMode="External"/><Relationship Id="rId133" Type="http://schemas.openxmlformats.org/officeDocument/2006/relationships/hyperlink" Target="https://www.cbr.ru/hd_base/zcyc_params/zcyc/?DateTo=26.07.2017" TargetMode="External"/><Relationship Id="rId175" Type="http://schemas.openxmlformats.org/officeDocument/2006/relationships/hyperlink" Target="https://www.cbr.ru/hd_base/zcyc_params/zcyc/?DateTo=26.05.2017" TargetMode="External"/><Relationship Id="rId340" Type="http://schemas.openxmlformats.org/officeDocument/2006/relationships/hyperlink" Target="https://www.cbr.ru/hd_base/zcyc_params/zcyc/?DateTo=27.09.2016" TargetMode="External"/><Relationship Id="rId200" Type="http://schemas.openxmlformats.org/officeDocument/2006/relationships/hyperlink" Target="https://www.cbr.ru/hd_base/zcyc_params/zcyc/?DateTo=17.04.2017" TargetMode="External"/><Relationship Id="rId382" Type="http://schemas.openxmlformats.org/officeDocument/2006/relationships/hyperlink" Target="https://www.cbr.ru/hd_base/zcyc_params/zcyc/?DateTo=29.07.2016" TargetMode="External"/><Relationship Id="rId438" Type="http://schemas.openxmlformats.org/officeDocument/2006/relationships/hyperlink" Target="https://www.cbr.ru/hd_base/zcyc_params/zcyc/?DateTo=11.05.2016" TargetMode="External"/><Relationship Id="rId242" Type="http://schemas.openxmlformats.org/officeDocument/2006/relationships/hyperlink" Target="https://www.cbr.ru/hd_base/zcyc_params/zcyc/?DateTo=14.02.2017" TargetMode="External"/><Relationship Id="rId284" Type="http://schemas.openxmlformats.org/officeDocument/2006/relationships/hyperlink" Target="https://www.cbr.ru/hd_base/zcyc_params/zcyc/?DateTo=15.12.2016" TargetMode="External"/><Relationship Id="rId491" Type="http://schemas.openxmlformats.org/officeDocument/2006/relationships/hyperlink" Target="https://www.cbr.ru/hd_base/zcyc_params/zcyc/?DateTo=20.02.2016" TargetMode="External"/><Relationship Id="rId505" Type="http://schemas.openxmlformats.org/officeDocument/2006/relationships/hyperlink" Target="https://www.cbr.ru/hd_base/zcyc_params/zcyc/?DateTo=02.02.2016" TargetMode="External"/><Relationship Id="rId37" Type="http://schemas.openxmlformats.org/officeDocument/2006/relationships/hyperlink" Target="https://www.cbr.ru/hd_base/zcyc_params/zcyc/?DateTo=08.12.2017" TargetMode="External"/><Relationship Id="rId79" Type="http://schemas.openxmlformats.org/officeDocument/2006/relationships/hyperlink" Target="https://www.cbr.ru/hd_base/zcyc_params/zcyc/?DateTo=10.10.2017" TargetMode="External"/><Relationship Id="rId102" Type="http://schemas.openxmlformats.org/officeDocument/2006/relationships/hyperlink" Target="https://www.cbr.ru/hd_base/zcyc_params/zcyc/?DateTo=07.09.2017" TargetMode="External"/><Relationship Id="rId144" Type="http://schemas.openxmlformats.org/officeDocument/2006/relationships/hyperlink" Target="https://www.cbr.ru/hd_base/zcyc_params/zcyc/?DateTo=11.07.2017" TargetMode="External"/><Relationship Id="rId90" Type="http://schemas.openxmlformats.org/officeDocument/2006/relationships/hyperlink" Target="https://www.cbr.ru/hd_base/zcyc_params/zcyc/?DateTo=25.09.2017" TargetMode="External"/><Relationship Id="rId186" Type="http://schemas.openxmlformats.org/officeDocument/2006/relationships/hyperlink" Target="https://www.cbr.ru/hd_base/zcyc_params/zcyc/?DateTo=11.05.2017" TargetMode="External"/><Relationship Id="rId351" Type="http://schemas.openxmlformats.org/officeDocument/2006/relationships/hyperlink" Target="https://www.cbr.ru/hd_base/zcyc_params/zcyc/?DateTo=12.09.2016" TargetMode="External"/><Relationship Id="rId393" Type="http://schemas.openxmlformats.org/officeDocument/2006/relationships/hyperlink" Target="https://www.cbr.ru/hd_base/zcyc_params/zcyc/?DateTo=14.07.2016" TargetMode="External"/><Relationship Id="rId407" Type="http://schemas.openxmlformats.org/officeDocument/2006/relationships/hyperlink" Target="https://www.cbr.ru/hd_base/zcyc_params/zcyc/?DateTo=24.06.2016" TargetMode="External"/><Relationship Id="rId449" Type="http://schemas.openxmlformats.org/officeDocument/2006/relationships/hyperlink" Target="https://www.cbr.ru/hd_base/zcyc_params/zcyc/?DateTo=21.04.2016" TargetMode="External"/><Relationship Id="rId211" Type="http://schemas.openxmlformats.org/officeDocument/2006/relationships/hyperlink" Target="https://www.cbr.ru/hd_base/zcyc_params/zcyc/?DateTo=31.03.2017" TargetMode="External"/><Relationship Id="rId253" Type="http://schemas.openxmlformats.org/officeDocument/2006/relationships/hyperlink" Target="https://www.cbr.ru/hd_base/zcyc_params/zcyc/?DateTo=30.01.2017" TargetMode="External"/><Relationship Id="rId295" Type="http://schemas.openxmlformats.org/officeDocument/2006/relationships/hyperlink" Target="https://www.cbr.ru/hd_base/zcyc_params/zcyc/?DateTo=30.11.2016" TargetMode="External"/><Relationship Id="rId309" Type="http://schemas.openxmlformats.org/officeDocument/2006/relationships/hyperlink" Target="https://www.cbr.ru/hd_base/zcyc_params/zcyc/?DateTo=10.11.2016" TargetMode="External"/><Relationship Id="rId460" Type="http://schemas.openxmlformats.org/officeDocument/2006/relationships/hyperlink" Target="https://www.cbr.ru/hd_base/zcyc_params/zcyc/?DateTo=06.04.2016" TargetMode="External"/><Relationship Id="rId48" Type="http://schemas.openxmlformats.org/officeDocument/2006/relationships/hyperlink" Target="https://www.cbr.ru/hd_base/zcyc_params/zcyc/?DateTo=23.11.2017" TargetMode="External"/><Relationship Id="rId113" Type="http://schemas.openxmlformats.org/officeDocument/2006/relationships/hyperlink" Target="https://www.cbr.ru/hd_base/zcyc_params/zcyc/?DateTo=23.08.2017" TargetMode="External"/><Relationship Id="rId320" Type="http://schemas.openxmlformats.org/officeDocument/2006/relationships/hyperlink" Target="https://www.cbr.ru/hd_base/zcyc_params/zcyc/?DateTo=25.10.2016" TargetMode="External"/><Relationship Id="rId155" Type="http://schemas.openxmlformats.org/officeDocument/2006/relationships/hyperlink" Target="https://www.cbr.ru/hd_base/zcyc_params/zcyc/?DateTo=26.06.2017" TargetMode="External"/><Relationship Id="rId197" Type="http://schemas.openxmlformats.org/officeDocument/2006/relationships/hyperlink" Target="https://www.cbr.ru/hd_base/zcyc_params/zcyc/?DateTo=20.04.2017" TargetMode="External"/><Relationship Id="rId362" Type="http://schemas.openxmlformats.org/officeDocument/2006/relationships/hyperlink" Target="https://www.cbr.ru/hd_base/zcyc_params/zcyc/?DateTo=26.08.2016" TargetMode="External"/><Relationship Id="rId418" Type="http://schemas.openxmlformats.org/officeDocument/2006/relationships/hyperlink" Target="https://www.cbr.ru/hd_base/zcyc_params/zcyc/?DateTo=08.06.2016" TargetMode="External"/><Relationship Id="rId222" Type="http://schemas.openxmlformats.org/officeDocument/2006/relationships/hyperlink" Target="https://www.cbr.ru/hd_base/zcyc_params/zcyc/?DateTo=16.03.2017" TargetMode="External"/><Relationship Id="rId264" Type="http://schemas.openxmlformats.org/officeDocument/2006/relationships/hyperlink" Target="https://www.cbr.ru/hd_base/zcyc_params/zcyc/?DateTo=13.01.2017" TargetMode="External"/><Relationship Id="rId471" Type="http://schemas.openxmlformats.org/officeDocument/2006/relationships/hyperlink" Target="https://www.cbr.ru/hd_base/zcyc_params/zcyc/?DateTo=22.03.2016" TargetMode="External"/><Relationship Id="rId17" Type="http://schemas.openxmlformats.org/officeDocument/2006/relationships/hyperlink" Target="https://www.cbr.ru/hd_base/zcyc_params/zcyc/?DateTo=10.01.2018" TargetMode="External"/><Relationship Id="rId59" Type="http://schemas.openxmlformats.org/officeDocument/2006/relationships/hyperlink" Target="https://www.cbr.ru/hd_base/zcyc_params/zcyc/?DateTo=08.11.2017" TargetMode="External"/><Relationship Id="rId124" Type="http://schemas.openxmlformats.org/officeDocument/2006/relationships/hyperlink" Target="https://www.cbr.ru/hd_base/zcyc_params/zcyc/?DateTo=08.08.2017" TargetMode="External"/><Relationship Id="rId70" Type="http://schemas.openxmlformats.org/officeDocument/2006/relationships/hyperlink" Target="https://www.cbr.ru/hd_base/zcyc_params/zcyc/?DateTo=23.10.2017" TargetMode="External"/><Relationship Id="rId166" Type="http://schemas.openxmlformats.org/officeDocument/2006/relationships/hyperlink" Target="https://www.cbr.ru/hd_base/zcyc_params/zcyc/?DateTo=08.06.2017" TargetMode="External"/><Relationship Id="rId331" Type="http://schemas.openxmlformats.org/officeDocument/2006/relationships/hyperlink" Target="https://www.cbr.ru/hd_base/zcyc_params/zcyc/?DateTo=10.10.2016" TargetMode="External"/><Relationship Id="rId373" Type="http://schemas.openxmlformats.org/officeDocument/2006/relationships/hyperlink" Target="https://www.cbr.ru/hd_base/zcyc_params/zcyc/?DateTo=11.08.2016" TargetMode="External"/><Relationship Id="rId429" Type="http://schemas.openxmlformats.org/officeDocument/2006/relationships/hyperlink" Target="https://www.cbr.ru/hd_base/zcyc_params/zcyc/?DateTo=24.05.2016" TargetMode="External"/><Relationship Id="rId1" Type="http://schemas.openxmlformats.org/officeDocument/2006/relationships/hyperlink" Target="https://www.cbr.ru/hd_base/zcyc_params/zcyc/?DateTo=01.02.2018" TargetMode="External"/><Relationship Id="rId233" Type="http://schemas.openxmlformats.org/officeDocument/2006/relationships/hyperlink" Target="https://www.cbr.ru/hd_base/zcyc_params/zcyc/?DateTo=28.02.2017" TargetMode="External"/><Relationship Id="rId440" Type="http://schemas.openxmlformats.org/officeDocument/2006/relationships/hyperlink" Target="https://www.cbr.ru/hd_base/zcyc_params/zcyc/?DateTo=06.05.2016" TargetMode="External"/><Relationship Id="rId28" Type="http://schemas.openxmlformats.org/officeDocument/2006/relationships/hyperlink" Target="https://www.cbr.ru/hd_base/zcyc_params/zcyc/?DateTo=21.12.2017" TargetMode="External"/><Relationship Id="rId275" Type="http://schemas.openxmlformats.org/officeDocument/2006/relationships/hyperlink" Target="https://www.cbr.ru/hd_base/zcyc_params/zcyc/?DateTo=28.12.2016" TargetMode="External"/><Relationship Id="rId300" Type="http://schemas.openxmlformats.org/officeDocument/2006/relationships/hyperlink" Target="https://www.cbr.ru/hd_base/zcyc_params/zcyc/?DateTo=23.11.2016" TargetMode="External"/><Relationship Id="rId482" Type="http://schemas.openxmlformats.org/officeDocument/2006/relationships/hyperlink" Target="https://www.cbr.ru/hd_base/zcyc_params/zcyc/?DateTo=04.03.2016" TargetMode="External"/><Relationship Id="rId81" Type="http://schemas.openxmlformats.org/officeDocument/2006/relationships/hyperlink" Target="https://www.cbr.ru/hd_base/zcyc_params/zcyc/?DateTo=06.10.2017" TargetMode="External"/><Relationship Id="rId135" Type="http://schemas.openxmlformats.org/officeDocument/2006/relationships/hyperlink" Target="https://www.cbr.ru/hd_base/zcyc_params/zcyc/?DateTo=24.07.2017" TargetMode="External"/><Relationship Id="rId177" Type="http://schemas.openxmlformats.org/officeDocument/2006/relationships/hyperlink" Target="https://www.cbr.ru/hd_base/zcyc_params/zcyc/?DateTo=24.05.2017" TargetMode="External"/><Relationship Id="rId342" Type="http://schemas.openxmlformats.org/officeDocument/2006/relationships/hyperlink" Target="https://www.cbr.ru/hd_base/zcyc_params/zcyc/?DateTo=23.09.2016" TargetMode="External"/><Relationship Id="rId384" Type="http://schemas.openxmlformats.org/officeDocument/2006/relationships/hyperlink" Target="https://www.cbr.ru/hd_base/zcyc_params/zcyc/?DateTo=27.07.2016" TargetMode="External"/><Relationship Id="rId202" Type="http://schemas.openxmlformats.org/officeDocument/2006/relationships/hyperlink" Target="https://www.cbr.ru/hd_base/zcyc_params/zcyc/?DateTo=13.04.2017" TargetMode="External"/><Relationship Id="rId244" Type="http://schemas.openxmlformats.org/officeDocument/2006/relationships/hyperlink" Target="https://www.cbr.ru/hd_base/zcyc_params/zcyc/?DateTo=10.02.2017" TargetMode="External"/><Relationship Id="rId39" Type="http://schemas.openxmlformats.org/officeDocument/2006/relationships/hyperlink" Target="https://www.cbr.ru/hd_base/zcyc_params/zcyc/?DateTo=06.12.2017" TargetMode="External"/><Relationship Id="rId286" Type="http://schemas.openxmlformats.org/officeDocument/2006/relationships/hyperlink" Target="https://www.cbr.ru/hd_base/zcyc_params/zcyc/?DateTo=13.12.2016" TargetMode="External"/><Relationship Id="rId451" Type="http://schemas.openxmlformats.org/officeDocument/2006/relationships/hyperlink" Target="https://www.cbr.ru/hd_base/zcyc_params/zcyc/?DateTo=19.04.2016" TargetMode="External"/><Relationship Id="rId493" Type="http://schemas.openxmlformats.org/officeDocument/2006/relationships/hyperlink" Target="https://www.cbr.ru/hd_base/zcyc_params/zcyc/?DateTo=18.02.2016" TargetMode="External"/><Relationship Id="rId507" Type="http://schemas.openxmlformats.org/officeDocument/2006/relationships/drawing" Target="../drawings/drawing6.xml"/><Relationship Id="rId50" Type="http://schemas.openxmlformats.org/officeDocument/2006/relationships/hyperlink" Target="https://www.cbr.ru/hd_base/zcyc_params/zcyc/?DateTo=21.11.2017" TargetMode="External"/><Relationship Id="rId104" Type="http://schemas.openxmlformats.org/officeDocument/2006/relationships/hyperlink" Target="https://www.cbr.ru/hd_base/zcyc_params/zcyc/?DateTo=05.09.2017" TargetMode="External"/><Relationship Id="rId146" Type="http://schemas.openxmlformats.org/officeDocument/2006/relationships/hyperlink" Target="https://www.cbr.ru/hd_base/zcyc_params/zcyc/?DateTo=07.07.2017" TargetMode="External"/><Relationship Id="rId188" Type="http://schemas.openxmlformats.org/officeDocument/2006/relationships/hyperlink" Target="https://www.cbr.ru/hd_base/zcyc_params/zcyc/?DateTo=05.05.2017" TargetMode="External"/><Relationship Id="rId311" Type="http://schemas.openxmlformats.org/officeDocument/2006/relationships/hyperlink" Target="https://www.cbr.ru/hd_base/zcyc_params/zcyc/?DateTo=08.11.2016" TargetMode="External"/><Relationship Id="rId353" Type="http://schemas.openxmlformats.org/officeDocument/2006/relationships/hyperlink" Target="https://www.cbr.ru/hd_base/zcyc_params/zcyc/?DateTo=08.09.2016" TargetMode="External"/><Relationship Id="rId395" Type="http://schemas.openxmlformats.org/officeDocument/2006/relationships/hyperlink" Target="https://www.cbr.ru/hd_base/zcyc_params/zcyc/?DateTo=12.07.2016" TargetMode="External"/><Relationship Id="rId409" Type="http://schemas.openxmlformats.org/officeDocument/2006/relationships/hyperlink" Target="https://www.cbr.ru/hd_base/zcyc_params/zcyc/?DateTo=22.06.2016" TargetMode="External"/><Relationship Id="rId92" Type="http://schemas.openxmlformats.org/officeDocument/2006/relationships/hyperlink" Target="https://www.cbr.ru/hd_base/zcyc_params/zcyc/?DateTo=21.09.2017" TargetMode="External"/><Relationship Id="rId213" Type="http://schemas.openxmlformats.org/officeDocument/2006/relationships/hyperlink" Target="https://www.cbr.ru/hd_base/zcyc_params/zcyc/?DateTo=29.03.2017" TargetMode="External"/><Relationship Id="rId420" Type="http://schemas.openxmlformats.org/officeDocument/2006/relationships/hyperlink" Target="https://www.cbr.ru/hd_base/zcyc_params/zcyc/?DateTo=06.06.2016" TargetMode="External"/><Relationship Id="rId255" Type="http://schemas.openxmlformats.org/officeDocument/2006/relationships/hyperlink" Target="https://www.cbr.ru/hd_base/zcyc_params/zcyc/?DateTo=26.01.2017" TargetMode="External"/><Relationship Id="rId297" Type="http://schemas.openxmlformats.org/officeDocument/2006/relationships/hyperlink" Target="https://www.cbr.ru/hd_base/zcyc_params/zcyc/?DateTo=28.11.2016" TargetMode="External"/><Relationship Id="rId462" Type="http://schemas.openxmlformats.org/officeDocument/2006/relationships/hyperlink" Target="https://www.cbr.ru/hd_base/zcyc_params/zcyc/?DateTo=04.04.2016" TargetMode="External"/><Relationship Id="rId115" Type="http://schemas.openxmlformats.org/officeDocument/2006/relationships/hyperlink" Target="https://www.cbr.ru/hd_base/zcyc_params/zcyc/?DateTo=21.08.2017" TargetMode="External"/><Relationship Id="rId157" Type="http://schemas.openxmlformats.org/officeDocument/2006/relationships/hyperlink" Target="https://www.cbr.ru/hd_base/zcyc_params/zcyc/?DateTo=22.06.2017" TargetMode="External"/><Relationship Id="rId322" Type="http://schemas.openxmlformats.org/officeDocument/2006/relationships/hyperlink" Target="https://www.cbr.ru/hd_base/zcyc_params/zcyc/?DateTo=21.10.2016" TargetMode="External"/><Relationship Id="rId364" Type="http://schemas.openxmlformats.org/officeDocument/2006/relationships/hyperlink" Target="https://www.cbr.ru/hd_base/zcyc_params/zcyc/?DateTo=24.08.2016" TargetMode="External"/><Relationship Id="rId61" Type="http://schemas.openxmlformats.org/officeDocument/2006/relationships/hyperlink" Target="https://www.cbr.ru/hd_base/zcyc_params/zcyc/?DateTo=03.11.2017" TargetMode="External"/><Relationship Id="rId199" Type="http://schemas.openxmlformats.org/officeDocument/2006/relationships/hyperlink" Target="https://www.cbr.ru/hd_base/zcyc_params/zcyc/?DateTo=18.04.2017" TargetMode="External"/><Relationship Id="rId19" Type="http://schemas.openxmlformats.org/officeDocument/2006/relationships/hyperlink" Target="https://www.cbr.ru/hd_base/zcyc_params/zcyc/?DateTo=05.01.2018" TargetMode="External"/><Relationship Id="rId224" Type="http://schemas.openxmlformats.org/officeDocument/2006/relationships/hyperlink" Target="https://www.cbr.ru/hd_base/zcyc_params/zcyc/?DateTo=14.03.2017" TargetMode="External"/><Relationship Id="rId266" Type="http://schemas.openxmlformats.org/officeDocument/2006/relationships/hyperlink" Target="https://www.cbr.ru/hd_base/zcyc_params/zcyc/?DateTo=11.01.2017" TargetMode="External"/><Relationship Id="rId431" Type="http://schemas.openxmlformats.org/officeDocument/2006/relationships/hyperlink" Target="https://www.cbr.ru/hd_base/zcyc_params/zcyc/?DateTo=20.05.2016" TargetMode="External"/><Relationship Id="rId473" Type="http://schemas.openxmlformats.org/officeDocument/2006/relationships/hyperlink" Target="https://www.cbr.ru/hd_base/zcyc_params/zcyc/?DateTo=18.03.2016" TargetMode="External"/><Relationship Id="rId30" Type="http://schemas.openxmlformats.org/officeDocument/2006/relationships/hyperlink" Target="https://www.cbr.ru/hd_base/zcyc_params/zcyc/?DateTo=19.12.2017" TargetMode="External"/><Relationship Id="rId126" Type="http://schemas.openxmlformats.org/officeDocument/2006/relationships/hyperlink" Target="https://www.cbr.ru/hd_base/zcyc_params/zcyc/?DateTo=04.08.2017" TargetMode="External"/><Relationship Id="rId168" Type="http://schemas.openxmlformats.org/officeDocument/2006/relationships/hyperlink" Target="https://www.cbr.ru/hd_base/zcyc_params/zcyc/?DateTo=06.06.2017" TargetMode="External"/><Relationship Id="rId333" Type="http://schemas.openxmlformats.org/officeDocument/2006/relationships/hyperlink" Target="https://www.cbr.ru/hd_base/zcyc_params/zcyc/?DateTo=06.10.2016" TargetMode="External"/><Relationship Id="rId72" Type="http://schemas.openxmlformats.org/officeDocument/2006/relationships/hyperlink" Target="https://www.cbr.ru/hd_base/zcyc_params/zcyc/?DateTo=19.10.2017" TargetMode="External"/><Relationship Id="rId375" Type="http://schemas.openxmlformats.org/officeDocument/2006/relationships/hyperlink" Target="https://www.cbr.ru/hd_base/zcyc_params/zcyc/?DateTo=09.08.2016" TargetMode="External"/><Relationship Id="rId3" Type="http://schemas.openxmlformats.org/officeDocument/2006/relationships/hyperlink" Target="https://www.cbr.ru/hd_base/zcyc_params/zcyc/?DateTo=30.01.2018" TargetMode="External"/><Relationship Id="rId235" Type="http://schemas.openxmlformats.org/officeDocument/2006/relationships/hyperlink" Target="https://www.cbr.ru/hd_base/zcyc_params/zcyc/?DateTo=24.02.2017" TargetMode="External"/><Relationship Id="rId277" Type="http://schemas.openxmlformats.org/officeDocument/2006/relationships/hyperlink" Target="https://www.cbr.ru/hd_base/zcyc_params/zcyc/?DateTo=26.12.2016" TargetMode="External"/><Relationship Id="rId400" Type="http://schemas.openxmlformats.org/officeDocument/2006/relationships/hyperlink" Target="https://www.cbr.ru/hd_base/zcyc_params/zcyc/?DateTo=05.07.2016" TargetMode="External"/><Relationship Id="rId442" Type="http://schemas.openxmlformats.org/officeDocument/2006/relationships/hyperlink" Target="https://www.cbr.ru/hd_base/zcyc_params/zcyc/?DateTo=04.05.2016" TargetMode="External"/><Relationship Id="rId484" Type="http://schemas.openxmlformats.org/officeDocument/2006/relationships/hyperlink" Target="https://www.cbr.ru/hd_base/zcyc_params/zcyc/?DateTo=02.03.2016" TargetMode="External"/><Relationship Id="rId137" Type="http://schemas.openxmlformats.org/officeDocument/2006/relationships/hyperlink" Target="https://www.cbr.ru/hd_base/zcyc_params/zcyc/?DateTo=20.07.2017" TargetMode="External"/><Relationship Id="rId302" Type="http://schemas.openxmlformats.org/officeDocument/2006/relationships/hyperlink" Target="https://www.cbr.ru/hd_base/zcyc_params/zcyc/?DateTo=21.11.2016" TargetMode="External"/><Relationship Id="rId344" Type="http://schemas.openxmlformats.org/officeDocument/2006/relationships/hyperlink" Target="https://www.cbr.ru/hd_base/zcyc_params/zcyc/?DateTo=21.09.2016" TargetMode="External"/><Relationship Id="rId41" Type="http://schemas.openxmlformats.org/officeDocument/2006/relationships/hyperlink" Target="https://www.cbr.ru/hd_base/zcyc_params/zcyc/?DateTo=04.12.2017" TargetMode="External"/><Relationship Id="rId83" Type="http://schemas.openxmlformats.org/officeDocument/2006/relationships/hyperlink" Target="https://www.cbr.ru/hd_base/zcyc_params/zcyc/?DateTo=04.10.2017" TargetMode="External"/><Relationship Id="rId179" Type="http://schemas.openxmlformats.org/officeDocument/2006/relationships/hyperlink" Target="https://www.cbr.ru/hd_base/zcyc_params/zcyc/?DateTo=22.05.2017" TargetMode="External"/><Relationship Id="rId386" Type="http://schemas.openxmlformats.org/officeDocument/2006/relationships/hyperlink" Target="https://www.cbr.ru/hd_base/zcyc_params/zcyc/?DateTo=25.07.2016" TargetMode="External"/><Relationship Id="rId190" Type="http://schemas.openxmlformats.org/officeDocument/2006/relationships/hyperlink" Target="https://www.cbr.ru/hd_base/zcyc_params/zcyc/?DateTo=03.05.2017" TargetMode="External"/><Relationship Id="rId204" Type="http://schemas.openxmlformats.org/officeDocument/2006/relationships/hyperlink" Target="https://www.cbr.ru/hd_base/zcyc_params/zcyc/?DateTo=11.04.2017" TargetMode="External"/><Relationship Id="rId246" Type="http://schemas.openxmlformats.org/officeDocument/2006/relationships/hyperlink" Target="https://www.cbr.ru/hd_base/zcyc_params/zcyc/?DateTo=08.02.2017" TargetMode="External"/><Relationship Id="rId288" Type="http://schemas.openxmlformats.org/officeDocument/2006/relationships/hyperlink" Target="https://www.cbr.ru/hd_base/zcyc_params/zcyc/?DateTo=09.12.2016" TargetMode="External"/><Relationship Id="rId411" Type="http://schemas.openxmlformats.org/officeDocument/2006/relationships/hyperlink" Target="https://www.cbr.ru/hd_base/zcyc_params/zcyc/?DateTo=20.06.2016" TargetMode="External"/><Relationship Id="rId453" Type="http://schemas.openxmlformats.org/officeDocument/2006/relationships/hyperlink" Target="https://www.cbr.ru/hd_base/zcyc_params/zcyc/?DateTo=15.04.2016" TargetMode="External"/><Relationship Id="rId106" Type="http://schemas.openxmlformats.org/officeDocument/2006/relationships/hyperlink" Target="https://www.cbr.ru/hd_base/zcyc_params/zcyc/?DateTo=01.09.2017" TargetMode="External"/><Relationship Id="rId313" Type="http://schemas.openxmlformats.org/officeDocument/2006/relationships/hyperlink" Target="https://www.cbr.ru/hd_base/zcyc_params/zcyc/?DateTo=03.11.2016" TargetMode="External"/><Relationship Id="rId495" Type="http://schemas.openxmlformats.org/officeDocument/2006/relationships/hyperlink" Target="https://www.cbr.ru/hd_base/zcyc_params/zcyc/?DateTo=16.02.2016" TargetMode="External"/><Relationship Id="rId10" Type="http://schemas.openxmlformats.org/officeDocument/2006/relationships/hyperlink" Target="https://www.cbr.ru/hd_base/zcyc_params/zcyc/?DateTo=19.01.2018" TargetMode="External"/><Relationship Id="rId52" Type="http://schemas.openxmlformats.org/officeDocument/2006/relationships/hyperlink" Target="https://www.cbr.ru/hd_base/zcyc_params/zcyc/?DateTo=17.11.2017" TargetMode="External"/><Relationship Id="rId94" Type="http://schemas.openxmlformats.org/officeDocument/2006/relationships/hyperlink" Target="https://www.cbr.ru/hd_base/zcyc_params/zcyc/?DateTo=19.09.2017" TargetMode="External"/><Relationship Id="rId148" Type="http://schemas.openxmlformats.org/officeDocument/2006/relationships/hyperlink" Target="https://www.cbr.ru/hd_base/zcyc_params/zcyc/?DateTo=05.07.2017" TargetMode="External"/><Relationship Id="rId355" Type="http://schemas.openxmlformats.org/officeDocument/2006/relationships/hyperlink" Target="https://www.cbr.ru/hd_base/zcyc_params/zcyc/?DateTo=06.09.2016" TargetMode="External"/><Relationship Id="rId397" Type="http://schemas.openxmlformats.org/officeDocument/2006/relationships/hyperlink" Target="https://www.cbr.ru/hd_base/zcyc_params/zcyc/?DateTo=08.07.2016"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s://www.cbr.ru/hd_base/zcyc_params/zcyc/?DateTo=17.08.2017" TargetMode="External"/><Relationship Id="rId299" Type="http://schemas.openxmlformats.org/officeDocument/2006/relationships/hyperlink" Target="https://www.cbr.ru/hd_base/zcyc_params/zcyc/?DateTo=24.11.2016" TargetMode="External"/><Relationship Id="rId21" Type="http://schemas.openxmlformats.org/officeDocument/2006/relationships/hyperlink" Target="https://www.cbr.ru/hd_base/zcyc_params/zcyc/?DateTo=03.01.2018" TargetMode="External"/><Relationship Id="rId63" Type="http://schemas.openxmlformats.org/officeDocument/2006/relationships/hyperlink" Target="https://www.cbr.ru/hd_base/zcyc_params/zcyc/?DateTo=01.11.2017" TargetMode="External"/><Relationship Id="rId159" Type="http://schemas.openxmlformats.org/officeDocument/2006/relationships/hyperlink" Target="https://www.cbr.ru/hd_base/zcyc_params/zcyc/?DateTo=20.06.2017" TargetMode="External"/><Relationship Id="rId324" Type="http://schemas.openxmlformats.org/officeDocument/2006/relationships/hyperlink" Target="https://www.cbr.ru/hd_base/zcyc_params/zcyc/?DateTo=19.10.2016" TargetMode="External"/><Relationship Id="rId366" Type="http://schemas.openxmlformats.org/officeDocument/2006/relationships/hyperlink" Target="https://www.cbr.ru/hd_base/zcyc_params/zcyc/?DateTo=22.08.2016" TargetMode="External"/><Relationship Id="rId170" Type="http://schemas.openxmlformats.org/officeDocument/2006/relationships/hyperlink" Target="https://www.cbr.ru/hd_base/zcyc_params/zcyc/?DateTo=02.06.2017" TargetMode="External"/><Relationship Id="rId226" Type="http://schemas.openxmlformats.org/officeDocument/2006/relationships/hyperlink" Target="https://www.cbr.ru/hd_base/zcyc_params/zcyc/?DateTo=10.03.2017" TargetMode="External"/><Relationship Id="rId433" Type="http://schemas.openxmlformats.org/officeDocument/2006/relationships/hyperlink" Target="https://www.cbr.ru/hd_base/zcyc_params/zcyc/?DateTo=18.05.2016" TargetMode="External"/><Relationship Id="rId268" Type="http://schemas.openxmlformats.org/officeDocument/2006/relationships/hyperlink" Target="https://www.cbr.ru/hd_base/zcyc_params/zcyc/?DateTo=09.01.2017" TargetMode="External"/><Relationship Id="rId475" Type="http://schemas.openxmlformats.org/officeDocument/2006/relationships/hyperlink" Target="https://www.cbr.ru/hd_base/zcyc_params/zcyc/?DateTo=16.03.2016" TargetMode="External"/><Relationship Id="rId32" Type="http://schemas.openxmlformats.org/officeDocument/2006/relationships/hyperlink" Target="https://www.cbr.ru/hd_base/zcyc_params/zcyc/?DateTo=15.12.2017" TargetMode="External"/><Relationship Id="rId74" Type="http://schemas.openxmlformats.org/officeDocument/2006/relationships/hyperlink" Target="https://www.cbr.ru/hd_base/zcyc_params/zcyc/?DateTo=17.10.2017" TargetMode="External"/><Relationship Id="rId128" Type="http://schemas.openxmlformats.org/officeDocument/2006/relationships/hyperlink" Target="https://www.cbr.ru/hd_base/zcyc_params/zcyc/?DateTo=02.08.2017" TargetMode="External"/><Relationship Id="rId335" Type="http://schemas.openxmlformats.org/officeDocument/2006/relationships/hyperlink" Target="https://www.cbr.ru/hd_base/zcyc_params/zcyc/?DateTo=04.10.2016" TargetMode="External"/><Relationship Id="rId377" Type="http://schemas.openxmlformats.org/officeDocument/2006/relationships/hyperlink" Target="https://www.cbr.ru/hd_base/zcyc_params/zcyc/?DateTo=05.08.2016" TargetMode="External"/><Relationship Id="rId500" Type="http://schemas.openxmlformats.org/officeDocument/2006/relationships/hyperlink" Target="https://www.cbr.ru/hd_base/zcyc_params/zcyc/?DateTo=09.02.2016" TargetMode="External"/><Relationship Id="rId5" Type="http://schemas.openxmlformats.org/officeDocument/2006/relationships/hyperlink" Target="https://www.cbr.ru/hd_base/zcyc_params/zcyc/?DateTo=26.01.2018" TargetMode="External"/><Relationship Id="rId181" Type="http://schemas.openxmlformats.org/officeDocument/2006/relationships/hyperlink" Target="https://www.cbr.ru/hd_base/zcyc_params/zcyc/?DateTo=18.05.2017" TargetMode="External"/><Relationship Id="rId237" Type="http://schemas.openxmlformats.org/officeDocument/2006/relationships/hyperlink" Target="https://www.cbr.ru/hd_base/zcyc_params/zcyc/?DateTo=21.02.2017" TargetMode="External"/><Relationship Id="rId402" Type="http://schemas.openxmlformats.org/officeDocument/2006/relationships/hyperlink" Target="https://www.cbr.ru/hd_base/zcyc_params/zcyc/?DateTo=01.07.2016" TargetMode="External"/><Relationship Id="rId279" Type="http://schemas.openxmlformats.org/officeDocument/2006/relationships/hyperlink" Target="https://www.cbr.ru/hd_base/zcyc_params/zcyc/?DateTo=22.12.2016" TargetMode="External"/><Relationship Id="rId444" Type="http://schemas.openxmlformats.org/officeDocument/2006/relationships/hyperlink" Target="https://www.cbr.ru/hd_base/zcyc_params/zcyc/?DateTo=28.04.2016" TargetMode="External"/><Relationship Id="rId486" Type="http://schemas.openxmlformats.org/officeDocument/2006/relationships/hyperlink" Target="https://www.cbr.ru/hd_base/zcyc_params/zcyc/?DateTo=29.02.2016" TargetMode="External"/><Relationship Id="rId43" Type="http://schemas.openxmlformats.org/officeDocument/2006/relationships/hyperlink" Target="https://www.cbr.ru/hd_base/zcyc_params/zcyc/?DateTo=30.11.2017" TargetMode="External"/><Relationship Id="rId139" Type="http://schemas.openxmlformats.org/officeDocument/2006/relationships/hyperlink" Target="https://www.cbr.ru/hd_base/zcyc_params/zcyc/?DateTo=18.07.2017" TargetMode="External"/><Relationship Id="rId290" Type="http://schemas.openxmlformats.org/officeDocument/2006/relationships/hyperlink" Target="https://www.cbr.ru/hd_base/zcyc_params/zcyc/?DateTo=07.12.2016" TargetMode="External"/><Relationship Id="rId304" Type="http://schemas.openxmlformats.org/officeDocument/2006/relationships/hyperlink" Target="https://www.cbr.ru/hd_base/zcyc_params/zcyc/?DateTo=17.11.2016" TargetMode="External"/><Relationship Id="rId346" Type="http://schemas.openxmlformats.org/officeDocument/2006/relationships/hyperlink" Target="https://www.cbr.ru/hd_base/zcyc_params/zcyc/?DateTo=19.09.2016" TargetMode="External"/><Relationship Id="rId388" Type="http://schemas.openxmlformats.org/officeDocument/2006/relationships/hyperlink" Target="https://www.cbr.ru/hd_base/zcyc_params/zcyc/?DateTo=21.07.2016" TargetMode="External"/><Relationship Id="rId85" Type="http://schemas.openxmlformats.org/officeDocument/2006/relationships/hyperlink" Target="https://www.cbr.ru/hd_base/zcyc_params/zcyc/?DateTo=02.10.2017" TargetMode="External"/><Relationship Id="rId150" Type="http://schemas.openxmlformats.org/officeDocument/2006/relationships/hyperlink" Target="https://www.cbr.ru/hd_base/zcyc_params/zcyc/?DateTo=03.07.2017" TargetMode="External"/><Relationship Id="rId192" Type="http://schemas.openxmlformats.org/officeDocument/2006/relationships/hyperlink" Target="https://www.cbr.ru/hd_base/zcyc_params/zcyc/?DateTo=28.04.2017" TargetMode="External"/><Relationship Id="rId206" Type="http://schemas.openxmlformats.org/officeDocument/2006/relationships/hyperlink" Target="https://www.cbr.ru/hd_base/zcyc_params/zcyc/?DateTo=07.04.2017" TargetMode="External"/><Relationship Id="rId413" Type="http://schemas.openxmlformats.org/officeDocument/2006/relationships/hyperlink" Target="https://www.cbr.ru/hd_base/zcyc_params/zcyc/?DateTo=16.06.2016" TargetMode="External"/><Relationship Id="rId248" Type="http://schemas.openxmlformats.org/officeDocument/2006/relationships/hyperlink" Target="https://www.cbr.ru/hd_base/zcyc_params/zcyc/?DateTo=06.02.2017" TargetMode="External"/><Relationship Id="rId455" Type="http://schemas.openxmlformats.org/officeDocument/2006/relationships/hyperlink" Target="https://www.cbr.ru/hd_base/zcyc_params/zcyc/?DateTo=13.04.2016" TargetMode="External"/><Relationship Id="rId497" Type="http://schemas.openxmlformats.org/officeDocument/2006/relationships/hyperlink" Target="https://www.cbr.ru/hd_base/zcyc_params/zcyc/?DateTo=12.02.2016" TargetMode="External"/><Relationship Id="rId12" Type="http://schemas.openxmlformats.org/officeDocument/2006/relationships/hyperlink" Target="https://www.cbr.ru/hd_base/zcyc_params/zcyc/?DateTo=17.01.2018" TargetMode="External"/><Relationship Id="rId108" Type="http://schemas.openxmlformats.org/officeDocument/2006/relationships/hyperlink" Target="https://www.cbr.ru/hd_base/zcyc_params/zcyc/?DateTo=30.08.2017" TargetMode="External"/><Relationship Id="rId315" Type="http://schemas.openxmlformats.org/officeDocument/2006/relationships/hyperlink" Target="https://www.cbr.ru/hd_base/zcyc_params/zcyc/?DateTo=01.11.2016" TargetMode="External"/><Relationship Id="rId357" Type="http://schemas.openxmlformats.org/officeDocument/2006/relationships/hyperlink" Target="https://www.cbr.ru/hd_base/zcyc_params/zcyc/?DateTo=02.09.2016" TargetMode="External"/><Relationship Id="rId54" Type="http://schemas.openxmlformats.org/officeDocument/2006/relationships/hyperlink" Target="https://www.cbr.ru/hd_base/zcyc_params/zcyc/?DateTo=15.11.2017" TargetMode="External"/><Relationship Id="rId96" Type="http://schemas.openxmlformats.org/officeDocument/2006/relationships/hyperlink" Target="https://www.cbr.ru/hd_base/zcyc_params/zcyc/?DateTo=15.09.2017" TargetMode="External"/><Relationship Id="rId161" Type="http://schemas.openxmlformats.org/officeDocument/2006/relationships/hyperlink" Target="https://www.cbr.ru/hd_base/zcyc_params/zcyc/?DateTo=16.06.2017" TargetMode="External"/><Relationship Id="rId217" Type="http://schemas.openxmlformats.org/officeDocument/2006/relationships/hyperlink" Target="https://www.cbr.ru/hd_base/zcyc_params/zcyc/?DateTo=23.03.2017" TargetMode="External"/><Relationship Id="rId399" Type="http://schemas.openxmlformats.org/officeDocument/2006/relationships/hyperlink" Target="https://www.cbr.ru/hd_base/zcyc_params/zcyc/?DateTo=06.07.2016" TargetMode="External"/><Relationship Id="rId259" Type="http://schemas.openxmlformats.org/officeDocument/2006/relationships/hyperlink" Target="https://www.cbr.ru/hd_base/zcyc_params/zcyc/?DateTo=20.01.2017" TargetMode="External"/><Relationship Id="rId424" Type="http://schemas.openxmlformats.org/officeDocument/2006/relationships/hyperlink" Target="https://www.cbr.ru/hd_base/zcyc_params/zcyc/?DateTo=31.05.2016" TargetMode="External"/><Relationship Id="rId466" Type="http://schemas.openxmlformats.org/officeDocument/2006/relationships/hyperlink" Target="https://www.cbr.ru/hd_base/zcyc_params/zcyc/?DateTo=29.03.2016" TargetMode="External"/><Relationship Id="rId23" Type="http://schemas.openxmlformats.org/officeDocument/2006/relationships/hyperlink" Target="https://www.cbr.ru/hd_base/zcyc_params/zcyc/?DateTo=28.12.2017" TargetMode="External"/><Relationship Id="rId119" Type="http://schemas.openxmlformats.org/officeDocument/2006/relationships/hyperlink" Target="https://www.cbr.ru/hd_base/zcyc_params/zcyc/?DateTo=15.08.2017" TargetMode="External"/><Relationship Id="rId270" Type="http://schemas.openxmlformats.org/officeDocument/2006/relationships/hyperlink" Target="https://www.cbr.ru/hd_base/zcyc_params/zcyc/?DateTo=05.01.2017" TargetMode="External"/><Relationship Id="rId326" Type="http://schemas.openxmlformats.org/officeDocument/2006/relationships/hyperlink" Target="https://www.cbr.ru/hd_base/zcyc_params/zcyc/?DateTo=17.10.2016" TargetMode="External"/><Relationship Id="rId65" Type="http://schemas.openxmlformats.org/officeDocument/2006/relationships/hyperlink" Target="https://www.cbr.ru/hd_base/zcyc_params/zcyc/?DateTo=30.10.2017" TargetMode="External"/><Relationship Id="rId130" Type="http://schemas.openxmlformats.org/officeDocument/2006/relationships/hyperlink" Target="https://www.cbr.ru/hd_base/zcyc_params/zcyc/?DateTo=31.07.2017" TargetMode="External"/><Relationship Id="rId368" Type="http://schemas.openxmlformats.org/officeDocument/2006/relationships/hyperlink" Target="https://www.cbr.ru/hd_base/zcyc_params/zcyc/?DateTo=18.08.2016" TargetMode="External"/><Relationship Id="rId172" Type="http://schemas.openxmlformats.org/officeDocument/2006/relationships/hyperlink" Target="https://www.cbr.ru/hd_base/zcyc_params/zcyc/?DateTo=31.05.2017" TargetMode="External"/><Relationship Id="rId228" Type="http://schemas.openxmlformats.org/officeDocument/2006/relationships/hyperlink" Target="https://www.cbr.ru/hd_base/zcyc_params/zcyc/?DateTo=07.03.2017" TargetMode="External"/><Relationship Id="rId435" Type="http://schemas.openxmlformats.org/officeDocument/2006/relationships/hyperlink" Target="https://www.cbr.ru/hd_base/zcyc_params/zcyc/?DateTo=16.05.2016" TargetMode="External"/><Relationship Id="rId477" Type="http://schemas.openxmlformats.org/officeDocument/2006/relationships/hyperlink" Target="https://www.cbr.ru/hd_base/zcyc_params/zcyc/?DateTo=14.03.2016" TargetMode="External"/><Relationship Id="rId281" Type="http://schemas.openxmlformats.org/officeDocument/2006/relationships/hyperlink" Target="https://www.cbr.ru/hd_base/zcyc_params/zcyc/?DateTo=20.12.2016" TargetMode="External"/><Relationship Id="rId337" Type="http://schemas.openxmlformats.org/officeDocument/2006/relationships/hyperlink" Target="https://www.cbr.ru/hd_base/zcyc_params/zcyc/?DateTo=30.09.2016" TargetMode="External"/><Relationship Id="rId502" Type="http://schemas.openxmlformats.org/officeDocument/2006/relationships/hyperlink" Target="https://www.cbr.ru/hd_base/zcyc_params/zcyc/?DateTo=05.02.2016" TargetMode="External"/><Relationship Id="rId34" Type="http://schemas.openxmlformats.org/officeDocument/2006/relationships/hyperlink" Target="https://www.cbr.ru/hd_base/zcyc_params/zcyc/?DateTo=13.12.2017" TargetMode="External"/><Relationship Id="rId76" Type="http://schemas.openxmlformats.org/officeDocument/2006/relationships/hyperlink" Target="https://www.cbr.ru/hd_base/zcyc_params/zcyc/?DateTo=13.10.2017" TargetMode="External"/><Relationship Id="rId141" Type="http://schemas.openxmlformats.org/officeDocument/2006/relationships/hyperlink" Target="https://www.cbr.ru/hd_base/zcyc_params/zcyc/?DateTo=14.07.2017" TargetMode="External"/><Relationship Id="rId379" Type="http://schemas.openxmlformats.org/officeDocument/2006/relationships/hyperlink" Target="https://www.cbr.ru/hd_base/zcyc_params/zcyc/?DateTo=03.08.2016" TargetMode="External"/><Relationship Id="rId7" Type="http://schemas.openxmlformats.org/officeDocument/2006/relationships/hyperlink" Target="https://www.cbr.ru/hd_base/zcyc_params/zcyc/?DateTo=24.01.2018" TargetMode="External"/><Relationship Id="rId183" Type="http://schemas.openxmlformats.org/officeDocument/2006/relationships/hyperlink" Target="https://www.cbr.ru/hd_base/zcyc_params/zcyc/?DateTo=16.05.2017" TargetMode="External"/><Relationship Id="rId239" Type="http://schemas.openxmlformats.org/officeDocument/2006/relationships/hyperlink" Target="https://www.cbr.ru/hd_base/zcyc_params/zcyc/?DateTo=17.02.2017" TargetMode="External"/><Relationship Id="rId390" Type="http://schemas.openxmlformats.org/officeDocument/2006/relationships/hyperlink" Target="https://www.cbr.ru/hd_base/zcyc_params/zcyc/?DateTo=19.07.2016" TargetMode="External"/><Relationship Id="rId404" Type="http://schemas.openxmlformats.org/officeDocument/2006/relationships/hyperlink" Target="https://www.cbr.ru/hd_base/zcyc_params/zcyc/?DateTo=29.06.2016" TargetMode="External"/><Relationship Id="rId446" Type="http://schemas.openxmlformats.org/officeDocument/2006/relationships/hyperlink" Target="https://www.cbr.ru/hd_base/zcyc_params/zcyc/?DateTo=26.04.2016" TargetMode="External"/><Relationship Id="rId250" Type="http://schemas.openxmlformats.org/officeDocument/2006/relationships/hyperlink" Target="https://www.cbr.ru/hd_base/zcyc_params/zcyc/?DateTo=02.02.2017" TargetMode="External"/><Relationship Id="rId292" Type="http://schemas.openxmlformats.org/officeDocument/2006/relationships/hyperlink" Target="https://www.cbr.ru/hd_base/zcyc_params/zcyc/?DateTo=05.12.2016" TargetMode="External"/><Relationship Id="rId306" Type="http://schemas.openxmlformats.org/officeDocument/2006/relationships/hyperlink" Target="https://www.cbr.ru/hd_base/zcyc_params/zcyc/?DateTo=15.11.2016" TargetMode="External"/><Relationship Id="rId488" Type="http://schemas.openxmlformats.org/officeDocument/2006/relationships/hyperlink" Target="https://www.cbr.ru/hd_base/zcyc_params/zcyc/?DateTo=25.02.2016" TargetMode="External"/><Relationship Id="rId45" Type="http://schemas.openxmlformats.org/officeDocument/2006/relationships/hyperlink" Target="https://www.cbr.ru/hd_base/zcyc_params/zcyc/?DateTo=28.11.2017" TargetMode="External"/><Relationship Id="rId87" Type="http://schemas.openxmlformats.org/officeDocument/2006/relationships/hyperlink" Target="https://www.cbr.ru/hd_base/zcyc_params/zcyc/?DateTo=28.09.2017" TargetMode="External"/><Relationship Id="rId110" Type="http://schemas.openxmlformats.org/officeDocument/2006/relationships/hyperlink" Target="https://www.cbr.ru/hd_base/zcyc_params/zcyc/?DateTo=28.08.2017" TargetMode="External"/><Relationship Id="rId348" Type="http://schemas.openxmlformats.org/officeDocument/2006/relationships/hyperlink" Target="https://www.cbr.ru/hd_base/zcyc_params/zcyc/?DateTo=15.09.2016" TargetMode="External"/><Relationship Id="rId152" Type="http://schemas.openxmlformats.org/officeDocument/2006/relationships/hyperlink" Target="https://www.cbr.ru/hd_base/zcyc_params/zcyc/?DateTo=29.06.2017" TargetMode="External"/><Relationship Id="rId194" Type="http://schemas.openxmlformats.org/officeDocument/2006/relationships/hyperlink" Target="https://www.cbr.ru/hd_base/zcyc_params/zcyc/?DateTo=26.04.2017" TargetMode="External"/><Relationship Id="rId208" Type="http://schemas.openxmlformats.org/officeDocument/2006/relationships/hyperlink" Target="https://www.cbr.ru/hd_base/zcyc_params/zcyc/?DateTo=05.04.2017" TargetMode="External"/><Relationship Id="rId415" Type="http://schemas.openxmlformats.org/officeDocument/2006/relationships/hyperlink" Target="https://www.cbr.ru/hd_base/zcyc_params/zcyc/?DateTo=14.06.2016" TargetMode="External"/><Relationship Id="rId457" Type="http://schemas.openxmlformats.org/officeDocument/2006/relationships/hyperlink" Target="https://www.cbr.ru/hd_base/zcyc_params/zcyc/?DateTo=11.04.2016" TargetMode="External"/><Relationship Id="rId261" Type="http://schemas.openxmlformats.org/officeDocument/2006/relationships/hyperlink" Target="https://www.cbr.ru/hd_base/zcyc_params/zcyc/?DateTo=18.01.2017" TargetMode="External"/><Relationship Id="rId499" Type="http://schemas.openxmlformats.org/officeDocument/2006/relationships/hyperlink" Target="https://www.cbr.ru/hd_base/zcyc_params/zcyc/?DateTo=10.02.2016" TargetMode="External"/><Relationship Id="rId14" Type="http://schemas.openxmlformats.org/officeDocument/2006/relationships/hyperlink" Target="https://www.cbr.ru/hd_base/zcyc_params/zcyc/?DateTo=15.01.2018" TargetMode="External"/><Relationship Id="rId56" Type="http://schemas.openxmlformats.org/officeDocument/2006/relationships/hyperlink" Target="https://www.cbr.ru/hd_base/zcyc_params/zcyc/?DateTo=13.11.2017" TargetMode="External"/><Relationship Id="rId317" Type="http://schemas.openxmlformats.org/officeDocument/2006/relationships/hyperlink" Target="https://www.cbr.ru/hd_base/zcyc_params/zcyc/?DateTo=28.10.2016" TargetMode="External"/><Relationship Id="rId359" Type="http://schemas.openxmlformats.org/officeDocument/2006/relationships/hyperlink" Target="https://www.cbr.ru/hd_base/zcyc_params/zcyc/?DateTo=31.08.2016" TargetMode="External"/><Relationship Id="rId98" Type="http://schemas.openxmlformats.org/officeDocument/2006/relationships/hyperlink" Target="https://www.cbr.ru/hd_base/zcyc_params/zcyc/?DateTo=13.09.2017" TargetMode="External"/><Relationship Id="rId121" Type="http://schemas.openxmlformats.org/officeDocument/2006/relationships/hyperlink" Target="https://www.cbr.ru/hd_base/zcyc_params/zcyc/?DateTo=11.08.2017" TargetMode="External"/><Relationship Id="rId163" Type="http://schemas.openxmlformats.org/officeDocument/2006/relationships/hyperlink" Target="https://www.cbr.ru/hd_base/zcyc_params/zcyc/?DateTo=14.06.2017" TargetMode="External"/><Relationship Id="rId219" Type="http://schemas.openxmlformats.org/officeDocument/2006/relationships/hyperlink" Target="https://www.cbr.ru/hd_base/zcyc_params/zcyc/?DateTo=21.03.2017" TargetMode="External"/><Relationship Id="rId370" Type="http://schemas.openxmlformats.org/officeDocument/2006/relationships/hyperlink" Target="https://www.cbr.ru/hd_base/zcyc_params/zcyc/?DateTo=16.08.2016" TargetMode="External"/><Relationship Id="rId426" Type="http://schemas.openxmlformats.org/officeDocument/2006/relationships/hyperlink" Target="https://www.cbr.ru/hd_base/zcyc_params/zcyc/?DateTo=27.05.2016" TargetMode="External"/><Relationship Id="rId230" Type="http://schemas.openxmlformats.org/officeDocument/2006/relationships/hyperlink" Target="https://www.cbr.ru/hd_base/zcyc_params/zcyc/?DateTo=03.03.2017" TargetMode="External"/><Relationship Id="rId468" Type="http://schemas.openxmlformats.org/officeDocument/2006/relationships/hyperlink" Target="https://www.cbr.ru/hd_base/zcyc_params/zcyc/?DateTo=25.03.2016" TargetMode="External"/><Relationship Id="rId25" Type="http://schemas.openxmlformats.org/officeDocument/2006/relationships/hyperlink" Target="https://www.cbr.ru/hd_base/zcyc_params/zcyc/?DateTo=26.12.2017" TargetMode="External"/><Relationship Id="rId67" Type="http://schemas.openxmlformats.org/officeDocument/2006/relationships/hyperlink" Target="https://www.cbr.ru/hd_base/zcyc_params/zcyc/?DateTo=26.10.2017" TargetMode="External"/><Relationship Id="rId272" Type="http://schemas.openxmlformats.org/officeDocument/2006/relationships/hyperlink" Target="https://www.cbr.ru/hd_base/zcyc_params/zcyc/?DateTo=03.01.2017" TargetMode="External"/><Relationship Id="rId328" Type="http://schemas.openxmlformats.org/officeDocument/2006/relationships/hyperlink" Target="https://www.cbr.ru/hd_base/zcyc_params/zcyc/?DateTo=13.10.2016" TargetMode="External"/><Relationship Id="rId132" Type="http://schemas.openxmlformats.org/officeDocument/2006/relationships/hyperlink" Target="https://www.cbr.ru/hd_base/zcyc_params/zcyc/?DateTo=27.07.2017" TargetMode="External"/><Relationship Id="rId174" Type="http://schemas.openxmlformats.org/officeDocument/2006/relationships/hyperlink" Target="https://www.cbr.ru/hd_base/zcyc_params/zcyc/?DateTo=29.05.2017" TargetMode="External"/><Relationship Id="rId381" Type="http://schemas.openxmlformats.org/officeDocument/2006/relationships/hyperlink" Target="https://www.cbr.ru/hd_base/zcyc_params/zcyc/?DateTo=01.08.2016" TargetMode="External"/><Relationship Id="rId241" Type="http://schemas.openxmlformats.org/officeDocument/2006/relationships/hyperlink" Target="https://www.cbr.ru/hd_base/zcyc_params/zcyc/?DateTo=15.02.2017" TargetMode="External"/><Relationship Id="rId437" Type="http://schemas.openxmlformats.org/officeDocument/2006/relationships/hyperlink" Target="https://www.cbr.ru/hd_base/zcyc_params/zcyc/?DateTo=12.05.2016" TargetMode="External"/><Relationship Id="rId479" Type="http://schemas.openxmlformats.org/officeDocument/2006/relationships/hyperlink" Target="https://www.cbr.ru/hd_base/zcyc_params/zcyc/?DateTo=10.03.2016" TargetMode="External"/><Relationship Id="rId36" Type="http://schemas.openxmlformats.org/officeDocument/2006/relationships/hyperlink" Target="https://www.cbr.ru/hd_base/zcyc_params/zcyc/?DateTo=11.12.2017" TargetMode="External"/><Relationship Id="rId283" Type="http://schemas.openxmlformats.org/officeDocument/2006/relationships/hyperlink" Target="https://www.cbr.ru/hd_base/zcyc_params/zcyc/?DateTo=16.12.2016" TargetMode="External"/><Relationship Id="rId339" Type="http://schemas.openxmlformats.org/officeDocument/2006/relationships/hyperlink" Target="https://www.cbr.ru/hd_base/zcyc_params/zcyc/?DateTo=28.09.2016" TargetMode="External"/><Relationship Id="rId490" Type="http://schemas.openxmlformats.org/officeDocument/2006/relationships/hyperlink" Target="https://www.cbr.ru/hd_base/zcyc_params/zcyc/?DateTo=22.02.2016" TargetMode="External"/><Relationship Id="rId504" Type="http://schemas.openxmlformats.org/officeDocument/2006/relationships/hyperlink" Target="https://www.cbr.ru/hd_base/zcyc_params/zcyc/?DateTo=03.02.2016" TargetMode="External"/><Relationship Id="rId78" Type="http://schemas.openxmlformats.org/officeDocument/2006/relationships/hyperlink" Target="https://www.cbr.ru/hd_base/zcyc_params/zcyc/?DateTo=11.10.2017" TargetMode="External"/><Relationship Id="rId101" Type="http://schemas.openxmlformats.org/officeDocument/2006/relationships/hyperlink" Target="https://www.cbr.ru/hd_base/zcyc_params/zcyc/?DateTo=08.09.2017" TargetMode="External"/><Relationship Id="rId143" Type="http://schemas.openxmlformats.org/officeDocument/2006/relationships/hyperlink" Target="https://www.cbr.ru/hd_base/zcyc_params/zcyc/?DateTo=12.07.2017" TargetMode="External"/><Relationship Id="rId185" Type="http://schemas.openxmlformats.org/officeDocument/2006/relationships/hyperlink" Target="https://www.cbr.ru/hd_base/zcyc_params/zcyc/?DateTo=12.05.2017" TargetMode="External"/><Relationship Id="rId350" Type="http://schemas.openxmlformats.org/officeDocument/2006/relationships/hyperlink" Target="https://www.cbr.ru/hd_base/zcyc_params/zcyc/?DateTo=13.09.2016" TargetMode="External"/><Relationship Id="rId406" Type="http://schemas.openxmlformats.org/officeDocument/2006/relationships/hyperlink" Target="https://www.cbr.ru/hd_base/zcyc_params/zcyc/?DateTo=27.06.2016" TargetMode="External"/><Relationship Id="rId9" Type="http://schemas.openxmlformats.org/officeDocument/2006/relationships/hyperlink" Target="https://www.cbr.ru/hd_base/zcyc_params/zcyc/?DateTo=22.01.2018" TargetMode="External"/><Relationship Id="rId210" Type="http://schemas.openxmlformats.org/officeDocument/2006/relationships/hyperlink" Target="https://www.cbr.ru/hd_base/zcyc_params/zcyc/?DateTo=03.04.2017" TargetMode="External"/><Relationship Id="rId392" Type="http://schemas.openxmlformats.org/officeDocument/2006/relationships/hyperlink" Target="https://www.cbr.ru/hd_base/zcyc_params/zcyc/?DateTo=15.07.2016" TargetMode="External"/><Relationship Id="rId448" Type="http://schemas.openxmlformats.org/officeDocument/2006/relationships/hyperlink" Target="https://www.cbr.ru/hd_base/zcyc_params/zcyc/?DateTo=22.04.2016" TargetMode="External"/><Relationship Id="rId252" Type="http://schemas.openxmlformats.org/officeDocument/2006/relationships/hyperlink" Target="https://www.cbr.ru/hd_base/zcyc_params/zcyc/?DateTo=31.01.2017" TargetMode="External"/><Relationship Id="rId294" Type="http://schemas.openxmlformats.org/officeDocument/2006/relationships/hyperlink" Target="https://www.cbr.ru/hd_base/zcyc_params/zcyc/?DateTo=01.12.2016" TargetMode="External"/><Relationship Id="rId308" Type="http://schemas.openxmlformats.org/officeDocument/2006/relationships/hyperlink" Target="https://www.cbr.ru/hd_base/zcyc_params/zcyc/?DateTo=11.11.2016" TargetMode="External"/><Relationship Id="rId47" Type="http://schemas.openxmlformats.org/officeDocument/2006/relationships/hyperlink" Target="https://www.cbr.ru/hd_base/zcyc_params/zcyc/?DateTo=24.11.2017" TargetMode="External"/><Relationship Id="rId89" Type="http://schemas.openxmlformats.org/officeDocument/2006/relationships/hyperlink" Target="https://www.cbr.ru/hd_base/zcyc_params/zcyc/?DateTo=26.09.2017" TargetMode="External"/><Relationship Id="rId112" Type="http://schemas.openxmlformats.org/officeDocument/2006/relationships/hyperlink" Target="https://www.cbr.ru/hd_base/zcyc_params/zcyc/?DateTo=24.08.2017" TargetMode="External"/><Relationship Id="rId154" Type="http://schemas.openxmlformats.org/officeDocument/2006/relationships/hyperlink" Target="https://www.cbr.ru/hd_base/zcyc_params/zcyc/?DateTo=27.06.2017" TargetMode="External"/><Relationship Id="rId361" Type="http://schemas.openxmlformats.org/officeDocument/2006/relationships/hyperlink" Target="https://www.cbr.ru/hd_base/zcyc_params/zcyc/?DateTo=29.08.2016" TargetMode="External"/><Relationship Id="rId196" Type="http://schemas.openxmlformats.org/officeDocument/2006/relationships/hyperlink" Target="https://www.cbr.ru/hd_base/zcyc_params/zcyc/?DateTo=24.04.2017" TargetMode="External"/><Relationship Id="rId417" Type="http://schemas.openxmlformats.org/officeDocument/2006/relationships/hyperlink" Target="https://www.cbr.ru/hd_base/zcyc_params/zcyc/?DateTo=09.06.2016" TargetMode="External"/><Relationship Id="rId459" Type="http://schemas.openxmlformats.org/officeDocument/2006/relationships/hyperlink" Target="https://www.cbr.ru/hd_base/zcyc_params/zcyc/?DateTo=07.04.2016" TargetMode="External"/><Relationship Id="rId16" Type="http://schemas.openxmlformats.org/officeDocument/2006/relationships/hyperlink" Target="https://www.cbr.ru/hd_base/zcyc_params/zcyc/?DateTo=11.01.2018" TargetMode="External"/><Relationship Id="rId221" Type="http://schemas.openxmlformats.org/officeDocument/2006/relationships/hyperlink" Target="https://www.cbr.ru/hd_base/zcyc_params/zcyc/?DateTo=17.03.2017" TargetMode="External"/><Relationship Id="rId263" Type="http://schemas.openxmlformats.org/officeDocument/2006/relationships/hyperlink" Target="https://www.cbr.ru/hd_base/zcyc_params/zcyc/?DateTo=16.01.2017" TargetMode="External"/><Relationship Id="rId319" Type="http://schemas.openxmlformats.org/officeDocument/2006/relationships/hyperlink" Target="https://www.cbr.ru/hd_base/zcyc_params/zcyc/?DateTo=26.10.2016" TargetMode="External"/><Relationship Id="rId470" Type="http://schemas.openxmlformats.org/officeDocument/2006/relationships/hyperlink" Target="https://www.cbr.ru/hd_base/zcyc_params/zcyc/?DateTo=23.03.2016" TargetMode="External"/><Relationship Id="rId58" Type="http://schemas.openxmlformats.org/officeDocument/2006/relationships/hyperlink" Target="https://www.cbr.ru/hd_base/zcyc_params/zcyc/?DateTo=09.11.2017" TargetMode="External"/><Relationship Id="rId123" Type="http://schemas.openxmlformats.org/officeDocument/2006/relationships/hyperlink" Target="https://www.cbr.ru/hd_base/zcyc_params/zcyc/?DateTo=09.08.2017" TargetMode="External"/><Relationship Id="rId330" Type="http://schemas.openxmlformats.org/officeDocument/2006/relationships/hyperlink" Target="https://www.cbr.ru/hd_base/zcyc_params/zcyc/?DateTo=11.10.2016" TargetMode="External"/><Relationship Id="rId165" Type="http://schemas.openxmlformats.org/officeDocument/2006/relationships/hyperlink" Target="https://www.cbr.ru/hd_base/zcyc_params/zcyc/?DateTo=09.06.2017" TargetMode="External"/><Relationship Id="rId372" Type="http://schemas.openxmlformats.org/officeDocument/2006/relationships/hyperlink" Target="https://www.cbr.ru/hd_base/zcyc_params/zcyc/?DateTo=12.08.2016" TargetMode="External"/><Relationship Id="rId428" Type="http://schemas.openxmlformats.org/officeDocument/2006/relationships/hyperlink" Target="https://www.cbr.ru/hd_base/zcyc_params/zcyc/?DateTo=25.05.2016" TargetMode="External"/><Relationship Id="rId232" Type="http://schemas.openxmlformats.org/officeDocument/2006/relationships/hyperlink" Target="https://www.cbr.ru/hd_base/zcyc_params/zcyc/?DateTo=01.03.2017" TargetMode="External"/><Relationship Id="rId274" Type="http://schemas.openxmlformats.org/officeDocument/2006/relationships/hyperlink" Target="https://www.cbr.ru/hd_base/zcyc_params/zcyc/?DateTo=29.12.2016" TargetMode="External"/><Relationship Id="rId481" Type="http://schemas.openxmlformats.org/officeDocument/2006/relationships/hyperlink" Target="https://www.cbr.ru/hd_base/zcyc_params/zcyc/?DateTo=07.03.2016" TargetMode="External"/><Relationship Id="rId27" Type="http://schemas.openxmlformats.org/officeDocument/2006/relationships/hyperlink" Target="https://www.cbr.ru/hd_base/zcyc_params/zcyc/?DateTo=22.12.2017" TargetMode="External"/><Relationship Id="rId69" Type="http://schemas.openxmlformats.org/officeDocument/2006/relationships/hyperlink" Target="https://www.cbr.ru/hd_base/zcyc_params/zcyc/?DateTo=24.10.2017" TargetMode="External"/><Relationship Id="rId134" Type="http://schemas.openxmlformats.org/officeDocument/2006/relationships/hyperlink" Target="https://www.cbr.ru/hd_base/zcyc_params/zcyc/?DateTo=25.07.2017" TargetMode="External"/><Relationship Id="rId80" Type="http://schemas.openxmlformats.org/officeDocument/2006/relationships/hyperlink" Target="https://www.cbr.ru/hd_base/zcyc_params/zcyc/?DateTo=09.10.2017" TargetMode="External"/><Relationship Id="rId176" Type="http://schemas.openxmlformats.org/officeDocument/2006/relationships/hyperlink" Target="https://www.cbr.ru/hd_base/zcyc_params/zcyc/?DateTo=25.05.2017" TargetMode="External"/><Relationship Id="rId341" Type="http://schemas.openxmlformats.org/officeDocument/2006/relationships/hyperlink" Target="https://www.cbr.ru/hd_base/zcyc_params/zcyc/?DateTo=26.09.2016" TargetMode="External"/><Relationship Id="rId383" Type="http://schemas.openxmlformats.org/officeDocument/2006/relationships/hyperlink" Target="https://www.cbr.ru/hd_base/zcyc_params/zcyc/?DateTo=28.07.2016" TargetMode="External"/><Relationship Id="rId439" Type="http://schemas.openxmlformats.org/officeDocument/2006/relationships/hyperlink" Target="https://www.cbr.ru/hd_base/zcyc_params/zcyc/?DateTo=10.05.2016" TargetMode="External"/><Relationship Id="rId201" Type="http://schemas.openxmlformats.org/officeDocument/2006/relationships/hyperlink" Target="https://www.cbr.ru/hd_base/zcyc_params/zcyc/?DateTo=14.04.2017" TargetMode="External"/><Relationship Id="rId243" Type="http://schemas.openxmlformats.org/officeDocument/2006/relationships/hyperlink" Target="https://www.cbr.ru/hd_base/zcyc_params/zcyc/?DateTo=13.02.2017" TargetMode="External"/><Relationship Id="rId285" Type="http://schemas.openxmlformats.org/officeDocument/2006/relationships/hyperlink" Target="https://www.cbr.ru/hd_base/zcyc_params/zcyc/?DateTo=14.12.2016" TargetMode="External"/><Relationship Id="rId450" Type="http://schemas.openxmlformats.org/officeDocument/2006/relationships/hyperlink" Target="https://www.cbr.ru/hd_base/zcyc_params/zcyc/?DateTo=20.04.2016" TargetMode="External"/><Relationship Id="rId38" Type="http://schemas.openxmlformats.org/officeDocument/2006/relationships/hyperlink" Target="https://www.cbr.ru/hd_base/zcyc_params/zcyc/?DateTo=07.12.2017" TargetMode="External"/><Relationship Id="rId103" Type="http://schemas.openxmlformats.org/officeDocument/2006/relationships/hyperlink" Target="https://www.cbr.ru/hd_base/zcyc_params/zcyc/?DateTo=06.09.2017" TargetMode="External"/><Relationship Id="rId310" Type="http://schemas.openxmlformats.org/officeDocument/2006/relationships/hyperlink" Target="https://www.cbr.ru/hd_base/zcyc_params/zcyc/?DateTo=09.11.2016" TargetMode="External"/><Relationship Id="rId492" Type="http://schemas.openxmlformats.org/officeDocument/2006/relationships/hyperlink" Target="https://www.cbr.ru/hd_base/zcyc_params/zcyc/?DateTo=19.02.2016" TargetMode="External"/><Relationship Id="rId91" Type="http://schemas.openxmlformats.org/officeDocument/2006/relationships/hyperlink" Target="https://www.cbr.ru/hd_base/zcyc_params/zcyc/?DateTo=22.09.2017" TargetMode="External"/><Relationship Id="rId145" Type="http://schemas.openxmlformats.org/officeDocument/2006/relationships/hyperlink" Target="https://www.cbr.ru/hd_base/zcyc_params/zcyc/?DateTo=10.07.2017" TargetMode="External"/><Relationship Id="rId187" Type="http://schemas.openxmlformats.org/officeDocument/2006/relationships/hyperlink" Target="https://www.cbr.ru/hd_base/zcyc_params/zcyc/?DateTo=10.05.2017" TargetMode="External"/><Relationship Id="rId352" Type="http://schemas.openxmlformats.org/officeDocument/2006/relationships/hyperlink" Target="https://www.cbr.ru/hd_base/zcyc_params/zcyc/?DateTo=09.09.2016" TargetMode="External"/><Relationship Id="rId394" Type="http://schemas.openxmlformats.org/officeDocument/2006/relationships/hyperlink" Target="https://www.cbr.ru/hd_base/zcyc_params/zcyc/?DateTo=13.07.2016" TargetMode="External"/><Relationship Id="rId408" Type="http://schemas.openxmlformats.org/officeDocument/2006/relationships/hyperlink" Target="https://www.cbr.ru/hd_base/zcyc_params/zcyc/?DateTo=23.06.2016" TargetMode="External"/><Relationship Id="rId212" Type="http://schemas.openxmlformats.org/officeDocument/2006/relationships/hyperlink" Target="https://www.cbr.ru/hd_base/zcyc_params/zcyc/?DateTo=30.03.2017" TargetMode="External"/><Relationship Id="rId254" Type="http://schemas.openxmlformats.org/officeDocument/2006/relationships/hyperlink" Target="https://www.cbr.ru/hd_base/zcyc_params/zcyc/?DateTo=27.01.2017" TargetMode="External"/><Relationship Id="rId49" Type="http://schemas.openxmlformats.org/officeDocument/2006/relationships/hyperlink" Target="https://www.cbr.ru/hd_base/zcyc_params/zcyc/?DateTo=22.11.2017" TargetMode="External"/><Relationship Id="rId114" Type="http://schemas.openxmlformats.org/officeDocument/2006/relationships/hyperlink" Target="https://www.cbr.ru/hd_base/zcyc_params/zcyc/?DateTo=22.08.2017" TargetMode="External"/><Relationship Id="rId296" Type="http://schemas.openxmlformats.org/officeDocument/2006/relationships/hyperlink" Target="https://www.cbr.ru/hd_base/zcyc_params/zcyc/?DateTo=29.11.2016" TargetMode="External"/><Relationship Id="rId461" Type="http://schemas.openxmlformats.org/officeDocument/2006/relationships/hyperlink" Target="https://www.cbr.ru/hd_base/zcyc_params/zcyc/?DateTo=05.04.2016" TargetMode="External"/><Relationship Id="rId60" Type="http://schemas.openxmlformats.org/officeDocument/2006/relationships/hyperlink" Target="https://www.cbr.ru/hd_base/zcyc_params/zcyc/?DateTo=07.11.2017" TargetMode="External"/><Relationship Id="rId156" Type="http://schemas.openxmlformats.org/officeDocument/2006/relationships/hyperlink" Target="https://www.cbr.ru/hd_base/zcyc_params/zcyc/?DateTo=23.06.2017" TargetMode="External"/><Relationship Id="rId198" Type="http://schemas.openxmlformats.org/officeDocument/2006/relationships/hyperlink" Target="https://www.cbr.ru/hd_base/zcyc_params/zcyc/?DateTo=19.04.2017" TargetMode="External"/><Relationship Id="rId321" Type="http://schemas.openxmlformats.org/officeDocument/2006/relationships/hyperlink" Target="https://www.cbr.ru/hd_base/zcyc_params/zcyc/?DateTo=24.10.2016" TargetMode="External"/><Relationship Id="rId363" Type="http://schemas.openxmlformats.org/officeDocument/2006/relationships/hyperlink" Target="https://www.cbr.ru/hd_base/zcyc_params/zcyc/?DateTo=25.08.2016" TargetMode="External"/><Relationship Id="rId419" Type="http://schemas.openxmlformats.org/officeDocument/2006/relationships/hyperlink" Target="https://www.cbr.ru/hd_base/zcyc_params/zcyc/?DateTo=07.06.2016" TargetMode="External"/><Relationship Id="rId223" Type="http://schemas.openxmlformats.org/officeDocument/2006/relationships/hyperlink" Target="https://www.cbr.ru/hd_base/zcyc_params/zcyc/?DateTo=15.03.2017" TargetMode="External"/><Relationship Id="rId430" Type="http://schemas.openxmlformats.org/officeDocument/2006/relationships/hyperlink" Target="https://www.cbr.ru/hd_base/zcyc_params/zcyc/?DateTo=23.05.2016" TargetMode="External"/><Relationship Id="rId18" Type="http://schemas.openxmlformats.org/officeDocument/2006/relationships/hyperlink" Target="https://www.cbr.ru/hd_base/zcyc_params/zcyc/?DateTo=09.01.2018" TargetMode="External"/><Relationship Id="rId265" Type="http://schemas.openxmlformats.org/officeDocument/2006/relationships/hyperlink" Target="https://www.cbr.ru/hd_base/zcyc_params/zcyc/?DateTo=12.01.2017" TargetMode="External"/><Relationship Id="rId472" Type="http://schemas.openxmlformats.org/officeDocument/2006/relationships/hyperlink" Target="https://www.cbr.ru/hd_base/zcyc_params/zcyc/?DateTo=21.03.2016" TargetMode="External"/><Relationship Id="rId125" Type="http://schemas.openxmlformats.org/officeDocument/2006/relationships/hyperlink" Target="https://www.cbr.ru/hd_base/zcyc_params/zcyc/?DateTo=07.08.2017" TargetMode="External"/><Relationship Id="rId167" Type="http://schemas.openxmlformats.org/officeDocument/2006/relationships/hyperlink" Target="https://www.cbr.ru/hd_base/zcyc_params/zcyc/?DateTo=07.06.2017" TargetMode="External"/><Relationship Id="rId332" Type="http://schemas.openxmlformats.org/officeDocument/2006/relationships/hyperlink" Target="https://www.cbr.ru/hd_base/zcyc_params/zcyc/?DateTo=07.10.2016" TargetMode="External"/><Relationship Id="rId374" Type="http://schemas.openxmlformats.org/officeDocument/2006/relationships/hyperlink" Target="https://www.cbr.ru/hd_base/zcyc_params/zcyc/?DateTo=10.08.2016" TargetMode="External"/><Relationship Id="rId71" Type="http://schemas.openxmlformats.org/officeDocument/2006/relationships/hyperlink" Target="https://www.cbr.ru/hd_base/zcyc_params/zcyc/?DateTo=20.10.2017" TargetMode="External"/><Relationship Id="rId234" Type="http://schemas.openxmlformats.org/officeDocument/2006/relationships/hyperlink" Target="https://www.cbr.ru/hd_base/zcyc_params/zcyc/?DateTo=27.02.2017" TargetMode="External"/><Relationship Id="rId2" Type="http://schemas.openxmlformats.org/officeDocument/2006/relationships/hyperlink" Target="https://www.cbr.ru/hd_base/zcyc_params/zcyc/?DateTo=31.01.2018" TargetMode="External"/><Relationship Id="rId29" Type="http://schemas.openxmlformats.org/officeDocument/2006/relationships/hyperlink" Target="https://www.cbr.ru/hd_base/zcyc_params/zcyc/?DateTo=20.12.2017" TargetMode="External"/><Relationship Id="rId276" Type="http://schemas.openxmlformats.org/officeDocument/2006/relationships/hyperlink" Target="https://www.cbr.ru/hd_base/zcyc_params/zcyc/?DateTo=27.12.2016" TargetMode="External"/><Relationship Id="rId441" Type="http://schemas.openxmlformats.org/officeDocument/2006/relationships/hyperlink" Target="https://www.cbr.ru/hd_base/zcyc_params/zcyc/?DateTo=05.05.2016" TargetMode="External"/><Relationship Id="rId483" Type="http://schemas.openxmlformats.org/officeDocument/2006/relationships/hyperlink" Target="https://www.cbr.ru/hd_base/zcyc_params/zcyc/?DateTo=03.03.2016" TargetMode="External"/><Relationship Id="rId40" Type="http://schemas.openxmlformats.org/officeDocument/2006/relationships/hyperlink" Target="https://www.cbr.ru/hd_base/zcyc_params/zcyc/?DateTo=05.12.2017" TargetMode="External"/><Relationship Id="rId136" Type="http://schemas.openxmlformats.org/officeDocument/2006/relationships/hyperlink" Target="https://www.cbr.ru/hd_base/zcyc_params/zcyc/?DateTo=21.07.2017" TargetMode="External"/><Relationship Id="rId178" Type="http://schemas.openxmlformats.org/officeDocument/2006/relationships/hyperlink" Target="https://www.cbr.ru/hd_base/zcyc_params/zcyc/?DateTo=23.05.2017" TargetMode="External"/><Relationship Id="rId301" Type="http://schemas.openxmlformats.org/officeDocument/2006/relationships/hyperlink" Target="https://www.cbr.ru/hd_base/zcyc_params/zcyc/?DateTo=22.11.2016" TargetMode="External"/><Relationship Id="rId343" Type="http://schemas.openxmlformats.org/officeDocument/2006/relationships/hyperlink" Target="https://www.cbr.ru/hd_base/zcyc_params/zcyc/?DateTo=22.09.2016" TargetMode="External"/><Relationship Id="rId82" Type="http://schemas.openxmlformats.org/officeDocument/2006/relationships/hyperlink" Target="https://www.cbr.ru/hd_base/zcyc_params/zcyc/?DateTo=05.10.2017" TargetMode="External"/><Relationship Id="rId203" Type="http://schemas.openxmlformats.org/officeDocument/2006/relationships/hyperlink" Target="https://www.cbr.ru/hd_base/zcyc_params/zcyc/?DateTo=12.04.2017" TargetMode="External"/><Relationship Id="rId385" Type="http://schemas.openxmlformats.org/officeDocument/2006/relationships/hyperlink" Target="https://www.cbr.ru/hd_base/zcyc_params/zcyc/?DateTo=26.07.2016" TargetMode="External"/><Relationship Id="rId245" Type="http://schemas.openxmlformats.org/officeDocument/2006/relationships/hyperlink" Target="https://www.cbr.ru/hd_base/zcyc_params/zcyc/?DateTo=09.02.2017" TargetMode="External"/><Relationship Id="rId287" Type="http://schemas.openxmlformats.org/officeDocument/2006/relationships/hyperlink" Target="https://www.cbr.ru/hd_base/zcyc_params/zcyc/?DateTo=12.12.2016" TargetMode="External"/><Relationship Id="rId410" Type="http://schemas.openxmlformats.org/officeDocument/2006/relationships/hyperlink" Target="https://www.cbr.ru/hd_base/zcyc_params/zcyc/?DateTo=21.06.2016" TargetMode="External"/><Relationship Id="rId452" Type="http://schemas.openxmlformats.org/officeDocument/2006/relationships/hyperlink" Target="https://www.cbr.ru/hd_base/zcyc_params/zcyc/?DateTo=18.04.2016" TargetMode="External"/><Relationship Id="rId494" Type="http://schemas.openxmlformats.org/officeDocument/2006/relationships/hyperlink" Target="https://www.cbr.ru/hd_base/zcyc_params/zcyc/?DateTo=17.02.2016" TargetMode="External"/><Relationship Id="rId105" Type="http://schemas.openxmlformats.org/officeDocument/2006/relationships/hyperlink" Target="https://www.cbr.ru/hd_base/zcyc_params/zcyc/?DateTo=04.09.2017" TargetMode="External"/><Relationship Id="rId147" Type="http://schemas.openxmlformats.org/officeDocument/2006/relationships/hyperlink" Target="https://www.cbr.ru/hd_base/zcyc_params/zcyc/?DateTo=06.07.2017" TargetMode="External"/><Relationship Id="rId312" Type="http://schemas.openxmlformats.org/officeDocument/2006/relationships/hyperlink" Target="https://www.cbr.ru/hd_base/zcyc_params/zcyc/?DateTo=07.11.2016" TargetMode="External"/><Relationship Id="rId354" Type="http://schemas.openxmlformats.org/officeDocument/2006/relationships/hyperlink" Target="https://www.cbr.ru/hd_base/zcyc_params/zcyc/?DateTo=07.09.2016" TargetMode="External"/><Relationship Id="rId51" Type="http://schemas.openxmlformats.org/officeDocument/2006/relationships/hyperlink" Target="https://www.cbr.ru/hd_base/zcyc_params/zcyc/?DateTo=20.11.2017" TargetMode="External"/><Relationship Id="rId93" Type="http://schemas.openxmlformats.org/officeDocument/2006/relationships/hyperlink" Target="https://www.cbr.ru/hd_base/zcyc_params/zcyc/?DateTo=20.09.2017" TargetMode="External"/><Relationship Id="rId189" Type="http://schemas.openxmlformats.org/officeDocument/2006/relationships/hyperlink" Target="https://www.cbr.ru/hd_base/zcyc_params/zcyc/?DateTo=04.05.2017" TargetMode="External"/><Relationship Id="rId396" Type="http://schemas.openxmlformats.org/officeDocument/2006/relationships/hyperlink" Target="https://www.cbr.ru/hd_base/zcyc_params/zcyc/?DateTo=11.07.2016" TargetMode="External"/><Relationship Id="rId214" Type="http://schemas.openxmlformats.org/officeDocument/2006/relationships/hyperlink" Target="https://www.cbr.ru/hd_base/zcyc_params/zcyc/?DateTo=28.03.2017" TargetMode="External"/><Relationship Id="rId256" Type="http://schemas.openxmlformats.org/officeDocument/2006/relationships/hyperlink" Target="https://www.cbr.ru/hd_base/zcyc_params/zcyc/?DateTo=25.01.2017" TargetMode="External"/><Relationship Id="rId298" Type="http://schemas.openxmlformats.org/officeDocument/2006/relationships/hyperlink" Target="https://www.cbr.ru/hd_base/zcyc_params/zcyc/?DateTo=25.11.2016" TargetMode="External"/><Relationship Id="rId421" Type="http://schemas.openxmlformats.org/officeDocument/2006/relationships/hyperlink" Target="https://www.cbr.ru/hd_base/zcyc_params/zcyc/?DateTo=03.06.2016" TargetMode="External"/><Relationship Id="rId463" Type="http://schemas.openxmlformats.org/officeDocument/2006/relationships/hyperlink" Target="https://www.cbr.ru/hd_base/zcyc_params/zcyc/?DateTo=01.04.2016" TargetMode="External"/><Relationship Id="rId116" Type="http://schemas.openxmlformats.org/officeDocument/2006/relationships/hyperlink" Target="https://www.cbr.ru/hd_base/zcyc_params/zcyc/?DateTo=18.08.2017" TargetMode="External"/><Relationship Id="rId158" Type="http://schemas.openxmlformats.org/officeDocument/2006/relationships/hyperlink" Target="https://www.cbr.ru/hd_base/zcyc_params/zcyc/?DateTo=21.06.2017" TargetMode="External"/><Relationship Id="rId323" Type="http://schemas.openxmlformats.org/officeDocument/2006/relationships/hyperlink" Target="https://www.cbr.ru/hd_base/zcyc_params/zcyc/?DateTo=20.10.2016" TargetMode="External"/><Relationship Id="rId20" Type="http://schemas.openxmlformats.org/officeDocument/2006/relationships/hyperlink" Target="https://www.cbr.ru/hd_base/zcyc_params/zcyc/?DateTo=04.01.2018" TargetMode="External"/><Relationship Id="rId62" Type="http://schemas.openxmlformats.org/officeDocument/2006/relationships/hyperlink" Target="https://www.cbr.ru/hd_base/zcyc_params/zcyc/?DateTo=02.11.2017" TargetMode="External"/><Relationship Id="rId365" Type="http://schemas.openxmlformats.org/officeDocument/2006/relationships/hyperlink" Target="https://www.cbr.ru/hd_base/zcyc_params/zcyc/?DateTo=23.08.2016" TargetMode="External"/><Relationship Id="rId225" Type="http://schemas.openxmlformats.org/officeDocument/2006/relationships/hyperlink" Target="https://www.cbr.ru/hd_base/zcyc_params/zcyc/?DateTo=13.03.2017" TargetMode="External"/><Relationship Id="rId267" Type="http://schemas.openxmlformats.org/officeDocument/2006/relationships/hyperlink" Target="https://www.cbr.ru/hd_base/zcyc_params/zcyc/?DateTo=10.01.2017" TargetMode="External"/><Relationship Id="rId432" Type="http://schemas.openxmlformats.org/officeDocument/2006/relationships/hyperlink" Target="https://www.cbr.ru/hd_base/zcyc_params/zcyc/?DateTo=19.05.2016" TargetMode="External"/><Relationship Id="rId474" Type="http://schemas.openxmlformats.org/officeDocument/2006/relationships/hyperlink" Target="https://www.cbr.ru/hd_base/zcyc_params/zcyc/?DateTo=17.03.2016" TargetMode="External"/><Relationship Id="rId127" Type="http://schemas.openxmlformats.org/officeDocument/2006/relationships/hyperlink" Target="https://www.cbr.ru/hd_base/zcyc_params/zcyc/?DateTo=03.08.2017" TargetMode="External"/><Relationship Id="rId31" Type="http://schemas.openxmlformats.org/officeDocument/2006/relationships/hyperlink" Target="https://www.cbr.ru/hd_base/zcyc_params/zcyc/?DateTo=18.12.2017" TargetMode="External"/><Relationship Id="rId73" Type="http://schemas.openxmlformats.org/officeDocument/2006/relationships/hyperlink" Target="https://www.cbr.ru/hd_base/zcyc_params/zcyc/?DateTo=18.10.2017" TargetMode="External"/><Relationship Id="rId169" Type="http://schemas.openxmlformats.org/officeDocument/2006/relationships/hyperlink" Target="https://www.cbr.ru/hd_base/zcyc_params/zcyc/?DateTo=05.06.2017" TargetMode="External"/><Relationship Id="rId334" Type="http://schemas.openxmlformats.org/officeDocument/2006/relationships/hyperlink" Target="https://www.cbr.ru/hd_base/zcyc_params/zcyc/?DateTo=05.10.2016" TargetMode="External"/><Relationship Id="rId376" Type="http://schemas.openxmlformats.org/officeDocument/2006/relationships/hyperlink" Target="https://www.cbr.ru/hd_base/zcyc_params/zcyc/?DateTo=08.08.2016" TargetMode="External"/><Relationship Id="rId4" Type="http://schemas.openxmlformats.org/officeDocument/2006/relationships/hyperlink" Target="https://www.cbr.ru/hd_base/zcyc_params/zcyc/?DateTo=29.01.2018" TargetMode="External"/><Relationship Id="rId180" Type="http://schemas.openxmlformats.org/officeDocument/2006/relationships/hyperlink" Target="https://www.cbr.ru/hd_base/zcyc_params/zcyc/?DateTo=19.05.2017" TargetMode="External"/><Relationship Id="rId215" Type="http://schemas.openxmlformats.org/officeDocument/2006/relationships/hyperlink" Target="https://www.cbr.ru/hd_base/zcyc_params/zcyc/?DateTo=27.03.2017" TargetMode="External"/><Relationship Id="rId236" Type="http://schemas.openxmlformats.org/officeDocument/2006/relationships/hyperlink" Target="https://www.cbr.ru/hd_base/zcyc_params/zcyc/?DateTo=22.02.2017" TargetMode="External"/><Relationship Id="rId257" Type="http://schemas.openxmlformats.org/officeDocument/2006/relationships/hyperlink" Target="https://www.cbr.ru/hd_base/zcyc_params/zcyc/?DateTo=24.01.2017" TargetMode="External"/><Relationship Id="rId278" Type="http://schemas.openxmlformats.org/officeDocument/2006/relationships/hyperlink" Target="https://www.cbr.ru/hd_base/zcyc_params/zcyc/?DateTo=23.12.2016" TargetMode="External"/><Relationship Id="rId401" Type="http://schemas.openxmlformats.org/officeDocument/2006/relationships/hyperlink" Target="https://www.cbr.ru/hd_base/zcyc_params/zcyc/?DateTo=04.07.2016" TargetMode="External"/><Relationship Id="rId422" Type="http://schemas.openxmlformats.org/officeDocument/2006/relationships/hyperlink" Target="https://www.cbr.ru/hd_base/zcyc_params/zcyc/?DateTo=02.06.2016" TargetMode="External"/><Relationship Id="rId443" Type="http://schemas.openxmlformats.org/officeDocument/2006/relationships/hyperlink" Target="https://www.cbr.ru/hd_base/zcyc_params/zcyc/?DateTo=29.04.2016" TargetMode="External"/><Relationship Id="rId464" Type="http://schemas.openxmlformats.org/officeDocument/2006/relationships/hyperlink" Target="https://www.cbr.ru/hd_base/zcyc_params/zcyc/?DateTo=31.03.2016" TargetMode="External"/><Relationship Id="rId303" Type="http://schemas.openxmlformats.org/officeDocument/2006/relationships/hyperlink" Target="https://www.cbr.ru/hd_base/zcyc_params/zcyc/?DateTo=18.11.2016" TargetMode="External"/><Relationship Id="rId485" Type="http://schemas.openxmlformats.org/officeDocument/2006/relationships/hyperlink" Target="https://www.cbr.ru/hd_base/zcyc_params/zcyc/?DateTo=01.03.2016" TargetMode="External"/><Relationship Id="rId42" Type="http://schemas.openxmlformats.org/officeDocument/2006/relationships/hyperlink" Target="https://www.cbr.ru/hd_base/zcyc_params/zcyc/?DateTo=01.12.2017" TargetMode="External"/><Relationship Id="rId84" Type="http://schemas.openxmlformats.org/officeDocument/2006/relationships/hyperlink" Target="https://www.cbr.ru/hd_base/zcyc_params/zcyc/?DateTo=03.10.2017" TargetMode="External"/><Relationship Id="rId138" Type="http://schemas.openxmlformats.org/officeDocument/2006/relationships/hyperlink" Target="https://www.cbr.ru/hd_base/zcyc_params/zcyc/?DateTo=19.07.2017" TargetMode="External"/><Relationship Id="rId345" Type="http://schemas.openxmlformats.org/officeDocument/2006/relationships/hyperlink" Target="https://www.cbr.ru/hd_base/zcyc_params/zcyc/?DateTo=20.09.2016" TargetMode="External"/><Relationship Id="rId387" Type="http://schemas.openxmlformats.org/officeDocument/2006/relationships/hyperlink" Target="https://www.cbr.ru/hd_base/zcyc_params/zcyc/?DateTo=22.07.2016" TargetMode="External"/><Relationship Id="rId191" Type="http://schemas.openxmlformats.org/officeDocument/2006/relationships/hyperlink" Target="https://www.cbr.ru/hd_base/zcyc_params/zcyc/?DateTo=02.05.2017" TargetMode="External"/><Relationship Id="rId205" Type="http://schemas.openxmlformats.org/officeDocument/2006/relationships/hyperlink" Target="https://www.cbr.ru/hd_base/zcyc_params/zcyc/?DateTo=10.04.2017" TargetMode="External"/><Relationship Id="rId247" Type="http://schemas.openxmlformats.org/officeDocument/2006/relationships/hyperlink" Target="https://www.cbr.ru/hd_base/zcyc_params/zcyc/?DateTo=07.02.2017" TargetMode="External"/><Relationship Id="rId412" Type="http://schemas.openxmlformats.org/officeDocument/2006/relationships/hyperlink" Target="https://www.cbr.ru/hd_base/zcyc_params/zcyc/?DateTo=17.06.2016" TargetMode="External"/><Relationship Id="rId107" Type="http://schemas.openxmlformats.org/officeDocument/2006/relationships/hyperlink" Target="https://www.cbr.ru/hd_base/zcyc_params/zcyc/?DateTo=31.08.2017" TargetMode="External"/><Relationship Id="rId289" Type="http://schemas.openxmlformats.org/officeDocument/2006/relationships/hyperlink" Target="https://www.cbr.ru/hd_base/zcyc_params/zcyc/?DateTo=08.12.2016" TargetMode="External"/><Relationship Id="rId454" Type="http://schemas.openxmlformats.org/officeDocument/2006/relationships/hyperlink" Target="https://www.cbr.ru/hd_base/zcyc_params/zcyc/?DateTo=14.04.2016" TargetMode="External"/><Relationship Id="rId496" Type="http://schemas.openxmlformats.org/officeDocument/2006/relationships/hyperlink" Target="https://www.cbr.ru/hd_base/zcyc_params/zcyc/?DateTo=15.02.2016" TargetMode="External"/><Relationship Id="rId11" Type="http://schemas.openxmlformats.org/officeDocument/2006/relationships/hyperlink" Target="https://www.cbr.ru/hd_base/zcyc_params/zcyc/?DateTo=18.01.2018" TargetMode="External"/><Relationship Id="rId53" Type="http://schemas.openxmlformats.org/officeDocument/2006/relationships/hyperlink" Target="https://www.cbr.ru/hd_base/zcyc_params/zcyc/?DateTo=16.11.2017" TargetMode="External"/><Relationship Id="rId149" Type="http://schemas.openxmlformats.org/officeDocument/2006/relationships/hyperlink" Target="https://www.cbr.ru/hd_base/zcyc_params/zcyc/?DateTo=04.07.2017" TargetMode="External"/><Relationship Id="rId314" Type="http://schemas.openxmlformats.org/officeDocument/2006/relationships/hyperlink" Target="https://www.cbr.ru/hd_base/zcyc_params/zcyc/?DateTo=02.11.2016" TargetMode="External"/><Relationship Id="rId356" Type="http://schemas.openxmlformats.org/officeDocument/2006/relationships/hyperlink" Target="https://www.cbr.ru/hd_base/zcyc_params/zcyc/?DateTo=05.09.2016" TargetMode="External"/><Relationship Id="rId398" Type="http://schemas.openxmlformats.org/officeDocument/2006/relationships/hyperlink" Target="https://www.cbr.ru/hd_base/zcyc_params/zcyc/?DateTo=07.07.2016" TargetMode="External"/><Relationship Id="rId95" Type="http://schemas.openxmlformats.org/officeDocument/2006/relationships/hyperlink" Target="https://www.cbr.ru/hd_base/zcyc_params/zcyc/?DateTo=18.09.2017" TargetMode="External"/><Relationship Id="rId160" Type="http://schemas.openxmlformats.org/officeDocument/2006/relationships/hyperlink" Target="https://www.cbr.ru/hd_base/zcyc_params/zcyc/?DateTo=19.06.2017" TargetMode="External"/><Relationship Id="rId216" Type="http://schemas.openxmlformats.org/officeDocument/2006/relationships/hyperlink" Target="https://www.cbr.ru/hd_base/zcyc_params/zcyc/?DateTo=24.03.2017" TargetMode="External"/><Relationship Id="rId423" Type="http://schemas.openxmlformats.org/officeDocument/2006/relationships/hyperlink" Target="https://www.cbr.ru/hd_base/zcyc_params/zcyc/?DateTo=01.06.2016" TargetMode="External"/><Relationship Id="rId258" Type="http://schemas.openxmlformats.org/officeDocument/2006/relationships/hyperlink" Target="https://www.cbr.ru/hd_base/zcyc_params/zcyc/?DateTo=23.01.2017" TargetMode="External"/><Relationship Id="rId465" Type="http://schemas.openxmlformats.org/officeDocument/2006/relationships/hyperlink" Target="https://www.cbr.ru/hd_base/zcyc_params/zcyc/?DateTo=30.03.2016" TargetMode="External"/><Relationship Id="rId22" Type="http://schemas.openxmlformats.org/officeDocument/2006/relationships/hyperlink" Target="https://www.cbr.ru/hd_base/zcyc_params/zcyc/?DateTo=29.12.2017" TargetMode="External"/><Relationship Id="rId64" Type="http://schemas.openxmlformats.org/officeDocument/2006/relationships/hyperlink" Target="https://www.cbr.ru/hd_base/zcyc_params/zcyc/?DateTo=31.10.2017" TargetMode="External"/><Relationship Id="rId118" Type="http://schemas.openxmlformats.org/officeDocument/2006/relationships/hyperlink" Target="https://www.cbr.ru/hd_base/zcyc_params/zcyc/?DateTo=16.08.2017" TargetMode="External"/><Relationship Id="rId325" Type="http://schemas.openxmlformats.org/officeDocument/2006/relationships/hyperlink" Target="https://www.cbr.ru/hd_base/zcyc_params/zcyc/?DateTo=18.10.2016" TargetMode="External"/><Relationship Id="rId367" Type="http://schemas.openxmlformats.org/officeDocument/2006/relationships/hyperlink" Target="https://www.cbr.ru/hd_base/zcyc_params/zcyc/?DateTo=19.08.2016" TargetMode="External"/><Relationship Id="rId171" Type="http://schemas.openxmlformats.org/officeDocument/2006/relationships/hyperlink" Target="https://www.cbr.ru/hd_base/zcyc_params/zcyc/?DateTo=01.06.2017" TargetMode="External"/><Relationship Id="rId227" Type="http://schemas.openxmlformats.org/officeDocument/2006/relationships/hyperlink" Target="https://www.cbr.ru/hd_base/zcyc_params/zcyc/?DateTo=09.03.2017" TargetMode="External"/><Relationship Id="rId269" Type="http://schemas.openxmlformats.org/officeDocument/2006/relationships/hyperlink" Target="https://www.cbr.ru/hd_base/zcyc_params/zcyc/?DateTo=06.01.2017" TargetMode="External"/><Relationship Id="rId434" Type="http://schemas.openxmlformats.org/officeDocument/2006/relationships/hyperlink" Target="https://www.cbr.ru/hd_base/zcyc_params/zcyc/?DateTo=17.05.2016" TargetMode="External"/><Relationship Id="rId476" Type="http://schemas.openxmlformats.org/officeDocument/2006/relationships/hyperlink" Target="https://www.cbr.ru/hd_base/zcyc_params/zcyc/?DateTo=15.03.2016" TargetMode="External"/><Relationship Id="rId33" Type="http://schemas.openxmlformats.org/officeDocument/2006/relationships/hyperlink" Target="https://www.cbr.ru/hd_base/zcyc_params/zcyc/?DateTo=14.12.2017" TargetMode="External"/><Relationship Id="rId129" Type="http://schemas.openxmlformats.org/officeDocument/2006/relationships/hyperlink" Target="https://www.cbr.ru/hd_base/zcyc_params/zcyc/?DateTo=01.08.2017" TargetMode="External"/><Relationship Id="rId280" Type="http://schemas.openxmlformats.org/officeDocument/2006/relationships/hyperlink" Target="https://www.cbr.ru/hd_base/zcyc_params/zcyc/?DateTo=21.12.2016" TargetMode="External"/><Relationship Id="rId336" Type="http://schemas.openxmlformats.org/officeDocument/2006/relationships/hyperlink" Target="https://www.cbr.ru/hd_base/zcyc_params/zcyc/?DateTo=03.10.2016" TargetMode="External"/><Relationship Id="rId501" Type="http://schemas.openxmlformats.org/officeDocument/2006/relationships/hyperlink" Target="https://www.cbr.ru/hd_base/zcyc_params/zcyc/?DateTo=08.02.2016" TargetMode="External"/><Relationship Id="rId75" Type="http://schemas.openxmlformats.org/officeDocument/2006/relationships/hyperlink" Target="https://www.cbr.ru/hd_base/zcyc_params/zcyc/?DateTo=16.10.2017" TargetMode="External"/><Relationship Id="rId140" Type="http://schemas.openxmlformats.org/officeDocument/2006/relationships/hyperlink" Target="https://www.cbr.ru/hd_base/zcyc_params/zcyc/?DateTo=17.07.2017" TargetMode="External"/><Relationship Id="rId182" Type="http://schemas.openxmlformats.org/officeDocument/2006/relationships/hyperlink" Target="https://www.cbr.ru/hd_base/zcyc_params/zcyc/?DateTo=17.05.2017" TargetMode="External"/><Relationship Id="rId378" Type="http://schemas.openxmlformats.org/officeDocument/2006/relationships/hyperlink" Target="https://www.cbr.ru/hd_base/zcyc_params/zcyc/?DateTo=04.08.2016" TargetMode="External"/><Relationship Id="rId403" Type="http://schemas.openxmlformats.org/officeDocument/2006/relationships/hyperlink" Target="https://www.cbr.ru/hd_base/zcyc_params/zcyc/?DateTo=30.06.2016" TargetMode="External"/><Relationship Id="rId6" Type="http://schemas.openxmlformats.org/officeDocument/2006/relationships/hyperlink" Target="https://www.cbr.ru/hd_base/zcyc_params/zcyc/?DateTo=25.01.2018" TargetMode="External"/><Relationship Id="rId238" Type="http://schemas.openxmlformats.org/officeDocument/2006/relationships/hyperlink" Target="https://www.cbr.ru/hd_base/zcyc_params/zcyc/?DateTo=20.02.2017" TargetMode="External"/><Relationship Id="rId445" Type="http://schemas.openxmlformats.org/officeDocument/2006/relationships/hyperlink" Target="https://www.cbr.ru/hd_base/zcyc_params/zcyc/?DateTo=27.04.2016" TargetMode="External"/><Relationship Id="rId487" Type="http://schemas.openxmlformats.org/officeDocument/2006/relationships/hyperlink" Target="https://www.cbr.ru/hd_base/zcyc_params/zcyc/?DateTo=26.02.2016" TargetMode="External"/><Relationship Id="rId291" Type="http://schemas.openxmlformats.org/officeDocument/2006/relationships/hyperlink" Target="https://www.cbr.ru/hd_base/zcyc_params/zcyc/?DateTo=06.12.2016" TargetMode="External"/><Relationship Id="rId305" Type="http://schemas.openxmlformats.org/officeDocument/2006/relationships/hyperlink" Target="https://www.cbr.ru/hd_base/zcyc_params/zcyc/?DateTo=16.11.2016" TargetMode="External"/><Relationship Id="rId347" Type="http://schemas.openxmlformats.org/officeDocument/2006/relationships/hyperlink" Target="https://www.cbr.ru/hd_base/zcyc_params/zcyc/?DateTo=16.09.2016" TargetMode="External"/><Relationship Id="rId44" Type="http://schemas.openxmlformats.org/officeDocument/2006/relationships/hyperlink" Target="https://www.cbr.ru/hd_base/zcyc_params/zcyc/?DateTo=29.11.2017" TargetMode="External"/><Relationship Id="rId86" Type="http://schemas.openxmlformats.org/officeDocument/2006/relationships/hyperlink" Target="https://www.cbr.ru/hd_base/zcyc_params/zcyc/?DateTo=29.09.2017" TargetMode="External"/><Relationship Id="rId151" Type="http://schemas.openxmlformats.org/officeDocument/2006/relationships/hyperlink" Target="https://www.cbr.ru/hd_base/zcyc_params/zcyc/?DateTo=30.06.2017" TargetMode="External"/><Relationship Id="rId389" Type="http://schemas.openxmlformats.org/officeDocument/2006/relationships/hyperlink" Target="https://www.cbr.ru/hd_base/zcyc_params/zcyc/?DateTo=20.07.2016" TargetMode="External"/><Relationship Id="rId193" Type="http://schemas.openxmlformats.org/officeDocument/2006/relationships/hyperlink" Target="https://www.cbr.ru/hd_base/zcyc_params/zcyc/?DateTo=27.04.2017" TargetMode="External"/><Relationship Id="rId207" Type="http://schemas.openxmlformats.org/officeDocument/2006/relationships/hyperlink" Target="https://www.cbr.ru/hd_base/zcyc_params/zcyc/?DateTo=06.04.2017" TargetMode="External"/><Relationship Id="rId249" Type="http://schemas.openxmlformats.org/officeDocument/2006/relationships/hyperlink" Target="https://www.cbr.ru/hd_base/zcyc_params/zcyc/?DateTo=03.02.2017" TargetMode="External"/><Relationship Id="rId414" Type="http://schemas.openxmlformats.org/officeDocument/2006/relationships/hyperlink" Target="https://www.cbr.ru/hd_base/zcyc_params/zcyc/?DateTo=15.06.2016" TargetMode="External"/><Relationship Id="rId456" Type="http://schemas.openxmlformats.org/officeDocument/2006/relationships/hyperlink" Target="https://www.cbr.ru/hd_base/zcyc_params/zcyc/?DateTo=12.04.2016" TargetMode="External"/><Relationship Id="rId498" Type="http://schemas.openxmlformats.org/officeDocument/2006/relationships/hyperlink" Target="https://www.cbr.ru/hd_base/zcyc_params/zcyc/?DateTo=11.02.2016" TargetMode="External"/><Relationship Id="rId13" Type="http://schemas.openxmlformats.org/officeDocument/2006/relationships/hyperlink" Target="https://www.cbr.ru/hd_base/zcyc_params/zcyc/?DateTo=16.01.2018" TargetMode="External"/><Relationship Id="rId109" Type="http://schemas.openxmlformats.org/officeDocument/2006/relationships/hyperlink" Target="https://www.cbr.ru/hd_base/zcyc_params/zcyc/?DateTo=29.08.2017" TargetMode="External"/><Relationship Id="rId260" Type="http://schemas.openxmlformats.org/officeDocument/2006/relationships/hyperlink" Target="https://www.cbr.ru/hd_base/zcyc_params/zcyc/?DateTo=19.01.2017" TargetMode="External"/><Relationship Id="rId316" Type="http://schemas.openxmlformats.org/officeDocument/2006/relationships/hyperlink" Target="https://www.cbr.ru/hd_base/zcyc_params/zcyc/?DateTo=31.10.2016" TargetMode="External"/><Relationship Id="rId55" Type="http://schemas.openxmlformats.org/officeDocument/2006/relationships/hyperlink" Target="https://www.cbr.ru/hd_base/zcyc_params/zcyc/?DateTo=14.11.2017" TargetMode="External"/><Relationship Id="rId97" Type="http://schemas.openxmlformats.org/officeDocument/2006/relationships/hyperlink" Target="https://www.cbr.ru/hd_base/zcyc_params/zcyc/?DateTo=14.09.2017" TargetMode="External"/><Relationship Id="rId120" Type="http://schemas.openxmlformats.org/officeDocument/2006/relationships/hyperlink" Target="https://www.cbr.ru/hd_base/zcyc_params/zcyc/?DateTo=14.08.2017" TargetMode="External"/><Relationship Id="rId358" Type="http://schemas.openxmlformats.org/officeDocument/2006/relationships/hyperlink" Target="https://www.cbr.ru/hd_base/zcyc_params/zcyc/?DateTo=01.09.2016" TargetMode="External"/><Relationship Id="rId162" Type="http://schemas.openxmlformats.org/officeDocument/2006/relationships/hyperlink" Target="https://www.cbr.ru/hd_base/zcyc_params/zcyc/?DateTo=15.06.2017" TargetMode="External"/><Relationship Id="rId218" Type="http://schemas.openxmlformats.org/officeDocument/2006/relationships/hyperlink" Target="https://www.cbr.ru/hd_base/zcyc_params/zcyc/?DateTo=22.03.2017" TargetMode="External"/><Relationship Id="rId425" Type="http://schemas.openxmlformats.org/officeDocument/2006/relationships/hyperlink" Target="https://www.cbr.ru/hd_base/zcyc_params/zcyc/?DateTo=30.05.2016" TargetMode="External"/><Relationship Id="rId467" Type="http://schemas.openxmlformats.org/officeDocument/2006/relationships/hyperlink" Target="https://www.cbr.ru/hd_base/zcyc_params/zcyc/?DateTo=28.03.2016" TargetMode="External"/><Relationship Id="rId271" Type="http://schemas.openxmlformats.org/officeDocument/2006/relationships/hyperlink" Target="https://www.cbr.ru/hd_base/zcyc_params/zcyc/?DateTo=04.01.2017" TargetMode="External"/><Relationship Id="rId24" Type="http://schemas.openxmlformats.org/officeDocument/2006/relationships/hyperlink" Target="https://www.cbr.ru/hd_base/zcyc_params/zcyc/?DateTo=27.12.2017" TargetMode="External"/><Relationship Id="rId66" Type="http://schemas.openxmlformats.org/officeDocument/2006/relationships/hyperlink" Target="https://www.cbr.ru/hd_base/zcyc_params/zcyc/?DateTo=27.10.2017" TargetMode="External"/><Relationship Id="rId131" Type="http://schemas.openxmlformats.org/officeDocument/2006/relationships/hyperlink" Target="https://www.cbr.ru/hd_base/zcyc_params/zcyc/?DateTo=28.07.2017" TargetMode="External"/><Relationship Id="rId327" Type="http://schemas.openxmlformats.org/officeDocument/2006/relationships/hyperlink" Target="https://www.cbr.ru/hd_base/zcyc_params/zcyc/?DateTo=14.10.2016" TargetMode="External"/><Relationship Id="rId369" Type="http://schemas.openxmlformats.org/officeDocument/2006/relationships/hyperlink" Target="https://www.cbr.ru/hd_base/zcyc_params/zcyc/?DateTo=17.08.2016" TargetMode="External"/><Relationship Id="rId173" Type="http://schemas.openxmlformats.org/officeDocument/2006/relationships/hyperlink" Target="https://www.cbr.ru/hd_base/zcyc_params/zcyc/?DateTo=30.05.2017" TargetMode="External"/><Relationship Id="rId229" Type="http://schemas.openxmlformats.org/officeDocument/2006/relationships/hyperlink" Target="https://www.cbr.ru/hd_base/zcyc_params/zcyc/?DateTo=06.03.2017" TargetMode="External"/><Relationship Id="rId380" Type="http://schemas.openxmlformats.org/officeDocument/2006/relationships/hyperlink" Target="https://www.cbr.ru/hd_base/zcyc_params/zcyc/?DateTo=02.08.2016" TargetMode="External"/><Relationship Id="rId436" Type="http://schemas.openxmlformats.org/officeDocument/2006/relationships/hyperlink" Target="https://www.cbr.ru/hd_base/zcyc_params/zcyc/?DateTo=13.05.2016" TargetMode="External"/><Relationship Id="rId240" Type="http://schemas.openxmlformats.org/officeDocument/2006/relationships/hyperlink" Target="https://www.cbr.ru/hd_base/zcyc_params/zcyc/?DateTo=16.02.2017" TargetMode="External"/><Relationship Id="rId478" Type="http://schemas.openxmlformats.org/officeDocument/2006/relationships/hyperlink" Target="https://www.cbr.ru/hd_base/zcyc_params/zcyc/?DateTo=11.03.2016" TargetMode="External"/><Relationship Id="rId35" Type="http://schemas.openxmlformats.org/officeDocument/2006/relationships/hyperlink" Target="https://www.cbr.ru/hd_base/zcyc_params/zcyc/?DateTo=12.12.2017" TargetMode="External"/><Relationship Id="rId77" Type="http://schemas.openxmlformats.org/officeDocument/2006/relationships/hyperlink" Target="https://www.cbr.ru/hd_base/zcyc_params/zcyc/?DateTo=12.10.2017" TargetMode="External"/><Relationship Id="rId100" Type="http://schemas.openxmlformats.org/officeDocument/2006/relationships/hyperlink" Target="https://www.cbr.ru/hd_base/zcyc_params/zcyc/?DateTo=11.09.2017" TargetMode="External"/><Relationship Id="rId282" Type="http://schemas.openxmlformats.org/officeDocument/2006/relationships/hyperlink" Target="https://www.cbr.ru/hd_base/zcyc_params/zcyc/?DateTo=19.12.2016" TargetMode="External"/><Relationship Id="rId338" Type="http://schemas.openxmlformats.org/officeDocument/2006/relationships/hyperlink" Target="https://www.cbr.ru/hd_base/zcyc_params/zcyc/?DateTo=29.09.2016" TargetMode="External"/><Relationship Id="rId503" Type="http://schemas.openxmlformats.org/officeDocument/2006/relationships/hyperlink" Target="https://www.cbr.ru/hd_base/zcyc_params/zcyc/?DateTo=04.02.2016" TargetMode="External"/><Relationship Id="rId8" Type="http://schemas.openxmlformats.org/officeDocument/2006/relationships/hyperlink" Target="https://www.cbr.ru/hd_base/zcyc_params/zcyc/?DateTo=23.01.2018" TargetMode="External"/><Relationship Id="rId142" Type="http://schemas.openxmlformats.org/officeDocument/2006/relationships/hyperlink" Target="https://www.cbr.ru/hd_base/zcyc_params/zcyc/?DateTo=13.07.2017" TargetMode="External"/><Relationship Id="rId184" Type="http://schemas.openxmlformats.org/officeDocument/2006/relationships/hyperlink" Target="https://www.cbr.ru/hd_base/zcyc_params/zcyc/?DateTo=15.05.2017" TargetMode="External"/><Relationship Id="rId391" Type="http://schemas.openxmlformats.org/officeDocument/2006/relationships/hyperlink" Target="https://www.cbr.ru/hd_base/zcyc_params/zcyc/?DateTo=18.07.2016" TargetMode="External"/><Relationship Id="rId405" Type="http://schemas.openxmlformats.org/officeDocument/2006/relationships/hyperlink" Target="https://www.cbr.ru/hd_base/zcyc_params/zcyc/?DateTo=28.06.2016" TargetMode="External"/><Relationship Id="rId447" Type="http://schemas.openxmlformats.org/officeDocument/2006/relationships/hyperlink" Target="https://www.cbr.ru/hd_base/zcyc_params/zcyc/?DateTo=25.04.2016" TargetMode="External"/><Relationship Id="rId251" Type="http://schemas.openxmlformats.org/officeDocument/2006/relationships/hyperlink" Target="https://www.cbr.ru/hd_base/zcyc_params/zcyc/?DateTo=01.02.2017" TargetMode="External"/><Relationship Id="rId489" Type="http://schemas.openxmlformats.org/officeDocument/2006/relationships/hyperlink" Target="https://www.cbr.ru/hd_base/zcyc_params/zcyc/?DateTo=24.02.2016" TargetMode="External"/><Relationship Id="rId46" Type="http://schemas.openxmlformats.org/officeDocument/2006/relationships/hyperlink" Target="https://www.cbr.ru/hd_base/zcyc_params/zcyc/?DateTo=27.11.2017" TargetMode="External"/><Relationship Id="rId293" Type="http://schemas.openxmlformats.org/officeDocument/2006/relationships/hyperlink" Target="https://www.cbr.ru/hd_base/zcyc_params/zcyc/?DateTo=02.12.2016" TargetMode="External"/><Relationship Id="rId307" Type="http://schemas.openxmlformats.org/officeDocument/2006/relationships/hyperlink" Target="https://www.cbr.ru/hd_base/zcyc_params/zcyc/?DateTo=14.11.2016" TargetMode="External"/><Relationship Id="rId349" Type="http://schemas.openxmlformats.org/officeDocument/2006/relationships/hyperlink" Target="https://www.cbr.ru/hd_base/zcyc_params/zcyc/?DateTo=14.09.2016" TargetMode="External"/><Relationship Id="rId88" Type="http://schemas.openxmlformats.org/officeDocument/2006/relationships/hyperlink" Target="https://www.cbr.ru/hd_base/zcyc_params/zcyc/?DateTo=27.09.2017" TargetMode="External"/><Relationship Id="rId111" Type="http://schemas.openxmlformats.org/officeDocument/2006/relationships/hyperlink" Target="https://www.cbr.ru/hd_base/zcyc_params/zcyc/?DateTo=25.08.2017" TargetMode="External"/><Relationship Id="rId153" Type="http://schemas.openxmlformats.org/officeDocument/2006/relationships/hyperlink" Target="https://www.cbr.ru/hd_base/zcyc_params/zcyc/?DateTo=28.06.2017" TargetMode="External"/><Relationship Id="rId195" Type="http://schemas.openxmlformats.org/officeDocument/2006/relationships/hyperlink" Target="https://www.cbr.ru/hd_base/zcyc_params/zcyc/?DateTo=25.04.2017" TargetMode="External"/><Relationship Id="rId209" Type="http://schemas.openxmlformats.org/officeDocument/2006/relationships/hyperlink" Target="https://www.cbr.ru/hd_base/zcyc_params/zcyc/?DateTo=04.04.2017" TargetMode="External"/><Relationship Id="rId360" Type="http://schemas.openxmlformats.org/officeDocument/2006/relationships/hyperlink" Target="https://www.cbr.ru/hd_base/zcyc_params/zcyc/?DateTo=30.08.2016" TargetMode="External"/><Relationship Id="rId416" Type="http://schemas.openxmlformats.org/officeDocument/2006/relationships/hyperlink" Target="https://www.cbr.ru/hd_base/zcyc_params/zcyc/?DateTo=10.06.2016" TargetMode="External"/><Relationship Id="rId220" Type="http://schemas.openxmlformats.org/officeDocument/2006/relationships/hyperlink" Target="https://www.cbr.ru/hd_base/zcyc_params/zcyc/?DateTo=20.03.2017" TargetMode="External"/><Relationship Id="rId458" Type="http://schemas.openxmlformats.org/officeDocument/2006/relationships/hyperlink" Target="https://www.cbr.ru/hd_base/zcyc_params/zcyc/?DateTo=08.04.2016" TargetMode="External"/><Relationship Id="rId15" Type="http://schemas.openxmlformats.org/officeDocument/2006/relationships/hyperlink" Target="https://www.cbr.ru/hd_base/zcyc_params/zcyc/?DateTo=12.01.2018" TargetMode="External"/><Relationship Id="rId57" Type="http://schemas.openxmlformats.org/officeDocument/2006/relationships/hyperlink" Target="https://www.cbr.ru/hd_base/zcyc_params/zcyc/?DateTo=10.11.2017" TargetMode="External"/><Relationship Id="rId262" Type="http://schemas.openxmlformats.org/officeDocument/2006/relationships/hyperlink" Target="https://www.cbr.ru/hd_base/zcyc_params/zcyc/?DateTo=17.01.2017" TargetMode="External"/><Relationship Id="rId318" Type="http://schemas.openxmlformats.org/officeDocument/2006/relationships/hyperlink" Target="https://www.cbr.ru/hd_base/zcyc_params/zcyc/?DateTo=27.10.2016" TargetMode="External"/><Relationship Id="rId99" Type="http://schemas.openxmlformats.org/officeDocument/2006/relationships/hyperlink" Target="https://www.cbr.ru/hd_base/zcyc_params/zcyc/?DateTo=12.09.2017" TargetMode="External"/><Relationship Id="rId122" Type="http://schemas.openxmlformats.org/officeDocument/2006/relationships/hyperlink" Target="https://www.cbr.ru/hd_base/zcyc_params/zcyc/?DateTo=10.08.2017" TargetMode="External"/><Relationship Id="rId164" Type="http://schemas.openxmlformats.org/officeDocument/2006/relationships/hyperlink" Target="https://www.cbr.ru/hd_base/zcyc_params/zcyc/?DateTo=13.06.2017" TargetMode="External"/><Relationship Id="rId371" Type="http://schemas.openxmlformats.org/officeDocument/2006/relationships/hyperlink" Target="https://www.cbr.ru/hd_base/zcyc_params/zcyc/?DateTo=15.08.2016" TargetMode="External"/><Relationship Id="rId427" Type="http://schemas.openxmlformats.org/officeDocument/2006/relationships/hyperlink" Target="https://www.cbr.ru/hd_base/zcyc_params/zcyc/?DateTo=26.05.2016" TargetMode="External"/><Relationship Id="rId469" Type="http://schemas.openxmlformats.org/officeDocument/2006/relationships/hyperlink" Target="https://www.cbr.ru/hd_base/zcyc_params/zcyc/?DateTo=24.03.2016" TargetMode="External"/><Relationship Id="rId26" Type="http://schemas.openxmlformats.org/officeDocument/2006/relationships/hyperlink" Target="https://www.cbr.ru/hd_base/zcyc_params/zcyc/?DateTo=25.12.2017" TargetMode="External"/><Relationship Id="rId231" Type="http://schemas.openxmlformats.org/officeDocument/2006/relationships/hyperlink" Target="https://www.cbr.ru/hd_base/zcyc_params/zcyc/?DateTo=02.03.2017" TargetMode="External"/><Relationship Id="rId273" Type="http://schemas.openxmlformats.org/officeDocument/2006/relationships/hyperlink" Target="https://www.cbr.ru/hd_base/zcyc_params/zcyc/?DateTo=30.12.2016" TargetMode="External"/><Relationship Id="rId329" Type="http://schemas.openxmlformats.org/officeDocument/2006/relationships/hyperlink" Target="https://www.cbr.ru/hd_base/zcyc_params/zcyc/?DateTo=12.10.2016" TargetMode="External"/><Relationship Id="rId480" Type="http://schemas.openxmlformats.org/officeDocument/2006/relationships/hyperlink" Target="https://www.cbr.ru/hd_base/zcyc_params/zcyc/?DateTo=09.03.2016" TargetMode="External"/><Relationship Id="rId68" Type="http://schemas.openxmlformats.org/officeDocument/2006/relationships/hyperlink" Target="https://www.cbr.ru/hd_base/zcyc_params/zcyc/?DateTo=25.10.2017" TargetMode="External"/><Relationship Id="rId133" Type="http://schemas.openxmlformats.org/officeDocument/2006/relationships/hyperlink" Target="https://www.cbr.ru/hd_base/zcyc_params/zcyc/?DateTo=26.07.2017" TargetMode="External"/><Relationship Id="rId175" Type="http://schemas.openxmlformats.org/officeDocument/2006/relationships/hyperlink" Target="https://www.cbr.ru/hd_base/zcyc_params/zcyc/?DateTo=26.05.2017" TargetMode="External"/><Relationship Id="rId340" Type="http://schemas.openxmlformats.org/officeDocument/2006/relationships/hyperlink" Target="https://www.cbr.ru/hd_base/zcyc_params/zcyc/?DateTo=27.09.2016" TargetMode="External"/><Relationship Id="rId200" Type="http://schemas.openxmlformats.org/officeDocument/2006/relationships/hyperlink" Target="https://www.cbr.ru/hd_base/zcyc_params/zcyc/?DateTo=17.04.2017" TargetMode="External"/><Relationship Id="rId382" Type="http://schemas.openxmlformats.org/officeDocument/2006/relationships/hyperlink" Target="https://www.cbr.ru/hd_base/zcyc_params/zcyc/?DateTo=29.07.2016" TargetMode="External"/><Relationship Id="rId438" Type="http://schemas.openxmlformats.org/officeDocument/2006/relationships/hyperlink" Target="https://www.cbr.ru/hd_base/zcyc_params/zcyc/?DateTo=11.05.2016" TargetMode="External"/><Relationship Id="rId242" Type="http://schemas.openxmlformats.org/officeDocument/2006/relationships/hyperlink" Target="https://www.cbr.ru/hd_base/zcyc_params/zcyc/?DateTo=14.02.2017" TargetMode="External"/><Relationship Id="rId284" Type="http://schemas.openxmlformats.org/officeDocument/2006/relationships/hyperlink" Target="https://www.cbr.ru/hd_base/zcyc_params/zcyc/?DateTo=15.12.2016" TargetMode="External"/><Relationship Id="rId491" Type="http://schemas.openxmlformats.org/officeDocument/2006/relationships/hyperlink" Target="https://www.cbr.ru/hd_base/zcyc_params/zcyc/?DateTo=20.02.2016" TargetMode="External"/><Relationship Id="rId505" Type="http://schemas.openxmlformats.org/officeDocument/2006/relationships/hyperlink" Target="https://www.cbr.ru/hd_base/zcyc_params/zcyc/?DateTo=02.02.2016" TargetMode="External"/><Relationship Id="rId37" Type="http://schemas.openxmlformats.org/officeDocument/2006/relationships/hyperlink" Target="https://www.cbr.ru/hd_base/zcyc_params/zcyc/?DateTo=08.12.2017" TargetMode="External"/><Relationship Id="rId79" Type="http://schemas.openxmlformats.org/officeDocument/2006/relationships/hyperlink" Target="https://www.cbr.ru/hd_base/zcyc_params/zcyc/?DateTo=10.10.2017" TargetMode="External"/><Relationship Id="rId102" Type="http://schemas.openxmlformats.org/officeDocument/2006/relationships/hyperlink" Target="https://www.cbr.ru/hd_base/zcyc_params/zcyc/?DateTo=07.09.2017" TargetMode="External"/><Relationship Id="rId144" Type="http://schemas.openxmlformats.org/officeDocument/2006/relationships/hyperlink" Target="https://www.cbr.ru/hd_base/zcyc_params/zcyc/?DateTo=11.07.2017" TargetMode="External"/><Relationship Id="rId90" Type="http://schemas.openxmlformats.org/officeDocument/2006/relationships/hyperlink" Target="https://www.cbr.ru/hd_base/zcyc_params/zcyc/?DateTo=25.09.2017" TargetMode="External"/><Relationship Id="rId186" Type="http://schemas.openxmlformats.org/officeDocument/2006/relationships/hyperlink" Target="https://www.cbr.ru/hd_base/zcyc_params/zcyc/?DateTo=11.05.2017" TargetMode="External"/><Relationship Id="rId351" Type="http://schemas.openxmlformats.org/officeDocument/2006/relationships/hyperlink" Target="https://www.cbr.ru/hd_base/zcyc_params/zcyc/?DateTo=12.09.2016" TargetMode="External"/><Relationship Id="rId393" Type="http://schemas.openxmlformats.org/officeDocument/2006/relationships/hyperlink" Target="https://www.cbr.ru/hd_base/zcyc_params/zcyc/?DateTo=14.07.2016" TargetMode="External"/><Relationship Id="rId407" Type="http://schemas.openxmlformats.org/officeDocument/2006/relationships/hyperlink" Target="https://www.cbr.ru/hd_base/zcyc_params/zcyc/?DateTo=24.06.2016" TargetMode="External"/><Relationship Id="rId449" Type="http://schemas.openxmlformats.org/officeDocument/2006/relationships/hyperlink" Target="https://www.cbr.ru/hd_base/zcyc_params/zcyc/?DateTo=21.04.2016" TargetMode="External"/><Relationship Id="rId211" Type="http://schemas.openxmlformats.org/officeDocument/2006/relationships/hyperlink" Target="https://www.cbr.ru/hd_base/zcyc_params/zcyc/?DateTo=31.03.2017" TargetMode="External"/><Relationship Id="rId253" Type="http://schemas.openxmlformats.org/officeDocument/2006/relationships/hyperlink" Target="https://www.cbr.ru/hd_base/zcyc_params/zcyc/?DateTo=30.01.2017" TargetMode="External"/><Relationship Id="rId295" Type="http://schemas.openxmlformats.org/officeDocument/2006/relationships/hyperlink" Target="https://www.cbr.ru/hd_base/zcyc_params/zcyc/?DateTo=30.11.2016" TargetMode="External"/><Relationship Id="rId309" Type="http://schemas.openxmlformats.org/officeDocument/2006/relationships/hyperlink" Target="https://www.cbr.ru/hd_base/zcyc_params/zcyc/?DateTo=10.11.2016" TargetMode="External"/><Relationship Id="rId460" Type="http://schemas.openxmlformats.org/officeDocument/2006/relationships/hyperlink" Target="https://www.cbr.ru/hd_base/zcyc_params/zcyc/?DateTo=06.04.2016" TargetMode="External"/><Relationship Id="rId48" Type="http://schemas.openxmlformats.org/officeDocument/2006/relationships/hyperlink" Target="https://www.cbr.ru/hd_base/zcyc_params/zcyc/?DateTo=23.11.2017" TargetMode="External"/><Relationship Id="rId113" Type="http://schemas.openxmlformats.org/officeDocument/2006/relationships/hyperlink" Target="https://www.cbr.ru/hd_base/zcyc_params/zcyc/?DateTo=23.08.2017" TargetMode="External"/><Relationship Id="rId320" Type="http://schemas.openxmlformats.org/officeDocument/2006/relationships/hyperlink" Target="https://www.cbr.ru/hd_base/zcyc_params/zcyc/?DateTo=25.10.2016" TargetMode="External"/><Relationship Id="rId155" Type="http://schemas.openxmlformats.org/officeDocument/2006/relationships/hyperlink" Target="https://www.cbr.ru/hd_base/zcyc_params/zcyc/?DateTo=26.06.2017" TargetMode="External"/><Relationship Id="rId197" Type="http://schemas.openxmlformats.org/officeDocument/2006/relationships/hyperlink" Target="https://www.cbr.ru/hd_base/zcyc_params/zcyc/?DateTo=20.04.2017" TargetMode="External"/><Relationship Id="rId362" Type="http://schemas.openxmlformats.org/officeDocument/2006/relationships/hyperlink" Target="https://www.cbr.ru/hd_base/zcyc_params/zcyc/?DateTo=26.08.2016" TargetMode="External"/><Relationship Id="rId418" Type="http://schemas.openxmlformats.org/officeDocument/2006/relationships/hyperlink" Target="https://www.cbr.ru/hd_base/zcyc_params/zcyc/?DateTo=08.06.2016" TargetMode="External"/><Relationship Id="rId222" Type="http://schemas.openxmlformats.org/officeDocument/2006/relationships/hyperlink" Target="https://www.cbr.ru/hd_base/zcyc_params/zcyc/?DateTo=16.03.2017" TargetMode="External"/><Relationship Id="rId264" Type="http://schemas.openxmlformats.org/officeDocument/2006/relationships/hyperlink" Target="https://www.cbr.ru/hd_base/zcyc_params/zcyc/?DateTo=13.01.2017" TargetMode="External"/><Relationship Id="rId471" Type="http://schemas.openxmlformats.org/officeDocument/2006/relationships/hyperlink" Target="https://www.cbr.ru/hd_base/zcyc_params/zcyc/?DateTo=22.03.2016" TargetMode="External"/><Relationship Id="rId17" Type="http://schemas.openxmlformats.org/officeDocument/2006/relationships/hyperlink" Target="https://www.cbr.ru/hd_base/zcyc_params/zcyc/?DateTo=10.01.2018" TargetMode="External"/><Relationship Id="rId59" Type="http://schemas.openxmlformats.org/officeDocument/2006/relationships/hyperlink" Target="https://www.cbr.ru/hd_base/zcyc_params/zcyc/?DateTo=08.11.2017" TargetMode="External"/><Relationship Id="rId124" Type="http://schemas.openxmlformats.org/officeDocument/2006/relationships/hyperlink" Target="https://www.cbr.ru/hd_base/zcyc_params/zcyc/?DateTo=08.08.2017" TargetMode="External"/><Relationship Id="rId70" Type="http://schemas.openxmlformats.org/officeDocument/2006/relationships/hyperlink" Target="https://www.cbr.ru/hd_base/zcyc_params/zcyc/?DateTo=23.10.2017" TargetMode="External"/><Relationship Id="rId166" Type="http://schemas.openxmlformats.org/officeDocument/2006/relationships/hyperlink" Target="https://www.cbr.ru/hd_base/zcyc_params/zcyc/?DateTo=08.06.2017" TargetMode="External"/><Relationship Id="rId331" Type="http://schemas.openxmlformats.org/officeDocument/2006/relationships/hyperlink" Target="https://www.cbr.ru/hd_base/zcyc_params/zcyc/?DateTo=10.10.2016" TargetMode="External"/><Relationship Id="rId373" Type="http://schemas.openxmlformats.org/officeDocument/2006/relationships/hyperlink" Target="https://www.cbr.ru/hd_base/zcyc_params/zcyc/?DateTo=11.08.2016" TargetMode="External"/><Relationship Id="rId429" Type="http://schemas.openxmlformats.org/officeDocument/2006/relationships/hyperlink" Target="https://www.cbr.ru/hd_base/zcyc_params/zcyc/?DateTo=24.05.2016" TargetMode="External"/><Relationship Id="rId1" Type="http://schemas.openxmlformats.org/officeDocument/2006/relationships/hyperlink" Target="https://www.cbr.ru/hd_base/zcyc_params/zcyc/?DateTo=01.02.2018" TargetMode="External"/><Relationship Id="rId233" Type="http://schemas.openxmlformats.org/officeDocument/2006/relationships/hyperlink" Target="https://www.cbr.ru/hd_base/zcyc_params/zcyc/?DateTo=28.02.2017" TargetMode="External"/><Relationship Id="rId440" Type="http://schemas.openxmlformats.org/officeDocument/2006/relationships/hyperlink" Target="https://www.cbr.ru/hd_base/zcyc_params/zcyc/?DateTo=06.05.2016" TargetMode="External"/><Relationship Id="rId28" Type="http://schemas.openxmlformats.org/officeDocument/2006/relationships/hyperlink" Target="https://www.cbr.ru/hd_base/zcyc_params/zcyc/?DateTo=21.12.2017" TargetMode="External"/><Relationship Id="rId275" Type="http://schemas.openxmlformats.org/officeDocument/2006/relationships/hyperlink" Target="https://www.cbr.ru/hd_base/zcyc_params/zcyc/?DateTo=28.12.2016" TargetMode="External"/><Relationship Id="rId300" Type="http://schemas.openxmlformats.org/officeDocument/2006/relationships/hyperlink" Target="https://www.cbr.ru/hd_base/zcyc_params/zcyc/?DateTo=23.11.2016" TargetMode="External"/><Relationship Id="rId482" Type="http://schemas.openxmlformats.org/officeDocument/2006/relationships/hyperlink" Target="https://www.cbr.ru/hd_base/zcyc_params/zcyc/?DateTo=04.03.2016" TargetMode="External"/><Relationship Id="rId81" Type="http://schemas.openxmlformats.org/officeDocument/2006/relationships/hyperlink" Target="https://www.cbr.ru/hd_base/zcyc_params/zcyc/?DateTo=06.10.2017" TargetMode="External"/><Relationship Id="rId135" Type="http://schemas.openxmlformats.org/officeDocument/2006/relationships/hyperlink" Target="https://www.cbr.ru/hd_base/zcyc_params/zcyc/?DateTo=24.07.2017" TargetMode="External"/><Relationship Id="rId177" Type="http://schemas.openxmlformats.org/officeDocument/2006/relationships/hyperlink" Target="https://www.cbr.ru/hd_base/zcyc_params/zcyc/?DateTo=24.05.2017" TargetMode="External"/><Relationship Id="rId342" Type="http://schemas.openxmlformats.org/officeDocument/2006/relationships/hyperlink" Target="https://www.cbr.ru/hd_base/zcyc_params/zcyc/?DateTo=23.09.2016" TargetMode="External"/><Relationship Id="rId384" Type="http://schemas.openxmlformats.org/officeDocument/2006/relationships/hyperlink" Target="https://www.cbr.ru/hd_base/zcyc_params/zcyc/?DateTo=27.07.2016" TargetMode="External"/><Relationship Id="rId202" Type="http://schemas.openxmlformats.org/officeDocument/2006/relationships/hyperlink" Target="https://www.cbr.ru/hd_base/zcyc_params/zcyc/?DateTo=13.04.2017" TargetMode="External"/><Relationship Id="rId244" Type="http://schemas.openxmlformats.org/officeDocument/2006/relationships/hyperlink" Target="https://www.cbr.ru/hd_base/zcyc_params/zcyc/?DateTo=10.02.2017" TargetMode="External"/><Relationship Id="rId39" Type="http://schemas.openxmlformats.org/officeDocument/2006/relationships/hyperlink" Target="https://www.cbr.ru/hd_base/zcyc_params/zcyc/?DateTo=06.12.2017" TargetMode="External"/><Relationship Id="rId286" Type="http://schemas.openxmlformats.org/officeDocument/2006/relationships/hyperlink" Target="https://www.cbr.ru/hd_base/zcyc_params/zcyc/?DateTo=13.12.2016" TargetMode="External"/><Relationship Id="rId451" Type="http://schemas.openxmlformats.org/officeDocument/2006/relationships/hyperlink" Target="https://www.cbr.ru/hd_base/zcyc_params/zcyc/?DateTo=19.04.2016" TargetMode="External"/><Relationship Id="rId493" Type="http://schemas.openxmlformats.org/officeDocument/2006/relationships/hyperlink" Target="https://www.cbr.ru/hd_base/zcyc_params/zcyc/?DateTo=18.02.2016" TargetMode="External"/><Relationship Id="rId50" Type="http://schemas.openxmlformats.org/officeDocument/2006/relationships/hyperlink" Target="https://www.cbr.ru/hd_base/zcyc_params/zcyc/?DateTo=21.11.2017" TargetMode="External"/><Relationship Id="rId104" Type="http://schemas.openxmlformats.org/officeDocument/2006/relationships/hyperlink" Target="https://www.cbr.ru/hd_base/zcyc_params/zcyc/?DateTo=05.09.2017" TargetMode="External"/><Relationship Id="rId146" Type="http://schemas.openxmlformats.org/officeDocument/2006/relationships/hyperlink" Target="https://www.cbr.ru/hd_base/zcyc_params/zcyc/?DateTo=07.07.2017" TargetMode="External"/><Relationship Id="rId188" Type="http://schemas.openxmlformats.org/officeDocument/2006/relationships/hyperlink" Target="https://www.cbr.ru/hd_base/zcyc_params/zcyc/?DateTo=05.05.2017" TargetMode="External"/><Relationship Id="rId311" Type="http://schemas.openxmlformats.org/officeDocument/2006/relationships/hyperlink" Target="https://www.cbr.ru/hd_base/zcyc_params/zcyc/?DateTo=08.11.2016" TargetMode="External"/><Relationship Id="rId353" Type="http://schemas.openxmlformats.org/officeDocument/2006/relationships/hyperlink" Target="https://www.cbr.ru/hd_base/zcyc_params/zcyc/?DateTo=08.09.2016" TargetMode="External"/><Relationship Id="rId395" Type="http://schemas.openxmlformats.org/officeDocument/2006/relationships/hyperlink" Target="https://www.cbr.ru/hd_base/zcyc_params/zcyc/?DateTo=12.07.2016" TargetMode="External"/><Relationship Id="rId409" Type="http://schemas.openxmlformats.org/officeDocument/2006/relationships/hyperlink" Target="https://www.cbr.ru/hd_base/zcyc_params/zcyc/?DateTo=22.06.2016" TargetMode="External"/><Relationship Id="rId92" Type="http://schemas.openxmlformats.org/officeDocument/2006/relationships/hyperlink" Target="https://www.cbr.ru/hd_base/zcyc_params/zcyc/?DateTo=21.09.2017" TargetMode="External"/><Relationship Id="rId213" Type="http://schemas.openxmlformats.org/officeDocument/2006/relationships/hyperlink" Target="https://www.cbr.ru/hd_base/zcyc_params/zcyc/?DateTo=29.03.2017" TargetMode="External"/><Relationship Id="rId420" Type="http://schemas.openxmlformats.org/officeDocument/2006/relationships/hyperlink" Target="https://www.cbr.ru/hd_base/zcyc_params/zcyc/?DateTo=06.06.2016" TargetMode="External"/><Relationship Id="rId255" Type="http://schemas.openxmlformats.org/officeDocument/2006/relationships/hyperlink" Target="https://www.cbr.ru/hd_base/zcyc_params/zcyc/?DateTo=26.01.2017" TargetMode="External"/><Relationship Id="rId297" Type="http://schemas.openxmlformats.org/officeDocument/2006/relationships/hyperlink" Target="https://www.cbr.ru/hd_base/zcyc_params/zcyc/?DateTo=28.11.2016" TargetMode="External"/><Relationship Id="rId462" Type="http://schemas.openxmlformats.org/officeDocument/2006/relationships/hyperlink" Target="https://www.cbr.ru/hd_base/zcyc_params/zcyc/?DateTo=04.04.2016" TargetMode="External"/><Relationship Id="rId115" Type="http://schemas.openxmlformats.org/officeDocument/2006/relationships/hyperlink" Target="https://www.cbr.ru/hd_base/zcyc_params/zcyc/?DateTo=21.08.2017" TargetMode="External"/><Relationship Id="rId157" Type="http://schemas.openxmlformats.org/officeDocument/2006/relationships/hyperlink" Target="https://www.cbr.ru/hd_base/zcyc_params/zcyc/?DateTo=22.06.2017" TargetMode="External"/><Relationship Id="rId322" Type="http://schemas.openxmlformats.org/officeDocument/2006/relationships/hyperlink" Target="https://www.cbr.ru/hd_base/zcyc_params/zcyc/?DateTo=21.10.2016" TargetMode="External"/><Relationship Id="rId364" Type="http://schemas.openxmlformats.org/officeDocument/2006/relationships/hyperlink" Target="https://www.cbr.ru/hd_base/zcyc_params/zcyc/?DateTo=24.08.2016" TargetMode="External"/><Relationship Id="rId61" Type="http://schemas.openxmlformats.org/officeDocument/2006/relationships/hyperlink" Target="https://www.cbr.ru/hd_base/zcyc_params/zcyc/?DateTo=03.11.2017" TargetMode="External"/><Relationship Id="rId199" Type="http://schemas.openxmlformats.org/officeDocument/2006/relationships/hyperlink" Target="https://www.cbr.ru/hd_base/zcyc_params/zcyc/?DateTo=18.04.2017" TargetMode="External"/><Relationship Id="rId19" Type="http://schemas.openxmlformats.org/officeDocument/2006/relationships/hyperlink" Target="https://www.cbr.ru/hd_base/zcyc_params/zcyc/?DateTo=05.01.2018" TargetMode="External"/><Relationship Id="rId224" Type="http://schemas.openxmlformats.org/officeDocument/2006/relationships/hyperlink" Target="https://www.cbr.ru/hd_base/zcyc_params/zcyc/?DateTo=14.03.2017" TargetMode="External"/><Relationship Id="rId266" Type="http://schemas.openxmlformats.org/officeDocument/2006/relationships/hyperlink" Target="https://www.cbr.ru/hd_base/zcyc_params/zcyc/?DateTo=11.01.2017" TargetMode="External"/><Relationship Id="rId431" Type="http://schemas.openxmlformats.org/officeDocument/2006/relationships/hyperlink" Target="https://www.cbr.ru/hd_base/zcyc_params/zcyc/?DateTo=20.05.2016" TargetMode="External"/><Relationship Id="rId473" Type="http://schemas.openxmlformats.org/officeDocument/2006/relationships/hyperlink" Target="https://www.cbr.ru/hd_base/zcyc_params/zcyc/?DateTo=18.03.2016" TargetMode="External"/><Relationship Id="rId30" Type="http://schemas.openxmlformats.org/officeDocument/2006/relationships/hyperlink" Target="https://www.cbr.ru/hd_base/zcyc_params/zcyc/?DateTo=19.12.2017" TargetMode="External"/><Relationship Id="rId126" Type="http://schemas.openxmlformats.org/officeDocument/2006/relationships/hyperlink" Target="https://www.cbr.ru/hd_base/zcyc_params/zcyc/?DateTo=04.08.2017" TargetMode="External"/><Relationship Id="rId168" Type="http://schemas.openxmlformats.org/officeDocument/2006/relationships/hyperlink" Target="https://www.cbr.ru/hd_base/zcyc_params/zcyc/?DateTo=06.06.2017" TargetMode="External"/><Relationship Id="rId333" Type="http://schemas.openxmlformats.org/officeDocument/2006/relationships/hyperlink" Target="https://www.cbr.ru/hd_base/zcyc_params/zcyc/?DateTo=06.10.2016" TargetMode="External"/><Relationship Id="rId72" Type="http://schemas.openxmlformats.org/officeDocument/2006/relationships/hyperlink" Target="https://www.cbr.ru/hd_base/zcyc_params/zcyc/?DateTo=19.10.2017" TargetMode="External"/><Relationship Id="rId375" Type="http://schemas.openxmlformats.org/officeDocument/2006/relationships/hyperlink" Target="https://www.cbr.ru/hd_base/zcyc_params/zcyc/?DateTo=09.08.2016" TargetMode="External"/><Relationship Id="rId3" Type="http://schemas.openxmlformats.org/officeDocument/2006/relationships/hyperlink" Target="https://www.cbr.ru/hd_base/zcyc_params/zcyc/?DateTo=30.01.2018" TargetMode="External"/><Relationship Id="rId235" Type="http://schemas.openxmlformats.org/officeDocument/2006/relationships/hyperlink" Target="https://www.cbr.ru/hd_base/zcyc_params/zcyc/?DateTo=24.02.2017" TargetMode="External"/><Relationship Id="rId277" Type="http://schemas.openxmlformats.org/officeDocument/2006/relationships/hyperlink" Target="https://www.cbr.ru/hd_base/zcyc_params/zcyc/?DateTo=26.12.2016" TargetMode="External"/><Relationship Id="rId400" Type="http://schemas.openxmlformats.org/officeDocument/2006/relationships/hyperlink" Target="https://www.cbr.ru/hd_base/zcyc_params/zcyc/?DateTo=05.07.2016" TargetMode="External"/><Relationship Id="rId442" Type="http://schemas.openxmlformats.org/officeDocument/2006/relationships/hyperlink" Target="https://www.cbr.ru/hd_base/zcyc_params/zcyc/?DateTo=04.05.2016" TargetMode="External"/><Relationship Id="rId484" Type="http://schemas.openxmlformats.org/officeDocument/2006/relationships/hyperlink" Target="https://www.cbr.ru/hd_base/zcyc_params/zcyc/?DateTo=02.03.2016" TargetMode="External"/><Relationship Id="rId137" Type="http://schemas.openxmlformats.org/officeDocument/2006/relationships/hyperlink" Target="https://www.cbr.ru/hd_base/zcyc_params/zcyc/?DateTo=20.07.2017" TargetMode="External"/><Relationship Id="rId302" Type="http://schemas.openxmlformats.org/officeDocument/2006/relationships/hyperlink" Target="https://www.cbr.ru/hd_base/zcyc_params/zcyc/?DateTo=21.11.2016" TargetMode="External"/><Relationship Id="rId344" Type="http://schemas.openxmlformats.org/officeDocument/2006/relationships/hyperlink" Target="https://www.cbr.ru/hd_base/zcyc_params/zcyc/?DateTo=21.09.2016" TargetMode="External"/><Relationship Id="rId41" Type="http://schemas.openxmlformats.org/officeDocument/2006/relationships/hyperlink" Target="https://www.cbr.ru/hd_base/zcyc_params/zcyc/?DateTo=04.12.2017" TargetMode="External"/><Relationship Id="rId83" Type="http://schemas.openxmlformats.org/officeDocument/2006/relationships/hyperlink" Target="https://www.cbr.ru/hd_base/zcyc_params/zcyc/?DateTo=04.10.2017" TargetMode="External"/><Relationship Id="rId179" Type="http://schemas.openxmlformats.org/officeDocument/2006/relationships/hyperlink" Target="https://www.cbr.ru/hd_base/zcyc_params/zcyc/?DateTo=22.05.2017" TargetMode="External"/><Relationship Id="rId386" Type="http://schemas.openxmlformats.org/officeDocument/2006/relationships/hyperlink" Target="https://www.cbr.ru/hd_base/zcyc_params/zcyc/?DateTo=25.07.2016" TargetMode="External"/><Relationship Id="rId190" Type="http://schemas.openxmlformats.org/officeDocument/2006/relationships/hyperlink" Target="https://www.cbr.ru/hd_base/zcyc_params/zcyc/?DateTo=03.05.2017" TargetMode="External"/><Relationship Id="rId204" Type="http://schemas.openxmlformats.org/officeDocument/2006/relationships/hyperlink" Target="https://www.cbr.ru/hd_base/zcyc_params/zcyc/?DateTo=11.04.2017" TargetMode="External"/><Relationship Id="rId246" Type="http://schemas.openxmlformats.org/officeDocument/2006/relationships/hyperlink" Target="https://www.cbr.ru/hd_base/zcyc_params/zcyc/?DateTo=08.02.2017" TargetMode="External"/><Relationship Id="rId288" Type="http://schemas.openxmlformats.org/officeDocument/2006/relationships/hyperlink" Target="https://www.cbr.ru/hd_base/zcyc_params/zcyc/?DateTo=09.12.2016" TargetMode="External"/><Relationship Id="rId411" Type="http://schemas.openxmlformats.org/officeDocument/2006/relationships/hyperlink" Target="https://www.cbr.ru/hd_base/zcyc_params/zcyc/?DateTo=20.06.2016" TargetMode="External"/><Relationship Id="rId453" Type="http://schemas.openxmlformats.org/officeDocument/2006/relationships/hyperlink" Target="https://www.cbr.ru/hd_base/zcyc_params/zcyc/?DateTo=15.04.2016" TargetMode="External"/><Relationship Id="rId106" Type="http://schemas.openxmlformats.org/officeDocument/2006/relationships/hyperlink" Target="https://www.cbr.ru/hd_base/zcyc_params/zcyc/?DateTo=01.09.2017" TargetMode="External"/><Relationship Id="rId313" Type="http://schemas.openxmlformats.org/officeDocument/2006/relationships/hyperlink" Target="https://www.cbr.ru/hd_base/zcyc_params/zcyc/?DateTo=03.11.2016" TargetMode="External"/><Relationship Id="rId495" Type="http://schemas.openxmlformats.org/officeDocument/2006/relationships/hyperlink" Target="https://www.cbr.ru/hd_base/zcyc_params/zcyc/?DateTo=16.02.2016" TargetMode="External"/><Relationship Id="rId10" Type="http://schemas.openxmlformats.org/officeDocument/2006/relationships/hyperlink" Target="https://www.cbr.ru/hd_base/zcyc_params/zcyc/?DateTo=19.01.2018" TargetMode="External"/><Relationship Id="rId52" Type="http://schemas.openxmlformats.org/officeDocument/2006/relationships/hyperlink" Target="https://www.cbr.ru/hd_base/zcyc_params/zcyc/?DateTo=17.11.2017" TargetMode="External"/><Relationship Id="rId94" Type="http://schemas.openxmlformats.org/officeDocument/2006/relationships/hyperlink" Target="https://www.cbr.ru/hd_base/zcyc_params/zcyc/?DateTo=19.09.2017" TargetMode="External"/><Relationship Id="rId148" Type="http://schemas.openxmlformats.org/officeDocument/2006/relationships/hyperlink" Target="https://www.cbr.ru/hd_base/zcyc_params/zcyc/?DateTo=05.07.2017" TargetMode="External"/><Relationship Id="rId355" Type="http://schemas.openxmlformats.org/officeDocument/2006/relationships/hyperlink" Target="https://www.cbr.ru/hd_base/zcyc_params/zcyc/?DateTo=06.09.2016" TargetMode="External"/><Relationship Id="rId397" Type="http://schemas.openxmlformats.org/officeDocument/2006/relationships/hyperlink" Target="https://www.cbr.ru/hd_base/zcyc_params/zcyc/?DateTo=08.07.2016"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www.cbr.ru/hd_base/zcyc_params/zcyc/?DateTo=17.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03.01.2018" TargetMode="External"/><Relationship Id="rId63" Type="http://schemas.openxmlformats.org/officeDocument/2006/relationships/hyperlink" Target="https://www.cbr.ru/hd_base/zcyc_params/zcyc/?DateTo=01.11.2017" TargetMode="External"/><Relationship Id="rId159" Type="http://schemas.openxmlformats.org/officeDocument/2006/relationships/hyperlink" Target="https://www.cbr.ru/hd_base/zcyc_params/zcyc/?DateTo=20.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2.06.2017" TargetMode="External"/><Relationship Id="rId226" Type="http://schemas.openxmlformats.org/officeDocument/2006/relationships/hyperlink" Target="https://www.cbr.ru/hd_base/zcyc_params/zcyc/?DateTo=10.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5.12.2017" TargetMode="External"/><Relationship Id="rId74" Type="http://schemas.openxmlformats.org/officeDocument/2006/relationships/hyperlink" Target="https://www.cbr.ru/hd_base/zcyc_params/zcyc/?DateTo=17.10.2017" TargetMode="External"/><Relationship Id="rId128" Type="http://schemas.openxmlformats.org/officeDocument/2006/relationships/hyperlink" Target="https://www.cbr.ru/hd_base/zcyc_params/zcyc/?DateTo=02.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6.01.2018" TargetMode="External"/><Relationship Id="rId181" Type="http://schemas.openxmlformats.org/officeDocument/2006/relationships/hyperlink" Target="https://www.cbr.ru/hd_base/zcyc_params/zcyc/?DateTo=18.05.2017" TargetMode="External"/><Relationship Id="rId237" Type="http://schemas.openxmlformats.org/officeDocument/2006/relationships/hyperlink" Target="https://www.cbr.ru/hd_base/zcyc_params/zcyc/?DateTo=21.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30.11.2017" TargetMode="External"/><Relationship Id="rId139" Type="http://schemas.openxmlformats.org/officeDocument/2006/relationships/hyperlink" Target="https://www.cbr.ru/hd_base/zcyc_params/zcyc/?DateTo=18.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02.10.2017" TargetMode="External"/><Relationship Id="rId150" Type="http://schemas.openxmlformats.org/officeDocument/2006/relationships/hyperlink" Target="https://www.cbr.ru/hd_base/zcyc_params/zcyc/?DateTo=03.07.2017" TargetMode="External"/><Relationship Id="rId192" Type="http://schemas.openxmlformats.org/officeDocument/2006/relationships/hyperlink" Target="https://www.cbr.ru/hd_base/zcyc_params/zcyc/?DateTo=28.04.2017" TargetMode="External"/><Relationship Id="rId206" Type="http://schemas.openxmlformats.org/officeDocument/2006/relationships/hyperlink" Target="https://www.cbr.ru/hd_base/zcyc_params/zcyc/?DateTo=07.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6.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7.01.2018" TargetMode="External"/><Relationship Id="rId108" Type="http://schemas.openxmlformats.org/officeDocument/2006/relationships/hyperlink" Target="https://www.cbr.ru/hd_base/zcyc_params/zcyc/?DateTo=30.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5.11.2017" TargetMode="External"/><Relationship Id="rId96" Type="http://schemas.openxmlformats.org/officeDocument/2006/relationships/hyperlink" Target="https://www.cbr.ru/hd_base/zcyc_params/zcyc/?DateTo=15.09.2017" TargetMode="External"/><Relationship Id="rId161" Type="http://schemas.openxmlformats.org/officeDocument/2006/relationships/hyperlink" Target="https://www.cbr.ru/hd_base/zcyc_params/zcyc/?DateTo=16.06.2017" TargetMode="External"/><Relationship Id="rId217" Type="http://schemas.openxmlformats.org/officeDocument/2006/relationships/hyperlink" Target="https://www.cbr.ru/hd_base/zcyc_params/zcyc/?DateTo=23.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8.12.2017" TargetMode="External"/><Relationship Id="rId119" Type="http://schemas.openxmlformats.org/officeDocument/2006/relationships/hyperlink" Target="https://www.cbr.ru/hd_base/zcyc_params/zcyc/?DateTo=15.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30.10.2017" TargetMode="External"/><Relationship Id="rId130" Type="http://schemas.openxmlformats.org/officeDocument/2006/relationships/hyperlink" Target="https://www.cbr.ru/hd_base/zcyc_params/zcyc/?DateTo=31.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1.05.2017" TargetMode="External"/><Relationship Id="rId228" Type="http://schemas.openxmlformats.org/officeDocument/2006/relationships/hyperlink" Target="https://www.cbr.ru/hd_base/zcyc_params/zcyc/?DateTo=07.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3.12.2017" TargetMode="External"/><Relationship Id="rId76" Type="http://schemas.openxmlformats.org/officeDocument/2006/relationships/hyperlink" Target="https://www.cbr.ru/hd_base/zcyc_params/zcyc/?DateTo=13.10.2017" TargetMode="External"/><Relationship Id="rId141" Type="http://schemas.openxmlformats.org/officeDocument/2006/relationships/hyperlink" Target="https://www.cbr.ru/hd_base/zcyc_params/zcyc/?DateTo=14.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4.01.2018" TargetMode="External"/><Relationship Id="rId183" Type="http://schemas.openxmlformats.org/officeDocument/2006/relationships/hyperlink" Target="https://www.cbr.ru/hd_base/zcyc_params/zcyc/?DateTo=16.05.2017" TargetMode="External"/><Relationship Id="rId239" Type="http://schemas.openxmlformats.org/officeDocument/2006/relationships/hyperlink" Target="https://www.cbr.ru/hd_base/zcyc_params/zcyc/?DateTo=17.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2.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8.11.2017" TargetMode="External"/><Relationship Id="rId87" Type="http://schemas.openxmlformats.org/officeDocument/2006/relationships/hyperlink" Target="https://www.cbr.ru/hd_base/zcyc_params/zcyc/?DateTo=28.09.2017" TargetMode="External"/><Relationship Id="rId110" Type="http://schemas.openxmlformats.org/officeDocument/2006/relationships/hyperlink" Target="https://www.cbr.ru/hd_base/zcyc_params/zcyc/?DateTo=28.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9.06.2017" TargetMode="External"/><Relationship Id="rId194" Type="http://schemas.openxmlformats.org/officeDocument/2006/relationships/hyperlink" Target="https://www.cbr.ru/hd_base/zcyc_params/zcyc/?DateTo=26.04.2017" TargetMode="External"/><Relationship Id="rId208" Type="http://schemas.openxmlformats.org/officeDocument/2006/relationships/hyperlink" Target="https://www.cbr.ru/hd_base/zcyc_params/zcyc/?DateTo=05.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5.01.2018" TargetMode="External"/><Relationship Id="rId56" Type="http://schemas.openxmlformats.org/officeDocument/2006/relationships/hyperlink" Target="https://www.cbr.ru/hd_base/zcyc_params/zcyc/?DateTo=13.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3.09.2017" TargetMode="External"/><Relationship Id="rId121" Type="http://schemas.openxmlformats.org/officeDocument/2006/relationships/hyperlink" Target="https://www.cbr.ru/hd_base/zcyc_params/zcyc/?DateTo=11.08.2017" TargetMode="External"/><Relationship Id="rId163" Type="http://schemas.openxmlformats.org/officeDocument/2006/relationships/hyperlink" Target="https://www.cbr.ru/hd_base/zcyc_params/zcyc/?DateTo=14.06.2017" TargetMode="External"/><Relationship Id="rId219" Type="http://schemas.openxmlformats.org/officeDocument/2006/relationships/hyperlink" Target="https://www.cbr.ru/hd_base/zcyc_params/zcyc/?DateTo=21.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3.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6.12.2017" TargetMode="External"/><Relationship Id="rId67" Type="http://schemas.openxmlformats.org/officeDocument/2006/relationships/hyperlink" Target="https://www.cbr.ru/hd_base/zcyc_params/zcyc/?DateTo=26.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7.07.2017" TargetMode="External"/><Relationship Id="rId174" Type="http://schemas.openxmlformats.org/officeDocument/2006/relationships/hyperlink" Target="https://www.cbr.ru/hd_base/zcyc_params/zcyc/?DateTo=29.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5.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11.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1.10.2017" TargetMode="External"/><Relationship Id="rId101" Type="http://schemas.openxmlformats.org/officeDocument/2006/relationships/hyperlink" Target="https://www.cbr.ru/hd_base/zcyc_params/zcyc/?DateTo=08.09.2017" TargetMode="External"/><Relationship Id="rId143" Type="http://schemas.openxmlformats.org/officeDocument/2006/relationships/hyperlink" Target="https://www.cbr.ru/hd_base/zcyc_params/zcyc/?DateTo=12.07.2017" TargetMode="External"/><Relationship Id="rId185" Type="http://schemas.openxmlformats.org/officeDocument/2006/relationships/hyperlink" Target="https://www.cbr.ru/hd_base/zcyc_params/zcyc/?DateTo=12.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22.01.2018" TargetMode="External"/><Relationship Id="rId210" Type="http://schemas.openxmlformats.org/officeDocument/2006/relationships/hyperlink" Target="https://www.cbr.ru/hd_base/zcyc_params/zcyc/?DateTo=03.04.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4.11.2017" TargetMode="External"/><Relationship Id="rId89" Type="http://schemas.openxmlformats.org/officeDocument/2006/relationships/hyperlink" Target="https://www.cbr.ru/hd_base/zcyc_params/zcyc/?DateTo=26.09.2017" TargetMode="External"/><Relationship Id="rId112" Type="http://schemas.openxmlformats.org/officeDocument/2006/relationships/hyperlink" Target="https://www.cbr.ru/hd_base/zcyc_params/zcyc/?DateTo=24.08.2017" TargetMode="External"/><Relationship Id="rId154" Type="http://schemas.openxmlformats.org/officeDocument/2006/relationships/hyperlink" Target="https://www.cbr.ru/hd_base/zcyc_params/zcyc/?DateTo=27.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4.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1.01.2018" TargetMode="External"/><Relationship Id="rId221" Type="http://schemas.openxmlformats.org/officeDocument/2006/relationships/hyperlink" Target="https://www.cbr.ru/hd_base/zcyc_params/zcyc/?DateTo=17.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9.11.2017" TargetMode="External"/><Relationship Id="rId123" Type="http://schemas.openxmlformats.org/officeDocument/2006/relationships/hyperlink" Target="https://www.cbr.ru/hd_base/zcyc_params/zcyc/?DateTo=09.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9.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01.03.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2.12.2017" TargetMode="External"/><Relationship Id="rId69" Type="http://schemas.openxmlformats.org/officeDocument/2006/relationships/hyperlink" Target="https://www.cbr.ru/hd_base/zcyc_params/zcyc/?DateTo=24.10.2017" TargetMode="External"/><Relationship Id="rId134" Type="http://schemas.openxmlformats.org/officeDocument/2006/relationships/hyperlink" Target="https://www.cbr.ru/hd_base/zcyc_params/zcyc/?DateTo=25.07.2017" TargetMode="External"/><Relationship Id="rId80" Type="http://schemas.openxmlformats.org/officeDocument/2006/relationships/hyperlink" Target="https://www.cbr.ru/hd_base/zcyc_params/zcyc/?DateTo=09.10.2017" TargetMode="External"/><Relationship Id="rId176" Type="http://schemas.openxmlformats.org/officeDocument/2006/relationships/hyperlink" Target="https://www.cbr.ru/hd_base/zcyc_params/zcyc/?DateTo=25.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4.04.2017" TargetMode="External"/><Relationship Id="rId243" Type="http://schemas.openxmlformats.org/officeDocument/2006/relationships/hyperlink" Target="https://www.cbr.ru/hd_base/zcyc_params/zcyc/?DateTo=13.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506" Type="http://schemas.openxmlformats.org/officeDocument/2006/relationships/hyperlink" Target="https://www.cbr.ru/hd_base/zcyc_params/zcyc/?DateTo=01.02.2018" TargetMode="External"/><Relationship Id="rId38" Type="http://schemas.openxmlformats.org/officeDocument/2006/relationships/hyperlink" Target="https://www.cbr.ru/hd_base/zcyc_params/zcyc/?DateTo=07.12.2017" TargetMode="External"/><Relationship Id="rId103" Type="http://schemas.openxmlformats.org/officeDocument/2006/relationships/hyperlink" Target="https://www.cbr.ru/hd_base/zcyc_params/zcyc/?DateTo=06.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2.09.2017" TargetMode="External"/><Relationship Id="rId145" Type="http://schemas.openxmlformats.org/officeDocument/2006/relationships/hyperlink" Target="https://www.cbr.ru/hd_base/zcyc_params/zcyc/?DateTo=10.07.2017" TargetMode="External"/><Relationship Id="rId187" Type="http://schemas.openxmlformats.org/officeDocument/2006/relationships/hyperlink" Target="https://www.cbr.ru/hd_base/zcyc_params/zcyc/?DateTo=10.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30.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2.11.2017" TargetMode="External"/><Relationship Id="rId114" Type="http://schemas.openxmlformats.org/officeDocument/2006/relationships/hyperlink" Target="https://www.cbr.ru/hd_base/zcyc_params/zcyc/?DateTo=22.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7.11.2017" TargetMode="External"/><Relationship Id="rId156" Type="http://schemas.openxmlformats.org/officeDocument/2006/relationships/hyperlink" Target="https://www.cbr.ru/hd_base/zcyc_params/zcyc/?DateTo=23.06.2017" TargetMode="External"/><Relationship Id="rId198" Type="http://schemas.openxmlformats.org/officeDocument/2006/relationships/hyperlink" Target="https://www.cbr.ru/hd_base/zcyc_params/zcyc/?DateTo=19.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5.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9.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7.08.2017" TargetMode="External"/><Relationship Id="rId167" Type="http://schemas.openxmlformats.org/officeDocument/2006/relationships/hyperlink" Target="https://www.cbr.ru/hd_base/zcyc_params/zcyc/?DateTo=07.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20.10.2017" TargetMode="External"/><Relationship Id="rId234" Type="http://schemas.openxmlformats.org/officeDocument/2006/relationships/hyperlink" Target="https://www.cbr.ru/hd_base/zcyc_params/zcyc/?DateTo=27.02.2017" TargetMode="External"/><Relationship Id="rId2" Type="http://schemas.openxmlformats.org/officeDocument/2006/relationships/hyperlink" Target="https://www.cbr.ru/hd_base/zcyc_params/zcyc/?DateTo=31.01.2018" TargetMode="External"/><Relationship Id="rId29" Type="http://schemas.openxmlformats.org/officeDocument/2006/relationships/hyperlink" Target="https://www.cbr.ru/hd_base/zcyc_params/zcyc/?DateTo=20.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5.12.2017" TargetMode="External"/><Relationship Id="rId136" Type="http://schemas.openxmlformats.org/officeDocument/2006/relationships/hyperlink" Target="https://www.cbr.ru/hd_base/zcyc_params/zcyc/?DateTo=21.07.2017" TargetMode="External"/><Relationship Id="rId178" Type="http://schemas.openxmlformats.org/officeDocument/2006/relationships/hyperlink" Target="https://www.cbr.ru/hd_base/zcyc_params/zcyc/?DateTo=23.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5.10.2017" TargetMode="External"/><Relationship Id="rId203" Type="http://schemas.openxmlformats.org/officeDocument/2006/relationships/hyperlink" Target="https://www.cbr.ru/hd_base/zcyc_params/zcyc/?DateTo=12.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9.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4.09.2017" TargetMode="External"/><Relationship Id="rId147" Type="http://schemas.openxmlformats.org/officeDocument/2006/relationships/hyperlink" Target="https://www.cbr.ru/hd_base/zcyc_params/zcyc/?DateTo=06.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20.11.2017" TargetMode="External"/><Relationship Id="rId93" Type="http://schemas.openxmlformats.org/officeDocument/2006/relationships/hyperlink" Target="https://www.cbr.ru/hd_base/zcyc_params/zcyc/?DateTo=20.09.2017" TargetMode="External"/><Relationship Id="rId189" Type="http://schemas.openxmlformats.org/officeDocument/2006/relationships/hyperlink" Target="https://www.cbr.ru/hd_base/zcyc_params/zcyc/?DateTo=04.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8.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8.08.2017" TargetMode="External"/><Relationship Id="rId158" Type="http://schemas.openxmlformats.org/officeDocument/2006/relationships/hyperlink" Target="https://www.cbr.ru/hd_base/zcyc_params/zcyc/?DateTo=21.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4.01.2018" TargetMode="External"/><Relationship Id="rId62" Type="http://schemas.openxmlformats.org/officeDocument/2006/relationships/hyperlink" Target="https://www.cbr.ru/hd_base/zcyc_params/zcyc/?DateTo=02.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3.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3.08.2017" TargetMode="External"/><Relationship Id="rId31" Type="http://schemas.openxmlformats.org/officeDocument/2006/relationships/hyperlink" Target="https://www.cbr.ru/hd_base/zcyc_params/zcyc/?DateTo=18.12.2017" TargetMode="External"/><Relationship Id="rId73" Type="http://schemas.openxmlformats.org/officeDocument/2006/relationships/hyperlink" Target="https://www.cbr.ru/hd_base/zcyc_params/zcyc/?DateTo=18.10.2017" TargetMode="External"/><Relationship Id="rId169" Type="http://schemas.openxmlformats.org/officeDocument/2006/relationships/hyperlink" Target="https://www.cbr.ru/hd_base/zcyc_params/zcyc/?DateTo=05.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9.01.2018" TargetMode="External"/><Relationship Id="rId180" Type="http://schemas.openxmlformats.org/officeDocument/2006/relationships/hyperlink" Target="https://www.cbr.ru/hd_base/zcyc_params/zcyc/?DateTo=19.05.2017" TargetMode="External"/><Relationship Id="rId215" Type="http://schemas.openxmlformats.org/officeDocument/2006/relationships/hyperlink" Target="https://www.cbr.ru/hd_base/zcyc_params/zcyc/?DateTo=27.03.2017" TargetMode="External"/><Relationship Id="rId236" Type="http://schemas.openxmlformats.org/officeDocument/2006/relationships/hyperlink" Target="https://www.cbr.ru/hd_base/zcyc_params/zcyc/?DateTo=22.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01.12.2017" TargetMode="External"/><Relationship Id="rId84" Type="http://schemas.openxmlformats.org/officeDocument/2006/relationships/hyperlink" Target="https://www.cbr.ru/hd_base/zcyc_params/zcyc/?DateTo=03.10.2017" TargetMode="External"/><Relationship Id="rId138" Type="http://schemas.openxmlformats.org/officeDocument/2006/relationships/hyperlink" Target="https://www.cbr.ru/hd_base/zcyc_params/zcyc/?DateTo=19.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02.05.2017" TargetMode="External"/><Relationship Id="rId205" Type="http://schemas.openxmlformats.org/officeDocument/2006/relationships/hyperlink" Target="https://www.cbr.ru/hd_base/zcyc_params/zcyc/?DateTo=10.04.2017" TargetMode="External"/><Relationship Id="rId247" Type="http://schemas.openxmlformats.org/officeDocument/2006/relationships/hyperlink" Target="https://www.cbr.ru/hd_base/zcyc_params/zcyc/?DateTo=07.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1.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8.01.2018" TargetMode="External"/><Relationship Id="rId53" Type="http://schemas.openxmlformats.org/officeDocument/2006/relationships/hyperlink" Target="https://www.cbr.ru/hd_base/zcyc_params/zcyc/?DateTo=16.11.2017" TargetMode="External"/><Relationship Id="rId149" Type="http://schemas.openxmlformats.org/officeDocument/2006/relationships/hyperlink" Target="https://www.cbr.ru/hd_base/zcyc_params/zcyc/?DateTo=04.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8.09.2017" TargetMode="External"/><Relationship Id="rId160" Type="http://schemas.openxmlformats.org/officeDocument/2006/relationships/hyperlink" Target="https://www.cbr.ru/hd_base/zcyc_params/zcyc/?DateTo=19.06.2017" TargetMode="External"/><Relationship Id="rId216" Type="http://schemas.openxmlformats.org/officeDocument/2006/relationships/hyperlink" Target="https://www.cbr.ru/hd_base/zcyc_params/zcyc/?DateTo=24.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9.12.2017" TargetMode="External"/><Relationship Id="rId64" Type="http://schemas.openxmlformats.org/officeDocument/2006/relationships/hyperlink" Target="https://www.cbr.ru/hd_base/zcyc_params/zcyc/?DateTo=31.10.2017" TargetMode="External"/><Relationship Id="rId118" Type="http://schemas.openxmlformats.org/officeDocument/2006/relationships/hyperlink" Target="https://www.cbr.ru/hd_base/zcyc_params/zcyc/?DateTo=16.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01.06.2017" TargetMode="External"/><Relationship Id="rId227" Type="http://schemas.openxmlformats.org/officeDocument/2006/relationships/hyperlink" Target="https://www.cbr.ru/hd_base/zcyc_params/zcyc/?DateTo=09.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4.12.2017" TargetMode="External"/><Relationship Id="rId129" Type="http://schemas.openxmlformats.org/officeDocument/2006/relationships/hyperlink" Target="https://www.cbr.ru/hd_base/zcyc_params/zcyc/?DateTo=01.08.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6.10.2017" TargetMode="External"/><Relationship Id="rId140" Type="http://schemas.openxmlformats.org/officeDocument/2006/relationships/hyperlink" Target="https://www.cbr.ru/hd_base/zcyc_params/zcyc/?DateTo=17.07.2017" TargetMode="External"/><Relationship Id="rId182" Type="http://schemas.openxmlformats.org/officeDocument/2006/relationships/hyperlink" Target="https://www.cbr.ru/hd_base/zcyc_params/zcyc/?DateTo=17.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5.01.2018" TargetMode="External"/><Relationship Id="rId238" Type="http://schemas.openxmlformats.org/officeDocument/2006/relationships/hyperlink" Target="https://www.cbr.ru/hd_base/zcyc_params/zcyc/?DateTo=20.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9.11.2017" TargetMode="External"/><Relationship Id="rId86" Type="http://schemas.openxmlformats.org/officeDocument/2006/relationships/hyperlink" Target="https://www.cbr.ru/hd_base/zcyc_params/zcyc/?DateTo=29.09.2017" TargetMode="External"/><Relationship Id="rId151" Type="http://schemas.openxmlformats.org/officeDocument/2006/relationships/hyperlink" Target="https://www.cbr.ru/hd_base/zcyc_params/zcyc/?DateTo=30.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7.04.2017" TargetMode="External"/><Relationship Id="rId207" Type="http://schemas.openxmlformats.org/officeDocument/2006/relationships/hyperlink" Target="https://www.cbr.ru/hd_base/zcyc_params/zcyc/?DateTo=06.04.2017" TargetMode="External"/><Relationship Id="rId249" Type="http://schemas.openxmlformats.org/officeDocument/2006/relationships/hyperlink" Target="https://www.cbr.ru/hd_base/zcyc_params/zcyc/?DateTo=03.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6.01.2018" TargetMode="External"/><Relationship Id="rId109" Type="http://schemas.openxmlformats.org/officeDocument/2006/relationships/hyperlink" Target="https://www.cbr.ru/hd_base/zcyc_params/zcyc/?DateTo=29.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4.11.2017" TargetMode="External"/><Relationship Id="rId97" Type="http://schemas.openxmlformats.org/officeDocument/2006/relationships/hyperlink" Target="https://www.cbr.ru/hd_base/zcyc_params/zcyc/?DateTo=14.09.2017" TargetMode="External"/><Relationship Id="rId120" Type="http://schemas.openxmlformats.org/officeDocument/2006/relationships/hyperlink" Target="https://www.cbr.ru/hd_base/zcyc_params/zcyc/?DateTo=14.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5.06.2017" TargetMode="External"/><Relationship Id="rId218" Type="http://schemas.openxmlformats.org/officeDocument/2006/relationships/hyperlink" Target="https://www.cbr.ru/hd_base/zcyc_params/zcyc/?DateTo=22.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7.12.2017" TargetMode="External"/><Relationship Id="rId66" Type="http://schemas.openxmlformats.org/officeDocument/2006/relationships/hyperlink" Target="https://www.cbr.ru/hd_base/zcyc_params/zcyc/?DateTo=27.10.2017" TargetMode="External"/><Relationship Id="rId131" Type="http://schemas.openxmlformats.org/officeDocument/2006/relationships/hyperlink" Target="https://www.cbr.ru/hd_base/zcyc_params/zcyc/?DateTo=28.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30.05.2017" TargetMode="External"/><Relationship Id="rId229" Type="http://schemas.openxmlformats.org/officeDocument/2006/relationships/hyperlink" Target="https://www.cbr.ru/hd_base/zcyc_params/zcyc/?DateTo=06.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6.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2.12.2017" TargetMode="External"/><Relationship Id="rId77" Type="http://schemas.openxmlformats.org/officeDocument/2006/relationships/hyperlink" Target="https://www.cbr.ru/hd_base/zcyc_params/zcyc/?DateTo=12.10.2017" TargetMode="External"/><Relationship Id="rId100" Type="http://schemas.openxmlformats.org/officeDocument/2006/relationships/hyperlink" Target="https://www.cbr.ru/hd_base/zcyc_params/zcyc/?DateTo=11.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3.01.2018" TargetMode="External"/><Relationship Id="rId142" Type="http://schemas.openxmlformats.org/officeDocument/2006/relationships/hyperlink" Target="https://www.cbr.ru/hd_base/zcyc_params/zcyc/?DateTo=13.07.2017" TargetMode="External"/><Relationship Id="rId184" Type="http://schemas.openxmlformats.org/officeDocument/2006/relationships/hyperlink" Target="https://www.cbr.ru/hd_base/zcyc_params/zcyc/?DateTo=15.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7.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7.09.2017" TargetMode="External"/><Relationship Id="rId111" Type="http://schemas.openxmlformats.org/officeDocument/2006/relationships/hyperlink" Target="https://www.cbr.ru/hd_base/zcyc_params/zcyc/?DateTo=25.08.2017" TargetMode="External"/><Relationship Id="rId153" Type="http://schemas.openxmlformats.org/officeDocument/2006/relationships/hyperlink" Target="https://www.cbr.ru/hd_base/zcyc_params/zcyc/?DateTo=28.06.2017" TargetMode="External"/><Relationship Id="rId195" Type="http://schemas.openxmlformats.org/officeDocument/2006/relationships/hyperlink" Target="https://www.cbr.ru/hd_base/zcyc_params/zcyc/?DateTo=25.04.2017" TargetMode="External"/><Relationship Id="rId209" Type="http://schemas.openxmlformats.org/officeDocument/2006/relationships/hyperlink" Target="https://www.cbr.ru/hd_base/zcyc_params/zcyc/?DateTo=04.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20.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2.01.2018" TargetMode="External"/><Relationship Id="rId57" Type="http://schemas.openxmlformats.org/officeDocument/2006/relationships/hyperlink" Target="https://www.cbr.ru/hd_base/zcyc_params/zcyc/?DateTo=10.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2.09.2017" TargetMode="External"/><Relationship Id="rId122" Type="http://schemas.openxmlformats.org/officeDocument/2006/relationships/hyperlink" Target="https://www.cbr.ru/hd_base/zcyc_params/zcyc/?DateTo=10.08.2017" TargetMode="External"/><Relationship Id="rId164" Type="http://schemas.openxmlformats.org/officeDocument/2006/relationships/hyperlink" Target="https://www.cbr.ru/hd_base/zcyc_params/zcyc/?DateTo=13.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5.12.2017" TargetMode="External"/><Relationship Id="rId231" Type="http://schemas.openxmlformats.org/officeDocument/2006/relationships/hyperlink" Target="https://www.cbr.ru/hd_base/zcyc_params/zcyc/?DateTo=02.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5.10.2017" TargetMode="External"/><Relationship Id="rId133" Type="http://schemas.openxmlformats.org/officeDocument/2006/relationships/hyperlink" Target="https://www.cbr.ru/hd_base/zcyc_params/zcyc/?DateTo=26.07.2017" TargetMode="External"/><Relationship Id="rId175" Type="http://schemas.openxmlformats.org/officeDocument/2006/relationships/hyperlink" Target="https://www.cbr.ru/hd_base/zcyc_params/zcyc/?DateTo=26.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7.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4.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7" TargetMode="External"/><Relationship Id="rId37" Type="http://schemas.openxmlformats.org/officeDocument/2006/relationships/hyperlink" Target="https://www.cbr.ru/hd_base/zcyc_params/zcyc/?DateTo=08.12.2017" TargetMode="External"/><Relationship Id="rId79" Type="http://schemas.openxmlformats.org/officeDocument/2006/relationships/hyperlink" Target="https://www.cbr.ru/hd_base/zcyc_params/zcyc/?DateTo=10.10.2017" TargetMode="External"/><Relationship Id="rId102" Type="http://schemas.openxmlformats.org/officeDocument/2006/relationships/hyperlink" Target="https://www.cbr.ru/hd_base/zcyc_params/zcyc/?DateTo=07.09.2017" TargetMode="External"/><Relationship Id="rId144" Type="http://schemas.openxmlformats.org/officeDocument/2006/relationships/hyperlink" Target="https://www.cbr.ru/hd_base/zcyc_params/zcyc/?DateTo=11.07.2017" TargetMode="External"/><Relationship Id="rId90" Type="http://schemas.openxmlformats.org/officeDocument/2006/relationships/hyperlink" Target="https://www.cbr.ru/hd_base/zcyc_params/zcyc/?DateTo=25.09.2017" TargetMode="External"/><Relationship Id="rId186" Type="http://schemas.openxmlformats.org/officeDocument/2006/relationships/hyperlink" Target="https://www.cbr.ru/hd_base/zcyc_params/zcyc/?DateTo=11.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1.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3.11.2017" TargetMode="External"/><Relationship Id="rId113" Type="http://schemas.openxmlformats.org/officeDocument/2006/relationships/hyperlink" Target="https://www.cbr.ru/hd_base/zcyc_params/zcyc/?DateTo=23.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6.06.2017" TargetMode="External"/><Relationship Id="rId197" Type="http://schemas.openxmlformats.org/officeDocument/2006/relationships/hyperlink" Target="https://www.cbr.ru/hd_base/zcyc_params/zcyc/?DateTo=20.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6.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10.01.2018" TargetMode="External"/><Relationship Id="rId59" Type="http://schemas.openxmlformats.org/officeDocument/2006/relationships/hyperlink" Target="https://www.cbr.ru/hd_base/zcyc_params/zcyc/?DateTo=08.11.2017" TargetMode="External"/><Relationship Id="rId124" Type="http://schemas.openxmlformats.org/officeDocument/2006/relationships/hyperlink" Target="https://www.cbr.ru/hd_base/zcyc_params/zcyc/?DateTo=08.08.2017" TargetMode="External"/><Relationship Id="rId70" Type="http://schemas.openxmlformats.org/officeDocument/2006/relationships/hyperlink" Target="https://www.cbr.ru/hd_base/zcyc_params/zcyc/?DateTo=23.10.2017" TargetMode="External"/><Relationship Id="rId166" Type="http://schemas.openxmlformats.org/officeDocument/2006/relationships/hyperlink" Target="https://www.cbr.ru/hd_base/zcyc_params/zcyc/?DateTo=08.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01.02.2018" TargetMode="External"/><Relationship Id="rId233" Type="http://schemas.openxmlformats.org/officeDocument/2006/relationships/hyperlink" Target="https://www.cbr.ru/hd_base/zcyc_params/zcyc/?DateTo=28.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1.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6.10.2017" TargetMode="External"/><Relationship Id="rId135" Type="http://schemas.openxmlformats.org/officeDocument/2006/relationships/hyperlink" Target="https://www.cbr.ru/hd_base/zcyc_params/zcyc/?DateTo=24.07.2017" TargetMode="External"/><Relationship Id="rId177" Type="http://schemas.openxmlformats.org/officeDocument/2006/relationships/hyperlink" Target="https://www.cbr.ru/hd_base/zcyc_params/zcyc/?DateTo=24.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3.04.2017" TargetMode="External"/><Relationship Id="rId244" Type="http://schemas.openxmlformats.org/officeDocument/2006/relationships/hyperlink" Target="https://www.cbr.ru/hd_base/zcyc_params/zcyc/?DateTo=10.02.2017" TargetMode="External"/><Relationship Id="rId39" Type="http://schemas.openxmlformats.org/officeDocument/2006/relationships/hyperlink" Target="https://www.cbr.ru/hd_base/zcyc_params/zcyc/?DateTo=06.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7" Type="http://schemas.openxmlformats.org/officeDocument/2006/relationships/drawing" Target="../drawings/drawing7.xml"/><Relationship Id="rId50" Type="http://schemas.openxmlformats.org/officeDocument/2006/relationships/hyperlink" Target="https://www.cbr.ru/hd_base/zcyc_params/zcyc/?DateTo=21.11.2017" TargetMode="External"/><Relationship Id="rId104" Type="http://schemas.openxmlformats.org/officeDocument/2006/relationships/hyperlink" Target="https://www.cbr.ru/hd_base/zcyc_params/zcyc/?DateTo=05.09.2017" TargetMode="External"/><Relationship Id="rId146" Type="http://schemas.openxmlformats.org/officeDocument/2006/relationships/hyperlink" Target="https://www.cbr.ru/hd_base/zcyc_params/zcyc/?DateTo=07.07.2017" TargetMode="External"/><Relationship Id="rId188" Type="http://schemas.openxmlformats.org/officeDocument/2006/relationships/hyperlink" Target="https://www.cbr.ru/hd_base/zcyc_params/zcyc/?DateTo=05.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1.09.2017" TargetMode="External"/><Relationship Id="rId213" Type="http://schemas.openxmlformats.org/officeDocument/2006/relationships/hyperlink" Target="https://www.cbr.ru/hd_base/zcyc_params/zcyc/?DateTo=29.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21.08.2017" TargetMode="External"/><Relationship Id="rId157" Type="http://schemas.openxmlformats.org/officeDocument/2006/relationships/hyperlink" Target="https://www.cbr.ru/hd_base/zcyc_params/zcyc/?DateTo=22.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3.11.2017" TargetMode="External"/><Relationship Id="rId199" Type="http://schemas.openxmlformats.org/officeDocument/2006/relationships/hyperlink" Target="https://www.cbr.ru/hd_base/zcyc_params/zcyc/?DateTo=18.04.2017" TargetMode="External"/><Relationship Id="rId19" Type="http://schemas.openxmlformats.org/officeDocument/2006/relationships/hyperlink" Target="https://www.cbr.ru/hd_base/zcyc_params/zcyc/?DateTo=05.01.2018" TargetMode="External"/><Relationship Id="rId224" Type="http://schemas.openxmlformats.org/officeDocument/2006/relationships/hyperlink" Target="https://www.cbr.ru/hd_base/zcyc_params/zcyc/?DateTo=14.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9.12.2017" TargetMode="External"/><Relationship Id="rId126" Type="http://schemas.openxmlformats.org/officeDocument/2006/relationships/hyperlink" Target="https://www.cbr.ru/hd_base/zcyc_params/zcyc/?DateTo=04.08.2017" TargetMode="External"/><Relationship Id="rId168" Type="http://schemas.openxmlformats.org/officeDocument/2006/relationships/hyperlink" Target="https://www.cbr.ru/hd_base/zcyc_params/zcyc/?DateTo=06.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9.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30.01.2018" TargetMode="External"/><Relationship Id="rId235" Type="http://schemas.openxmlformats.org/officeDocument/2006/relationships/hyperlink" Target="https://www.cbr.ru/hd_base/zcyc_params/zcyc/?DateTo=24.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20.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4.12.2017" TargetMode="External"/><Relationship Id="rId83" Type="http://schemas.openxmlformats.org/officeDocument/2006/relationships/hyperlink" Target="https://www.cbr.ru/hd_base/zcyc_params/zcyc/?DateTo=04.10.2017" TargetMode="External"/><Relationship Id="rId179" Type="http://schemas.openxmlformats.org/officeDocument/2006/relationships/hyperlink" Target="https://www.cbr.ru/hd_base/zcyc_params/zcyc/?DateTo=22.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3.05.2017" TargetMode="External"/><Relationship Id="rId204" Type="http://schemas.openxmlformats.org/officeDocument/2006/relationships/hyperlink" Target="https://www.cbr.ru/hd_base/zcyc_params/zcyc/?DateTo=11.04.2017" TargetMode="External"/><Relationship Id="rId246" Type="http://schemas.openxmlformats.org/officeDocument/2006/relationships/hyperlink" Target="https://www.cbr.ru/hd_base/zcyc_params/zcyc/?DateTo=08.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01.09.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9.01.2018" TargetMode="External"/><Relationship Id="rId52" Type="http://schemas.openxmlformats.org/officeDocument/2006/relationships/hyperlink" Target="https://www.cbr.ru/hd_base/zcyc_params/zcyc/?DateTo=17.11.2017" TargetMode="External"/><Relationship Id="rId94" Type="http://schemas.openxmlformats.org/officeDocument/2006/relationships/hyperlink" Target="https://www.cbr.ru/hd_base/zcyc_params/zcyc/?DateTo=19.09.2017" TargetMode="External"/><Relationship Id="rId148" Type="http://schemas.openxmlformats.org/officeDocument/2006/relationships/hyperlink" Target="https://www.cbr.ru/hd_base/zcyc_params/zcyc/?DateTo=05.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E7966-72C3-49FF-97AF-9EA8E47F7FD4}">
  <sheetPr>
    <tabColor rgb="FFFF0000"/>
  </sheetPr>
  <dimension ref="A1:I27"/>
  <sheetViews>
    <sheetView topLeftCell="A13" workbookViewId="0">
      <selection activeCell="H29" sqref="H29"/>
    </sheetView>
  </sheetViews>
  <sheetFormatPr baseColWidth="10" defaultColWidth="8.83203125" defaultRowHeight="15" x14ac:dyDescent="0.2"/>
  <cols>
    <col min="3" max="3" width="31.6640625" customWidth="1"/>
    <col min="8" max="8" width="38.1640625" bestFit="1" customWidth="1"/>
  </cols>
  <sheetData>
    <row r="1" spans="1:3" x14ac:dyDescent="0.2">
      <c r="A1" s="201" t="s">
        <v>67</v>
      </c>
      <c r="B1" s="201"/>
      <c r="C1" s="201"/>
    </row>
    <row r="3" spans="1:3" ht="14.5" customHeight="1" x14ac:dyDescent="0.2">
      <c r="A3" s="200" t="s">
        <v>98</v>
      </c>
      <c r="B3" s="200"/>
      <c r="C3" s="200"/>
    </row>
    <row r="4" spans="1:3" x14ac:dyDescent="0.2">
      <c r="A4" s="200"/>
      <c r="B4" s="200"/>
      <c r="C4" s="200"/>
    </row>
    <row r="5" spans="1:3" x14ac:dyDescent="0.2">
      <c r="A5" s="200"/>
      <c r="B5" s="200"/>
      <c r="C5" s="200"/>
    </row>
    <row r="6" spans="1:3" ht="57.5" customHeight="1" x14ac:dyDescent="0.2">
      <c r="A6" s="200"/>
      <c r="B6" s="200"/>
      <c r="C6" s="200"/>
    </row>
    <row r="7" spans="1:3" ht="14.5" customHeight="1" x14ac:dyDescent="0.2"/>
    <row r="9" spans="1:3" x14ac:dyDescent="0.2">
      <c r="C9" s="194" t="s">
        <v>99</v>
      </c>
    </row>
    <row r="12" spans="1:3" x14ac:dyDescent="0.2">
      <c r="C12" s="194" t="s">
        <v>100</v>
      </c>
    </row>
    <row r="13" spans="1:3" ht="80" x14ac:dyDescent="0.2">
      <c r="C13" s="195" t="s">
        <v>101</v>
      </c>
    </row>
    <row r="14" spans="1:3" ht="32" x14ac:dyDescent="0.2">
      <c r="C14" s="195" t="s">
        <v>102</v>
      </c>
    </row>
    <row r="15" spans="1:3" ht="48" x14ac:dyDescent="0.2">
      <c r="C15" s="139" t="s">
        <v>104</v>
      </c>
    </row>
    <row r="16" spans="1:3" ht="47.5" customHeight="1" x14ac:dyDescent="0.2"/>
    <row r="17" spans="1:9" x14ac:dyDescent="0.2">
      <c r="H17" s="196"/>
    </row>
    <row r="18" spans="1:9" x14ac:dyDescent="0.2">
      <c r="A18" s="149" t="s">
        <v>78</v>
      </c>
      <c r="H18" s="196"/>
    </row>
    <row r="19" spans="1:9" x14ac:dyDescent="0.2">
      <c r="A19" s="199" t="s">
        <v>103</v>
      </c>
      <c r="B19" s="199"/>
      <c r="C19" s="199"/>
      <c r="D19" s="199"/>
      <c r="E19" s="199"/>
      <c r="F19" s="199"/>
      <c r="G19" s="199"/>
      <c r="H19" s="199"/>
      <c r="I19" s="196"/>
    </row>
    <row r="20" spans="1:9" x14ac:dyDescent="0.2">
      <c r="A20" s="199"/>
      <c r="B20" s="199"/>
      <c r="C20" s="199"/>
      <c r="D20" s="199"/>
      <c r="E20" s="199"/>
      <c r="F20" s="199"/>
      <c r="G20" s="199"/>
      <c r="H20" s="199"/>
      <c r="I20" s="196"/>
    </row>
    <row r="21" spans="1:9" ht="52.75" customHeight="1" x14ac:dyDescent="0.2">
      <c r="A21" s="199"/>
      <c r="B21" s="199"/>
      <c r="C21" s="199"/>
      <c r="D21" s="199"/>
      <c r="E21" s="199"/>
      <c r="F21" s="199"/>
      <c r="G21" s="199"/>
      <c r="H21" s="199"/>
      <c r="I21" s="196"/>
    </row>
    <row r="22" spans="1:9" x14ac:dyDescent="0.2">
      <c r="I22" s="196"/>
    </row>
    <row r="23" spans="1:9" x14ac:dyDescent="0.2">
      <c r="I23" s="196"/>
    </row>
    <row r="24" spans="1:9" x14ac:dyDescent="0.2">
      <c r="I24" s="196"/>
    </row>
    <row r="25" spans="1:9" x14ac:dyDescent="0.2">
      <c r="I25" s="196"/>
    </row>
    <row r="26" spans="1:9" x14ac:dyDescent="0.2">
      <c r="I26" s="196"/>
    </row>
    <row r="27" spans="1:9" x14ac:dyDescent="0.2">
      <c r="I27" s="196"/>
    </row>
  </sheetData>
  <mergeCells count="3">
    <mergeCell ref="A19:H21"/>
    <mergeCell ref="A3:C6"/>
    <mergeCell ref="A1: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C5E18-85D8-4D98-A3E2-1CA3580F07B3}">
  <dimension ref="A1:V510"/>
  <sheetViews>
    <sheetView zoomScale="63" zoomScaleNormal="62" workbookViewId="0">
      <selection activeCell="Q29" sqref="Q29"/>
    </sheetView>
  </sheetViews>
  <sheetFormatPr baseColWidth="10" defaultColWidth="8.83203125" defaultRowHeight="15" x14ac:dyDescent="0.2"/>
  <cols>
    <col min="1" max="1" width="20.33203125" customWidth="1"/>
    <col min="2" max="2" width="1.1640625" customWidth="1"/>
    <col min="3" max="3" width="1.33203125" customWidth="1"/>
    <col min="4" max="4" width="1.5" customWidth="1"/>
    <col min="5" max="5" width="1.1640625" customWidth="1"/>
    <col min="6" max="6" width="1.5" customWidth="1"/>
    <col min="7" max="7" width="7.33203125" customWidth="1"/>
    <col min="8" max="10" width="13.6640625" bestFit="1" customWidth="1"/>
    <col min="11" max="11" width="13.1640625" bestFit="1" customWidth="1"/>
    <col min="12" max="12" width="13.6640625" customWidth="1"/>
    <col min="13" max="13" width="13.6640625" bestFit="1" customWidth="1"/>
    <col min="16" max="16" width="19.6640625" customWidth="1"/>
    <col min="17" max="17" width="16.83203125" bestFit="1" customWidth="1"/>
    <col min="18" max="22" width="12.6640625" bestFit="1" customWidth="1"/>
    <col min="23" max="23" width="10.6640625" bestFit="1" customWidth="1"/>
    <col min="24" max="24" width="7.5" bestFit="1" customWidth="1"/>
    <col min="25" max="25" width="16.1640625" bestFit="1" customWidth="1"/>
  </cols>
  <sheetData>
    <row r="1" spans="1:22" x14ac:dyDescent="0.2">
      <c r="B1" s="205" t="s">
        <v>0</v>
      </c>
      <c r="C1" s="206"/>
      <c r="D1" s="206"/>
      <c r="E1" s="206"/>
      <c r="F1" s="206"/>
      <c r="G1" s="207"/>
      <c r="H1" s="202" t="s">
        <v>14</v>
      </c>
      <c r="I1" s="203"/>
      <c r="J1" s="203"/>
      <c r="K1" s="203"/>
      <c r="L1" s="203"/>
      <c r="M1" s="204"/>
      <c r="N1" s="66"/>
      <c r="O1" s="67"/>
      <c r="P1" s="67"/>
      <c r="Q1" s="67"/>
      <c r="R1" s="67"/>
      <c r="S1" s="67"/>
    </row>
    <row r="2" spans="1:22" ht="16" thickBot="1" x14ac:dyDescent="0.25">
      <c r="B2" s="29" t="s">
        <v>1</v>
      </c>
      <c r="C2" s="28" t="s">
        <v>2</v>
      </c>
      <c r="D2" s="28" t="s">
        <v>3</v>
      </c>
      <c r="E2" s="28" t="s">
        <v>4</v>
      </c>
      <c r="F2" s="28" t="s">
        <v>5</v>
      </c>
      <c r="G2" s="33" t="s">
        <v>6</v>
      </c>
      <c r="H2" s="36" t="s">
        <v>1</v>
      </c>
      <c r="I2" s="35" t="s">
        <v>2</v>
      </c>
      <c r="J2" s="35" t="s">
        <v>3</v>
      </c>
      <c r="K2" s="35" t="s">
        <v>4</v>
      </c>
      <c r="L2" s="35" t="s">
        <v>5</v>
      </c>
      <c r="M2" s="37" t="s">
        <v>6</v>
      </c>
    </row>
    <row r="3" spans="1:22" ht="16" thickBot="1" x14ac:dyDescent="0.25">
      <c r="A3" s="41" t="s">
        <v>7</v>
      </c>
      <c r="B3" s="30" t="s">
        <v>8</v>
      </c>
      <c r="C3" s="31" t="s">
        <v>9</v>
      </c>
      <c r="D3" s="31" t="s">
        <v>10</v>
      </c>
      <c r="E3" s="31" t="s">
        <v>11</v>
      </c>
      <c r="F3" s="31" t="s">
        <v>12</v>
      </c>
      <c r="G3" s="34" t="s">
        <v>13</v>
      </c>
      <c r="H3" s="38" t="s">
        <v>8</v>
      </c>
      <c r="I3" s="39" t="s">
        <v>9</v>
      </c>
      <c r="J3" s="39" t="s">
        <v>10</v>
      </c>
      <c r="K3" s="39" t="s">
        <v>11</v>
      </c>
      <c r="L3" s="39" t="s">
        <v>12</v>
      </c>
      <c r="M3" s="40" t="s">
        <v>13</v>
      </c>
      <c r="P3" s="68" t="s">
        <v>1</v>
      </c>
      <c r="Q3" s="69" t="s">
        <v>16</v>
      </c>
    </row>
    <row r="4" spans="1:22" x14ac:dyDescent="0.2">
      <c r="A4" s="1">
        <v>42401</v>
      </c>
      <c r="B4">
        <v>89.897827000000007</v>
      </c>
      <c r="C4">
        <v>574.80999799999995</v>
      </c>
      <c r="D4">
        <v>50.316063</v>
      </c>
      <c r="E4">
        <v>94.089995999999999</v>
      </c>
      <c r="F4">
        <v>71.751609999999999</v>
      </c>
      <c r="G4">
        <v>111.46299999999999</v>
      </c>
      <c r="H4" s="24"/>
      <c r="I4" s="25"/>
      <c r="J4" s="25"/>
      <c r="K4" s="25"/>
      <c r="L4" s="25"/>
      <c r="M4" s="25"/>
      <c r="P4" s="70" t="s">
        <v>2</v>
      </c>
      <c r="Q4" s="71" t="s">
        <v>17</v>
      </c>
    </row>
    <row r="5" spans="1:22" x14ac:dyDescent="0.2">
      <c r="A5" s="1">
        <v>42402</v>
      </c>
      <c r="B5">
        <v>88.079926</v>
      </c>
      <c r="C5">
        <v>552.09997599999997</v>
      </c>
      <c r="D5">
        <v>48.743403999999998</v>
      </c>
      <c r="E5">
        <v>91.489998</v>
      </c>
      <c r="F5">
        <v>70.955566000000005</v>
      </c>
      <c r="G5">
        <v>114.991</v>
      </c>
      <c r="H5" s="26">
        <f>LN(B5/B4)</f>
        <v>-2.0429117615248772E-2</v>
      </c>
      <c r="I5" s="27">
        <f t="shared" ref="I5:M20" si="0">LN(C5/C4)</f>
        <v>-4.0310402110116828E-2</v>
      </c>
      <c r="J5" s="27">
        <f t="shared" si="0"/>
        <v>-3.1754484337117479E-2</v>
      </c>
      <c r="K5" s="27">
        <f t="shared" si="0"/>
        <v>-2.8022073675054302E-2</v>
      </c>
      <c r="L5" s="27">
        <f t="shared" si="0"/>
        <v>-1.1156443270924628E-2</v>
      </c>
      <c r="M5" s="27">
        <f t="shared" si="0"/>
        <v>3.1161167166592292E-2</v>
      </c>
      <c r="P5" s="70" t="s">
        <v>3</v>
      </c>
      <c r="Q5" s="71" t="s">
        <v>18</v>
      </c>
    </row>
    <row r="6" spans="1:22" x14ac:dyDescent="0.2">
      <c r="A6" s="1">
        <v>42403</v>
      </c>
      <c r="B6">
        <v>89.823241999999993</v>
      </c>
      <c r="C6">
        <v>531.07000700000003</v>
      </c>
      <c r="D6">
        <v>47.970860000000002</v>
      </c>
      <c r="E6">
        <v>90.739998</v>
      </c>
      <c r="F6">
        <v>71.733909999999995</v>
      </c>
      <c r="G6">
        <v>112.15900000000001</v>
      </c>
      <c r="H6" s="26">
        <f t="shared" ref="H6:L69" si="1">LN(B6/B5)</f>
        <v>1.959910915049945E-2</v>
      </c>
      <c r="I6" s="27">
        <f t="shared" si="0"/>
        <v>-3.8835293343121823E-2</v>
      </c>
      <c r="J6" s="27">
        <f t="shared" si="0"/>
        <v>-1.5976142500679243E-2</v>
      </c>
      <c r="K6" s="27">
        <f t="shared" si="0"/>
        <v>-8.2314026363096982E-3</v>
      </c>
      <c r="L6" s="27">
        <f t="shared" si="0"/>
        <v>1.0909728479219118E-2</v>
      </c>
      <c r="M6" s="27">
        <f t="shared" si="0"/>
        <v>-2.4936357019131588E-2</v>
      </c>
      <c r="P6" s="70" t="s">
        <v>4</v>
      </c>
      <c r="Q6" s="71" t="s">
        <v>19</v>
      </c>
    </row>
    <row r="7" spans="1:22" x14ac:dyDescent="0.2">
      <c r="A7" s="1">
        <v>42404</v>
      </c>
      <c r="B7">
        <v>90.544990999999996</v>
      </c>
      <c r="C7">
        <v>536.26000999999997</v>
      </c>
      <c r="D7">
        <v>47.823718999999997</v>
      </c>
      <c r="E7">
        <v>89.709998999999996</v>
      </c>
      <c r="F7">
        <v>71.380104000000003</v>
      </c>
      <c r="G7">
        <v>111.876</v>
      </c>
      <c r="H7" s="26">
        <f t="shared" si="1"/>
        <v>8.0031038759627113E-3</v>
      </c>
      <c r="I7" s="27">
        <f t="shared" si="0"/>
        <v>9.7252842581829393E-3</v>
      </c>
      <c r="J7" s="27">
        <f t="shared" si="0"/>
        <v>-3.0720134114768575E-3</v>
      </c>
      <c r="K7" s="27">
        <f t="shared" si="0"/>
        <v>-1.1416017770658546E-2</v>
      </c>
      <c r="L7" s="27">
        <f t="shared" si="0"/>
        <v>-4.9444035689573361E-3</v>
      </c>
      <c r="M7" s="27">
        <f t="shared" si="0"/>
        <v>-2.5263923094546461E-3</v>
      </c>
      <c r="P7" s="70" t="s">
        <v>5</v>
      </c>
      <c r="Q7" s="71" t="s">
        <v>20</v>
      </c>
    </row>
    <row r="8" spans="1:22" ht="16" thickBot="1" x14ac:dyDescent="0.25">
      <c r="A8" s="1">
        <v>42405</v>
      </c>
      <c r="B8">
        <v>88.126694000000001</v>
      </c>
      <c r="C8">
        <v>502.13000499999998</v>
      </c>
      <c r="D8">
        <v>46.131495999999999</v>
      </c>
      <c r="E8">
        <v>82.790001000000004</v>
      </c>
      <c r="F8">
        <v>71.822379999999995</v>
      </c>
      <c r="G8">
        <v>112.41200000000001</v>
      </c>
      <c r="H8" s="26">
        <f t="shared" si="1"/>
        <v>-2.7071381652496843E-2</v>
      </c>
      <c r="I8" s="27">
        <f t="shared" si="0"/>
        <v>-6.5760076467363163E-2</v>
      </c>
      <c r="J8" s="27">
        <f t="shared" si="0"/>
        <v>-3.6025802680615358E-2</v>
      </c>
      <c r="K8" s="27">
        <f t="shared" si="0"/>
        <v>-8.0274941194694749E-2</v>
      </c>
      <c r="L8" s="27">
        <f t="shared" si="0"/>
        <v>6.1769515987247867E-3</v>
      </c>
      <c r="M8" s="27">
        <f t="shared" si="0"/>
        <v>4.7795782242596964E-3</v>
      </c>
      <c r="P8" s="72" t="s">
        <v>6</v>
      </c>
      <c r="Q8" s="73" t="s">
        <v>21</v>
      </c>
    </row>
    <row r="9" spans="1:22" x14ac:dyDescent="0.2">
      <c r="A9" s="1">
        <v>42408</v>
      </c>
      <c r="B9">
        <v>89.054657000000006</v>
      </c>
      <c r="C9">
        <v>488.10000600000001</v>
      </c>
      <c r="D9">
        <v>45.441710999999998</v>
      </c>
      <c r="E9">
        <v>83.32</v>
      </c>
      <c r="F9">
        <v>73.078377000000003</v>
      </c>
      <c r="G9">
        <v>112.325</v>
      </c>
      <c r="H9" s="26">
        <f t="shared" si="1"/>
        <v>1.0474821188205224E-2</v>
      </c>
      <c r="I9" s="27">
        <f t="shared" si="0"/>
        <v>-2.8338745081645411E-2</v>
      </c>
      <c r="J9" s="27">
        <f t="shared" si="0"/>
        <v>-1.5065499379468647E-2</v>
      </c>
      <c r="K9" s="27">
        <f t="shared" si="0"/>
        <v>6.381323163303307E-3</v>
      </c>
      <c r="L9" s="27">
        <f t="shared" si="0"/>
        <v>1.7336396074173411E-2</v>
      </c>
      <c r="M9" s="27">
        <f t="shared" si="0"/>
        <v>-7.7423837059298166E-4</v>
      </c>
    </row>
    <row r="10" spans="1:22" ht="16" thickBot="1" x14ac:dyDescent="0.25">
      <c r="A10" s="1">
        <v>42409</v>
      </c>
      <c r="B10">
        <v>89.035904000000002</v>
      </c>
      <c r="C10">
        <v>482.07000699999998</v>
      </c>
      <c r="D10">
        <v>45.322163000000003</v>
      </c>
      <c r="E10">
        <v>86.129997000000003</v>
      </c>
      <c r="F10">
        <v>73.096062000000003</v>
      </c>
      <c r="G10">
        <v>115.42700000000001</v>
      </c>
      <c r="H10" s="26">
        <f t="shared" si="1"/>
        <v>-2.1060071869069484E-4</v>
      </c>
      <c r="I10" s="27">
        <f t="shared" si="0"/>
        <v>-1.2430968943180633E-2</v>
      </c>
      <c r="J10" s="27">
        <f t="shared" si="0"/>
        <v>-2.6342654596727974E-3</v>
      </c>
      <c r="K10" s="27">
        <f t="shared" si="0"/>
        <v>3.3169131577241183E-2</v>
      </c>
      <c r="L10" s="27">
        <f t="shared" si="0"/>
        <v>2.4197117098268936E-4</v>
      </c>
      <c r="M10" s="27">
        <f t="shared" si="0"/>
        <v>2.7241840555502921E-2</v>
      </c>
    </row>
    <row r="11" spans="1:22" x14ac:dyDescent="0.2">
      <c r="A11" s="1">
        <v>42410</v>
      </c>
      <c r="B11">
        <v>88.361023000000003</v>
      </c>
      <c r="C11">
        <v>490.48001099999999</v>
      </c>
      <c r="D11">
        <v>45.717632000000002</v>
      </c>
      <c r="E11">
        <v>88.449996999999996</v>
      </c>
      <c r="F11">
        <v>72.193862999999993</v>
      </c>
      <c r="G11">
        <v>115.51900000000001</v>
      </c>
      <c r="H11" s="26">
        <f t="shared" si="1"/>
        <v>-7.6087479903932083E-3</v>
      </c>
      <c r="I11" s="27">
        <f t="shared" si="0"/>
        <v>1.7295179638958349E-2</v>
      </c>
      <c r="J11" s="27">
        <f t="shared" si="0"/>
        <v>8.6878817658467278E-3</v>
      </c>
      <c r="K11" s="27">
        <f t="shared" si="0"/>
        <v>2.6579638718313703E-2</v>
      </c>
      <c r="L11" s="27">
        <f t="shared" si="0"/>
        <v>-1.2419451609511963E-2</v>
      </c>
      <c r="M11" s="27">
        <f t="shared" si="0"/>
        <v>7.9672308562644782E-4</v>
      </c>
      <c r="P11" s="3" t="s">
        <v>44</v>
      </c>
      <c r="Q11" s="43">
        <f>AVERAGE(H5:H508)</f>
        <v>1.1700521729939358E-3</v>
      </c>
      <c r="R11" s="43">
        <f t="shared" ref="R11:V11" si="2">AVERAGE(I5:I508)</f>
        <v>1.8370890925255557E-3</v>
      </c>
      <c r="S11" s="43">
        <f t="shared" si="2"/>
        <v>1.1926372016643507E-3</v>
      </c>
      <c r="T11" s="43">
        <f t="shared" si="2"/>
        <v>2.0938108737720207E-3</v>
      </c>
      <c r="U11" s="43">
        <f t="shared" si="2"/>
        <v>2.4677371837812678E-4</v>
      </c>
      <c r="V11" s="43">
        <f t="shared" si="2"/>
        <v>-6.6415329690504093E-4</v>
      </c>
    </row>
    <row r="12" spans="1:22" x14ac:dyDescent="0.2">
      <c r="A12" s="1">
        <v>42411</v>
      </c>
      <c r="B12">
        <v>87.826744000000005</v>
      </c>
      <c r="C12">
        <v>503.82000699999998</v>
      </c>
      <c r="D12">
        <v>45.699233999999997</v>
      </c>
      <c r="E12">
        <v>86.349997999999999</v>
      </c>
      <c r="F12">
        <v>70.672493000000003</v>
      </c>
      <c r="G12">
        <v>116.069</v>
      </c>
      <c r="H12" s="26">
        <f t="shared" si="1"/>
        <v>-6.064900495600295E-3</v>
      </c>
      <c r="I12" s="27">
        <f t="shared" si="0"/>
        <v>2.6834549435935134E-2</v>
      </c>
      <c r="J12" s="27">
        <f t="shared" si="0"/>
        <v>-4.025077877510556E-4</v>
      </c>
      <c r="K12" s="27">
        <f t="shared" si="0"/>
        <v>-2.4028605257190687E-2</v>
      </c>
      <c r="L12" s="27">
        <f t="shared" si="0"/>
        <v>-2.129861156762422E-2</v>
      </c>
      <c r="M12" s="27">
        <f t="shared" si="0"/>
        <v>4.7498232554125646E-3</v>
      </c>
      <c r="P12" s="4" t="s">
        <v>22</v>
      </c>
      <c r="Q12" s="44">
        <f>_xlfn.STDEV.S(H5:H508)</f>
        <v>1.2026577701098709E-2</v>
      </c>
      <c r="R12" s="44">
        <f t="shared" ref="R12:V12" si="3">_xlfn.STDEV.S(I5:I508)</f>
        <v>1.4452102582185104E-2</v>
      </c>
      <c r="S12" s="44">
        <f t="shared" si="3"/>
        <v>1.1388645169906651E-2</v>
      </c>
      <c r="T12" s="44">
        <f t="shared" si="3"/>
        <v>2.2656347014768295E-2</v>
      </c>
      <c r="U12" s="44">
        <f t="shared" si="3"/>
        <v>7.7956466966697694E-3</v>
      </c>
      <c r="V12" s="44">
        <f t="shared" si="3"/>
        <v>1.0187598951151032E-2</v>
      </c>
    </row>
    <row r="13" spans="1:22" x14ac:dyDescent="0.2">
      <c r="A13" s="1">
        <v>42412</v>
      </c>
      <c r="B13">
        <v>88.098572000000004</v>
      </c>
      <c r="C13">
        <v>507.07998700000002</v>
      </c>
      <c r="D13">
        <v>46.444186999999999</v>
      </c>
      <c r="E13">
        <v>87.400002000000001</v>
      </c>
      <c r="F13">
        <v>71.636619999999994</v>
      </c>
      <c r="G13">
        <v>113.663</v>
      </c>
      <c r="H13" s="26">
        <f t="shared" si="1"/>
        <v>3.0902683309578373E-3</v>
      </c>
      <c r="I13" s="27">
        <f t="shared" si="0"/>
        <v>6.449681116167707E-3</v>
      </c>
      <c r="J13" s="27">
        <f t="shared" si="0"/>
        <v>1.616977583925451E-2</v>
      </c>
      <c r="K13" s="27">
        <f t="shared" si="0"/>
        <v>1.2086524113649256E-2</v>
      </c>
      <c r="L13" s="27">
        <f t="shared" si="0"/>
        <v>1.3549965014856672E-2</v>
      </c>
      <c r="M13" s="27">
        <f t="shared" si="0"/>
        <v>-2.094691182217719E-2</v>
      </c>
      <c r="P13" s="4" t="s">
        <v>23</v>
      </c>
      <c r="Q13" s="44">
        <f t="shared" ref="Q13:V13" si="4">_xlfn.STDEV.S(H257:H508)</f>
        <v>1.1307046589324361E-2</v>
      </c>
      <c r="R13" s="44">
        <f t="shared" si="4"/>
        <v>1.3059308380171724E-2</v>
      </c>
      <c r="S13" s="44">
        <f t="shared" si="4"/>
        <v>9.5118973111162214E-3</v>
      </c>
      <c r="T13" s="44">
        <f t="shared" si="4"/>
        <v>1.8905897468060477E-2</v>
      </c>
      <c r="U13" s="47">
        <f t="shared" si="4"/>
        <v>6.8392930298387666E-3</v>
      </c>
      <c r="V13" s="44">
        <f t="shared" si="4"/>
        <v>7.8581583319775813E-3</v>
      </c>
    </row>
    <row r="14" spans="1:22" x14ac:dyDescent="0.2">
      <c r="A14" s="1">
        <v>42416</v>
      </c>
      <c r="B14">
        <v>90.582465999999997</v>
      </c>
      <c r="C14">
        <v>521.09997599999997</v>
      </c>
      <c r="D14">
        <v>47.324162000000001</v>
      </c>
      <c r="E14">
        <v>89.050003000000004</v>
      </c>
      <c r="F14">
        <v>72.061171999999999</v>
      </c>
      <c r="G14">
        <v>111.376</v>
      </c>
      <c r="H14" s="26">
        <f t="shared" si="1"/>
        <v>2.7804338353174262E-2</v>
      </c>
      <c r="I14" s="27">
        <f t="shared" si="0"/>
        <v>2.7273159425203392E-2</v>
      </c>
      <c r="J14" s="27">
        <f t="shared" si="0"/>
        <v>1.8769677484794516E-2</v>
      </c>
      <c r="K14" s="27">
        <f t="shared" si="0"/>
        <v>1.8702737879824179E-2</v>
      </c>
      <c r="L14" s="27">
        <f t="shared" si="0"/>
        <v>5.9089736786356447E-3</v>
      </c>
      <c r="M14" s="27">
        <f t="shared" si="0"/>
        <v>-2.0326065604277663E-2</v>
      </c>
      <c r="P14" s="4" t="s">
        <v>24</v>
      </c>
      <c r="Q14" s="45">
        <f t="shared" ref="Q14:V14" si="5">_xlfn.T.INV(97.5%,503)</f>
        <v>1.9646914053628484</v>
      </c>
      <c r="R14" s="45">
        <f t="shared" si="5"/>
        <v>1.9646914053628484</v>
      </c>
      <c r="S14" s="45">
        <f t="shared" si="5"/>
        <v>1.9646914053628484</v>
      </c>
      <c r="T14" s="45">
        <f t="shared" si="5"/>
        <v>1.9646914053628484</v>
      </c>
      <c r="U14" s="48">
        <f t="shared" si="5"/>
        <v>1.9646914053628484</v>
      </c>
      <c r="V14" s="45">
        <f t="shared" si="5"/>
        <v>1.9646914053628484</v>
      </c>
    </row>
    <row r="15" spans="1:22" x14ac:dyDescent="0.2">
      <c r="A15" s="1">
        <v>42417</v>
      </c>
      <c r="B15">
        <v>91.969711000000004</v>
      </c>
      <c r="C15">
        <v>534.09997599999997</v>
      </c>
      <c r="D15">
        <v>48.556125999999999</v>
      </c>
      <c r="E15">
        <v>94.760002</v>
      </c>
      <c r="F15">
        <v>72.928000999999995</v>
      </c>
      <c r="G15">
        <v>107.285</v>
      </c>
      <c r="H15" s="26">
        <f t="shared" si="1"/>
        <v>1.5198632270281126E-2</v>
      </c>
      <c r="I15" s="27">
        <f t="shared" si="0"/>
        <v>2.4641126551569567E-2</v>
      </c>
      <c r="J15" s="27">
        <f t="shared" si="0"/>
        <v>2.5699376378345323E-2</v>
      </c>
      <c r="K15" s="27">
        <f t="shared" si="0"/>
        <v>6.2149356971927375E-2</v>
      </c>
      <c r="L15" s="27">
        <f t="shared" si="0"/>
        <v>1.1957297363484267E-2</v>
      </c>
      <c r="M15" s="27">
        <f t="shared" si="0"/>
        <v>-3.7423019529266299E-2</v>
      </c>
      <c r="P15" s="4" t="s">
        <v>25</v>
      </c>
      <c r="Q15" s="45">
        <f t="shared" ref="Q15:V15" si="6">CORREL(H5:H507,H6:H508)</f>
        <v>9.5158827695227655E-2</v>
      </c>
      <c r="R15" s="45">
        <f t="shared" si="6"/>
        <v>9.4789032345076268E-2</v>
      </c>
      <c r="S15" s="45">
        <f t="shared" si="6"/>
        <v>-7.396506615882871E-2</v>
      </c>
      <c r="T15" s="45">
        <f t="shared" si="6"/>
        <v>4.0704583222307445E-4</v>
      </c>
      <c r="U15" s="48">
        <f t="shared" si="6"/>
        <v>-4.5859672375008147E-2</v>
      </c>
      <c r="V15" s="45">
        <f t="shared" si="6"/>
        <v>-2.5596871793760721E-2</v>
      </c>
    </row>
    <row r="16" spans="1:22" x14ac:dyDescent="0.2">
      <c r="A16" s="1">
        <v>42418</v>
      </c>
      <c r="B16">
        <v>90.226287999999997</v>
      </c>
      <c r="C16">
        <v>525</v>
      </c>
      <c r="D16">
        <v>48.343074999999999</v>
      </c>
      <c r="E16">
        <v>90.489998</v>
      </c>
      <c r="F16">
        <v>72.512282999999996</v>
      </c>
      <c r="G16">
        <v>109.925</v>
      </c>
      <c r="H16" s="26">
        <f t="shared" si="1"/>
        <v>-1.9138468731134759E-2</v>
      </c>
      <c r="I16" s="27">
        <f t="shared" si="0"/>
        <v>-1.7184779818694446E-2</v>
      </c>
      <c r="J16" s="27">
        <f t="shared" si="0"/>
        <v>-4.3973808063303647E-3</v>
      </c>
      <c r="K16" s="27">
        <f t="shared" si="0"/>
        <v>-4.6108075135384466E-2</v>
      </c>
      <c r="L16" s="27">
        <f t="shared" si="0"/>
        <v>-5.7166985752081312E-3</v>
      </c>
      <c r="M16" s="27">
        <f t="shared" si="0"/>
        <v>2.4309470169829404E-2</v>
      </c>
      <c r="P16" s="4" t="s">
        <v>26</v>
      </c>
      <c r="Q16" s="44">
        <f t="shared" ref="Q16:V16" si="7">0+Q12*_xlfn.NORM.S.INV(1%)</f>
        <v>-2.7978003466937962E-2</v>
      </c>
      <c r="R16" s="44">
        <f t="shared" si="7"/>
        <v>-3.3620618117486463E-2</v>
      </c>
      <c r="S16" s="44">
        <f t="shared" si="7"/>
        <v>-2.6493950479217827E-2</v>
      </c>
      <c r="T16" s="44">
        <f t="shared" si="7"/>
        <v>-5.2706544711337767E-2</v>
      </c>
      <c r="U16" s="47">
        <f t="shared" si="7"/>
        <v>-1.8135386119571221E-2</v>
      </c>
      <c r="V16" s="44">
        <f t="shared" si="7"/>
        <v>-2.3699899161590904E-2</v>
      </c>
    </row>
    <row r="17" spans="1:22" x14ac:dyDescent="0.2">
      <c r="A17" s="1">
        <v>42419</v>
      </c>
      <c r="B17">
        <v>90.020072999999996</v>
      </c>
      <c r="C17">
        <v>534.90002400000003</v>
      </c>
      <c r="D17">
        <v>48.000340000000001</v>
      </c>
      <c r="E17">
        <v>89.230002999999996</v>
      </c>
      <c r="F17">
        <v>72.344238000000004</v>
      </c>
      <c r="G17">
        <v>110.98</v>
      </c>
      <c r="H17" s="26">
        <f t="shared" si="1"/>
        <v>-2.2881470541520105E-3</v>
      </c>
      <c r="I17" s="27">
        <f t="shared" si="0"/>
        <v>1.8681595813779352E-2</v>
      </c>
      <c r="J17" s="27">
        <f t="shared" si="0"/>
        <v>-7.1148909516451017E-3</v>
      </c>
      <c r="K17" s="27">
        <f t="shared" si="0"/>
        <v>-1.4021985728112963E-2</v>
      </c>
      <c r="L17" s="27">
        <f t="shared" si="0"/>
        <v>-2.3201589300090144E-3</v>
      </c>
      <c r="M17" s="27">
        <f t="shared" si="0"/>
        <v>9.5516898308813936E-3</v>
      </c>
      <c r="P17" s="4" t="s">
        <v>27</v>
      </c>
      <c r="Q17" s="44">
        <f t="shared" ref="Q17:V17" si="8">Q16*SQRT(10)</f>
        <v>-8.847421533961139E-2</v>
      </c>
      <c r="R17" s="44">
        <f t="shared" si="8"/>
        <v>-0.10631772959397973</v>
      </c>
      <c r="S17" s="44">
        <f t="shared" si="8"/>
        <v>-8.3781227730037863E-2</v>
      </c>
      <c r="T17" s="44">
        <f t="shared" si="8"/>
        <v>-0.16667272888532927</v>
      </c>
      <c r="U17" s="47">
        <f t="shared" si="8"/>
        <v>-5.7349126384447786E-2</v>
      </c>
      <c r="V17" s="44">
        <f t="shared" si="8"/>
        <v>-7.494566166694222E-2</v>
      </c>
    </row>
    <row r="18" spans="1:22" x14ac:dyDescent="0.2">
      <c r="A18" s="1">
        <v>42422</v>
      </c>
      <c r="B18">
        <v>90.807411000000002</v>
      </c>
      <c r="C18">
        <v>559.5</v>
      </c>
      <c r="D18">
        <v>48.769173000000002</v>
      </c>
      <c r="E18">
        <v>91.93</v>
      </c>
      <c r="F18">
        <v>72.644965999999997</v>
      </c>
      <c r="G18">
        <v>106.107</v>
      </c>
      <c r="H18" s="26">
        <f t="shared" si="1"/>
        <v>8.7082224239720951E-3</v>
      </c>
      <c r="I18" s="27">
        <f t="shared" si="0"/>
        <v>4.4963669346576841E-2</v>
      </c>
      <c r="J18" s="27">
        <f t="shared" si="0"/>
        <v>1.589031821626324E-2</v>
      </c>
      <c r="K18" s="27">
        <f t="shared" si="0"/>
        <v>2.981007834262437E-2</v>
      </c>
      <c r="L18" s="27">
        <f t="shared" si="0"/>
        <v>4.1482872235234156E-3</v>
      </c>
      <c r="M18" s="27">
        <f t="shared" si="0"/>
        <v>-4.49019859592888E-2</v>
      </c>
      <c r="P18" s="4" t="s">
        <v>42</v>
      </c>
      <c r="Q18" s="44">
        <f t="shared" ref="Q18:V18" si="9">-1*Q12/SQRT(2*PI())*EXP(-1*(NORMSINV(1%))^2/2)/1%</f>
        <v>-3.2053405911062073E-2</v>
      </c>
      <c r="R18" s="44">
        <f t="shared" si="9"/>
        <v>-3.8517949315936106E-2</v>
      </c>
      <c r="S18" s="44">
        <f t="shared" si="9"/>
        <v>-3.0353179057307809E-2</v>
      </c>
      <c r="T18" s="44">
        <f t="shared" si="9"/>
        <v>-6.0384018244849763E-2</v>
      </c>
      <c r="U18" s="47">
        <f t="shared" si="9"/>
        <v>-2.0777068432756091E-2</v>
      </c>
      <c r="V18" s="44">
        <f t="shared" si="9"/>
        <v>-2.7152133595787772E-2</v>
      </c>
    </row>
    <row r="19" spans="1:22" x14ac:dyDescent="0.2">
      <c r="A19" s="1">
        <v>42423</v>
      </c>
      <c r="B19">
        <v>88.754677000000001</v>
      </c>
      <c r="C19">
        <v>552.94000200000005</v>
      </c>
      <c r="D19">
        <v>47.407524000000002</v>
      </c>
      <c r="E19">
        <v>89.120002999999997</v>
      </c>
      <c r="F19">
        <v>72.361915999999994</v>
      </c>
      <c r="G19">
        <v>106.944</v>
      </c>
      <c r="H19" s="26">
        <f t="shared" si="1"/>
        <v>-2.2864775660781791E-2</v>
      </c>
      <c r="I19" s="27">
        <f t="shared" si="0"/>
        <v>-1.179402759490957E-2</v>
      </c>
      <c r="J19" s="27">
        <f t="shared" si="0"/>
        <v>-2.8317462151091363E-2</v>
      </c>
      <c r="K19" s="27">
        <f t="shared" si="0"/>
        <v>-3.1043608034212553E-2</v>
      </c>
      <c r="L19" s="27">
        <f t="shared" si="0"/>
        <v>-3.9039575996715355E-3</v>
      </c>
      <c r="M19" s="27">
        <f t="shared" si="0"/>
        <v>7.8573140344621924E-3</v>
      </c>
      <c r="P19" s="4" t="s">
        <v>43</v>
      </c>
      <c r="Q19" s="44">
        <f>Q18*SQRT(10)</f>
        <v>-0.10136176944486068</v>
      </c>
      <c r="R19" s="44">
        <f t="shared" ref="R19:V19" si="10">R18*SQRT(10)</f>
        <v>-0.12180445063728267</v>
      </c>
      <c r="S19" s="44">
        <f t="shared" si="10"/>
        <v>-9.5985180048015192E-2</v>
      </c>
      <c r="T19" s="44">
        <f t="shared" si="10"/>
        <v>-0.19095103192688825</v>
      </c>
      <c r="U19" s="47">
        <f t="shared" si="10"/>
        <v>-6.5702859348694229E-2</v>
      </c>
      <c r="V19" s="44">
        <f t="shared" si="10"/>
        <v>-8.5862585495867005E-2</v>
      </c>
    </row>
    <row r="20" spans="1:22" x14ac:dyDescent="0.2">
      <c r="A20" s="1">
        <v>42424</v>
      </c>
      <c r="B20">
        <v>90.076308999999995</v>
      </c>
      <c r="C20">
        <v>554.03997800000002</v>
      </c>
      <c r="D20">
        <v>47.574257000000003</v>
      </c>
      <c r="E20">
        <v>91.610000999999997</v>
      </c>
      <c r="F20">
        <v>72.140793000000002</v>
      </c>
      <c r="G20">
        <v>105.56</v>
      </c>
      <c r="H20" s="26">
        <f t="shared" si="1"/>
        <v>1.4781063304177057E-2</v>
      </c>
      <c r="I20" s="27">
        <f t="shared" si="0"/>
        <v>1.9873464415024007E-3</v>
      </c>
      <c r="J20" s="27">
        <f t="shared" si="0"/>
        <v>3.5108453328123639E-3</v>
      </c>
      <c r="K20" s="27">
        <f t="shared" si="0"/>
        <v>2.755663710150531E-2</v>
      </c>
      <c r="L20" s="27">
        <f t="shared" si="0"/>
        <v>-3.0604709645320289E-3</v>
      </c>
      <c r="M20" s="27">
        <f t="shared" si="0"/>
        <v>-1.3025821337805188E-2</v>
      </c>
      <c r="P20" s="4" t="s">
        <v>28</v>
      </c>
      <c r="Q20" s="44">
        <f t="shared" ref="Q20:V20" si="11">MIN(H5:H508)</f>
        <v>-6.4621475196972311E-2</v>
      </c>
      <c r="R20" s="44">
        <f t="shared" si="11"/>
        <v>-6.5760076467363163E-2</v>
      </c>
      <c r="S20" s="44">
        <f t="shared" si="11"/>
        <v>-7.4411442397984112E-2</v>
      </c>
      <c r="T20" s="44">
        <f t="shared" si="11"/>
        <v>-0.14071374224188538</v>
      </c>
      <c r="U20" s="47">
        <f t="shared" si="11"/>
        <v>-3.7148412541931894E-2</v>
      </c>
      <c r="V20" s="44">
        <f t="shared" si="11"/>
        <v>-6.3098846615212395E-2</v>
      </c>
    </row>
    <row r="21" spans="1:22" x14ac:dyDescent="0.2">
      <c r="A21" s="1">
        <v>42425</v>
      </c>
      <c r="B21">
        <v>90.694946000000002</v>
      </c>
      <c r="C21">
        <v>555.15002400000003</v>
      </c>
      <c r="D21">
        <v>48.259720000000002</v>
      </c>
      <c r="E21">
        <v>94.529999000000004</v>
      </c>
      <c r="F21">
        <v>72.830710999999994</v>
      </c>
      <c r="G21">
        <v>105.127</v>
      </c>
      <c r="H21" s="26">
        <f t="shared" si="1"/>
        <v>6.844444544853911E-3</v>
      </c>
      <c r="I21" s="27">
        <f t="shared" si="1"/>
        <v>2.0015441332600996E-3</v>
      </c>
      <c r="J21" s="27">
        <f t="shared" si="1"/>
        <v>1.4305462659591844E-2</v>
      </c>
      <c r="K21" s="27">
        <f t="shared" si="1"/>
        <v>3.1376786915684497E-2</v>
      </c>
      <c r="L21" s="27">
        <f t="shared" si="1"/>
        <v>9.5180527131649151E-3</v>
      </c>
      <c r="M21" s="27">
        <f t="shared" ref="M21:M84" si="12">LN(G21/G20)</f>
        <v>-4.1103685527102687E-3</v>
      </c>
      <c r="P21" s="4" t="s">
        <v>29</v>
      </c>
      <c r="Q21" s="44">
        <f t="shared" ref="Q21:V21" si="13">MAX(H5:H508)</f>
        <v>6.2940030549145029E-2</v>
      </c>
      <c r="R21" s="44">
        <f t="shared" si="13"/>
        <v>0.12413059165472826</v>
      </c>
      <c r="S21" s="44">
        <f t="shared" si="13"/>
        <v>6.2147098317109045E-2</v>
      </c>
      <c r="T21" s="44">
        <f t="shared" si="13"/>
        <v>0.1741890233421271</v>
      </c>
      <c r="U21" s="47">
        <f t="shared" si="13"/>
        <v>3.6432499573806655E-2</v>
      </c>
      <c r="V21" s="44">
        <f t="shared" si="13"/>
        <v>4.0064971760037371E-2</v>
      </c>
    </row>
    <row r="22" spans="1:22" x14ac:dyDescent="0.2">
      <c r="A22" s="1">
        <v>42426</v>
      </c>
      <c r="B22">
        <v>90.835548000000003</v>
      </c>
      <c r="C22">
        <v>555.22997999999995</v>
      </c>
      <c r="D22">
        <v>47.518673</v>
      </c>
      <c r="E22">
        <v>94.790001000000004</v>
      </c>
      <c r="F22">
        <v>71.733909999999995</v>
      </c>
      <c r="G22">
        <v>105.773</v>
      </c>
      <c r="H22" s="26">
        <f t="shared" si="1"/>
        <v>1.5490733817542933E-3</v>
      </c>
      <c r="I22" s="27">
        <f t="shared" si="1"/>
        <v>1.4401556196990312E-4</v>
      </c>
      <c r="J22" s="27">
        <f t="shared" si="1"/>
        <v>-1.5474508693411999E-2</v>
      </c>
      <c r="K22" s="27">
        <f t="shared" si="1"/>
        <v>2.7466951559457311E-3</v>
      </c>
      <c r="L22" s="27">
        <f t="shared" si="1"/>
        <v>-1.5174142022031713E-2</v>
      </c>
      <c r="M22" s="27">
        <f t="shared" si="12"/>
        <v>6.126145285397953E-3</v>
      </c>
      <c r="P22" s="4" t="s">
        <v>30</v>
      </c>
      <c r="Q22" s="45">
        <f t="shared" ref="Q22:V22" si="14">_xlfn.PERCENTILE.EXC(H5:H508,5%)</f>
        <v>-1.9323595689601285E-2</v>
      </c>
      <c r="R22" s="45">
        <f t="shared" si="14"/>
        <v>-1.8086880529586132E-2</v>
      </c>
      <c r="S22" s="45">
        <f t="shared" si="14"/>
        <v>-1.5937101959378863E-2</v>
      </c>
      <c r="T22" s="45">
        <f t="shared" si="14"/>
        <v>-2.9826240442356405E-2</v>
      </c>
      <c r="U22" s="48">
        <f t="shared" si="14"/>
        <v>-1.244245994078688E-2</v>
      </c>
      <c r="V22" s="45">
        <f t="shared" si="14"/>
        <v>-1.5718147090142232E-2</v>
      </c>
    </row>
    <row r="23" spans="1:22" x14ac:dyDescent="0.2">
      <c r="A23" s="1">
        <v>42429</v>
      </c>
      <c r="B23">
        <v>90.629340999999997</v>
      </c>
      <c r="C23">
        <v>552.52002000000005</v>
      </c>
      <c r="D23">
        <v>47.129641999999997</v>
      </c>
      <c r="E23">
        <v>93.410004000000001</v>
      </c>
      <c r="F23">
        <v>71.017464000000004</v>
      </c>
      <c r="G23">
        <v>104.72499999999999</v>
      </c>
      <c r="H23" s="26">
        <f t="shared" si="1"/>
        <v>-2.272694072045031E-3</v>
      </c>
      <c r="I23" s="27">
        <f t="shared" si="1"/>
        <v>-4.8927382642595645E-3</v>
      </c>
      <c r="J23" s="27">
        <f t="shared" si="1"/>
        <v>-8.2206046845456557E-3</v>
      </c>
      <c r="K23" s="27">
        <f t="shared" si="1"/>
        <v>-1.4665480307862133E-2</v>
      </c>
      <c r="L23" s="27">
        <f t="shared" si="1"/>
        <v>-1.0037759994473655E-2</v>
      </c>
      <c r="M23" s="27">
        <f t="shared" si="12"/>
        <v>-9.9574215347126138E-3</v>
      </c>
      <c r="P23" s="4" t="s">
        <v>31</v>
      </c>
      <c r="Q23" s="45">
        <f t="shared" ref="Q23:V23" si="15">_xlfn.PERCENTILE.EXC(H5:H508,95%)</f>
        <v>1.8375113310136425E-2</v>
      </c>
      <c r="R23" s="45">
        <f t="shared" si="15"/>
        <v>2.2245165854731005E-2</v>
      </c>
      <c r="S23" s="45">
        <f t="shared" si="15"/>
        <v>1.878915893002962E-2</v>
      </c>
      <c r="T23" s="45">
        <f t="shared" si="15"/>
        <v>3.3560113615168488E-2</v>
      </c>
      <c r="U23" s="48">
        <f t="shared" si="15"/>
        <v>1.1470343094380877E-2</v>
      </c>
      <c r="V23" s="45">
        <f t="shared" si="15"/>
        <v>1.5809686678565048E-2</v>
      </c>
    </row>
    <row r="24" spans="1:22" x14ac:dyDescent="0.2">
      <c r="A24" s="1">
        <v>42430</v>
      </c>
      <c r="B24">
        <v>94.228645</v>
      </c>
      <c r="C24">
        <v>579.03997800000002</v>
      </c>
      <c r="D24">
        <v>48.704338</v>
      </c>
      <c r="E24">
        <v>98.300003000000004</v>
      </c>
      <c r="F24">
        <v>71.848906999999997</v>
      </c>
      <c r="G24">
        <v>102.38800000000001</v>
      </c>
      <c r="H24" s="26">
        <f t="shared" si="1"/>
        <v>3.8946209688761203E-2</v>
      </c>
      <c r="I24" s="27">
        <f t="shared" si="1"/>
        <v>4.6881853791967368E-2</v>
      </c>
      <c r="J24" s="27">
        <f t="shared" si="1"/>
        <v>3.2865957201118103E-2</v>
      </c>
      <c r="K24" s="27">
        <f t="shared" si="1"/>
        <v>5.1025608965216254E-2</v>
      </c>
      <c r="L24" s="27">
        <f t="shared" si="1"/>
        <v>1.1639581535397884E-2</v>
      </c>
      <c r="M24" s="27">
        <f t="shared" si="12"/>
        <v>-2.2568348594682642E-2</v>
      </c>
      <c r="P24" s="4" t="s">
        <v>32</v>
      </c>
      <c r="Q24" s="45">
        <f t="shared" ref="Q24:V24" si="16">SKEW(H5:H508)</f>
        <v>0.13945850195936429</v>
      </c>
      <c r="R24" s="45">
        <f t="shared" si="16"/>
        <v>1.2835156317166339</v>
      </c>
      <c r="S24" s="45">
        <f t="shared" si="16"/>
        <v>-0.26083877029208463</v>
      </c>
      <c r="T24" s="45">
        <f t="shared" si="16"/>
        <v>0.26977560092336833</v>
      </c>
      <c r="U24" s="48">
        <f t="shared" si="16"/>
        <v>-0.26355186578605377</v>
      </c>
      <c r="V24" s="45">
        <f t="shared" si="16"/>
        <v>-0.44971505244598581</v>
      </c>
    </row>
    <row r="25" spans="1:22" ht="16" thickBot="1" x14ac:dyDescent="0.25">
      <c r="A25" s="1">
        <v>42431</v>
      </c>
      <c r="B25">
        <v>94.434853000000004</v>
      </c>
      <c r="C25">
        <v>580.21002199999998</v>
      </c>
      <c r="D25">
        <v>49.047066000000001</v>
      </c>
      <c r="E25">
        <v>97.610000999999997</v>
      </c>
      <c r="F25">
        <v>73.016448999999994</v>
      </c>
      <c r="G25">
        <v>103.333</v>
      </c>
      <c r="H25" s="26">
        <f t="shared" si="1"/>
        <v>2.18598811429326E-3</v>
      </c>
      <c r="I25" s="27">
        <f t="shared" si="1"/>
        <v>2.0186230706262633E-3</v>
      </c>
      <c r="J25" s="27">
        <f t="shared" si="1"/>
        <v>7.0122656116572511E-3</v>
      </c>
      <c r="K25" s="27">
        <f t="shared" si="1"/>
        <v>-7.0441002402147511E-3</v>
      </c>
      <c r="L25" s="27">
        <f t="shared" si="1"/>
        <v>1.6119344371212416E-2</v>
      </c>
      <c r="M25" s="27">
        <f t="shared" si="12"/>
        <v>9.1872647610118027E-3</v>
      </c>
      <c r="P25" s="5" t="s">
        <v>33</v>
      </c>
      <c r="Q25" s="46">
        <f t="shared" ref="Q25:V25" si="17">KURT(H5:H508)</f>
        <v>4.6141790416922488</v>
      </c>
      <c r="R25" s="46">
        <f t="shared" si="17"/>
        <v>13.831361996045764</v>
      </c>
      <c r="S25" s="46">
        <f t="shared" si="17"/>
        <v>6.5399309572912303</v>
      </c>
      <c r="T25" s="46">
        <f t="shared" si="17"/>
        <v>14.199036518359652</v>
      </c>
      <c r="U25" s="49">
        <f t="shared" si="17"/>
        <v>4.0642078613018953</v>
      </c>
      <c r="V25" s="46">
        <f t="shared" si="17"/>
        <v>3.8806819895971536</v>
      </c>
    </row>
    <row r="26" spans="1:22" ht="16" thickBot="1" x14ac:dyDescent="0.25">
      <c r="A26" s="1">
        <v>42432</v>
      </c>
      <c r="B26">
        <v>95.137848000000005</v>
      </c>
      <c r="C26">
        <v>577.48999000000003</v>
      </c>
      <c r="D26">
        <v>48.491283000000003</v>
      </c>
      <c r="E26">
        <v>97.93</v>
      </c>
      <c r="F26">
        <v>73.272964000000002</v>
      </c>
      <c r="G26">
        <v>103.45399999999999</v>
      </c>
      <c r="H26" s="26">
        <f t="shared" si="1"/>
        <v>7.4166609300914893E-3</v>
      </c>
      <c r="I26" s="27">
        <f t="shared" si="1"/>
        <v>-4.6990359797454383E-3</v>
      </c>
      <c r="J26" s="27">
        <f t="shared" si="1"/>
        <v>-1.1396317877581009E-2</v>
      </c>
      <c r="K26" s="27">
        <f t="shared" si="1"/>
        <v>3.2729803009775632E-3</v>
      </c>
      <c r="L26" s="27">
        <f t="shared" si="1"/>
        <v>3.5069559394690069E-3</v>
      </c>
      <c r="M26" s="27">
        <f t="shared" si="12"/>
        <v>1.1702864668458961E-3</v>
      </c>
      <c r="P26" s="6"/>
      <c r="Q26" s="7"/>
      <c r="R26" s="7"/>
      <c r="S26" s="7"/>
      <c r="T26" s="7"/>
      <c r="U26" s="7"/>
      <c r="V26" s="8"/>
    </row>
    <row r="27" spans="1:22" ht="16" thickBot="1" x14ac:dyDescent="0.25">
      <c r="A27" s="1">
        <v>42433</v>
      </c>
      <c r="B27">
        <v>96.553184999999999</v>
      </c>
      <c r="C27">
        <v>575.14001499999995</v>
      </c>
      <c r="D27">
        <v>48.194870000000002</v>
      </c>
      <c r="E27">
        <v>101.58000199999999</v>
      </c>
      <c r="F27">
        <v>73.847892999999999</v>
      </c>
      <c r="G27">
        <v>102.331</v>
      </c>
      <c r="H27" s="26">
        <f t="shared" si="1"/>
        <v>1.476712496906297E-2</v>
      </c>
      <c r="I27" s="27">
        <f t="shared" si="1"/>
        <v>-4.0775934095866849E-3</v>
      </c>
      <c r="J27" s="27">
        <f t="shared" si="1"/>
        <v>-6.1314659739033677E-3</v>
      </c>
      <c r="K27" s="27">
        <f t="shared" si="1"/>
        <v>3.6593747329310727E-2</v>
      </c>
      <c r="L27" s="27">
        <f t="shared" si="1"/>
        <v>7.8157772924207572E-3</v>
      </c>
      <c r="M27" s="27">
        <f t="shared" si="12"/>
        <v>-1.0914412110071294E-2</v>
      </c>
      <c r="P27" s="9" t="s">
        <v>34</v>
      </c>
      <c r="Q27" s="10" t="s">
        <v>35</v>
      </c>
      <c r="R27" s="10" t="s">
        <v>36</v>
      </c>
      <c r="S27" s="10" t="s">
        <v>37</v>
      </c>
      <c r="T27" s="10" t="s">
        <v>38</v>
      </c>
      <c r="U27" s="10" t="s">
        <v>39</v>
      </c>
      <c r="V27" s="20" t="s">
        <v>40</v>
      </c>
    </row>
    <row r="28" spans="1:22" x14ac:dyDescent="0.2">
      <c r="A28" s="1">
        <v>42436</v>
      </c>
      <c r="B28">
        <v>95.484656999999999</v>
      </c>
      <c r="C28">
        <v>562.79998799999998</v>
      </c>
      <c r="D28">
        <v>47.268580999999998</v>
      </c>
      <c r="E28">
        <v>95.489998</v>
      </c>
      <c r="F28">
        <v>73.502930000000006</v>
      </c>
      <c r="G28">
        <v>101.995</v>
      </c>
      <c r="H28" s="26">
        <f t="shared" si="1"/>
        <v>-1.1128421525830483E-2</v>
      </c>
      <c r="I28" s="27">
        <f t="shared" si="1"/>
        <v>-2.1689211584532506E-2</v>
      </c>
      <c r="J28" s="27">
        <f t="shared" si="1"/>
        <v>-1.940675854204265E-2</v>
      </c>
      <c r="K28" s="27">
        <f t="shared" si="1"/>
        <v>-6.1825176044504368E-2</v>
      </c>
      <c r="L28" s="27">
        <f t="shared" si="1"/>
        <v>-4.6822083948670941E-3</v>
      </c>
      <c r="M28" s="27">
        <f t="shared" si="12"/>
        <v>-3.2888648812745063E-3</v>
      </c>
      <c r="P28" s="11" t="s">
        <v>35</v>
      </c>
      <c r="Q28" s="59" t="e" cm="1">
        <f t="array" aca="1" ref="Q28" ca="1">MMULT('Stock (domestic)'!Y45ТРАНСП(H5:M508),H5:M508)/(COUNT(A5:A508)-1)</f>
        <v>#NAME?</v>
      </c>
      <c r="R28" s="61"/>
      <c r="S28" s="61"/>
      <c r="T28" s="61"/>
      <c r="U28" s="61"/>
      <c r="V28" s="62"/>
    </row>
    <row r="29" spans="1:22" x14ac:dyDescent="0.2">
      <c r="A29" s="1">
        <v>42437</v>
      </c>
      <c r="B29">
        <v>94.697304000000003</v>
      </c>
      <c r="C29">
        <v>560.26000999999997</v>
      </c>
      <c r="D29">
        <v>47.842880000000001</v>
      </c>
      <c r="E29">
        <v>96.230002999999996</v>
      </c>
      <c r="F29">
        <v>73.467567000000003</v>
      </c>
      <c r="G29">
        <v>103.75700000000001</v>
      </c>
      <c r="H29" s="26">
        <f t="shared" si="1"/>
        <v>-8.2800439558804537E-3</v>
      </c>
      <c r="I29" s="27">
        <f t="shared" si="1"/>
        <v>-4.5233243731989739E-3</v>
      </c>
      <c r="J29" s="27">
        <f t="shared" si="1"/>
        <v>1.2076483184280604E-2</v>
      </c>
      <c r="K29" s="27">
        <f t="shared" si="1"/>
        <v>7.7196815261086722E-3</v>
      </c>
      <c r="L29" s="27">
        <f t="shared" si="1"/>
        <v>-4.8122584333978077E-4</v>
      </c>
      <c r="M29" s="27">
        <f t="shared" si="12"/>
        <v>1.7127834239408064E-2</v>
      </c>
      <c r="P29" s="12" t="s">
        <v>36</v>
      </c>
      <c r="Q29" s="60"/>
      <c r="R29" s="61"/>
      <c r="S29" s="61"/>
      <c r="T29" s="61"/>
      <c r="U29" s="61"/>
      <c r="V29" s="62"/>
    </row>
    <row r="30" spans="1:22" x14ac:dyDescent="0.2">
      <c r="A30" s="1">
        <v>42438</v>
      </c>
      <c r="B30">
        <v>94.781654000000003</v>
      </c>
      <c r="C30">
        <v>559.46997099999999</v>
      </c>
      <c r="D30">
        <v>48.945174999999999</v>
      </c>
      <c r="E30">
        <v>98</v>
      </c>
      <c r="F30">
        <v>73.379112000000006</v>
      </c>
      <c r="G30">
        <v>101.07</v>
      </c>
      <c r="H30" s="26">
        <f t="shared" si="1"/>
        <v>8.9033638840267811E-4</v>
      </c>
      <c r="I30" s="27">
        <f t="shared" si="1"/>
        <v>-1.4111243683820136E-3</v>
      </c>
      <c r="J30" s="27">
        <f t="shared" si="1"/>
        <v>2.2778485649539042E-2</v>
      </c>
      <c r="K30" s="27">
        <f t="shared" si="1"/>
        <v>1.8226288126953722E-2</v>
      </c>
      <c r="L30" s="27">
        <f t="shared" si="1"/>
        <v>-1.2047260625944768E-3</v>
      </c>
      <c r="M30" s="27">
        <f t="shared" si="12"/>
        <v>-2.623828062776476E-2</v>
      </c>
      <c r="P30" s="12" t="s">
        <v>37</v>
      </c>
      <c r="Q30" s="60"/>
      <c r="R30" s="61"/>
      <c r="S30" s="61"/>
      <c r="T30" s="61"/>
      <c r="U30" s="61"/>
      <c r="V30" s="62"/>
    </row>
    <row r="31" spans="1:22" x14ac:dyDescent="0.2">
      <c r="A31" s="1">
        <v>42439</v>
      </c>
      <c r="B31">
        <v>94.828529000000003</v>
      </c>
      <c r="C31">
        <v>558.92999299999997</v>
      </c>
      <c r="D31">
        <v>48.213405999999999</v>
      </c>
      <c r="E31">
        <v>97.360000999999997</v>
      </c>
      <c r="F31">
        <v>72.777634000000006</v>
      </c>
      <c r="G31">
        <v>102.14700000000001</v>
      </c>
      <c r="H31" s="26">
        <f t="shared" si="1"/>
        <v>4.9443548034490122E-4</v>
      </c>
      <c r="I31" s="27">
        <f t="shared" si="1"/>
        <v>-9.6562600024871471E-4</v>
      </c>
      <c r="J31" s="27">
        <f t="shared" si="1"/>
        <v>-1.5063678983937869E-2</v>
      </c>
      <c r="K31" s="27">
        <f t="shared" si="1"/>
        <v>-6.5520197201416729E-3</v>
      </c>
      <c r="L31" s="27">
        <f t="shared" si="1"/>
        <v>-8.2306347393270359E-3</v>
      </c>
      <c r="M31" s="27">
        <f t="shared" si="12"/>
        <v>1.0599606170170809E-2</v>
      </c>
      <c r="P31" s="12" t="s">
        <v>38</v>
      </c>
      <c r="Q31" s="60"/>
      <c r="R31" s="61"/>
      <c r="S31" s="61"/>
      <c r="T31" s="61"/>
      <c r="U31" s="61"/>
      <c r="V31" s="62"/>
    </row>
    <row r="32" spans="1:22" x14ac:dyDescent="0.2">
      <c r="A32" s="1">
        <v>42440</v>
      </c>
      <c r="B32">
        <v>95.850196999999994</v>
      </c>
      <c r="C32">
        <v>569.60998500000005</v>
      </c>
      <c r="D32">
        <v>49.158211000000001</v>
      </c>
      <c r="E32">
        <v>97.660004000000001</v>
      </c>
      <c r="F32">
        <v>72.308852999999999</v>
      </c>
      <c r="G32">
        <v>100.60899999999999</v>
      </c>
      <c r="H32" s="26">
        <f t="shared" si="1"/>
        <v>1.0716221977734631E-2</v>
      </c>
      <c r="I32" s="27">
        <f t="shared" si="1"/>
        <v>1.8927660613183465E-2</v>
      </c>
      <c r="J32" s="27">
        <f t="shared" si="1"/>
        <v>1.9406777495663809E-2</v>
      </c>
      <c r="K32" s="27">
        <f t="shared" si="1"/>
        <v>3.0766406415102363E-3</v>
      </c>
      <c r="L32" s="27">
        <f t="shared" si="1"/>
        <v>-6.46211292322371E-3</v>
      </c>
      <c r="M32" s="27">
        <f t="shared" si="12"/>
        <v>-1.517123537202247E-2</v>
      </c>
      <c r="P32" s="12" t="s">
        <v>39</v>
      </c>
      <c r="Q32" s="60"/>
      <c r="R32" s="61"/>
      <c r="S32" s="61"/>
      <c r="T32" s="61"/>
      <c r="U32" s="61"/>
      <c r="V32" s="62"/>
    </row>
    <row r="33" spans="1:22" ht="16" thickBot="1" x14ac:dyDescent="0.25">
      <c r="A33" s="1">
        <v>42443</v>
      </c>
      <c r="B33">
        <v>96.093909999999994</v>
      </c>
      <c r="C33">
        <v>573.36999500000002</v>
      </c>
      <c r="D33">
        <v>49.250838999999999</v>
      </c>
      <c r="E33">
        <v>98.129997000000003</v>
      </c>
      <c r="F33">
        <v>71.795829999999995</v>
      </c>
      <c r="G33">
        <v>100.068</v>
      </c>
      <c r="H33" s="26">
        <f t="shared" si="1"/>
        <v>2.5394176958831913E-3</v>
      </c>
      <c r="I33" s="27">
        <f t="shared" si="1"/>
        <v>6.5793340728256605E-3</v>
      </c>
      <c r="J33" s="27">
        <f t="shared" si="1"/>
        <v>1.8825103454395121E-3</v>
      </c>
      <c r="K33" s="27">
        <f t="shared" si="1"/>
        <v>4.801000054770627E-3</v>
      </c>
      <c r="L33" s="27">
        <f t="shared" si="1"/>
        <v>-7.1201734281809963E-3</v>
      </c>
      <c r="M33" s="27">
        <f t="shared" si="12"/>
        <v>-5.3917619918709232E-3</v>
      </c>
      <c r="P33" s="13" t="s">
        <v>40</v>
      </c>
      <c r="Q33" s="63"/>
      <c r="R33" s="64"/>
      <c r="S33" s="64"/>
      <c r="T33" s="64"/>
      <c r="U33" s="64"/>
      <c r="V33" s="65"/>
    </row>
    <row r="34" spans="1:22" x14ac:dyDescent="0.2">
      <c r="A34" s="1">
        <v>42444</v>
      </c>
      <c r="B34">
        <v>98.024780000000007</v>
      </c>
      <c r="C34">
        <v>577.02002000000005</v>
      </c>
      <c r="D34">
        <v>49.639876999999998</v>
      </c>
      <c r="E34">
        <v>97.860000999999997</v>
      </c>
      <c r="F34">
        <v>71.919662000000002</v>
      </c>
      <c r="G34">
        <v>100.309</v>
      </c>
      <c r="H34" s="26">
        <f t="shared" si="1"/>
        <v>1.9894361370293802E-2</v>
      </c>
      <c r="I34" s="27">
        <f t="shared" si="1"/>
        <v>6.345738750837133E-3</v>
      </c>
      <c r="J34" s="27">
        <f t="shared" si="1"/>
        <v>7.8680794868955101E-3</v>
      </c>
      <c r="K34" s="27">
        <f t="shared" si="1"/>
        <v>-2.7552035670540178E-3</v>
      </c>
      <c r="L34" s="27">
        <f t="shared" si="1"/>
        <v>1.7232941128679947E-3</v>
      </c>
      <c r="M34" s="27">
        <f t="shared" si="12"/>
        <v>2.4054668570502886E-3</v>
      </c>
      <c r="P34" s="14"/>
      <c r="Q34" s="15"/>
      <c r="R34" s="15"/>
      <c r="S34" s="15"/>
      <c r="T34" s="15"/>
      <c r="U34" s="15"/>
      <c r="V34" s="15"/>
    </row>
    <row r="35" spans="1:22" ht="16" thickBot="1" x14ac:dyDescent="0.25">
      <c r="A35" s="1">
        <v>42445</v>
      </c>
      <c r="B35">
        <v>99.327659999999995</v>
      </c>
      <c r="C35">
        <v>574.27002000000005</v>
      </c>
      <c r="D35">
        <v>50.343864000000004</v>
      </c>
      <c r="E35">
        <v>99.349997999999999</v>
      </c>
      <c r="F35">
        <v>71.946197999999995</v>
      </c>
      <c r="G35">
        <v>98.727999999999994</v>
      </c>
      <c r="H35" s="26">
        <f t="shared" si="1"/>
        <v>1.3203778261813279E-2</v>
      </c>
      <c r="I35" s="27">
        <f t="shared" si="1"/>
        <v>-4.7772587871704152E-3</v>
      </c>
      <c r="J35" s="27">
        <f t="shared" si="1"/>
        <v>1.4082262313828465E-2</v>
      </c>
      <c r="K35" s="27">
        <f t="shared" si="1"/>
        <v>1.5111052787317919E-2</v>
      </c>
      <c r="L35" s="27">
        <f t="shared" si="1"/>
        <v>3.6889919958680006E-4</v>
      </c>
      <c r="M35" s="27">
        <f t="shared" si="12"/>
        <v>-1.5886827599016613E-2</v>
      </c>
      <c r="P35" s="16"/>
      <c r="Q35" s="17"/>
      <c r="R35" s="17"/>
      <c r="S35" s="17"/>
      <c r="T35" s="17"/>
      <c r="U35" s="17"/>
      <c r="V35" s="17"/>
    </row>
    <row r="36" spans="1:22" ht="16" thickBot="1" x14ac:dyDescent="0.25">
      <c r="A36" s="1">
        <v>42446</v>
      </c>
      <c r="B36">
        <v>99.168296999999995</v>
      </c>
      <c r="C36">
        <v>559.44000200000005</v>
      </c>
      <c r="D36">
        <v>50.631011999999998</v>
      </c>
      <c r="E36">
        <v>99.720000999999996</v>
      </c>
      <c r="F36">
        <v>73.193366999999995</v>
      </c>
      <c r="G36">
        <v>98.721000000000004</v>
      </c>
      <c r="H36" s="26">
        <f t="shared" si="1"/>
        <v>-1.6057055936947353E-3</v>
      </c>
      <c r="I36" s="27">
        <f t="shared" si="1"/>
        <v>-2.6163416855503187E-2</v>
      </c>
      <c r="J36" s="27">
        <f t="shared" si="1"/>
        <v>5.6875291246620665E-3</v>
      </c>
      <c r="K36" s="27">
        <f t="shared" si="1"/>
        <v>3.7173198164605812E-3</v>
      </c>
      <c r="L36" s="27">
        <f t="shared" si="1"/>
        <v>1.7186212421790272E-2</v>
      </c>
      <c r="M36" s="27">
        <f t="shared" si="12"/>
        <v>-7.0904385465888074E-5</v>
      </c>
      <c r="P36" s="18" t="s">
        <v>41</v>
      </c>
      <c r="Q36" s="19" t="s">
        <v>35</v>
      </c>
      <c r="R36" s="10" t="s">
        <v>36</v>
      </c>
      <c r="S36" s="10" t="s">
        <v>37</v>
      </c>
      <c r="T36" s="10" t="s">
        <v>38</v>
      </c>
      <c r="U36" s="10" t="s">
        <v>39</v>
      </c>
      <c r="V36" s="20" t="s">
        <v>40</v>
      </c>
    </row>
    <row r="37" spans="1:22" x14ac:dyDescent="0.2">
      <c r="A37" s="1">
        <v>42447</v>
      </c>
      <c r="B37">
        <v>99.280777</v>
      </c>
      <c r="C37">
        <v>552.080017</v>
      </c>
      <c r="D37">
        <v>49.547252999999998</v>
      </c>
      <c r="E37">
        <v>101.120003</v>
      </c>
      <c r="F37">
        <v>73.547165000000007</v>
      </c>
      <c r="G37">
        <v>99.191000000000003</v>
      </c>
      <c r="H37" s="26">
        <f t="shared" si="1"/>
        <v>1.1335906968758123E-3</v>
      </c>
      <c r="I37" s="27">
        <f t="shared" si="1"/>
        <v>-1.3243292865630403E-2</v>
      </c>
      <c r="J37" s="27">
        <f t="shared" si="1"/>
        <v>-2.1637453642729433E-2</v>
      </c>
      <c r="K37" s="27">
        <f t="shared" si="1"/>
        <v>1.394169138283261E-2</v>
      </c>
      <c r="L37" s="27">
        <f t="shared" si="1"/>
        <v>4.8220989898164722E-3</v>
      </c>
      <c r="M37" s="27">
        <f t="shared" si="12"/>
        <v>4.7495946031240023E-3</v>
      </c>
      <c r="P37" s="21" t="s">
        <v>35</v>
      </c>
      <c r="Q37" s="50">
        <v>1</v>
      </c>
      <c r="R37" s="53"/>
      <c r="S37" s="53"/>
      <c r="T37" s="53"/>
      <c r="U37" s="53"/>
      <c r="V37" s="55"/>
    </row>
    <row r="38" spans="1:22" x14ac:dyDescent="0.2">
      <c r="A38" s="1">
        <v>42450</v>
      </c>
      <c r="B38">
        <v>99.271407999999994</v>
      </c>
      <c r="C38">
        <v>553.97997999999995</v>
      </c>
      <c r="D38">
        <v>49.889980000000001</v>
      </c>
      <c r="E38">
        <v>101.05999799999999</v>
      </c>
      <c r="F38">
        <v>73.697533000000007</v>
      </c>
      <c r="G38">
        <v>97.462000000000003</v>
      </c>
      <c r="H38" s="26">
        <f t="shared" si="1"/>
        <v>-9.43731745581753E-5</v>
      </c>
      <c r="I38" s="27">
        <f t="shared" si="1"/>
        <v>3.4355548052197047E-3</v>
      </c>
      <c r="J38" s="27">
        <f t="shared" si="1"/>
        <v>6.8933607022788959E-3</v>
      </c>
      <c r="K38" s="27">
        <f t="shared" si="1"/>
        <v>-5.9357999272966291E-4</v>
      </c>
      <c r="L38" s="27">
        <f t="shared" si="1"/>
        <v>2.042423996436415E-3</v>
      </c>
      <c r="M38" s="27">
        <f t="shared" si="12"/>
        <v>-1.7584725924255341E-2</v>
      </c>
      <c r="P38" s="22" t="s">
        <v>36</v>
      </c>
      <c r="Q38" s="51">
        <f>CORREL(H5:H508, I5:I508)</f>
        <v>0.40685083375051923</v>
      </c>
      <c r="R38" s="54">
        <v>1</v>
      </c>
      <c r="S38" s="45"/>
      <c r="T38" s="45"/>
      <c r="U38" s="45"/>
      <c r="V38" s="56"/>
    </row>
    <row r="39" spans="1:22" x14ac:dyDescent="0.2">
      <c r="A39" s="1">
        <v>42451</v>
      </c>
      <c r="B39">
        <v>100.030655</v>
      </c>
      <c r="C39">
        <v>560.47997999999995</v>
      </c>
      <c r="D39">
        <v>50.084502999999998</v>
      </c>
      <c r="E39">
        <v>99.839995999999999</v>
      </c>
      <c r="F39">
        <v>73.184509000000006</v>
      </c>
      <c r="G39">
        <v>95.599000000000004</v>
      </c>
      <c r="H39" s="26">
        <f t="shared" si="1"/>
        <v>7.6190949703545596E-3</v>
      </c>
      <c r="I39" s="27">
        <f t="shared" si="1"/>
        <v>1.1664974855271792E-2</v>
      </c>
      <c r="J39" s="27">
        <f t="shared" si="1"/>
        <v>3.8914578928896711E-3</v>
      </c>
      <c r="K39" s="27">
        <f t="shared" si="1"/>
        <v>-1.214551551652452E-2</v>
      </c>
      <c r="L39" s="27">
        <f t="shared" si="1"/>
        <v>-6.9855522053243061E-3</v>
      </c>
      <c r="M39" s="27">
        <f t="shared" si="12"/>
        <v>-1.9300198692684456E-2</v>
      </c>
      <c r="P39" s="22" t="s">
        <v>37</v>
      </c>
      <c r="Q39" s="51">
        <f>CORREL(H5:H508, J5:J508)</f>
        <v>0.41537345912285367</v>
      </c>
      <c r="R39" s="51">
        <f>CORREL(I5:I508, J5:J508)</f>
        <v>0.58894741385089933</v>
      </c>
      <c r="S39" s="54">
        <v>1</v>
      </c>
      <c r="T39" s="45"/>
      <c r="U39" s="45"/>
      <c r="V39" s="56"/>
    </row>
    <row r="40" spans="1:22" x14ac:dyDescent="0.2">
      <c r="A40" s="1">
        <v>42452</v>
      </c>
      <c r="B40">
        <v>99.477622999999994</v>
      </c>
      <c r="C40">
        <v>569.63000499999998</v>
      </c>
      <c r="D40">
        <v>49.991878999999997</v>
      </c>
      <c r="E40">
        <v>99.589995999999999</v>
      </c>
      <c r="F40">
        <v>73.255279999999999</v>
      </c>
      <c r="G40">
        <v>96.933999999999997</v>
      </c>
      <c r="H40" s="26">
        <f t="shared" si="1"/>
        <v>-5.5439646116091802E-3</v>
      </c>
      <c r="I40" s="27">
        <f t="shared" si="1"/>
        <v>1.6193512262304373E-2</v>
      </c>
      <c r="J40" s="27">
        <f t="shared" si="1"/>
        <v>-1.8510666472256489E-3</v>
      </c>
      <c r="K40" s="27">
        <f t="shared" si="1"/>
        <v>-2.5071467781419285E-3</v>
      </c>
      <c r="L40" s="27">
        <f t="shared" si="1"/>
        <v>9.6655432233202858E-4</v>
      </c>
      <c r="M40" s="27">
        <f t="shared" si="12"/>
        <v>1.38679747950956E-2</v>
      </c>
      <c r="P40" s="22" t="s">
        <v>38</v>
      </c>
      <c r="Q40" s="51">
        <f>CORREL(H5:H508, K5:K508)</f>
        <v>0.30245849751819476</v>
      </c>
      <c r="R40" s="51">
        <f>CORREL(I5:I508, K5:K508)</f>
        <v>0.37598051541183497</v>
      </c>
      <c r="S40" s="51">
        <f>CORREL(J5:J508, K5:K508)</f>
        <v>0.37895403583916748</v>
      </c>
      <c r="T40" s="54">
        <v>1</v>
      </c>
      <c r="U40" s="45"/>
      <c r="V40" s="56"/>
    </row>
    <row r="41" spans="1:22" x14ac:dyDescent="0.2">
      <c r="A41" s="1">
        <v>42453</v>
      </c>
      <c r="B41">
        <v>99.046454999999995</v>
      </c>
      <c r="C41">
        <v>582.95001200000002</v>
      </c>
      <c r="D41">
        <v>50.214188</v>
      </c>
      <c r="E41">
        <v>98.360000999999997</v>
      </c>
      <c r="F41">
        <v>73.317183999999997</v>
      </c>
      <c r="G41">
        <v>97.549000000000007</v>
      </c>
      <c r="H41" s="26">
        <f t="shared" si="1"/>
        <v>-4.3437419005967559E-3</v>
      </c>
      <c r="I41" s="27">
        <f t="shared" si="1"/>
        <v>2.3114403936475438E-2</v>
      </c>
      <c r="J41" s="27">
        <f t="shared" si="1"/>
        <v>4.4370440109774804E-3</v>
      </c>
      <c r="K41" s="27">
        <f t="shared" si="1"/>
        <v>-1.2427490264145963E-2</v>
      </c>
      <c r="L41" s="27">
        <f t="shared" si="1"/>
        <v>8.4468804018589304E-4</v>
      </c>
      <c r="M41" s="27">
        <f t="shared" si="12"/>
        <v>6.3244813166258504E-3</v>
      </c>
      <c r="P41" s="22" t="s">
        <v>39</v>
      </c>
      <c r="Q41" s="51">
        <f>CORREL(H5:H508, L5:L508)</f>
        <v>0.16952830647398129</v>
      </c>
      <c r="R41" s="51">
        <f>CORREL(I5:I508, L5:L508)</f>
        <v>0.14721217010068466</v>
      </c>
      <c r="S41" s="51">
        <f>CORREL(J5:J508, L5:L508)</f>
        <v>0.23297490914595603</v>
      </c>
      <c r="T41" s="51">
        <f>CORREL(K5:K508, L5:L508)</f>
        <v>0.10849485670181486</v>
      </c>
      <c r="U41" s="54">
        <v>1</v>
      </c>
      <c r="V41" s="56"/>
    </row>
    <row r="42" spans="1:22" ht="16" thickBot="1" x14ac:dyDescent="0.25">
      <c r="A42" s="1">
        <v>42457</v>
      </c>
      <c r="B42">
        <v>98.596549999999993</v>
      </c>
      <c r="C42">
        <v>579.86999500000002</v>
      </c>
      <c r="D42">
        <v>49.593563000000003</v>
      </c>
      <c r="E42">
        <v>101.209999</v>
      </c>
      <c r="F42">
        <v>73.078377000000003</v>
      </c>
      <c r="G42">
        <v>98.006</v>
      </c>
      <c r="H42" s="26">
        <f t="shared" si="1"/>
        <v>-4.5527113606163259E-3</v>
      </c>
      <c r="I42" s="27">
        <f t="shared" si="1"/>
        <v>-5.297508100107884E-3</v>
      </c>
      <c r="J42" s="27">
        <f t="shared" si="1"/>
        <v>-1.2436569164414211E-2</v>
      </c>
      <c r="K42" s="27">
        <f t="shared" si="1"/>
        <v>2.856332880563707E-2</v>
      </c>
      <c r="L42" s="27">
        <f t="shared" si="1"/>
        <v>-3.2624925262444366E-3</v>
      </c>
      <c r="M42" s="27">
        <f t="shared" si="12"/>
        <v>4.6738854229032272E-3</v>
      </c>
      <c r="P42" s="23" t="s">
        <v>40</v>
      </c>
      <c r="Q42" s="52">
        <f>CORREL(H6:H508, M6:M508)</f>
        <v>-0.10749188657506194</v>
      </c>
      <c r="R42" s="52">
        <f>CORREL(I6:I508, M6:M508)</f>
        <v>-0.12500521213681426</v>
      </c>
      <c r="S42" s="52">
        <f>CORREL(J6:J508, M6:M508)</f>
        <v>-0.14205769715088626</v>
      </c>
      <c r="T42" s="52">
        <f>CORREL(K6:K508, M6:M508)</f>
        <v>-0.10182843789233784</v>
      </c>
      <c r="U42" s="52">
        <f>CORREL(L6:L508, M6:M508)</f>
        <v>-0.11276516049978222</v>
      </c>
      <c r="V42" s="58">
        <v>1</v>
      </c>
    </row>
    <row r="43" spans="1:22" x14ac:dyDescent="0.2">
      <c r="A43" s="1">
        <v>42458</v>
      </c>
      <c r="B43">
        <v>100.930466</v>
      </c>
      <c r="C43">
        <v>593.85998500000005</v>
      </c>
      <c r="D43">
        <v>50.677326000000001</v>
      </c>
      <c r="E43">
        <v>104.129997</v>
      </c>
      <c r="F43">
        <v>73.237594999999999</v>
      </c>
      <c r="G43">
        <v>98.307000000000002</v>
      </c>
      <c r="H43" s="26">
        <f t="shared" si="1"/>
        <v>2.3395553163021037E-2</v>
      </c>
      <c r="I43" s="27">
        <f t="shared" si="1"/>
        <v>2.3839644225019309E-2</v>
      </c>
      <c r="J43" s="27">
        <f t="shared" si="1"/>
        <v>2.1617544546860264E-2</v>
      </c>
      <c r="K43" s="27">
        <f t="shared" si="1"/>
        <v>2.8442533411299997E-2</v>
      </c>
      <c r="L43" s="27">
        <f t="shared" si="1"/>
        <v>2.1763592951451346E-3</v>
      </c>
      <c r="M43" s="27">
        <f t="shared" si="12"/>
        <v>3.0665339114003304E-3</v>
      </c>
    </row>
    <row r="44" spans="1:22" x14ac:dyDescent="0.2">
      <c r="A44" s="1">
        <v>42459</v>
      </c>
      <c r="B44">
        <v>102.69261899999999</v>
      </c>
      <c r="C44">
        <v>598.69000200000005</v>
      </c>
      <c r="D44">
        <v>50.992271000000002</v>
      </c>
      <c r="E44">
        <v>102.19000200000001</v>
      </c>
      <c r="F44">
        <v>73.131454000000005</v>
      </c>
      <c r="G44">
        <v>98.215000000000003</v>
      </c>
      <c r="H44" s="26">
        <f t="shared" si="1"/>
        <v>1.7308420527453176E-2</v>
      </c>
      <c r="I44" s="27">
        <f t="shared" si="1"/>
        <v>8.1003621870833747E-3</v>
      </c>
      <c r="J44" s="27">
        <f t="shared" si="1"/>
        <v>6.1954805899919509E-3</v>
      </c>
      <c r="K44" s="27">
        <f t="shared" si="1"/>
        <v>-1.8806244536158839E-2</v>
      </c>
      <c r="L44" s="27">
        <f t="shared" si="1"/>
        <v>-1.4503205333390597E-3</v>
      </c>
      <c r="M44" s="27">
        <f t="shared" si="12"/>
        <v>-9.3628201138586575E-4</v>
      </c>
    </row>
    <row r="45" spans="1:22" x14ac:dyDescent="0.2">
      <c r="A45" s="1">
        <v>42460</v>
      </c>
      <c r="B45">
        <v>102.158356</v>
      </c>
      <c r="C45">
        <v>593.64001499999995</v>
      </c>
      <c r="D45">
        <v>51.158993000000002</v>
      </c>
      <c r="E45">
        <v>102.230003</v>
      </c>
      <c r="F45">
        <v>72.804175999999998</v>
      </c>
      <c r="G45">
        <v>96.221000000000004</v>
      </c>
      <c r="H45" s="26">
        <f t="shared" si="1"/>
        <v>-5.2161256381647843E-3</v>
      </c>
      <c r="I45" s="27">
        <f t="shared" si="1"/>
        <v>-8.4708379807945568E-3</v>
      </c>
      <c r="J45" s="27">
        <f t="shared" si="1"/>
        <v>3.26422095055301E-3</v>
      </c>
      <c r="K45" s="27">
        <f t="shared" si="1"/>
        <v>3.9136091901124102E-4</v>
      </c>
      <c r="L45" s="27">
        <f t="shared" si="1"/>
        <v>-4.4852452915811782E-3</v>
      </c>
      <c r="M45" s="27">
        <f t="shared" si="12"/>
        <v>-2.0511324119217886E-2</v>
      </c>
    </row>
    <row r="46" spans="1:22" x14ac:dyDescent="0.2">
      <c r="A46" s="1">
        <v>42461</v>
      </c>
      <c r="B46">
        <v>103.095665</v>
      </c>
      <c r="C46">
        <v>598.5</v>
      </c>
      <c r="D46">
        <v>51.473945999999998</v>
      </c>
      <c r="E46">
        <v>105.699997</v>
      </c>
      <c r="F46">
        <v>73.883278000000004</v>
      </c>
      <c r="G46">
        <v>96.278000000000006</v>
      </c>
      <c r="H46" s="26">
        <f t="shared" si="1"/>
        <v>9.1332243914642661E-3</v>
      </c>
      <c r="I46" s="27">
        <f t="shared" si="1"/>
        <v>8.1534247025716131E-3</v>
      </c>
      <c r="J46" s="27">
        <f t="shared" si="1"/>
        <v>6.1374835744563063E-3</v>
      </c>
      <c r="K46" s="27">
        <f t="shared" si="1"/>
        <v>3.3379658379462121E-2</v>
      </c>
      <c r="L46" s="27">
        <f t="shared" si="1"/>
        <v>1.4713207399351828E-2</v>
      </c>
      <c r="M46" s="27">
        <f t="shared" si="12"/>
        <v>5.9221088593605501E-4</v>
      </c>
    </row>
    <row r="47" spans="1:22" x14ac:dyDescent="0.2">
      <c r="A47" s="1">
        <v>42464</v>
      </c>
      <c r="B47">
        <v>104.154839</v>
      </c>
      <c r="C47">
        <v>593.19000200000005</v>
      </c>
      <c r="D47">
        <v>51.344265</v>
      </c>
      <c r="E47">
        <v>104.349998</v>
      </c>
      <c r="F47">
        <v>73.600243000000006</v>
      </c>
      <c r="G47">
        <v>97.816000000000003</v>
      </c>
      <c r="H47" s="26">
        <f t="shared" si="1"/>
        <v>1.0221284879364811E-2</v>
      </c>
      <c r="I47" s="27">
        <f t="shared" si="1"/>
        <v>-8.9117692255788732E-3</v>
      </c>
      <c r="J47" s="27">
        <f t="shared" si="1"/>
        <v>-2.522531125640872E-3</v>
      </c>
      <c r="K47" s="27">
        <f t="shared" si="1"/>
        <v>-1.2854250137035454E-2</v>
      </c>
      <c r="L47" s="27">
        <f t="shared" si="1"/>
        <v>-3.8381962343665759E-3</v>
      </c>
      <c r="M47" s="27">
        <f t="shared" si="12"/>
        <v>1.5848322888931128E-2</v>
      </c>
    </row>
    <row r="48" spans="1:22" x14ac:dyDescent="0.2">
      <c r="A48" s="1">
        <v>42465</v>
      </c>
      <c r="B48">
        <v>102.926964</v>
      </c>
      <c r="C48">
        <v>586.14001499999995</v>
      </c>
      <c r="D48">
        <v>50.538390999999997</v>
      </c>
      <c r="E48">
        <v>104.94000200000001</v>
      </c>
      <c r="F48">
        <v>73.555999999999997</v>
      </c>
      <c r="G48">
        <v>97.069000000000003</v>
      </c>
      <c r="H48" s="26">
        <f t="shared" si="1"/>
        <v>-1.1858979131924519E-2</v>
      </c>
      <c r="I48" s="27">
        <f t="shared" si="1"/>
        <v>-1.195606128838754E-2</v>
      </c>
      <c r="J48" s="27">
        <f t="shared" si="1"/>
        <v>-1.5819980335477723E-2</v>
      </c>
      <c r="K48" s="27">
        <f t="shared" si="1"/>
        <v>5.6381629601329223E-3</v>
      </c>
      <c r="L48" s="27">
        <f t="shared" si="1"/>
        <v>-6.0130648120837829E-4</v>
      </c>
      <c r="M48" s="27">
        <f t="shared" si="12"/>
        <v>-7.6660970148484031E-3</v>
      </c>
    </row>
    <row r="49" spans="1:13" x14ac:dyDescent="0.2">
      <c r="A49" s="1">
        <v>42466</v>
      </c>
      <c r="B49">
        <v>104.00485999999999</v>
      </c>
      <c r="C49">
        <v>602.080017</v>
      </c>
      <c r="D49">
        <v>51.057102</v>
      </c>
      <c r="E49">
        <v>104.83000199999999</v>
      </c>
      <c r="F49">
        <v>74.130943000000002</v>
      </c>
      <c r="G49">
        <v>95.65</v>
      </c>
      <c r="H49" s="26">
        <f t="shared" si="1"/>
        <v>1.041797948912266E-2</v>
      </c>
      <c r="I49" s="27">
        <f t="shared" si="1"/>
        <v>2.6831660596515615E-2</v>
      </c>
      <c r="J49" s="27">
        <f t="shared" si="1"/>
        <v>1.0211388161959581E-2</v>
      </c>
      <c r="K49" s="27">
        <f t="shared" si="1"/>
        <v>-1.048767774086061E-3</v>
      </c>
      <c r="L49" s="27">
        <f t="shared" si="1"/>
        <v>7.7860086048355207E-3</v>
      </c>
      <c r="M49" s="27">
        <f t="shared" si="12"/>
        <v>-1.4726369940778536E-2</v>
      </c>
    </row>
    <row r="50" spans="1:13" x14ac:dyDescent="0.2">
      <c r="A50" s="1">
        <v>42467</v>
      </c>
      <c r="B50">
        <v>101.736557</v>
      </c>
      <c r="C50">
        <v>591.42999299999997</v>
      </c>
      <c r="D50">
        <v>50.445762999999999</v>
      </c>
      <c r="E50">
        <v>104.449997</v>
      </c>
      <c r="F50">
        <v>73.626784999999998</v>
      </c>
      <c r="G50">
        <v>95.823999999999998</v>
      </c>
      <c r="H50" s="26">
        <f t="shared" si="1"/>
        <v>-2.2050931160511857E-2</v>
      </c>
      <c r="I50" s="27">
        <f t="shared" si="1"/>
        <v>-1.7847033696230766E-2</v>
      </c>
      <c r="J50" s="27">
        <f t="shared" si="1"/>
        <v>-1.2045894315818513E-2</v>
      </c>
      <c r="K50" s="27">
        <f t="shared" si="1"/>
        <v>-3.6315502622912481E-3</v>
      </c>
      <c r="L50" s="27">
        <f t="shared" si="1"/>
        <v>-6.8241433234110084E-3</v>
      </c>
      <c r="M50" s="27">
        <f t="shared" si="12"/>
        <v>1.8174796358446294E-3</v>
      </c>
    </row>
    <row r="51" spans="1:13" x14ac:dyDescent="0.2">
      <c r="A51" s="1">
        <v>42468</v>
      </c>
      <c r="B51">
        <v>101.849045</v>
      </c>
      <c r="C51">
        <v>594.59997599999997</v>
      </c>
      <c r="D51">
        <v>50.408707</v>
      </c>
      <c r="E51">
        <v>103.80999799999999</v>
      </c>
      <c r="F51">
        <v>73.591376999999994</v>
      </c>
      <c r="G51">
        <v>94.837000000000003</v>
      </c>
      <c r="H51" s="26">
        <f t="shared" si="1"/>
        <v>1.1050684364928896E-3</v>
      </c>
      <c r="I51" s="27">
        <f t="shared" si="1"/>
        <v>5.3455488163805694E-3</v>
      </c>
      <c r="J51" s="27">
        <f t="shared" si="1"/>
        <v>-7.3484103713979132E-4</v>
      </c>
      <c r="K51" s="27">
        <f t="shared" si="1"/>
        <v>-6.1461733415106874E-3</v>
      </c>
      <c r="L51" s="27">
        <f t="shared" si="1"/>
        <v>-4.810276150948336E-4</v>
      </c>
      <c r="M51" s="27">
        <f t="shared" si="12"/>
        <v>-1.035354704790194E-2</v>
      </c>
    </row>
    <row r="52" spans="1:13" x14ac:dyDescent="0.2">
      <c r="A52" s="1">
        <v>42471</v>
      </c>
      <c r="B52">
        <v>102.18647</v>
      </c>
      <c r="C52">
        <v>595.92999299999997</v>
      </c>
      <c r="D52">
        <v>50.306815999999998</v>
      </c>
      <c r="E52">
        <v>102.68</v>
      </c>
      <c r="F52">
        <v>73.175674000000001</v>
      </c>
      <c r="G52">
        <v>94.915999999999997</v>
      </c>
      <c r="H52" s="26">
        <f t="shared" si="1"/>
        <v>3.3075154353343949E-3</v>
      </c>
      <c r="I52" s="27">
        <f t="shared" si="1"/>
        <v>2.2343285560951043E-3</v>
      </c>
      <c r="J52" s="27">
        <f t="shared" si="1"/>
        <v>-2.0233432091915828E-3</v>
      </c>
      <c r="K52" s="27">
        <f t="shared" si="1"/>
        <v>-1.0944929936247419E-2</v>
      </c>
      <c r="L52" s="27">
        <f t="shared" si="1"/>
        <v>-5.6648152133690769E-3</v>
      </c>
      <c r="M52" s="27">
        <f t="shared" si="12"/>
        <v>8.326614553063658E-4</v>
      </c>
    </row>
    <row r="53" spans="1:13" x14ac:dyDescent="0.2">
      <c r="A53" s="1">
        <v>42472</v>
      </c>
      <c r="B53">
        <v>103.517471</v>
      </c>
      <c r="C53">
        <v>603.169983</v>
      </c>
      <c r="D53">
        <v>50.621754000000003</v>
      </c>
      <c r="E53">
        <v>106.980003</v>
      </c>
      <c r="F53">
        <v>73.264114000000006</v>
      </c>
      <c r="G53">
        <v>93.721000000000004</v>
      </c>
      <c r="H53" s="26">
        <f t="shared" si="1"/>
        <v>1.2941118862277336E-2</v>
      </c>
      <c r="I53" s="27">
        <f t="shared" si="1"/>
        <v>1.2075853767673941E-2</v>
      </c>
      <c r="J53" s="27">
        <f t="shared" si="1"/>
        <v>6.2408299687991952E-3</v>
      </c>
      <c r="K53" s="27">
        <f t="shared" si="1"/>
        <v>4.1024573142788699E-2</v>
      </c>
      <c r="L53" s="27">
        <f t="shared" si="1"/>
        <v>1.207868598559233E-3</v>
      </c>
      <c r="M53" s="27">
        <f t="shared" si="12"/>
        <v>-1.2670006265748397E-2</v>
      </c>
    </row>
    <row r="54" spans="1:13" x14ac:dyDescent="0.2">
      <c r="A54" s="1">
        <v>42473</v>
      </c>
      <c r="B54">
        <v>105.017174</v>
      </c>
      <c r="C54">
        <v>614.82000700000003</v>
      </c>
      <c r="D54">
        <v>51.270149000000004</v>
      </c>
      <c r="E54">
        <v>109.650002</v>
      </c>
      <c r="F54">
        <v>72.936858999999998</v>
      </c>
      <c r="G54">
        <v>94.052000000000007</v>
      </c>
      <c r="H54" s="26">
        <f t="shared" si="1"/>
        <v>1.4383498295147458E-2</v>
      </c>
      <c r="I54" s="27">
        <f t="shared" si="1"/>
        <v>1.9130500900631543E-2</v>
      </c>
      <c r="J54" s="27">
        <f t="shared" si="1"/>
        <v>1.2727287121834725E-2</v>
      </c>
      <c r="K54" s="27">
        <f t="shared" si="1"/>
        <v>2.4651563958022812E-2</v>
      </c>
      <c r="L54" s="27">
        <f t="shared" si="1"/>
        <v>-4.4767902681564116E-3</v>
      </c>
      <c r="M54" s="27">
        <f t="shared" si="12"/>
        <v>3.5255371415970978E-3</v>
      </c>
    </row>
    <row r="55" spans="1:13" x14ac:dyDescent="0.2">
      <c r="A55" s="1">
        <v>42474</v>
      </c>
      <c r="B55">
        <v>105.07341</v>
      </c>
      <c r="C55">
        <v>620.75</v>
      </c>
      <c r="D55">
        <v>51.279415</v>
      </c>
      <c r="E55">
        <v>110.41999800000001</v>
      </c>
      <c r="F55">
        <v>73.132606999999993</v>
      </c>
      <c r="G55">
        <v>93.375</v>
      </c>
      <c r="H55" s="26">
        <f t="shared" si="1"/>
        <v>5.3535004065765723E-4</v>
      </c>
      <c r="I55" s="27">
        <f t="shared" si="1"/>
        <v>9.5988709631482042E-3</v>
      </c>
      <c r="J55" s="27">
        <f t="shared" si="1"/>
        <v>1.8071261668581466E-4</v>
      </c>
      <c r="K55" s="27">
        <f t="shared" si="1"/>
        <v>6.9977656394865353E-3</v>
      </c>
      <c r="L55" s="27">
        <f t="shared" si="1"/>
        <v>2.6802058300080512E-3</v>
      </c>
      <c r="M55" s="27">
        <f t="shared" si="12"/>
        <v>-7.2241773523783305E-3</v>
      </c>
    </row>
    <row r="56" spans="1:13" x14ac:dyDescent="0.2">
      <c r="A56" s="1">
        <v>42475</v>
      </c>
      <c r="B56">
        <v>102.96444700000001</v>
      </c>
      <c r="C56">
        <v>625.89001499999995</v>
      </c>
      <c r="D56">
        <v>51.548042000000002</v>
      </c>
      <c r="E56">
        <v>111.510002</v>
      </c>
      <c r="F56">
        <v>73.391197000000005</v>
      </c>
      <c r="G56">
        <v>94.358999999999995</v>
      </c>
      <c r="H56" s="26">
        <f t="shared" si="1"/>
        <v>-2.0275494842317499E-2</v>
      </c>
      <c r="I56" s="27">
        <f t="shared" si="1"/>
        <v>8.2462363874885661E-3</v>
      </c>
      <c r="J56" s="27">
        <f t="shared" si="1"/>
        <v>5.2248226093667329E-3</v>
      </c>
      <c r="K56" s="27">
        <f t="shared" si="1"/>
        <v>9.8230321696438049E-3</v>
      </c>
      <c r="L56" s="27">
        <f t="shared" si="1"/>
        <v>3.529669055979668E-3</v>
      </c>
      <c r="M56" s="27">
        <f t="shared" si="12"/>
        <v>1.048301331944233E-2</v>
      </c>
    </row>
    <row r="57" spans="1:13" x14ac:dyDescent="0.2">
      <c r="A57" s="1">
        <v>42478</v>
      </c>
      <c r="B57">
        <v>100.74299600000001</v>
      </c>
      <c r="C57">
        <v>635.34997599999997</v>
      </c>
      <c r="D57">
        <v>52.298335999999999</v>
      </c>
      <c r="E57">
        <v>108.400002</v>
      </c>
      <c r="F57">
        <v>73.863822999999996</v>
      </c>
      <c r="G57">
        <v>94.497</v>
      </c>
      <c r="H57" s="26">
        <f t="shared" si="1"/>
        <v>-2.1811074085995561E-2</v>
      </c>
      <c r="I57" s="27">
        <f t="shared" si="1"/>
        <v>1.5001329600323063E-2</v>
      </c>
      <c r="J57" s="27">
        <f t="shared" si="1"/>
        <v>1.4450326920736856E-2</v>
      </c>
      <c r="K57" s="27">
        <f t="shared" si="1"/>
        <v>-2.8286183457151337E-2</v>
      </c>
      <c r="L57" s="27">
        <f t="shared" si="1"/>
        <v>6.4191716236025789E-3</v>
      </c>
      <c r="M57" s="27">
        <f t="shared" si="12"/>
        <v>1.4614311916113806E-3</v>
      </c>
    </row>
    <row r="58" spans="1:13" x14ac:dyDescent="0.2">
      <c r="A58" s="1">
        <v>42479</v>
      </c>
      <c r="B58">
        <v>100.20874000000001</v>
      </c>
      <c r="C58">
        <v>627.90002400000003</v>
      </c>
      <c r="D58">
        <v>52.233494</v>
      </c>
      <c r="E58">
        <v>94.339995999999999</v>
      </c>
      <c r="F58">
        <v>74.265120999999994</v>
      </c>
      <c r="G58">
        <v>94.816999999999993</v>
      </c>
      <c r="H58" s="26">
        <f t="shared" si="1"/>
        <v>-5.317269404100349E-3</v>
      </c>
      <c r="I58" s="27">
        <f t="shared" si="1"/>
        <v>-1.1795034033377597E-2</v>
      </c>
      <c r="J58" s="27">
        <f t="shared" si="1"/>
        <v>-1.2406174907049132E-3</v>
      </c>
      <c r="K58" s="27">
        <f t="shared" si="1"/>
        <v>-0.13892287199944592</v>
      </c>
      <c r="L58" s="27">
        <f t="shared" si="1"/>
        <v>5.4182386090861605E-3</v>
      </c>
      <c r="M58" s="27">
        <f t="shared" si="12"/>
        <v>3.3806301146686642E-3</v>
      </c>
    </row>
    <row r="59" spans="1:13" x14ac:dyDescent="0.2">
      <c r="A59" s="1">
        <v>42480</v>
      </c>
      <c r="B59">
        <v>100.414948</v>
      </c>
      <c r="C59">
        <v>632.98999000000003</v>
      </c>
      <c r="D59">
        <v>51.492466</v>
      </c>
      <c r="E59">
        <v>96.769997000000004</v>
      </c>
      <c r="F59">
        <v>72.722381999999996</v>
      </c>
      <c r="G59">
        <v>93.337000000000003</v>
      </c>
      <c r="H59" s="26">
        <f t="shared" si="1"/>
        <v>2.0556702418488542E-3</v>
      </c>
      <c r="I59" s="27">
        <f t="shared" si="1"/>
        <v>8.0736520903322978E-3</v>
      </c>
      <c r="J59" s="27">
        <f t="shared" si="1"/>
        <v>-1.4288430924479692E-2</v>
      </c>
      <c r="K59" s="27">
        <f t="shared" si="1"/>
        <v>2.5431762435222931E-2</v>
      </c>
      <c r="L59" s="27">
        <f t="shared" si="1"/>
        <v>-2.0992201672304485E-2</v>
      </c>
      <c r="M59" s="27">
        <f t="shared" si="12"/>
        <v>-1.5732118634941721E-2</v>
      </c>
    </row>
    <row r="60" spans="1:13" x14ac:dyDescent="0.2">
      <c r="A60" s="1">
        <v>42481</v>
      </c>
      <c r="B60">
        <v>99.327659999999995</v>
      </c>
      <c r="C60">
        <v>631</v>
      </c>
      <c r="D60">
        <v>51.668461000000001</v>
      </c>
      <c r="E60">
        <v>94.980002999999996</v>
      </c>
      <c r="F60">
        <v>72.053573999999998</v>
      </c>
      <c r="G60">
        <v>95.703999999999994</v>
      </c>
      <c r="H60" s="26">
        <f t="shared" si="1"/>
        <v>-1.0886998525325644E-2</v>
      </c>
      <c r="I60" s="27">
        <f t="shared" si="1"/>
        <v>-3.1487458918290894E-3</v>
      </c>
      <c r="J60" s="27">
        <f t="shared" si="1"/>
        <v>3.4120509744119841E-3</v>
      </c>
      <c r="K60" s="27">
        <f t="shared" si="1"/>
        <v>-1.8670623184935051E-2</v>
      </c>
      <c r="L60" s="27">
        <f t="shared" si="1"/>
        <v>-9.2392794517106216E-3</v>
      </c>
      <c r="M60" s="27">
        <f t="shared" si="12"/>
        <v>2.5043495424840828E-2</v>
      </c>
    </row>
    <row r="61" spans="1:13" x14ac:dyDescent="0.2">
      <c r="A61" s="1">
        <v>42482</v>
      </c>
      <c r="B61">
        <v>99.055831999999995</v>
      </c>
      <c r="C61">
        <v>620.5</v>
      </c>
      <c r="D61">
        <v>47.963298999999999</v>
      </c>
      <c r="E61">
        <v>95.900002000000001</v>
      </c>
      <c r="F61">
        <v>72.187325000000001</v>
      </c>
      <c r="G61">
        <v>95.596999999999994</v>
      </c>
      <c r="H61" s="26">
        <f t="shared" si="1"/>
        <v>-2.7404313471625311E-3</v>
      </c>
      <c r="I61" s="27">
        <f t="shared" si="1"/>
        <v>-1.6780257896551229E-2</v>
      </c>
      <c r="J61" s="27">
        <f t="shared" si="1"/>
        <v>-7.4411442397984112E-2</v>
      </c>
      <c r="K61" s="27">
        <f t="shared" si="1"/>
        <v>9.6396280378773756E-3</v>
      </c>
      <c r="L61" s="27">
        <f t="shared" si="1"/>
        <v>1.8545508141183122E-3</v>
      </c>
      <c r="M61" s="27">
        <f t="shared" si="12"/>
        <v>-1.1186560567716182E-3</v>
      </c>
    </row>
    <row r="62" spans="1:13" x14ac:dyDescent="0.2">
      <c r="A62" s="1">
        <v>42485</v>
      </c>
      <c r="B62">
        <v>98.493446000000006</v>
      </c>
      <c r="C62">
        <v>626.20001200000002</v>
      </c>
      <c r="D62">
        <v>48.268977999999997</v>
      </c>
      <c r="E62">
        <v>93.559997999999993</v>
      </c>
      <c r="F62">
        <v>72.597542000000004</v>
      </c>
      <c r="G62">
        <v>96.391999999999996</v>
      </c>
      <c r="H62" s="26">
        <f t="shared" si="1"/>
        <v>-5.6936428718788786E-3</v>
      </c>
      <c r="I62" s="27">
        <f t="shared" si="1"/>
        <v>9.1442234108498905E-3</v>
      </c>
      <c r="J62" s="27">
        <f t="shared" si="1"/>
        <v>6.3529625949324065E-3</v>
      </c>
      <c r="K62" s="27">
        <f t="shared" si="1"/>
        <v>-2.4703082405128449E-2</v>
      </c>
      <c r="L62" s="27">
        <f t="shared" si="1"/>
        <v>5.6665880375364394E-3</v>
      </c>
      <c r="M62" s="27">
        <f t="shared" si="12"/>
        <v>8.2817718091439309E-3</v>
      </c>
    </row>
    <row r="63" spans="1:13" x14ac:dyDescent="0.2">
      <c r="A63" s="1">
        <v>42486</v>
      </c>
      <c r="B63">
        <v>97.809196</v>
      </c>
      <c r="C63">
        <v>616.88000499999998</v>
      </c>
      <c r="D63">
        <v>47.648361000000001</v>
      </c>
      <c r="E63">
        <v>92.43</v>
      </c>
      <c r="F63">
        <v>70.938873000000001</v>
      </c>
      <c r="G63">
        <v>95.147000000000006</v>
      </c>
      <c r="H63" s="26">
        <f t="shared" si="1"/>
        <v>-6.9714066430075902E-3</v>
      </c>
      <c r="I63" s="27">
        <f t="shared" si="1"/>
        <v>-1.4995304425502582E-2</v>
      </c>
      <c r="J63" s="27">
        <f t="shared" si="1"/>
        <v>-1.2940844010853879E-2</v>
      </c>
      <c r="K63" s="27">
        <f t="shared" si="1"/>
        <v>-1.215131906263498E-2</v>
      </c>
      <c r="L63" s="27">
        <f t="shared" si="1"/>
        <v>-2.3112501953792296E-2</v>
      </c>
      <c r="M63" s="27">
        <f t="shared" si="12"/>
        <v>-1.3000146540348376E-2</v>
      </c>
    </row>
    <row r="64" spans="1:13" x14ac:dyDescent="0.2">
      <c r="A64" s="1">
        <v>42487</v>
      </c>
      <c r="B64">
        <v>91.688514999999995</v>
      </c>
      <c r="C64">
        <v>606.57000700000003</v>
      </c>
      <c r="D64">
        <v>47.185214999999999</v>
      </c>
      <c r="E64">
        <v>91.040001000000004</v>
      </c>
      <c r="F64">
        <v>71.242087999999995</v>
      </c>
      <c r="G64">
        <v>94.856999999999999</v>
      </c>
      <c r="H64" s="26">
        <f t="shared" si="1"/>
        <v>-6.4621475196972311E-2</v>
      </c>
      <c r="I64" s="27">
        <f t="shared" si="1"/>
        <v>-1.6854374042389746E-2</v>
      </c>
      <c r="J64" s="27">
        <f t="shared" si="1"/>
        <v>-9.7676308707387426E-3</v>
      </c>
      <c r="K64" s="27">
        <f t="shared" si="1"/>
        <v>-1.5152619914482758E-2</v>
      </c>
      <c r="L64" s="27">
        <f t="shared" si="1"/>
        <v>4.2652048142098288E-3</v>
      </c>
      <c r="M64" s="27">
        <f t="shared" si="12"/>
        <v>-3.05256968473681E-3</v>
      </c>
    </row>
    <row r="65" spans="1:13" x14ac:dyDescent="0.2">
      <c r="A65" s="1">
        <v>42488</v>
      </c>
      <c r="B65">
        <v>88.885932999999994</v>
      </c>
      <c r="C65">
        <v>602</v>
      </c>
      <c r="D65">
        <v>46.221874</v>
      </c>
      <c r="E65">
        <v>90.279999000000004</v>
      </c>
      <c r="F65">
        <v>71.126159999999999</v>
      </c>
      <c r="G65">
        <v>94.614999999999995</v>
      </c>
      <c r="H65" s="26">
        <f t="shared" si="1"/>
        <v>-3.1043230024452001E-2</v>
      </c>
      <c r="I65" s="27">
        <f t="shared" si="1"/>
        <v>-7.562704278798512E-3</v>
      </c>
      <c r="J65" s="27">
        <f t="shared" si="1"/>
        <v>-2.0627452752892229E-2</v>
      </c>
      <c r="K65" s="27">
        <f t="shared" si="1"/>
        <v>-8.383040489519069E-3</v>
      </c>
      <c r="L65" s="27">
        <f t="shared" ref="L65:M128" si="18">LN(F65/F64)</f>
        <v>-1.6285657406175827E-3</v>
      </c>
      <c r="M65" s="27">
        <f t="shared" si="12"/>
        <v>-2.5544685398764008E-3</v>
      </c>
    </row>
    <row r="66" spans="1:13" x14ac:dyDescent="0.2">
      <c r="A66" s="1">
        <v>42489</v>
      </c>
      <c r="B66">
        <v>87.864234999999994</v>
      </c>
      <c r="C66">
        <v>659.59002699999996</v>
      </c>
      <c r="D66">
        <v>46.19408</v>
      </c>
      <c r="E66">
        <v>90.029999000000004</v>
      </c>
      <c r="F66">
        <v>71.447188999999995</v>
      </c>
      <c r="G66">
        <v>94.542000000000002</v>
      </c>
      <c r="H66" s="26">
        <f t="shared" si="1"/>
        <v>-1.1561056958322069E-2</v>
      </c>
      <c r="I66" s="27">
        <f t="shared" si="1"/>
        <v>9.1361025492760664E-2</v>
      </c>
      <c r="J66" s="27">
        <f t="shared" si="1"/>
        <v>-6.0149789370757181E-4</v>
      </c>
      <c r="K66" s="27">
        <f t="shared" si="1"/>
        <v>-2.7730038597077135E-3</v>
      </c>
      <c r="L66" s="27">
        <f t="shared" si="18"/>
        <v>4.5033597765245185E-3</v>
      </c>
      <c r="M66" s="27">
        <f t="shared" si="12"/>
        <v>-7.7184564805013553E-4</v>
      </c>
    </row>
    <row r="67" spans="1:13" x14ac:dyDescent="0.2">
      <c r="A67" s="1">
        <v>42492</v>
      </c>
      <c r="B67">
        <v>87.770515000000003</v>
      </c>
      <c r="C67">
        <v>683.84997599999997</v>
      </c>
      <c r="D67">
        <v>46.879542999999998</v>
      </c>
      <c r="E67">
        <v>93.110000999999997</v>
      </c>
      <c r="F67">
        <v>72.205169999999995</v>
      </c>
      <c r="G67">
        <v>95.625</v>
      </c>
      <c r="H67" s="26">
        <f t="shared" si="1"/>
        <v>-1.0672148751334114E-3</v>
      </c>
      <c r="I67" s="27">
        <f t="shared" si="1"/>
        <v>3.6120089430562149E-2</v>
      </c>
      <c r="J67" s="27">
        <f t="shared" si="1"/>
        <v>1.4729745578614725E-2</v>
      </c>
      <c r="K67" s="27">
        <f t="shared" si="1"/>
        <v>3.3638663627446594E-2</v>
      </c>
      <c r="L67" s="27">
        <f t="shared" si="18"/>
        <v>1.0553088578735352E-2</v>
      </c>
      <c r="M67" s="27">
        <f t="shared" si="12"/>
        <v>1.1390111938736383E-2</v>
      </c>
    </row>
    <row r="68" spans="1:13" x14ac:dyDescent="0.2">
      <c r="A68" s="1">
        <v>42493</v>
      </c>
      <c r="B68">
        <v>89.213973999999993</v>
      </c>
      <c r="C68">
        <v>671.32000700000003</v>
      </c>
      <c r="D68">
        <v>46.110717999999999</v>
      </c>
      <c r="E68">
        <v>91.540001000000004</v>
      </c>
      <c r="F68">
        <v>72.321098000000006</v>
      </c>
      <c r="G68">
        <v>96.581000000000003</v>
      </c>
      <c r="H68" s="26">
        <f t="shared" si="1"/>
        <v>1.6312062313684615E-2</v>
      </c>
      <c r="I68" s="27">
        <f t="shared" si="1"/>
        <v>-1.849262636494732E-2</v>
      </c>
      <c r="J68" s="27">
        <f t="shared" si="1"/>
        <v>-1.6535979370793395E-2</v>
      </c>
      <c r="K68" s="27">
        <f t="shared" si="1"/>
        <v>-1.700555449074119E-2</v>
      </c>
      <c r="L68" s="27">
        <f t="shared" si="18"/>
        <v>1.6042485074454957E-3</v>
      </c>
      <c r="M68" s="27">
        <f t="shared" si="12"/>
        <v>9.9477423556743726E-3</v>
      </c>
    </row>
    <row r="69" spans="1:13" x14ac:dyDescent="0.2">
      <c r="A69" s="1">
        <v>42494</v>
      </c>
      <c r="B69">
        <v>88.286034000000001</v>
      </c>
      <c r="C69">
        <v>670.90002400000003</v>
      </c>
      <c r="D69">
        <v>46.19408</v>
      </c>
      <c r="E69">
        <v>90.790001000000004</v>
      </c>
      <c r="F69">
        <v>72.766968000000006</v>
      </c>
      <c r="G69">
        <v>96.588999999999999</v>
      </c>
      <c r="H69" s="26">
        <f t="shared" si="1"/>
        <v>-1.0455756753975146E-2</v>
      </c>
      <c r="I69" s="27">
        <f t="shared" si="1"/>
        <v>-6.2580352551222355E-4</v>
      </c>
      <c r="J69" s="27">
        <f t="shared" si="1"/>
        <v>1.8062337921786256E-3</v>
      </c>
      <c r="K69" s="27">
        <f t="shared" si="1"/>
        <v>-8.2268877515874802E-3</v>
      </c>
      <c r="L69" s="27">
        <f t="shared" si="18"/>
        <v>6.1462174786653554E-3</v>
      </c>
      <c r="M69" s="27">
        <f t="shared" si="12"/>
        <v>8.2828596620290471E-5</v>
      </c>
    </row>
    <row r="70" spans="1:13" x14ac:dyDescent="0.2">
      <c r="A70" s="1">
        <v>42495</v>
      </c>
      <c r="B70">
        <v>87.927695999999997</v>
      </c>
      <c r="C70">
        <v>659.09002699999996</v>
      </c>
      <c r="D70">
        <v>46.258923000000003</v>
      </c>
      <c r="E70">
        <v>89.370002999999997</v>
      </c>
      <c r="F70">
        <v>72.499450999999993</v>
      </c>
      <c r="G70">
        <v>95.433000000000007</v>
      </c>
      <c r="H70" s="26">
        <f t="shared" ref="H70:K133" si="19">LN(B70/B69)</f>
        <v>-4.0670893686364706E-3</v>
      </c>
      <c r="I70" s="27">
        <f t="shared" si="19"/>
        <v>-1.7759993637057523E-2</v>
      </c>
      <c r="J70" s="27">
        <f t="shared" si="19"/>
        <v>1.4027237305049337E-3</v>
      </c>
      <c r="K70" s="27">
        <f t="shared" si="19"/>
        <v>-1.5764069436483175E-2</v>
      </c>
      <c r="L70" s="27">
        <f t="shared" si="18"/>
        <v>-3.6831265512920169E-3</v>
      </c>
      <c r="M70" s="27">
        <f t="shared" si="12"/>
        <v>-1.2040432508813452E-2</v>
      </c>
    </row>
    <row r="71" spans="1:13" x14ac:dyDescent="0.2">
      <c r="A71" s="1">
        <v>42496</v>
      </c>
      <c r="B71">
        <v>87.437325000000001</v>
      </c>
      <c r="C71">
        <v>673.95001200000002</v>
      </c>
      <c r="D71">
        <v>46.675755000000002</v>
      </c>
      <c r="E71">
        <v>90.839995999999999</v>
      </c>
      <c r="F71">
        <v>73.239600999999993</v>
      </c>
      <c r="G71">
        <v>95.031000000000006</v>
      </c>
      <c r="H71" s="26">
        <f t="shared" si="19"/>
        <v>-5.5925893923027279E-3</v>
      </c>
      <c r="I71" s="27">
        <f t="shared" si="19"/>
        <v>2.229580528512692E-2</v>
      </c>
      <c r="J71" s="27">
        <f t="shared" si="19"/>
        <v>8.9704899002581908E-3</v>
      </c>
      <c r="K71" s="27">
        <f t="shared" si="19"/>
        <v>1.6314584242279707E-2</v>
      </c>
      <c r="L71" s="27">
        <f t="shared" si="18"/>
        <v>1.0157282530596305E-2</v>
      </c>
      <c r="M71" s="27">
        <f t="shared" si="12"/>
        <v>-4.2212764295843277E-3</v>
      </c>
    </row>
    <row r="72" spans="1:13" x14ac:dyDescent="0.2">
      <c r="A72" s="1">
        <v>42499</v>
      </c>
      <c r="B72">
        <v>87.503319000000005</v>
      </c>
      <c r="C72">
        <v>679.75</v>
      </c>
      <c r="D72">
        <v>46.379345000000001</v>
      </c>
      <c r="E72">
        <v>90.540001000000004</v>
      </c>
      <c r="F72">
        <v>73.230682000000002</v>
      </c>
      <c r="G72">
        <v>95.927999999999997</v>
      </c>
      <c r="H72" s="26">
        <f t="shared" si="19"/>
        <v>7.544730786571694E-4</v>
      </c>
      <c r="I72" s="27">
        <f t="shared" si="19"/>
        <v>8.5691415228263679E-3</v>
      </c>
      <c r="J72" s="27">
        <f t="shared" si="19"/>
        <v>-6.3706557187930063E-3</v>
      </c>
      <c r="K72" s="27">
        <f t="shared" si="19"/>
        <v>-3.3079201512366853E-3</v>
      </c>
      <c r="L72" s="27">
        <f t="shared" si="18"/>
        <v>-1.2178579611287804E-4</v>
      </c>
      <c r="M72" s="27">
        <f t="shared" si="12"/>
        <v>9.3947559165352829E-3</v>
      </c>
    </row>
    <row r="73" spans="1:13" x14ac:dyDescent="0.2">
      <c r="A73" s="1">
        <v>42500</v>
      </c>
      <c r="B73">
        <v>88.097426999999996</v>
      </c>
      <c r="C73">
        <v>703.07000700000003</v>
      </c>
      <c r="D73">
        <v>47.259318999999998</v>
      </c>
      <c r="E73">
        <v>92.889999000000003</v>
      </c>
      <c r="F73">
        <v>73.551704000000001</v>
      </c>
      <c r="G73">
        <v>95.576999999999998</v>
      </c>
      <c r="H73" s="26">
        <f t="shared" si="19"/>
        <v>6.7666029945304676E-3</v>
      </c>
      <c r="I73" s="27">
        <f t="shared" si="19"/>
        <v>3.3731386554799361E-2</v>
      </c>
      <c r="J73" s="27">
        <f t="shared" si="19"/>
        <v>1.8795652745107989E-2</v>
      </c>
      <c r="K73" s="27">
        <f t="shared" si="19"/>
        <v>2.5624233581353354E-2</v>
      </c>
      <c r="L73" s="27">
        <f t="shared" si="18"/>
        <v>4.3741285394104405E-3</v>
      </c>
      <c r="M73" s="27">
        <f t="shared" si="12"/>
        <v>-3.6657047392350795E-3</v>
      </c>
    </row>
    <row r="74" spans="1:13" x14ac:dyDescent="0.2">
      <c r="A74" s="1">
        <v>42501</v>
      </c>
      <c r="B74">
        <v>87.239272999999997</v>
      </c>
      <c r="C74">
        <v>713.22997999999995</v>
      </c>
      <c r="D74">
        <v>47.287109000000001</v>
      </c>
      <c r="E74">
        <v>90.019997000000004</v>
      </c>
      <c r="F74">
        <v>73.257446000000002</v>
      </c>
      <c r="G74">
        <v>93.734999999999999</v>
      </c>
      <c r="H74" s="26">
        <f t="shared" si="19"/>
        <v>-9.7887191019196754E-3</v>
      </c>
      <c r="I74" s="27">
        <f t="shared" si="19"/>
        <v>1.4347450932682056E-2</v>
      </c>
      <c r="J74" s="27">
        <f t="shared" si="19"/>
        <v>5.8785934885470124E-4</v>
      </c>
      <c r="K74" s="27">
        <f t="shared" si="19"/>
        <v>-3.1384152095149415E-2</v>
      </c>
      <c r="L74" s="27">
        <f t="shared" si="18"/>
        <v>-4.0087200839510617E-3</v>
      </c>
      <c r="M74" s="27">
        <f t="shared" si="12"/>
        <v>-1.9460553288742299E-2</v>
      </c>
    </row>
    <row r="75" spans="1:13" x14ac:dyDescent="0.2">
      <c r="A75" s="1">
        <v>42502</v>
      </c>
      <c r="B75">
        <v>85.192909</v>
      </c>
      <c r="C75">
        <v>717.92999299999997</v>
      </c>
      <c r="D75">
        <v>47.713200000000001</v>
      </c>
      <c r="E75">
        <v>87.739998</v>
      </c>
      <c r="F75">
        <v>73.489311000000001</v>
      </c>
      <c r="G75">
        <v>93.513999999999996</v>
      </c>
      <c r="H75" s="26">
        <f t="shared" si="19"/>
        <v>-2.3736405293250211E-2</v>
      </c>
      <c r="I75" s="27">
        <f t="shared" si="19"/>
        <v>6.5681405089416337E-3</v>
      </c>
      <c r="J75" s="27">
        <f t="shared" si="19"/>
        <v>8.9703678164369041E-3</v>
      </c>
      <c r="K75" s="27">
        <f t="shared" si="19"/>
        <v>-2.5653961595411414E-2</v>
      </c>
      <c r="L75" s="27">
        <f t="shared" si="18"/>
        <v>3.1600724634945425E-3</v>
      </c>
      <c r="M75" s="27">
        <f t="shared" si="12"/>
        <v>-2.3604943430024484E-3</v>
      </c>
    </row>
    <row r="76" spans="1:13" x14ac:dyDescent="0.2">
      <c r="A76" s="1">
        <v>42503</v>
      </c>
      <c r="B76">
        <v>85.362656000000001</v>
      </c>
      <c r="C76">
        <v>709.919983</v>
      </c>
      <c r="D76">
        <v>47.314903000000001</v>
      </c>
      <c r="E76">
        <v>87.879997000000003</v>
      </c>
      <c r="F76">
        <v>72.437027</v>
      </c>
      <c r="G76">
        <v>94.114000000000004</v>
      </c>
      <c r="H76" s="26">
        <f t="shared" si="19"/>
        <v>1.9905191137814656E-3</v>
      </c>
      <c r="I76" s="27">
        <f t="shared" si="19"/>
        <v>-1.1219797824764314E-2</v>
      </c>
      <c r="J76" s="27">
        <f t="shared" si="19"/>
        <v>-8.3827693032107343E-3</v>
      </c>
      <c r="K76" s="27">
        <f t="shared" si="19"/>
        <v>1.5943404355014644E-3</v>
      </c>
      <c r="L76" s="27">
        <f t="shared" si="18"/>
        <v>-1.4422375759991427E-2</v>
      </c>
      <c r="M76" s="27">
        <f t="shared" si="12"/>
        <v>6.3956557147038335E-3</v>
      </c>
    </row>
    <row r="77" spans="1:13" x14ac:dyDescent="0.2">
      <c r="A77" s="1">
        <v>42506</v>
      </c>
      <c r="B77">
        <v>88.531227000000001</v>
      </c>
      <c r="C77">
        <v>710.65997300000004</v>
      </c>
      <c r="D77">
        <v>48.009616999999999</v>
      </c>
      <c r="E77">
        <v>89.120002999999997</v>
      </c>
      <c r="F77">
        <v>72.793732000000006</v>
      </c>
      <c r="G77">
        <v>93.492000000000004</v>
      </c>
      <c r="H77" s="26">
        <f t="shared" si="19"/>
        <v>3.6446615449582331E-2</v>
      </c>
      <c r="I77" s="27">
        <f t="shared" si="19"/>
        <v>1.0418140334942064E-3</v>
      </c>
      <c r="J77" s="27">
        <f t="shared" si="19"/>
        <v>1.4576025138070815E-2</v>
      </c>
      <c r="K77" s="27">
        <f t="shared" si="19"/>
        <v>1.4011596462502199E-2</v>
      </c>
      <c r="L77" s="27">
        <f t="shared" si="18"/>
        <v>4.9122612832074308E-3</v>
      </c>
      <c r="M77" s="27">
        <f t="shared" si="12"/>
        <v>-6.6309422841344416E-3</v>
      </c>
    </row>
    <row r="78" spans="1:13" x14ac:dyDescent="0.2">
      <c r="A78" s="1">
        <v>42507</v>
      </c>
      <c r="B78">
        <v>88.163444999999996</v>
      </c>
      <c r="C78">
        <v>695.27002000000005</v>
      </c>
      <c r="D78">
        <v>47.114151</v>
      </c>
      <c r="E78">
        <v>88.629997000000003</v>
      </c>
      <c r="F78">
        <v>71.893058999999994</v>
      </c>
      <c r="G78">
        <v>93.709000000000003</v>
      </c>
      <c r="H78" s="26">
        <f t="shared" si="19"/>
        <v>-4.1629159155895431E-3</v>
      </c>
      <c r="I78" s="27">
        <f t="shared" si="19"/>
        <v>-2.1893789620899197E-2</v>
      </c>
      <c r="J78" s="27">
        <f t="shared" si="19"/>
        <v>-1.8827943248916488E-2</v>
      </c>
      <c r="K78" s="27">
        <f t="shared" si="19"/>
        <v>-5.5134429397287474E-3</v>
      </c>
      <c r="L78" s="27">
        <f t="shared" si="18"/>
        <v>-1.2450129384545186E-2</v>
      </c>
      <c r="M78" s="27">
        <f t="shared" si="12"/>
        <v>2.3183647223525886E-3</v>
      </c>
    </row>
    <row r="79" spans="1:13" x14ac:dyDescent="0.2">
      <c r="A79" s="1">
        <v>42508</v>
      </c>
      <c r="B79">
        <v>89.172477999999998</v>
      </c>
      <c r="C79">
        <v>697.45001200000002</v>
      </c>
      <c r="D79">
        <v>47.393982000000001</v>
      </c>
      <c r="E79">
        <v>90.5</v>
      </c>
      <c r="F79">
        <v>71.206406000000001</v>
      </c>
      <c r="G79">
        <v>96.334999999999994</v>
      </c>
      <c r="H79" s="26">
        <f t="shared" si="19"/>
        <v>1.1380028056108571E-2</v>
      </c>
      <c r="I79" s="27">
        <f t="shared" si="19"/>
        <v>3.1305556469446122E-3</v>
      </c>
      <c r="J79" s="27">
        <f t="shared" si="19"/>
        <v>5.9218568579288301E-3</v>
      </c>
      <c r="K79" s="27">
        <f t="shared" si="19"/>
        <v>2.0879483804158442E-2</v>
      </c>
      <c r="L79" s="27">
        <f t="shared" si="18"/>
        <v>-9.5969369294603025E-3</v>
      </c>
      <c r="M79" s="27">
        <f t="shared" si="12"/>
        <v>2.7637464473649499E-2</v>
      </c>
    </row>
    <row r="80" spans="1:13" x14ac:dyDescent="0.2">
      <c r="A80" s="1">
        <v>42509</v>
      </c>
      <c r="B80">
        <v>88.832984999999994</v>
      </c>
      <c r="C80">
        <v>698.52002000000005</v>
      </c>
      <c r="D80">
        <v>46.936923999999998</v>
      </c>
      <c r="E80">
        <v>89.550003000000004</v>
      </c>
      <c r="F80">
        <v>71.509613000000002</v>
      </c>
      <c r="G80">
        <v>97.534999999999997</v>
      </c>
      <c r="H80" s="26">
        <f t="shared" si="19"/>
        <v>-3.8144156466542265E-3</v>
      </c>
      <c r="I80" s="27">
        <f t="shared" si="19"/>
        <v>1.5329959598303646E-3</v>
      </c>
      <c r="J80" s="27">
        <f t="shared" si="19"/>
        <v>-9.6906008041141543E-3</v>
      </c>
      <c r="K80" s="27">
        <f t="shared" si="19"/>
        <v>-1.0552688698322628E-2</v>
      </c>
      <c r="L80" s="27">
        <f t="shared" si="18"/>
        <v>4.2491019343345333E-3</v>
      </c>
      <c r="M80" s="27">
        <f t="shared" si="12"/>
        <v>1.2379587614172393E-2</v>
      </c>
    </row>
    <row r="81" spans="1:13" x14ac:dyDescent="0.2">
      <c r="A81" s="1">
        <v>42510</v>
      </c>
      <c r="B81">
        <v>89.794867999999994</v>
      </c>
      <c r="C81">
        <v>702.79998799999998</v>
      </c>
      <c r="D81">
        <v>47.216754999999999</v>
      </c>
      <c r="E81">
        <v>92.489998</v>
      </c>
      <c r="F81">
        <v>71.358001999999999</v>
      </c>
      <c r="G81">
        <v>96.914000000000001</v>
      </c>
      <c r="H81" s="26">
        <f t="shared" si="19"/>
        <v>1.0769790725233904E-2</v>
      </c>
      <c r="I81" s="27">
        <f t="shared" si="19"/>
        <v>6.1084995347743054E-3</v>
      </c>
      <c r="J81" s="27">
        <f t="shared" si="19"/>
        <v>5.944150603756285E-3</v>
      </c>
      <c r="K81" s="27">
        <f t="shared" si="19"/>
        <v>3.2303346934651353E-2</v>
      </c>
      <c r="L81" s="27">
        <f t="shared" si="18"/>
        <v>-2.1223992142932035E-3</v>
      </c>
      <c r="M81" s="27">
        <f t="shared" si="12"/>
        <v>-6.3873006420691681E-3</v>
      </c>
    </row>
    <row r="82" spans="1:13" x14ac:dyDescent="0.2">
      <c r="A82" s="1">
        <v>42513</v>
      </c>
      <c r="B82">
        <v>90.935935999999998</v>
      </c>
      <c r="C82">
        <v>696.75</v>
      </c>
      <c r="D82">
        <v>46.666435</v>
      </c>
      <c r="E82">
        <v>94.889999000000003</v>
      </c>
      <c r="F82">
        <v>71.518508999999995</v>
      </c>
      <c r="G82">
        <v>96.811000000000007</v>
      </c>
      <c r="H82" s="26">
        <f t="shared" si="19"/>
        <v>1.2627434137899175E-2</v>
      </c>
      <c r="I82" s="27">
        <f t="shared" si="19"/>
        <v>-8.6456728763255036E-3</v>
      </c>
      <c r="J82" s="27">
        <f t="shared" si="19"/>
        <v>-1.1723638771838109E-2</v>
      </c>
      <c r="K82" s="27">
        <f t="shared" si="19"/>
        <v>2.5617806504939691E-2</v>
      </c>
      <c r="L82" s="27">
        <f t="shared" si="18"/>
        <v>2.2467943316598514E-3</v>
      </c>
      <c r="M82" s="27">
        <f t="shared" si="12"/>
        <v>-1.0633631147814518E-3</v>
      </c>
    </row>
    <row r="83" spans="1:13" x14ac:dyDescent="0.2">
      <c r="A83" s="1">
        <v>42514</v>
      </c>
      <c r="B83">
        <v>92.322188999999995</v>
      </c>
      <c r="C83">
        <v>704.20001200000002</v>
      </c>
      <c r="D83">
        <v>48.121552000000001</v>
      </c>
      <c r="E83">
        <v>97.889999000000003</v>
      </c>
      <c r="F83">
        <v>72.205169999999995</v>
      </c>
      <c r="G83">
        <v>96.563999999999993</v>
      </c>
      <c r="H83" s="26">
        <f t="shared" si="19"/>
        <v>1.5129254891403323E-2</v>
      </c>
      <c r="I83" s="27">
        <f t="shared" si="19"/>
        <v>1.0635757399507806E-2</v>
      </c>
      <c r="J83" s="27">
        <f t="shared" si="19"/>
        <v>3.0704973644792227E-2</v>
      </c>
      <c r="K83" s="27">
        <f t="shared" si="19"/>
        <v>3.1126073610641992E-2</v>
      </c>
      <c r="L83" s="27">
        <f t="shared" si="18"/>
        <v>9.5553666508320836E-3</v>
      </c>
      <c r="M83" s="27">
        <f t="shared" si="12"/>
        <v>-2.5546232380493036E-3</v>
      </c>
    </row>
    <row r="84" spans="1:13" x14ac:dyDescent="0.2">
      <c r="A84" s="1">
        <v>42515</v>
      </c>
      <c r="B84">
        <v>93.944205999999994</v>
      </c>
      <c r="C84">
        <v>708.34997599999997</v>
      </c>
      <c r="D84">
        <v>48.615912999999999</v>
      </c>
      <c r="E84">
        <v>100.199997</v>
      </c>
      <c r="F84">
        <v>72.659965999999997</v>
      </c>
      <c r="G84">
        <v>96.132000000000005</v>
      </c>
      <c r="H84" s="26">
        <f t="shared" si="19"/>
        <v>1.7416539372196609E-2</v>
      </c>
      <c r="I84" s="27">
        <f t="shared" si="19"/>
        <v>5.8758641822381653E-3</v>
      </c>
      <c r="J84" s="27">
        <f t="shared" si="19"/>
        <v>1.0220762009192735E-2</v>
      </c>
      <c r="K84" s="27">
        <f t="shared" si="19"/>
        <v>2.3323769652853349E-2</v>
      </c>
      <c r="L84" s="27">
        <f t="shared" si="18"/>
        <v>6.2789088767621921E-3</v>
      </c>
      <c r="M84" s="27">
        <f t="shared" si="12"/>
        <v>-4.4837539310159536E-3</v>
      </c>
    </row>
    <row r="85" spans="1:13" x14ac:dyDescent="0.2">
      <c r="A85" s="1">
        <v>42516</v>
      </c>
      <c r="B85">
        <v>94.689177999999998</v>
      </c>
      <c r="C85">
        <v>714.90997300000004</v>
      </c>
      <c r="D85">
        <v>48.401370999999997</v>
      </c>
      <c r="E85">
        <v>102.80999799999999</v>
      </c>
      <c r="F85">
        <v>72.428107999999995</v>
      </c>
      <c r="G85">
        <v>96.631</v>
      </c>
      <c r="H85" s="26">
        <f t="shared" si="19"/>
        <v>7.8986641427265681E-3</v>
      </c>
      <c r="I85" s="27">
        <f t="shared" si="19"/>
        <v>9.2183349345248931E-3</v>
      </c>
      <c r="J85" s="27">
        <f t="shared" si="19"/>
        <v>-4.4227655294624343E-3</v>
      </c>
      <c r="K85" s="27">
        <f t="shared" si="19"/>
        <v>2.5714446390622051E-2</v>
      </c>
      <c r="L85" s="27">
        <f t="shared" si="18"/>
        <v>-3.1961027667994062E-3</v>
      </c>
      <c r="M85" s="27">
        <f t="shared" si="18"/>
        <v>5.1773536896643551E-3</v>
      </c>
    </row>
    <row r="86" spans="1:13" x14ac:dyDescent="0.2">
      <c r="A86" s="1">
        <v>42517</v>
      </c>
      <c r="B86">
        <v>94.632598999999999</v>
      </c>
      <c r="C86">
        <v>712.23999000000003</v>
      </c>
      <c r="D86">
        <v>48.802470999999997</v>
      </c>
      <c r="E86">
        <v>103.300003</v>
      </c>
      <c r="F86">
        <v>72.615371999999994</v>
      </c>
      <c r="G86">
        <v>96.262</v>
      </c>
      <c r="H86" s="26">
        <f t="shared" si="19"/>
        <v>-5.9770199267027483E-4</v>
      </c>
      <c r="I86" s="27">
        <f t="shared" si="19"/>
        <v>-3.7417036531240283E-3</v>
      </c>
      <c r="J86" s="27">
        <f t="shared" si="19"/>
        <v>8.252807055401476E-3</v>
      </c>
      <c r="K86" s="27">
        <f t="shared" si="19"/>
        <v>4.7548000659524466E-3</v>
      </c>
      <c r="L86" s="27">
        <f t="shared" si="18"/>
        <v>2.5821788618260646E-3</v>
      </c>
      <c r="M86" s="27">
        <f t="shared" si="18"/>
        <v>-3.8259599893978886E-3</v>
      </c>
    </row>
    <row r="87" spans="1:13" x14ac:dyDescent="0.2">
      <c r="A87" s="1">
        <v>42521</v>
      </c>
      <c r="B87">
        <v>94.170524999999998</v>
      </c>
      <c r="C87">
        <v>722.78997800000002</v>
      </c>
      <c r="D87">
        <v>49.43676</v>
      </c>
      <c r="E87">
        <v>102.57</v>
      </c>
      <c r="F87">
        <v>72.267593000000005</v>
      </c>
      <c r="G87">
        <v>96.656000000000006</v>
      </c>
      <c r="H87" s="26">
        <f t="shared" si="19"/>
        <v>-4.8947804758156729E-3</v>
      </c>
      <c r="I87" s="27">
        <f t="shared" si="19"/>
        <v>1.4703773873775342E-2</v>
      </c>
      <c r="J87" s="27">
        <f t="shared" si="19"/>
        <v>1.2913330198325404E-2</v>
      </c>
      <c r="K87" s="27">
        <f t="shared" si="19"/>
        <v>-7.0919128478992817E-3</v>
      </c>
      <c r="L87" s="27">
        <f t="shared" si="18"/>
        <v>-4.800835874224349E-3</v>
      </c>
      <c r="M87" s="27">
        <f t="shared" si="18"/>
        <v>4.0846426751388679E-3</v>
      </c>
    </row>
    <row r="88" spans="1:13" x14ac:dyDescent="0.2">
      <c r="A88" s="1">
        <v>42522</v>
      </c>
      <c r="B88">
        <v>92.850273000000001</v>
      </c>
      <c r="C88">
        <v>719.44000200000005</v>
      </c>
      <c r="D88">
        <v>49.296829000000002</v>
      </c>
      <c r="E88">
        <v>101.510002</v>
      </c>
      <c r="F88">
        <v>72.936417000000006</v>
      </c>
      <c r="G88">
        <v>96.546000000000006</v>
      </c>
      <c r="H88" s="26">
        <f t="shared" si="19"/>
        <v>-1.4119006509760779E-2</v>
      </c>
      <c r="I88" s="27">
        <f t="shared" si="19"/>
        <v>-4.6455587127798986E-3</v>
      </c>
      <c r="J88" s="27">
        <f t="shared" si="19"/>
        <v>-2.8345185282298716E-3</v>
      </c>
      <c r="K88" s="27">
        <f t="shared" si="19"/>
        <v>-1.0388156820487675E-2</v>
      </c>
      <c r="L88" s="27">
        <f t="shared" si="18"/>
        <v>9.2122625265776033E-3</v>
      </c>
      <c r="M88" s="27">
        <f t="shared" si="18"/>
        <v>-1.1387046913172664E-3</v>
      </c>
    </row>
    <row r="89" spans="1:13" x14ac:dyDescent="0.2">
      <c r="A89" s="1">
        <v>42523</v>
      </c>
      <c r="B89">
        <v>92.152457999999996</v>
      </c>
      <c r="C89">
        <v>728.23999000000003</v>
      </c>
      <c r="D89">
        <v>48.951720999999999</v>
      </c>
      <c r="E89">
        <v>101.25</v>
      </c>
      <c r="F89">
        <v>73.079070999999999</v>
      </c>
      <c r="G89">
        <v>96.531000000000006</v>
      </c>
      <c r="H89" s="26">
        <f t="shared" si="19"/>
        <v>-7.5438703592256027E-3</v>
      </c>
      <c r="I89" s="27">
        <f t="shared" si="19"/>
        <v>1.2157516079096443E-2</v>
      </c>
      <c r="J89" s="27">
        <f t="shared" si="19"/>
        <v>-7.0252318098765962E-3</v>
      </c>
      <c r="K89" s="27">
        <f t="shared" si="19"/>
        <v>-2.564629512183341E-3</v>
      </c>
      <c r="L89" s="27">
        <f t="shared" si="18"/>
        <v>1.9539577251853637E-3</v>
      </c>
      <c r="M89" s="27">
        <f t="shared" si="18"/>
        <v>-1.5537842446459004E-4</v>
      </c>
    </row>
    <row r="90" spans="1:13" x14ac:dyDescent="0.2">
      <c r="A90" s="1">
        <v>42524</v>
      </c>
      <c r="B90">
        <v>92.341048999999998</v>
      </c>
      <c r="C90">
        <v>725.53997800000002</v>
      </c>
      <c r="D90">
        <v>48.308093999999997</v>
      </c>
      <c r="E90">
        <v>99.589995999999999</v>
      </c>
      <c r="F90">
        <v>73.542793000000003</v>
      </c>
      <c r="G90">
        <v>95.272999999999996</v>
      </c>
      <c r="H90" s="26">
        <f t="shared" si="19"/>
        <v>2.0444195435782757E-3</v>
      </c>
      <c r="I90" s="27">
        <f t="shared" si="19"/>
        <v>-3.7144755930659423E-3</v>
      </c>
      <c r="J90" s="27">
        <f t="shared" si="19"/>
        <v>-1.3235402424586963E-2</v>
      </c>
      <c r="K90" s="27">
        <f t="shared" si="19"/>
        <v>-1.6530988207776313E-2</v>
      </c>
      <c r="L90" s="27">
        <f t="shared" si="18"/>
        <v>6.3254351502321209E-3</v>
      </c>
      <c r="M90" s="27">
        <f t="shared" si="18"/>
        <v>-1.3117745606664096E-2</v>
      </c>
    </row>
    <row r="91" spans="1:13" x14ac:dyDescent="0.2">
      <c r="A91" s="1">
        <v>42527</v>
      </c>
      <c r="B91">
        <v>93.010589999999993</v>
      </c>
      <c r="C91">
        <v>726.72997999999995</v>
      </c>
      <c r="D91">
        <v>48.625252000000003</v>
      </c>
      <c r="E91">
        <v>100.739998</v>
      </c>
      <c r="F91">
        <v>73.810326000000003</v>
      </c>
      <c r="G91">
        <v>94.263999999999996</v>
      </c>
      <c r="H91" s="26">
        <f t="shared" si="19"/>
        <v>7.2245804332749719E-3</v>
      </c>
      <c r="I91" s="27">
        <f t="shared" si="19"/>
        <v>1.6388168876993578E-3</v>
      </c>
      <c r="J91" s="27">
        <f t="shared" si="19"/>
        <v>6.5438601857471454E-3</v>
      </c>
      <c r="K91" s="27">
        <f t="shared" si="19"/>
        <v>1.1481202685544804E-2</v>
      </c>
      <c r="L91" s="27">
        <f t="shared" si="18"/>
        <v>3.6311860349998713E-3</v>
      </c>
      <c r="M91" s="27">
        <f t="shared" si="18"/>
        <v>-1.0647098262899932E-2</v>
      </c>
    </row>
    <row r="92" spans="1:13" x14ac:dyDescent="0.2">
      <c r="A92" s="1">
        <v>42528</v>
      </c>
      <c r="B92">
        <v>93.387810000000002</v>
      </c>
      <c r="C92">
        <v>723.73999000000003</v>
      </c>
      <c r="D92">
        <v>48.597262999999998</v>
      </c>
      <c r="E92">
        <v>99.889999000000003</v>
      </c>
      <c r="F92">
        <v>73.409041999999999</v>
      </c>
      <c r="G92">
        <v>94.027000000000001</v>
      </c>
      <c r="H92" s="26">
        <f t="shared" si="19"/>
        <v>4.0474651602935762E-3</v>
      </c>
      <c r="I92" s="27">
        <f t="shared" si="19"/>
        <v>-4.1227937110301779E-3</v>
      </c>
      <c r="J92" s="27">
        <f t="shared" si="19"/>
        <v>-5.7577199629593007E-4</v>
      </c>
      <c r="K92" s="27">
        <f t="shared" si="19"/>
        <v>-8.473349931370824E-3</v>
      </c>
      <c r="L92" s="27">
        <f t="shared" si="18"/>
        <v>-5.4515244735564928E-3</v>
      </c>
      <c r="M92" s="27">
        <f t="shared" si="18"/>
        <v>-2.5173813422824424E-3</v>
      </c>
    </row>
    <row r="93" spans="1:13" x14ac:dyDescent="0.2">
      <c r="A93" s="1">
        <v>42529</v>
      </c>
      <c r="B93">
        <v>93.302932999999996</v>
      </c>
      <c r="C93">
        <v>726.64001499999995</v>
      </c>
      <c r="D93">
        <v>48.541285999999999</v>
      </c>
      <c r="E93">
        <v>97.860000999999997</v>
      </c>
      <c r="F93">
        <v>73.703331000000006</v>
      </c>
      <c r="G93">
        <v>92.281999999999996</v>
      </c>
      <c r="H93" s="26">
        <f t="shared" si="19"/>
        <v>-9.0927921207048588E-4</v>
      </c>
      <c r="I93" s="27">
        <f t="shared" si="19"/>
        <v>3.998991788017576E-3</v>
      </c>
      <c r="J93" s="27">
        <f t="shared" si="19"/>
        <v>-1.1525188871450748E-3</v>
      </c>
      <c r="K93" s="27">
        <f t="shared" si="19"/>
        <v>-2.053167445338908E-2</v>
      </c>
      <c r="L93" s="27">
        <f t="shared" si="18"/>
        <v>4.0008788731548343E-3</v>
      </c>
      <c r="M93" s="27">
        <f t="shared" si="18"/>
        <v>-1.8732868829446681E-2</v>
      </c>
    </row>
    <row r="94" spans="1:13" x14ac:dyDescent="0.2">
      <c r="A94" s="1">
        <v>42530</v>
      </c>
      <c r="B94">
        <v>93.972481000000002</v>
      </c>
      <c r="C94">
        <v>727.65002400000003</v>
      </c>
      <c r="D94">
        <v>48.149521</v>
      </c>
      <c r="E94">
        <v>97.089995999999999</v>
      </c>
      <c r="F94">
        <v>74.167045999999999</v>
      </c>
      <c r="G94">
        <v>92.992999999999995</v>
      </c>
      <c r="H94" s="26">
        <f t="shared" si="19"/>
        <v>7.1504405032369149E-3</v>
      </c>
      <c r="I94" s="27">
        <f t="shared" si="19"/>
        <v>1.3890065053076613E-3</v>
      </c>
      <c r="J94" s="27">
        <f t="shared" si="19"/>
        <v>-8.1035034452882713E-3</v>
      </c>
      <c r="K94" s="27">
        <f t="shared" si="19"/>
        <v>-7.8995538964921203E-3</v>
      </c>
      <c r="L94" s="27">
        <f t="shared" si="18"/>
        <v>6.27193261434338E-3</v>
      </c>
      <c r="M94" s="27">
        <f t="shared" si="18"/>
        <v>7.6751152639015609E-3</v>
      </c>
    </row>
    <row r="95" spans="1:13" x14ac:dyDescent="0.2">
      <c r="A95" s="1">
        <v>42531</v>
      </c>
      <c r="B95">
        <v>93.199211000000005</v>
      </c>
      <c r="C95">
        <v>717.90997300000004</v>
      </c>
      <c r="D95">
        <v>48.018940000000001</v>
      </c>
      <c r="E95">
        <v>93.75</v>
      </c>
      <c r="F95">
        <v>74.193779000000006</v>
      </c>
      <c r="G95">
        <v>93.058000000000007</v>
      </c>
      <c r="H95" s="26">
        <f t="shared" si="19"/>
        <v>-8.2627280991755311E-3</v>
      </c>
      <c r="I95" s="27">
        <f t="shared" si="19"/>
        <v>-1.3476020949328246E-2</v>
      </c>
      <c r="J95" s="27">
        <f t="shared" si="19"/>
        <v>-2.7156737020389175E-3</v>
      </c>
      <c r="K95" s="27">
        <f t="shared" si="19"/>
        <v>-3.5006677332644794E-2</v>
      </c>
      <c r="L95" s="27">
        <f t="shared" si="18"/>
        <v>3.6037815628670684E-4</v>
      </c>
      <c r="M95" s="27">
        <f t="shared" si="18"/>
        <v>6.9873317149140928E-4</v>
      </c>
    </row>
    <row r="96" spans="1:13" x14ac:dyDescent="0.2">
      <c r="A96" s="1">
        <v>42534</v>
      </c>
      <c r="B96">
        <v>91.794083000000001</v>
      </c>
      <c r="C96">
        <v>715.23999000000003</v>
      </c>
      <c r="D96">
        <v>46.769024000000002</v>
      </c>
      <c r="E96">
        <v>93.849997999999999</v>
      </c>
      <c r="F96">
        <v>73.631973000000002</v>
      </c>
      <c r="G96">
        <v>93.631</v>
      </c>
      <c r="H96" s="26">
        <f t="shared" si="19"/>
        <v>-1.5191415779055976E-2</v>
      </c>
      <c r="I96" s="27">
        <f t="shared" si="19"/>
        <v>-3.7260386672153356E-3</v>
      </c>
      <c r="J96" s="27">
        <f t="shared" si="19"/>
        <v>-2.6374412971467271E-2</v>
      </c>
      <c r="K96" s="27">
        <f t="shared" si="19"/>
        <v>1.0660768713952713E-3</v>
      </c>
      <c r="L96" s="27">
        <f t="shared" si="18"/>
        <v>-7.6009585236419628E-3</v>
      </c>
      <c r="M96" s="27">
        <f t="shared" si="18"/>
        <v>6.1385705565585921E-3</v>
      </c>
    </row>
    <row r="97" spans="1:13" x14ac:dyDescent="0.2">
      <c r="A97" s="1">
        <v>42535</v>
      </c>
      <c r="B97">
        <v>91.907257000000001</v>
      </c>
      <c r="C97">
        <v>719.29998799999998</v>
      </c>
      <c r="D97">
        <v>46.479874000000002</v>
      </c>
      <c r="E97">
        <v>94.120002999999997</v>
      </c>
      <c r="F97">
        <v>74.327545000000001</v>
      </c>
      <c r="G97">
        <v>93.254000000000005</v>
      </c>
      <c r="H97" s="26">
        <f t="shared" si="19"/>
        <v>1.2321523002325468E-3</v>
      </c>
      <c r="I97" s="27">
        <f t="shared" si="19"/>
        <v>5.6603634647429827E-3</v>
      </c>
      <c r="J97" s="27">
        <f t="shared" si="19"/>
        <v>-6.2017017456178014E-3</v>
      </c>
      <c r="K97" s="27">
        <f t="shared" si="19"/>
        <v>2.8728540114488356E-3</v>
      </c>
      <c r="L97" s="27">
        <f t="shared" si="18"/>
        <v>9.4022626403379474E-3</v>
      </c>
      <c r="M97" s="27">
        <f t="shared" si="18"/>
        <v>-4.0345721849609677E-3</v>
      </c>
    </row>
    <row r="98" spans="1:13" x14ac:dyDescent="0.2">
      <c r="A98" s="1">
        <v>42536</v>
      </c>
      <c r="B98">
        <v>91.605484000000004</v>
      </c>
      <c r="C98">
        <v>714.26000999999997</v>
      </c>
      <c r="D98">
        <v>46.349285000000002</v>
      </c>
      <c r="E98">
        <v>94.290001000000004</v>
      </c>
      <c r="F98">
        <v>73.970832999999999</v>
      </c>
      <c r="G98">
        <v>93.070999999999998</v>
      </c>
      <c r="H98" s="26">
        <f t="shared" si="19"/>
        <v>-3.2888536280110234E-3</v>
      </c>
      <c r="I98" s="27">
        <f t="shared" si="19"/>
        <v>-7.0314444770118428E-3</v>
      </c>
      <c r="J98" s="27">
        <f t="shared" si="19"/>
        <v>-2.813535909444778E-3</v>
      </c>
      <c r="K98" s="27">
        <f t="shared" si="19"/>
        <v>1.8045543498001427E-3</v>
      </c>
      <c r="L98" s="27">
        <f t="shared" si="18"/>
        <v>-4.8107429463040479E-3</v>
      </c>
      <c r="M98" s="27">
        <f t="shared" si="18"/>
        <v>-1.964310305566719E-3</v>
      </c>
    </row>
    <row r="99" spans="1:13" x14ac:dyDescent="0.2">
      <c r="A99" s="1">
        <v>42537</v>
      </c>
      <c r="B99">
        <v>91.992148999999998</v>
      </c>
      <c r="C99">
        <v>717.51000999999997</v>
      </c>
      <c r="D99">
        <v>47.002223999999998</v>
      </c>
      <c r="E99">
        <v>95.440002000000007</v>
      </c>
      <c r="F99">
        <v>74.381065000000007</v>
      </c>
      <c r="G99">
        <v>93.38</v>
      </c>
      <c r="H99" s="26">
        <f t="shared" si="19"/>
        <v>4.2120975674722061E-3</v>
      </c>
      <c r="I99" s="27">
        <f t="shared" si="19"/>
        <v>4.5398430425586207E-3</v>
      </c>
      <c r="J99" s="27">
        <f t="shared" si="19"/>
        <v>1.3989053952315877E-2</v>
      </c>
      <c r="K99" s="27">
        <f t="shared" si="19"/>
        <v>1.2122648662070367E-2</v>
      </c>
      <c r="L99" s="27">
        <f t="shared" si="18"/>
        <v>5.5305399010434656E-3</v>
      </c>
      <c r="M99" s="27">
        <f t="shared" si="18"/>
        <v>3.3145468020564501E-3</v>
      </c>
    </row>
    <row r="100" spans="1:13" x14ac:dyDescent="0.2">
      <c r="A100" s="1">
        <v>42538</v>
      </c>
      <c r="B100">
        <v>89.898605000000003</v>
      </c>
      <c r="C100">
        <v>706.39001499999995</v>
      </c>
      <c r="D100">
        <v>46.759704999999997</v>
      </c>
      <c r="E100">
        <v>94.449996999999996</v>
      </c>
      <c r="F100">
        <v>74.131339999999994</v>
      </c>
      <c r="G100">
        <v>92.965000000000003</v>
      </c>
      <c r="H100" s="26">
        <f t="shared" si="19"/>
        <v>-2.3020812335311662E-2</v>
      </c>
      <c r="I100" s="27">
        <f t="shared" si="19"/>
        <v>-1.5619384617084137E-2</v>
      </c>
      <c r="J100" s="27">
        <f t="shared" si="19"/>
        <v>-5.1730919664616862E-3</v>
      </c>
      <c r="K100" s="27">
        <f t="shared" si="19"/>
        <v>-1.0427236560554195E-2</v>
      </c>
      <c r="L100" s="27">
        <f t="shared" si="18"/>
        <v>-3.3630219019622283E-3</v>
      </c>
      <c r="M100" s="27">
        <f t="shared" si="18"/>
        <v>-4.4541113107648654E-3</v>
      </c>
    </row>
    <row r="101" spans="1:13" x14ac:dyDescent="0.2">
      <c r="A101" s="1">
        <v>42541</v>
      </c>
      <c r="B101">
        <v>89.681717000000006</v>
      </c>
      <c r="C101">
        <v>714.01000999999997</v>
      </c>
      <c r="D101">
        <v>46.703743000000003</v>
      </c>
      <c r="E101">
        <v>93.800003000000004</v>
      </c>
      <c r="F101">
        <v>74.051102</v>
      </c>
      <c r="G101">
        <v>94.376999999999995</v>
      </c>
      <c r="H101" s="26">
        <f t="shared" si="19"/>
        <v>-2.4154996832587267E-3</v>
      </c>
      <c r="I101" s="27">
        <f t="shared" si="19"/>
        <v>1.0729467710266925E-2</v>
      </c>
      <c r="J101" s="27">
        <f t="shared" si="19"/>
        <v>-1.1975164170631382E-3</v>
      </c>
      <c r="K101" s="27">
        <f t="shared" si="19"/>
        <v>-6.9056741895596133E-3</v>
      </c>
      <c r="L101" s="27">
        <f t="shared" si="18"/>
        <v>-1.0829624179357748E-3</v>
      </c>
      <c r="M101" s="27">
        <f t="shared" si="18"/>
        <v>1.507432116559443E-2</v>
      </c>
    </row>
    <row r="102" spans="1:13" x14ac:dyDescent="0.2">
      <c r="A102" s="1">
        <v>42542</v>
      </c>
      <c r="B102">
        <v>90.445556999999994</v>
      </c>
      <c r="C102">
        <v>715.82000700000003</v>
      </c>
      <c r="D102">
        <v>47.748435999999998</v>
      </c>
      <c r="E102">
        <v>90.989998</v>
      </c>
      <c r="F102">
        <v>74.381065000000007</v>
      </c>
      <c r="G102">
        <v>93.593000000000004</v>
      </c>
      <c r="H102" s="26">
        <f t="shared" si="19"/>
        <v>8.481165140922297E-3</v>
      </c>
      <c r="I102" s="27">
        <f t="shared" si="19"/>
        <v>2.5317666370075374E-3</v>
      </c>
      <c r="J102" s="27">
        <f t="shared" si="19"/>
        <v>2.2122001107661764E-2</v>
      </c>
      <c r="K102" s="27">
        <f t="shared" si="19"/>
        <v>-3.0415299606959201E-2</v>
      </c>
      <c r="L102" s="27">
        <f t="shared" si="18"/>
        <v>4.4459843198978799E-3</v>
      </c>
      <c r="M102" s="27">
        <f t="shared" si="18"/>
        <v>-8.3418050354970609E-3</v>
      </c>
    </row>
    <row r="103" spans="1:13" x14ac:dyDescent="0.2">
      <c r="A103" s="1">
        <v>42543</v>
      </c>
      <c r="B103">
        <v>90.106093999999999</v>
      </c>
      <c r="C103">
        <v>710.59997599999997</v>
      </c>
      <c r="D103">
        <v>47.561892999999998</v>
      </c>
      <c r="E103">
        <v>90.010002</v>
      </c>
      <c r="F103">
        <v>74.523712000000003</v>
      </c>
      <c r="G103">
        <v>95.05</v>
      </c>
      <c r="H103" s="26">
        <f t="shared" si="19"/>
        <v>-3.7602912863371881E-3</v>
      </c>
      <c r="I103" s="27">
        <f t="shared" si="19"/>
        <v>-7.3190986735104093E-3</v>
      </c>
      <c r="J103" s="27">
        <f t="shared" si="19"/>
        <v>-3.9144390782076535E-3</v>
      </c>
      <c r="K103" s="27">
        <f t="shared" si="19"/>
        <v>-1.0828790899414794E-2</v>
      </c>
      <c r="L103" s="27">
        <f t="shared" si="18"/>
        <v>1.9159498642071016E-3</v>
      </c>
      <c r="M103" s="27">
        <f t="shared" si="18"/>
        <v>1.544747457231458E-2</v>
      </c>
    </row>
    <row r="104" spans="1:13" x14ac:dyDescent="0.2">
      <c r="A104" s="1">
        <v>42544</v>
      </c>
      <c r="B104">
        <v>90.624741</v>
      </c>
      <c r="C104">
        <v>722.080017</v>
      </c>
      <c r="D104">
        <v>48.420032999999997</v>
      </c>
      <c r="E104">
        <v>91.660004000000001</v>
      </c>
      <c r="F104">
        <v>75.094459999999998</v>
      </c>
      <c r="G104">
        <v>94.768000000000001</v>
      </c>
      <c r="H104" s="26">
        <f t="shared" si="19"/>
        <v>5.7394569525923821E-3</v>
      </c>
      <c r="I104" s="27">
        <f t="shared" si="19"/>
        <v>1.6026309809137693E-2</v>
      </c>
      <c r="J104" s="27">
        <f t="shared" si="19"/>
        <v>1.7881759660826769E-2</v>
      </c>
      <c r="K104" s="27">
        <f t="shared" si="19"/>
        <v>1.8165325231767528E-2</v>
      </c>
      <c r="L104" s="27">
        <f t="shared" si="18"/>
        <v>7.6294311163757154E-3</v>
      </c>
      <c r="M104" s="27">
        <f t="shared" si="18"/>
        <v>-2.971269399828739E-3</v>
      </c>
    </row>
    <row r="105" spans="1:13" x14ac:dyDescent="0.2">
      <c r="A105" s="1">
        <v>42545</v>
      </c>
      <c r="B105">
        <v>88.078582999999995</v>
      </c>
      <c r="C105">
        <v>698.96002199999998</v>
      </c>
      <c r="D105">
        <v>46.479874000000002</v>
      </c>
      <c r="E105">
        <v>88.440002000000007</v>
      </c>
      <c r="F105">
        <v>73.355530000000002</v>
      </c>
      <c r="G105">
        <v>88.972999999999999</v>
      </c>
      <c r="H105" s="26">
        <f t="shared" si="19"/>
        <v>-2.8497850602296704E-2</v>
      </c>
      <c r="I105" s="27">
        <f t="shared" si="19"/>
        <v>-3.2542412156615116E-2</v>
      </c>
      <c r="J105" s="27">
        <f t="shared" si="19"/>
        <v>-4.0894231349627289E-2</v>
      </c>
      <c r="K105" s="27">
        <f t="shared" si="19"/>
        <v>-3.5761744117067389E-2</v>
      </c>
      <c r="L105" s="27">
        <f t="shared" si="18"/>
        <v>-2.3428894036618436E-2</v>
      </c>
      <c r="M105" s="27">
        <f t="shared" si="18"/>
        <v>-6.3098846615212395E-2</v>
      </c>
    </row>
    <row r="106" spans="1:13" x14ac:dyDescent="0.2">
      <c r="A106" s="1">
        <v>42548</v>
      </c>
      <c r="B106">
        <v>86.796042999999997</v>
      </c>
      <c r="C106">
        <v>691.35998500000005</v>
      </c>
      <c r="D106">
        <v>45.173996000000002</v>
      </c>
      <c r="E106">
        <v>85.330001999999993</v>
      </c>
      <c r="F106">
        <v>72.437027</v>
      </c>
      <c r="G106">
        <v>86.66</v>
      </c>
      <c r="H106" s="26">
        <f t="shared" si="19"/>
        <v>-1.4668371567867319E-2</v>
      </c>
      <c r="I106" s="27">
        <f t="shared" si="19"/>
        <v>-1.093289697791713E-2</v>
      </c>
      <c r="J106" s="27">
        <f t="shared" si="19"/>
        <v>-2.8497790147080718E-2</v>
      </c>
      <c r="K106" s="27">
        <f t="shared" si="19"/>
        <v>-3.5798262616538415E-2</v>
      </c>
      <c r="L106" s="27">
        <f t="shared" si="18"/>
        <v>-1.2600302391922634E-2</v>
      </c>
      <c r="M106" s="27">
        <f t="shared" si="18"/>
        <v>-2.6340536607633733E-2</v>
      </c>
    </row>
    <row r="107" spans="1:13" x14ac:dyDescent="0.2">
      <c r="A107" s="1">
        <v>42549</v>
      </c>
      <c r="B107">
        <v>88.257750999999999</v>
      </c>
      <c r="C107">
        <v>707.95001200000002</v>
      </c>
      <c r="D107">
        <v>46.116089000000002</v>
      </c>
      <c r="E107">
        <v>87.970000999999996</v>
      </c>
      <c r="F107">
        <v>73.53389</v>
      </c>
      <c r="G107">
        <v>85.709000000000003</v>
      </c>
      <c r="H107" s="26">
        <f t="shared" si="19"/>
        <v>1.6700488915347245E-2</v>
      </c>
      <c r="I107" s="27">
        <f t="shared" si="19"/>
        <v>2.3712836194073078E-2</v>
      </c>
      <c r="J107" s="27">
        <f t="shared" si="19"/>
        <v>2.0640279735181927E-2</v>
      </c>
      <c r="K107" s="27">
        <f t="shared" si="19"/>
        <v>3.0469742645185951E-2</v>
      </c>
      <c r="L107" s="27">
        <f t="shared" si="18"/>
        <v>1.5028797073946498E-2</v>
      </c>
      <c r="M107" s="27">
        <f t="shared" si="18"/>
        <v>-1.1034578719063897E-2</v>
      </c>
    </row>
    <row r="108" spans="1:13" x14ac:dyDescent="0.2">
      <c r="A108" s="1">
        <v>42550</v>
      </c>
      <c r="B108">
        <v>89.021591000000001</v>
      </c>
      <c r="C108">
        <v>715.59997599999997</v>
      </c>
      <c r="D108">
        <v>47.142136000000001</v>
      </c>
      <c r="E108">
        <v>91.059997999999993</v>
      </c>
      <c r="F108">
        <v>74.826920000000001</v>
      </c>
      <c r="G108">
        <v>85.488</v>
      </c>
      <c r="H108" s="26">
        <f t="shared" si="19"/>
        <v>8.6174138313228708E-3</v>
      </c>
      <c r="I108" s="27">
        <f t="shared" si="19"/>
        <v>1.0747831414944658E-2</v>
      </c>
      <c r="J108" s="27">
        <f t="shared" si="19"/>
        <v>2.2005317033806541E-2</v>
      </c>
      <c r="K108" s="27">
        <f t="shared" si="19"/>
        <v>3.4522749311000411E-2</v>
      </c>
      <c r="L108" s="27">
        <f t="shared" si="18"/>
        <v>1.7431324897033446E-2</v>
      </c>
      <c r="M108" s="27">
        <f t="shared" si="18"/>
        <v>-2.5818223772838241E-3</v>
      </c>
    </row>
    <row r="109" spans="1:13" x14ac:dyDescent="0.2">
      <c r="A109" s="1">
        <v>42551</v>
      </c>
      <c r="B109">
        <v>90.153221000000002</v>
      </c>
      <c r="C109">
        <v>715.61999500000002</v>
      </c>
      <c r="D109">
        <v>47.729782</v>
      </c>
      <c r="E109">
        <v>91.480002999999996</v>
      </c>
      <c r="F109">
        <v>75.504645999999994</v>
      </c>
      <c r="G109">
        <v>85.084000000000003</v>
      </c>
      <c r="H109" s="26">
        <f t="shared" si="19"/>
        <v>1.2631742534811096E-2</v>
      </c>
      <c r="I109" s="27">
        <f t="shared" si="19"/>
        <v>2.79747354103767E-5</v>
      </c>
      <c r="J109" s="27">
        <f t="shared" si="19"/>
        <v>1.2388355330803137E-2</v>
      </c>
      <c r="K109" s="27">
        <f t="shared" si="19"/>
        <v>4.6017940055380346E-3</v>
      </c>
      <c r="L109" s="27">
        <f t="shared" si="18"/>
        <v>9.0164775029410102E-3</v>
      </c>
      <c r="M109" s="27">
        <f t="shared" si="18"/>
        <v>-4.7370114140114009E-3</v>
      </c>
    </row>
    <row r="110" spans="1:13" x14ac:dyDescent="0.2">
      <c r="A110" s="1">
        <v>42552</v>
      </c>
      <c r="B110">
        <v>90.426697000000004</v>
      </c>
      <c r="C110">
        <v>725.67999299999997</v>
      </c>
      <c r="D110">
        <v>47.720455000000001</v>
      </c>
      <c r="E110">
        <v>96.669998000000007</v>
      </c>
      <c r="F110">
        <v>75.602753000000007</v>
      </c>
      <c r="G110">
        <v>84.644999999999996</v>
      </c>
      <c r="H110" s="26">
        <f t="shared" si="19"/>
        <v>3.0288662449506312E-3</v>
      </c>
      <c r="I110" s="27">
        <f t="shared" si="19"/>
        <v>1.3959843828879387E-2</v>
      </c>
      <c r="J110" s="27">
        <f t="shared" si="19"/>
        <v>-1.9543167880627156E-4</v>
      </c>
      <c r="K110" s="27">
        <f t="shared" si="19"/>
        <v>5.5182693838938916E-2</v>
      </c>
      <c r="L110" s="27">
        <f t="shared" si="18"/>
        <v>1.2985070808483039E-3</v>
      </c>
      <c r="M110" s="27">
        <f t="shared" si="18"/>
        <v>-5.1729637121911039E-3</v>
      </c>
    </row>
    <row r="111" spans="1:13" x14ac:dyDescent="0.2">
      <c r="A111" s="1">
        <v>42556</v>
      </c>
      <c r="B111">
        <v>89.577995000000001</v>
      </c>
      <c r="C111">
        <v>728.09997599999997</v>
      </c>
      <c r="D111">
        <v>47.729782</v>
      </c>
      <c r="E111">
        <v>97.910004000000001</v>
      </c>
      <c r="F111">
        <v>76.191306999999995</v>
      </c>
      <c r="G111">
        <v>83.867999999999995</v>
      </c>
      <c r="H111" s="26">
        <f t="shared" si="19"/>
        <v>-9.4298462954958678E-3</v>
      </c>
      <c r="I111" s="27">
        <f t="shared" si="19"/>
        <v>3.3292317775961634E-3</v>
      </c>
      <c r="J111" s="27">
        <f t="shared" si="19"/>
        <v>1.9543167880628753E-4</v>
      </c>
      <c r="K111" s="27">
        <f t="shared" si="19"/>
        <v>1.2745634432252292E-2</v>
      </c>
      <c r="L111" s="27">
        <f t="shared" si="18"/>
        <v>7.7546769536171525E-3</v>
      </c>
      <c r="M111" s="27">
        <f t="shared" si="18"/>
        <v>-9.2219058062208738E-3</v>
      </c>
    </row>
    <row r="112" spans="1:13" x14ac:dyDescent="0.2">
      <c r="A112" s="1">
        <v>42557</v>
      </c>
      <c r="B112">
        <v>90.087226999999999</v>
      </c>
      <c r="C112">
        <v>737.60998500000005</v>
      </c>
      <c r="D112">
        <v>47.925666999999997</v>
      </c>
      <c r="E112">
        <v>94.599997999999999</v>
      </c>
      <c r="F112">
        <v>75.825676000000001</v>
      </c>
      <c r="G112">
        <v>83.361000000000004</v>
      </c>
      <c r="H112" s="26">
        <f t="shared" si="19"/>
        <v>5.668691558351948E-3</v>
      </c>
      <c r="I112" s="27">
        <f t="shared" si="19"/>
        <v>1.2976840860103584E-2</v>
      </c>
      <c r="J112" s="27">
        <f t="shared" si="19"/>
        <v>4.0956427650919499E-3</v>
      </c>
      <c r="K112" s="27">
        <f t="shared" si="19"/>
        <v>-3.4391275303641264E-2</v>
      </c>
      <c r="L112" s="27">
        <f t="shared" si="18"/>
        <v>-4.810406019679362E-3</v>
      </c>
      <c r="M112" s="27">
        <f t="shared" si="18"/>
        <v>-6.0635601886603737E-3</v>
      </c>
    </row>
    <row r="113" spans="1:13" x14ac:dyDescent="0.2">
      <c r="A113" s="1">
        <v>42558</v>
      </c>
      <c r="B113">
        <v>90.473868999999993</v>
      </c>
      <c r="C113">
        <v>736.57000700000003</v>
      </c>
      <c r="D113">
        <v>47.925666999999997</v>
      </c>
      <c r="E113">
        <v>95.099997999999999</v>
      </c>
      <c r="F113">
        <v>75.647323999999998</v>
      </c>
      <c r="G113">
        <v>83.176000000000002</v>
      </c>
      <c r="H113" s="26">
        <f t="shared" si="19"/>
        <v>4.2826788220290315E-3</v>
      </c>
      <c r="I113" s="27">
        <f t="shared" si="19"/>
        <v>-1.4109242808449498E-3</v>
      </c>
      <c r="J113" s="27">
        <f t="shared" si="19"/>
        <v>0</v>
      </c>
      <c r="K113" s="27">
        <f t="shared" si="19"/>
        <v>5.2714936046668716E-3</v>
      </c>
      <c r="L113" s="27">
        <f t="shared" si="18"/>
        <v>-2.354902621878483E-3</v>
      </c>
      <c r="M113" s="27">
        <f t="shared" si="18"/>
        <v>-2.2217294186627481E-3</v>
      </c>
    </row>
    <row r="114" spans="1:13" x14ac:dyDescent="0.2">
      <c r="A114" s="1">
        <v>42559</v>
      </c>
      <c r="B114">
        <v>91.171706999999998</v>
      </c>
      <c r="C114">
        <v>745.80999799999995</v>
      </c>
      <c r="D114">
        <v>48.783810000000003</v>
      </c>
      <c r="E114">
        <v>97.059997999999993</v>
      </c>
      <c r="F114">
        <v>76.485579999999999</v>
      </c>
      <c r="G114">
        <v>82.739000000000004</v>
      </c>
      <c r="H114" s="26">
        <f t="shared" si="19"/>
        <v>7.6835500048917675E-3</v>
      </c>
      <c r="I114" s="27">
        <f t="shared" si="19"/>
        <v>1.2466588376249964E-2</v>
      </c>
      <c r="J114" s="27">
        <f t="shared" si="19"/>
        <v>1.7747289104323494E-2</v>
      </c>
      <c r="K114" s="27">
        <f t="shared" si="19"/>
        <v>2.0400374850408923E-2</v>
      </c>
      <c r="L114" s="27">
        <f t="shared" si="18"/>
        <v>1.1020160154282858E-2</v>
      </c>
      <c r="M114" s="27">
        <f t="shared" si="18"/>
        <v>-5.2677697681357705E-3</v>
      </c>
    </row>
    <row r="115" spans="1:13" x14ac:dyDescent="0.2">
      <c r="A115" s="1">
        <v>42562</v>
      </c>
      <c r="B115">
        <v>91.454612999999995</v>
      </c>
      <c r="C115">
        <v>753.78002900000001</v>
      </c>
      <c r="D115">
        <v>49.054321000000002</v>
      </c>
      <c r="E115">
        <v>94.669998000000007</v>
      </c>
      <c r="F115">
        <v>76.467735000000005</v>
      </c>
      <c r="G115">
        <v>83.41</v>
      </c>
      <c r="H115" s="26">
        <f t="shared" si="19"/>
        <v>3.0981977438647164E-3</v>
      </c>
      <c r="I115" s="27">
        <f t="shared" si="19"/>
        <v>1.0629713323476481E-2</v>
      </c>
      <c r="J115" s="27">
        <f t="shared" si="19"/>
        <v>5.5297803944637236E-3</v>
      </c>
      <c r="K115" s="27">
        <f t="shared" si="19"/>
        <v>-2.493218435647598E-2</v>
      </c>
      <c r="L115" s="27">
        <f t="shared" si="18"/>
        <v>-2.3333917386444129E-4</v>
      </c>
      <c r="M115" s="27">
        <f t="shared" si="18"/>
        <v>8.0771313459870962E-3</v>
      </c>
    </row>
    <row r="116" spans="1:13" x14ac:dyDescent="0.2">
      <c r="A116" s="1">
        <v>42563</v>
      </c>
      <c r="B116">
        <v>91.869545000000002</v>
      </c>
      <c r="C116">
        <v>748.21002199999998</v>
      </c>
      <c r="D116">
        <v>49.632632999999998</v>
      </c>
      <c r="E116">
        <v>95.970000999999996</v>
      </c>
      <c r="F116">
        <v>76.467735000000005</v>
      </c>
      <c r="G116">
        <v>84.463999999999999</v>
      </c>
      <c r="H116" s="26">
        <f t="shared" si="19"/>
        <v>4.5267651909967786E-3</v>
      </c>
      <c r="I116" s="27">
        <f t="shared" si="19"/>
        <v>-7.4168700785878809E-3</v>
      </c>
      <c r="J116" s="27">
        <f t="shared" si="19"/>
        <v>1.1720264868072225E-2</v>
      </c>
      <c r="K116" s="27">
        <f t="shared" si="19"/>
        <v>1.3638514034676068E-2</v>
      </c>
      <c r="L116" s="27">
        <f t="shared" si="18"/>
        <v>0</v>
      </c>
      <c r="M116" s="27">
        <f t="shared" si="18"/>
        <v>1.2557201827739999E-2</v>
      </c>
    </row>
    <row r="117" spans="1:13" x14ac:dyDescent="0.2">
      <c r="A117" s="1">
        <v>42564</v>
      </c>
      <c r="B117">
        <v>91.350860999999995</v>
      </c>
      <c r="C117">
        <v>742.63000499999998</v>
      </c>
      <c r="D117">
        <v>49.912457000000003</v>
      </c>
      <c r="E117">
        <v>96.43</v>
      </c>
      <c r="F117">
        <v>76.592597999999995</v>
      </c>
      <c r="G117">
        <v>84.087000000000003</v>
      </c>
      <c r="H117" s="26">
        <f t="shared" si="19"/>
        <v>-5.6618735536720158E-3</v>
      </c>
      <c r="I117" s="27">
        <f t="shared" si="19"/>
        <v>-7.4857703792354678E-3</v>
      </c>
      <c r="J117" s="27">
        <f t="shared" si="19"/>
        <v>5.6220701000599558E-3</v>
      </c>
      <c r="K117" s="27">
        <f t="shared" si="19"/>
        <v>4.7817034728339395E-3</v>
      </c>
      <c r="L117" s="27">
        <f t="shared" si="18"/>
        <v>1.6315530647435443E-3</v>
      </c>
      <c r="M117" s="27">
        <f t="shared" si="18"/>
        <v>-4.4734309342223614E-3</v>
      </c>
    </row>
    <row r="118" spans="1:13" x14ac:dyDescent="0.2">
      <c r="A118" s="1">
        <v>42565</v>
      </c>
      <c r="B118">
        <v>93.161490999999998</v>
      </c>
      <c r="C118">
        <v>741.20001200000002</v>
      </c>
      <c r="D118">
        <v>50.127003000000002</v>
      </c>
      <c r="E118">
        <v>98.019997000000004</v>
      </c>
      <c r="F118">
        <v>76.574744999999993</v>
      </c>
      <c r="G118">
        <v>83.953000000000003</v>
      </c>
      <c r="H118" s="26">
        <f t="shared" si="19"/>
        <v>1.9626741544168814E-2</v>
      </c>
      <c r="I118" s="27">
        <f t="shared" si="19"/>
        <v>-1.9274356581545362E-3</v>
      </c>
      <c r="J118" s="27">
        <f t="shared" si="19"/>
        <v>4.2892340467701991E-3</v>
      </c>
      <c r="K118" s="27">
        <f t="shared" si="19"/>
        <v>1.6354152353109087E-2</v>
      </c>
      <c r="L118" s="27">
        <f t="shared" si="18"/>
        <v>-2.331175788673156E-4</v>
      </c>
      <c r="M118" s="27">
        <f t="shared" si="18"/>
        <v>-1.5948587051088676E-3</v>
      </c>
    </row>
    <row r="119" spans="1:13" x14ac:dyDescent="0.2">
      <c r="A119" s="1">
        <v>42566</v>
      </c>
      <c r="B119">
        <v>93.152061000000003</v>
      </c>
      <c r="C119">
        <v>735.44000200000005</v>
      </c>
      <c r="D119">
        <v>50.089694999999999</v>
      </c>
      <c r="E119">
        <v>98.389999000000003</v>
      </c>
      <c r="F119">
        <v>76.699607999999998</v>
      </c>
      <c r="G119">
        <v>83.781000000000006</v>
      </c>
      <c r="H119" s="26">
        <f t="shared" si="19"/>
        <v>-1.0122720442842286E-4</v>
      </c>
      <c r="I119" s="27">
        <f t="shared" si="19"/>
        <v>-7.8015483262071457E-3</v>
      </c>
      <c r="J119" s="27">
        <f t="shared" si="19"/>
        <v>-7.4454661684181028E-4</v>
      </c>
      <c r="K119" s="27">
        <f t="shared" si="19"/>
        <v>3.7676538386372891E-3</v>
      </c>
      <c r="L119" s="27">
        <f t="shared" si="18"/>
        <v>1.6292748940342832E-3</v>
      </c>
      <c r="M119" s="27">
        <f t="shared" si="18"/>
        <v>-2.0508669713568506E-3</v>
      </c>
    </row>
    <row r="120" spans="1:13" x14ac:dyDescent="0.2">
      <c r="A120" s="1">
        <v>42569</v>
      </c>
      <c r="B120">
        <v>94.142234999999999</v>
      </c>
      <c r="C120">
        <v>736.07000700000003</v>
      </c>
      <c r="D120">
        <v>50.332211000000001</v>
      </c>
      <c r="E120">
        <v>98.809997999999993</v>
      </c>
      <c r="F120">
        <v>76.628272999999993</v>
      </c>
      <c r="G120">
        <v>83.316999999999993</v>
      </c>
      <c r="H120" s="26">
        <f t="shared" si="19"/>
        <v>1.0573554520939247E-2</v>
      </c>
      <c r="I120" s="27">
        <f t="shared" si="19"/>
        <v>8.56270136988477E-4</v>
      </c>
      <c r="J120" s="27">
        <f t="shared" si="19"/>
        <v>4.8299515737065526E-3</v>
      </c>
      <c r="K120" s="27">
        <f t="shared" si="19"/>
        <v>4.2596312519652272E-3</v>
      </c>
      <c r="L120" s="27">
        <f t="shared" si="18"/>
        <v>-9.3048967587166587E-4</v>
      </c>
      <c r="M120" s="27">
        <f t="shared" si="18"/>
        <v>-5.5536414869457951E-3</v>
      </c>
    </row>
    <row r="121" spans="1:13" x14ac:dyDescent="0.2">
      <c r="A121" s="1">
        <v>42570</v>
      </c>
      <c r="B121">
        <v>94.179955000000007</v>
      </c>
      <c r="C121">
        <v>739.95001200000002</v>
      </c>
      <c r="D121">
        <v>49.520702</v>
      </c>
      <c r="E121">
        <v>85.839995999999999</v>
      </c>
      <c r="F121">
        <v>76.842277999999993</v>
      </c>
      <c r="G121">
        <v>83.254999999999995</v>
      </c>
      <c r="H121" s="26">
        <f t="shared" si="19"/>
        <v>4.005900792086527E-4</v>
      </c>
      <c r="I121" s="27">
        <f t="shared" si="19"/>
        <v>5.2574001532204925E-3</v>
      </c>
      <c r="J121" s="27">
        <f t="shared" si="19"/>
        <v>-1.625444551863587E-2</v>
      </c>
      <c r="K121" s="27">
        <f t="shared" si="19"/>
        <v>-0.14071374224188538</v>
      </c>
      <c r="L121" s="27">
        <f t="shared" si="18"/>
        <v>2.788875615723965E-3</v>
      </c>
      <c r="M121" s="27">
        <f t="shared" si="18"/>
        <v>-7.4442286654643195E-4</v>
      </c>
    </row>
    <row r="122" spans="1:13" x14ac:dyDescent="0.2">
      <c r="A122" s="1">
        <v>42571</v>
      </c>
      <c r="B122">
        <v>94.264831999999998</v>
      </c>
      <c r="C122">
        <v>745.71997099999999</v>
      </c>
      <c r="D122">
        <v>52.151108000000001</v>
      </c>
      <c r="E122">
        <v>87.910004000000001</v>
      </c>
      <c r="F122">
        <v>76.680060999999995</v>
      </c>
      <c r="G122">
        <v>84.319000000000003</v>
      </c>
      <c r="H122" s="26">
        <f t="shared" si="19"/>
        <v>9.0081564038777689E-4</v>
      </c>
      <c r="I122" s="27">
        <f t="shared" si="19"/>
        <v>7.7675231735003895E-3</v>
      </c>
      <c r="J122" s="27">
        <f t="shared" si="19"/>
        <v>5.175462325935256E-2</v>
      </c>
      <c r="K122" s="27">
        <f t="shared" si="19"/>
        <v>2.3828557640047304E-2</v>
      </c>
      <c r="L122" s="27">
        <f t="shared" si="18"/>
        <v>-2.1132697876694662E-3</v>
      </c>
      <c r="M122" s="27">
        <f t="shared" si="18"/>
        <v>1.2699038023104185E-2</v>
      </c>
    </row>
    <row r="123" spans="1:13" x14ac:dyDescent="0.2">
      <c r="A123" s="1">
        <v>42572</v>
      </c>
      <c r="B123">
        <v>93.765029999999996</v>
      </c>
      <c r="C123">
        <v>744.42999299999997</v>
      </c>
      <c r="D123">
        <v>52.048507999999998</v>
      </c>
      <c r="E123">
        <v>85.989998</v>
      </c>
      <c r="F123">
        <v>76.626143999999996</v>
      </c>
      <c r="G123">
        <v>85.117000000000004</v>
      </c>
      <c r="H123" s="26">
        <f t="shared" si="19"/>
        <v>-5.3162106465880852E-3</v>
      </c>
      <c r="I123" s="27">
        <f t="shared" si="19"/>
        <v>-1.7313402723136881E-3</v>
      </c>
      <c r="J123" s="27">
        <f t="shared" si="19"/>
        <v>-1.9692977209827857E-3</v>
      </c>
      <c r="K123" s="27">
        <f t="shared" si="19"/>
        <v>-2.2082622199880397E-2</v>
      </c>
      <c r="L123" s="27">
        <f t="shared" si="18"/>
        <v>-7.033896928435383E-4</v>
      </c>
      <c r="M123" s="27">
        <f t="shared" si="18"/>
        <v>9.4195554711508107E-3</v>
      </c>
    </row>
    <row r="124" spans="1:13" x14ac:dyDescent="0.2">
      <c r="A124" s="1">
        <v>42573</v>
      </c>
      <c r="B124">
        <v>93.038894999999997</v>
      </c>
      <c r="C124">
        <v>744.85998500000005</v>
      </c>
      <c r="D124">
        <v>52.766742999999998</v>
      </c>
      <c r="E124">
        <v>85.889999000000003</v>
      </c>
      <c r="F124">
        <v>77.039542999999995</v>
      </c>
      <c r="G124">
        <v>84.960999999999999</v>
      </c>
      <c r="H124" s="26">
        <f t="shared" si="19"/>
        <v>-7.7743404729706611E-3</v>
      </c>
      <c r="I124" s="27">
        <f t="shared" si="19"/>
        <v>5.7744565302950753E-4</v>
      </c>
      <c r="J124" s="27">
        <f t="shared" si="19"/>
        <v>1.3704994933452414E-2</v>
      </c>
      <c r="K124" s="27">
        <f t="shared" si="19"/>
        <v>-1.1635910289520103E-3</v>
      </c>
      <c r="L124" s="27">
        <f t="shared" si="18"/>
        <v>5.3805114907831218E-3</v>
      </c>
      <c r="M124" s="27">
        <f t="shared" si="18"/>
        <v>-1.8344529421540246E-3</v>
      </c>
    </row>
    <row r="125" spans="1:13" x14ac:dyDescent="0.2">
      <c r="A125" s="1">
        <v>42576</v>
      </c>
      <c r="B125">
        <v>91.794083000000001</v>
      </c>
      <c r="C125">
        <v>739.60998500000005</v>
      </c>
      <c r="D125">
        <v>52.915970000000002</v>
      </c>
      <c r="E125">
        <v>87.660004000000001</v>
      </c>
      <c r="F125">
        <v>77.111450000000005</v>
      </c>
      <c r="G125">
        <v>86.040999999999997</v>
      </c>
      <c r="H125" s="26">
        <f t="shared" si="19"/>
        <v>-1.3469791316252052E-2</v>
      </c>
      <c r="I125" s="27">
        <f t="shared" si="19"/>
        <v>-7.0732611567137626E-3</v>
      </c>
      <c r="J125" s="27">
        <f t="shared" si="19"/>
        <v>2.8240588255450281E-3</v>
      </c>
      <c r="K125" s="27">
        <f t="shared" si="19"/>
        <v>2.0398344486174072E-2</v>
      </c>
      <c r="L125" s="27">
        <f t="shared" si="18"/>
        <v>9.3294248471758787E-4</v>
      </c>
      <c r="M125" s="27">
        <f t="shared" si="18"/>
        <v>1.2631599163969841E-2</v>
      </c>
    </row>
    <row r="126" spans="1:13" x14ac:dyDescent="0.2">
      <c r="A126" s="1">
        <v>42577</v>
      </c>
      <c r="B126">
        <v>91.162270000000007</v>
      </c>
      <c r="C126">
        <v>735.59002699999996</v>
      </c>
      <c r="D126">
        <v>52.943953999999998</v>
      </c>
      <c r="E126">
        <v>91.410004000000001</v>
      </c>
      <c r="F126">
        <v>76.635116999999994</v>
      </c>
      <c r="G126">
        <v>86.679000000000002</v>
      </c>
      <c r="H126" s="26">
        <f t="shared" si="19"/>
        <v>-6.9067348714796821E-3</v>
      </c>
      <c r="I126" s="27">
        <f t="shared" si="19"/>
        <v>-5.450064964432632E-3</v>
      </c>
      <c r="J126" s="27">
        <f t="shared" si="19"/>
        <v>5.2869867263157747E-4</v>
      </c>
      <c r="K126" s="27">
        <f t="shared" si="19"/>
        <v>4.1889184803106314E-2</v>
      </c>
      <c r="L126" s="27">
        <f t="shared" si="18"/>
        <v>-6.1963598063453822E-3</v>
      </c>
      <c r="M126" s="27">
        <f t="shared" si="18"/>
        <v>7.3877130817959786E-3</v>
      </c>
    </row>
    <row r="127" spans="1:13" x14ac:dyDescent="0.2">
      <c r="A127" s="1">
        <v>42578</v>
      </c>
      <c r="B127">
        <v>97.084441999999996</v>
      </c>
      <c r="C127">
        <v>736.669983</v>
      </c>
      <c r="D127">
        <v>52.412281</v>
      </c>
      <c r="E127">
        <v>92.040001000000004</v>
      </c>
      <c r="F127">
        <v>75.907143000000005</v>
      </c>
      <c r="G127">
        <v>87.150999999999996</v>
      </c>
      <c r="H127" s="26">
        <f t="shared" si="19"/>
        <v>6.2940030549145029E-2</v>
      </c>
      <c r="I127" s="27">
        <f t="shared" si="19"/>
        <v>1.467072645271888E-3</v>
      </c>
      <c r="J127" s="27">
        <f t="shared" si="19"/>
        <v>-1.0092948240735753E-2</v>
      </c>
      <c r="K127" s="27">
        <f t="shared" si="19"/>
        <v>6.8683506073915586E-3</v>
      </c>
      <c r="L127" s="27">
        <f t="shared" si="18"/>
        <v>-9.5446275218731141E-3</v>
      </c>
      <c r="M127" s="27">
        <f t="shared" si="18"/>
        <v>5.4306064545577813E-3</v>
      </c>
    </row>
    <row r="128" spans="1:13" x14ac:dyDescent="0.2">
      <c r="A128" s="1">
        <v>42579</v>
      </c>
      <c r="B128">
        <v>98.395256000000003</v>
      </c>
      <c r="C128">
        <v>752.60998500000005</v>
      </c>
      <c r="D128">
        <v>52.430939000000002</v>
      </c>
      <c r="E128">
        <v>91.650002000000001</v>
      </c>
      <c r="F128">
        <v>76.221703000000005</v>
      </c>
      <c r="G128">
        <v>87.74</v>
      </c>
      <c r="H128" s="26">
        <f t="shared" si="19"/>
        <v>1.3411455624802861E-2</v>
      </c>
      <c r="I128" s="27">
        <f t="shared" si="19"/>
        <v>2.1407137767704486E-2</v>
      </c>
      <c r="J128" s="27">
        <f t="shared" si="19"/>
        <v>3.5592192221810135E-4</v>
      </c>
      <c r="K128" s="27">
        <f t="shared" si="19"/>
        <v>-4.2462799241432406E-3</v>
      </c>
      <c r="L128" s="27">
        <f t="shared" si="18"/>
        <v>4.1354477677221588E-3</v>
      </c>
      <c r="M128" s="27">
        <f t="shared" si="18"/>
        <v>6.7356493685634027E-3</v>
      </c>
    </row>
    <row r="129" spans="1:13" x14ac:dyDescent="0.2">
      <c r="A129" s="1">
        <v>42580</v>
      </c>
      <c r="B129">
        <v>98.272682000000003</v>
      </c>
      <c r="C129">
        <v>758.80999799999995</v>
      </c>
      <c r="D129">
        <v>52.869335</v>
      </c>
      <c r="E129">
        <v>91.25</v>
      </c>
      <c r="F129">
        <v>76.922713999999999</v>
      </c>
      <c r="G129">
        <v>87.265000000000001</v>
      </c>
      <c r="H129" s="26">
        <f t="shared" si="19"/>
        <v>-1.2465073577076315E-3</v>
      </c>
      <c r="I129" s="27">
        <f t="shared" si="19"/>
        <v>8.2042686303153561E-3</v>
      </c>
      <c r="J129" s="27">
        <f t="shared" si="19"/>
        <v>8.3266361288818636E-3</v>
      </c>
      <c r="K129" s="27">
        <f t="shared" si="19"/>
        <v>-4.3740036452624316E-3</v>
      </c>
      <c r="L129" s="27">
        <f t="shared" ref="L129:M192" si="20">LN(F129/F128)</f>
        <v>9.1549650963588178E-3</v>
      </c>
      <c r="M129" s="27">
        <f t="shared" si="20"/>
        <v>-5.4284296612678862E-3</v>
      </c>
    </row>
    <row r="130" spans="1:13" x14ac:dyDescent="0.2">
      <c r="A130" s="1">
        <v>42583</v>
      </c>
      <c r="B130">
        <v>100.007835</v>
      </c>
      <c r="C130">
        <v>767.73999000000003</v>
      </c>
      <c r="D130">
        <v>52.776062000000003</v>
      </c>
      <c r="E130">
        <v>94.370002999999997</v>
      </c>
      <c r="F130">
        <v>77.659683000000001</v>
      </c>
      <c r="G130">
        <v>88.290999999999997</v>
      </c>
      <c r="H130" s="26">
        <f t="shared" si="19"/>
        <v>1.7502448762710062E-2</v>
      </c>
      <c r="I130" s="27">
        <f t="shared" si="19"/>
        <v>1.1699707096065361E-2</v>
      </c>
      <c r="J130" s="27">
        <f t="shared" si="19"/>
        <v>-1.7657754503992279E-3</v>
      </c>
      <c r="K130" s="27">
        <f t="shared" si="19"/>
        <v>3.3620265360403939E-2</v>
      </c>
      <c r="L130" s="27">
        <f t="shared" si="20"/>
        <v>9.5350388902781247E-3</v>
      </c>
      <c r="M130" s="27">
        <f t="shared" si="20"/>
        <v>1.1688711083569506E-2</v>
      </c>
    </row>
    <row r="131" spans="1:13" x14ac:dyDescent="0.2">
      <c r="A131" s="1">
        <v>42584</v>
      </c>
      <c r="B131">
        <v>98.527305999999996</v>
      </c>
      <c r="C131">
        <v>760.580017</v>
      </c>
      <c r="D131">
        <v>52.776062000000003</v>
      </c>
      <c r="E131">
        <v>93.559997999999993</v>
      </c>
      <c r="F131">
        <v>77.974243000000001</v>
      </c>
      <c r="G131">
        <v>89.019000000000005</v>
      </c>
      <c r="H131" s="26">
        <f t="shared" si="19"/>
        <v>-1.4914804884621454E-2</v>
      </c>
      <c r="I131" s="27">
        <f t="shared" si="19"/>
        <v>-9.3697986680329678E-3</v>
      </c>
      <c r="J131" s="27">
        <f t="shared" si="19"/>
        <v>0</v>
      </c>
      <c r="K131" s="27">
        <f t="shared" si="19"/>
        <v>-8.6203374836835277E-3</v>
      </c>
      <c r="L131" s="27">
        <f t="shared" si="20"/>
        <v>4.042311807172537E-3</v>
      </c>
      <c r="M131" s="27">
        <f t="shared" si="20"/>
        <v>8.2116529335537775E-3</v>
      </c>
    </row>
    <row r="132" spans="1:13" x14ac:dyDescent="0.2">
      <c r="A132" s="1">
        <v>42585</v>
      </c>
      <c r="B132">
        <v>99.762664999999998</v>
      </c>
      <c r="C132">
        <v>754.64001499999995</v>
      </c>
      <c r="D132">
        <v>53.139847000000003</v>
      </c>
      <c r="E132">
        <v>93.099997999999999</v>
      </c>
      <c r="F132">
        <v>77.264235999999997</v>
      </c>
      <c r="G132">
        <v>88.528999999999996</v>
      </c>
      <c r="H132" s="26">
        <f t="shared" si="19"/>
        <v>1.2460287094569669E-2</v>
      </c>
      <c r="I132" s="27">
        <f t="shared" si="19"/>
        <v>-7.8404882509378587E-3</v>
      </c>
      <c r="J132" s="27">
        <f t="shared" si="19"/>
        <v>6.8693444441762881E-3</v>
      </c>
      <c r="K132" s="27">
        <f t="shared" si="19"/>
        <v>-4.9287575385772052E-3</v>
      </c>
      <c r="L132" s="27">
        <f t="shared" si="20"/>
        <v>-9.1473706177783651E-3</v>
      </c>
      <c r="M132" s="27">
        <f t="shared" si="20"/>
        <v>-5.5196481407705231E-3</v>
      </c>
    </row>
    <row r="133" spans="1:13" x14ac:dyDescent="0.2">
      <c r="A133" s="1">
        <v>42586</v>
      </c>
      <c r="B133">
        <v>100.378944</v>
      </c>
      <c r="C133">
        <v>760.77002000000005</v>
      </c>
      <c r="D133">
        <v>53.531604999999999</v>
      </c>
      <c r="E133">
        <v>93.440002000000007</v>
      </c>
      <c r="F133">
        <v>77.336143000000007</v>
      </c>
      <c r="G133">
        <v>86.364000000000004</v>
      </c>
      <c r="H133" s="26">
        <f t="shared" si="19"/>
        <v>6.1584490187040269E-3</v>
      </c>
      <c r="I133" s="27">
        <f t="shared" si="19"/>
        <v>8.0902703475848568E-3</v>
      </c>
      <c r="J133" s="27">
        <f t="shared" si="19"/>
        <v>7.3451660023315596E-3</v>
      </c>
      <c r="K133" s="27">
        <f t="shared" ref="K133:M196" si="21">LN(E133/E132)</f>
        <v>3.6453776832823751E-3</v>
      </c>
      <c r="L133" s="27">
        <f t="shared" si="20"/>
        <v>9.3023064562184135E-4</v>
      </c>
      <c r="M133" s="27">
        <f t="shared" si="20"/>
        <v>-2.4759259639485005E-2</v>
      </c>
    </row>
    <row r="134" spans="1:13" x14ac:dyDescent="0.2">
      <c r="A134" s="1">
        <v>42587</v>
      </c>
      <c r="B134">
        <v>101.905434</v>
      </c>
      <c r="C134">
        <v>765.97997999999995</v>
      </c>
      <c r="D134">
        <v>54.063277999999997</v>
      </c>
      <c r="E134">
        <v>97.029999000000004</v>
      </c>
      <c r="F134">
        <v>77.093474999999998</v>
      </c>
      <c r="G134">
        <v>85.563000000000002</v>
      </c>
      <c r="H134" s="26">
        <f t="shared" ref="H134:M197" si="22">LN(B134/B133)</f>
        <v>1.5092801450285133E-2</v>
      </c>
      <c r="I134" s="27">
        <f t="shared" si="22"/>
        <v>6.8249290626013481E-3</v>
      </c>
      <c r="J134" s="27">
        <f t="shared" si="22"/>
        <v>9.8829481971962167E-3</v>
      </c>
      <c r="K134" s="27">
        <f t="shared" si="21"/>
        <v>3.7700658247090818E-2</v>
      </c>
      <c r="L134" s="27">
        <f t="shared" si="20"/>
        <v>-3.1427675970256324E-3</v>
      </c>
      <c r="M134" s="27">
        <f t="shared" si="20"/>
        <v>-9.3179756005548012E-3</v>
      </c>
    </row>
    <row r="135" spans="1:13" x14ac:dyDescent="0.2">
      <c r="A135" s="1">
        <v>42590</v>
      </c>
      <c r="B135">
        <v>102.74928300000001</v>
      </c>
      <c r="C135">
        <v>766.55999799999995</v>
      </c>
      <c r="D135">
        <v>54.156562999999998</v>
      </c>
      <c r="E135">
        <v>95.110000999999997</v>
      </c>
      <c r="F135">
        <v>77.075507999999999</v>
      </c>
      <c r="G135">
        <v>84.268000000000001</v>
      </c>
      <c r="H135" s="26">
        <f t="shared" si="22"/>
        <v>8.2466096519793197E-3</v>
      </c>
      <c r="I135" s="27">
        <f t="shared" si="22"/>
        <v>7.5693689694225218E-4</v>
      </c>
      <c r="J135" s="27">
        <f t="shared" si="22"/>
        <v>1.7239911321753341E-3</v>
      </c>
      <c r="K135" s="27">
        <f t="shared" si="21"/>
        <v>-1.9986071722681603E-2</v>
      </c>
      <c r="L135" s="27">
        <f t="shared" si="20"/>
        <v>-2.3308190443652356E-4</v>
      </c>
      <c r="M135" s="27">
        <f t="shared" si="20"/>
        <v>-1.5250750448888925E-2</v>
      </c>
    </row>
    <row r="136" spans="1:13" x14ac:dyDescent="0.2">
      <c r="A136" s="1">
        <v>42591</v>
      </c>
      <c r="B136">
        <v>103.166451</v>
      </c>
      <c r="C136">
        <v>768.30999799999995</v>
      </c>
      <c r="D136">
        <v>54.287143999999998</v>
      </c>
      <c r="E136">
        <v>93.989998</v>
      </c>
      <c r="F136">
        <v>77.282218999999998</v>
      </c>
      <c r="G136">
        <v>84.263000000000005</v>
      </c>
      <c r="H136" s="26">
        <f t="shared" si="22"/>
        <v>4.0518377360512529E-3</v>
      </c>
      <c r="I136" s="27">
        <f t="shared" si="22"/>
        <v>2.2803244090721536E-3</v>
      </c>
      <c r="J136" s="27">
        <f t="shared" si="22"/>
        <v>2.4082736882421628E-3</v>
      </c>
      <c r="K136" s="27">
        <f t="shared" si="21"/>
        <v>-1.1845754655085139E-2</v>
      </c>
      <c r="L136" s="27">
        <f t="shared" si="20"/>
        <v>2.6783385268436114E-3</v>
      </c>
      <c r="M136" s="27">
        <f t="shared" si="20"/>
        <v>-5.9336264562142378E-5</v>
      </c>
    </row>
    <row r="137" spans="1:13" x14ac:dyDescent="0.2">
      <c r="A137" s="1">
        <v>42592</v>
      </c>
      <c r="B137">
        <v>102.398483</v>
      </c>
      <c r="C137">
        <v>768.55999799999995</v>
      </c>
      <c r="D137">
        <v>54.119259</v>
      </c>
      <c r="E137">
        <v>93.93</v>
      </c>
      <c r="F137">
        <v>77.569817</v>
      </c>
      <c r="G137">
        <v>84.474000000000004</v>
      </c>
      <c r="H137" s="26">
        <f t="shared" si="22"/>
        <v>-7.4718149433111161E-3</v>
      </c>
      <c r="I137" s="27">
        <f t="shared" si="22"/>
        <v>3.2533656438838403E-4</v>
      </c>
      <c r="J137" s="27">
        <f t="shared" si="22"/>
        <v>-3.0973287475699112E-3</v>
      </c>
      <c r="K137" s="27">
        <f t="shared" si="21"/>
        <v>-6.3854834692624507E-4</v>
      </c>
      <c r="L137" s="27">
        <f t="shared" si="20"/>
        <v>3.7144920803825047E-3</v>
      </c>
      <c r="M137" s="27">
        <f t="shared" si="20"/>
        <v>2.5009347087837116E-3</v>
      </c>
    </row>
    <row r="138" spans="1:13" x14ac:dyDescent="0.2">
      <c r="A138" s="1">
        <v>42593</v>
      </c>
      <c r="B138">
        <v>102.3321</v>
      </c>
      <c r="C138">
        <v>771.23999000000003</v>
      </c>
      <c r="D138">
        <v>54.380423999999998</v>
      </c>
      <c r="E138">
        <v>95.889999000000003</v>
      </c>
      <c r="F138">
        <v>77.947272999999996</v>
      </c>
      <c r="G138">
        <v>83.311999999999998</v>
      </c>
      <c r="H138" s="26">
        <f t="shared" si="22"/>
        <v>-6.4849131335108765E-4</v>
      </c>
      <c r="I138" s="27">
        <f t="shared" si="22"/>
        <v>3.4809647058488659E-3</v>
      </c>
      <c r="J138" s="27">
        <f t="shared" si="22"/>
        <v>4.8141247452686354E-3</v>
      </c>
      <c r="K138" s="27">
        <f t="shared" si="21"/>
        <v>2.0651866730549622E-2</v>
      </c>
      <c r="L138" s="27">
        <f t="shared" si="20"/>
        <v>4.8542155872243163E-3</v>
      </c>
      <c r="M138" s="27">
        <f t="shared" si="20"/>
        <v>-1.3851198287902083E-2</v>
      </c>
    </row>
    <row r="139" spans="1:13" x14ac:dyDescent="0.2">
      <c r="A139" s="1">
        <v>42594</v>
      </c>
      <c r="B139">
        <v>102.569138</v>
      </c>
      <c r="C139">
        <v>772.55999799999995</v>
      </c>
      <c r="D139">
        <v>54.044632</v>
      </c>
      <c r="E139">
        <v>96.589995999999999</v>
      </c>
      <c r="F139">
        <v>78.225891000000004</v>
      </c>
      <c r="G139">
        <v>83.683000000000007</v>
      </c>
      <c r="H139" s="26">
        <f t="shared" si="22"/>
        <v>2.3136815380402648E-3</v>
      </c>
      <c r="I139" s="27">
        <f t="shared" si="22"/>
        <v>1.7100768648039965E-3</v>
      </c>
      <c r="J139" s="27">
        <f t="shared" si="22"/>
        <v>-6.1940124536607908E-3</v>
      </c>
      <c r="K139" s="27">
        <f t="shared" si="21"/>
        <v>7.2734840420756374E-3</v>
      </c>
      <c r="L139" s="27">
        <f t="shared" si="20"/>
        <v>3.5680687828426602E-3</v>
      </c>
      <c r="M139" s="27">
        <f t="shared" si="20"/>
        <v>4.4432541138634428E-3</v>
      </c>
    </row>
    <row r="140" spans="1:13" x14ac:dyDescent="0.2">
      <c r="A140" s="1">
        <v>42597</v>
      </c>
      <c r="B140">
        <v>103.80173499999999</v>
      </c>
      <c r="C140">
        <v>768.48999000000003</v>
      </c>
      <c r="D140">
        <v>54.212524000000002</v>
      </c>
      <c r="E140">
        <v>95.309997999999993</v>
      </c>
      <c r="F140">
        <v>78.207909000000001</v>
      </c>
      <c r="G140">
        <v>82.486999999999995</v>
      </c>
      <c r="H140" s="26">
        <f t="shared" si="22"/>
        <v>1.1945597161083787E-2</v>
      </c>
      <c r="I140" s="27">
        <f t="shared" si="22"/>
        <v>-5.2821355501524144E-3</v>
      </c>
      <c r="J140" s="27">
        <f t="shared" si="22"/>
        <v>3.1017281592625717E-3</v>
      </c>
      <c r="K140" s="27">
        <f t="shared" si="21"/>
        <v>-1.3340458813671975E-2</v>
      </c>
      <c r="L140" s="27">
        <f t="shared" si="20"/>
        <v>-2.2989916602686474E-4</v>
      </c>
      <c r="M140" s="27">
        <f t="shared" si="20"/>
        <v>-1.439514536771134E-2</v>
      </c>
    </row>
    <row r="141" spans="1:13" x14ac:dyDescent="0.2">
      <c r="A141" s="1">
        <v>42598</v>
      </c>
      <c r="B141">
        <v>103.70689400000001</v>
      </c>
      <c r="C141">
        <v>764.03997800000002</v>
      </c>
      <c r="D141">
        <v>53.912174</v>
      </c>
      <c r="E141">
        <v>95.120002999999997</v>
      </c>
      <c r="F141">
        <v>77.812461999999996</v>
      </c>
      <c r="G141">
        <v>83.292000000000002</v>
      </c>
      <c r="H141" s="26">
        <f t="shared" si="22"/>
        <v>-9.1409217111445933E-4</v>
      </c>
      <c r="I141" s="27">
        <f t="shared" si="22"/>
        <v>-5.8074224970843828E-3</v>
      </c>
      <c r="J141" s="27">
        <f t="shared" si="22"/>
        <v>-5.555636743185639E-3</v>
      </c>
      <c r="K141" s="27">
        <f t="shared" si="21"/>
        <v>-1.9954320437428775E-3</v>
      </c>
      <c r="L141" s="27">
        <f t="shared" si="20"/>
        <v>-5.0691822390749111E-3</v>
      </c>
      <c r="M141" s="27">
        <f t="shared" si="20"/>
        <v>9.7118009787515204E-3</v>
      </c>
    </row>
    <row r="142" spans="1:13" x14ac:dyDescent="0.2">
      <c r="A142" s="1">
        <v>42599</v>
      </c>
      <c r="B142">
        <v>103.555183</v>
      </c>
      <c r="C142">
        <v>764.63000499999998</v>
      </c>
      <c r="D142">
        <v>54.024802999999999</v>
      </c>
      <c r="E142">
        <v>96.370002999999997</v>
      </c>
      <c r="F142">
        <v>78.153992000000002</v>
      </c>
      <c r="G142">
        <v>83.302000000000007</v>
      </c>
      <c r="H142" s="26">
        <f t="shared" si="22"/>
        <v>-1.463953553790533E-3</v>
      </c>
      <c r="I142" s="27">
        <f t="shared" si="22"/>
        <v>7.7194821100884587E-4</v>
      </c>
      <c r="J142" s="27">
        <f t="shared" si="22"/>
        <v>2.086940805799332E-3</v>
      </c>
      <c r="K142" s="27">
        <f t="shared" si="21"/>
        <v>1.3055697071580873E-2</v>
      </c>
      <c r="L142" s="27">
        <f t="shared" si="20"/>
        <v>4.3795385113877348E-3</v>
      </c>
      <c r="M142" s="27">
        <f t="shared" si="20"/>
        <v>1.2005234296562162E-4</v>
      </c>
    </row>
    <row r="143" spans="1:13" x14ac:dyDescent="0.2">
      <c r="A143" s="1">
        <v>42600</v>
      </c>
      <c r="B143">
        <v>103.422455</v>
      </c>
      <c r="C143">
        <v>764.46002199999998</v>
      </c>
      <c r="D143">
        <v>54.062354999999997</v>
      </c>
      <c r="E143">
        <v>96.160004000000001</v>
      </c>
      <c r="F143">
        <v>78.585373000000004</v>
      </c>
      <c r="G143">
        <v>83.781000000000006</v>
      </c>
      <c r="H143" s="26">
        <f t="shared" si="22"/>
        <v>-1.2825348619897351E-3</v>
      </c>
      <c r="I143" s="27">
        <f t="shared" si="22"/>
        <v>-2.2233223381059E-4</v>
      </c>
      <c r="J143" s="27">
        <f t="shared" si="22"/>
        <v>6.9484668124726741E-4</v>
      </c>
      <c r="K143" s="27">
        <f t="shared" si="21"/>
        <v>-2.1814686089808733E-3</v>
      </c>
      <c r="L143" s="27">
        <f t="shared" si="20"/>
        <v>5.5044511530323312E-3</v>
      </c>
      <c r="M143" s="27">
        <f t="shared" si="20"/>
        <v>5.7336929821595094E-3</v>
      </c>
    </row>
    <row r="144" spans="1:13" x14ac:dyDescent="0.2">
      <c r="A144" s="1">
        <v>42601</v>
      </c>
      <c r="B144">
        <v>103.687935</v>
      </c>
      <c r="C144">
        <v>757.30999799999995</v>
      </c>
      <c r="D144">
        <v>54.081122999999998</v>
      </c>
      <c r="E144">
        <v>95.870002999999997</v>
      </c>
      <c r="F144">
        <v>78.468536</v>
      </c>
      <c r="G144">
        <v>83.552000000000007</v>
      </c>
      <c r="H144" s="26">
        <f t="shared" si="22"/>
        <v>2.563658398809978E-3</v>
      </c>
      <c r="I144" s="27">
        <f t="shared" si="22"/>
        <v>-9.3970528016107807E-3</v>
      </c>
      <c r="J144" s="27">
        <f t="shared" si="22"/>
        <v>3.4709444407597043E-4</v>
      </c>
      <c r="K144" s="27">
        <f t="shared" si="21"/>
        <v>-3.0203740029545248E-3</v>
      </c>
      <c r="L144" s="27">
        <f t="shared" si="20"/>
        <v>-1.487858816092764E-3</v>
      </c>
      <c r="M144" s="27">
        <f t="shared" si="20"/>
        <v>-2.7370589538539014E-3</v>
      </c>
    </row>
    <row r="145" spans="1:13" x14ac:dyDescent="0.2">
      <c r="A145" s="1">
        <v>42604</v>
      </c>
      <c r="B145">
        <v>102.882019</v>
      </c>
      <c r="C145">
        <v>759.47997999999995</v>
      </c>
      <c r="D145">
        <v>54.128051999999997</v>
      </c>
      <c r="E145">
        <v>95.260002</v>
      </c>
      <c r="F145">
        <v>78.055130000000005</v>
      </c>
      <c r="G145">
        <v>85.16</v>
      </c>
      <c r="H145" s="26">
        <f t="shared" si="22"/>
        <v>-7.80287813789147E-3</v>
      </c>
      <c r="I145" s="27">
        <f t="shared" si="22"/>
        <v>2.861284043189135E-3</v>
      </c>
      <c r="J145" s="27">
        <f t="shared" si="22"/>
        <v>8.6737567202079598E-4</v>
      </c>
      <c r="K145" s="27">
        <f t="shared" si="21"/>
        <v>-6.3831220133946012E-3</v>
      </c>
      <c r="L145" s="27">
        <f t="shared" si="20"/>
        <v>-5.2823572542968949E-3</v>
      </c>
      <c r="M145" s="27">
        <f t="shared" si="20"/>
        <v>1.9062647508560213E-2</v>
      </c>
    </row>
    <row r="146" spans="1:13" x14ac:dyDescent="0.2">
      <c r="A146" s="1">
        <v>42605</v>
      </c>
      <c r="B146">
        <v>103.204376</v>
      </c>
      <c r="C146">
        <v>762.45001200000002</v>
      </c>
      <c r="D146">
        <v>54.334541000000002</v>
      </c>
      <c r="E146">
        <v>95.940002000000007</v>
      </c>
      <c r="F146">
        <v>78.549430999999998</v>
      </c>
      <c r="G146">
        <v>85.302999999999997</v>
      </c>
      <c r="H146" s="26">
        <f t="shared" si="22"/>
        <v>3.1283701469073419E-3</v>
      </c>
      <c r="I146" s="27">
        <f t="shared" si="22"/>
        <v>3.9029860583516163E-3</v>
      </c>
      <c r="J146" s="27">
        <f t="shared" si="22"/>
        <v>3.8075661618286456E-3</v>
      </c>
      <c r="K146" s="27">
        <f t="shared" si="21"/>
        <v>7.1130005523948377E-3</v>
      </c>
      <c r="L146" s="27">
        <f t="shared" si="20"/>
        <v>6.3127489821076781E-3</v>
      </c>
      <c r="M146" s="27">
        <f t="shared" si="20"/>
        <v>1.6777838421818813E-3</v>
      </c>
    </row>
    <row r="147" spans="1:13" x14ac:dyDescent="0.2">
      <c r="A147" s="1">
        <v>42606</v>
      </c>
      <c r="B147">
        <v>102.42691000000001</v>
      </c>
      <c r="C147">
        <v>757.25</v>
      </c>
      <c r="D147">
        <v>54.390858000000001</v>
      </c>
      <c r="E147">
        <v>95.18</v>
      </c>
      <c r="F147">
        <v>78.468536</v>
      </c>
      <c r="G147">
        <v>86.328999999999994</v>
      </c>
      <c r="H147" s="26">
        <f t="shared" si="22"/>
        <v>-7.561784199117876E-3</v>
      </c>
      <c r="I147" s="27">
        <f t="shared" si="22"/>
        <v>-6.8434983924113742E-3</v>
      </c>
      <c r="J147" s="27">
        <f t="shared" si="22"/>
        <v>1.0359493835763183E-3</v>
      </c>
      <c r="K147" s="27">
        <f t="shared" si="21"/>
        <v>-7.953181227315571E-3</v>
      </c>
      <c r="L147" s="27">
        <f t="shared" si="20"/>
        <v>-1.0303917278107536E-3</v>
      </c>
      <c r="M147" s="27">
        <f t="shared" si="20"/>
        <v>1.1955954854061012E-2</v>
      </c>
    </row>
    <row r="148" spans="1:13" x14ac:dyDescent="0.2">
      <c r="A148" s="1">
        <v>42607</v>
      </c>
      <c r="B148">
        <v>101.990784</v>
      </c>
      <c r="C148">
        <v>759.21997099999999</v>
      </c>
      <c r="D148">
        <v>54.597343000000002</v>
      </c>
      <c r="E148">
        <v>97.32</v>
      </c>
      <c r="F148">
        <v>78.998795000000001</v>
      </c>
      <c r="G148">
        <v>85.385000000000005</v>
      </c>
      <c r="H148" s="26">
        <f t="shared" si="22"/>
        <v>-4.2670147891117425E-3</v>
      </c>
      <c r="I148" s="27">
        <f t="shared" si="22"/>
        <v>2.5981023637834237E-3</v>
      </c>
      <c r="J148" s="27">
        <f t="shared" si="22"/>
        <v>3.7891302940359474E-3</v>
      </c>
      <c r="K148" s="27">
        <f t="shared" si="21"/>
        <v>2.2234682222357381E-2</v>
      </c>
      <c r="L148" s="27">
        <f t="shared" si="20"/>
        <v>6.7348700323127571E-3</v>
      </c>
      <c r="M148" s="27">
        <f t="shared" si="20"/>
        <v>-1.0995137382319253E-2</v>
      </c>
    </row>
    <row r="149" spans="1:13" x14ac:dyDescent="0.2">
      <c r="A149" s="1">
        <v>42608</v>
      </c>
      <c r="B149">
        <v>101.393433</v>
      </c>
      <c r="C149">
        <v>769</v>
      </c>
      <c r="D149">
        <v>54.465938999999999</v>
      </c>
      <c r="E149">
        <v>97.580001999999993</v>
      </c>
      <c r="F149">
        <v>78.711205000000007</v>
      </c>
      <c r="G149">
        <v>84.998000000000005</v>
      </c>
      <c r="H149" s="26">
        <f t="shared" si="22"/>
        <v>-5.8741305147823374E-3</v>
      </c>
      <c r="I149" s="27">
        <f t="shared" si="22"/>
        <v>1.2799417234513926E-2</v>
      </c>
      <c r="J149" s="27">
        <f t="shared" si="22"/>
        <v>-2.40968474768598E-3</v>
      </c>
      <c r="K149" s="27">
        <f t="shared" si="21"/>
        <v>2.6680569683724298E-3</v>
      </c>
      <c r="L149" s="27">
        <f t="shared" si="20"/>
        <v>-3.6470777854758826E-3</v>
      </c>
      <c r="M149" s="27">
        <f t="shared" si="20"/>
        <v>-4.5427145374715081E-3</v>
      </c>
    </row>
    <row r="150" spans="1:13" x14ac:dyDescent="0.2">
      <c r="A150" s="1">
        <v>42611</v>
      </c>
      <c r="B150">
        <v>101.27967099999999</v>
      </c>
      <c r="C150">
        <v>771.28997800000002</v>
      </c>
      <c r="D150">
        <v>54.531643000000003</v>
      </c>
      <c r="E150">
        <v>97.300003000000004</v>
      </c>
      <c r="F150">
        <v>79.358299000000002</v>
      </c>
      <c r="G150">
        <v>84.876000000000005</v>
      </c>
      <c r="H150" s="26">
        <f t="shared" si="22"/>
        <v>-1.1226157758706958E-3</v>
      </c>
      <c r="I150" s="27">
        <f t="shared" si="22"/>
        <v>2.9734397028020427E-3</v>
      </c>
      <c r="J150" s="27">
        <f t="shared" si="22"/>
        <v>1.2056048721944494E-3</v>
      </c>
      <c r="K150" s="27">
        <f t="shared" si="21"/>
        <v>-2.8735548592583406E-3</v>
      </c>
      <c r="L150" s="27">
        <f t="shared" si="20"/>
        <v>8.1875073744743197E-3</v>
      </c>
      <c r="M150" s="27">
        <f t="shared" si="20"/>
        <v>-1.4363589598775566E-3</v>
      </c>
    </row>
    <row r="151" spans="1:13" x14ac:dyDescent="0.2">
      <c r="A151" s="1">
        <v>42612</v>
      </c>
      <c r="B151">
        <v>100.502213</v>
      </c>
      <c r="C151">
        <v>767.580017</v>
      </c>
      <c r="D151">
        <v>54.334541000000002</v>
      </c>
      <c r="E151">
        <v>97.449996999999996</v>
      </c>
      <c r="F151">
        <v>78.675255000000007</v>
      </c>
      <c r="G151">
        <v>85.537000000000006</v>
      </c>
      <c r="H151" s="26">
        <f t="shared" si="22"/>
        <v>-7.7059628131752435E-3</v>
      </c>
      <c r="I151" s="27">
        <f t="shared" si="22"/>
        <v>-4.8216785039190786E-3</v>
      </c>
      <c r="J151" s="27">
        <f t="shared" si="22"/>
        <v>-3.6209998021206934E-3</v>
      </c>
      <c r="K151" s="27">
        <f t="shared" si="21"/>
        <v>1.540375144115611E-3</v>
      </c>
      <c r="L151" s="27">
        <f t="shared" si="20"/>
        <v>-8.6443446478360782E-3</v>
      </c>
      <c r="M151" s="27">
        <f t="shared" si="20"/>
        <v>7.7576630302294385E-3</v>
      </c>
    </row>
    <row r="152" spans="1:13" x14ac:dyDescent="0.2">
      <c r="A152" s="1">
        <v>42613</v>
      </c>
      <c r="B152">
        <v>100.59702299999999</v>
      </c>
      <c r="C152">
        <v>769.15997300000004</v>
      </c>
      <c r="D152">
        <v>53.930954</v>
      </c>
      <c r="E152">
        <v>97.449996999999996</v>
      </c>
      <c r="F152">
        <v>78.468536</v>
      </c>
      <c r="G152">
        <v>85.929000000000002</v>
      </c>
      <c r="H152" s="26">
        <f t="shared" si="22"/>
        <v>9.4291762525226862E-4</v>
      </c>
      <c r="I152" s="27">
        <f t="shared" si="22"/>
        <v>2.0562444746293667E-3</v>
      </c>
      <c r="J152" s="27">
        <f t="shared" si="22"/>
        <v>-7.4555400951986485E-3</v>
      </c>
      <c r="K152" s="27">
        <f t="shared" si="21"/>
        <v>0</v>
      </c>
      <c r="L152" s="27">
        <f t="shared" si="20"/>
        <v>-2.6309549734751616E-3</v>
      </c>
      <c r="M152" s="27">
        <f t="shared" si="20"/>
        <v>4.5723430060718804E-3</v>
      </c>
    </row>
    <row r="153" spans="1:13" x14ac:dyDescent="0.2">
      <c r="A153" s="1">
        <v>42614</v>
      </c>
      <c r="B153">
        <v>101.194344</v>
      </c>
      <c r="C153">
        <v>770.61999500000002</v>
      </c>
      <c r="D153">
        <v>54.052967000000002</v>
      </c>
      <c r="E153">
        <v>97.379997000000003</v>
      </c>
      <c r="F153">
        <v>79.367271000000002</v>
      </c>
      <c r="G153">
        <v>87.575000000000003</v>
      </c>
      <c r="H153" s="26">
        <f t="shared" si="22"/>
        <v>5.9202011809895731E-3</v>
      </c>
      <c r="I153" s="27">
        <f t="shared" si="22"/>
        <v>1.8964039900566079E-3</v>
      </c>
      <c r="J153" s="27">
        <f t="shared" si="22"/>
        <v>2.2598374053360059E-3</v>
      </c>
      <c r="K153" s="27">
        <f t="shared" si="21"/>
        <v>-7.1857522114425075E-4</v>
      </c>
      <c r="L153" s="27">
        <f t="shared" si="20"/>
        <v>1.1388350089607764E-2</v>
      </c>
      <c r="M153" s="27">
        <f t="shared" si="20"/>
        <v>1.8974195205395797E-2</v>
      </c>
    </row>
    <row r="154" spans="1:13" x14ac:dyDescent="0.2">
      <c r="A154" s="1">
        <v>42615</v>
      </c>
      <c r="B154">
        <v>102.14247899999999</v>
      </c>
      <c r="C154">
        <v>772.44000200000005</v>
      </c>
      <c r="D154">
        <v>54.128051999999997</v>
      </c>
      <c r="E154">
        <v>97.379997000000003</v>
      </c>
      <c r="F154">
        <v>79.268424999999993</v>
      </c>
      <c r="G154">
        <v>86.659000000000006</v>
      </c>
      <c r="H154" s="26">
        <f t="shared" si="22"/>
        <v>9.3258255705042283E-3</v>
      </c>
      <c r="I154" s="27">
        <f t="shared" si="22"/>
        <v>2.3589592725097859E-3</v>
      </c>
      <c r="J154" s="27">
        <f t="shared" si="22"/>
        <v>1.3881365280338648E-3</v>
      </c>
      <c r="K154" s="27">
        <f t="shared" si="21"/>
        <v>0</v>
      </c>
      <c r="L154" s="27">
        <f t="shared" si="20"/>
        <v>-1.2462013945773406E-3</v>
      </c>
      <c r="M154" s="27">
        <f t="shared" si="20"/>
        <v>-1.0514692187546599E-2</v>
      </c>
    </row>
    <row r="155" spans="1:13" x14ac:dyDescent="0.2">
      <c r="A155" s="1">
        <v>42619</v>
      </c>
      <c r="B155">
        <v>102.114029</v>
      </c>
      <c r="C155">
        <v>788.86999500000002</v>
      </c>
      <c r="D155">
        <v>54.071742999999998</v>
      </c>
      <c r="E155">
        <v>100.089996</v>
      </c>
      <c r="F155">
        <v>79.663856999999993</v>
      </c>
      <c r="G155">
        <v>86.658000000000001</v>
      </c>
      <c r="H155" s="26">
        <f t="shared" si="22"/>
        <v>-2.7857129706709171E-4</v>
      </c>
      <c r="I155" s="27">
        <f t="shared" si="22"/>
        <v>2.1047196964658847E-2</v>
      </c>
      <c r="J155" s="27">
        <f t="shared" si="22"/>
        <v>-1.0408338589450485E-3</v>
      </c>
      <c r="K155" s="27">
        <f t="shared" si="21"/>
        <v>2.7448921319487153E-2</v>
      </c>
      <c r="L155" s="27">
        <f t="shared" si="20"/>
        <v>4.9761170101998518E-3</v>
      </c>
      <c r="M155" s="27">
        <f t="shared" si="20"/>
        <v>-1.1539548919234429E-5</v>
      </c>
    </row>
    <row r="156" spans="1:13" x14ac:dyDescent="0.2">
      <c r="A156" s="1">
        <v>42620</v>
      </c>
      <c r="B156">
        <v>102.73979199999999</v>
      </c>
      <c r="C156">
        <v>784.47997999999995</v>
      </c>
      <c r="D156">
        <v>54.118664000000003</v>
      </c>
      <c r="E156">
        <v>99.150002000000001</v>
      </c>
      <c r="F156">
        <v>79.043732000000006</v>
      </c>
      <c r="G156">
        <v>85.643000000000001</v>
      </c>
      <c r="H156" s="26">
        <f t="shared" si="22"/>
        <v>6.1093802722654448E-3</v>
      </c>
      <c r="I156" s="27">
        <f t="shared" si="22"/>
        <v>-5.5804829980540564E-3</v>
      </c>
      <c r="J156" s="27">
        <f t="shared" si="22"/>
        <v>8.6737824993545008E-4</v>
      </c>
      <c r="K156" s="27">
        <f t="shared" si="21"/>
        <v>-9.4358661296321394E-3</v>
      </c>
      <c r="L156" s="27">
        <f t="shared" si="20"/>
        <v>-7.8147259349170949E-3</v>
      </c>
      <c r="M156" s="27">
        <f t="shared" si="20"/>
        <v>-1.178184387950632E-2</v>
      </c>
    </row>
    <row r="157" spans="1:13" x14ac:dyDescent="0.2">
      <c r="A157" s="1">
        <v>42621</v>
      </c>
      <c r="B157">
        <v>100.047104</v>
      </c>
      <c r="C157">
        <v>784.05999799999995</v>
      </c>
      <c r="D157">
        <v>53.902790000000003</v>
      </c>
      <c r="E157">
        <v>99.660004000000001</v>
      </c>
      <c r="F157">
        <v>78.890945000000002</v>
      </c>
      <c r="G157">
        <v>85.180999999999997</v>
      </c>
      <c r="H157" s="26">
        <f t="shared" si="22"/>
        <v>-2.6558385425561565E-2</v>
      </c>
      <c r="I157" s="27">
        <f t="shared" si="22"/>
        <v>-5.3550692481803112E-4</v>
      </c>
      <c r="J157" s="27">
        <f t="shared" si="22"/>
        <v>-3.9968780161540032E-3</v>
      </c>
      <c r="K157" s="27">
        <f t="shared" si="21"/>
        <v>5.1305578524595509E-3</v>
      </c>
      <c r="L157" s="27">
        <f t="shared" si="20"/>
        <v>-1.9348131843547362E-3</v>
      </c>
      <c r="M157" s="27">
        <f t="shared" si="20"/>
        <v>-5.4090891963883368E-3</v>
      </c>
    </row>
    <row r="158" spans="1:13" x14ac:dyDescent="0.2">
      <c r="A158" s="1">
        <v>42622</v>
      </c>
      <c r="B158">
        <v>97.781058999999999</v>
      </c>
      <c r="C158">
        <v>760.14001499999995</v>
      </c>
      <c r="D158">
        <v>52.757725000000001</v>
      </c>
      <c r="E158">
        <v>96.5</v>
      </c>
      <c r="F158">
        <v>77.506896999999995</v>
      </c>
      <c r="G158">
        <v>85.957999999999998</v>
      </c>
      <c r="H158" s="26">
        <f t="shared" si="22"/>
        <v>-2.2910227556053618E-2</v>
      </c>
      <c r="I158" s="27">
        <f t="shared" si="22"/>
        <v>-3.0982898908285945E-2</v>
      </c>
      <c r="J158" s="27">
        <f t="shared" si="22"/>
        <v>-2.147203196679838E-2</v>
      </c>
      <c r="K158" s="27">
        <f t="shared" si="21"/>
        <v>-3.2221424644781484E-2</v>
      </c>
      <c r="L158" s="27">
        <f t="shared" si="20"/>
        <v>-1.7699529791782017E-2</v>
      </c>
      <c r="M158" s="27">
        <f t="shared" si="20"/>
        <v>9.0804005968028265E-3</v>
      </c>
    </row>
    <row r="159" spans="1:13" x14ac:dyDescent="0.2">
      <c r="A159" s="1">
        <v>42625</v>
      </c>
      <c r="B159">
        <v>99.971252000000007</v>
      </c>
      <c r="C159">
        <v>771.48999000000003</v>
      </c>
      <c r="D159">
        <v>53.546135</v>
      </c>
      <c r="E159">
        <v>99.050003000000004</v>
      </c>
      <c r="F159">
        <v>79.313346999999993</v>
      </c>
      <c r="G159">
        <v>86.206000000000003</v>
      </c>
      <c r="H159" s="26">
        <f t="shared" si="22"/>
        <v>2.2151777130272228E-2</v>
      </c>
      <c r="I159" s="27">
        <f t="shared" si="22"/>
        <v>1.4821050419256958E-2</v>
      </c>
      <c r="J159" s="27">
        <f t="shared" si="22"/>
        <v>1.4833411620385931E-2</v>
      </c>
      <c r="K159" s="27">
        <f t="shared" si="21"/>
        <v>2.60817950873528E-2</v>
      </c>
      <c r="L159" s="27">
        <f t="shared" si="20"/>
        <v>2.3039498744605574E-2</v>
      </c>
      <c r="M159" s="27">
        <f t="shared" si="20"/>
        <v>2.8809759477448332E-3</v>
      </c>
    </row>
    <row r="160" spans="1:13" x14ac:dyDescent="0.2">
      <c r="A160" s="1">
        <v>42626</v>
      </c>
      <c r="B160">
        <v>102.35105900000001</v>
      </c>
      <c r="C160">
        <v>761.01000999999997</v>
      </c>
      <c r="D160">
        <v>53.058075000000002</v>
      </c>
      <c r="E160">
        <v>96.089995999999999</v>
      </c>
      <c r="F160">
        <v>78.234863000000004</v>
      </c>
      <c r="G160">
        <v>86.317999999999998</v>
      </c>
      <c r="H160" s="26">
        <f t="shared" si="22"/>
        <v>2.3525994245022837E-2</v>
      </c>
      <c r="I160" s="27">
        <f t="shared" si="22"/>
        <v>-1.367718547423225E-2</v>
      </c>
      <c r="J160" s="27">
        <f t="shared" si="22"/>
        <v>-9.1565503840041976E-3</v>
      </c>
      <c r="K160" s="27">
        <f t="shared" si="21"/>
        <v>-3.0339592770758095E-2</v>
      </c>
      <c r="L160" s="27">
        <f t="shared" si="20"/>
        <v>-1.3691058074518307E-2</v>
      </c>
      <c r="M160" s="27">
        <f t="shared" si="20"/>
        <v>1.29837026423915E-3</v>
      </c>
    </row>
    <row r="161" spans="1:13" x14ac:dyDescent="0.2">
      <c r="A161" s="1">
        <v>42627</v>
      </c>
      <c r="B161">
        <v>105.972939</v>
      </c>
      <c r="C161">
        <v>761.09002699999996</v>
      </c>
      <c r="D161">
        <v>52.804645999999998</v>
      </c>
      <c r="E161">
        <v>97.010002</v>
      </c>
      <c r="F161">
        <v>78.198929000000007</v>
      </c>
      <c r="G161">
        <v>86.268000000000001</v>
      </c>
      <c r="H161" s="26">
        <f t="shared" si="22"/>
        <v>3.4775110163753765E-2</v>
      </c>
      <c r="I161" s="27">
        <f t="shared" si="22"/>
        <v>1.0514026427786833E-4</v>
      </c>
      <c r="J161" s="27">
        <f t="shared" si="22"/>
        <v>-4.787889102740815E-3</v>
      </c>
      <c r="K161" s="27">
        <f t="shared" si="21"/>
        <v>9.528875928088331E-3</v>
      </c>
      <c r="L161" s="27">
        <f t="shared" si="20"/>
        <v>-4.5941481277936042E-4</v>
      </c>
      <c r="M161" s="27">
        <f t="shared" si="20"/>
        <v>-5.7942129024220039E-4</v>
      </c>
    </row>
    <row r="162" spans="1:13" x14ac:dyDescent="0.2">
      <c r="A162" s="1">
        <v>42628</v>
      </c>
      <c r="B162">
        <v>109.575851</v>
      </c>
      <c r="C162">
        <v>769.69000200000005</v>
      </c>
      <c r="D162">
        <v>53.677528000000002</v>
      </c>
      <c r="E162">
        <v>97.339995999999999</v>
      </c>
      <c r="F162">
        <v>79.142600999999999</v>
      </c>
      <c r="G162">
        <v>85.721000000000004</v>
      </c>
      <c r="H162" s="26">
        <f t="shared" si="22"/>
        <v>3.3433243578209496E-2</v>
      </c>
      <c r="I162" s="27">
        <f t="shared" si="22"/>
        <v>1.1236187194962432E-2</v>
      </c>
      <c r="J162" s="27">
        <f t="shared" si="22"/>
        <v>1.6395261667068891E-2</v>
      </c>
      <c r="K162" s="27">
        <f t="shared" si="21"/>
        <v>3.3958767226083438E-3</v>
      </c>
      <c r="L162" s="27">
        <f t="shared" si="20"/>
        <v>1.1995349419333985E-2</v>
      </c>
      <c r="M162" s="27">
        <f t="shared" si="20"/>
        <v>-6.3608933634637507E-3</v>
      </c>
    </row>
    <row r="163" spans="1:13" x14ac:dyDescent="0.2">
      <c r="A163" s="1">
        <v>42629</v>
      </c>
      <c r="B163">
        <v>108.959564</v>
      </c>
      <c r="C163">
        <v>778.52002000000005</v>
      </c>
      <c r="D163">
        <v>53.733848999999999</v>
      </c>
      <c r="E163">
        <v>99.480002999999996</v>
      </c>
      <c r="F163">
        <v>79.133598000000006</v>
      </c>
      <c r="G163">
        <v>84.74</v>
      </c>
      <c r="H163" s="26">
        <f t="shared" si="22"/>
        <v>-5.6401717200133721E-3</v>
      </c>
      <c r="I163" s="27">
        <f t="shared" si="22"/>
        <v>1.1406868084655866E-2</v>
      </c>
      <c r="J163" s="27">
        <f t="shared" si="22"/>
        <v>1.0486972001422087E-3</v>
      </c>
      <c r="K163" s="27">
        <f t="shared" si="21"/>
        <v>2.1746685779787379E-2</v>
      </c>
      <c r="L163" s="27">
        <f t="shared" si="20"/>
        <v>-1.1376315664119133E-4</v>
      </c>
      <c r="M163" s="27">
        <f t="shared" si="20"/>
        <v>-1.1510091227858009E-2</v>
      </c>
    </row>
    <row r="164" spans="1:13" x14ac:dyDescent="0.2">
      <c r="A164" s="1">
        <v>42632</v>
      </c>
      <c r="B164">
        <v>107.68905599999999</v>
      </c>
      <c r="C164">
        <v>775.09997599999997</v>
      </c>
      <c r="D164">
        <v>53.433506000000001</v>
      </c>
      <c r="E164">
        <v>98.059997999999993</v>
      </c>
      <c r="F164">
        <v>79.421211</v>
      </c>
      <c r="G164">
        <v>84.171999999999997</v>
      </c>
      <c r="H164" s="26">
        <f t="shared" si="22"/>
        <v>-1.1728877524525325E-2</v>
      </c>
      <c r="I164" s="27">
        <f t="shared" si="22"/>
        <v>-4.4026847404257715E-3</v>
      </c>
      <c r="J164" s="27">
        <f t="shared" si="22"/>
        <v>-5.6051357493384765E-3</v>
      </c>
      <c r="K164" s="27">
        <f t="shared" si="21"/>
        <v>-1.4377133264608046E-2</v>
      </c>
      <c r="L164" s="27">
        <f t="shared" si="20"/>
        <v>3.6279355672074408E-3</v>
      </c>
      <c r="M164" s="27">
        <f t="shared" si="20"/>
        <v>-6.7254208220361086E-3</v>
      </c>
    </row>
    <row r="165" spans="1:13" x14ac:dyDescent="0.2">
      <c r="A165" s="1">
        <v>42633</v>
      </c>
      <c r="B165">
        <v>107.679581</v>
      </c>
      <c r="C165">
        <v>780.21997099999999</v>
      </c>
      <c r="D165">
        <v>53.320869000000002</v>
      </c>
      <c r="E165">
        <v>98.25</v>
      </c>
      <c r="F165">
        <v>79.609939999999995</v>
      </c>
      <c r="G165">
        <v>84.090999999999994</v>
      </c>
      <c r="H165" s="26">
        <f t="shared" si="22"/>
        <v>-8.7988670384758921E-5</v>
      </c>
      <c r="I165" s="27">
        <f t="shared" si="22"/>
        <v>6.5838717039807806E-3</v>
      </c>
      <c r="J165" s="27">
        <f t="shared" si="22"/>
        <v>-2.1102093810686047E-3</v>
      </c>
      <c r="K165" s="27">
        <f t="shared" si="21"/>
        <v>1.9357349219597463E-3</v>
      </c>
      <c r="L165" s="27">
        <f t="shared" si="20"/>
        <v>2.3734857908356802E-3</v>
      </c>
      <c r="M165" s="27">
        <f t="shared" si="20"/>
        <v>-9.6277858182570867E-4</v>
      </c>
    </row>
    <row r="166" spans="1:13" x14ac:dyDescent="0.2">
      <c r="A166" s="1">
        <v>42634</v>
      </c>
      <c r="B166">
        <v>107.660614</v>
      </c>
      <c r="C166">
        <v>789.73999000000003</v>
      </c>
      <c r="D166">
        <v>54.212521000000002</v>
      </c>
      <c r="E166">
        <v>94.879997000000003</v>
      </c>
      <c r="F166">
        <v>78.908928000000003</v>
      </c>
      <c r="G166">
        <v>83.316000000000003</v>
      </c>
      <c r="H166" s="26">
        <f t="shared" si="22"/>
        <v>-1.7615847379587088E-4</v>
      </c>
      <c r="I166" s="27">
        <f t="shared" si="22"/>
        <v>1.2127870677048789E-2</v>
      </c>
      <c r="J166" s="27">
        <f t="shared" si="22"/>
        <v>1.6584103523791315E-2</v>
      </c>
      <c r="K166" s="27">
        <f t="shared" si="21"/>
        <v>-3.4902347118842783E-2</v>
      </c>
      <c r="L166" s="27">
        <f t="shared" si="20"/>
        <v>-8.84458208232166E-3</v>
      </c>
      <c r="M166" s="27">
        <f t="shared" si="20"/>
        <v>-9.2589382354146092E-3</v>
      </c>
    </row>
    <row r="167" spans="1:13" x14ac:dyDescent="0.2">
      <c r="A167" s="1">
        <v>42635</v>
      </c>
      <c r="B167">
        <v>108.675133</v>
      </c>
      <c r="C167">
        <v>804.70001200000002</v>
      </c>
      <c r="D167">
        <v>54.268844999999999</v>
      </c>
      <c r="E167">
        <v>95.830001999999993</v>
      </c>
      <c r="F167">
        <v>79.978415999999996</v>
      </c>
      <c r="G167">
        <v>83.27</v>
      </c>
      <c r="H167" s="26">
        <f t="shared" si="22"/>
        <v>9.3791844505734818E-3</v>
      </c>
      <c r="I167" s="27">
        <f t="shared" si="22"/>
        <v>1.876578735972868E-2</v>
      </c>
      <c r="J167" s="27">
        <f t="shared" si="22"/>
        <v>1.0384088463847056E-3</v>
      </c>
      <c r="K167" s="27">
        <f t="shared" si="21"/>
        <v>9.9629055954337988E-3</v>
      </c>
      <c r="L167" s="27">
        <f t="shared" si="20"/>
        <v>1.3462420927594202E-2</v>
      </c>
      <c r="M167" s="27">
        <f t="shared" si="20"/>
        <v>-5.52267311408807E-4</v>
      </c>
    </row>
    <row r="168" spans="1:13" x14ac:dyDescent="0.2">
      <c r="A168" s="1">
        <v>42636</v>
      </c>
      <c r="B168">
        <v>106.86417400000001</v>
      </c>
      <c r="C168">
        <v>805.75</v>
      </c>
      <c r="D168">
        <v>53.902790000000003</v>
      </c>
      <c r="E168">
        <v>95.940002000000007</v>
      </c>
      <c r="F168">
        <v>78.872971000000007</v>
      </c>
      <c r="G168">
        <v>83.094999999999999</v>
      </c>
      <c r="H168" s="26">
        <f t="shared" si="22"/>
        <v>-1.6804374486920331E-2</v>
      </c>
      <c r="I168" s="27">
        <f t="shared" si="22"/>
        <v>1.3039686310703511E-3</v>
      </c>
      <c r="J168" s="27">
        <f t="shared" si="22"/>
        <v>-6.7680662738225624E-3</v>
      </c>
      <c r="K168" s="27">
        <f t="shared" si="21"/>
        <v>1.1472076943183265E-3</v>
      </c>
      <c r="L168" s="27">
        <f t="shared" si="20"/>
        <v>-1.3918201988037263E-2</v>
      </c>
      <c r="M168" s="27">
        <f t="shared" si="20"/>
        <v>-2.1038086682412965E-3</v>
      </c>
    </row>
    <row r="169" spans="1:13" x14ac:dyDescent="0.2">
      <c r="A169" s="1">
        <v>42639</v>
      </c>
      <c r="B169">
        <v>107.025368</v>
      </c>
      <c r="C169">
        <v>799.15997300000004</v>
      </c>
      <c r="D169">
        <v>53.405354000000003</v>
      </c>
      <c r="E169">
        <v>94.559997999999993</v>
      </c>
      <c r="F169">
        <v>78.953850000000003</v>
      </c>
      <c r="G169">
        <v>82.881</v>
      </c>
      <c r="H169" s="26">
        <f t="shared" si="22"/>
        <v>1.5072642543440071E-3</v>
      </c>
      <c r="I169" s="27">
        <f t="shared" si="22"/>
        <v>-8.2123784492743046E-3</v>
      </c>
      <c r="J169" s="27">
        <f t="shared" si="22"/>
        <v>-9.2712359859912375E-3</v>
      </c>
      <c r="K169" s="27">
        <f t="shared" si="21"/>
        <v>-1.4488484413084498E-2</v>
      </c>
      <c r="L169" s="27">
        <f t="shared" si="20"/>
        <v>1.0249082705638135E-3</v>
      </c>
      <c r="M169" s="27">
        <f t="shared" si="20"/>
        <v>-2.5786875040372218E-3</v>
      </c>
    </row>
    <row r="170" spans="1:13" x14ac:dyDescent="0.2">
      <c r="A170" s="1">
        <v>42640</v>
      </c>
      <c r="B170">
        <v>107.22448</v>
      </c>
      <c r="C170">
        <v>816.10998500000005</v>
      </c>
      <c r="D170">
        <v>54.390858000000001</v>
      </c>
      <c r="E170">
        <v>97.07</v>
      </c>
      <c r="F170">
        <v>79.412216000000001</v>
      </c>
      <c r="G170">
        <v>82.957999999999998</v>
      </c>
      <c r="H170" s="26">
        <f t="shared" si="22"/>
        <v>1.8586903018308041E-3</v>
      </c>
      <c r="I170" s="27">
        <f t="shared" si="22"/>
        <v>2.0987989174295136E-2</v>
      </c>
      <c r="J170" s="27">
        <f t="shared" si="22"/>
        <v>1.8285085156559942E-2</v>
      </c>
      <c r="K170" s="27">
        <f t="shared" si="21"/>
        <v>2.6197835216939261E-2</v>
      </c>
      <c r="L170" s="27">
        <f t="shared" si="20"/>
        <v>5.7887057692336584E-3</v>
      </c>
      <c r="M170" s="27">
        <f t="shared" si="20"/>
        <v>9.2861155136268931E-4</v>
      </c>
    </row>
    <row r="171" spans="1:13" x14ac:dyDescent="0.2">
      <c r="A171" s="1">
        <v>42641</v>
      </c>
      <c r="B171">
        <v>108.03986399999999</v>
      </c>
      <c r="C171">
        <v>828.71997099999999</v>
      </c>
      <c r="D171">
        <v>54.465938999999999</v>
      </c>
      <c r="E171">
        <v>97.480002999999996</v>
      </c>
      <c r="F171">
        <v>80.400825999999995</v>
      </c>
      <c r="G171">
        <v>82.155000000000001</v>
      </c>
      <c r="H171" s="26">
        <f t="shared" si="22"/>
        <v>7.5756893546931828E-3</v>
      </c>
      <c r="I171" s="27">
        <f t="shared" si="22"/>
        <v>1.5333175335552621E-2</v>
      </c>
      <c r="J171" s="27">
        <f t="shared" si="22"/>
        <v>1.3794455463499158E-3</v>
      </c>
      <c r="K171" s="27">
        <f t="shared" si="21"/>
        <v>4.2148918084137224E-3</v>
      </c>
      <c r="L171" s="27">
        <f t="shared" si="20"/>
        <v>1.2372239440914002E-2</v>
      </c>
      <c r="M171" s="27">
        <f t="shared" si="20"/>
        <v>-9.7267487230176305E-3</v>
      </c>
    </row>
    <row r="172" spans="1:13" x14ac:dyDescent="0.2">
      <c r="A172" s="1">
        <v>42642</v>
      </c>
      <c r="B172">
        <v>106.361687</v>
      </c>
      <c r="C172">
        <v>829.04998799999998</v>
      </c>
      <c r="D172">
        <v>53.874640999999997</v>
      </c>
      <c r="E172">
        <v>96.669998000000007</v>
      </c>
      <c r="F172">
        <v>79.295387000000005</v>
      </c>
      <c r="G172">
        <v>81.649000000000001</v>
      </c>
      <c r="H172" s="26">
        <f t="shared" si="22"/>
        <v>-1.5654842655526895E-2</v>
      </c>
      <c r="I172" s="27">
        <f t="shared" si="22"/>
        <v>3.9814571686241018E-4</v>
      </c>
      <c r="J172" s="27">
        <f t="shared" si="22"/>
        <v>-1.0915648986803698E-2</v>
      </c>
      <c r="K172" s="27">
        <f t="shared" si="21"/>
        <v>-8.3441637449764728E-3</v>
      </c>
      <c r="L172" s="27">
        <f t="shared" si="20"/>
        <v>-1.3844494315843527E-2</v>
      </c>
      <c r="M172" s="27">
        <f t="shared" si="20"/>
        <v>-6.1781349597482436E-3</v>
      </c>
    </row>
    <row r="173" spans="1:13" x14ac:dyDescent="0.2">
      <c r="A173" s="1">
        <v>42643</v>
      </c>
      <c r="B173">
        <v>107.186554</v>
      </c>
      <c r="C173">
        <v>837.30999799999995</v>
      </c>
      <c r="D173">
        <v>54.062354999999997</v>
      </c>
      <c r="E173">
        <v>98.550003000000004</v>
      </c>
      <c r="F173">
        <v>80.661461000000003</v>
      </c>
      <c r="G173">
        <v>81.59</v>
      </c>
      <c r="H173" s="26">
        <f t="shared" si="22"/>
        <v>7.7253841902801225E-3</v>
      </c>
      <c r="I173" s="27">
        <f t="shared" si="22"/>
        <v>9.9139174280856862E-3</v>
      </c>
      <c r="J173" s="27">
        <f t="shared" si="22"/>
        <v>3.4782177789520227E-3</v>
      </c>
      <c r="K173" s="27">
        <f t="shared" si="21"/>
        <v>1.9260968252557024E-2</v>
      </c>
      <c r="L173" s="27">
        <f t="shared" si="20"/>
        <v>1.7080946900233648E-2</v>
      </c>
      <c r="M173" s="27">
        <f t="shared" si="20"/>
        <v>-7.2286650333717539E-4</v>
      </c>
    </row>
    <row r="174" spans="1:13" x14ac:dyDescent="0.2">
      <c r="A174" s="1">
        <v>42646</v>
      </c>
      <c r="B174">
        <v>106.68403600000001</v>
      </c>
      <c r="C174">
        <v>836.73999000000003</v>
      </c>
      <c r="D174">
        <v>53.893410000000003</v>
      </c>
      <c r="E174">
        <v>102.629997</v>
      </c>
      <c r="F174">
        <v>79.681838999999997</v>
      </c>
      <c r="G174">
        <v>80.046000000000006</v>
      </c>
      <c r="H174" s="26">
        <f t="shared" si="22"/>
        <v>-4.6992802962601008E-3</v>
      </c>
      <c r="I174" s="27">
        <f t="shared" si="22"/>
        <v>-6.8099283308661711E-4</v>
      </c>
      <c r="J174" s="27">
        <f t="shared" si="22"/>
        <v>-3.129895618244664E-3</v>
      </c>
      <c r="K174" s="27">
        <f t="shared" si="21"/>
        <v>4.0566194386274484E-2</v>
      </c>
      <c r="L174" s="27">
        <f t="shared" si="20"/>
        <v>-1.2219209519093192E-2</v>
      </c>
      <c r="M174" s="27">
        <f t="shared" si="20"/>
        <v>-1.910523601598469E-2</v>
      </c>
    </row>
    <row r="175" spans="1:13" x14ac:dyDescent="0.2">
      <c r="A175" s="1">
        <v>42647</v>
      </c>
      <c r="B175">
        <v>107.13913700000001</v>
      </c>
      <c r="C175">
        <v>834.03002900000001</v>
      </c>
      <c r="D175">
        <v>53.724463999999998</v>
      </c>
      <c r="E175">
        <v>102.339996</v>
      </c>
      <c r="F175">
        <v>79.403214000000006</v>
      </c>
      <c r="G175">
        <v>79.921999999999997</v>
      </c>
      <c r="H175" s="26">
        <f t="shared" si="22"/>
        <v>4.2568041698340152E-3</v>
      </c>
      <c r="I175" s="27">
        <f t="shared" si="22"/>
        <v>-3.2439693622317817E-3</v>
      </c>
      <c r="J175" s="27">
        <f t="shared" si="22"/>
        <v>-3.1397412438898069E-3</v>
      </c>
      <c r="K175" s="27">
        <f t="shared" si="21"/>
        <v>-2.8296941348603354E-3</v>
      </c>
      <c r="L175" s="27">
        <f t="shared" si="20"/>
        <v>-3.5028468060101423E-3</v>
      </c>
      <c r="M175" s="27">
        <f t="shared" si="20"/>
        <v>-1.5503103725217804E-3</v>
      </c>
    </row>
    <row r="176" spans="1:13" x14ac:dyDescent="0.2">
      <c r="A176" s="1">
        <v>42648</v>
      </c>
      <c r="B176">
        <v>107.186554</v>
      </c>
      <c r="C176">
        <v>844.35998500000005</v>
      </c>
      <c r="D176">
        <v>54.099899000000001</v>
      </c>
      <c r="E176">
        <v>106.279999</v>
      </c>
      <c r="F176">
        <v>79.852592000000001</v>
      </c>
      <c r="G176">
        <v>79.468000000000004</v>
      </c>
      <c r="H176" s="26">
        <f t="shared" si="22"/>
        <v>4.4247612642586833E-4</v>
      </c>
      <c r="I176" s="27">
        <f t="shared" si="22"/>
        <v>1.2309518467184841E-2</v>
      </c>
      <c r="J176" s="27">
        <f t="shared" si="22"/>
        <v>6.9638531921274319E-3</v>
      </c>
      <c r="K176" s="27">
        <f t="shared" si="21"/>
        <v>3.7776547190961268E-2</v>
      </c>
      <c r="L176" s="27">
        <f t="shared" si="20"/>
        <v>5.6434889750245571E-3</v>
      </c>
      <c r="M176" s="27">
        <f t="shared" si="20"/>
        <v>-5.6967341463852635E-3</v>
      </c>
    </row>
    <row r="177" spans="1:13" x14ac:dyDescent="0.2">
      <c r="A177" s="1">
        <v>42649</v>
      </c>
      <c r="B177">
        <v>107.982986</v>
      </c>
      <c r="C177">
        <v>841.65997300000004</v>
      </c>
      <c r="D177">
        <v>54.193756</v>
      </c>
      <c r="E177">
        <v>105.07</v>
      </c>
      <c r="F177">
        <v>80.185135000000002</v>
      </c>
      <c r="G177">
        <v>78.346000000000004</v>
      </c>
      <c r="H177" s="26">
        <f t="shared" si="22"/>
        <v>7.4028660115841877E-3</v>
      </c>
      <c r="I177" s="27">
        <f t="shared" si="22"/>
        <v>-3.2028260344960863E-3</v>
      </c>
      <c r="J177" s="27">
        <f t="shared" si="22"/>
        <v>1.7333799196320055E-3</v>
      </c>
      <c r="K177" s="27">
        <f t="shared" si="21"/>
        <v>-1.1450316781820862E-2</v>
      </c>
      <c r="L177" s="27">
        <f t="shared" si="20"/>
        <v>4.1558135677152034E-3</v>
      </c>
      <c r="M177" s="27">
        <f t="shared" si="20"/>
        <v>-1.4219510374488126E-2</v>
      </c>
    </row>
    <row r="178" spans="1:13" x14ac:dyDescent="0.2">
      <c r="A178" s="1">
        <v>42650</v>
      </c>
      <c r="B178">
        <v>108.14415700000001</v>
      </c>
      <c r="C178">
        <v>839.42999299999997</v>
      </c>
      <c r="D178">
        <v>54.250069000000003</v>
      </c>
      <c r="E178">
        <v>104.82</v>
      </c>
      <c r="F178">
        <v>80.886123999999995</v>
      </c>
      <c r="G178">
        <v>77.376999999999995</v>
      </c>
      <c r="H178" s="26">
        <f t="shared" si="22"/>
        <v>1.4914464480373678E-3</v>
      </c>
      <c r="I178" s="27">
        <f t="shared" si="22"/>
        <v>-2.6530184024396277E-3</v>
      </c>
      <c r="J178" s="27">
        <f t="shared" si="22"/>
        <v>1.0385654519599226E-3</v>
      </c>
      <c r="K178" s="27">
        <f t="shared" si="21"/>
        <v>-2.3822013266637364E-3</v>
      </c>
      <c r="L178" s="27">
        <f t="shared" si="20"/>
        <v>8.7041403915760172E-3</v>
      </c>
      <c r="M178" s="27">
        <f t="shared" si="20"/>
        <v>-1.2445335718461634E-2</v>
      </c>
    </row>
    <row r="179" spans="1:13" x14ac:dyDescent="0.2">
      <c r="A179" s="1">
        <v>42653</v>
      </c>
      <c r="B179">
        <v>110.030952</v>
      </c>
      <c r="C179">
        <v>841.71002199999998</v>
      </c>
      <c r="D179">
        <v>54.47533</v>
      </c>
      <c r="E179">
        <v>103.33000199999999</v>
      </c>
      <c r="F179">
        <v>80.041320999999996</v>
      </c>
      <c r="G179">
        <v>76.510999999999996</v>
      </c>
      <c r="H179" s="26">
        <f t="shared" si="22"/>
        <v>1.729658390520129E-2</v>
      </c>
      <c r="I179" s="27">
        <f t="shared" si="22"/>
        <v>2.7124812658189642E-3</v>
      </c>
      <c r="J179" s="27">
        <f t="shared" si="22"/>
        <v>4.1436743278642539E-3</v>
      </c>
      <c r="K179" s="27">
        <f t="shared" si="21"/>
        <v>-1.4316823792293801E-2</v>
      </c>
      <c r="L179" s="27">
        <f t="shared" si="20"/>
        <v>-1.0499275130375496E-2</v>
      </c>
      <c r="M179" s="27">
        <f t="shared" si="20"/>
        <v>-1.125505746761751E-2</v>
      </c>
    </row>
    <row r="180" spans="1:13" x14ac:dyDescent="0.2">
      <c r="A180" s="1">
        <v>42654</v>
      </c>
      <c r="B180">
        <v>110.26797500000001</v>
      </c>
      <c r="C180">
        <v>831</v>
      </c>
      <c r="D180">
        <v>53.677528000000002</v>
      </c>
      <c r="E180">
        <v>100.589996</v>
      </c>
      <c r="F180">
        <v>79.573989999999995</v>
      </c>
      <c r="G180">
        <v>75.994</v>
      </c>
      <c r="H180" s="26">
        <f t="shared" si="22"/>
        <v>2.1518315562096282E-3</v>
      </c>
      <c r="I180" s="27">
        <f t="shared" si="22"/>
        <v>-1.2805768146370166E-2</v>
      </c>
      <c r="J180" s="27">
        <f t="shared" si="22"/>
        <v>-1.475349770460437E-2</v>
      </c>
      <c r="K180" s="27">
        <f t="shared" si="21"/>
        <v>-2.6874960200864561E-2</v>
      </c>
      <c r="L180" s="27">
        <f t="shared" si="20"/>
        <v>-5.8557331681347692E-3</v>
      </c>
      <c r="M180" s="27">
        <f t="shared" si="20"/>
        <v>-6.7801315438474974E-3</v>
      </c>
    </row>
    <row r="181" spans="1:13" x14ac:dyDescent="0.2">
      <c r="A181" s="1">
        <v>42655</v>
      </c>
      <c r="B181">
        <v>111.254036</v>
      </c>
      <c r="C181">
        <v>834.09002699999996</v>
      </c>
      <c r="D181">
        <v>53.602443999999998</v>
      </c>
      <c r="E181">
        <v>99.5</v>
      </c>
      <c r="F181">
        <v>79.600944999999996</v>
      </c>
      <c r="G181">
        <v>77.09</v>
      </c>
      <c r="H181" s="26">
        <f t="shared" si="22"/>
        <v>8.9026594536120371E-3</v>
      </c>
      <c r="I181" s="27">
        <f t="shared" si="22"/>
        <v>3.7115477207091919E-3</v>
      </c>
      <c r="J181" s="27">
        <f t="shared" si="22"/>
        <v>-1.3997768802515409E-3</v>
      </c>
      <c r="K181" s="27">
        <f t="shared" si="21"/>
        <v>-1.0895165216314763E-2</v>
      </c>
      <c r="L181" s="27">
        <f t="shared" si="20"/>
        <v>3.3868398008339589E-4</v>
      </c>
      <c r="M181" s="27">
        <f t="shared" si="20"/>
        <v>1.4319180669768287E-2</v>
      </c>
    </row>
    <row r="182" spans="1:13" x14ac:dyDescent="0.2">
      <c r="A182" s="1">
        <v>42656</v>
      </c>
      <c r="B182">
        <v>110.91271999999999</v>
      </c>
      <c r="C182">
        <v>829.28002900000001</v>
      </c>
      <c r="D182">
        <v>53.424121999999997</v>
      </c>
      <c r="E182">
        <v>100.230003</v>
      </c>
      <c r="F182">
        <v>79.304374999999993</v>
      </c>
      <c r="G182">
        <v>77.239999999999995</v>
      </c>
      <c r="H182" s="26">
        <f t="shared" si="22"/>
        <v>-3.0726133349039723E-3</v>
      </c>
      <c r="I182" s="27">
        <f t="shared" si="22"/>
        <v>-5.7834531646669841E-3</v>
      </c>
      <c r="J182" s="27">
        <f t="shared" si="22"/>
        <v>-3.3322972356284561E-3</v>
      </c>
      <c r="K182" s="27">
        <f t="shared" si="21"/>
        <v>7.3099308033857339E-3</v>
      </c>
      <c r="L182" s="27">
        <f t="shared" si="20"/>
        <v>-3.7326672805868357E-3</v>
      </c>
      <c r="M182" s="27">
        <f t="shared" si="20"/>
        <v>1.9438870891427186E-3</v>
      </c>
    </row>
    <row r="183" spans="1:13" x14ac:dyDescent="0.2">
      <c r="A183" s="1">
        <v>42657</v>
      </c>
      <c r="B183">
        <v>111.52898399999999</v>
      </c>
      <c r="C183">
        <v>822.96002199999998</v>
      </c>
      <c r="D183">
        <v>53.893410000000003</v>
      </c>
      <c r="E183">
        <v>101.470001</v>
      </c>
      <c r="F183">
        <v>79.475127999999998</v>
      </c>
      <c r="G183">
        <v>76.680999999999997</v>
      </c>
      <c r="H183" s="26">
        <f t="shared" si="22"/>
        <v>5.5409176032810807E-3</v>
      </c>
      <c r="I183" s="27">
        <f t="shared" si="22"/>
        <v>-7.6502658559466606E-3</v>
      </c>
      <c r="J183" s="27">
        <f t="shared" si="22"/>
        <v>8.7458401727908246E-3</v>
      </c>
      <c r="K183" s="27">
        <f t="shared" si="21"/>
        <v>1.2295623178188412E-2</v>
      </c>
      <c r="L183" s="27">
        <f t="shared" si="20"/>
        <v>2.1508200063539516E-3</v>
      </c>
      <c r="M183" s="27">
        <f t="shared" si="20"/>
        <v>-7.2634982576814727E-3</v>
      </c>
    </row>
    <row r="184" spans="1:13" x14ac:dyDescent="0.2">
      <c r="A184" s="1">
        <v>42660</v>
      </c>
      <c r="B184">
        <v>111.45313299999999</v>
      </c>
      <c r="C184">
        <v>812.95001200000002</v>
      </c>
      <c r="D184">
        <v>53.705691999999999</v>
      </c>
      <c r="E184">
        <v>99.800003000000004</v>
      </c>
      <c r="F184">
        <v>78.935883000000004</v>
      </c>
      <c r="G184">
        <v>76.917000000000002</v>
      </c>
      <c r="H184" s="26">
        <f t="shared" si="22"/>
        <v>-6.803326109389487E-4</v>
      </c>
      <c r="I184" s="27">
        <f t="shared" si="22"/>
        <v>-1.2238001752924286E-2</v>
      </c>
      <c r="J184" s="27">
        <f t="shared" si="22"/>
        <v>-3.4892148161157735E-3</v>
      </c>
      <c r="K184" s="27">
        <f t="shared" si="21"/>
        <v>-1.659498476858293E-2</v>
      </c>
      <c r="L184" s="27">
        <f t="shared" si="20"/>
        <v>-6.8082020246024661E-3</v>
      </c>
      <c r="M184" s="27">
        <f t="shared" si="20"/>
        <v>3.0729590973037476E-3</v>
      </c>
    </row>
    <row r="185" spans="1:13" x14ac:dyDescent="0.2">
      <c r="A185" s="1">
        <v>42661</v>
      </c>
      <c r="B185">
        <v>111.377304</v>
      </c>
      <c r="C185">
        <v>817.65002400000003</v>
      </c>
      <c r="D185">
        <v>54.118664000000003</v>
      </c>
      <c r="E185">
        <v>118.790001</v>
      </c>
      <c r="F185">
        <v>78.594359999999995</v>
      </c>
      <c r="G185">
        <v>76.906000000000006</v>
      </c>
      <c r="H185" s="26">
        <f t="shared" si="22"/>
        <v>-6.8059825172885643E-4</v>
      </c>
      <c r="I185" s="27">
        <f t="shared" si="22"/>
        <v>5.7647797281920937E-3</v>
      </c>
      <c r="J185" s="27">
        <f t="shared" si="22"/>
        <v>7.6601249414474928E-3</v>
      </c>
      <c r="K185" s="27">
        <f t="shared" si="21"/>
        <v>0.1741890233421271</v>
      </c>
      <c r="L185" s="27">
        <f t="shared" si="20"/>
        <v>-4.3359742049235896E-3</v>
      </c>
      <c r="M185" s="27">
        <f t="shared" si="20"/>
        <v>-1.430215249832484E-4</v>
      </c>
    </row>
    <row r="186" spans="1:13" x14ac:dyDescent="0.2">
      <c r="A186" s="1">
        <v>42662</v>
      </c>
      <c r="B186">
        <v>111.04544799999999</v>
      </c>
      <c r="C186">
        <v>817.69000200000005</v>
      </c>
      <c r="D186">
        <v>53.996651</v>
      </c>
      <c r="E186">
        <v>121.870003</v>
      </c>
      <c r="F186">
        <v>77.470878999999996</v>
      </c>
      <c r="G186">
        <v>76.555000000000007</v>
      </c>
      <c r="H186" s="26">
        <f t="shared" si="22"/>
        <v>-2.9840134901884621E-3</v>
      </c>
      <c r="I186" s="27">
        <f t="shared" si="22"/>
        <v>4.8892584260563323E-5</v>
      </c>
      <c r="J186" s="27">
        <f t="shared" si="22"/>
        <v>-2.2570909921353841E-3</v>
      </c>
      <c r="K186" s="27">
        <f t="shared" si="21"/>
        <v>2.5597690732139945E-2</v>
      </c>
      <c r="L186" s="27">
        <f t="shared" si="20"/>
        <v>-1.4397830228351989E-2</v>
      </c>
      <c r="M186" s="27">
        <f t="shared" si="20"/>
        <v>-4.5744601178942124E-3</v>
      </c>
    </row>
    <row r="187" spans="1:13" x14ac:dyDescent="0.2">
      <c r="A187" s="1">
        <v>42663</v>
      </c>
      <c r="B187">
        <v>110.988579</v>
      </c>
      <c r="C187">
        <v>810.32000700000003</v>
      </c>
      <c r="D187">
        <v>53.733848999999999</v>
      </c>
      <c r="E187">
        <v>123.349998</v>
      </c>
      <c r="F187">
        <v>76.918411000000006</v>
      </c>
      <c r="G187">
        <v>76.489000000000004</v>
      </c>
      <c r="H187" s="26">
        <f t="shared" si="22"/>
        <v>-5.1225482879299698E-4</v>
      </c>
      <c r="I187" s="27">
        <f t="shared" si="22"/>
        <v>-9.0540540979679E-3</v>
      </c>
      <c r="J187" s="27">
        <f t="shared" si="22"/>
        <v>-4.8788879899650016E-3</v>
      </c>
      <c r="K187" s="27">
        <f t="shared" si="21"/>
        <v>1.2070899309535303E-2</v>
      </c>
      <c r="L187" s="27">
        <f t="shared" si="20"/>
        <v>-7.1568482261625257E-3</v>
      </c>
      <c r="M187" s="27">
        <f t="shared" si="20"/>
        <v>-8.6249711313689346E-4</v>
      </c>
    </row>
    <row r="188" spans="1:13" x14ac:dyDescent="0.2">
      <c r="A188" s="1">
        <v>42664</v>
      </c>
      <c r="B188">
        <v>110.55242200000001</v>
      </c>
      <c r="C188">
        <v>818.98999000000003</v>
      </c>
      <c r="D188">
        <v>55.995831000000003</v>
      </c>
      <c r="E188">
        <v>127.5</v>
      </c>
      <c r="F188">
        <v>76.375015000000005</v>
      </c>
      <c r="G188">
        <v>76.331000000000003</v>
      </c>
      <c r="H188" s="26">
        <f t="shared" si="22"/>
        <v>-3.9374884246187146E-3</v>
      </c>
      <c r="I188" s="27">
        <f t="shared" si="22"/>
        <v>1.0642621539051048E-2</v>
      </c>
      <c r="J188" s="27">
        <f t="shared" si="22"/>
        <v>4.1234103402741959E-2</v>
      </c>
      <c r="K188" s="27">
        <f t="shared" si="21"/>
        <v>3.3090537837140332E-2</v>
      </c>
      <c r="L188" s="27">
        <f t="shared" si="20"/>
        <v>-7.0896487898046943E-3</v>
      </c>
      <c r="M188" s="27">
        <f t="shared" si="20"/>
        <v>-2.0677929105824308E-3</v>
      </c>
    </row>
    <row r="189" spans="1:13" x14ac:dyDescent="0.2">
      <c r="A189" s="1">
        <v>42667</v>
      </c>
      <c r="B189">
        <v>111.547951</v>
      </c>
      <c r="C189">
        <v>838.09002699999996</v>
      </c>
      <c r="D189">
        <v>57.253532</v>
      </c>
      <c r="E189">
        <v>127.33000199999999</v>
      </c>
      <c r="F189">
        <v>76.166732999999994</v>
      </c>
      <c r="G189">
        <v>76.150000000000006</v>
      </c>
      <c r="H189" s="26">
        <f t="shared" si="22"/>
        <v>8.964736563106087E-3</v>
      </c>
      <c r="I189" s="27">
        <f t="shared" si="22"/>
        <v>2.3053663943243392E-2</v>
      </c>
      <c r="J189" s="27">
        <f t="shared" si="22"/>
        <v>2.2212093319171761E-2</v>
      </c>
      <c r="K189" s="27">
        <f t="shared" si="21"/>
        <v>-1.3342073059193866E-3</v>
      </c>
      <c r="L189" s="27">
        <f t="shared" si="20"/>
        <v>-2.7308213281597572E-3</v>
      </c>
      <c r="M189" s="27">
        <f t="shared" si="20"/>
        <v>-2.3740673921683196E-3</v>
      </c>
    </row>
    <row r="190" spans="1:13" x14ac:dyDescent="0.2">
      <c r="A190" s="1">
        <v>42668</v>
      </c>
      <c r="B190">
        <v>112.116829</v>
      </c>
      <c r="C190">
        <v>835.17999299999997</v>
      </c>
      <c r="D190">
        <v>57.244148000000003</v>
      </c>
      <c r="E190">
        <v>126.510002</v>
      </c>
      <c r="F190">
        <v>78.765984000000003</v>
      </c>
      <c r="G190">
        <v>75.671999999999997</v>
      </c>
      <c r="H190" s="26">
        <f t="shared" si="22"/>
        <v>5.0868914337973163E-3</v>
      </c>
      <c r="I190" s="27">
        <f t="shared" si="22"/>
        <v>-3.4782633993231376E-3</v>
      </c>
      <c r="J190" s="27">
        <f t="shared" si="22"/>
        <v>-1.6391598538948899E-4</v>
      </c>
      <c r="K190" s="27">
        <f t="shared" si="21"/>
        <v>-6.4607850569564276E-3</v>
      </c>
      <c r="L190" s="27">
        <f t="shared" si="20"/>
        <v>3.3556435975474537E-2</v>
      </c>
      <c r="M190" s="27">
        <f t="shared" si="20"/>
        <v>-6.2968684303015554E-3</v>
      </c>
    </row>
    <row r="191" spans="1:13" x14ac:dyDescent="0.2">
      <c r="A191" s="1">
        <v>42669</v>
      </c>
      <c r="B191">
        <v>109.594803</v>
      </c>
      <c r="C191">
        <v>822.59002699999996</v>
      </c>
      <c r="D191">
        <v>56.90625</v>
      </c>
      <c r="E191">
        <v>126.970001</v>
      </c>
      <c r="F191">
        <v>79.155426000000006</v>
      </c>
      <c r="G191">
        <v>76.991</v>
      </c>
      <c r="H191" s="26">
        <f t="shared" si="22"/>
        <v>-2.2751488192553085E-2</v>
      </c>
      <c r="I191" s="27">
        <f t="shared" si="22"/>
        <v>-1.5189330131196018E-2</v>
      </c>
      <c r="J191" s="27">
        <f t="shared" si="22"/>
        <v>-5.9202419412056869E-3</v>
      </c>
      <c r="K191" s="27">
        <f t="shared" si="21"/>
        <v>3.6294737219710574E-3</v>
      </c>
      <c r="L191" s="27">
        <f t="shared" si="20"/>
        <v>4.9321088186042635E-3</v>
      </c>
      <c r="M191" s="27">
        <f t="shared" si="20"/>
        <v>1.728032099456751E-2</v>
      </c>
    </row>
    <row r="192" spans="1:13" x14ac:dyDescent="0.2">
      <c r="A192" s="1">
        <v>42670</v>
      </c>
      <c r="B192">
        <v>108.542366</v>
      </c>
      <c r="C192">
        <v>818.35998500000005</v>
      </c>
      <c r="D192">
        <v>56.408805999999998</v>
      </c>
      <c r="E192">
        <v>126.470001</v>
      </c>
      <c r="F192">
        <v>78.412788000000006</v>
      </c>
      <c r="G192">
        <v>76.28</v>
      </c>
      <c r="H192" s="26">
        <f t="shared" si="22"/>
        <v>-9.6493886934325441E-3</v>
      </c>
      <c r="I192" s="27">
        <f t="shared" si="22"/>
        <v>-5.1556127105954917E-3</v>
      </c>
      <c r="J192" s="27">
        <f t="shared" si="22"/>
        <v>-8.7798958598569749E-3</v>
      </c>
      <c r="K192" s="27">
        <f t="shared" si="21"/>
        <v>-3.9457121586776852E-3</v>
      </c>
      <c r="L192" s="27">
        <f t="shared" si="20"/>
        <v>-9.426311057100227E-3</v>
      </c>
      <c r="M192" s="27">
        <f t="shared" si="20"/>
        <v>-9.2777511732185323E-3</v>
      </c>
    </row>
    <row r="193" spans="1:13" x14ac:dyDescent="0.2">
      <c r="A193" s="1">
        <v>42671</v>
      </c>
      <c r="B193">
        <v>107.82178500000001</v>
      </c>
      <c r="C193">
        <v>776.32000700000003</v>
      </c>
      <c r="D193">
        <v>56.192931999999999</v>
      </c>
      <c r="E193">
        <v>126.57</v>
      </c>
      <c r="F193">
        <v>78.648239000000004</v>
      </c>
      <c r="G193">
        <v>76.674000000000007</v>
      </c>
      <c r="H193" s="26">
        <f t="shared" si="22"/>
        <v>-6.6608415564622615E-3</v>
      </c>
      <c r="I193" s="27">
        <f t="shared" si="22"/>
        <v>-5.2737503925753118E-2</v>
      </c>
      <c r="J193" s="27">
        <f t="shared" si="22"/>
        <v>-3.8342972020306947E-3</v>
      </c>
      <c r="K193" s="27">
        <f t="shared" si="21"/>
        <v>7.9038100545848148E-4</v>
      </c>
      <c r="L193" s="27">
        <f t="shared" si="21"/>
        <v>2.9982126167793824E-3</v>
      </c>
      <c r="M193" s="27">
        <f t="shared" si="21"/>
        <v>5.1518871224030356E-3</v>
      </c>
    </row>
    <row r="194" spans="1:13" x14ac:dyDescent="0.2">
      <c r="A194" s="1">
        <v>42674</v>
      </c>
      <c r="B194">
        <v>107.651123</v>
      </c>
      <c r="C194">
        <v>789.82000700000003</v>
      </c>
      <c r="D194">
        <v>56.239860999999998</v>
      </c>
      <c r="E194">
        <v>124.870003</v>
      </c>
      <c r="F194">
        <v>78.612015</v>
      </c>
      <c r="G194">
        <v>77.528999999999996</v>
      </c>
      <c r="H194" s="26">
        <f t="shared" si="22"/>
        <v>-1.5840695451746678E-3</v>
      </c>
      <c r="I194" s="27">
        <f t="shared" si="22"/>
        <v>1.724026492872726E-2</v>
      </c>
      <c r="J194" s="27">
        <f t="shared" si="22"/>
        <v>8.3479208286350241E-4</v>
      </c>
      <c r="K194" s="27">
        <f t="shared" si="21"/>
        <v>-1.3522294652317478E-2</v>
      </c>
      <c r="L194" s="27">
        <f t="shared" si="21"/>
        <v>-4.6068856839907602E-4</v>
      </c>
      <c r="M194" s="27">
        <f t="shared" si="21"/>
        <v>1.1089392060121351E-2</v>
      </c>
    </row>
    <row r="195" spans="1:13" x14ac:dyDescent="0.2">
      <c r="A195" s="1">
        <v>42675</v>
      </c>
      <c r="B195">
        <v>105.707443</v>
      </c>
      <c r="C195">
        <v>785.40997300000004</v>
      </c>
      <c r="D195">
        <v>56.127234999999999</v>
      </c>
      <c r="E195">
        <v>123.300003</v>
      </c>
      <c r="F195">
        <v>78.657295000000005</v>
      </c>
      <c r="G195">
        <v>77.518000000000001</v>
      </c>
      <c r="H195" s="26">
        <f t="shared" si="22"/>
        <v>-1.8220349041818813E-2</v>
      </c>
      <c r="I195" s="27">
        <f t="shared" si="22"/>
        <v>-5.5992402096812334E-3</v>
      </c>
      <c r="J195" s="27">
        <f t="shared" si="22"/>
        <v>-2.0046088530261811E-3</v>
      </c>
      <c r="K195" s="27">
        <f t="shared" si="21"/>
        <v>-1.265278565084082E-2</v>
      </c>
      <c r="L195" s="27">
        <f t="shared" si="21"/>
        <v>5.7582755657997026E-4</v>
      </c>
      <c r="M195" s="27">
        <f t="shared" si="21"/>
        <v>-1.4189245865389553E-4</v>
      </c>
    </row>
    <row r="196" spans="1:13" x14ac:dyDescent="0.2">
      <c r="A196" s="1">
        <v>42676</v>
      </c>
      <c r="B196">
        <v>105.802261</v>
      </c>
      <c r="C196">
        <v>765.55999799999995</v>
      </c>
      <c r="D196">
        <v>55.779957000000003</v>
      </c>
      <c r="E196">
        <v>122.339996</v>
      </c>
      <c r="F196">
        <v>78.557686000000004</v>
      </c>
      <c r="G196">
        <v>78.147000000000006</v>
      </c>
      <c r="H196" s="26">
        <f t="shared" si="22"/>
        <v>8.9658303669804733E-4</v>
      </c>
      <c r="I196" s="27">
        <f t="shared" si="22"/>
        <v>-2.5598250494171141E-2</v>
      </c>
      <c r="J196" s="27">
        <f t="shared" si="22"/>
        <v>-6.2065557824073567E-3</v>
      </c>
      <c r="K196" s="27">
        <f t="shared" si="21"/>
        <v>-7.8164133825461852E-3</v>
      </c>
      <c r="L196" s="27">
        <f t="shared" si="21"/>
        <v>-1.2671694859495803E-3</v>
      </c>
      <c r="M196" s="27">
        <f t="shared" si="21"/>
        <v>8.0815009586387414E-3</v>
      </c>
    </row>
    <row r="197" spans="1:13" x14ac:dyDescent="0.2">
      <c r="A197" s="1">
        <v>42677</v>
      </c>
      <c r="B197">
        <v>104.668221</v>
      </c>
      <c r="C197">
        <v>767.03002900000001</v>
      </c>
      <c r="D197">
        <v>55.573470999999998</v>
      </c>
      <c r="E197">
        <v>122.139999</v>
      </c>
      <c r="F197">
        <v>78.430901000000006</v>
      </c>
      <c r="G197">
        <v>79.245999999999995</v>
      </c>
      <c r="H197" s="26">
        <f t="shared" si="22"/>
        <v>-1.0776342257899762E-2</v>
      </c>
      <c r="I197" s="27">
        <f t="shared" si="22"/>
        <v>1.9183622820527848E-3</v>
      </c>
      <c r="J197" s="27">
        <f t="shared" si="22"/>
        <v>-3.7086642123059627E-3</v>
      </c>
      <c r="K197" s="27">
        <f t="shared" si="22"/>
        <v>-1.6361015109897579E-3</v>
      </c>
      <c r="L197" s="27">
        <f t="shared" si="22"/>
        <v>-1.615213309286712E-3</v>
      </c>
      <c r="M197" s="27">
        <f t="shared" si="22"/>
        <v>1.3965269882728303E-2</v>
      </c>
    </row>
    <row r="198" spans="1:13" x14ac:dyDescent="0.2">
      <c r="A198" s="1">
        <v>42678</v>
      </c>
      <c r="B198">
        <v>103.72472399999999</v>
      </c>
      <c r="C198">
        <v>755.04998799999998</v>
      </c>
      <c r="D198">
        <v>55.104179000000002</v>
      </c>
      <c r="E198">
        <v>122.029999</v>
      </c>
      <c r="F198">
        <v>77.054291000000006</v>
      </c>
      <c r="G198">
        <v>80.69</v>
      </c>
      <c r="H198" s="26">
        <f t="shared" ref="H198:K261" si="23">LN(B198/B197)</f>
        <v>-9.0550421150989782E-3</v>
      </c>
      <c r="I198" s="27">
        <f t="shared" si="23"/>
        <v>-1.574199551064754E-2</v>
      </c>
      <c r="J198" s="27">
        <f t="shared" si="23"/>
        <v>-8.4803898981084726E-3</v>
      </c>
      <c r="K198" s="27">
        <f t="shared" si="23"/>
        <v>-9.0101165862078558E-4</v>
      </c>
      <c r="L198" s="27">
        <f t="shared" ref="L198:M261" si="24">LN(F198/F197)</f>
        <v>-1.7707743784526723E-2</v>
      </c>
      <c r="M198" s="27">
        <f t="shared" si="24"/>
        <v>1.8057713562959231E-2</v>
      </c>
    </row>
    <row r="199" spans="1:13" x14ac:dyDescent="0.2">
      <c r="A199" s="1">
        <v>42681</v>
      </c>
      <c r="B199">
        <v>105.220932</v>
      </c>
      <c r="C199">
        <v>784.92999299999997</v>
      </c>
      <c r="D199">
        <v>56.709156</v>
      </c>
      <c r="E199">
        <v>124.58000199999999</v>
      </c>
      <c r="F199">
        <v>78.394660999999999</v>
      </c>
      <c r="G199">
        <v>78.900999999999996</v>
      </c>
      <c r="H199" s="26">
        <f t="shared" si="23"/>
        <v>1.4321748561810423E-2</v>
      </c>
      <c r="I199" s="27">
        <f t="shared" si="23"/>
        <v>3.8810576585025763E-2</v>
      </c>
      <c r="J199" s="27">
        <f t="shared" si="23"/>
        <v>2.8710121975447467E-2</v>
      </c>
      <c r="K199" s="27">
        <f t="shared" si="23"/>
        <v>2.0681187930898556E-2</v>
      </c>
      <c r="L199" s="27">
        <f t="shared" si="24"/>
        <v>1.7245574222589117E-2</v>
      </c>
      <c r="M199" s="27">
        <f t="shared" si="24"/>
        <v>-2.2420749817675095E-2</v>
      </c>
    </row>
    <row r="200" spans="1:13" x14ac:dyDescent="0.2">
      <c r="A200" s="1">
        <v>42682</v>
      </c>
      <c r="B200">
        <v>105.840378</v>
      </c>
      <c r="C200">
        <v>787.75</v>
      </c>
      <c r="D200">
        <v>56.756084000000001</v>
      </c>
      <c r="E200">
        <v>124.339996</v>
      </c>
      <c r="F200">
        <v>79.209770000000006</v>
      </c>
      <c r="G200">
        <v>79.063999999999993</v>
      </c>
      <c r="H200" s="26">
        <f t="shared" si="23"/>
        <v>5.8698373338324896E-3</v>
      </c>
      <c r="I200" s="27">
        <f t="shared" si="23"/>
        <v>3.5862477235475859E-3</v>
      </c>
      <c r="J200" s="27">
        <f t="shared" si="23"/>
        <v>8.2717848524831671E-4</v>
      </c>
      <c r="K200" s="27">
        <f t="shared" si="23"/>
        <v>-1.9283792086064551E-3</v>
      </c>
      <c r="L200" s="27">
        <f t="shared" si="24"/>
        <v>1.034382425050354E-2</v>
      </c>
      <c r="M200" s="27">
        <f t="shared" si="24"/>
        <v>2.0637490311427248E-3</v>
      </c>
    </row>
    <row r="201" spans="1:13" x14ac:dyDescent="0.2">
      <c r="A201" s="1">
        <v>42683</v>
      </c>
      <c r="B201">
        <v>105.66886100000001</v>
      </c>
      <c r="C201">
        <v>771.88000499999998</v>
      </c>
      <c r="D201">
        <v>56.474502999999999</v>
      </c>
      <c r="E201">
        <v>122.19000200000001</v>
      </c>
      <c r="F201">
        <v>77.824104000000005</v>
      </c>
      <c r="G201">
        <v>79.234999999999999</v>
      </c>
      <c r="H201" s="26">
        <f t="shared" si="23"/>
        <v>-1.6218396738310566E-3</v>
      </c>
      <c r="I201" s="27">
        <f t="shared" si="23"/>
        <v>-2.0351676631538085E-2</v>
      </c>
      <c r="J201" s="27">
        <f t="shared" si="23"/>
        <v>-4.9735957025007051E-3</v>
      </c>
      <c r="K201" s="27">
        <f t="shared" si="23"/>
        <v>-1.7442489974951753E-2</v>
      </c>
      <c r="L201" s="27">
        <f t="shared" si="24"/>
        <v>-1.7648446546755608E-2</v>
      </c>
      <c r="M201" s="27">
        <f t="shared" si="24"/>
        <v>2.1604693208888436E-3</v>
      </c>
    </row>
    <row r="202" spans="1:13" x14ac:dyDescent="0.2">
      <c r="A202" s="1">
        <v>42684</v>
      </c>
      <c r="B202">
        <v>102.72408299999999</v>
      </c>
      <c r="C202">
        <v>742.38000499999998</v>
      </c>
      <c r="D202">
        <v>55.094799000000002</v>
      </c>
      <c r="E202">
        <v>115.41999800000001</v>
      </c>
      <c r="F202">
        <v>75.134270000000001</v>
      </c>
      <c r="G202">
        <v>82.474000000000004</v>
      </c>
      <c r="H202" s="26">
        <f t="shared" si="23"/>
        <v>-2.8263663571600289E-2</v>
      </c>
      <c r="I202" s="27">
        <f t="shared" si="23"/>
        <v>-3.8967855816811316E-2</v>
      </c>
      <c r="J202" s="27">
        <f t="shared" si="23"/>
        <v>-2.4733942272061361E-2</v>
      </c>
      <c r="K202" s="27">
        <f t="shared" si="23"/>
        <v>-5.6999594741581533E-2</v>
      </c>
      <c r="L202" s="27">
        <f t="shared" si="24"/>
        <v>-3.5174423665760471E-2</v>
      </c>
      <c r="M202" s="27">
        <f t="shared" si="24"/>
        <v>4.0064971760037371E-2</v>
      </c>
    </row>
    <row r="203" spans="1:13" x14ac:dyDescent="0.2">
      <c r="A203" s="1">
        <v>42685</v>
      </c>
      <c r="B203">
        <v>103.334007</v>
      </c>
      <c r="C203">
        <v>739.01000999999997</v>
      </c>
      <c r="D203">
        <v>55.395142</v>
      </c>
      <c r="E203">
        <v>114.779999</v>
      </c>
      <c r="F203">
        <v>75.695778000000004</v>
      </c>
      <c r="G203">
        <v>82.786000000000001</v>
      </c>
      <c r="H203" s="26">
        <f t="shared" si="23"/>
        <v>5.9199401612072475E-3</v>
      </c>
      <c r="I203" s="27">
        <f t="shared" si="23"/>
        <v>-4.5497820010408736E-3</v>
      </c>
      <c r="J203" s="27">
        <f t="shared" si="23"/>
        <v>5.4365806884573613E-3</v>
      </c>
      <c r="K203" s="27">
        <f t="shared" si="23"/>
        <v>-5.5603879869035363E-3</v>
      </c>
      <c r="L203" s="27">
        <f t="shared" si="24"/>
        <v>7.4456065150469665E-3</v>
      </c>
      <c r="M203" s="27">
        <f t="shared" si="24"/>
        <v>3.7758728148070994E-3</v>
      </c>
    </row>
    <row r="204" spans="1:13" x14ac:dyDescent="0.2">
      <c r="A204" s="1">
        <v>42688</v>
      </c>
      <c r="B204">
        <v>100.741837</v>
      </c>
      <c r="C204">
        <v>719.07000700000003</v>
      </c>
      <c r="D204">
        <v>54.550410999999997</v>
      </c>
      <c r="E204">
        <v>113.379997</v>
      </c>
      <c r="F204">
        <v>75.170479</v>
      </c>
      <c r="G204">
        <v>82.438000000000002</v>
      </c>
      <c r="H204" s="26">
        <f t="shared" si="23"/>
        <v>-2.5405352932870363E-2</v>
      </c>
      <c r="I204" s="27">
        <f t="shared" si="23"/>
        <v>-2.7352746030188561E-2</v>
      </c>
      <c r="J204" s="27">
        <f t="shared" si="23"/>
        <v>-1.5366653754768322E-2</v>
      </c>
      <c r="K204" s="27">
        <f t="shared" si="23"/>
        <v>-1.227226153143305E-2</v>
      </c>
      <c r="L204" s="27">
        <f t="shared" si="24"/>
        <v>-6.963798708688739E-3</v>
      </c>
      <c r="M204" s="27">
        <f t="shared" si="24"/>
        <v>-4.2124693095661114E-3</v>
      </c>
    </row>
    <row r="205" spans="1:13" x14ac:dyDescent="0.2">
      <c r="A205" s="1">
        <v>42689</v>
      </c>
      <c r="B205">
        <v>102.07605</v>
      </c>
      <c r="C205">
        <v>743.23999000000003</v>
      </c>
      <c r="D205">
        <v>55.627631999999998</v>
      </c>
      <c r="E205">
        <v>113.589996</v>
      </c>
      <c r="F205">
        <v>75.732001999999994</v>
      </c>
      <c r="G205">
        <v>80.033000000000001</v>
      </c>
      <c r="H205" s="26">
        <f t="shared" si="23"/>
        <v>1.3156948494937901E-2</v>
      </c>
      <c r="I205" s="27">
        <f t="shared" si="23"/>
        <v>3.3060273752144542E-2</v>
      </c>
      <c r="J205" s="27">
        <f t="shared" si="23"/>
        <v>1.9554809598097734E-2</v>
      </c>
      <c r="K205" s="27">
        <f t="shared" si="23"/>
        <v>1.8504565924979384E-3</v>
      </c>
      <c r="L205" s="27">
        <f t="shared" si="24"/>
        <v>7.4422314069816356E-3</v>
      </c>
      <c r="M205" s="27">
        <f t="shared" si="24"/>
        <v>-2.9607446040904071E-2</v>
      </c>
    </row>
    <row r="206" spans="1:13" x14ac:dyDescent="0.2">
      <c r="A206" s="1">
        <v>42690</v>
      </c>
      <c r="B206">
        <v>104.820671</v>
      </c>
      <c r="C206">
        <v>746.48999000000003</v>
      </c>
      <c r="D206">
        <v>56.364674000000001</v>
      </c>
      <c r="E206">
        <v>115.19000200000001</v>
      </c>
      <c r="F206">
        <v>75.342545000000001</v>
      </c>
      <c r="G206">
        <v>80.561000000000007</v>
      </c>
      <c r="H206" s="26">
        <f t="shared" si="23"/>
        <v>2.6532871096898319E-2</v>
      </c>
      <c r="I206" s="27">
        <f t="shared" si="23"/>
        <v>4.363213736256007E-3</v>
      </c>
      <c r="J206" s="27">
        <f t="shared" si="23"/>
        <v>1.3162558527800176E-2</v>
      </c>
      <c r="K206" s="27">
        <f t="shared" si="23"/>
        <v>1.3987517272071112E-2</v>
      </c>
      <c r="L206" s="27">
        <f t="shared" si="24"/>
        <v>-5.1558369092181561E-3</v>
      </c>
      <c r="M206" s="27">
        <f t="shared" si="24"/>
        <v>6.5756118223614301E-3</v>
      </c>
    </row>
    <row r="207" spans="1:13" x14ac:dyDescent="0.2">
      <c r="A207" s="1">
        <v>42691</v>
      </c>
      <c r="B207">
        <v>104.78254699999999</v>
      </c>
      <c r="C207">
        <v>756.40002400000003</v>
      </c>
      <c r="D207">
        <v>57.300139999999999</v>
      </c>
      <c r="E207">
        <v>115.029999</v>
      </c>
      <c r="F207">
        <v>75.233879000000002</v>
      </c>
      <c r="G207">
        <v>80.582999999999998</v>
      </c>
      <c r="H207" s="26">
        <f t="shared" si="23"/>
        <v>-3.6377304493894299E-4</v>
      </c>
      <c r="I207" s="27">
        <f t="shared" si="23"/>
        <v>1.3188160867340025E-2</v>
      </c>
      <c r="J207" s="27">
        <f t="shared" si="23"/>
        <v>1.6460452249956337E-2</v>
      </c>
      <c r="K207" s="27">
        <f t="shared" si="23"/>
        <v>-1.3900010864985898E-3</v>
      </c>
      <c r="L207" s="27">
        <f t="shared" si="24"/>
        <v>-1.4433337700267296E-3</v>
      </c>
      <c r="M207" s="27">
        <f t="shared" si="24"/>
        <v>2.7304771057771391E-4</v>
      </c>
    </row>
    <row r="208" spans="1:13" x14ac:dyDescent="0.2">
      <c r="A208" s="1">
        <v>42692</v>
      </c>
      <c r="B208">
        <v>104.887405</v>
      </c>
      <c r="C208">
        <v>760.15997300000004</v>
      </c>
      <c r="D208">
        <v>57.026114999999997</v>
      </c>
      <c r="E208">
        <v>115.209999</v>
      </c>
      <c r="F208">
        <v>74.264815999999996</v>
      </c>
      <c r="G208">
        <v>79.903000000000006</v>
      </c>
      <c r="H208" s="26">
        <f t="shared" si="23"/>
        <v>1.0002197047482325E-3</v>
      </c>
      <c r="I208" s="27">
        <f t="shared" si="23"/>
        <v>4.9585334062267781E-3</v>
      </c>
      <c r="J208" s="27">
        <f t="shared" si="23"/>
        <v>-4.7937461916815836E-3</v>
      </c>
      <c r="K208" s="27">
        <f t="shared" si="23"/>
        <v>1.5635861556253584E-3</v>
      </c>
      <c r="L208" s="27">
        <f t="shared" si="24"/>
        <v>-1.2964348255296475E-2</v>
      </c>
      <c r="M208" s="27">
        <f t="shared" si="24"/>
        <v>-8.4743101510573998E-3</v>
      </c>
    </row>
    <row r="209" spans="1:13" x14ac:dyDescent="0.2">
      <c r="A209" s="1">
        <v>42695</v>
      </c>
      <c r="B209">
        <v>106.47891199999999</v>
      </c>
      <c r="C209">
        <v>780</v>
      </c>
      <c r="D209">
        <v>57.508021999999997</v>
      </c>
      <c r="E209">
        <v>117.959999</v>
      </c>
      <c r="F209">
        <v>74.844452000000004</v>
      </c>
      <c r="G209">
        <v>80.021000000000001</v>
      </c>
      <c r="H209" s="26">
        <f t="shared" si="23"/>
        <v>1.5059514689915692E-2</v>
      </c>
      <c r="I209" s="27">
        <f t="shared" si="23"/>
        <v>2.5765017763864938E-2</v>
      </c>
      <c r="J209" s="27">
        <f t="shared" si="23"/>
        <v>8.4151303087385797E-3</v>
      </c>
      <c r="K209" s="27">
        <f t="shared" si="23"/>
        <v>2.3589034099465323E-2</v>
      </c>
      <c r="L209" s="27">
        <f t="shared" si="24"/>
        <v>7.7746866775345461E-3</v>
      </c>
      <c r="M209" s="27">
        <f t="shared" si="24"/>
        <v>1.4757012257570151E-3</v>
      </c>
    </row>
    <row r="210" spans="1:13" x14ac:dyDescent="0.2">
      <c r="A210" s="1">
        <v>42696</v>
      </c>
      <c r="B210">
        <v>106.545609</v>
      </c>
      <c r="C210">
        <v>785.330017</v>
      </c>
      <c r="D210">
        <v>57.753695999999998</v>
      </c>
      <c r="E210">
        <v>118.040001</v>
      </c>
      <c r="F210">
        <v>74.953125</v>
      </c>
      <c r="G210">
        <v>79.2</v>
      </c>
      <c r="H210" s="26">
        <f t="shared" si="23"/>
        <v>6.2619084287873859E-4</v>
      </c>
      <c r="I210" s="27">
        <f t="shared" si="23"/>
        <v>6.8101135754999528E-3</v>
      </c>
      <c r="J210" s="27">
        <f t="shared" si="23"/>
        <v>4.2628962382468055E-3</v>
      </c>
      <c r="K210" s="27">
        <f t="shared" si="23"/>
        <v>6.7798307681761244E-4</v>
      </c>
      <c r="L210" s="27">
        <f t="shared" si="24"/>
        <v>1.450931600380672E-3</v>
      </c>
      <c r="M210" s="27">
        <f t="shared" si="24"/>
        <v>-1.0312801406404549E-2</v>
      </c>
    </row>
    <row r="211" spans="1:13" x14ac:dyDescent="0.2">
      <c r="A211" s="1">
        <v>42697</v>
      </c>
      <c r="B211">
        <v>106.002403</v>
      </c>
      <c r="C211">
        <v>780.11999500000002</v>
      </c>
      <c r="D211">
        <v>57.073363999999998</v>
      </c>
      <c r="E211">
        <v>117.69000200000001</v>
      </c>
      <c r="F211">
        <v>74.880684000000002</v>
      </c>
      <c r="G211">
        <v>80.075000000000003</v>
      </c>
      <c r="H211" s="26">
        <f t="shared" si="23"/>
        <v>-5.111383329808092E-3</v>
      </c>
      <c r="I211" s="27">
        <f t="shared" si="23"/>
        <v>-6.6562856640300346E-3</v>
      </c>
      <c r="J211" s="27">
        <f t="shared" si="23"/>
        <v>-1.1849819387498198E-2</v>
      </c>
      <c r="K211" s="27">
        <f t="shared" si="23"/>
        <v>-2.9694926630750738E-3</v>
      </c>
      <c r="L211" s="27">
        <f t="shared" si="24"/>
        <v>-9.6695139939121223E-4</v>
      </c>
      <c r="M211" s="27">
        <f t="shared" si="24"/>
        <v>1.0987396674841761E-2</v>
      </c>
    </row>
    <row r="212" spans="1:13" x14ac:dyDescent="0.2">
      <c r="A212" s="1">
        <v>42699</v>
      </c>
      <c r="B212">
        <v>106.53608699999999</v>
      </c>
      <c r="C212">
        <v>780.36999500000002</v>
      </c>
      <c r="D212">
        <v>57.196201000000002</v>
      </c>
      <c r="E212">
        <v>117.410004</v>
      </c>
      <c r="F212">
        <v>75.587090000000003</v>
      </c>
      <c r="G212">
        <v>81.034000000000006</v>
      </c>
      <c r="H212" s="26">
        <f t="shared" si="23"/>
        <v>5.0220091584447053E-3</v>
      </c>
      <c r="I212" s="27">
        <f t="shared" si="23"/>
        <v>3.2041218302056242E-4</v>
      </c>
      <c r="J212" s="27">
        <f t="shared" si="23"/>
        <v>2.1499521296984526E-3</v>
      </c>
      <c r="K212" s="27">
        <f t="shared" si="23"/>
        <v>-2.3819491725998614E-3</v>
      </c>
      <c r="L212" s="27">
        <f t="shared" si="24"/>
        <v>9.3895346643414288E-3</v>
      </c>
      <c r="M212" s="27">
        <f t="shared" si="24"/>
        <v>1.1905124191954575E-2</v>
      </c>
    </row>
    <row r="213" spans="1:13" x14ac:dyDescent="0.2">
      <c r="A213" s="1">
        <v>42702</v>
      </c>
      <c r="B213">
        <v>106.32641599999999</v>
      </c>
      <c r="C213">
        <v>766.77002000000005</v>
      </c>
      <c r="D213">
        <v>57.271793000000002</v>
      </c>
      <c r="E213">
        <v>116.93</v>
      </c>
      <c r="F213">
        <v>75.233879000000002</v>
      </c>
      <c r="G213">
        <v>80.435000000000002</v>
      </c>
      <c r="H213" s="26">
        <f t="shared" si="23"/>
        <v>-1.9700141157347963E-3</v>
      </c>
      <c r="I213" s="27">
        <f t="shared" si="23"/>
        <v>-1.7581246919219914E-2</v>
      </c>
      <c r="J213" s="27">
        <f t="shared" si="23"/>
        <v>1.3207536595512359E-3</v>
      </c>
      <c r="K213" s="27">
        <f t="shared" si="23"/>
        <v>-4.0966515585410222E-3</v>
      </c>
      <c r="L213" s="27">
        <f t="shared" si="24"/>
        <v>-4.6838532875692748E-3</v>
      </c>
      <c r="M213" s="27">
        <f t="shared" si="24"/>
        <v>-7.4194148449053003E-3</v>
      </c>
    </row>
    <row r="214" spans="1:13" x14ac:dyDescent="0.2">
      <c r="A214" s="1">
        <v>42703</v>
      </c>
      <c r="B214">
        <v>106.221603</v>
      </c>
      <c r="C214">
        <v>762.52002000000005</v>
      </c>
      <c r="D214">
        <v>57.725357000000002</v>
      </c>
      <c r="E214">
        <v>117.510002</v>
      </c>
      <c r="F214">
        <v>75.070876999999996</v>
      </c>
      <c r="G214">
        <v>81.316000000000003</v>
      </c>
      <c r="H214" s="26">
        <f t="shared" si="23"/>
        <v>-9.8625250885926545E-4</v>
      </c>
      <c r="I214" s="27">
        <f t="shared" si="23"/>
        <v>-5.5581489843121151E-3</v>
      </c>
      <c r="J214" s="27">
        <f t="shared" si="23"/>
        <v>7.8883059611460603E-3</v>
      </c>
      <c r="K214" s="27">
        <f t="shared" si="23"/>
        <v>4.9479882134503246E-3</v>
      </c>
      <c r="L214" s="27">
        <f t="shared" si="24"/>
        <v>-2.1689541733690273E-3</v>
      </c>
      <c r="M214" s="27">
        <f t="shared" si="24"/>
        <v>1.0893394316546547E-2</v>
      </c>
    </row>
    <row r="215" spans="1:13" x14ac:dyDescent="0.2">
      <c r="A215" s="1">
        <v>42704</v>
      </c>
      <c r="B215">
        <v>105.325768</v>
      </c>
      <c r="C215">
        <v>750.57000700000003</v>
      </c>
      <c r="D215">
        <v>56.941071000000001</v>
      </c>
      <c r="E215">
        <v>117</v>
      </c>
      <c r="F215">
        <v>74.681419000000005</v>
      </c>
      <c r="G215">
        <v>80.177999999999997</v>
      </c>
      <c r="H215" s="26">
        <f t="shared" si="23"/>
        <v>-8.4694066456698861E-3</v>
      </c>
      <c r="I215" s="27">
        <f t="shared" si="23"/>
        <v>-1.579583667175238E-2</v>
      </c>
      <c r="J215" s="27">
        <f t="shared" si="23"/>
        <v>-1.3679648770969496E-2</v>
      </c>
      <c r="K215" s="27">
        <f t="shared" si="23"/>
        <v>-4.3495185679214392E-3</v>
      </c>
      <c r="L215" s="27">
        <f t="shared" si="24"/>
        <v>-5.2013743821630043E-3</v>
      </c>
      <c r="M215" s="27">
        <f t="shared" si="24"/>
        <v>-1.4093636131838875E-2</v>
      </c>
    </row>
    <row r="216" spans="1:13" x14ac:dyDescent="0.2">
      <c r="A216" s="1">
        <v>42705</v>
      </c>
      <c r="B216">
        <v>104.344177</v>
      </c>
      <c r="C216">
        <v>743.65002400000003</v>
      </c>
      <c r="D216">
        <v>55.939449000000003</v>
      </c>
      <c r="E216">
        <v>117.220001</v>
      </c>
      <c r="F216">
        <v>74.138023000000004</v>
      </c>
      <c r="G216">
        <v>80.543999999999997</v>
      </c>
      <c r="H216" s="26">
        <f t="shared" si="23"/>
        <v>-9.3632701758711977E-3</v>
      </c>
      <c r="I216" s="27">
        <f t="shared" si="23"/>
        <v>-9.262400890990171E-3</v>
      </c>
      <c r="J216" s="27">
        <f t="shared" si="23"/>
        <v>-1.7747053059727808E-2</v>
      </c>
      <c r="K216" s="27">
        <f t="shared" si="23"/>
        <v>1.878584781494351E-3</v>
      </c>
      <c r="L216" s="27">
        <f t="shared" si="24"/>
        <v>-7.3027879646597573E-3</v>
      </c>
      <c r="M216" s="27">
        <f t="shared" si="24"/>
        <v>4.554455925926508E-3</v>
      </c>
    </row>
    <row r="217" spans="1:13" x14ac:dyDescent="0.2">
      <c r="A217" s="1">
        <v>42706</v>
      </c>
      <c r="B217">
        <v>104.73490099999999</v>
      </c>
      <c r="C217">
        <v>740.34002699999996</v>
      </c>
      <c r="D217">
        <v>55.986697999999997</v>
      </c>
      <c r="E217">
        <v>120.80999799999999</v>
      </c>
      <c r="F217">
        <v>74.627082999999999</v>
      </c>
      <c r="G217">
        <v>81.37</v>
      </c>
      <c r="H217" s="26">
        <f t="shared" si="23"/>
        <v>3.7375758357858489E-3</v>
      </c>
      <c r="I217" s="27">
        <f t="shared" si="23"/>
        <v>-4.4609497036264458E-3</v>
      </c>
      <c r="J217" s="27">
        <f t="shared" si="23"/>
        <v>8.4428891859689701E-4</v>
      </c>
      <c r="K217" s="27">
        <f t="shared" si="23"/>
        <v>3.0166527397300906E-2</v>
      </c>
      <c r="L217" s="27">
        <f t="shared" si="24"/>
        <v>6.5749526214495613E-3</v>
      </c>
      <c r="M217" s="27">
        <f t="shared" si="24"/>
        <v>1.0203035755660592E-2</v>
      </c>
    </row>
    <row r="218" spans="1:13" x14ac:dyDescent="0.2">
      <c r="A218" s="1">
        <v>42709</v>
      </c>
      <c r="B218">
        <v>103.98204800000001</v>
      </c>
      <c r="C218">
        <v>759.35998500000005</v>
      </c>
      <c r="D218">
        <v>56.903275000000001</v>
      </c>
      <c r="E218">
        <v>119.160004</v>
      </c>
      <c r="F218">
        <v>75.161422999999999</v>
      </c>
      <c r="G218">
        <v>81.262</v>
      </c>
      <c r="H218" s="26">
        <f t="shared" si="23"/>
        <v>-7.2141363575199367E-3</v>
      </c>
      <c r="I218" s="27">
        <f t="shared" si="23"/>
        <v>2.5366376885695222E-2</v>
      </c>
      <c r="J218" s="27">
        <f t="shared" si="23"/>
        <v>1.6238769788901021E-2</v>
      </c>
      <c r="K218" s="27">
        <f t="shared" si="23"/>
        <v>-1.3751885563158874E-2</v>
      </c>
      <c r="L218" s="27">
        <f t="shared" si="24"/>
        <v>7.1346230880625569E-3</v>
      </c>
      <c r="M218" s="27">
        <f t="shared" si="24"/>
        <v>-1.3281520964619003E-3</v>
      </c>
    </row>
    <row r="219" spans="1:13" x14ac:dyDescent="0.2">
      <c r="A219" s="1">
        <v>42710</v>
      </c>
      <c r="B219">
        <v>104.78254699999999</v>
      </c>
      <c r="C219">
        <v>764.71997099999999</v>
      </c>
      <c r="D219">
        <v>56.648147999999999</v>
      </c>
      <c r="E219">
        <v>124.57</v>
      </c>
      <c r="F219">
        <v>75.088982000000001</v>
      </c>
      <c r="G219">
        <v>80.978999999999999</v>
      </c>
      <c r="H219" s="26">
        <f t="shared" si="23"/>
        <v>7.6689529016897903E-3</v>
      </c>
      <c r="I219" s="27">
        <f t="shared" si="23"/>
        <v>7.0337623392076696E-3</v>
      </c>
      <c r="J219" s="27">
        <f t="shared" si="23"/>
        <v>-4.4936016222929835E-3</v>
      </c>
      <c r="K219" s="27">
        <f t="shared" si="23"/>
        <v>4.4400645484608862E-2</v>
      </c>
      <c r="L219" s="27">
        <f t="shared" si="24"/>
        <v>-9.6427035405424635E-4</v>
      </c>
      <c r="M219" s="27">
        <f t="shared" si="24"/>
        <v>-3.4886408124161754E-3</v>
      </c>
    </row>
    <row r="220" spans="1:13" x14ac:dyDescent="0.2">
      <c r="A220" s="1">
        <v>42711</v>
      </c>
      <c r="B220">
        <v>105.81182099999999</v>
      </c>
      <c r="C220">
        <v>770.419983</v>
      </c>
      <c r="D220">
        <v>57.989936999999998</v>
      </c>
      <c r="E220">
        <v>125.389999</v>
      </c>
      <c r="F220">
        <v>76.239182</v>
      </c>
      <c r="G220">
        <v>79.846000000000004</v>
      </c>
      <c r="H220" s="26">
        <f t="shared" si="23"/>
        <v>9.7750211028450572E-3</v>
      </c>
      <c r="I220" s="27">
        <f t="shared" si="23"/>
        <v>7.4260827879101803E-3</v>
      </c>
      <c r="J220" s="27">
        <f t="shared" si="23"/>
        <v>2.3410200522157924E-2</v>
      </c>
      <c r="K220" s="27">
        <f t="shared" si="23"/>
        <v>6.5610653293275865E-3</v>
      </c>
      <c r="L220" s="27">
        <f t="shared" si="24"/>
        <v>1.5201693057377759E-2</v>
      </c>
      <c r="M220" s="27">
        <f t="shared" si="24"/>
        <v>-1.4090082319520468E-2</v>
      </c>
    </row>
    <row r="221" spans="1:13" x14ac:dyDescent="0.2">
      <c r="A221" s="1">
        <v>42712</v>
      </c>
      <c r="B221">
        <v>106.850578</v>
      </c>
      <c r="C221">
        <v>767.330017</v>
      </c>
      <c r="D221">
        <v>57.649757000000001</v>
      </c>
      <c r="E221">
        <v>123.239998</v>
      </c>
      <c r="F221">
        <v>75.623305999999999</v>
      </c>
      <c r="G221">
        <v>79.694999999999993</v>
      </c>
      <c r="H221" s="26">
        <f t="shared" si="23"/>
        <v>9.769148341486936E-3</v>
      </c>
      <c r="I221" s="27">
        <f t="shared" si="23"/>
        <v>-4.0188199106659852E-3</v>
      </c>
      <c r="J221" s="27">
        <f t="shared" si="23"/>
        <v>-5.8834638784353785E-3</v>
      </c>
      <c r="K221" s="27">
        <f t="shared" si="23"/>
        <v>-1.7295214727359075E-2</v>
      </c>
      <c r="L221" s="27">
        <f t="shared" si="24"/>
        <v>-8.1110139122951216E-3</v>
      </c>
      <c r="M221" s="27">
        <f t="shared" si="24"/>
        <v>-1.8929309091512342E-3</v>
      </c>
    </row>
    <row r="222" spans="1:13" x14ac:dyDescent="0.2">
      <c r="A222" s="1">
        <v>42713</v>
      </c>
      <c r="B222">
        <v>108.594566</v>
      </c>
      <c r="C222">
        <v>768.65997300000004</v>
      </c>
      <c r="D222">
        <v>58.556896000000002</v>
      </c>
      <c r="E222">
        <v>122.879997</v>
      </c>
      <c r="F222">
        <v>76.411263000000005</v>
      </c>
      <c r="G222">
        <v>78.564999999999998</v>
      </c>
      <c r="H222" s="26">
        <f t="shared" si="23"/>
        <v>1.6189978212509344E-2</v>
      </c>
      <c r="I222" s="27">
        <f t="shared" si="23"/>
        <v>1.7317252599596681E-3</v>
      </c>
      <c r="J222" s="27">
        <f t="shared" si="23"/>
        <v>1.5612831168618254E-2</v>
      </c>
      <c r="K222" s="27">
        <f t="shared" si="23"/>
        <v>-2.9254125146705827E-3</v>
      </c>
      <c r="L222" s="27">
        <f t="shared" si="24"/>
        <v>1.0365590672845138E-2</v>
      </c>
      <c r="M222" s="27">
        <f t="shared" si="24"/>
        <v>-1.4280540928921037E-2</v>
      </c>
    </row>
    <row r="223" spans="1:13" x14ac:dyDescent="0.2">
      <c r="A223" s="1">
        <v>42716</v>
      </c>
      <c r="B223">
        <v>107.975121</v>
      </c>
      <c r="C223">
        <v>760.11999500000002</v>
      </c>
      <c r="D223">
        <v>58.745871999999999</v>
      </c>
      <c r="E223">
        <v>122.83000199999999</v>
      </c>
      <c r="F223">
        <v>77.099556000000007</v>
      </c>
      <c r="G223">
        <v>77.343000000000004</v>
      </c>
      <c r="H223" s="26">
        <f t="shared" si="23"/>
        <v>-5.7205299396261775E-3</v>
      </c>
      <c r="I223" s="27">
        <f t="shared" si="23"/>
        <v>-1.1172394995085039E-2</v>
      </c>
      <c r="J223" s="27">
        <f t="shared" si="23"/>
        <v>3.2220239421265058E-3</v>
      </c>
      <c r="K223" s="27">
        <f t="shared" si="23"/>
        <v>-4.0694315162938667E-4</v>
      </c>
      <c r="L223" s="27">
        <f t="shared" si="24"/>
        <v>8.9674150248713631E-3</v>
      </c>
      <c r="M223" s="27">
        <f t="shared" si="24"/>
        <v>-1.5676232455743764E-2</v>
      </c>
    </row>
    <row r="224" spans="1:13" x14ac:dyDescent="0.2">
      <c r="A224" s="1">
        <v>42717</v>
      </c>
      <c r="B224">
        <v>109.77630600000001</v>
      </c>
      <c r="C224">
        <v>774.34002699999996</v>
      </c>
      <c r="D224">
        <v>59.511260999999998</v>
      </c>
      <c r="E224">
        <v>123.779999</v>
      </c>
      <c r="F224">
        <v>77.144844000000006</v>
      </c>
      <c r="G224">
        <v>76.811000000000007</v>
      </c>
      <c r="H224" s="26">
        <f t="shared" si="23"/>
        <v>1.654387396327205E-2</v>
      </c>
      <c r="I224" s="27">
        <f t="shared" si="23"/>
        <v>1.8534779515000582E-2</v>
      </c>
      <c r="J224" s="27">
        <f t="shared" si="23"/>
        <v>1.294466842241331E-2</v>
      </c>
      <c r="K224" s="27">
        <f t="shared" si="23"/>
        <v>7.7044863986959885E-3</v>
      </c>
      <c r="L224" s="27">
        <f t="shared" si="24"/>
        <v>5.8722392905549139E-4</v>
      </c>
      <c r="M224" s="27">
        <f t="shared" si="24"/>
        <v>-6.9022161223758075E-3</v>
      </c>
    </row>
    <row r="225" spans="1:13" x14ac:dyDescent="0.2">
      <c r="A225" s="1">
        <v>42718</v>
      </c>
      <c r="B225">
        <v>109.77630600000001</v>
      </c>
      <c r="C225">
        <v>768.82000700000003</v>
      </c>
      <c r="D225">
        <v>59.227783000000002</v>
      </c>
      <c r="E225">
        <v>123.44000200000001</v>
      </c>
      <c r="F225">
        <v>76.411263000000005</v>
      </c>
      <c r="G225">
        <v>78.072000000000003</v>
      </c>
      <c r="H225" s="26">
        <f t="shared" si="23"/>
        <v>0</v>
      </c>
      <c r="I225" s="27">
        <f t="shared" si="23"/>
        <v>-7.154207499518811E-3</v>
      </c>
      <c r="J225" s="27">
        <f t="shared" si="23"/>
        <v>-4.7748159161737393E-3</v>
      </c>
      <c r="K225" s="27">
        <f t="shared" si="23"/>
        <v>-2.7505639752570922E-3</v>
      </c>
      <c r="L225" s="27">
        <f t="shared" si="24"/>
        <v>-9.5546389539268115E-3</v>
      </c>
      <c r="M225" s="27">
        <f t="shared" si="24"/>
        <v>1.6283618775184631E-2</v>
      </c>
    </row>
    <row r="226" spans="1:13" x14ac:dyDescent="0.2">
      <c r="A226" s="1">
        <v>42719</v>
      </c>
      <c r="B226">
        <v>110.376678</v>
      </c>
      <c r="C226">
        <v>761</v>
      </c>
      <c r="D226">
        <v>59.133288999999998</v>
      </c>
      <c r="E226">
        <v>125</v>
      </c>
      <c r="F226">
        <v>76.692017000000007</v>
      </c>
      <c r="G226">
        <v>76.686999999999998</v>
      </c>
      <c r="H226" s="26">
        <f t="shared" si="23"/>
        <v>5.4541480873863957E-3</v>
      </c>
      <c r="I226" s="27">
        <f t="shared" si="23"/>
        <v>-1.022352312904401E-2</v>
      </c>
      <c r="J226" s="27">
        <f t="shared" si="23"/>
        <v>-1.596707743164903E-3</v>
      </c>
      <c r="K226" s="27">
        <f t="shared" si="23"/>
        <v>1.2558513045192284E-2</v>
      </c>
      <c r="L226" s="27">
        <f t="shared" si="24"/>
        <v>3.6675153490379154E-3</v>
      </c>
      <c r="M226" s="27">
        <f t="shared" si="24"/>
        <v>-1.7899275356685125E-2</v>
      </c>
    </row>
    <row r="227" spans="1:13" x14ac:dyDescent="0.2">
      <c r="A227" s="1">
        <v>42720</v>
      </c>
      <c r="B227">
        <v>110.51963000000001</v>
      </c>
      <c r="C227">
        <v>757.77002000000005</v>
      </c>
      <c r="D227">
        <v>58.86871</v>
      </c>
      <c r="E227">
        <v>124.220001</v>
      </c>
      <c r="F227">
        <v>76.692017000000007</v>
      </c>
      <c r="G227">
        <v>77.588999999999999</v>
      </c>
      <c r="H227" s="26">
        <f t="shared" si="23"/>
        <v>1.2942907126901849E-3</v>
      </c>
      <c r="I227" s="27">
        <f t="shared" si="23"/>
        <v>-4.2534219494581808E-3</v>
      </c>
      <c r="J227" s="27">
        <f t="shared" si="23"/>
        <v>-4.4843213778294156E-3</v>
      </c>
      <c r="K227" s="27">
        <f t="shared" si="23"/>
        <v>-6.2595421209108073E-3</v>
      </c>
      <c r="L227" s="27">
        <f t="shared" si="24"/>
        <v>0</v>
      </c>
      <c r="M227" s="27">
        <f t="shared" si="24"/>
        <v>1.1693462081532387E-2</v>
      </c>
    </row>
    <row r="228" spans="1:13" x14ac:dyDescent="0.2">
      <c r="A228" s="1">
        <v>42723</v>
      </c>
      <c r="B228">
        <v>111.15815000000001</v>
      </c>
      <c r="C228">
        <v>766</v>
      </c>
      <c r="D228">
        <v>60.116005000000001</v>
      </c>
      <c r="E228">
        <v>125.449997</v>
      </c>
      <c r="F228">
        <v>76.719193000000004</v>
      </c>
      <c r="G228">
        <v>76.777000000000001</v>
      </c>
      <c r="H228" s="26">
        <f t="shared" si="23"/>
        <v>5.7608098193292984E-3</v>
      </c>
      <c r="I228" s="27">
        <f t="shared" si="23"/>
        <v>1.0802233828363579E-2</v>
      </c>
      <c r="J228" s="27">
        <f t="shared" si="23"/>
        <v>2.096640213326981E-2</v>
      </c>
      <c r="K228" s="27">
        <f t="shared" si="23"/>
        <v>9.8530537171307685E-3</v>
      </c>
      <c r="L228" s="27">
        <f t="shared" si="24"/>
        <v>3.5428962830373666E-4</v>
      </c>
      <c r="M228" s="27">
        <f t="shared" si="24"/>
        <v>-1.0520548429888364E-2</v>
      </c>
    </row>
    <row r="229" spans="1:13" x14ac:dyDescent="0.2">
      <c r="A229" s="1">
        <v>42724</v>
      </c>
      <c r="B229">
        <v>111.453575</v>
      </c>
      <c r="C229">
        <v>771.21997099999999</v>
      </c>
      <c r="D229">
        <v>60.040416999999998</v>
      </c>
      <c r="E229">
        <v>125.120003</v>
      </c>
      <c r="F229">
        <v>76.592383999999996</v>
      </c>
      <c r="G229">
        <v>75.991</v>
      </c>
      <c r="H229" s="26">
        <f t="shared" si="23"/>
        <v>2.6541744234742717E-3</v>
      </c>
      <c r="I229" s="27">
        <f t="shared" si="23"/>
        <v>6.791469226672917E-3</v>
      </c>
      <c r="J229" s="27">
        <f t="shared" si="23"/>
        <v>-1.258160133481834E-3</v>
      </c>
      <c r="K229" s="27">
        <f t="shared" si="23"/>
        <v>-2.6339481245382908E-3</v>
      </c>
      <c r="L229" s="27">
        <f t="shared" si="24"/>
        <v>-1.6542655342817014E-3</v>
      </c>
      <c r="M229" s="27">
        <f t="shared" si="24"/>
        <v>-1.0290203912745995E-2</v>
      </c>
    </row>
    <row r="230" spans="1:13" x14ac:dyDescent="0.2">
      <c r="A230" s="1">
        <v>42725</v>
      </c>
      <c r="B230">
        <v>111.55841100000001</v>
      </c>
      <c r="C230">
        <v>770.59997599999997</v>
      </c>
      <c r="D230">
        <v>60.040416999999998</v>
      </c>
      <c r="E230">
        <v>126.5</v>
      </c>
      <c r="F230">
        <v>76.329734999999999</v>
      </c>
      <c r="G230">
        <v>75.62</v>
      </c>
      <c r="H230" s="26">
        <f t="shared" si="23"/>
        <v>9.4018271934887454E-4</v>
      </c>
      <c r="I230" s="27">
        <f t="shared" si="23"/>
        <v>-8.0423791977014445E-4</v>
      </c>
      <c r="J230" s="27">
        <f t="shared" si="23"/>
        <v>0</v>
      </c>
      <c r="K230" s="27">
        <f t="shared" si="23"/>
        <v>1.0969007393592124E-2</v>
      </c>
      <c r="L230" s="27">
        <f t="shared" si="24"/>
        <v>-3.4350721790005318E-3</v>
      </c>
      <c r="M230" s="27">
        <f t="shared" si="24"/>
        <v>-4.894113758586123E-3</v>
      </c>
    </row>
    <row r="231" spans="1:13" x14ac:dyDescent="0.2">
      <c r="A231" s="1">
        <v>42726</v>
      </c>
      <c r="B231">
        <v>110.82459299999999</v>
      </c>
      <c r="C231">
        <v>766.34002699999996</v>
      </c>
      <c r="D231">
        <v>60.049877000000002</v>
      </c>
      <c r="E231">
        <v>125.58000199999999</v>
      </c>
      <c r="F231">
        <v>76.501823000000002</v>
      </c>
      <c r="G231">
        <v>74.896000000000001</v>
      </c>
      <c r="H231" s="26">
        <f t="shared" si="23"/>
        <v>-6.5996110336152868E-3</v>
      </c>
      <c r="I231" s="27">
        <f t="shared" si="23"/>
        <v>-5.5434303233225235E-3</v>
      </c>
      <c r="J231" s="27">
        <f t="shared" si="23"/>
        <v>1.5754811991009003E-4</v>
      </c>
      <c r="K231" s="27">
        <f t="shared" si="23"/>
        <v>-7.2992865555088883E-3</v>
      </c>
      <c r="L231" s="27">
        <f t="shared" si="24"/>
        <v>2.2519965768918113E-3</v>
      </c>
      <c r="M231" s="27">
        <f t="shared" si="24"/>
        <v>-9.6203139050720921E-3</v>
      </c>
    </row>
    <row r="232" spans="1:13" x14ac:dyDescent="0.2">
      <c r="A232" s="1">
        <v>42727</v>
      </c>
      <c r="B232">
        <v>111.04377700000001</v>
      </c>
      <c r="C232">
        <v>760.59002699999996</v>
      </c>
      <c r="D232">
        <v>59.756943</v>
      </c>
      <c r="E232">
        <v>125.589996</v>
      </c>
      <c r="F232">
        <v>76.945580000000007</v>
      </c>
      <c r="G232">
        <v>75.096000000000004</v>
      </c>
      <c r="H232" s="26">
        <f t="shared" si="23"/>
        <v>1.9758027816596381E-3</v>
      </c>
      <c r="I232" s="27">
        <f t="shared" si="23"/>
        <v>-7.5314873328043187E-3</v>
      </c>
      <c r="J232" s="27">
        <f t="shared" si="23"/>
        <v>-4.8901153331598751E-3</v>
      </c>
      <c r="K232" s="27">
        <f t="shared" si="23"/>
        <v>7.9579568299149498E-5</v>
      </c>
      <c r="L232" s="27">
        <f t="shared" si="24"/>
        <v>5.7838481251997866E-3</v>
      </c>
      <c r="M232" s="27">
        <f t="shared" si="24"/>
        <v>2.6668104769760905E-3</v>
      </c>
    </row>
    <row r="233" spans="1:13" x14ac:dyDescent="0.2">
      <c r="A233" s="1">
        <v>42731</v>
      </c>
      <c r="B233">
        <v>111.74900100000001</v>
      </c>
      <c r="C233">
        <v>771.40002400000003</v>
      </c>
      <c r="D233">
        <v>59.794735000000003</v>
      </c>
      <c r="E233">
        <v>128.35000600000001</v>
      </c>
      <c r="F233">
        <v>76.619552999999996</v>
      </c>
      <c r="G233">
        <v>74.337999999999994</v>
      </c>
      <c r="H233" s="26">
        <f t="shared" si="23"/>
        <v>6.3307829069466845E-3</v>
      </c>
      <c r="I233" s="27">
        <f t="shared" si="23"/>
        <v>1.4112593495023302E-2</v>
      </c>
      <c r="J233" s="27">
        <f t="shared" si="23"/>
        <v>6.3222870462476108E-4</v>
      </c>
      <c r="K233" s="27">
        <f t="shared" si="23"/>
        <v>2.1738352883958808E-2</v>
      </c>
      <c r="L233" s="27">
        <f t="shared" si="24"/>
        <v>-4.2461134695373336E-3</v>
      </c>
      <c r="M233" s="27">
        <f t="shared" si="24"/>
        <v>-1.0145033944222073E-2</v>
      </c>
    </row>
    <row r="234" spans="1:13" x14ac:dyDescent="0.2">
      <c r="A234" s="1">
        <v>42732</v>
      </c>
      <c r="B234">
        <v>111.272507</v>
      </c>
      <c r="C234">
        <v>772.13000499999998</v>
      </c>
      <c r="D234">
        <v>59.520710000000001</v>
      </c>
      <c r="E234">
        <v>125.889999</v>
      </c>
      <c r="F234">
        <v>76.139542000000006</v>
      </c>
      <c r="G234">
        <v>73.98</v>
      </c>
      <c r="H234" s="26">
        <f t="shared" si="23"/>
        <v>-4.273083159626297E-3</v>
      </c>
      <c r="I234" s="27">
        <f t="shared" si="23"/>
        <v>9.4585921972111767E-4</v>
      </c>
      <c r="J234" s="27">
        <f t="shared" si="23"/>
        <v>-4.5932943851405188E-3</v>
      </c>
      <c r="K234" s="27">
        <f t="shared" si="23"/>
        <v>-1.935245222959887E-2</v>
      </c>
      <c r="L234" s="27">
        <f t="shared" si="24"/>
        <v>-6.2845695684141233E-3</v>
      </c>
      <c r="M234" s="27">
        <f t="shared" si="24"/>
        <v>-4.827474686160689E-3</v>
      </c>
    </row>
    <row r="235" spans="1:13" x14ac:dyDescent="0.2">
      <c r="A235" s="1">
        <v>42733</v>
      </c>
      <c r="B235">
        <v>111.24391900000001</v>
      </c>
      <c r="C235">
        <v>765.15002400000003</v>
      </c>
      <c r="D235">
        <v>59.435673000000001</v>
      </c>
      <c r="E235">
        <v>125.33000199999999</v>
      </c>
      <c r="F235">
        <v>76.393142999999995</v>
      </c>
      <c r="G235">
        <v>74.025000000000006</v>
      </c>
      <c r="H235" s="26">
        <f t="shared" si="23"/>
        <v>-2.5695181853492035E-4</v>
      </c>
      <c r="I235" s="27">
        <f t="shared" si="23"/>
        <v>-9.0810117026679984E-3</v>
      </c>
      <c r="J235" s="27">
        <f t="shared" si="23"/>
        <v>-1.4297175542953779E-3</v>
      </c>
      <c r="K235" s="27">
        <f t="shared" si="23"/>
        <v>-4.4582272534232975E-3</v>
      </c>
      <c r="L235" s="27">
        <f t="shared" si="24"/>
        <v>3.3252051345178759E-3</v>
      </c>
      <c r="M235" s="27">
        <f t="shared" si="24"/>
        <v>6.0808758334706802E-4</v>
      </c>
    </row>
    <row r="236" spans="1:13" x14ac:dyDescent="0.2">
      <c r="A236" s="1">
        <v>42734</v>
      </c>
      <c r="B236">
        <v>110.376678</v>
      </c>
      <c r="C236">
        <v>749.86999500000002</v>
      </c>
      <c r="D236">
        <v>58.717522000000002</v>
      </c>
      <c r="E236">
        <v>123.800003</v>
      </c>
      <c r="F236">
        <v>76.148612999999997</v>
      </c>
      <c r="G236">
        <v>75.594999999999999</v>
      </c>
      <c r="H236" s="26">
        <f t="shared" si="23"/>
        <v>-7.8263973516724955E-3</v>
      </c>
      <c r="I236" s="27">
        <f t="shared" si="23"/>
        <v>-2.0172072898201544E-2</v>
      </c>
      <c r="J236" s="27">
        <f t="shared" si="23"/>
        <v>-1.2156418519510815E-2</v>
      </c>
      <c r="K236" s="27">
        <f t="shared" si="23"/>
        <v>-1.2282890098173202E-2</v>
      </c>
      <c r="L236" s="27">
        <f t="shared" si="24"/>
        <v>-3.2060757116062827E-3</v>
      </c>
      <c r="M236" s="27">
        <f t="shared" si="24"/>
        <v>2.0987269444509481E-2</v>
      </c>
    </row>
    <row r="237" spans="1:13" x14ac:dyDescent="0.2">
      <c r="A237" s="1">
        <v>42738</v>
      </c>
      <c r="B237">
        <v>110.691154</v>
      </c>
      <c r="C237">
        <v>753.669983</v>
      </c>
      <c r="D237">
        <v>59.133288999999998</v>
      </c>
      <c r="E237">
        <v>127.489998</v>
      </c>
      <c r="F237">
        <v>76.257285999999993</v>
      </c>
      <c r="G237">
        <v>74.581000000000003</v>
      </c>
      <c r="H237" s="26">
        <f t="shared" si="23"/>
        <v>2.845065329309632E-3</v>
      </c>
      <c r="I237" s="27">
        <f t="shared" si="23"/>
        <v>5.0547323603063075E-3</v>
      </c>
      <c r="J237" s="27">
        <f t="shared" si="23"/>
        <v>7.0558483456131804E-3</v>
      </c>
      <c r="K237" s="27">
        <f t="shared" si="23"/>
        <v>2.9370529979397139E-2</v>
      </c>
      <c r="L237" s="27">
        <f t="shared" si="24"/>
        <v>1.4260998968011955E-3</v>
      </c>
      <c r="M237" s="27">
        <f t="shared" si="24"/>
        <v>-1.3504360350893715E-2</v>
      </c>
    </row>
    <row r="238" spans="1:13" x14ac:dyDescent="0.2">
      <c r="A238" s="1">
        <v>42739</v>
      </c>
      <c r="B238">
        <v>110.56727600000001</v>
      </c>
      <c r="C238">
        <v>757.17999299999997</v>
      </c>
      <c r="D238">
        <v>58.86871</v>
      </c>
      <c r="E238">
        <v>129.41000399999999</v>
      </c>
      <c r="F238">
        <v>76.528998999999999</v>
      </c>
      <c r="G238">
        <v>74.396000000000001</v>
      </c>
      <c r="H238" s="26">
        <f t="shared" si="23"/>
        <v>-1.1197585822495806E-3</v>
      </c>
      <c r="I238" s="27">
        <f t="shared" si="23"/>
        <v>4.6464127750597889E-3</v>
      </c>
      <c r="J238" s="27">
        <f t="shared" si="23"/>
        <v>-4.4843213778294156E-3</v>
      </c>
      <c r="K238" s="27">
        <f t="shared" si="23"/>
        <v>1.4947775280564781E-2</v>
      </c>
      <c r="L238" s="27">
        <f t="shared" si="24"/>
        <v>3.55677587743636E-3</v>
      </c>
      <c r="M238" s="27">
        <f t="shared" si="24"/>
        <v>-2.4836061283903931E-3</v>
      </c>
    </row>
    <row r="239" spans="1:13" x14ac:dyDescent="0.2">
      <c r="A239" s="1">
        <v>42740</v>
      </c>
      <c r="B239">
        <v>111.12956200000001</v>
      </c>
      <c r="C239">
        <v>780.45001200000002</v>
      </c>
      <c r="D239">
        <v>58.86871</v>
      </c>
      <c r="E239">
        <v>131.80999800000001</v>
      </c>
      <c r="F239">
        <v>77.036156000000005</v>
      </c>
      <c r="G239">
        <v>73.700999999999993</v>
      </c>
      <c r="H239" s="26">
        <f t="shared" si="23"/>
        <v>5.0725775861834559E-3</v>
      </c>
      <c r="I239" s="27">
        <f t="shared" si="23"/>
        <v>3.0269695139558895E-2</v>
      </c>
      <c r="J239" s="27">
        <f t="shared" si="23"/>
        <v>0</v>
      </c>
      <c r="K239" s="27">
        <f t="shared" si="23"/>
        <v>1.8375786807928146E-2</v>
      </c>
      <c r="L239" s="27">
        <f t="shared" si="24"/>
        <v>6.6051291888595872E-3</v>
      </c>
      <c r="M239" s="27">
        <f t="shared" si="24"/>
        <v>-9.3858093286098444E-3</v>
      </c>
    </row>
    <row r="240" spans="1:13" x14ac:dyDescent="0.2">
      <c r="A240" s="1">
        <v>42741</v>
      </c>
      <c r="B240">
        <v>112.368469</v>
      </c>
      <c r="C240">
        <v>795.98999000000003</v>
      </c>
      <c r="D240">
        <v>59.378971</v>
      </c>
      <c r="E240">
        <v>131.070007</v>
      </c>
      <c r="F240">
        <v>77.008994999999999</v>
      </c>
      <c r="G240">
        <v>73.295000000000002</v>
      </c>
      <c r="H240" s="26">
        <f t="shared" si="23"/>
        <v>1.1086627334271572E-2</v>
      </c>
      <c r="I240" s="27">
        <f t="shared" si="23"/>
        <v>1.9715918608261052E-2</v>
      </c>
      <c r="J240" s="27">
        <f t="shared" si="23"/>
        <v>8.630430007330072E-3</v>
      </c>
      <c r="K240" s="27">
        <f t="shared" si="23"/>
        <v>-5.6298915129892801E-3</v>
      </c>
      <c r="L240" s="27">
        <f t="shared" si="24"/>
        <v>-3.5263687438580804E-4</v>
      </c>
      <c r="M240" s="27">
        <f t="shared" si="24"/>
        <v>-5.5239738822760185E-3</v>
      </c>
    </row>
    <row r="241" spans="1:13" x14ac:dyDescent="0.2">
      <c r="A241" s="1">
        <v>42744</v>
      </c>
      <c r="B241">
        <v>113.39769699999999</v>
      </c>
      <c r="C241">
        <v>796.919983</v>
      </c>
      <c r="D241">
        <v>59.189987000000002</v>
      </c>
      <c r="E241">
        <v>130.949997</v>
      </c>
      <c r="F241">
        <v>76.438416000000004</v>
      </c>
      <c r="G241">
        <v>73.138000000000005</v>
      </c>
      <c r="H241" s="26">
        <f t="shared" si="23"/>
        <v>9.1177092513673834E-3</v>
      </c>
      <c r="I241" s="27">
        <f t="shared" si="23"/>
        <v>1.167665620065829E-3</v>
      </c>
      <c r="J241" s="27">
        <f t="shared" si="23"/>
        <v>-3.187751047522734E-3</v>
      </c>
      <c r="K241" s="27">
        <f t="shared" si="23"/>
        <v>-9.1603699381630037E-4</v>
      </c>
      <c r="L241" s="27">
        <f t="shared" si="24"/>
        <v>-7.4368361904314992E-3</v>
      </c>
      <c r="M241" s="27">
        <f t="shared" si="24"/>
        <v>-2.144326212792503E-3</v>
      </c>
    </row>
    <row r="242" spans="1:13" x14ac:dyDescent="0.2">
      <c r="A242" s="1">
        <v>42745</v>
      </c>
      <c r="B242">
        <v>113.51206999999999</v>
      </c>
      <c r="C242">
        <v>795.90002400000003</v>
      </c>
      <c r="D242">
        <v>59.171084999999998</v>
      </c>
      <c r="E242">
        <v>129.88999899999999</v>
      </c>
      <c r="F242">
        <v>75.614258000000007</v>
      </c>
      <c r="G242">
        <v>73.236000000000004</v>
      </c>
      <c r="H242" s="26">
        <f t="shared" si="23"/>
        <v>1.0080924342580351E-3</v>
      </c>
      <c r="I242" s="27">
        <f t="shared" si="23"/>
        <v>-1.2806960421484601E-3</v>
      </c>
      <c r="J242" s="27">
        <f t="shared" si="23"/>
        <v>-3.1939555533410394E-4</v>
      </c>
      <c r="K242" s="27">
        <f t="shared" si="23"/>
        <v>-8.1276173238427236E-3</v>
      </c>
      <c r="L242" s="27">
        <f t="shared" si="24"/>
        <v>-1.0840533735617859E-2</v>
      </c>
      <c r="M242" s="27">
        <f t="shared" si="24"/>
        <v>1.3390358211562568E-3</v>
      </c>
    </row>
    <row r="243" spans="1:13" x14ac:dyDescent="0.2">
      <c r="A243" s="1">
        <v>42746</v>
      </c>
      <c r="B243">
        <v>114.12198600000001</v>
      </c>
      <c r="C243">
        <v>799.02002000000005</v>
      </c>
      <c r="D243">
        <v>59.709685999999998</v>
      </c>
      <c r="E243">
        <v>130.5</v>
      </c>
      <c r="F243">
        <v>75.849746999999994</v>
      </c>
      <c r="G243">
        <v>72.960999999999999</v>
      </c>
      <c r="H243" s="26">
        <f t="shared" si="23"/>
        <v>5.3587540481266679E-3</v>
      </c>
      <c r="I243" s="27">
        <f t="shared" si="23"/>
        <v>3.9124218064256954E-3</v>
      </c>
      <c r="J243" s="27">
        <f t="shared" si="23"/>
        <v>9.0612582788648123E-3</v>
      </c>
      <c r="K243" s="27">
        <f t="shared" si="23"/>
        <v>4.6852960423776685E-3</v>
      </c>
      <c r="L243" s="27">
        <f t="shared" si="24"/>
        <v>3.1095069715854368E-3</v>
      </c>
      <c r="M243" s="27">
        <f t="shared" si="24"/>
        <v>-3.7620515378597339E-3</v>
      </c>
    </row>
    <row r="244" spans="1:13" x14ac:dyDescent="0.2">
      <c r="A244" s="1">
        <v>42747</v>
      </c>
      <c r="B244">
        <v>113.645454</v>
      </c>
      <c r="C244">
        <v>813.64001499999995</v>
      </c>
      <c r="D244">
        <v>59.161636000000001</v>
      </c>
      <c r="E244">
        <v>129.179993</v>
      </c>
      <c r="F244">
        <v>75.931252000000001</v>
      </c>
      <c r="G244">
        <v>72.209000000000003</v>
      </c>
      <c r="H244" s="26">
        <f t="shared" si="23"/>
        <v>-4.1843794293068967E-3</v>
      </c>
      <c r="I244" s="27">
        <f t="shared" si="23"/>
        <v>1.8132024397187016E-2</v>
      </c>
      <c r="J244" s="27">
        <f t="shared" si="23"/>
        <v>-9.2209605140577203E-3</v>
      </c>
      <c r="K244" s="27">
        <f t="shared" si="23"/>
        <v>-1.0166500346377678E-2</v>
      </c>
      <c r="L244" s="27">
        <f t="shared" si="24"/>
        <v>1.0739817022056316E-3</v>
      </c>
      <c r="M244" s="27">
        <f t="shared" si="24"/>
        <v>-1.0360359942737523E-2</v>
      </c>
    </row>
    <row r="245" spans="1:13" x14ac:dyDescent="0.2">
      <c r="A245" s="1">
        <v>42748</v>
      </c>
      <c r="B245">
        <v>113.44534299999999</v>
      </c>
      <c r="C245">
        <v>817.14001499999995</v>
      </c>
      <c r="D245">
        <v>59.246684999999999</v>
      </c>
      <c r="E245">
        <v>133.699997</v>
      </c>
      <c r="F245">
        <v>76.085220000000007</v>
      </c>
      <c r="G245">
        <v>72.594999999999999</v>
      </c>
      <c r="H245" s="26">
        <f t="shared" si="23"/>
        <v>-1.7623880354393378E-3</v>
      </c>
      <c r="I245" s="27">
        <f t="shared" si="23"/>
        <v>4.2924309956702926E-3</v>
      </c>
      <c r="J245" s="27">
        <f t="shared" si="23"/>
        <v>1.436537802539763E-3</v>
      </c>
      <c r="K245" s="27">
        <f t="shared" si="23"/>
        <v>3.4391735253232185E-2</v>
      </c>
      <c r="L245" s="27">
        <f t="shared" si="24"/>
        <v>2.0256759102905146E-3</v>
      </c>
      <c r="M245" s="27">
        <f t="shared" si="24"/>
        <v>5.3313570658901277E-3</v>
      </c>
    </row>
    <row r="246" spans="1:13" x14ac:dyDescent="0.2">
      <c r="A246" s="1">
        <v>42752</v>
      </c>
      <c r="B246">
        <v>114.360237</v>
      </c>
      <c r="C246">
        <v>809.71997099999999</v>
      </c>
      <c r="D246">
        <v>59.086044000000001</v>
      </c>
      <c r="E246">
        <v>132.88999899999999</v>
      </c>
      <c r="F246">
        <v>77.172020000000003</v>
      </c>
      <c r="G246">
        <v>73.754999999999995</v>
      </c>
      <c r="H246" s="26">
        <f t="shared" si="23"/>
        <v>8.0322783918102079E-3</v>
      </c>
      <c r="I246" s="27">
        <f t="shared" si="23"/>
        <v>-9.1219840871019902E-3</v>
      </c>
      <c r="J246" s="27">
        <f t="shared" si="23"/>
        <v>-2.7150746887982611E-3</v>
      </c>
      <c r="K246" s="27">
        <f t="shared" si="23"/>
        <v>-6.0767508512069822E-3</v>
      </c>
      <c r="L246" s="27">
        <f t="shared" si="24"/>
        <v>1.4182928231224893E-2</v>
      </c>
      <c r="M246" s="27">
        <f t="shared" si="24"/>
        <v>1.5852740596361308E-2</v>
      </c>
    </row>
    <row r="247" spans="1:13" x14ac:dyDescent="0.2">
      <c r="A247" s="1">
        <v>42753</v>
      </c>
      <c r="B247">
        <v>114.35069300000001</v>
      </c>
      <c r="C247">
        <v>807.47997999999995</v>
      </c>
      <c r="D247">
        <v>59.057696999999997</v>
      </c>
      <c r="E247">
        <v>133.259995</v>
      </c>
      <c r="F247">
        <v>77.527564999999996</v>
      </c>
      <c r="G247">
        <v>72.950999999999993</v>
      </c>
      <c r="H247" s="26">
        <f t="shared" si="23"/>
        <v>-8.3459063417104916E-5</v>
      </c>
      <c r="I247" s="27">
        <f t="shared" si="23"/>
        <v>-2.7702108587150894E-3</v>
      </c>
      <c r="J247" s="27">
        <f t="shared" si="23"/>
        <v>-4.7987308179068324E-4</v>
      </c>
      <c r="K247" s="27">
        <f t="shared" si="23"/>
        <v>2.7803587953585704E-3</v>
      </c>
      <c r="L247" s="27">
        <f t="shared" si="24"/>
        <v>4.5965944383905112E-3</v>
      </c>
      <c r="M247" s="27">
        <f t="shared" si="24"/>
        <v>-1.0960806637980536E-2</v>
      </c>
    </row>
    <row r="248" spans="1:13" x14ac:dyDescent="0.2">
      <c r="A248" s="1">
        <v>42754</v>
      </c>
      <c r="B248">
        <v>114.150558</v>
      </c>
      <c r="C248">
        <v>809.03997800000002</v>
      </c>
      <c r="D248">
        <v>58.86871</v>
      </c>
      <c r="E248">
        <v>138.41000399999999</v>
      </c>
      <c r="F248">
        <v>77.317604000000003</v>
      </c>
      <c r="G248">
        <v>73.887</v>
      </c>
      <c r="H248" s="26">
        <f t="shared" si="23"/>
        <v>-1.751719522765669E-3</v>
      </c>
      <c r="I248" s="27">
        <f t="shared" si="23"/>
        <v>1.9300701813810544E-3</v>
      </c>
      <c r="J248" s="27">
        <f t="shared" si="23"/>
        <v>-3.2051712012308789E-3</v>
      </c>
      <c r="K248" s="27">
        <f t="shared" si="23"/>
        <v>3.7918254194501955E-2</v>
      </c>
      <c r="L248" s="27">
        <f t="shared" si="24"/>
        <v>-2.7118847818449585E-3</v>
      </c>
      <c r="M248" s="27">
        <f t="shared" si="24"/>
        <v>1.2748916189066291E-2</v>
      </c>
    </row>
    <row r="249" spans="1:13" x14ac:dyDescent="0.2">
      <c r="A249" s="1">
        <v>42755</v>
      </c>
      <c r="B249">
        <v>114.360237</v>
      </c>
      <c r="C249">
        <v>808.330017</v>
      </c>
      <c r="D249">
        <v>59.284477000000003</v>
      </c>
      <c r="E249">
        <v>138.60000600000001</v>
      </c>
      <c r="F249">
        <v>79.827911</v>
      </c>
      <c r="G249">
        <v>73.835999999999999</v>
      </c>
      <c r="H249" s="26">
        <f t="shared" si="23"/>
        <v>1.8351785861829247E-3</v>
      </c>
      <c r="I249" s="27">
        <f t="shared" si="23"/>
        <v>-8.779203865468693E-4</v>
      </c>
      <c r="J249" s="27">
        <f t="shared" si="23"/>
        <v>7.0377909669801257E-3</v>
      </c>
      <c r="K249" s="27">
        <f t="shared" si="23"/>
        <v>1.3718062375891354E-3</v>
      </c>
      <c r="L249" s="27">
        <f t="shared" si="24"/>
        <v>3.195153944949642E-2</v>
      </c>
      <c r="M249" s="27">
        <f t="shared" si="24"/>
        <v>-6.9048153674450242E-4</v>
      </c>
    </row>
    <row r="250" spans="1:13" x14ac:dyDescent="0.2">
      <c r="A250" s="1">
        <v>42758</v>
      </c>
      <c r="B250">
        <v>114.43647799999999</v>
      </c>
      <c r="C250">
        <v>817.88000499999998</v>
      </c>
      <c r="D250">
        <v>59.492367000000002</v>
      </c>
      <c r="E250">
        <v>137.38999899999999</v>
      </c>
      <c r="F250">
        <v>79.380629999999996</v>
      </c>
      <c r="G250">
        <v>74.631</v>
      </c>
      <c r="H250" s="26">
        <f t="shared" si="23"/>
        <v>6.6645190095434084E-4</v>
      </c>
      <c r="I250" s="27">
        <f t="shared" si="23"/>
        <v>1.1745220673574214E-2</v>
      </c>
      <c r="J250" s="27">
        <f t="shared" si="23"/>
        <v>3.5005175298943986E-3</v>
      </c>
      <c r="K250" s="27">
        <f t="shared" si="23"/>
        <v>-8.7685403885386492E-3</v>
      </c>
      <c r="L250" s="27">
        <f t="shared" si="24"/>
        <v>-5.6188213767268376E-3</v>
      </c>
      <c r="M250" s="27">
        <f t="shared" si="24"/>
        <v>1.0709552944394496E-2</v>
      </c>
    </row>
    <row r="251" spans="1:13" x14ac:dyDescent="0.2">
      <c r="A251" s="1">
        <v>42759</v>
      </c>
      <c r="B251">
        <v>114.33165</v>
      </c>
      <c r="C251">
        <v>822.44000200000005</v>
      </c>
      <c r="D251">
        <v>60.021526000000001</v>
      </c>
      <c r="E251">
        <v>140.11000100000001</v>
      </c>
      <c r="F251">
        <v>80.202194000000006</v>
      </c>
      <c r="G251">
        <v>74.168000000000006</v>
      </c>
      <c r="H251" s="26">
        <f t="shared" si="23"/>
        <v>-9.1645639848058214E-4</v>
      </c>
      <c r="I251" s="27">
        <f t="shared" si="23"/>
        <v>5.5599013939694074E-3</v>
      </c>
      <c r="J251" s="27">
        <f t="shared" si="23"/>
        <v>8.855245939413052E-3</v>
      </c>
      <c r="K251" s="27">
        <f t="shared" si="23"/>
        <v>1.9604245863082913E-2</v>
      </c>
      <c r="L251" s="27">
        <f t="shared" si="24"/>
        <v>1.0296487275400624E-2</v>
      </c>
      <c r="M251" s="27">
        <f t="shared" si="24"/>
        <v>-6.2231801860666907E-3</v>
      </c>
    </row>
    <row r="252" spans="1:13" x14ac:dyDescent="0.2">
      <c r="A252" s="1">
        <v>42760</v>
      </c>
      <c r="B252">
        <v>116.151878</v>
      </c>
      <c r="C252">
        <v>836.52002000000005</v>
      </c>
      <c r="D252">
        <v>60.172702999999998</v>
      </c>
      <c r="E252">
        <v>139.520004</v>
      </c>
      <c r="F252">
        <v>79.563186999999999</v>
      </c>
      <c r="G252">
        <v>75.239000000000004</v>
      </c>
      <c r="H252" s="26">
        <f t="shared" si="23"/>
        <v>1.5795192475639423E-2</v>
      </c>
      <c r="I252" s="27">
        <f t="shared" si="23"/>
        <v>1.6974919112691896E-2</v>
      </c>
      <c r="J252" s="27">
        <f t="shared" si="23"/>
        <v>2.5155463948327013E-3</v>
      </c>
      <c r="K252" s="27">
        <f t="shared" si="23"/>
        <v>-4.2198466899956216E-3</v>
      </c>
      <c r="L252" s="27">
        <f t="shared" si="24"/>
        <v>-7.9993601052849809E-3</v>
      </c>
      <c r="M252" s="27">
        <f t="shared" si="24"/>
        <v>1.4336923237060439E-2</v>
      </c>
    </row>
    <row r="253" spans="1:13" x14ac:dyDescent="0.2">
      <c r="A253" s="1">
        <v>42761</v>
      </c>
      <c r="B253">
        <v>116.209045</v>
      </c>
      <c r="C253">
        <v>839.15002400000003</v>
      </c>
      <c r="D253">
        <v>60.730209000000002</v>
      </c>
      <c r="E253">
        <v>138.96000699999999</v>
      </c>
      <c r="F253">
        <v>79.052017000000006</v>
      </c>
      <c r="G253">
        <v>76.034999999999997</v>
      </c>
      <c r="H253" s="26">
        <f t="shared" si="23"/>
        <v>4.9205348657892993E-4</v>
      </c>
      <c r="I253" s="27">
        <f t="shared" si="23"/>
        <v>3.1390501596762353E-3</v>
      </c>
      <c r="J253" s="27">
        <f t="shared" si="23"/>
        <v>9.2224404235437662E-3</v>
      </c>
      <c r="K253" s="27">
        <f t="shared" si="23"/>
        <v>-4.0218165233372703E-3</v>
      </c>
      <c r="L253" s="27">
        <f t="shared" si="24"/>
        <v>-6.4454321749898916E-3</v>
      </c>
      <c r="M253" s="27">
        <f t="shared" si="24"/>
        <v>1.0524047050680527E-2</v>
      </c>
    </row>
    <row r="254" spans="1:13" x14ac:dyDescent="0.2">
      <c r="A254" s="1">
        <v>42762</v>
      </c>
      <c r="B254">
        <v>116.218582</v>
      </c>
      <c r="C254">
        <v>835.77002000000005</v>
      </c>
      <c r="D254">
        <v>62.157043000000002</v>
      </c>
      <c r="E254">
        <v>142.449997</v>
      </c>
      <c r="F254">
        <v>79.161559999999994</v>
      </c>
      <c r="G254">
        <v>75.138999999999996</v>
      </c>
      <c r="H254" s="26">
        <f t="shared" si="23"/>
        <v>8.2064254825802175E-5</v>
      </c>
      <c r="I254" s="27">
        <f t="shared" si="23"/>
        <v>-4.0360238093968669E-3</v>
      </c>
      <c r="J254" s="27">
        <f t="shared" si="23"/>
        <v>2.3222882777023501E-2</v>
      </c>
      <c r="K254" s="27">
        <f t="shared" si="23"/>
        <v>2.4804867576839518E-2</v>
      </c>
      <c r="L254" s="27">
        <f t="shared" si="24"/>
        <v>1.3847486363867789E-3</v>
      </c>
      <c r="M254" s="27">
        <f t="shared" si="24"/>
        <v>-1.1854029025975493E-2</v>
      </c>
    </row>
    <row r="255" spans="1:13" x14ac:dyDescent="0.2">
      <c r="A255" s="1">
        <v>42765</v>
      </c>
      <c r="B255">
        <v>115.913605</v>
      </c>
      <c r="C255">
        <v>830.38000499999998</v>
      </c>
      <c r="D255">
        <v>61.542834999999997</v>
      </c>
      <c r="E255">
        <v>141.220001</v>
      </c>
      <c r="F255">
        <v>79.188934000000003</v>
      </c>
      <c r="G255">
        <v>74.832999999999998</v>
      </c>
      <c r="H255" s="26">
        <f t="shared" si="23"/>
        <v>-2.6276164405650867E-3</v>
      </c>
      <c r="I255" s="27">
        <f t="shared" si="23"/>
        <v>-6.4700461806596766E-3</v>
      </c>
      <c r="J255" s="27">
        <f t="shared" si="23"/>
        <v>-9.9306977116690263E-3</v>
      </c>
      <c r="K255" s="27">
        <f t="shared" si="23"/>
        <v>-8.6720747145452512E-3</v>
      </c>
      <c r="L255" s="27">
        <f t="shared" si="24"/>
        <v>3.4573937322477657E-4</v>
      </c>
      <c r="M255" s="27">
        <f t="shared" si="24"/>
        <v>-4.0807674051526067E-3</v>
      </c>
    </row>
    <row r="256" spans="1:13" x14ac:dyDescent="0.2">
      <c r="A256" s="1">
        <v>42766</v>
      </c>
      <c r="B256">
        <v>115.64677399999999</v>
      </c>
      <c r="C256">
        <v>823.47997999999995</v>
      </c>
      <c r="D256">
        <v>61.089278999999998</v>
      </c>
      <c r="E256">
        <v>140.71000699999999</v>
      </c>
      <c r="F256">
        <v>79.964850999999996</v>
      </c>
      <c r="G256">
        <v>75.694000000000003</v>
      </c>
      <c r="H256" s="26">
        <f t="shared" si="23"/>
        <v>-2.3046353547608324E-3</v>
      </c>
      <c r="I256" s="27">
        <f t="shared" si="23"/>
        <v>-8.3441949105650497E-3</v>
      </c>
      <c r="J256" s="27">
        <f t="shared" si="23"/>
        <v>-7.3970520980604342E-3</v>
      </c>
      <c r="K256" s="27">
        <f t="shared" si="23"/>
        <v>-3.6178806214795787E-3</v>
      </c>
      <c r="L256" s="27">
        <f t="shared" si="24"/>
        <v>9.7506087897985608E-3</v>
      </c>
      <c r="M256" s="27">
        <f t="shared" si="24"/>
        <v>1.1439932903069525E-2</v>
      </c>
    </row>
    <row r="257" spans="1:13" x14ac:dyDescent="0.2">
      <c r="A257" s="42">
        <v>42767</v>
      </c>
      <c r="B257">
        <v>122.69898999999999</v>
      </c>
      <c r="C257">
        <v>832.34997599999997</v>
      </c>
      <c r="D257">
        <v>60.078220000000002</v>
      </c>
      <c r="E257">
        <v>140.779999</v>
      </c>
      <c r="F257">
        <v>79.718384</v>
      </c>
      <c r="G257">
        <v>76.132999999999996</v>
      </c>
      <c r="H257" s="26">
        <f t="shared" si="23"/>
        <v>5.9193626445050655E-2</v>
      </c>
      <c r="I257" s="27">
        <f t="shared" si="23"/>
        <v>1.0713758152059712E-2</v>
      </c>
      <c r="J257" s="27">
        <f t="shared" si="23"/>
        <v>-1.6689004479861578E-2</v>
      </c>
      <c r="K257" s="27">
        <f t="shared" si="23"/>
        <v>4.9729652883275313E-4</v>
      </c>
      <c r="L257" s="27">
        <f t="shared" si="24"/>
        <v>-3.0869514350811648E-3</v>
      </c>
      <c r="M257" s="27">
        <f t="shared" si="24"/>
        <v>5.7829137560841343E-3</v>
      </c>
    </row>
    <row r="258" spans="1:13" x14ac:dyDescent="0.2">
      <c r="A258" s="42">
        <v>42768</v>
      </c>
      <c r="B258">
        <v>122.48934199999999</v>
      </c>
      <c r="C258">
        <v>839.95001200000002</v>
      </c>
      <c r="D258">
        <v>59.690787999999998</v>
      </c>
      <c r="E258">
        <v>139.199997</v>
      </c>
      <c r="F258">
        <v>80.110923999999997</v>
      </c>
      <c r="G258">
        <v>74.415999999999997</v>
      </c>
      <c r="H258" s="26">
        <f t="shared" si="23"/>
        <v>-1.7100981060700728E-3</v>
      </c>
      <c r="I258" s="27">
        <f t="shared" si="23"/>
        <v>9.0893839367925701E-3</v>
      </c>
      <c r="J258" s="27">
        <f t="shared" si="23"/>
        <v>-6.4696762184890729E-3</v>
      </c>
      <c r="K258" s="27">
        <f t="shared" si="23"/>
        <v>-1.1286654728108983E-2</v>
      </c>
      <c r="L258" s="27">
        <f t="shared" si="24"/>
        <v>4.9120001102480569E-3</v>
      </c>
      <c r="M258" s="27">
        <f t="shared" si="24"/>
        <v>-2.2810838338706698E-2</v>
      </c>
    </row>
    <row r="259" spans="1:13" x14ac:dyDescent="0.2">
      <c r="A259" s="42">
        <v>42769</v>
      </c>
      <c r="B259">
        <v>123.013496</v>
      </c>
      <c r="C259">
        <v>810.20001200000002</v>
      </c>
      <c r="D259">
        <v>60.172702999999998</v>
      </c>
      <c r="E259">
        <v>140.25</v>
      </c>
      <c r="F259">
        <v>79.791404999999997</v>
      </c>
      <c r="G259">
        <v>73.700999999999993</v>
      </c>
      <c r="H259" s="26">
        <f t="shared" si="23"/>
        <v>4.270050812387515E-3</v>
      </c>
      <c r="I259" s="27">
        <f t="shared" si="23"/>
        <v>-3.6061234963039951E-2</v>
      </c>
      <c r="J259" s="27">
        <f t="shared" si="23"/>
        <v>8.0411073075126009E-3</v>
      </c>
      <c r="K259" s="27">
        <f t="shared" si="23"/>
        <v>7.5148180542107196E-3</v>
      </c>
      <c r="L259" s="27">
        <f t="shared" si="24"/>
        <v>-3.9964324130090916E-3</v>
      </c>
      <c r="M259" s="27">
        <f t="shared" si="24"/>
        <v>-9.6546048574706889E-3</v>
      </c>
    </row>
    <row r="260" spans="1:13" x14ac:dyDescent="0.2">
      <c r="A260" s="42">
        <v>42772</v>
      </c>
      <c r="B260">
        <v>124.16662599999999</v>
      </c>
      <c r="C260">
        <v>807.64001499999995</v>
      </c>
      <c r="D260">
        <v>60.134906999999998</v>
      </c>
      <c r="E260">
        <v>140.970001</v>
      </c>
      <c r="F260">
        <v>79.78228</v>
      </c>
      <c r="G260">
        <v>73.483000000000004</v>
      </c>
      <c r="H260" s="26">
        <f t="shared" si="23"/>
        <v>9.3303487042103589E-3</v>
      </c>
      <c r="I260" s="27">
        <f t="shared" si="23"/>
        <v>-3.164712324943279E-3</v>
      </c>
      <c r="J260" s="27">
        <f t="shared" si="23"/>
        <v>-6.2832270117336238E-4</v>
      </c>
      <c r="K260" s="27">
        <f t="shared" si="23"/>
        <v>5.1205644737361295E-3</v>
      </c>
      <c r="L260" s="27">
        <f t="shared" si="24"/>
        <v>-1.1436722802936085E-4</v>
      </c>
      <c r="M260" s="27">
        <f t="shared" si="24"/>
        <v>-2.9622806747255899E-3</v>
      </c>
    </row>
    <row r="261" spans="1:13" x14ac:dyDescent="0.2">
      <c r="A261" s="42">
        <v>42773</v>
      </c>
      <c r="B261">
        <v>125.348328</v>
      </c>
      <c r="C261">
        <v>812.5</v>
      </c>
      <c r="D261">
        <v>59.936473999999997</v>
      </c>
      <c r="E261">
        <v>144</v>
      </c>
      <c r="F261">
        <v>80.339118999999997</v>
      </c>
      <c r="G261">
        <v>74.412999999999997</v>
      </c>
      <c r="H261" s="26">
        <f t="shared" si="23"/>
        <v>9.4720642288944109E-3</v>
      </c>
      <c r="I261" s="27">
        <f t="shared" si="23"/>
        <v>5.999480949087959E-3</v>
      </c>
      <c r="J261" s="27">
        <f t="shared" si="23"/>
        <v>-3.3052535749836876E-3</v>
      </c>
      <c r="K261" s="27">
        <f t="shared" ref="K261:M324" si="25">LN(E261/E260)</f>
        <v>2.1266190699458752E-2</v>
      </c>
      <c r="L261" s="27">
        <f t="shared" si="24"/>
        <v>6.955238316037767E-3</v>
      </c>
      <c r="M261" s="27">
        <f t="shared" si="24"/>
        <v>1.2576570808581811E-2</v>
      </c>
    </row>
    <row r="262" spans="1:13" x14ac:dyDescent="0.2">
      <c r="A262" s="42">
        <v>42774</v>
      </c>
      <c r="B262">
        <v>125.834366</v>
      </c>
      <c r="C262">
        <v>819.71002199999998</v>
      </c>
      <c r="D262">
        <v>59.851436999999997</v>
      </c>
      <c r="E262">
        <v>144.740005</v>
      </c>
      <c r="F262">
        <v>80.631232999999995</v>
      </c>
      <c r="G262">
        <v>74.287999999999997</v>
      </c>
      <c r="H262" s="26">
        <f t="shared" ref="H262:M325" si="26">LN(B262/B261)</f>
        <v>3.870000746245337E-3</v>
      </c>
      <c r="I262" s="27">
        <f t="shared" si="26"/>
        <v>8.8347318046517985E-3</v>
      </c>
      <c r="J262" s="27">
        <f t="shared" si="26"/>
        <v>-1.4197929252623837E-3</v>
      </c>
      <c r="K262" s="27">
        <f t="shared" si="25"/>
        <v>5.1257644066811598E-3</v>
      </c>
      <c r="L262" s="27">
        <f t="shared" si="25"/>
        <v>3.6294176788542673E-3</v>
      </c>
      <c r="M262" s="27">
        <f t="shared" si="25"/>
        <v>-1.6812264805608774E-3</v>
      </c>
    </row>
    <row r="263" spans="1:13" x14ac:dyDescent="0.2">
      <c r="A263" s="42">
        <v>42775</v>
      </c>
      <c r="B263">
        <v>126.743645</v>
      </c>
      <c r="C263">
        <v>821.35998500000005</v>
      </c>
      <c r="D263">
        <v>60.531776000000001</v>
      </c>
      <c r="E263">
        <v>144.13999899999999</v>
      </c>
      <c r="F263">
        <v>80.941581999999997</v>
      </c>
      <c r="G263">
        <v>73.671999999999997</v>
      </c>
      <c r="H263" s="26">
        <f t="shared" si="26"/>
        <v>7.2000165374643465E-3</v>
      </c>
      <c r="I263" s="27">
        <f t="shared" si="26"/>
        <v>2.0108387197707543E-3</v>
      </c>
      <c r="J263" s="27">
        <f t="shared" si="26"/>
        <v>1.1303008555086095E-2</v>
      </c>
      <c r="K263" s="27">
        <f t="shared" si="25"/>
        <v>-4.1540214240864178E-3</v>
      </c>
      <c r="L263" s="27">
        <f t="shared" si="25"/>
        <v>3.8416039440225245E-3</v>
      </c>
      <c r="M263" s="27">
        <f t="shared" si="25"/>
        <v>-8.3266228585000355E-3</v>
      </c>
    </row>
    <row r="264" spans="1:13" x14ac:dyDescent="0.2">
      <c r="A264" s="42">
        <v>42776</v>
      </c>
      <c r="B264">
        <v>126.45649</v>
      </c>
      <c r="C264">
        <v>827.46002199999998</v>
      </c>
      <c r="D264">
        <v>60.475085999999997</v>
      </c>
      <c r="E264">
        <v>144.820007</v>
      </c>
      <c r="F264">
        <v>80.302597000000006</v>
      </c>
      <c r="G264">
        <v>72.816999999999993</v>
      </c>
      <c r="H264" s="26">
        <f t="shared" si="26"/>
        <v>-2.2682067141235108E-3</v>
      </c>
      <c r="I264" s="27">
        <f t="shared" si="26"/>
        <v>7.3993095733736972E-3</v>
      </c>
      <c r="J264" s="27">
        <f t="shared" si="26"/>
        <v>-9.3697172557742777E-4</v>
      </c>
      <c r="K264" s="27">
        <f t="shared" si="25"/>
        <v>4.706597737943242E-3</v>
      </c>
      <c r="L264" s="27">
        <f t="shared" si="25"/>
        <v>-7.925722948767042E-3</v>
      </c>
      <c r="M264" s="27">
        <f t="shared" si="25"/>
        <v>-1.1673363993639451E-2</v>
      </c>
    </row>
    <row r="265" spans="1:13" x14ac:dyDescent="0.2">
      <c r="A265" s="42">
        <v>42779</v>
      </c>
      <c r="B265">
        <v>127.57634</v>
      </c>
      <c r="C265">
        <v>836.53002900000001</v>
      </c>
      <c r="D265">
        <v>61.155425999999999</v>
      </c>
      <c r="E265">
        <v>143.199997</v>
      </c>
      <c r="F265">
        <v>80.612960999999999</v>
      </c>
      <c r="G265">
        <v>72.605999999999995</v>
      </c>
      <c r="H265" s="26">
        <f t="shared" si="26"/>
        <v>8.8166340870379292E-3</v>
      </c>
      <c r="I265" s="27">
        <f t="shared" si="26"/>
        <v>1.0901623866990881E-2</v>
      </c>
      <c r="J265" s="27">
        <f t="shared" si="26"/>
        <v>1.1187112251050743E-2</v>
      </c>
      <c r="K265" s="27">
        <f t="shared" si="25"/>
        <v>-1.1249406719714415E-2</v>
      </c>
      <c r="L265" s="27">
        <f t="shared" si="25"/>
        <v>3.8574813860504961E-3</v>
      </c>
      <c r="M265" s="27">
        <f t="shared" si="25"/>
        <v>-2.9018813814561074E-3</v>
      </c>
    </row>
    <row r="266" spans="1:13" x14ac:dyDescent="0.2">
      <c r="A266" s="42">
        <v>42780</v>
      </c>
      <c r="B266">
        <v>129.232193</v>
      </c>
      <c r="C266">
        <v>836.39001499999995</v>
      </c>
      <c r="D266">
        <v>61.383595</v>
      </c>
      <c r="E266">
        <v>140.820007</v>
      </c>
      <c r="F266">
        <v>80.202194000000006</v>
      </c>
      <c r="G266">
        <v>71.165000000000006</v>
      </c>
      <c r="H266" s="26">
        <f t="shared" si="26"/>
        <v>1.2895801616791986E-2</v>
      </c>
      <c r="I266" s="27">
        <f t="shared" si="26"/>
        <v>-1.6738875337062397E-4</v>
      </c>
      <c r="J266" s="27">
        <f t="shared" si="26"/>
        <v>3.7240262217257607E-3</v>
      </c>
      <c r="K266" s="27">
        <f t="shared" si="25"/>
        <v>-1.6759704776990157E-2</v>
      </c>
      <c r="L266" s="27">
        <f t="shared" si="25"/>
        <v>-5.1085719294614784E-3</v>
      </c>
      <c r="M266" s="27">
        <f t="shared" si="25"/>
        <v>-2.0046438521381667E-2</v>
      </c>
    </row>
    <row r="267" spans="1:13" x14ac:dyDescent="0.2">
      <c r="A267" s="42">
        <v>42781</v>
      </c>
      <c r="B267">
        <v>129.701187</v>
      </c>
      <c r="C267">
        <v>842.70001200000002</v>
      </c>
      <c r="D267">
        <v>61.345562000000001</v>
      </c>
      <c r="E267">
        <v>142.270004</v>
      </c>
      <c r="F267">
        <v>83.178039999999996</v>
      </c>
      <c r="G267">
        <v>71.233000000000004</v>
      </c>
      <c r="H267" s="26">
        <f t="shared" si="26"/>
        <v>3.6225110325114641E-3</v>
      </c>
      <c r="I267" s="27">
        <f t="shared" si="26"/>
        <v>7.5160076029415976E-3</v>
      </c>
      <c r="J267" s="27">
        <f t="shared" si="26"/>
        <v>-6.1978754107283639E-4</v>
      </c>
      <c r="K267" s="27">
        <f t="shared" si="25"/>
        <v>1.0244159978796004E-2</v>
      </c>
      <c r="L267" s="27">
        <f t="shared" si="25"/>
        <v>3.6432499573806655E-2</v>
      </c>
      <c r="M267" s="27">
        <f t="shared" si="25"/>
        <v>9.5506966627190528E-4</v>
      </c>
    </row>
    <row r="268" spans="1:13" x14ac:dyDescent="0.2">
      <c r="A268" s="42">
        <v>42782</v>
      </c>
      <c r="B268">
        <v>129.54804999999999</v>
      </c>
      <c r="C268">
        <v>844.14001499999995</v>
      </c>
      <c r="D268">
        <v>61.336044000000001</v>
      </c>
      <c r="E268">
        <v>142.009995</v>
      </c>
      <c r="F268">
        <v>82.876807999999997</v>
      </c>
      <c r="G268">
        <v>71.972999999999999</v>
      </c>
      <c r="H268" s="26">
        <f t="shared" si="26"/>
        <v>-1.1813883780946728E-3</v>
      </c>
      <c r="I268" s="27">
        <f t="shared" si="26"/>
        <v>1.707338368490305E-3</v>
      </c>
      <c r="J268" s="27">
        <f t="shared" si="26"/>
        <v>-1.5516588557045483E-4</v>
      </c>
      <c r="K268" s="27">
        <f t="shared" si="25"/>
        <v>-1.8292463304972011E-3</v>
      </c>
      <c r="L268" s="27">
        <f t="shared" si="25"/>
        <v>-3.6281064245742064E-3</v>
      </c>
      <c r="M268" s="27">
        <f t="shared" si="25"/>
        <v>1.0334854497111499E-2</v>
      </c>
    </row>
    <row r="269" spans="1:13" x14ac:dyDescent="0.2">
      <c r="A269" s="42">
        <v>42783</v>
      </c>
      <c r="B269">
        <v>129.90220600000001</v>
      </c>
      <c r="C269">
        <v>845.07000700000003</v>
      </c>
      <c r="D269">
        <v>61.431122000000002</v>
      </c>
      <c r="E269">
        <v>142.220001</v>
      </c>
      <c r="F269">
        <v>83.150665000000004</v>
      </c>
      <c r="G269">
        <v>72.563999999999993</v>
      </c>
      <c r="H269" s="26">
        <f t="shared" si="26"/>
        <v>2.7300510350288573E-3</v>
      </c>
      <c r="I269" s="27">
        <f t="shared" si="26"/>
        <v>1.1010970593938467E-3</v>
      </c>
      <c r="J269" s="27">
        <f t="shared" si="26"/>
        <v>1.5489160841066958E-3</v>
      </c>
      <c r="K269" s="27">
        <f t="shared" si="25"/>
        <v>1.4777190385986895E-3</v>
      </c>
      <c r="L269" s="27">
        <f t="shared" si="25"/>
        <v>3.298938945669619E-3</v>
      </c>
      <c r="M269" s="27">
        <f t="shared" si="25"/>
        <v>8.1778823931039218E-3</v>
      </c>
    </row>
    <row r="270" spans="1:13" x14ac:dyDescent="0.2">
      <c r="A270" s="42">
        <v>42787</v>
      </c>
      <c r="B270">
        <v>130.84021000000001</v>
      </c>
      <c r="C270">
        <v>856.44000200000005</v>
      </c>
      <c r="D270">
        <v>61.307537000000004</v>
      </c>
      <c r="E270">
        <v>142.60000600000001</v>
      </c>
      <c r="F270">
        <v>83.680107000000007</v>
      </c>
      <c r="G270">
        <v>71.665999999999997</v>
      </c>
      <c r="H270" s="26">
        <f t="shared" si="26"/>
        <v>7.1949018562236493E-3</v>
      </c>
      <c r="I270" s="27">
        <f t="shared" si="26"/>
        <v>1.3364792660089782E-2</v>
      </c>
      <c r="J270" s="27">
        <f t="shared" si="26"/>
        <v>-2.0137916247740749E-3</v>
      </c>
      <c r="K270" s="27">
        <f t="shared" si="25"/>
        <v>2.6683885691993099E-3</v>
      </c>
      <c r="L270" s="27">
        <f t="shared" si="25"/>
        <v>6.3470757948191981E-3</v>
      </c>
      <c r="M270" s="27">
        <f t="shared" si="25"/>
        <v>-1.2452493988371255E-2</v>
      </c>
    </row>
    <row r="271" spans="1:13" x14ac:dyDescent="0.2">
      <c r="A271" s="42">
        <v>42788</v>
      </c>
      <c r="B271">
        <v>131.23260500000001</v>
      </c>
      <c r="C271">
        <v>855.60998500000005</v>
      </c>
      <c r="D271">
        <v>61.183948999999998</v>
      </c>
      <c r="E271">
        <v>143.86000100000001</v>
      </c>
      <c r="F271">
        <v>83.470168999999999</v>
      </c>
      <c r="G271">
        <v>72.241</v>
      </c>
      <c r="H271" s="26">
        <f t="shared" si="26"/>
        <v>2.9945516724291083E-3</v>
      </c>
      <c r="I271" s="27">
        <f t="shared" si="26"/>
        <v>-9.6961779309189607E-4</v>
      </c>
      <c r="J271" s="27">
        <f t="shared" si="26"/>
        <v>-2.0179041984498907E-3</v>
      </c>
      <c r="K271" s="27">
        <f t="shared" si="25"/>
        <v>8.7970613344818139E-3</v>
      </c>
      <c r="L271" s="27">
        <f t="shared" si="25"/>
        <v>-2.5119684563625257E-3</v>
      </c>
      <c r="M271" s="27">
        <f t="shared" si="25"/>
        <v>7.9913146686161323E-3</v>
      </c>
    </row>
    <row r="272" spans="1:13" x14ac:dyDescent="0.2">
      <c r="A272" s="42">
        <v>42789</v>
      </c>
      <c r="B272">
        <v>130.67746</v>
      </c>
      <c r="C272">
        <v>852.19000200000005</v>
      </c>
      <c r="D272">
        <v>61.431122000000002</v>
      </c>
      <c r="E272">
        <v>142.779999</v>
      </c>
      <c r="F272">
        <v>83.187172000000004</v>
      </c>
      <c r="G272">
        <v>72.537000000000006</v>
      </c>
      <c r="H272" s="26">
        <f t="shared" si="26"/>
        <v>-4.2392096032731145E-3</v>
      </c>
      <c r="I272" s="27">
        <f t="shared" si="26"/>
        <v>-4.0051383039376416E-3</v>
      </c>
      <c r="J272" s="27">
        <f t="shared" si="26"/>
        <v>4.0316958232240801E-3</v>
      </c>
      <c r="K272" s="27">
        <f t="shared" si="25"/>
        <v>-7.5356343198803395E-3</v>
      </c>
      <c r="L272" s="27">
        <f t="shared" si="25"/>
        <v>-3.3961572926391368E-3</v>
      </c>
      <c r="M272" s="27">
        <f t="shared" si="25"/>
        <v>4.089024747262698E-3</v>
      </c>
    </row>
    <row r="273" spans="1:13" x14ac:dyDescent="0.2">
      <c r="A273" s="42">
        <v>42790</v>
      </c>
      <c r="B273">
        <v>130.80192600000001</v>
      </c>
      <c r="C273">
        <v>845.23999000000003</v>
      </c>
      <c r="D273">
        <v>61.431122000000002</v>
      </c>
      <c r="E273">
        <v>143.25</v>
      </c>
      <c r="F273">
        <v>83.114159000000001</v>
      </c>
      <c r="G273">
        <v>72.918999999999997</v>
      </c>
      <c r="H273" s="26">
        <f t="shared" si="26"/>
        <v>9.520139335237245E-4</v>
      </c>
      <c r="I273" s="27">
        <f t="shared" si="26"/>
        <v>-8.1889101414279776E-3</v>
      </c>
      <c r="J273" s="27">
        <f t="shared" si="26"/>
        <v>0</v>
      </c>
      <c r="K273" s="27">
        <f t="shared" si="25"/>
        <v>3.2863785243165155E-3</v>
      </c>
      <c r="L273" s="27">
        <f t="shared" si="25"/>
        <v>-8.7808082174933855E-4</v>
      </c>
      <c r="M273" s="27">
        <f t="shared" si="25"/>
        <v>5.2524595510412293E-3</v>
      </c>
    </row>
    <row r="274" spans="1:13" x14ac:dyDescent="0.2">
      <c r="A274" s="42">
        <v>42793</v>
      </c>
      <c r="B274">
        <v>131.06033300000001</v>
      </c>
      <c r="C274">
        <v>848.64001499999995</v>
      </c>
      <c r="D274">
        <v>61.060367999999997</v>
      </c>
      <c r="E274">
        <v>143.41000399999999</v>
      </c>
      <c r="F274">
        <v>82.968102000000002</v>
      </c>
      <c r="G274">
        <v>72.320999999999998</v>
      </c>
      <c r="H274" s="26">
        <f t="shared" si="26"/>
        <v>1.9736107437888775E-3</v>
      </c>
      <c r="I274" s="27">
        <f t="shared" si="26"/>
        <v>4.0144869249602588E-3</v>
      </c>
      <c r="J274" s="27">
        <f t="shared" si="26"/>
        <v>-6.0535655531597241E-3</v>
      </c>
      <c r="K274" s="27">
        <f t="shared" si="25"/>
        <v>1.1163330383292098E-3</v>
      </c>
      <c r="L274" s="27">
        <f t="shared" si="25"/>
        <v>-1.7588517494110595E-3</v>
      </c>
      <c r="M274" s="27">
        <f t="shared" si="25"/>
        <v>-8.2346926356737741E-3</v>
      </c>
    </row>
    <row r="275" spans="1:13" x14ac:dyDescent="0.2">
      <c r="A275" s="42">
        <v>42794</v>
      </c>
      <c r="B275">
        <v>131.117783</v>
      </c>
      <c r="C275">
        <v>845.03997800000002</v>
      </c>
      <c r="D275">
        <v>60.822701000000002</v>
      </c>
      <c r="E275">
        <v>142.13000500000001</v>
      </c>
      <c r="F275">
        <v>83.132401000000002</v>
      </c>
      <c r="G275">
        <v>72.293000000000006</v>
      </c>
      <c r="H275" s="26">
        <f t="shared" si="26"/>
        <v>4.3825168779156065E-4</v>
      </c>
      <c r="I275" s="27">
        <f t="shared" si="26"/>
        <v>-4.2511483120915685E-3</v>
      </c>
      <c r="J275" s="27">
        <f t="shared" si="26"/>
        <v>-3.8999231506218835E-3</v>
      </c>
      <c r="K275" s="27">
        <f t="shared" si="25"/>
        <v>-8.9655217031968347E-3</v>
      </c>
      <c r="L275" s="27">
        <f t="shared" si="25"/>
        <v>1.9783089228191295E-3</v>
      </c>
      <c r="M275" s="27">
        <f t="shared" si="25"/>
        <v>-3.8723775498747127E-4</v>
      </c>
    </row>
    <row r="276" spans="1:13" x14ac:dyDescent="0.2">
      <c r="A276" s="42">
        <v>42795</v>
      </c>
      <c r="B276">
        <v>133.79769899999999</v>
      </c>
      <c r="C276">
        <v>853.080017</v>
      </c>
      <c r="D276">
        <v>61.735340000000001</v>
      </c>
      <c r="E276">
        <v>142.64999399999999</v>
      </c>
      <c r="F276">
        <v>83.670981999999995</v>
      </c>
      <c r="G276">
        <v>71.668000000000006</v>
      </c>
      <c r="H276" s="26">
        <f t="shared" si="26"/>
        <v>2.0232924119923053E-2</v>
      </c>
      <c r="I276" s="27">
        <f t="shared" si="26"/>
        <v>9.4694121765469472E-3</v>
      </c>
      <c r="J276" s="27">
        <f t="shared" si="26"/>
        <v>1.4893447418472367E-2</v>
      </c>
      <c r="K276" s="27">
        <f t="shared" si="25"/>
        <v>3.6518686685383011E-3</v>
      </c>
      <c r="L276" s="27">
        <f t="shared" si="25"/>
        <v>6.4576972236930433E-3</v>
      </c>
      <c r="M276" s="27">
        <f t="shared" si="25"/>
        <v>-8.6829617293121674E-3</v>
      </c>
    </row>
    <row r="277" spans="1:13" x14ac:dyDescent="0.2">
      <c r="A277" s="42">
        <v>42796</v>
      </c>
      <c r="B277">
        <v>133.003311</v>
      </c>
      <c r="C277">
        <v>848.90997300000004</v>
      </c>
      <c r="D277">
        <v>60.851222999999997</v>
      </c>
      <c r="E277">
        <v>139.529999</v>
      </c>
      <c r="F277">
        <v>82.986358999999993</v>
      </c>
      <c r="G277">
        <v>72.116</v>
      </c>
      <c r="H277" s="26">
        <f t="shared" si="26"/>
        <v>-5.9549275881085008E-3</v>
      </c>
      <c r="I277" s="27">
        <f t="shared" si="26"/>
        <v>-4.900207837611914E-3</v>
      </c>
      <c r="J277" s="27">
        <f t="shared" si="26"/>
        <v>-1.4424620580563974E-2</v>
      </c>
      <c r="K277" s="27">
        <f t="shared" si="25"/>
        <v>-2.2114410861321755E-2</v>
      </c>
      <c r="L277" s="27">
        <f t="shared" si="25"/>
        <v>-8.215981930668562E-3</v>
      </c>
      <c r="M277" s="27">
        <f t="shared" si="25"/>
        <v>6.23158974230212E-3</v>
      </c>
    </row>
    <row r="278" spans="1:13" x14ac:dyDescent="0.2">
      <c r="A278" s="42">
        <v>42797</v>
      </c>
      <c r="B278">
        <v>133.78814700000001</v>
      </c>
      <c r="C278">
        <v>849.88000499999998</v>
      </c>
      <c r="D278">
        <v>61.079371999999999</v>
      </c>
      <c r="E278">
        <v>139.13999899999999</v>
      </c>
      <c r="F278">
        <v>82.612091000000007</v>
      </c>
      <c r="G278">
        <v>71.62</v>
      </c>
      <c r="H278" s="26">
        <f t="shared" si="26"/>
        <v>5.8835336773555335E-3</v>
      </c>
      <c r="I278" s="27">
        <f t="shared" si="26"/>
        <v>1.1420271110502971E-3</v>
      </c>
      <c r="J278" s="27">
        <f t="shared" si="26"/>
        <v>3.742280864986975E-3</v>
      </c>
      <c r="K278" s="27">
        <f t="shared" si="25"/>
        <v>-2.7990114287085354E-3</v>
      </c>
      <c r="L278" s="27">
        <f t="shared" si="25"/>
        <v>-4.5201949324824957E-3</v>
      </c>
      <c r="M278" s="27">
        <f t="shared" si="25"/>
        <v>-6.9015691096670903E-3</v>
      </c>
    </row>
    <row r="279" spans="1:13" x14ac:dyDescent="0.2">
      <c r="A279" s="42">
        <v>42800</v>
      </c>
      <c r="B279">
        <v>133.36700400000001</v>
      </c>
      <c r="C279">
        <v>846.60998500000005</v>
      </c>
      <c r="D279">
        <v>61.098388999999997</v>
      </c>
      <c r="E279">
        <v>141.94000199999999</v>
      </c>
      <c r="F279">
        <v>82.493415999999996</v>
      </c>
      <c r="G279">
        <v>71.268000000000001</v>
      </c>
      <c r="H279" s="26">
        <f t="shared" si="26"/>
        <v>-3.1527997665436228E-3</v>
      </c>
      <c r="I279" s="27">
        <f t="shared" si="26"/>
        <v>-3.8550466775828943E-3</v>
      </c>
      <c r="J279" s="27">
        <f t="shared" si="26"/>
        <v>3.1130051816180966E-4</v>
      </c>
      <c r="K279" s="27">
        <f t="shared" si="25"/>
        <v>1.9923833878808247E-2</v>
      </c>
      <c r="L279" s="27">
        <f t="shared" si="25"/>
        <v>-1.4375658643267647E-3</v>
      </c>
      <c r="M279" s="27">
        <f t="shared" si="25"/>
        <v>-4.9269457485632568E-3</v>
      </c>
    </row>
    <row r="280" spans="1:13" x14ac:dyDescent="0.2">
      <c r="A280" s="42">
        <v>42801</v>
      </c>
      <c r="B280">
        <v>133.53930700000001</v>
      </c>
      <c r="C280">
        <v>846.02002000000005</v>
      </c>
      <c r="D280">
        <v>61.221981</v>
      </c>
      <c r="E280">
        <v>141.429993</v>
      </c>
      <c r="F280">
        <v>82.420379999999994</v>
      </c>
      <c r="G280">
        <v>70.974000000000004</v>
      </c>
      <c r="H280" s="26">
        <f t="shared" si="26"/>
        <v>1.2911124003759924E-3</v>
      </c>
      <c r="I280" s="27">
        <f t="shared" si="26"/>
        <v>-6.9709862420996166E-4</v>
      </c>
      <c r="J280" s="27">
        <f t="shared" si="26"/>
        <v>2.020792482206804E-3</v>
      </c>
      <c r="K280" s="27">
        <f t="shared" si="25"/>
        <v>-3.5996016493398085E-3</v>
      </c>
      <c r="L280" s="27">
        <f t="shared" si="25"/>
        <v>-8.8574766388890846E-4</v>
      </c>
      <c r="M280" s="27">
        <f t="shared" si="25"/>
        <v>-4.1338060300685608E-3</v>
      </c>
    </row>
    <row r="281" spans="1:13" x14ac:dyDescent="0.2">
      <c r="A281" s="42">
        <v>42802</v>
      </c>
      <c r="B281">
        <v>133.04158000000001</v>
      </c>
      <c r="C281">
        <v>850.5</v>
      </c>
      <c r="D281">
        <v>61.782856000000002</v>
      </c>
      <c r="E281">
        <v>140.320007</v>
      </c>
      <c r="F281">
        <v>82.283469999999994</v>
      </c>
      <c r="G281">
        <v>71.691000000000003</v>
      </c>
      <c r="H281" s="26">
        <f t="shared" si="26"/>
        <v>-3.7341580182827863E-3</v>
      </c>
      <c r="I281" s="27">
        <f t="shared" si="26"/>
        <v>5.2813882070879429E-3</v>
      </c>
      <c r="J281" s="27">
        <f t="shared" si="26"/>
        <v>9.1196232748189422E-3</v>
      </c>
      <c r="K281" s="27">
        <f t="shared" si="25"/>
        <v>-7.8792670281110956E-3</v>
      </c>
      <c r="L281" s="27">
        <f t="shared" si="25"/>
        <v>-1.6624994683954845E-3</v>
      </c>
      <c r="M281" s="27">
        <f t="shared" si="25"/>
        <v>1.0051603922694913E-2</v>
      </c>
    </row>
    <row r="282" spans="1:13" x14ac:dyDescent="0.2">
      <c r="A282" s="42">
        <v>42803</v>
      </c>
      <c r="B282">
        <v>132.73529099999999</v>
      </c>
      <c r="C282">
        <v>853</v>
      </c>
      <c r="D282">
        <v>61.535693999999999</v>
      </c>
      <c r="E282">
        <v>140.529999</v>
      </c>
      <c r="F282">
        <v>82.466042000000002</v>
      </c>
      <c r="G282">
        <v>72.096999999999994</v>
      </c>
      <c r="H282" s="26">
        <f t="shared" si="26"/>
        <v>-2.3048592184948479E-3</v>
      </c>
      <c r="I282" s="27">
        <f t="shared" si="26"/>
        <v>2.9351356557625729E-3</v>
      </c>
      <c r="J282" s="27">
        <f t="shared" si="26"/>
        <v>-4.0085182797614327E-3</v>
      </c>
      <c r="K282" s="27">
        <f t="shared" si="25"/>
        <v>1.4954034868886242E-3</v>
      </c>
      <c r="L282" s="27">
        <f t="shared" si="25"/>
        <v>2.2163595208294453E-3</v>
      </c>
      <c r="M282" s="27">
        <f t="shared" si="25"/>
        <v>5.647217834319985E-3</v>
      </c>
    </row>
    <row r="283" spans="1:13" x14ac:dyDescent="0.2">
      <c r="A283" s="42">
        <v>42804</v>
      </c>
      <c r="B283">
        <v>133.17559800000001</v>
      </c>
      <c r="C283">
        <v>852.46002199999998</v>
      </c>
      <c r="D283">
        <v>61.725811</v>
      </c>
      <c r="E283">
        <v>140.88999899999999</v>
      </c>
      <c r="F283">
        <v>83.132401000000002</v>
      </c>
      <c r="G283">
        <v>71.733999999999995</v>
      </c>
      <c r="H283" s="26">
        <f t="shared" si="26"/>
        <v>3.3116914021137718E-3</v>
      </c>
      <c r="I283" s="27">
        <f t="shared" si="26"/>
        <v>-6.3323444827561518E-4</v>
      </c>
      <c r="J283" s="27">
        <f t="shared" si="26"/>
        <v>3.0847773724717903E-3</v>
      </c>
      <c r="K283" s="27">
        <f t="shared" si="25"/>
        <v>2.5584549707140516E-3</v>
      </c>
      <c r="L283" s="27">
        <f t="shared" si="25"/>
        <v>8.0479331152398283E-3</v>
      </c>
      <c r="M283" s="27">
        <f t="shared" si="25"/>
        <v>-5.0476012920386186E-3</v>
      </c>
    </row>
    <row r="284" spans="1:13" x14ac:dyDescent="0.2">
      <c r="A284" s="42">
        <v>42807</v>
      </c>
      <c r="B284">
        <v>133.233002</v>
      </c>
      <c r="C284">
        <v>854.59002699999996</v>
      </c>
      <c r="D284">
        <v>61.516677999999999</v>
      </c>
      <c r="E284">
        <v>143.520004</v>
      </c>
      <c r="F284">
        <v>83.351485999999994</v>
      </c>
      <c r="G284">
        <v>71.876999999999995</v>
      </c>
      <c r="H284" s="26">
        <f t="shared" si="26"/>
        <v>4.3094705567615611E-4</v>
      </c>
      <c r="I284" s="27">
        <f t="shared" si="26"/>
        <v>2.495540311393706E-3</v>
      </c>
      <c r="J284" s="27">
        <f t="shared" si="26"/>
        <v>-3.3938490277727203E-3</v>
      </c>
      <c r="K284" s="27">
        <f t="shared" si="25"/>
        <v>1.8494989213716218E-2</v>
      </c>
      <c r="L284" s="27">
        <f t="shared" si="25"/>
        <v>2.6319078730506888E-3</v>
      </c>
      <c r="M284" s="27">
        <f t="shared" si="25"/>
        <v>1.9914915607015383E-3</v>
      </c>
    </row>
    <row r="285" spans="1:13" x14ac:dyDescent="0.2">
      <c r="A285" s="42">
        <v>42808</v>
      </c>
      <c r="B285">
        <v>133.032028</v>
      </c>
      <c r="C285">
        <v>852.53002900000001</v>
      </c>
      <c r="D285">
        <v>61.231479999999998</v>
      </c>
      <c r="E285">
        <v>143.19000199999999</v>
      </c>
      <c r="F285">
        <v>83.068504000000004</v>
      </c>
      <c r="G285">
        <v>71.977999999999994</v>
      </c>
      <c r="H285" s="26">
        <f t="shared" si="26"/>
        <v>-1.5095789196608645E-3</v>
      </c>
      <c r="I285" s="27">
        <f t="shared" si="26"/>
        <v>-2.413420184066992E-3</v>
      </c>
      <c r="J285" s="27">
        <f t="shared" si="26"/>
        <v>-4.6468886841219432E-3</v>
      </c>
      <c r="K285" s="27">
        <f t="shared" si="25"/>
        <v>-2.3019925277950569E-3</v>
      </c>
      <c r="L285" s="27">
        <f t="shared" si="25"/>
        <v>-3.4008206915232585E-3</v>
      </c>
      <c r="M285" s="27">
        <f t="shared" si="25"/>
        <v>1.404191951556773E-3</v>
      </c>
    </row>
    <row r="286" spans="1:13" x14ac:dyDescent="0.2">
      <c r="A286" s="42">
        <v>42809</v>
      </c>
      <c r="B286">
        <v>134.43902600000001</v>
      </c>
      <c r="C286">
        <v>852.96997099999999</v>
      </c>
      <c r="D286">
        <v>61.554707000000001</v>
      </c>
      <c r="E286">
        <v>145.25</v>
      </c>
      <c r="F286">
        <v>83.433646999999993</v>
      </c>
      <c r="G286">
        <v>71.813999999999993</v>
      </c>
      <c r="H286" s="26">
        <f t="shared" si="26"/>
        <v>1.0520846701795886E-2</v>
      </c>
      <c r="I286" s="27">
        <f t="shared" si="26"/>
        <v>5.1590971534208954E-4</v>
      </c>
      <c r="J286" s="27">
        <f t="shared" si="26"/>
        <v>5.2648877618172978E-3</v>
      </c>
      <c r="K286" s="27">
        <f t="shared" si="25"/>
        <v>1.4283962078649959E-2</v>
      </c>
      <c r="L286" s="27">
        <f t="shared" si="25"/>
        <v>4.3860524704975009E-3</v>
      </c>
      <c r="M286" s="27">
        <f t="shared" si="25"/>
        <v>-2.2810736496011452E-3</v>
      </c>
    </row>
    <row r="287" spans="1:13" x14ac:dyDescent="0.2">
      <c r="A287" s="42">
        <v>42810</v>
      </c>
      <c r="B287">
        <v>134.65913399999999</v>
      </c>
      <c r="C287">
        <v>853.419983</v>
      </c>
      <c r="D287">
        <v>61.450130000000001</v>
      </c>
      <c r="E287">
        <v>144.38999899999999</v>
      </c>
      <c r="F287">
        <v>83.470168999999999</v>
      </c>
      <c r="G287">
        <v>71.47</v>
      </c>
      <c r="H287" s="26">
        <f t="shared" si="26"/>
        <v>1.6358941219577377E-3</v>
      </c>
      <c r="I287" s="27">
        <f t="shared" si="26"/>
        <v>5.2744334245271218E-4</v>
      </c>
      <c r="J287" s="27">
        <f t="shared" si="26"/>
        <v>-1.7003725665953814E-3</v>
      </c>
      <c r="K287" s="27">
        <f t="shared" si="25"/>
        <v>-5.9384306745804468E-3</v>
      </c>
      <c r="L287" s="27">
        <f t="shared" si="25"/>
        <v>4.376412889556494E-4</v>
      </c>
      <c r="M287" s="27">
        <f t="shared" si="25"/>
        <v>-4.8016618874008694E-3</v>
      </c>
    </row>
    <row r="288" spans="1:13" x14ac:dyDescent="0.2">
      <c r="A288" s="42">
        <v>42811</v>
      </c>
      <c r="B288">
        <v>133.98916600000001</v>
      </c>
      <c r="C288">
        <v>852.30999799999995</v>
      </c>
      <c r="D288">
        <v>61.668781000000003</v>
      </c>
      <c r="E288">
        <v>145.11000100000001</v>
      </c>
      <c r="F288">
        <v>83.068504000000004</v>
      </c>
      <c r="G288">
        <v>70.88</v>
      </c>
      <c r="H288" s="26">
        <f t="shared" si="26"/>
        <v>-4.9877061489744679E-3</v>
      </c>
      <c r="I288" s="27">
        <f t="shared" si="26"/>
        <v>-1.3014781577888983E-3</v>
      </c>
      <c r="J288" s="27">
        <f t="shared" si="26"/>
        <v>3.551870758037071E-3</v>
      </c>
      <c r="K288" s="27">
        <f t="shared" si="25"/>
        <v>4.974117336885144E-3</v>
      </c>
      <c r="L288" s="27">
        <f t="shared" si="25"/>
        <v>-4.8236937594531076E-3</v>
      </c>
      <c r="M288" s="27">
        <f t="shared" si="25"/>
        <v>-8.2894749350620432E-3</v>
      </c>
    </row>
    <row r="289" spans="1:13" x14ac:dyDescent="0.2">
      <c r="A289" s="42">
        <v>42814</v>
      </c>
      <c r="B289">
        <v>135.39614900000001</v>
      </c>
      <c r="C289">
        <v>856.96997099999999</v>
      </c>
      <c r="D289">
        <v>61.725811</v>
      </c>
      <c r="E289">
        <v>145.83000200000001</v>
      </c>
      <c r="F289">
        <v>83.269333000000003</v>
      </c>
      <c r="G289">
        <v>70.903999999999996</v>
      </c>
      <c r="H289" s="26">
        <f t="shared" si="26"/>
        <v>1.0445972483300769E-2</v>
      </c>
      <c r="I289" s="27">
        <f t="shared" si="26"/>
        <v>5.4525702398613733E-3</v>
      </c>
      <c r="J289" s="27">
        <f t="shared" si="26"/>
        <v>9.2435175863562764E-4</v>
      </c>
      <c r="K289" s="27">
        <f t="shared" si="25"/>
        <v>4.9494910457476516E-3</v>
      </c>
      <c r="L289" s="27">
        <f t="shared" si="25"/>
        <v>2.414713347312305E-3</v>
      </c>
      <c r="M289" s="27">
        <f t="shared" si="25"/>
        <v>3.3854313927144406E-4</v>
      </c>
    </row>
    <row r="290" spans="1:13" x14ac:dyDescent="0.2">
      <c r="A290" s="42">
        <v>42815</v>
      </c>
      <c r="B290">
        <v>133.84558100000001</v>
      </c>
      <c r="C290">
        <v>843.20001200000002</v>
      </c>
      <c r="D290">
        <v>61.041350999999999</v>
      </c>
      <c r="E290">
        <v>142.41999799999999</v>
      </c>
      <c r="F290">
        <v>83.241958999999994</v>
      </c>
      <c r="G290">
        <v>72.036000000000001</v>
      </c>
      <c r="H290" s="26">
        <f t="shared" si="26"/>
        <v>-1.1518163566523874E-2</v>
      </c>
      <c r="I290" s="27">
        <f t="shared" si="26"/>
        <v>-1.6198686292000344E-2</v>
      </c>
      <c r="J290" s="27">
        <f t="shared" si="26"/>
        <v>-1.115065430877646E-2</v>
      </c>
      <c r="K290" s="27">
        <f t="shared" si="25"/>
        <v>-2.3661148929065907E-2</v>
      </c>
      <c r="L290" s="27">
        <f t="shared" si="25"/>
        <v>-3.2879452099401538E-4</v>
      </c>
      <c r="M290" s="27">
        <f t="shared" si="25"/>
        <v>1.5839144621609607E-2</v>
      </c>
    </row>
    <row r="291" spans="1:13" x14ac:dyDescent="0.2">
      <c r="A291" s="42">
        <v>42816</v>
      </c>
      <c r="B291">
        <v>135.35786400000001</v>
      </c>
      <c r="C291">
        <v>848.05999799999995</v>
      </c>
      <c r="D291">
        <v>61.820881</v>
      </c>
      <c r="E291">
        <v>142.64999399999999</v>
      </c>
      <c r="F291">
        <v>83.059387000000001</v>
      </c>
      <c r="G291">
        <v>72.075999999999993</v>
      </c>
      <c r="H291" s="26">
        <f t="shared" si="26"/>
        <v>1.1235360738739698E-2</v>
      </c>
      <c r="I291" s="27">
        <f t="shared" si="26"/>
        <v>5.7471936289666976E-3</v>
      </c>
      <c r="J291" s="27">
        <f t="shared" si="26"/>
        <v>1.2689667895071904E-2</v>
      </c>
      <c r="K291" s="27">
        <f t="shared" si="25"/>
        <v>1.6136110875126757E-3</v>
      </c>
      <c r="L291" s="27">
        <f t="shared" si="25"/>
        <v>-2.1956776386920312E-3</v>
      </c>
      <c r="M291" s="27">
        <f t="shared" si="25"/>
        <v>5.551238068613383E-4</v>
      </c>
    </row>
    <row r="292" spans="1:13" x14ac:dyDescent="0.2">
      <c r="A292" s="42">
        <v>42817</v>
      </c>
      <c r="B292">
        <v>134.879257</v>
      </c>
      <c r="C292">
        <v>847.38000499999998</v>
      </c>
      <c r="D292">
        <v>61.668781000000003</v>
      </c>
      <c r="E292">
        <v>141.83999600000001</v>
      </c>
      <c r="F292">
        <v>82.858559</v>
      </c>
      <c r="G292">
        <v>71.906999999999996</v>
      </c>
      <c r="H292" s="26">
        <f t="shared" si="26"/>
        <v>-3.54212995342577E-3</v>
      </c>
      <c r="I292" s="27">
        <f t="shared" si="26"/>
        <v>-8.0214343799560892E-4</v>
      </c>
      <c r="J292" s="27">
        <f t="shared" si="26"/>
        <v>-2.4633653449310784E-3</v>
      </c>
      <c r="K292" s="27">
        <f t="shared" si="25"/>
        <v>-5.6944020333570674E-3</v>
      </c>
      <c r="L292" s="27">
        <f t="shared" si="25"/>
        <v>-2.4208122498883479E-3</v>
      </c>
      <c r="M292" s="27">
        <f t="shared" si="25"/>
        <v>-2.3475004356047339E-3</v>
      </c>
    </row>
    <row r="293" spans="1:13" x14ac:dyDescent="0.2">
      <c r="A293" s="42">
        <v>42818</v>
      </c>
      <c r="B293">
        <v>134.61128199999999</v>
      </c>
      <c r="C293">
        <v>845.60998500000005</v>
      </c>
      <c r="D293">
        <v>61.773364999999998</v>
      </c>
      <c r="E293">
        <v>142.020004</v>
      </c>
      <c r="F293">
        <v>82.675995</v>
      </c>
      <c r="G293">
        <v>71.021000000000001</v>
      </c>
      <c r="H293" s="26">
        <f t="shared" si="26"/>
        <v>-1.9887532179614408E-3</v>
      </c>
      <c r="I293" s="27">
        <f t="shared" si="26"/>
        <v>-2.090999539717679E-3</v>
      </c>
      <c r="J293" s="27">
        <f t="shared" si="26"/>
        <v>1.6944621980806904E-3</v>
      </c>
      <c r="K293" s="27">
        <f t="shared" si="25"/>
        <v>1.2682873538318645E-3</v>
      </c>
      <c r="L293" s="27">
        <f t="shared" si="25"/>
        <v>-2.2057518458614101E-3</v>
      </c>
      <c r="M293" s="27">
        <f t="shared" si="25"/>
        <v>-1.2398009472458301E-2</v>
      </c>
    </row>
    <row r="294" spans="1:13" x14ac:dyDescent="0.2">
      <c r="A294" s="42">
        <v>42821</v>
      </c>
      <c r="B294">
        <v>134.84101899999999</v>
      </c>
      <c r="C294">
        <v>846.82000700000003</v>
      </c>
      <c r="D294">
        <v>61.887431999999997</v>
      </c>
      <c r="E294">
        <v>144.05999800000001</v>
      </c>
      <c r="F294">
        <v>82.602951000000004</v>
      </c>
      <c r="G294">
        <v>71.501000000000005</v>
      </c>
      <c r="H294" s="26">
        <f t="shared" si="26"/>
        <v>1.7052150218475213E-3</v>
      </c>
      <c r="I294" s="27">
        <f t="shared" si="26"/>
        <v>1.4299229059935371E-3</v>
      </c>
      <c r="J294" s="27">
        <f t="shared" si="26"/>
        <v>1.8448374119978503E-3</v>
      </c>
      <c r="K294" s="27">
        <f t="shared" si="25"/>
        <v>1.4261944659118219E-2</v>
      </c>
      <c r="L294" s="27">
        <f t="shared" si="25"/>
        <v>-8.8388759153281815E-4</v>
      </c>
      <c r="M294" s="27">
        <f t="shared" si="25"/>
        <v>6.735827659639931E-3</v>
      </c>
    </row>
    <row r="295" spans="1:13" x14ac:dyDescent="0.2">
      <c r="A295" s="42">
        <v>42822</v>
      </c>
      <c r="B295">
        <v>137.63584900000001</v>
      </c>
      <c r="C295">
        <v>856</v>
      </c>
      <c r="D295">
        <v>62.068058000000001</v>
      </c>
      <c r="E295">
        <v>145.16999799999999</v>
      </c>
      <c r="F295">
        <v>82.849425999999994</v>
      </c>
      <c r="G295">
        <v>71.018000000000001</v>
      </c>
      <c r="H295" s="26">
        <f t="shared" si="26"/>
        <v>2.0514974648294094E-2</v>
      </c>
      <c r="I295" s="27">
        <f t="shared" si="26"/>
        <v>1.0782210565898492E-2</v>
      </c>
      <c r="J295" s="27">
        <f t="shared" si="26"/>
        <v>2.9143707607694374E-3</v>
      </c>
      <c r="K295" s="27">
        <f t="shared" si="25"/>
        <v>7.6755901182730159E-3</v>
      </c>
      <c r="L295" s="27">
        <f t="shared" si="25"/>
        <v>2.9794093840957957E-3</v>
      </c>
      <c r="M295" s="27">
        <f t="shared" si="25"/>
        <v>-6.7780695791190221E-3</v>
      </c>
    </row>
    <row r="296" spans="1:13" x14ac:dyDescent="0.2">
      <c r="A296" s="42">
        <v>42823</v>
      </c>
      <c r="B296">
        <v>137.942093</v>
      </c>
      <c r="C296">
        <v>874.32000700000003</v>
      </c>
      <c r="D296">
        <v>62.239173999999998</v>
      </c>
      <c r="E296">
        <v>146.470001</v>
      </c>
      <c r="F296">
        <v>82.703377000000003</v>
      </c>
      <c r="G296">
        <v>70.38</v>
      </c>
      <c r="H296" s="26">
        <f t="shared" si="26"/>
        <v>2.222559061454478E-3</v>
      </c>
      <c r="I296" s="27">
        <f t="shared" si="26"/>
        <v>2.1176073232897899E-2</v>
      </c>
      <c r="J296" s="27">
        <f t="shared" si="26"/>
        <v>2.7531158940651006E-3</v>
      </c>
      <c r="K296" s="27">
        <f t="shared" si="25"/>
        <v>8.9151804611668564E-3</v>
      </c>
      <c r="L296" s="27">
        <f t="shared" si="25"/>
        <v>-1.7643801281695822E-3</v>
      </c>
      <c r="M296" s="27">
        <f t="shared" si="25"/>
        <v>-9.0242341435865393E-3</v>
      </c>
    </row>
    <row r="297" spans="1:13" x14ac:dyDescent="0.2">
      <c r="A297" s="42">
        <v>42824</v>
      </c>
      <c r="B297">
        <v>137.76023900000001</v>
      </c>
      <c r="C297">
        <v>876.34002699999996</v>
      </c>
      <c r="D297">
        <v>62.467326999999997</v>
      </c>
      <c r="E297">
        <v>148.05999800000001</v>
      </c>
      <c r="F297">
        <v>82.338234</v>
      </c>
      <c r="G297">
        <v>69.957999999999998</v>
      </c>
      <c r="H297" s="26">
        <f t="shared" si="26"/>
        <v>-1.3192055725768795E-3</v>
      </c>
      <c r="I297" s="27">
        <f t="shared" si="26"/>
        <v>2.3077249234602672E-3</v>
      </c>
      <c r="J297" s="27">
        <f t="shared" si="26"/>
        <v>3.6590434776777115E-3</v>
      </c>
      <c r="K297" s="27">
        <f t="shared" si="25"/>
        <v>1.079694734936253E-2</v>
      </c>
      <c r="L297" s="27">
        <f t="shared" si="25"/>
        <v>-4.4248670812440469E-3</v>
      </c>
      <c r="M297" s="27">
        <f t="shared" si="25"/>
        <v>-6.0140699161125048E-3</v>
      </c>
    </row>
    <row r="298" spans="1:13" x14ac:dyDescent="0.2">
      <c r="A298" s="42">
        <v>42825</v>
      </c>
      <c r="B298">
        <v>137.501846</v>
      </c>
      <c r="C298">
        <v>886.53997800000002</v>
      </c>
      <c r="D298">
        <v>62.609927999999996</v>
      </c>
      <c r="E298">
        <v>147.80999800000001</v>
      </c>
      <c r="F298">
        <v>82.018737999999999</v>
      </c>
      <c r="G298">
        <v>70.629000000000005</v>
      </c>
      <c r="H298" s="26">
        <f t="shared" si="26"/>
        <v>-1.8774331081425647E-3</v>
      </c>
      <c r="I298" s="27">
        <f t="shared" si="26"/>
        <v>1.1572046646048755E-2</v>
      </c>
      <c r="J298" s="27">
        <f t="shared" si="26"/>
        <v>2.2802077289912769E-3</v>
      </c>
      <c r="K298" s="27">
        <f t="shared" si="25"/>
        <v>-1.6899318138178354E-3</v>
      </c>
      <c r="L298" s="27">
        <f t="shared" si="25"/>
        <v>-3.8878351012539675E-3</v>
      </c>
      <c r="M298" s="27">
        <f t="shared" si="25"/>
        <v>9.5457630535963293E-3</v>
      </c>
    </row>
    <row r="299" spans="1:13" x14ac:dyDescent="0.2">
      <c r="A299" s="42">
        <v>42828</v>
      </c>
      <c r="B299">
        <v>137.54014599999999</v>
      </c>
      <c r="C299">
        <v>891.51000999999997</v>
      </c>
      <c r="D299">
        <v>62.315227999999998</v>
      </c>
      <c r="E299">
        <v>146.91999799999999</v>
      </c>
      <c r="F299">
        <v>81.863563999999997</v>
      </c>
      <c r="G299">
        <v>70.018000000000001</v>
      </c>
      <c r="H299" s="26">
        <f t="shared" si="26"/>
        <v>2.7850292945479153E-4</v>
      </c>
      <c r="I299" s="27">
        <f t="shared" si="26"/>
        <v>5.5904445629753746E-3</v>
      </c>
      <c r="J299" s="27">
        <f t="shared" si="26"/>
        <v>-4.7180336787318181E-3</v>
      </c>
      <c r="K299" s="27">
        <f t="shared" si="25"/>
        <v>-6.0394443544811958E-3</v>
      </c>
      <c r="L299" s="27">
        <f t="shared" si="25"/>
        <v>-1.8937254905499411E-3</v>
      </c>
      <c r="M299" s="27">
        <f t="shared" si="25"/>
        <v>-8.6884731799789089E-3</v>
      </c>
    </row>
    <row r="300" spans="1:13" x14ac:dyDescent="0.2">
      <c r="A300" s="42">
        <v>42829</v>
      </c>
      <c r="B300">
        <v>138.564255</v>
      </c>
      <c r="C300">
        <v>906.830017</v>
      </c>
      <c r="D300">
        <v>62.486347000000002</v>
      </c>
      <c r="E300">
        <v>145.5</v>
      </c>
      <c r="F300">
        <v>82.073516999999995</v>
      </c>
      <c r="G300">
        <v>69.768000000000001</v>
      </c>
      <c r="H300" s="26">
        <f t="shared" si="26"/>
        <v>7.4183076603610608E-3</v>
      </c>
      <c r="I300" s="27">
        <f t="shared" si="26"/>
        <v>1.7038354695722291E-2</v>
      </c>
      <c r="J300" s="27">
        <f t="shared" si="26"/>
        <v>2.7422587773322446E-3</v>
      </c>
      <c r="K300" s="27">
        <f t="shared" si="25"/>
        <v>-9.712120727068712E-3</v>
      </c>
      <c r="L300" s="27">
        <f t="shared" si="25"/>
        <v>2.5613865210465025E-3</v>
      </c>
      <c r="M300" s="27">
        <f t="shared" si="25"/>
        <v>-3.5768999262594209E-3</v>
      </c>
    </row>
    <row r="301" spans="1:13" x14ac:dyDescent="0.2">
      <c r="A301" s="42">
        <v>42830</v>
      </c>
      <c r="B301">
        <v>137.84639000000001</v>
      </c>
      <c r="C301">
        <v>909.28002900000001</v>
      </c>
      <c r="D301">
        <v>62.324733999999999</v>
      </c>
      <c r="E301">
        <v>143.61999499999999</v>
      </c>
      <c r="F301">
        <v>82.128281000000001</v>
      </c>
      <c r="G301">
        <v>70.337000000000003</v>
      </c>
      <c r="H301" s="26">
        <f t="shared" si="26"/>
        <v>-5.1942038193522775E-3</v>
      </c>
      <c r="I301" s="27">
        <f t="shared" si="26"/>
        <v>2.6980892393303701E-3</v>
      </c>
      <c r="J301" s="27">
        <f t="shared" si="26"/>
        <v>-2.5897234288631086E-3</v>
      </c>
      <c r="K301" s="27">
        <f t="shared" si="25"/>
        <v>-1.3005198743469127E-2</v>
      </c>
      <c r="L301" s="27">
        <f t="shared" si="25"/>
        <v>6.6703291556564025E-4</v>
      </c>
      <c r="M301" s="27">
        <f t="shared" si="25"/>
        <v>8.1225242258321124E-3</v>
      </c>
    </row>
    <row r="302" spans="1:13" x14ac:dyDescent="0.2">
      <c r="A302" s="42">
        <v>42831</v>
      </c>
      <c r="B302">
        <v>137.501846</v>
      </c>
      <c r="C302">
        <v>898.28002900000001</v>
      </c>
      <c r="D302">
        <v>62.486347000000002</v>
      </c>
      <c r="E302">
        <v>143.740005</v>
      </c>
      <c r="F302">
        <v>81.607956000000001</v>
      </c>
      <c r="G302">
        <v>70.313000000000002</v>
      </c>
      <c r="H302" s="26">
        <f t="shared" si="26"/>
        <v>-2.502606770463653E-3</v>
      </c>
      <c r="I302" s="27">
        <f t="shared" si="26"/>
        <v>-1.2171253447916568E-2</v>
      </c>
      <c r="J302" s="27">
        <f t="shared" si="26"/>
        <v>2.5897234288631194E-3</v>
      </c>
      <c r="K302" s="27">
        <f t="shared" si="25"/>
        <v>8.3525895724650533E-4</v>
      </c>
      <c r="L302" s="27">
        <f t="shared" si="25"/>
        <v>-6.3556700832571233E-3</v>
      </c>
      <c r="M302" s="27">
        <f t="shared" si="25"/>
        <v>-3.4127266594998271E-4</v>
      </c>
    </row>
    <row r="303" spans="1:13" x14ac:dyDescent="0.2">
      <c r="A303" s="42">
        <v>42832</v>
      </c>
      <c r="B303">
        <v>137.19555700000001</v>
      </c>
      <c r="C303">
        <v>894.88000499999998</v>
      </c>
      <c r="D303">
        <v>62.438808000000002</v>
      </c>
      <c r="E303">
        <v>143.11000100000001</v>
      </c>
      <c r="F303">
        <v>81.452788999999996</v>
      </c>
      <c r="G303">
        <v>70.846000000000004</v>
      </c>
      <c r="H303" s="26">
        <f t="shared" si="26"/>
        <v>-2.2300110855431672E-3</v>
      </c>
      <c r="I303" s="27">
        <f t="shared" si="26"/>
        <v>-3.7922193336413462E-3</v>
      </c>
      <c r="J303" s="27">
        <f t="shared" si="26"/>
        <v>-7.6107974082114446E-4</v>
      </c>
      <c r="K303" s="27">
        <f t="shared" si="25"/>
        <v>-4.3925745149080075E-3</v>
      </c>
      <c r="L303" s="27">
        <f t="shared" si="25"/>
        <v>-1.9031808892549247E-3</v>
      </c>
      <c r="M303" s="27">
        <f t="shared" si="25"/>
        <v>7.5518037541856776E-3</v>
      </c>
    </row>
    <row r="304" spans="1:13" x14ac:dyDescent="0.2">
      <c r="A304" s="42">
        <v>42835</v>
      </c>
      <c r="B304">
        <v>137.032837</v>
      </c>
      <c r="C304">
        <v>907.03997800000002</v>
      </c>
      <c r="D304">
        <v>62.296191999999998</v>
      </c>
      <c r="E304">
        <v>143.85000600000001</v>
      </c>
      <c r="F304">
        <v>81.690132000000006</v>
      </c>
      <c r="G304">
        <v>71.078999999999994</v>
      </c>
      <c r="H304" s="26">
        <f t="shared" si="26"/>
        <v>-1.1867481461276127E-3</v>
      </c>
      <c r="I304" s="27">
        <f t="shared" si="26"/>
        <v>1.3496889660655546E-2</v>
      </c>
      <c r="J304" s="27">
        <f t="shared" si="26"/>
        <v>-2.2867048085163585E-3</v>
      </c>
      <c r="K304" s="27">
        <f t="shared" si="25"/>
        <v>5.1575593972543075E-3</v>
      </c>
      <c r="L304" s="27">
        <f t="shared" si="25"/>
        <v>2.9096348893371923E-3</v>
      </c>
      <c r="M304" s="27">
        <f t="shared" si="25"/>
        <v>3.2834272936973236E-3</v>
      </c>
    </row>
    <row r="305" spans="1:13" x14ac:dyDescent="0.2">
      <c r="A305" s="42">
        <v>42836</v>
      </c>
      <c r="B305">
        <v>135.55886799999999</v>
      </c>
      <c r="C305">
        <v>902.35998500000005</v>
      </c>
      <c r="D305">
        <v>62.248676000000003</v>
      </c>
      <c r="E305">
        <v>144.35000600000001</v>
      </c>
      <c r="F305">
        <v>81.973106000000001</v>
      </c>
      <c r="G305">
        <v>71.075999999999993</v>
      </c>
      <c r="H305" s="26">
        <f t="shared" si="26"/>
        <v>-1.0814587081279315E-2</v>
      </c>
      <c r="I305" s="27">
        <f t="shared" si="26"/>
        <v>-5.1729894241291825E-3</v>
      </c>
      <c r="J305" s="27">
        <f t="shared" si="26"/>
        <v>-7.6303428745693965E-4</v>
      </c>
      <c r="K305" s="27">
        <f t="shared" si="25"/>
        <v>3.469815966911545E-3</v>
      </c>
      <c r="L305" s="27">
        <f t="shared" si="25"/>
        <v>3.4580066414065759E-3</v>
      </c>
      <c r="M305" s="27">
        <f t="shared" si="25"/>
        <v>-4.2207449621174823E-5</v>
      </c>
    </row>
    <row r="306" spans="1:13" x14ac:dyDescent="0.2">
      <c r="A306" s="42">
        <v>42837</v>
      </c>
      <c r="B306">
        <v>135.721542</v>
      </c>
      <c r="C306">
        <v>896.22997999999995</v>
      </c>
      <c r="D306">
        <v>62.011012999999998</v>
      </c>
      <c r="E306">
        <v>143.83000200000001</v>
      </c>
      <c r="F306">
        <v>82.438652000000005</v>
      </c>
      <c r="G306">
        <v>70.989000000000004</v>
      </c>
      <c r="H306" s="26">
        <f t="shared" si="26"/>
        <v>1.1993053202646118E-3</v>
      </c>
      <c r="I306" s="27">
        <f t="shared" si="26"/>
        <v>-6.8164827502352225E-3</v>
      </c>
      <c r="J306" s="27">
        <f t="shared" si="26"/>
        <v>-3.8252677391408746E-3</v>
      </c>
      <c r="K306" s="27">
        <f t="shared" si="25"/>
        <v>-3.6088871534796377E-3</v>
      </c>
      <c r="L306" s="27">
        <f t="shared" si="25"/>
        <v>5.6631867440569642E-3</v>
      </c>
      <c r="M306" s="27">
        <f t="shared" si="25"/>
        <v>-1.2247916218043671E-3</v>
      </c>
    </row>
    <row r="307" spans="1:13" x14ac:dyDescent="0.2">
      <c r="A307" s="42">
        <v>42838</v>
      </c>
      <c r="B307">
        <v>135.00372300000001</v>
      </c>
      <c r="C307">
        <v>884.669983</v>
      </c>
      <c r="D307">
        <v>61.744827000000001</v>
      </c>
      <c r="E307">
        <v>142.91999799999999</v>
      </c>
      <c r="F307">
        <v>82.183052000000004</v>
      </c>
      <c r="G307">
        <v>70.373000000000005</v>
      </c>
      <c r="H307" s="26">
        <f t="shared" si="26"/>
        <v>-5.3029456424181134E-3</v>
      </c>
      <c r="I307" s="27">
        <f t="shared" si="26"/>
        <v>-1.2982379248657513E-2</v>
      </c>
      <c r="J307" s="27">
        <f t="shared" si="26"/>
        <v>-4.3017995836237798E-3</v>
      </c>
      <c r="K307" s="27">
        <f t="shared" si="25"/>
        <v>-6.3470413597365117E-3</v>
      </c>
      <c r="L307" s="27">
        <f t="shared" si="25"/>
        <v>-3.1053038473468127E-3</v>
      </c>
      <c r="M307" s="27">
        <f t="shared" si="25"/>
        <v>-8.7152685879506014E-3</v>
      </c>
    </row>
    <row r="308" spans="1:13" x14ac:dyDescent="0.2">
      <c r="A308" s="42">
        <v>42842</v>
      </c>
      <c r="B308">
        <v>135.75027499999999</v>
      </c>
      <c r="C308">
        <v>901.98999000000003</v>
      </c>
      <c r="D308">
        <v>62.248676000000003</v>
      </c>
      <c r="E308">
        <v>147.25</v>
      </c>
      <c r="F308">
        <v>82.511680999999996</v>
      </c>
      <c r="G308">
        <v>70.247</v>
      </c>
      <c r="H308" s="26">
        <f t="shared" si="26"/>
        <v>5.5146287587343173E-3</v>
      </c>
      <c r="I308" s="27">
        <f t="shared" si="26"/>
        <v>1.9388747541817009E-2</v>
      </c>
      <c r="J308" s="27">
        <f t="shared" si="26"/>
        <v>8.1270673227645338E-3</v>
      </c>
      <c r="K308" s="27">
        <f t="shared" si="25"/>
        <v>2.9846803370329921E-2</v>
      </c>
      <c r="L308" s="27">
        <f t="shared" si="25"/>
        <v>3.9907704413613184E-3</v>
      </c>
      <c r="M308" s="27">
        <f t="shared" si="25"/>
        <v>-1.7920641974212865E-3</v>
      </c>
    </row>
    <row r="309" spans="1:13" x14ac:dyDescent="0.2">
      <c r="A309" s="42">
        <v>42843</v>
      </c>
      <c r="B309">
        <v>135.14730800000001</v>
      </c>
      <c r="C309">
        <v>903.78002900000001</v>
      </c>
      <c r="D309">
        <v>62.163124000000003</v>
      </c>
      <c r="E309">
        <v>143.36000100000001</v>
      </c>
      <c r="F309">
        <v>82.885941000000003</v>
      </c>
      <c r="G309">
        <v>72.225999999999999</v>
      </c>
      <c r="H309" s="26">
        <f t="shared" si="26"/>
        <v>-4.451630679556064E-3</v>
      </c>
      <c r="I309" s="27">
        <f t="shared" si="26"/>
        <v>1.9825775901634673E-3</v>
      </c>
      <c r="J309" s="27">
        <f t="shared" si="26"/>
        <v>-1.3753038455331771E-3</v>
      </c>
      <c r="K309" s="27">
        <f t="shared" si="25"/>
        <v>-2.6772866329629209E-2</v>
      </c>
      <c r="L309" s="27">
        <f t="shared" si="25"/>
        <v>4.5255866951463232E-3</v>
      </c>
      <c r="M309" s="27">
        <f t="shared" si="25"/>
        <v>2.7782489202119433E-2</v>
      </c>
    </row>
    <row r="310" spans="1:13" x14ac:dyDescent="0.2">
      <c r="A310" s="42">
        <v>42844</v>
      </c>
      <c r="B310">
        <v>134.64956699999999</v>
      </c>
      <c r="C310">
        <v>899.20001200000002</v>
      </c>
      <c r="D310">
        <v>61.830387000000002</v>
      </c>
      <c r="E310">
        <v>139.759995</v>
      </c>
      <c r="F310">
        <v>82.416458000000006</v>
      </c>
      <c r="G310">
        <v>72.269000000000005</v>
      </c>
      <c r="H310" s="26">
        <f t="shared" si="26"/>
        <v>-3.6897504072110452E-3</v>
      </c>
      <c r="I310" s="27">
        <f t="shared" si="26"/>
        <v>-5.0805075456109294E-3</v>
      </c>
      <c r="J310" s="27">
        <f t="shared" si="26"/>
        <v>-5.3670195483738851E-3</v>
      </c>
      <c r="K310" s="27">
        <f t="shared" si="25"/>
        <v>-2.5432326151881606E-2</v>
      </c>
      <c r="L310" s="27">
        <f t="shared" si="25"/>
        <v>-5.6803079107989136E-3</v>
      </c>
      <c r="M310" s="27">
        <f t="shared" si="25"/>
        <v>5.9517632124772308E-4</v>
      </c>
    </row>
    <row r="311" spans="1:13" x14ac:dyDescent="0.2">
      <c r="A311" s="42">
        <v>42845</v>
      </c>
      <c r="B311">
        <v>136.334137</v>
      </c>
      <c r="C311">
        <v>902.05999799999995</v>
      </c>
      <c r="D311">
        <v>62.267696000000001</v>
      </c>
      <c r="E311">
        <v>141.179993</v>
      </c>
      <c r="F311">
        <v>82.168114000000003</v>
      </c>
      <c r="G311">
        <v>72</v>
      </c>
      <c r="H311" s="26">
        <f t="shared" si="26"/>
        <v>1.2433158714928493E-2</v>
      </c>
      <c r="I311" s="27">
        <f t="shared" si="26"/>
        <v>3.1755419955802264E-3</v>
      </c>
      <c r="J311" s="27">
        <f t="shared" si="26"/>
        <v>7.0478253908320557E-3</v>
      </c>
      <c r="K311" s="27">
        <f t="shared" si="25"/>
        <v>1.0108992335045825E-2</v>
      </c>
      <c r="L311" s="27">
        <f t="shared" si="25"/>
        <v>-3.0178307171905274E-3</v>
      </c>
      <c r="M311" s="27">
        <f t="shared" si="25"/>
        <v>-3.7291491829639562E-3</v>
      </c>
    </row>
    <row r="312" spans="1:13" x14ac:dyDescent="0.2">
      <c r="A312" s="42">
        <v>42846</v>
      </c>
      <c r="B312">
        <v>136.17143200000001</v>
      </c>
      <c r="C312">
        <v>898.53002900000001</v>
      </c>
      <c r="D312">
        <v>63.123283000000001</v>
      </c>
      <c r="E312">
        <v>142.86999499999999</v>
      </c>
      <c r="F312">
        <v>81.515038000000004</v>
      </c>
      <c r="G312">
        <v>72.341999999999999</v>
      </c>
      <c r="H312" s="26">
        <f t="shared" si="26"/>
        <v>-1.1941408752229243E-3</v>
      </c>
      <c r="I312" s="27">
        <f t="shared" si="26"/>
        <v>-3.9209075574147823E-3</v>
      </c>
      <c r="J312" s="27">
        <f t="shared" si="26"/>
        <v>1.364691918635037E-2</v>
      </c>
      <c r="K312" s="27">
        <f t="shared" si="25"/>
        <v>1.1899468494984723E-2</v>
      </c>
      <c r="L312" s="27">
        <f t="shared" si="25"/>
        <v>-7.9798007005830989E-3</v>
      </c>
      <c r="M312" s="27">
        <f t="shared" si="25"/>
        <v>4.7387543471734701E-3</v>
      </c>
    </row>
    <row r="313" spans="1:13" x14ac:dyDescent="0.2">
      <c r="A313" s="42">
        <v>42849</v>
      </c>
      <c r="B313">
        <v>137.482697</v>
      </c>
      <c r="C313">
        <v>907.40997300000004</v>
      </c>
      <c r="D313">
        <v>64.197509999999994</v>
      </c>
      <c r="E313">
        <v>143.83000200000001</v>
      </c>
      <c r="F313">
        <v>82.370482999999993</v>
      </c>
      <c r="G313">
        <v>71.343000000000004</v>
      </c>
      <c r="H313" s="26">
        <f t="shared" si="26"/>
        <v>9.583447840488651E-3</v>
      </c>
      <c r="I313" s="27">
        <f t="shared" si="26"/>
        <v>9.834230989459734E-3</v>
      </c>
      <c r="J313" s="27">
        <f t="shared" si="26"/>
        <v>1.6874737671429926E-2</v>
      </c>
      <c r="K313" s="27">
        <f t="shared" si="25"/>
        <v>6.6969696408869473E-3</v>
      </c>
      <c r="L313" s="27">
        <f t="shared" si="25"/>
        <v>1.0439638157944974E-2</v>
      </c>
      <c r="M313" s="27">
        <f t="shared" si="25"/>
        <v>-1.3905642171990451E-2</v>
      </c>
    </row>
    <row r="314" spans="1:13" x14ac:dyDescent="0.2">
      <c r="A314" s="42">
        <v>42850</v>
      </c>
      <c r="B314">
        <v>138.33454900000001</v>
      </c>
      <c r="C314">
        <v>907.61999500000002</v>
      </c>
      <c r="D314">
        <v>64.568282999999994</v>
      </c>
      <c r="E314">
        <v>152.16000399999999</v>
      </c>
      <c r="F314">
        <v>82.784378000000004</v>
      </c>
      <c r="G314">
        <v>72.084999999999994</v>
      </c>
      <c r="H314" s="26">
        <f t="shared" si="26"/>
        <v>6.1769502876731592E-3</v>
      </c>
      <c r="I314" s="27">
        <f t="shared" si="26"/>
        <v>2.3142538100217829E-4</v>
      </c>
      <c r="J314" s="27">
        <f t="shared" si="26"/>
        <v>5.7588900915260411E-3</v>
      </c>
      <c r="K314" s="27">
        <f t="shared" si="25"/>
        <v>5.6300564564094838E-2</v>
      </c>
      <c r="L314" s="27">
        <f t="shared" si="25"/>
        <v>5.0122153715993888E-3</v>
      </c>
      <c r="M314" s="27">
        <f t="shared" si="25"/>
        <v>1.0346747072628655E-2</v>
      </c>
    </row>
    <row r="315" spans="1:13" x14ac:dyDescent="0.2">
      <c r="A315" s="42">
        <v>42851</v>
      </c>
      <c r="B315">
        <v>137.520996</v>
      </c>
      <c r="C315">
        <v>909.28997800000002</v>
      </c>
      <c r="D315">
        <v>64.482712000000006</v>
      </c>
      <c r="E315">
        <v>150.16999799999999</v>
      </c>
      <c r="F315">
        <v>80.705566000000005</v>
      </c>
      <c r="G315">
        <v>73.376999999999995</v>
      </c>
      <c r="H315" s="26">
        <f t="shared" si="26"/>
        <v>-5.8984158445185833E-3</v>
      </c>
      <c r="I315" s="27">
        <f t="shared" si="26"/>
        <v>1.8382677128615779E-3</v>
      </c>
      <c r="J315" s="27">
        <f t="shared" si="26"/>
        <v>-1.3261581213085385E-3</v>
      </c>
      <c r="K315" s="27">
        <f t="shared" si="25"/>
        <v>-1.3164652711247678E-2</v>
      </c>
      <c r="L315" s="27">
        <f t="shared" si="25"/>
        <v>-2.5431827696064377E-2</v>
      </c>
      <c r="M315" s="27">
        <f t="shared" si="25"/>
        <v>1.7764556753125972E-2</v>
      </c>
    </row>
    <row r="316" spans="1:13" x14ac:dyDescent="0.2">
      <c r="A316" s="42">
        <v>42852</v>
      </c>
      <c r="B316">
        <v>137.626251</v>
      </c>
      <c r="C316">
        <v>918.38000499999998</v>
      </c>
      <c r="D316">
        <v>64.900993</v>
      </c>
      <c r="E316">
        <v>153.08000200000001</v>
      </c>
      <c r="F316">
        <v>80.659599</v>
      </c>
      <c r="G316">
        <v>73.578000000000003</v>
      </c>
      <c r="H316" s="26">
        <f t="shared" si="26"/>
        <v>7.6508128852352704E-4</v>
      </c>
      <c r="I316" s="27">
        <f t="shared" si="26"/>
        <v>9.9472027629535012E-3</v>
      </c>
      <c r="J316" s="27">
        <f t="shared" si="26"/>
        <v>6.4657671879984691E-3</v>
      </c>
      <c r="K316" s="27">
        <f t="shared" si="25"/>
        <v>1.9192701248615673E-2</v>
      </c>
      <c r="L316" s="27">
        <f t="shared" si="25"/>
        <v>-5.6972644924157103E-4</v>
      </c>
      <c r="M316" s="27">
        <f t="shared" si="25"/>
        <v>2.7355329909508992E-3</v>
      </c>
    </row>
    <row r="317" spans="1:13" x14ac:dyDescent="0.2">
      <c r="A317" s="42">
        <v>42853</v>
      </c>
      <c r="B317">
        <v>137.49226400000001</v>
      </c>
      <c r="C317">
        <v>924.98999000000003</v>
      </c>
      <c r="D317">
        <v>65.081626999999997</v>
      </c>
      <c r="E317">
        <v>152.199997</v>
      </c>
      <c r="F317">
        <v>80.328452999999996</v>
      </c>
      <c r="G317">
        <v>73.763999999999996</v>
      </c>
      <c r="H317" s="26">
        <f t="shared" si="26"/>
        <v>-9.7403121409835741E-4</v>
      </c>
      <c r="I317" s="27">
        <f t="shared" si="26"/>
        <v>7.1716620631847184E-3</v>
      </c>
      <c r="J317" s="27">
        <f t="shared" si="26"/>
        <v>2.7793579830991707E-3</v>
      </c>
      <c r="K317" s="27">
        <f t="shared" si="25"/>
        <v>-5.7652479058868987E-3</v>
      </c>
      <c r="L317" s="27">
        <f t="shared" si="25"/>
        <v>-4.1139260078356223E-3</v>
      </c>
      <c r="M317" s="27">
        <f t="shared" si="25"/>
        <v>2.5247397049286435E-3</v>
      </c>
    </row>
    <row r="318" spans="1:13" x14ac:dyDescent="0.2">
      <c r="A318" s="42">
        <v>42856</v>
      </c>
      <c r="B318">
        <v>140.29667699999999</v>
      </c>
      <c r="C318">
        <v>948.22997999999995</v>
      </c>
      <c r="D318">
        <v>65.984741</v>
      </c>
      <c r="E318">
        <v>155.35000600000001</v>
      </c>
      <c r="F318">
        <v>80.107697000000002</v>
      </c>
      <c r="G318">
        <v>73.433000000000007</v>
      </c>
      <c r="H318" s="26">
        <f t="shared" si="26"/>
        <v>2.0191648161434983E-2</v>
      </c>
      <c r="I318" s="27">
        <f t="shared" si="26"/>
        <v>2.4814151938087829E-2</v>
      </c>
      <c r="J318" s="27">
        <f t="shared" si="26"/>
        <v>1.378123628824697E-2</v>
      </c>
      <c r="K318" s="27">
        <f t="shared" si="25"/>
        <v>2.0485248744842578E-2</v>
      </c>
      <c r="L318" s="27">
        <f t="shared" si="25"/>
        <v>-2.7519500975263537E-3</v>
      </c>
      <c r="M318" s="27">
        <f t="shared" si="25"/>
        <v>-4.4973818476264577E-3</v>
      </c>
    </row>
    <row r="319" spans="1:13" x14ac:dyDescent="0.2">
      <c r="A319" s="42">
        <v>42857</v>
      </c>
      <c r="B319">
        <v>141.18678299999999</v>
      </c>
      <c r="C319">
        <v>946.94000200000005</v>
      </c>
      <c r="D319">
        <v>65.880165000000005</v>
      </c>
      <c r="E319">
        <v>156.449997</v>
      </c>
      <c r="F319">
        <v>79.307441999999995</v>
      </c>
      <c r="G319">
        <v>73.795000000000002</v>
      </c>
      <c r="H319" s="26">
        <f t="shared" si="26"/>
        <v>6.3244139949495933E-3</v>
      </c>
      <c r="I319" s="27">
        <f t="shared" si="26"/>
        <v>-1.3613324519386682E-3</v>
      </c>
      <c r="J319" s="27">
        <f t="shared" si="26"/>
        <v>-1.5861084665518377E-3</v>
      </c>
      <c r="K319" s="27">
        <f t="shared" si="25"/>
        <v>7.0557764779143909E-3</v>
      </c>
      <c r="L319" s="27">
        <f t="shared" si="25"/>
        <v>-1.0039971450881839E-2</v>
      </c>
      <c r="M319" s="27">
        <f t="shared" si="25"/>
        <v>4.9175527684930491E-3</v>
      </c>
    </row>
    <row r="320" spans="1:13" x14ac:dyDescent="0.2">
      <c r="A320" s="42">
        <v>42858</v>
      </c>
      <c r="B320">
        <v>140.75611900000001</v>
      </c>
      <c r="C320">
        <v>941.03002900000001</v>
      </c>
      <c r="D320">
        <v>65.671036000000001</v>
      </c>
      <c r="E320">
        <v>155.58999600000001</v>
      </c>
      <c r="F320">
        <v>79.500618000000003</v>
      </c>
      <c r="G320">
        <v>73.816000000000003</v>
      </c>
      <c r="H320" s="26">
        <f t="shared" si="26"/>
        <v>-3.0549755421357722E-3</v>
      </c>
      <c r="I320" s="27">
        <f t="shared" si="26"/>
        <v>-6.2606844462276641E-3</v>
      </c>
      <c r="J320" s="27">
        <f t="shared" si="26"/>
        <v>-3.1794339326517689E-3</v>
      </c>
      <c r="K320" s="27">
        <f t="shared" si="25"/>
        <v>-5.5121343211574541E-3</v>
      </c>
      <c r="L320" s="27">
        <f t="shared" si="25"/>
        <v>2.4328248236042569E-3</v>
      </c>
      <c r="M320" s="27">
        <f t="shared" si="25"/>
        <v>2.845316425154513E-4</v>
      </c>
    </row>
    <row r="321" spans="1:13" x14ac:dyDescent="0.2">
      <c r="A321" s="42">
        <v>42859</v>
      </c>
      <c r="B321">
        <v>140.248795</v>
      </c>
      <c r="C321">
        <v>937.53002900000001</v>
      </c>
      <c r="D321">
        <v>65.414337000000003</v>
      </c>
      <c r="E321">
        <v>157.25</v>
      </c>
      <c r="F321">
        <v>79.518996999999999</v>
      </c>
      <c r="G321">
        <v>75.447999999999993</v>
      </c>
      <c r="H321" s="26">
        <f t="shared" si="26"/>
        <v>-3.610787754398262E-3</v>
      </c>
      <c r="I321" s="27">
        <f t="shared" si="26"/>
        <v>-3.7262626072510421E-3</v>
      </c>
      <c r="J321" s="27">
        <f t="shared" si="26"/>
        <v>-3.9165213059795421E-3</v>
      </c>
      <c r="K321" s="27">
        <f t="shared" si="25"/>
        <v>1.0612578962271961E-2</v>
      </c>
      <c r="L321" s="27">
        <f t="shared" si="25"/>
        <v>2.3115387471947624E-4</v>
      </c>
      <c r="M321" s="27">
        <f t="shared" si="25"/>
        <v>2.1868166965328804E-2</v>
      </c>
    </row>
    <row r="322" spans="1:13" x14ac:dyDescent="0.2">
      <c r="A322" s="42">
        <v>42860</v>
      </c>
      <c r="B322">
        <v>142.57463100000001</v>
      </c>
      <c r="C322">
        <v>934.15002400000003</v>
      </c>
      <c r="D322">
        <v>65.594977999999998</v>
      </c>
      <c r="E322">
        <v>156.60000600000001</v>
      </c>
      <c r="F322">
        <v>79.564994999999996</v>
      </c>
      <c r="G322">
        <v>75.206999999999994</v>
      </c>
      <c r="H322" s="26">
        <f t="shared" si="26"/>
        <v>1.6447636362193718E-2</v>
      </c>
      <c r="I322" s="27">
        <f t="shared" si="26"/>
        <v>-3.6117376672682869E-3</v>
      </c>
      <c r="J322" s="27">
        <f t="shared" si="26"/>
        <v>2.7576835201142728E-3</v>
      </c>
      <c r="K322" s="27">
        <f t="shared" si="25"/>
        <v>-4.1420737096716431E-3</v>
      </c>
      <c r="L322" s="27">
        <f t="shared" si="25"/>
        <v>5.7828573074608354E-4</v>
      </c>
      <c r="M322" s="27">
        <f t="shared" si="25"/>
        <v>-3.199365511556198E-3</v>
      </c>
    </row>
    <row r="323" spans="1:13" x14ac:dyDescent="0.2">
      <c r="A323" s="42">
        <v>42863</v>
      </c>
      <c r="B323">
        <v>146.45105000000001</v>
      </c>
      <c r="C323">
        <v>949.03997800000002</v>
      </c>
      <c r="D323">
        <v>65.537918000000005</v>
      </c>
      <c r="E323">
        <v>156.38000500000001</v>
      </c>
      <c r="F323">
        <v>79.611000000000004</v>
      </c>
      <c r="G323">
        <v>75.456999999999994</v>
      </c>
      <c r="H323" s="26">
        <f t="shared" si="26"/>
        <v>2.6825654002792691E-2</v>
      </c>
      <c r="I323" s="27">
        <f t="shared" si="26"/>
        <v>1.5813873573876088E-2</v>
      </c>
      <c r="J323" s="27">
        <f t="shared" si="26"/>
        <v>-8.7026223536195736E-4</v>
      </c>
      <c r="K323" s="27">
        <f t="shared" si="25"/>
        <v>-1.4058472011125899E-3</v>
      </c>
      <c r="L323" s="27">
        <f t="shared" si="25"/>
        <v>5.7803943717738167E-4</v>
      </c>
      <c r="M323" s="27">
        <f t="shared" si="25"/>
        <v>3.3186458536345687E-3</v>
      </c>
    </row>
    <row r="324" spans="1:13" x14ac:dyDescent="0.2">
      <c r="A324" s="42">
        <v>42864</v>
      </c>
      <c r="B324">
        <v>147.389038</v>
      </c>
      <c r="C324">
        <v>952.82000700000003</v>
      </c>
      <c r="D324">
        <v>65.633010999999996</v>
      </c>
      <c r="E324">
        <v>157.46000699999999</v>
      </c>
      <c r="F324">
        <v>79.473006999999996</v>
      </c>
      <c r="G324">
        <v>75.566000000000003</v>
      </c>
      <c r="H324" s="26">
        <f t="shared" si="26"/>
        <v>6.3843649954223071E-3</v>
      </c>
      <c r="I324" s="27">
        <f t="shared" si="26"/>
        <v>3.975091759936847E-3</v>
      </c>
      <c r="J324" s="27">
        <f t="shared" si="26"/>
        <v>1.4499099363549479E-3</v>
      </c>
      <c r="K324" s="27">
        <f t="shared" si="25"/>
        <v>6.8825275422892468E-3</v>
      </c>
      <c r="L324" s="27">
        <f t="shared" si="25"/>
        <v>-1.7348448434498325E-3</v>
      </c>
      <c r="M324" s="27">
        <f t="shared" si="25"/>
        <v>1.4434889907707794E-3</v>
      </c>
    </row>
    <row r="325" spans="1:13" x14ac:dyDescent="0.2">
      <c r="A325" s="42">
        <v>42865</v>
      </c>
      <c r="B325">
        <v>146.69030799999999</v>
      </c>
      <c r="C325">
        <v>948.95001200000002</v>
      </c>
      <c r="D325">
        <v>65.889679000000001</v>
      </c>
      <c r="E325">
        <v>160.279999</v>
      </c>
      <c r="F325">
        <v>79.555801000000002</v>
      </c>
      <c r="G325">
        <v>74.317999999999998</v>
      </c>
      <c r="H325" s="26">
        <f t="shared" si="26"/>
        <v>-4.7519917625189556E-3</v>
      </c>
      <c r="I325" s="27">
        <f t="shared" si="26"/>
        <v>-4.0698931029801667E-3</v>
      </c>
      <c r="J325" s="27">
        <f t="shared" si="26"/>
        <v>3.903027315391187E-3</v>
      </c>
      <c r="K325" s="27">
        <f t="shared" si="26"/>
        <v>1.7750777316807322E-2</v>
      </c>
      <c r="L325" s="27">
        <f t="shared" si="26"/>
        <v>1.0412454010267872E-3</v>
      </c>
      <c r="M325" s="27">
        <f t="shared" si="26"/>
        <v>-1.6653263087568038E-2</v>
      </c>
    </row>
    <row r="326" spans="1:13" x14ac:dyDescent="0.2">
      <c r="A326" s="42">
        <v>42866</v>
      </c>
      <c r="B326">
        <v>147.958923</v>
      </c>
      <c r="C326">
        <v>947.61999500000002</v>
      </c>
      <c r="D326">
        <v>65.081626999999997</v>
      </c>
      <c r="E326">
        <v>158.53999300000001</v>
      </c>
      <c r="F326">
        <v>79.261452000000006</v>
      </c>
      <c r="G326">
        <v>73.534000000000006</v>
      </c>
      <c r="H326" s="26">
        <f t="shared" ref="H326:K389" si="27">LN(B326/B325)</f>
        <v>8.6110717800092478E-3</v>
      </c>
      <c r="I326" s="27">
        <f t="shared" si="27"/>
        <v>-1.4025500910794632E-3</v>
      </c>
      <c r="J326" s="27">
        <f t="shared" si="27"/>
        <v>-1.2339531119562427E-2</v>
      </c>
      <c r="K326" s="27">
        <f t="shared" si="27"/>
        <v>-1.0915396272748533E-2</v>
      </c>
      <c r="L326" s="27">
        <f t="shared" ref="L326:M389" si="28">LN(F326/F325)</f>
        <v>-3.7067677657495941E-3</v>
      </c>
      <c r="M326" s="27">
        <f t="shared" si="28"/>
        <v>-1.0605299193532971E-2</v>
      </c>
    </row>
    <row r="327" spans="1:13" x14ac:dyDescent="0.2">
      <c r="A327" s="42">
        <v>42867</v>
      </c>
      <c r="B327">
        <v>150.02526900000001</v>
      </c>
      <c r="C327">
        <v>961.34997599999997</v>
      </c>
      <c r="D327">
        <v>65.005577000000002</v>
      </c>
      <c r="E327">
        <v>160.80999800000001</v>
      </c>
      <c r="F327">
        <v>79.279846000000006</v>
      </c>
      <c r="G327">
        <v>73.540000000000006</v>
      </c>
      <c r="H327" s="26">
        <f t="shared" si="27"/>
        <v>1.3869051965024857E-2</v>
      </c>
      <c r="I327" s="27">
        <f t="shared" si="27"/>
        <v>1.4384948916047248E-2</v>
      </c>
      <c r="J327" s="27">
        <f t="shared" si="27"/>
        <v>-1.1692158233145044E-3</v>
      </c>
      <c r="K327" s="27">
        <f t="shared" si="27"/>
        <v>1.4216648172782096E-2</v>
      </c>
      <c r="L327" s="27">
        <f t="shared" si="28"/>
        <v>2.320404880568003E-4</v>
      </c>
      <c r="M327" s="27">
        <f t="shared" si="28"/>
        <v>8.1591579794334246E-5</v>
      </c>
    </row>
    <row r="328" spans="1:13" x14ac:dyDescent="0.2">
      <c r="A328" s="42">
        <v>42870</v>
      </c>
      <c r="B328">
        <v>149.64085399999999</v>
      </c>
      <c r="C328">
        <v>957.96997099999999</v>
      </c>
      <c r="D328">
        <v>65.053107999999995</v>
      </c>
      <c r="E328">
        <v>160.020004</v>
      </c>
      <c r="F328">
        <v>79.408637999999996</v>
      </c>
      <c r="G328">
        <v>72.677999999999997</v>
      </c>
      <c r="H328" s="26">
        <f t="shared" si="27"/>
        <v>-2.5656234145972215E-3</v>
      </c>
      <c r="I328" s="27">
        <f t="shared" si="27"/>
        <v>-3.5220896853545686E-3</v>
      </c>
      <c r="J328" s="27">
        <f t="shared" si="27"/>
        <v>7.3091623394578025E-4</v>
      </c>
      <c r="K328" s="27">
        <f t="shared" si="27"/>
        <v>-4.924699010042736E-3</v>
      </c>
      <c r="L328" s="27">
        <f t="shared" si="28"/>
        <v>1.6232057302706113E-3</v>
      </c>
      <c r="M328" s="27">
        <f t="shared" si="28"/>
        <v>-1.1790750610405892E-2</v>
      </c>
    </row>
    <row r="329" spans="1:13" x14ac:dyDescent="0.2">
      <c r="A329" s="42">
        <v>42871</v>
      </c>
      <c r="B329">
        <v>149.419769</v>
      </c>
      <c r="C329">
        <v>966.07000700000003</v>
      </c>
      <c r="D329">
        <v>66.362967999999995</v>
      </c>
      <c r="E329">
        <v>159.41000399999999</v>
      </c>
      <c r="F329">
        <v>79.325835999999995</v>
      </c>
      <c r="G329">
        <v>73.119</v>
      </c>
      <c r="H329" s="26">
        <f t="shared" si="27"/>
        <v>-1.4785299251867379E-3</v>
      </c>
      <c r="I329" s="27">
        <f t="shared" si="27"/>
        <v>8.4198706330162378E-3</v>
      </c>
      <c r="J329" s="27">
        <f t="shared" si="27"/>
        <v>1.9935207611500846E-2</v>
      </c>
      <c r="K329" s="27">
        <f t="shared" si="27"/>
        <v>-3.8193076807694678E-3</v>
      </c>
      <c r="L329" s="27">
        <f t="shared" si="28"/>
        <v>-1.0432769318947409E-3</v>
      </c>
      <c r="M329" s="27">
        <f t="shared" si="28"/>
        <v>6.0495256408585763E-3</v>
      </c>
    </row>
    <row r="330" spans="1:13" x14ac:dyDescent="0.2">
      <c r="A330" s="42">
        <v>42872</v>
      </c>
      <c r="B330">
        <v>144.402939</v>
      </c>
      <c r="C330">
        <v>944.76000999999997</v>
      </c>
      <c r="D330">
        <v>64.517685</v>
      </c>
      <c r="E330">
        <v>153.199997</v>
      </c>
      <c r="F330">
        <v>79.344245999999998</v>
      </c>
      <c r="G330">
        <v>74.066000000000003</v>
      </c>
      <c r="H330" s="26">
        <f t="shared" si="27"/>
        <v>-3.4152007131481255E-2</v>
      </c>
      <c r="I330" s="27">
        <f t="shared" si="27"/>
        <v>-2.2305365032038848E-2</v>
      </c>
      <c r="J330" s="27">
        <f t="shared" si="27"/>
        <v>-2.8199817794360427E-2</v>
      </c>
      <c r="K330" s="27">
        <f t="shared" si="27"/>
        <v>-3.9735287013838341E-2</v>
      </c>
      <c r="L330" s="27">
        <f t="shared" si="28"/>
        <v>2.3205382956333854E-4</v>
      </c>
      <c r="M330" s="27">
        <f t="shared" si="28"/>
        <v>1.2868336693242843E-2</v>
      </c>
    </row>
    <row r="331" spans="1:13" x14ac:dyDescent="0.2">
      <c r="A331" s="42">
        <v>42873</v>
      </c>
      <c r="B331">
        <v>146.60379</v>
      </c>
      <c r="C331">
        <v>958.48999000000003</v>
      </c>
      <c r="D331">
        <v>64.737587000000005</v>
      </c>
      <c r="E331">
        <v>155.699997</v>
      </c>
      <c r="F331">
        <v>78.985527000000005</v>
      </c>
      <c r="G331">
        <v>74.447999999999993</v>
      </c>
      <c r="H331" s="26">
        <f t="shared" si="27"/>
        <v>1.5126062341478876E-2</v>
      </c>
      <c r="I331" s="27">
        <f t="shared" si="27"/>
        <v>1.4428181460944168E-2</v>
      </c>
      <c r="J331" s="27">
        <f t="shared" si="27"/>
        <v>3.4026033717746511E-3</v>
      </c>
      <c r="K331" s="27">
        <f t="shared" si="27"/>
        <v>1.6186821847884517E-2</v>
      </c>
      <c r="L331" s="27">
        <f t="shared" si="28"/>
        <v>-4.5312970137019494E-3</v>
      </c>
      <c r="M331" s="27">
        <f t="shared" si="28"/>
        <v>5.1443075054708924E-3</v>
      </c>
    </row>
    <row r="332" spans="1:13" x14ac:dyDescent="0.2">
      <c r="A332" s="42">
        <v>42874</v>
      </c>
      <c r="B332">
        <v>147.10354599999999</v>
      </c>
      <c r="C332">
        <v>959.84002699999996</v>
      </c>
      <c r="D332">
        <v>64.718474999999998</v>
      </c>
      <c r="E332">
        <v>157.020004</v>
      </c>
      <c r="F332">
        <v>79.325835999999995</v>
      </c>
      <c r="G332">
        <v>74.253</v>
      </c>
      <c r="H332" s="26">
        <f t="shared" si="27"/>
        <v>3.4030915884746223E-3</v>
      </c>
      <c r="I332" s="27">
        <f t="shared" si="27"/>
        <v>1.4075130044519893E-3</v>
      </c>
      <c r="J332" s="27">
        <f t="shared" si="27"/>
        <v>-2.9526620605626876E-4</v>
      </c>
      <c r="K332" s="27">
        <f t="shared" si="27"/>
        <v>8.4421516724414135E-3</v>
      </c>
      <c r="L332" s="27">
        <f t="shared" si="28"/>
        <v>4.2992431841385277E-3</v>
      </c>
      <c r="M332" s="27">
        <f t="shared" si="28"/>
        <v>-2.6227141953007759E-3</v>
      </c>
    </row>
    <row r="333" spans="1:13" x14ac:dyDescent="0.2">
      <c r="A333" s="42">
        <v>42877</v>
      </c>
      <c r="B333">
        <v>147.99737500000001</v>
      </c>
      <c r="C333">
        <v>970.669983</v>
      </c>
      <c r="D333">
        <v>65.445098999999999</v>
      </c>
      <c r="E333">
        <v>157.16000399999999</v>
      </c>
      <c r="F333">
        <v>79.298241000000004</v>
      </c>
      <c r="G333">
        <v>73.626000000000005</v>
      </c>
      <c r="H333" s="26">
        <f t="shared" si="27"/>
        <v>6.0578037531836861E-3</v>
      </c>
      <c r="I333" s="27">
        <f t="shared" si="27"/>
        <v>1.1219905160357393E-2</v>
      </c>
      <c r="J333" s="27">
        <f t="shared" si="27"/>
        <v>1.1164898531311139E-2</v>
      </c>
      <c r="K333" s="27">
        <f t="shared" si="27"/>
        <v>8.9120889745647231E-4</v>
      </c>
      <c r="L333" s="27">
        <f t="shared" si="28"/>
        <v>-3.4792952999641646E-4</v>
      </c>
      <c r="M333" s="27">
        <f t="shared" si="28"/>
        <v>-8.4799566845259397E-3</v>
      </c>
    </row>
    <row r="334" spans="1:13" x14ac:dyDescent="0.2">
      <c r="A334" s="42">
        <v>42878</v>
      </c>
      <c r="B334">
        <v>147.814774</v>
      </c>
      <c r="C334">
        <v>971.53997800000002</v>
      </c>
      <c r="D334">
        <v>65.665008999999998</v>
      </c>
      <c r="E334">
        <v>157.949997</v>
      </c>
      <c r="F334">
        <v>79.178687999999994</v>
      </c>
      <c r="G334">
        <v>73.048000000000002</v>
      </c>
      <c r="H334" s="26">
        <f t="shared" si="27"/>
        <v>-1.2345741972414562E-3</v>
      </c>
      <c r="I334" s="27">
        <f t="shared" si="27"/>
        <v>8.9588157373102261E-4</v>
      </c>
      <c r="J334" s="27">
        <f t="shared" si="27"/>
        <v>3.3545881332865523E-3</v>
      </c>
      <c r="K334" s="27">
        <f t="shared" si="27"/>
        <v>5.0140881127141617E-3</v>
      </c>
      <c r="L334" s="27">
        <f t="shared" si="28"/>
        <v>-1.5087751060501183E-3</v>
      </c>
      <c r="M334" s="27">
        <f t="shared" si="28"/>
        <v>-7.8814649084268263E-3</v>
      </c>
    </row>
    <row r="335" spans="1:13" x14ac:dyDescent="0.2">
      <c r="A335" s="42">
        <v>42879</v>
      </c>
      <c r="B335">
        <v>147.372681</v>
      </c>
      <c r="C335">
        <v>980.34997599999997</v>
      </c>
      <c r="D335">
        <v>65.751059999999995</v>
      </c>
      <c r="E335">
        <v>157.75</v>
      </c>
      <c r="F335">
        <v>79.564994999999996</v>
      </c>
      <c r="G335">
        <v>73.260999999999996</v>
      </c>
      <c r="H335" s="26">
        <f t="shared" si="27"/>
        <v>-2.9953395583178087E-3</v>
      </c>
      <c r="I335" s="27">
        <f t="shared" si="27"/>
        <v>9.0272075118183991E-3</v>
      </c>
      <c r="J335" s="27">
        <f t="shared" si="27"/>
        <v>1.309596504494805E-3</v>
      </c>
      <c r="K335" s="27">
        <f t="shared" si="27"/>
        <v>-1.2670068334191343E-3</v>
      </c>
      <c r="L335" s="27">
        <f t="shared" si="28"/>
        <v>4.8670631206092167E-3</v>
      </c>
      <c r="M335" s="27">
        <f t="shared" si="28"/>
        <v>2.9116479571185921E-3</v>
      </c>
    </row>
    <row r="336" spans="1:13" x14ac:dyDescent="0.2">
      <c r="A336" s="42">
        <v>42880</v>
      </c>
      <c r="B336">
        <v>147.88201900000001</v>
      </c>
      <c r="C336">
        <v>993.38000499999998</v>
      </c>
      <c r="D336">
        <v>66.563750999999996</v>
      </c>
      <c r="E336">
        <v>163.050003</v>
      </c>
      <c r="F336">
        <v>79.896141</v>
      </c>
      <c r="G336">
        <v>73.662000000000006</v>
      </c>
      <c r="H336" s="26">
        <f t="shared" si="27"/>
        <v>3.4501635723153063E-3</v>
      </c>
      <c r="I336" s="27">
        <f t="shared" si="27"/>
        <v>1.3203648346535556E-2</v>
      </c>
      <c r="J336" s="27">
        <f t="shared" si="27"/>
        <v>1.2284357492404665E-2</v>
      </c>
      <c r="K336" s="27">
        <f t="shared" si="27"/>
        <v>3.3045419213269575E-2</v>
      </c>
      <c r="L336" s="27">
        <f t="shared" si="28"/>
        <v>4.1533189130653339E-3</v>
      </c>
      <c r="M336" s="27">
        <f t="shared" si="28"/>
        <v>5.458655155600187E-3</v>
      </c>
    </row>
    <row r="337" spans="1:13" x14ac:dyDescent="0.2">
      <c r="A337" s="42">
        <v>42881</v>
      </c>
      <c r="B337">
        <v>147.63220200000001</v>
      </c>
      <c r="C337">
        <v>995.78002900000001</v>
      </c>
      <c r="D337">
        <v>66.888801999999998</v>
      </c>
      <c r="E337">
        <v>162.429993</v>
      </c>
      <c r="F337">
        <v>80.254874999999998</v>
      </c>
      <c r="G337">
        <v>72.361000000000004</v>
      </c>
      <c r="H337" s="26">
        <f t="shared" si="27"/>
        <v>-1.6907278347850301E-3</v>
      </c>
      <c r="I337" s="27">
        <f t="shared" si="27"/>
        <v>2.4131041480856645E-3</v>
      </c>
      <c r="J337" s="27">
        <f t="shared" si="27"/>
        <v>4.8714188751061826E-3</v>
      </c>
      <c r="K337" s="27">
        <f t="shared" si="27"/>
        <v>-3.8098239987758762E-3</v>
      </c>
      <c r="L337" s="27">
        <f t="shared" si="28"/>
        <v>4.4799540951031818E-3</v>
      </c>
      <c r="M337" s="27">
        <f t="shared" si="28"/>
        <v>-1.7819582205216691E-2</v>
      </c>
    </row>
    <row r="338" spans="1:13" x14ac:dyDescent="0.2">
      <c r="A338" s="42">
        <v>42885</v>
      </c>
      <c r="B338">
        <v>147.68985000000001</v>
      </c>
      <c r="C338">
        <v>996.70001200000002</v>
      </c>
      <c r="D338">
        <v>67.319076999999993</v>
      </c>
      <c r="E338">
        <v>163.220001</v>
      </c>
      <c r="F338">
        <v>80.392853000000002</v>
      </c>
      <c r="G338">
        <v>72.745000000000005</v>
      </c>
      <c r="H338" s="26">
        <f t="shared" si="27"/>
        <v>3.9040769452754762E-4</v>
      </c>
      <c r="I338" s="27">
        <f t="shared" si="27"/>
        <v>9.2345523814227727E-4</v>
      </c>
      <c r="J338" s="27">
        <f t="shared" si="27"/>
        <v>6.4120896244082995E-3</v>
      </c>
      <c r="K338" s="27">
        <f t="shared" si="27"/>
        <v>4.8518935319806595E-3</v>
      </c>
      <c r="L338" s="27">
        <f t="shared" si="28"/>
        <v>1.7177713702628598E-3</v>
      </c>
      <c r="M338" s="27">
        <f t="shared" si="28"/>
        <v>5.2926949458108833E-3</v>
      </c>
    </row>
    <row r="339" spans="1:13" x14ac:dyDescent="0.2">
      <c r="A339" s="42">
        <v>42886</v>
      </c>
      <c r="B339">
        <v>146.815247</v>
      </c>
      <c r="C339">
        <v>994.61999500000002</v>
      </c>
      <c r="D339">
        <v>66.774078000000003</v>
      </c>
      <c r="E339">
        <v>163.070007</v>
      </c>
      <c r="F339">
        <v>81.027512000000002</v>
      </c>
      <c r="G339">
        <v>72.98</v>
      </c>
      <c r="H339" s="26">
        <f t="shared" si="27"/>
        <v>-5.9394936119238646E-3</v>
      </c>
      <c r="I339" s="27">
        <f t="shared" si="27"/>
        <v>-2.0890843753574593E-3</v>
      </c>
      <c r="J339" s="27">
        <f t="shared" si="27"/>
        <v>-8.1287072548552781E-3</v>
      </c>
      <c r="K339" s="27">
        <f t="shared" si="27"/>
        <v>-9.1939076826139457E-4</v>
      </c>
      <c r="L339" s="27">
        <f t="shared" si="28"/>
        <v>7.8634721250808361E-3</v>
      </c>
      <c r="M339" s="27">
        <f t="shared" si="28"/>
        <v>3.225255840949627E-3</v>
      </c>
    </row>
    <row r="340" spans="1:13" x14ac:dyDescent="0.2">
      <c r="A340" s="42">
        <v>42887</v>
      </c>
      <c r="B340">
        <v>147.21890300000001</v>
      </c>
      <c r="C340">
        <v>995.95001200000002</v>
      </c>
      <c r="D340">
        <v>67.022666999999998</v>
      </c>
      <c r="E340">
        <v>162.990005</v>
      </c>
      <c r="F340">
        <v>81.064323000000002</v>
      </c>
      <c r="G340">
        <v>72.677000000000007</v>
      </c>
      <c r="H340" s="26">
        <f t="shared" si="27"/>
        <v>2.7456419846587578E-3</v>
      </c>
      <c r="I340" s="27">
        <f t="shared" si="27"/>
        <v>1.3363179322962906E-3</v>
      </c>
      <c r="J340" s="27">
        <f t="shared" si="27"/>
        <v>3.7159242707276766E-3</v>
      </c>
      <c r="K340" s="27">
        <f t="shared" si="27"/>
        <v>-4.9071949126604979E-4</v>
      </c>
      <c r="L340" s="27">
        <f t="shared" si="28"/>
        <v>4.5419932019187884E-4</v>
      </c>
      <c r="M340" s="27">
        <f t="shared" si="28"/>
        <v>-4.1604651621823686E-3</v>
      </c>
    </row>
    <row r="341" spans="1:13" x14ac:dyDescent="0.2">
      <c r="A341" s="42">
        <v>42888</v>
      </c>
      <c r="B341">
        <v>149.40057400000001</v>
      </c>
      <c r="C341">
        <v>1006.72998</v>
      </c>
      <c r="D341">
        <v>68.609795000000005</v>
      </c>
      <c r="E341">
        <v>165.179993</v>
      </c>
      <c r="F341">
        <v>81.487442000000001</v>
      </c>
      <c r="G341">
        <v>72.998999999999995</v>
      </c>
      <c r="H341" s="26">
        <f t="shared" si="27"/>
        <v>1.4710499556573668E-2</v>
      </c>
      <c r="I341" s="27">
        <f t="shared" si="27"/>
        <v>1.0765646192713129E-2</v>
      </c>
      <c r="J341" s="27">
        <f t="shared" si="27"/>
        <v>2.3404433186981079E-2</v>
      </c>
      <c r="K341" s="27">
        <f t="shared" si="27"/>
        <v>1.3346866096288636E-2</v>
      </c>
      <c r="L341" s="27">
        <f t="shared" si="28"/>
        <v>5.2059718406485562E-3</v>
      </c>
      <c r="M341" s="27">
        <f t="shared" si="28"/>
        <v>4.4207765783077467E-3</v>
      </c>
    </row>
    <row r="342" spans="1:13" x14ac:dyDescent="0.2">
      <c r="A342" s="42">
        <v>42891</v>
      </c>
      <c r="B342">
        <v>147.93971300000001</v>
      </c>
      <c r="C342">
        <v>1011.340027</v>
      </c>
      <c r="D342">
        <v>69.106971999999999</v>
      </c>
      <c r="E342">
        <v>165.05999800000001</v>
      </c>
      <c r="F342">
        <v>81.625411999999997</v>
      </c>
      <c r="G342">
        <v>73.058000000000007</v>
      </c>
      <c r="H342" s="26">
        <f t="shared" si="27"/>
        <v>-9.8262685439681648E-3</v>
      </c>
      <c r="I342" s="27">
        <f t="shared" si="27"/>
        <v>4.5687761109118171E-3</v>
      </c>
      <c r="J342" s="27">
        <f t="shared" si="27"/>
        <v>7.2203141385030825E-3</v>
      </c>
      <c r="K342" s="27">
        <f t="shared" si="27"/>
        <v>-7.2671395682607316E-4</v>
      </c>
      <c r="L342" s="27">
        <f t="shared" si="28"/>
        <v>1.6917125722611353E-3</v>
      </c>
      <c r="M342" s="27">
        <f t="shared" si="28"/>
        <v>8.0790380754314922E-4</v>
      </c>
    </row>
    <row r="343" spans="1:13" x14ac:dyDescent="0.2">
      <c r="A343" s="42">
        <v>42892</v>
      </c>
      <c r="B343">
        <v>148.43948399999999</v>
      </c>
      <c r="C343">
        <v>1003</v>
      </c>
      <c r="D343">
        <v>69.336433</v>
      </c>
      <c r="E343">
        <v>165.16999799999999</v>
      </c>
      <c r="F343">
        <v>81.680603000000005</v>
      </c>
      <c r="G343">
        <v>73.012</v>
      </c>
      <c r="H343" s="26">
        <f t="shared" si="27"/>
        <v>3.3725138522002263E-3</v>
      </c>
      <c r="I343" s="27">
        <f t="shared" si="27"/>
        <v>-8.2807019117697549E-3</v>
      </c>
      <c r="J343" s="27">
        <f t="shared" si="27"/>
        <v>3.314873830460596E-3</v>
      </c>
      <c r="K343" s="27">
        <f t="shared" si="27"/>
        <v>6.662023765303392E-4</v>
      </c>
      <c r="L343" s="27">
        <f t="shared" si="28"/>
        <v>6.7592124027111974E-4</v>
      </c>
      <c r="M343" s="27">
        <f t="shared" si="28"/>
        <v>-6.2983503143232368E-4</v>
      </c>
    </row>
    <row r="344" spans="1:13" x14ac:dyDescent="0.2">
      <c r="A344" s="42">
        <v>42893</v>
      </c>
      <c r="B344">
        <v>149.3237</v>
      </c>
      <c r="C344">
        <v>1010.070007</v>
      </c>
      <c r="D344">
        <v>69.212142999999998</v>
      </c>
      <c r="E344">
        <v>165.61000100000001</v>
      </c>
      <c r="F344">
        <v>81.653000000000006</v>
      </c>
      <c r="G344">
        <v>73.966999999999999</v>
      </c>
      <c r="H344" s="26">
        <f t="shared" si="27"/>
        <v>5.9390727031393403E-3</v>
      </c>
      <c r="I344" s="27">
        <f t="shared" si="27"/>
        <v>7.0241333326610342E-3</v>
      </c>
      <c r="J344" s="27">
        <f t="shared" si="27"/>
        <v>-1.7941726566914622E-3</v>
      </c>
      <c r="K344" s="27">
        <f t="shared" si="27"/>
        <v>2.6603982154199493E-3</v>
      </c>
      <c r="L344" s="27">
        <f t="shared" si="28"/>
        <v>-3.3799536354781604E-4</v>
      </c>
      <c r="M344" s="27">
        <f t="shared" si="28"/>
        <v>1.2995236594221358E-2</v>
      </c>
    </row>
    <row r="345" spans="1:13" x14ac:dyDescent="0.2">
      <c r="A345" s="42">
        <v>42894</v>
      </c>
      <c r="B345">
        <v>148.95848100000001</v>
      </c>
      <c r="C345">
        <v>1010.27002</v>
      </c>
      <c r="D345">
        <v>68.791458000000006</v>
      </c>
      <c r="E345">
        <v>165.88000500000001</v>
      </c>
      <c r="F345">
        <v>80.806754999999995</v>
      </c>
      <c r="G345">
        <v>73.727999999999994</v>
      </c>
      <c r="H345" s="26">
        <f t="shared" si="27"/>
        <v>-2.4488166291712328E-3</v>
      </c>
      <c r="I345" s="27">
        <f t="shared" si="27"/>
        <v>1.9799934464544085E-4</v>
      </c>
      <c r="J345" s="27">
        <f t="shared" si="27"/>
        <v>-6.0967438535315431E-3</v>
      </c>
      <c r="K345" s="27">
        <f t="shared" si="27"/>
        <v>1.6290328807693623E-3</v>
      </c>
      <c r="L345" s="27">
        <f t="shared" si="28"/>
        <v>-1.0417997415991807E-2</v>
      </c>
      <c r="M345" s="27">
        <f t="shared" si="28"/>
        <v>-3.2364021613878568E-3</v>
      </c>
    </row>
    <row r="346" spans="1:13" x14ac:dyDescent="0.2">
      <c r="A346" s="42">
        <v>42895</v>
      </c>
      <c r="B346">
        <v>143.182343</v>
      </c>
      <c r="C346">
        <v>978.30999799999995</v>
      </c>
      <c r="D346">
        <v>67.233017000000004</v>
      </c>
      <c r="E346">
        <v>158.029999</v>
      </c>
      <c r="F346">
        <v>81.091910999999996</v>
      </c>
      <c r="G346">
        <v>72.686000000000007</v>
      </c>
      <c r="H346" s="26">
        <f t="shared" si="27"/>
        <v>-3.9548672256871663E-2</v>
      </c>
      <c r="I346" s="27">
        <f t="shared" si="27"/>
        <v>-3.2146329459093397E-2</v>
      </c>
      <c r="J346" s="27">
        <f t="shared" si="27"/>
        <v>-2.2915128980887309E-2</v>
      </c>
      <c r="K346" s="27">
        <f t="shared" si="27"/>
        <v>-4.8479783427351687E-2</v>
      </c>
      <c r="L346" s="27">
        <f t="shared" si="28"/>
        <v>3.5226515686889023E-3</v>
      </c>
      <c r="M346" s="27">
        <f t="shared" si="28"/>
        <v>-1.4233851852887688E-2</v>
      </c>
    </row>
    <row r="347" spans="1:13" x14ac:dyDescent="0.2">
      <c r="A347" s="42">
        <v>42898</v>
      </c>
      <c r="B347">
        <v>139.76091</v>
      </c>
      <c r="C347">
        <v>964.90997300000004</v>
      </c>
      <c r="D347">
        <v>66.716705000000005</v>
      </c>
      <c r="E347">
        <v>151.44000199999999</v>
      </c>
      <c r="F347">
        <v>81.165488999999994</v>
      </c>
      <c r="G347">
        <v>72.231999999999999</v>
      </c>
      <c r="H347" s="26">
        <f t="shared" si="27"/>
        <v>-2.4185766884875195E-2</v>
      </c>
      <c r="I347" s="27">
        <f t="shared" si="27"/>
        <v>-1.3791786421132464E-2</v>
      </c>
      <c r="J347" s="27">
        <f t="shared" si="27"/>
        <v>-7.7090799341699191E-3</v>
      </c>
      <c r="K347" s="27">
        <f t="shared" si="27"/>
        <v>-4.2595361985482243E-2</v>
      </c>
      <c r="L347" s="27">
        <f t="shared" si="28"/>
        <v>9.0692942255061158E-4</v>
      </c>
      <c r="M347" s="27">
        <f t="shared" si="28"/>
        <v>-6.2656327753055881E-3</v>
      </c>
    </row>
    <row r="348" spans="1:13" x14ac:dyDescent="0.2">
      <c r="A348" s="42">
        <v>42899</v>
      </c>
      <c r="B348">
        <v>140.88537600000001</v>
      </c>
      <c r="C348">
        <v>980.78997800000002</v>
      </c>
      <c r="D348">
        <v>67.548523000000003</v>
      </c>
      <c r="E348">
        <v>152.720001</v>
      </c>
      <c r="F348">
        <v>80.999931000000004</v>
      </c>
      <c r="G348">
        <v>72.715000000000003</v>
      </c>
      <c r="H348" s="26">
        <f t="shared" si="27"/>
        <v>8.0134466295619083E-3</v>
      </c>
      <c r="I348" s="27">
        <f t="shared" si="27"/>
        <v>1.6323542181491516E-2</v>
      </c>
      <c r="J348" s="27">
        <f t="shared" si="27"/>
        <v>1.2390827542803885E-2</v>
      </c>
      <c r="K348" s="27">
        <f t="shared" si="27"/>
        <v>8.4166658578052073E-3</v>
      </c>
      <c r="L348" s="27">
        <f t="shared" si="28"/>
        <v>-2.0418416888041331E-3</v>
      </c>
      <c r="M348" s="27">
        <f t="shared" si="28"/>
        <v>6.6645296244953944E-3</v>
      </c>
    </row>
    <row r="349" spans="1:13" x14ac:dyDescent="0.2">
      <c r="A349" s="42">
        <v>42900</v>
      </c>
      <c r="B349">
        <v>139.51101700000001</v>
      </c>
      <c r="C349">
        <v>976.46997099999999</v>
      </c>
      <c r="D349">
        <v>67.185210999999995</v>
      </c>
      <c r="E349">
        <v>152.199997</v>
      </c>
      <c r="F349">
        <v>81.34948</v>
      </c>
      <c r="G349">
        <v>73.171000000000006</v>
      </c>
      <c r="H349" s="26">
        <f t="shared" si="27"/>
        <v>-9.8030505426969314E-3</v>
      </c>
      <c r="I349" s="27">
        <f t="shared" si="27"/>
        <v>-4.4143487607226925E-3</v>
      </c>
      <c r="J349" s="27">
        <f t="shared" si="27"/>
        <v>-5.3930499777684725E-3</v>
      </c>
      <c r="K349" s="27">
        <f t="shared" si="27"/>
        <v>-3.4107602487444336E-3</v>
      </c>
      <c r="L349" s="27">
        <f t="shared" si="28"/>
        <v>4.3061386916331918E-3</v>
      </c>
      <c r="M349" s="27">
        <f t="shared" si="28"/>
        <v>6.2514769762100448E-3</v>
      </c>
    </row>
    <row r="350" spans="1:13" x14ac:dyDescent="0.2">
      <c r="A350" s="42">
        <v>42901</v>
      </c>
      <c r="B350">
        <v>138.674835</v>
      </c>
      <c r="C350">
        <v>964.169983</v>
      </c>
      <c r="D350">
        <v>66.831458999999995</v>
      </c>
      <c r="E350">
        <v>151.759995</v>
      </c>
      <c r="F350">
        <v>82.214088000000004</v>
      </c>
      <c r="G350">
        <v>73.787999999999997</v>
      </c>
      <c r="H350" s="26">
        <f t="shared" si="27"/>
        <v>-6.0116969452120627E-3</v>
      </c>
      <c r="I350" s="27">
        <f t="shared" si="27"/>
        <v>-1.267638820084443E-2</v>
      </c>
      <c r="J350" s="27">
        <f t="shared" si="27"/>
        <v>-5.2792361069481982E-3</v>
      </c>
      <c r="K350" s="27">
        <f t="shared" si="27"/>
        <v>-2.8951330366783126E-3</v>
      </c>
      <c r="L350" s="27">
        <f t="shared" si="28"/>
        <v>1.0572232726540466E-2</v>
      </c>
      <c r="M350" s="27">
        <f t="shared" si="28"/>
        <v>8.39694915344932E-3</v>
      </c>
    </row>
    <row r="351" spans="1:13" x14ac:dyDescent="0.2">
      <c r="A351" s="42">
        <v>42902</v>
      </c>
      <c r="B351">
        <v>136.73348999999999</v>
      </c>
      <c r="C351">
        <v>987.71002199999998</v>
      </c>
      <c r="D351">
        <v>66.927070999999998</v>
      </c>
      <c r="E351">
        <v>152.38000500000001</v>
      </c>
      <c r="F351">
        <v>82.471656999999993</v>
      </c>
      <c r="G351">
        <v>73.802000000000007</v>
      </c>
      <c r="H351" s="26">
        <f t="shared" si="27"/>
        <v>-1.4098173356189439E-2</v>
      </c>
      <c r="I351" s="27">
        <f t="shared" si="27"/>
        <v>2.4121544689372856E-2</v>
      </c>
      <c r="J351" s="27">
        <f t="shared" si="27"/>
        <v>1.4296212179432713E-3</v>
      </c>
      <c r="K351" s="27">
        <f t="shared" si="27"/>
        <v>4.0771411775680916E-3</v>
      </c>
      <c r="L351" s="27">
        <f t="shared" si="28"/>
        <v>3.1280085597443605E-3</v>
      </c>
      <c r="M351" s="27">
        <f t="shared" si="28"/>
        <v>1.8971475089094071E-4</v>
      </c>
    </row>
    <row r="352" spans="1:13" x14ac:dyDescent="0.2">
      <c r="A352" s="42">
        <v>42905</v>
      </c>
      <c r="B352">
        <v>140.645081</v>
      </c>
      <c r="C352">
        <v>995.169983</v>
      </c>
      <c r="D352">
        <v>67.758865</v>
      </c>
      <c r="E352">
        <v>153.39999399999999</v>
      </c>
      <c r="F352">
        <v>82.655617000000007</v>
      </c>
      <c r="G352">
        <v>74.477000000000004</v>
      </c>
      <c r="H352" s="26">
        <f t="shared" si="27"/>
        <v>2.8205858234151972E-2</v>
      </c>
      <c r="I352" s="27">
        <f t="shared" si="27"/>
        <v>7.5244050851987505E-3</v>
      </c>
      <c r="J352" s="27">
        <f t="shared" si="27"/>
        <v>1.2351765892940254E-2</v>
      </c>
      <c r="K352" s="27">
        <f t="shared" si="27"/>
        <v>6.6714159621579618E-3</v>
      </c>
      <c r="L352" s="27">
        <f t="shared" si="28"/>
        <v>2.2281004421443752E-3</v>
      </c>
      <c r="M352" s="27">
        <f t="shared" si="28"/>
        <v>9.1045213777535671E-3</v>
      </c>
    </row>
    <row r="353" spans="1:13" x14ac:dyDescent="0.2">
      <c r="A353" s="42">
        <v>42906</v>
      </c>
      <c r="B353">
        <v>139.36685199999999</v>
      </c>
      <c r="C353">
        <v>992.59002699999996</v>
      </c>
      <c r="D353">
        <v>66.841010999999995</v>
      </c>
      <c r="E353">
        <v>152.050003</v>
      </c>
      <c r="F353">
        <v>82.444053999999994</v>
      </c>
      <c r="G353">
        <v>75.308000000000007</v>
      </c>
      <c r="H353" s="26">
        <f t="shared" si="27"/>
        <v>-9.1298814672851579E-3</v>
      </c>
      <c r="I353" s="27">
        <f t="shared" si="27"/>
        <v>-2.5958440010396583E-3</v>
      </c>
      <c r="J353" s="27">
        <f t="shared" si="27"/>
        <v>-1.3638470622301188E-2</v>
      </c>
      <c r="K353" s="27">
        <f t="shared" si="27"/>
        <v>-8.8394159660007653E-3</v>
      </c>
      <c r="L353" s="27">
        <f t="shared" si="28"/>
        <v>-2.5628532693963021E-3</v>
      </c>
      <c r="M353" s="27">
        <f t="shared" si="28"/>
        <v>1.1096017974487919E-2</v>
      </c>
    </row>
    <row r="354" spans="1:13" x14ac:dyDescent="0.2">
      <c r="A354" s="42">
        <v>42907</v>
      </c>
      <c r="B354">
        <v>140.193375</v>
      </c>
      <c r="C354">
        <v>1002.22998</v>
      </c>
      <c r="D354">
        <v>67.185210999999995</v>
      </c>
      <c r="E354">
        <v>155.029999</v>
      </c>
      <c r="F354">
        <v>82.232498000000007</v>
      </c>
      <c r="G354">
        <v>76.396000000000001</v>
      </c>
      <c r="H354" s="26">
        <f t="shared" si="27"/>
        <v>5.9130400420948611E-3</v>
      </c>
      <c r="I354" s="27">
        <f t="shared" si="27"/>
        <v>9.665060514516037E-3</v>
      </c>
      <c r="J354" s="27">
        <f t="shared" si="27"/>
        <v>5.1363196183659083E-3</v>
      </c>
      <c r="K354" s="27">
        <f t="shared" si="27"/>
        <v>1.9409206274181096E-2</v>
      </c>
      <c r="L354" s="27">
        <f t="shared" si="28"/>
        <v>-2.5693532420276127E-3</v>
      </c>
      <c r="M354" s="27">
        <f t="shared" si="28"/>
        <v>1.4343967918442634E-2</v>
      </c>
    </row>
    <row r="355" spans="1:13" x14ac:dyDescent="0.2">
      <c r="A355" s="42">
        <v>42908</v>
      </c>
      <c r="B355">
        <v>139.96275299999999</v>
      </c>
      <c r="C355">
        <v>1001.299988</v>
      </c>
      <c r="D355">
        <v>67.175644000000005</v>
      </c>
      <c r="E355">
        <v>154.88999899999999</v>
      </c>
      <c r="F355">
        <v>81.892159000000007</v>
      </c>
      <c r="G355">
        <v>76.073999999999998</v>
      </c>
      <c r="H355" s="26">
        <f t="shared" si="27"/>
        <v>-1.646382349296232E-3</v>
      </c>
      <c r="I355" s="27">
        <f t="shared" si="27"/>
        <v>-9.2835353765172602E-4</v>
      </c>
      <c r="J355" s="27">
        <f t="shared" si="27"/>
        <v>-1.4240754892722043E-4</v>
      </c>
      <c r="K355" s="27">
        <f t="shared" si="27"/>
        <v>-9.0345902443374313E-4</v>
      </c>
      <c r="L355" s="27">
        <f t="shared" si="28"/>
        <v>-4.1473291588199918E-3</v>
      </c>
      <c r="M355" s="27">
        <f t="shared" si="28"/>
        <v>-4.2237880070421932E-3</v>
      </c>
    </row>
    <row r="356" spans="1:13" x14ac:dyDescent="0.2">
      <c r="A356" s="42">
        <v>42909</v>
      </c>
      <c r="B356">
        <v>140.58741800000001</v>
      </c>
      <c r="C356">
        <v>1003.73999</v>
      </c>
      <c r="D356">
        <v>68.083939000000001</v>
      </c>
      <c r="E356">
        <v>158.020004</v>
      </c>
      <c r="F356">
        <v>82.250893000000005</v>
      </c>
      <c r="G356">
        <v>75.603999999999999</v>
      </c>
      <c r="H356" s="26">
        <f t="shared" si="27"/>
        <v>4.4531502515967707E-3</v>
      </c>
      <c r="I356" s="27">
        <f t="shared" si="27"/>
        <v>2.4338698791682317E-3</v>
      </c>
      <c r="J356" s="27">
        <f t="shared" si="27"/>
        <v>1.3430599637776784E-2</v>
      </c>
      <c r="K356" s="27">
        <f t="shared" si="27"/>
        <v>2.0006451504365828E-2</v>
      </c>
      <c r="L356" s="27">
        <f t="shared" si="28"/>
        <v>4.3709991593573463E-3</v>
      </c>
      <c r="M356" s="27">
        <f t="shared" si="28"/>
        <v>-6.1973589351560134E-3</v>
      </c>
    </row>
    <row r="357" spans="1:13" x14ac:dyDescent="0.2">
      <c r="A357" s="42">
        <v>42912</v>
      </c>
      <c r="B357">
        <v>140.14532500000001</v>
      </c>
      <c r="C357">
        <v>993.97997999999995</v>
      </c>
      <c r="D357">
        <v>67.433784000000003</v>
      </c>
      <c r="E357">
        <v>157.5</v>
      </c>
      <c r="F357">
        <v>82.195708999999994</v>
      </c>
      <c r="G357">
        <v>74.816999999999993</v>
      </c>
      <c r="H357" s="26">
        <f t="shared" si="27"/>
        <v>-3.1495675262591095E-3</v>
      </c>
      <c r="I357" s="27">
        <f t="shared" si="27"/>
        <v>-9.7712269998310071E-3</v>
      </c>
      <c r="J357" s="27">
        <f t="shared" si="27"/>
        <v>-9.5952023661622192E-3</v>
      </c>
      <c r="K357" s="27">
        <f t="shared" si="27"/>
        <v>-3.2961743421505946E-3</v>
      </c>
      <c r="L357" s="27">
        <f t="shared" si="28"/>
        <v>-6.7114797630697881E-4</v>
      </c>
      <c r="M357" s="27">
        <f t="shared" si="28"/>
        <v>-1.0464059953539514E-2</v>
      </c>
    </row>
    <row r="358" spans="1:13" x14ac:dyDescent="0.2">
      <c r="A358" s="42">
        <v>42913</v>
      </c>
      <c r="B358">
        <v>138.13664199999999</v>
      </c>
      <c r="C358">
        <v>976.78002900000001</v>
      </c>
      <c r="D358">
        <v>66.171738000000005</v>
      </c>
      <c r="E358">
        <v>151.029999</v>
      </c>
      <c r="F358">
        <v>81.505820999999997</v>
      </c>
      <c r="G358">
        <v>76.17</v>
      </c>
      <c r="H358" s="26">
        <f t="shared" si="27"/>
        <v>-1.4436565244057223E-2</v>
      </c>
      <c r="I358" s="27">
        <f t="shared" si="27"/>
        <v>-1.745558835288305E-2</v>
      </c>
      <c r="J358" s="27">
        <f t="shared" si="27"/>
        <v>-1.8892685268761641E-2</v>
      </c>
      <c r="K358" s="27">
        <f t="shared" si="27"/>
        <v>-4.1946972308638641E-2</v>
      </c>
      <c r="L358" s="27">
        <f t="shared" si="28"/>
        <v>-8.4286577439161032E-3</v>
      </c>
      <c r="M358" s="27">
        <f t="shared" si="28"/>
        <v>1.7922552499526425E-2</v>
      </c>
    </row>
    <row r="359" spans="1:13" x14ac:dyDescent="0.2">
      <c r="A359" s="42">
        <v>42914</v>
      </c>
      <c r="B359">
        <v>140.15495300000001</v>
      </c>
      <c r="C359">
        <v>990.330017</v>
      </c>
      <c r="D359">
        <v>66.735847000000007</v>
      </c>
      <c r="E359">
        <v>153.41000399999999</v>
      </c>
      <c r="F359">
        <v>81.285072</v>
      </c>
      <c r="G359">
        <v>76.584999999999994</v>
      </c>
      <c r="H359" s="26">
        <f t="shared" si="27"/>
        <v>1.4505262999710427E-2</v>
      </c>
      <c r="I359" s="27">
        <f t="shared" si="27"/>
        <v>1.3776760828960087E-2</v>
      </c>
      <c r="J359" s="27">
        <f t="shared" si="27"/>
        <v>8.4887914779397337E-3</v>
      </c>
      <c r="K359" s="27">
        <f t="shared" si="27"/>
        <v>1.5635615973552022E-2</v>
      </c>
      <c r="L359" s="27">
        <f t="shared" si="28"/>
        <v>-2.7120575510993987E-3</v>
      </c>
      <c r="M359" s="27">
        <f t="shared" si="28"/>
        <v>5.4335507318205457E-3</v>
      </c>
    </row>
    <row r="360" spans="1:13" x14ac:dyDescent="0.2">
      <c r="A360" s="42">
        <v>42915</v>
      </c>
      <c r="B360">
        <v>138.08860799999999</v>
      </c>
      <c r="C360">
        <v>975.92999299999997</v>
      </c>
      <c r="D360">
        <v>65.483352999999994</v>
      </c>
      <c r="E360">
        <v>150.08999600000001</v>
      </c>
      <c r="F360">
        <v>80.015709000000001</v>
      </c>
      <c r="G360">
        <v>77.278999999999996</v>
      </c>
      <c r="H360" s="26">
        <f t="shared" si="27"/>
        <v>-1.4853051628622252E-2</v>
      </c>
      <c r="I360" s="27">
        <f t="shared" si="27"/>
        <v>-1.464738272787579E-2</v>
      </c>
      <c r="J360" s="27">
        <f t="shared" si="27"/>
        <v>-1.8946287169094855E-2</v>
      </c>
      <c r="K360" s="27">
        <f t="shared" si="27"/>
        <v>-2.1879014413054367E-2</v>
      </c>
      <c r="L360" s="27">
        <f t="shared" si="28"/>
        <v>-1.5739405560788237E-2</v>
      </c>
      <c r="M360" s="27">
        <f t="shared" si="28"/>
        <v>9.0210147454311551E-3</v>
      </c>
    </row>
    <row r="361" spans="1:13" x14ac:dyDescent="0.2">
      <c r="A361" s="42">
        <v>42916</v>
      </c>
      <c r="B361">
        <v>138.41537500000001</v>
      </c>
      <c r="C361">
        <v>968</v>
      </c>
      <c r="D361">
        <v>65.904030000000006</v>
      </c>
      <c r="E361">
        <v>149.41000399999999</v>
      </c>
      <c r="F361">
        <v>80.162895000000006</v>
      </c>
      <c r="G361">
        <v>76.762</v>
      </c>
      <c r="H361" s="26">
        <f t="shared" si="27"/>
        <v>2.3635619897859352E-3</v>
      </c>
      <c r="I361" s="27">
        <f t="shared" si="27"/>
        <v>-8.1587680802981954E-3</v>
      </c>
      <c r="J361" s="27">
        <f t="shared" si="27"/>
        <v>6.4036352340090773E-3</v>
      </c>
      <c r="K361" s="27">
        <f t="shared" si="27"/>
        <v>-4.5408558825840674E-3</v>
      </c>
      <c r="L361" s="27">
        <f t="shared" si="28"/>
        <v>1.8377740565857805E-3</v>
      </c>
      <c r="M361" s="27">
        <f t="shared" si="28"/>
        <v>-6.712523824778314E-3</v>
      </c>
    </row>
    <row r="362" spans="1:13" x14ac:dyDescent="0.2">
      <c r="A362" s="42">
        <v>42919</v>
      </c>
      <c r="B362">
        <v>137.91558800000001</v>
      </c>
      <c r="C362">
        <v>953.65997300000004</v>
      </c>
      <c r="D362">
        <v>65.177391</v>
      </c>
      <c r="E362">
        <v>146.16999799999999</v>
      </c>
      <c r="F362">
        <v>80.705566000000005</v>
      </c>
      <c r="G362">
        <v>76.631</v>
      </c>
      <c r="H362" s="26">
        <f t="shared" si="27"/>
        <v>-3.6173112093375644E-3</v>
      </c>
      <c r="I362" s="27">
        <f t="shared" si="27"/>
        <v>-1.4924901793728245E-2</v>
      </c>
      <c r="J362" s="27">
        <f t="shared" si="27"/>
        <v>-1.1086947908740097E-2</v>
      </c>
      <c r="K362" s="27">
        <f t="shared" si="27"/>
        <v>-2.1923917416459743E-2</v>
      </c>
      <c r="L362" s="27">
        <f t="shared" si="28"/>
        <v>6.7467924429840077E-3</v>
      </c>
      <c r="M362" s="27">
        <f t="shared" si="28"/>
        <v>-1.7080314205729097E-3</v>
      </c>
    </row>
    <row r="363" spans="1:13" x14ac:dyDescent="0.2">
      <c r="A363" s="42">
        <v>42921</v>
      </c>
      <c r="B363">
        <v>138.482651</v>
      </c>
      <c r="C363">
        <v>971.40002400000003</v>
      </c>
      <c r="D363">
        <v>66.047439999999995</v>
      </c>
      <c r="E363">
        <v>147.61000100000001</v>
      </c>
      <c r="F363">
        <v>80.641189999999995</v>
      </c>
      <c r="G363">
        <v>77.591999999999999</v>
      </c>
      <c r="H363" s="26">
        <f t="shared" si="27"/>
        <v>4.1032373988134415E-3</v>
      </c>
      <c r="I363" s="27">
        <f t="shared" si="27"/>
        <v>1.843116913540447E-2</v>
      </c>
      <c r="J363" s="27">
        <f t="shared" si="27"/>
        <v>1.32606267084719E-2</v>
      </c>
      <c r="K363" s="27">
        <f t="shared" si="27"/>
        <v>9.8033531050112799E-3</v>
      </c>
      <c r="L363" s="27">
        <f t="shared" si="28"/>
        <v>-7.9798323823889795E-4</v>
      </c>
      <c r="M363" s="27">
        <f t="shared" si="28"/>
        <v>1.2462634474644409E-2</v>
      </c>
    </row>
    <row r="364" spans="1:13" x14ac:dyDescent="0.2">
      <c r="A364" s="42">
        <v>42922</v>
      </c>
      <c r="B364">
        <v>137.17558299999999</v>
      </c>
      <c r="C364">
        <v>965.14001499999995</v>
      </c>
      <c r="D364">
        <v>65.559837000000002</v>
      </c>
      <c r="E364">
        <v>146.25</v>
      </c>
      <c r="F364">
        <v>80.365234000000001</v>
      </c>
      <c r="G364">
        <v>78.015000000000001</v>
      </c>
      <c r="H364" s="26">
        <f t="shared" si="27"/>
        <v>-9.4833212617850375E-3</v>
      </c>
      <c r="I364" s="27">
        <f t="shared" si="27"/>
        <v>-6.4651705400282384E-3</v>
      </c>
      <c r="J364" s="27">
        <f t="shared" si="27"/>
        <v>-7.4100041005069443E-3</v>
      </c>
      <c r="K364" s="27">
        <f t="shared" si="27"/>
        <v>-9.2561812115483835E-3</v>
      </c>
      <c r="L364" s="27">
        <f t="shared" si="28"/>
        <v>-3.4278914264559896E-3</v>
      </c>
      <c r="M364" s="27">
        <f t="shared" si="28"/>
        <v>5.4367868019038323E-3</v>
      </c>
    </row>
    <row r="365" spans="1:13" x14ac:dyDescent="0.2">
      <c r="A365" s="42">
        <v>42923</v>
      </c>
      <c r="B365">
        <v>138.569153</v>
      </c>
      <c r="C365">
        <v>978.76000999999997</v>
      </c>
      <c r="D365">
        <v>66.410767000000007</v>
      </c>
      <c r="E365">
        <v>150.179993</v>
      </c>
      <c r="F365">
        <v>80.622794999999996</v>
      </c>
      <c r="G365">
        <v>77.816000000000003</v>
      </c>
      <c r="H365" s="26">
        <f t="shared" si="27"/>
        <v>1.010776767622408E-2</v>
      </c>
      <c r="I365" s="27">
        <f t="shared" si="27"/>
        <v>1.4013290505268046E-2</v>
      </c>
      <c r="J365" s="27">
        <f t="shared" si="27"/>
        <v>1.2895929350948764E-2</v>
      </c>
      <c r="K365" s="27">
        <f t="shared" si="27"/>
        <v>2.6517041949036983E-2</v>
      </c>
      <c r="L365" s="27">
        <f t="shared" si="28"/>
        <v>3.199756172576606E-3</v>
      </c>
      <c r="M365" s="27">
        <f t="shared" si="28"/>
        <v>-2.5540503260062884E-3</v>
      </c>
    </row>
    <row r="366" spans="1:13" x14ac:dyDescent="0.2">
      <c r="A366" s="42">
        <v>42926</v>
      </c>
      <c r="B366">
        <v>139.41487100000001</v>
      </c>
      <c r="C366">
        <v>996.46997099999999</v>
      </c>
      <c r="D366">
        <v>66.907944000000001</v>
      </c>
      <c r="E366">
        <v>152.66999799999999</v>
      </c>
      <c r="F366">
        <v>80.107697000000002</v>
      </c>
      <c r="G366">
        <v>77.593000000000004</v>
      </c>
      <c r="H366" s="26">
        <f t="shared" si="27"/>
        <v>6.084670601538663E-3</v>
      </c>
      <c r="I366" s="27">
        <f t="shared" si="27"/>
        <v>1.7932530144656809E-2</v>
      </c>
      <c r="J366" s="27">
        <f t="shared" si="27"/>
        <v>7.4585075278742301E-3</v>
      </c>
      <c r="K366" s="27">
        <f t="shared" si="27"/>
        <v>1.6444188107697367E-2</v>
      </c>
      <c r="L366" s="27">
        <f t="shared" si="28"/>
        <v>-6.4094840624854751E-3</v>
      </c>
      <c r="M366" s="27">
        <f t="shared" si="28"/>
        <v>-2.8698486323557597E-3</v>
      </c>
    </row>
    <row r="367" spans="1:13" x14ac:dyDescent="0.2">
      <c r="A367" s="42">
        <v>42927</v>
      </c>
      <c r="B367">
        <v>139.86660800000001</v>
      </c>
      <c r="C367">
        <v>994.13000499999998</v>
      </c>
      <c r="D367">
        <v>66.917488000000006</v>
      </c>
      <c r="E367">
        <v>154.33000200000001</v>
      </c>
      <c r="F367">
        <v>79.813354000000004</v>
      </c>
      <c r="G367">
        <v>78.082999999999998</v>
      </c>
      <c r="H367" s="26">
        <f t="shared" si="27"/>
        <v>3.2349971475194787E-3</v>
      </c>
      <c r="I367" s="27">
        <f t="shared" si="27"/>
        <v>-2.351016885377393E-3</v>
      </c>
      <c r="J367" s="27">
        <f t="shared" si="27"/>
        <v>1.4263357679557205E-4</v>
      </c>
      <c r="K367" s="27">
        <f t="shared" si="27"/>
        <v>1.0814463703283039E-2</v>
      </c>
      <c r="L367" s="27">
        <f t="shared" si="28"/>
        <v>-3.6811080284342807E-3</v>
      </c>
      <c r="M367" s="27">
        <f t="shared" si="28"/>
        <v>6.2951465630900223E-3</v>
      </c>
    </row>
    <row r="368" spans="1:13" x14ac:dyDescent="0.2">
      <c r="A368" s="42">
        <v>42928</v>
      </c>
      <c r="B368">
        <v>140.06843599999999</v>
      </c>
      <c r="C368">
        <v>1006.51001</v>
      </c>
      <c r="D368">
        <v>68.026588000000004</v>
      </c>
      <c r="E368">
        <v>158.75</v>
      </c>
      <c r="F368">
        <v>79.988121000000007</v>
      </c>
      <c r="G368">
        <v>77.254999999999995</v>
      </c>
      <c r="H368" s="26">
        <f t="shared" si="27"/>
        <v>1.4419633361161387E-3</v>
      </c>
      <c r="I368" s="27">
        <f t="shared" si="27"/>
        <v>1.237620254281027E-2</v>
      </c>
      <c r="J368" s="27">
        <f t="shared" si="27"/>
        <v>1.6438290699486855E-2</v>
      </c>
      <c r="K368" s="27">
        <f t="shared" si="27"/>
        <v>2.8237457900817699E-2</v>
      </c>
      <c r="L368" s="27">
        <f t="shared" si="28"/>
        <v>2.1873023347002874E-3</v>
      </c>
      <c r="M368" s="27">
        <f t="shared" si="28"/>
        <v>-1.066072489549196E-2</v>
      </c>
    </row>
    <row r="369" spans="1:13" x14ac:dyDescent="0.2">
      <c r="A369" s="42">
        <v>42929</v>
      </c>
      <c r="B369">
        <v>142.01947000000001</v>
      </c>
      <c r="C369">
        <v>1000.630005</v>
      </c>
      <c r="D369">
        <v>68.619354000000001</v>
      </c>
      <c r="E369">
        <v>158.21000699999999</v>
      </c>
      <c r="F369">
        <v>79.748954999999995</v>
      </c>
      <c r="G369">
        <v>77.334000000000003</v>
      </c>
      <c r="H369" s="26">
        <f t="shared" si="27"/>
        <v>1.3833029135265131E-2</v>
      </c>
      <c r="I369" s="27">
        <f t="shared" si="27"/>
        <v>-5.8591047732840761E-3</v>
      </c>
      <c r="J369" s="27">
        <f t="shared" si="27"/>
        <v>8.6759944654972079E-3</v>
      </c>
      <c r="K369" s="27">
        <f t="shared" si="27"/>
        <v>-3.4073290668386633E-3</v>
      </c>
      <c r="L369" s="27">
        <f t="shared" si="28"/>
        <v>-2.9944980176943191E-3</v>
      </c>
      <c r="M369" s="27">
        <f t="shared" si="28"/>
        <v>1.0220650483161807E-3</v>
      </c>
    </row>
    <row r="370" spans="1:13" x14ac:dyDescent="0.2">
      <c r="A370" s="42">
        <v>42930</v>
      </c>
      <c r="B370">
        <v>143.24002100000001</v>
      </c>
      <c r="C370">
        <v>1001.809998</v>
      </c>
      <c r="D370">
        <v>69.585030000000003</v>
      </c>
      <c r="E370">
        <v>161.11999499999999</v>
      </c>
      <c r="F370">
        <v>80.116898000000006</v>
      </c>
      <c r="G370">
        <v>77.319999999999993</v>
      </c>
      <c r="H370" s="26">
        <f t="shared" si="27"/>
        <v>8.5575308590809928E-3</v>
      </c>
      <c r="I370" s="27">
        <f t="shared" si="27"/>
        <v>1.17855529735276E-3</v>
      </c>
      <c r="J370" s="27">
        <f t="shared" si="27"/>
        <v>1.397483477809822E-2</v>
      </c>
      <c r="K370" s="27">
        <f t="shared" si="27"/>
        <v>1.822608923151859E-2</v>
      </c>
      <c r="L370" s="27">
        <f t="shared" si="28"/>
        <v>4.6031549926579323E-3</v>
      </c>
      <c r="M370" s="27">
        <f t="shared" si="28"/>
        <v>-1.8104931056749503E-4</v>
      </c>
    </row>
    <row r="371" spans="1:13" x14ac:dyDescent="0.2">
      <c r="A371" s="42">
        <v>42933</v>
      </c>
      <c r="B371">
        <v>143.73976099999999</v>
      </c>
      <c r="C371">
        <v>1010.039978</v>
      </c>
      <c r="D371">
        <v>70.129997000000003</v>
      </c>
      <c r="E371">
        <v>161.699997</v>
      </c>
      <c r="F371">
        <v>80.530822999999998</v>
      </c>
      <c r="G371">
        <v>77.462000000000003</v>
      </c>
      <c r="H371" s="26">
        <f t="shared" si="27"/>
        <v>3.4827575772363572E-3</v>
      </c>
      <c r="I371" s="27">
        <f t="shared" si="27"/>
        <v>8.1815503205177314E-3</v>
      </c>
      <c r="J371" s="27">
        <f t="shared" si="27"/>
        <v>7.8011617719977496E-3</v>
      </c>
      <c r="K371" s="27">
        <f t="shared" si="27"/>
        <v>3.5933500927042201E-3</v>
      </c>
      <c r="L371" s="27">
        <f t="shared" si="28"/>
        <v>5.1532124256123595E-3</v>
      </c>
      <c r="M371" s="27">
        <f t="shared" si="28"/>
        <v>1.8348391911013936E-3</v>
      </c>
    </row>
    <row r="372" spans="1:13" x14ac:dyDescent="0.2">
      <c r="A372" s="42">
        <v>42934</v>
      </c>
      <c r="B372">
        <v>144.23954800000001</v>
      </c>
      <c r="C372">
        <v>1024.4499510000001</v>
      </c>
      <c r="D372">
        <v>70.082190999999995</v>
      </c>
      <c r="E372">
        <v>183.60000600000001</v>
      </c>
      <c r="F372">
        <v>81.533432000000005</v>
      </c>
      <c r="G372">
        <v>77.147000000000006</v>
      </c>
      <c r="H372" s="26">
        <f t="shared" si="27"/>
        <v>3.470995909489199E-3</v>
      </c>
      <c r="I372" s="27">
        <f t="shared" si="27"/>
        <v>1.4165923132494583E-2</v>
      </c>
      <c r="J372" s="27">
        <f t="shared" si="27"/>
        <v>-6.8190936229443335E-4</v>
      </c>
      <c r="K372" s="27">
        <f t="shared" si="27"/>
        <v>0.12701676283594285</v>
      </c>
      <c r="L372" s="27">
        <f t="shared" si="28"/>
        <v>1.237313917413509E-2</v>
      </c>
      <c r="M372" s="27">
        <f t="shared" si="28"/>
        <v>-4.0748007665130414E-3</v>
      </c>
    </row>
    <row r="373" spans="1:13" x14ac:dyDescent="0.2">
      <c r="A373" s="42">
        <v>42935</v>
      </c>
      <c r="B373">
        <v>145.14295999999999</v>
      </c>
      <c r="C373">
        <v>1026.869995</v>
      </c>
      <c r="D373">
        <v>70.617607000000007</v>
      </c>
      <c r="E373">
        <v>183.86000100000001</v>
      </c>
      <c r="F373">
        <v>81.903862000000004</v>
      </c>
      <c r="G373">
        <v>76.790999999999997</v>
      </c>
      <c r="H373" s="26">
        <f t="shared" si="27"/>
        <v>6.2437425202400724E-3</v>
      </c>
      <c r="I373" s="27">
        <f t="shared" si="27"/>
        <v>2.3595004060351712E-3</v>
      </c>
      <c r="J373" s="27">
        <f t="shared" si="27"/>
        <v>7.6107939324657212E-3</v>
      </c>
      <c r="K373" s="27">
        <f t="shared" si="27"/>
        <v>1.4150930084013227E-3</v>
      </c>
      <c r="L373" s="27">
        <f t="shared" si="28"/>
        <v>4.53300009118115E-3</v>
      </c>
      <c r="M373" s="27">
        <f t="shared" si="28"/>
        <v>-4.6252469780833569E-3</v>
      </c>
    </row>
    <row r="374" spans="1:13" x14ac:dyDescent="0.2">
      <c r="A374" s="42">
        <v>42936</v>
      </c>
      <c r="B374">
        <v>144.48940999999999</v>
      </c>
      <c r="C374">
        <v>1028.6999510000001</v>
      </c>
      <c r="D374">
        <v>70.961806999999993</v>
      </c>
      <c r="E374">
        <v>183.60000600000001</v>
      </c>
      <c r="F374">
        <v>82.135627999999997</v>
      </c>
      <c r="G374">
        <v>76.453000000000003</v>
      </c>
      <c r="H374" s="26">
        <f t="shared" si="27"/>
        <v>-4.512970074662964E-3</v>
      </c>
      <c r="I374" s="27">
        <f t="shared" si="27"/>
        <v>1.7804857353496428E-3</v>
      </c>
      <c r="J374" s="27">
        <f t="shared" si="27"/>
        <v>4.8622983865369779E-3</v>
      </c>
      <c r="K374" s="27">
        <f t="shared" si="27"/>
        <v>-1.415093008401383E-3</v>
      </c>
      <c r="L374" s="27">
        <f t="shared" si="28"/>
        <v>2.8257360982623957E-3</v>
      </c>
      <c r="M374" s="27">
        <f t="shared" si="28"/>
        <v>-4.4112728472792233E-3</v>
      </c>
    </row>
    <row r="375" spans="1:13" x14ac:dyDescent="0.2">
      <c r="A375" s="42">
        <v>42937</v>
      </c>
      <c r="B375">
        <v>144.422134</v>
      </c>
      <c r="C375">
        <v>1025.670044</v>
      </c>
      <c r="D375">
        <v>70.550681999999995</v>
      </c>
      <c r="E375">
        <v>188.53999300000001</v>
      </c>
      <c r="F375">
        <v>82.144904999999994</v>
      </c>
      <c r="G375">
        <v>77.096000000000004</v>
      </c>
      <c r="H375" s="26">
        <f t="shared" si="27"/>
        <v>-4.6572040898423665E-4</v>
      </c>
      <c r="I375" s="27">
        <f t="shared" si="27"/>
        <v>-2.9497210378581309E-3</v>
      </c>
      <c r="J375" s="27">
        <f t="shared" si="27"/>
        <v>-5.8104575728234057E-3</v>
      </c>
      <c r="K375" s="27">
        <f t="shared" si="27"/>
        <v>2.6550637974475558E-2</v>
      </c>
      <c r="L375" s="27">
        <f t="shared" si="28"/>
        <v>1.1294095338558235E-4</v>
      </c>
      <c r="M375" s="27">
        <f t="shared" si="28"/>
        <v>8.3752256096307261E-3</v>
      </c>
    </row>
    <row r="376" spans="1:13" x14ac:dyDescent="0.2">
      <c r="A376" s="42">
        <v>42940</v>
      </c>
      <c r="B376">
        <v>146.17134100000001</v>
      </c>
      <c r="C376">
        <v>1038.9499510000001</v>
      </c>
      <c r="D376">
        <v>70.369026000000005</v>
      </c>
      <c r="E376">
        <v>187.91000399999999</v>
      </c>
      <c r="F376">
        <v>81.746268999999998</v>
      </c>
      <c r="G376">
        <v>78.194999999999993</v>
      </c>
      <c r="H376" s="26">
        <f t="shared" si="27"/>
        <v>1.2039004847647286E-2</v>
      </c>
      <c r="I376" s="27">
        <f t="shared" si="27"/>
        <v>1.2864440116696614E-2</v>
      </c>
      <c r="J376" s="27">
        <f t="shared" si="27"/>
        <v>-2.5781503978157031E-3</v>
      </c>
      <c r="K376" s="27">
        <f t="shared" si="27"/>
        <v>-3.3470027527564856E-3</v>
      </c>
      <c r="L376" s="27">
        <f t="shared" si="28"/>
        <v>-4.8646522739271315E-3</v>
      </c>
      <c r="M376" s="27">
        <f t="shared" si="28"/>
        <v>1.4154308339192442E-2</v>
      </c>
    </row>
    <row r="377" spans="1:13" x14ac:dyDescent="0.2">
      <c r="A377" s="42">
        <v>42941</v>
      </c>
      <c r="B377">
        <v>146.796021</v>
      </c>
      <c r="C377">
        <v>1039.869995</v>
      </c>
      <c r="D377">
        <v>70.933136000000005</v>
      </c>
      <c r="E377">
        <v>186.970001</v>
      </c>
      <c r="F377">
        <v>82.636223000000001</v>
      </c>
      <c r="G377">
        <v>77.983000000000004</v>
      </c>
      <c r="H377" s="26">
        <f t="shared" si="27"/>
        <v>4.2645088001581561E-3</v>
      </c>
      <c r="I377" s="27">
        <f t="shared" si="27"/>
        <v>8.8515993108695694E-4</v>
      </c>
      <c r="J377" s="27">
        <f t="shared" si="27"/>
        <v>7.9844920834341616E-3</v>
      </c>
      <c r="K377" s="27">
        <f t="shared" si="27"/>
        <v>-5.0149645622127549E-3</v>
      </c>
      <c r="L377" s="27">
        <f t="shared" si="28"/>
        <v>1.0827949915338546E-2</v>
      </c>
      <c r="M377" s="27">
        <f t="shared" si="28"/>
        <v>-2.7148526708091554E-3</v>
      </c>
    </row>
    <row r="378" spans="1:13" x14ac:dyDescent="0.2">
      <c r="A378" s="42">
        <v>42942</v>
      </c>
      <c r="B378">
        <v>147.488022</v>
      </c>
      <c r="C378">
        <v>1052.8000489999999</v>
      </c>
      <c r="D378">
        <v>70.799262999999996</v>
      </c>
      <c r="E378">
        <v>189.08000200000001</v>
      </c>
      <c r="F378">
        <v>82.784554</v>
      </c>
      <c r="G378">
        <v>77.948999999999998</v>
      </c>
      <c r="H378" s="26">
        <f t="shared" si="27"/>
        <v>4.7029547943259649E-3</v>
      </c>
      <c r="I378" s="27">
        <f t="shared" si="27"/>
        <v>1.2357627599630824E-2</v>
      </c>
      <c r="J378" s="27">
        <f t="shared" si="27"/>
        <v>-1.8890957996488824E-3</v>
      </c>
      <c r="K378" s="27">
        <f t="shared" si="27"/>
        <v>1.1222034976934601E-2</v>
      </c>
      <c r="L378" s="27">
        <f t="shared" si="28"/>
        <v>1.7933785881717537E-3</v>
      </c>
      <c r="M378" s="27">
        <f t="shared" si="28"/>
        <v>-4.3608753224266058E-4</v>
      </c>
    </row>
    <row r="379" spans="1:13" x14ac:dyDescent="0.2">
      <c r="A379" s="42">
        <v>42943</v>
      </c>
      <c r="B379">
        <v>144.70086699999999</v>
      </c>
      <c r="C379">
        <v>1046</v>
      </c>
      <c r="D379">
        <v>69.948340999999999</v>
      </c>
      <c r="E379">
        <v>182.679993</v>
      </c>
      <c r="F379">
        <v>84.063873000000001</v>
      </c>
      <c r="G379">
        <v>77.78</v>
      </c>
      <c r="H379" s="26">
        <f t="shared" si="27"/>
        <v>-1.9078340376296576E-2</v>
      </c>
      <c r="I379" s="27">
        <f t="shared" si="27"/>
        <v>-6.4799624887366463E-3</v>
      </c>
      <c r="J379" s="27">
        <f t="shared" si="27"/>
        <v>-1.2091607151406758E-2</v>
      </c>
      <c r="K379" s="27">
        <f t="shared" si="27"/>
        <v>-3.4434266504142413E-2</v>
      </c>
      <c r="L379" s="27">
        <f t="shared" si="28"/>
        <v>1.5335404652632013E-2</v>
      </c>
      <c r="M379" s="27">
        <f t="shared" si="28"/>
        <v>-2.1704379575258758E-3</v>
      </c>
    </row>
    <row r="380" spans="1:13" x14ac:dyDescent="0.2">
      <c r="A380" s="42">
        <v>42944</v>
      </c>
      <c r="B380">
        <v>143.68211400000001</v>
      </c>
      <c r="C380">
        <v>1020.039978</v>
      </c>
      <c r="D380">
        <v>69.833595000000003</v>
      </c>
      <c r="E380">
        <v>184.03999300000001</v>
      </c>
      <c r="F380">
        <v>83.628151000000003</v>
      </c>
      <c r="G380">
        <v>78.236000000000004</v>
      </c>
      <c r="H380" s="26">
        <f t="shared" si="27"/>
        <v>-7.0653076291467875E-3</v>
      </c>
      <c r="I380" s="27">
        <f t="shared" si="27"/>
        <v>-2.513154499697369E-2</v>
      </c>
      <c r="J380" s="27">
        <f t="shared" si="27"/>
        <v>-1.6417861857979824E-3</v>
      </c>
      <c r="K380" s="27">
        <f t="shared" si="27"/>
        <v>7.4171372536308289E-3</v>
      </c>
      <c r="L380" s="27">
        <f t="shared" si="28"/>
        <v>-5.1967048901805941E-3</v>
      </c>
      <c r="M380" s="27">
        <f t="shared" si="28"/>
        <v>5.8455709476701381E-3</v>
      </c>
    </row>
    <row r="381" spans="1:13" x14ac:dyDescent="0.2">
      <c r="A381" s="42">
        <v>42947</v>
      </c>
      <c r="B381">
        <v>142.94207800000001</v>
      </c>
      <c r="C381">
        <v>987.78002900000001</v>
      </c>
      <c r="D381">
        <v>69.508529999999993</v>
      </c>
      <c r="E381">
        <v>181.66000399999999</v>
      </c>
      <c r="F381">
        <v>84.193657000000002</v>
      </c>
      <c r="G381">
        <v>78.989000000000004</v>
      </c>
      <c r="H381" s="26">
        <f t="shared" si="27"/>
        <v>-5.1638184429472775E-3</v>
      </c>
      <c r="I381" s="27">
        <f t="shared" si="27"/>
        <v>-3.2137069381145369E-2</v>
      </c>
      <c r="J381" s="27">
        <f t="shared" si="27"/>
        <v>-4.6657188512514132E-3</v>
      </c>
      <c r="K381" s="27">
        <f t="shared" si="27"/>
        <v>-1.3016257158833632E-2</v>
      </c>
      <c r="L381" s="27">
        <f t="shared" si="28"/>
        <v>6.7393880109787967E-3</v>
      </c>
      <c r="M381" s="27">
        <f t="shared" si="28"/>
        <v>9.5787025905617086E-3</v>
      </c>
    </row>
    <row r="382" spans="1:13" x14ac:dyDescent="0.2">
      <c r="A382" s="42">
        <v>42948</v>
      </c>
      <c r="B382">
        <v>144.210724</v>
      </c>
      <c r="C382">
        <v>996.19000200000005</v>
      </c>
      <c r="D382">
        <v>69.393814000000006</v>
      </c>
      <c r="E382">
        <v>182.029999</v>
      </c>
      <c r="F382">
        <v>84.453232</v>
      </c>
      <c r="G382">
        <v>79.691000000000003</v>
      </c>
      <c r="H382" s="26">
        <f t="shared" si="27"/>
        <v>8.8360917632816279E-3</v>
      </c>
      <c r="I382" s="27">
        <f t="shared" si="27"/>
        <v>8.4779742047497615E-3</v>
      </c>
      <c r="J382" s="27">
        <f t="shared" si="27"/>
        <v>-1.6517507592447985E-3</v>
      </c>
      <c r="K382" s="27">
        <f t="shared" si="27"/>
        <v>2.0346730709835787E-3</v>
      </c>
      <c r="L382" s="27">
        <f t="shared" si="28"/>
        <v>3.0783278187822604E-3</v>
      </c>
      <c r="M382" s="27">
        <f t="shared" si="28"/>
        <v>8.8480536910156907E-3</v>
      </c>
    </row>
    <row r="383" spans="1:13" x14ac:dyDescent="0.2">
      <c r="A383" s="42">
        <v>42949</v>
      </c>
      <c r="B383">
        <v>151.02479600000001</v>
      </c>
      <c r="C383">
        <v>995.89001499999995</v>
      </c>
      <c r="D383">
        <v>69.087851999999998</v>
      </c>
      <c r="E383">
        <v>180.740005</v>
      </c>
      <c r="F383">
        <v>84.397614000000004</v>
      </c>
      <c r="G383">
        <v>80.091999999999999</v>
      </c>
      <c r="H383" s="26">
        <f t="shared" si="27"/>
        <v>4.6168444236496964E-2</v>
      </c>
      <c r="I383" s="27">
        <f t="shared" si="27"/>
        <v>-3.0117967120563382E-4</v>
      </c>
      <c r="J383" s="27">
        <f t="shared" si="27"/>
        <v>-4.4188159586316085E-3</v>
      </c>
      <c r="K383" s="27">
        <f t="shared" si="27"/>
        <v>-7.1119410263503933E-3</v>
      </c>
      <c r="L383" s="27">
        <f t="shared" si="28"/>
        <v>-6.5878262773387812E-4</v>
      </c>
      <c r="M383" s="27">
        <f t="shared" si="28"/>
        <v>5.0193179735542543E-3</v>
      </c>
    </row>
    <row r="384" spans="1:13" x14ac:dyDescent="0.2">
      <c r="A384" s="42">
        <v>42950</v>
      </c>
      <c r="B384">
        <v>149.51589999999999</v>
      </c>
      <c r="C384">
        <v>986.919983</v>
      </c>
      <c r="D384">
        <v>68.982680999999999</v>
      </c>
      <c r="E384">
        <v>179.229996</v>
      </c>
      <c r="F384">
        <v>84.230743000000004</v>
      </c>
      <c r="G384">
        <v>79.296999999999997</v>
      </c>
      <c r="H384" s="26">
        <f t="shared" si="27"/>
        <v>-1.0041293563601856E-2</v>
      </c>
      <c r="I384" s="27">
        <f t="shared" si="27"/>
        <v>-9.0478595552222259E-3</v>
      </c>
      <c r="J384" s="27">
        <f t="shared" si="27"/>
        <v>-1.5234390431541154E-3</v>
      </c>
      <c r="K384" s="27">
        <f t="shared" si="27"/>
        <v>-8.389687212043832E-3</v>
      </c>
      <c r="L384" s="27">
        <f t="shared" si="28"/>
        <v>-1.9791576866324935E-3</v>
      </c>
      <c r="M384" s="27">
        <f t="shared" si="28"/>
        <v>-9.9756770266495529E-3</v>
      </c>
    </row>
    <row r="385" spans="1:13" x14ac:dyDescent="0.2">
      <c r="A385" s="42">
        <v>42951</v>
      </c>
      <c r="B385">
        <v>150.30398600000001</v>
      </c>
      <c r="C385">
        <v>987.580017</v>
      </c>
      <c r="D385">
        <v>69.489418000000001</v>
      </c>
      <c r="E385">
        <v>180.270004</v>
      </c>
      <c r="F385">
        <v>84.054603999999998</v>
      </c>
      <c r="G385">
        <v>78.11</v>
      </c>
      <c r="H385" s="26">
        <f t="shared" si="27"/>
        <v>5.2570750094692647E-3</v>
      </c>
      <c r="I385" s="27">
        <f t="shared" si="27"/>
        <v>6.6855814088074834E-4</v>
      </c>
      <c r="J385" s="27">
        <f t="shared" si="27"/>
        <v>7.3190088938762778E-3</v>
      </c>
      <c r="K385" s="27">
        <f t="shared" si="27"/>
        <v>5.785874277071377E-3</v>
      </c>
      <c r="L385" s="27">
        <f t="shared" si="28"/>
        <v>-2.093338100566024E-3</v>
      </c>
      <c r="M385" s="27">
        <f t="shared" si="28"/>
        <v>-1.5082207281547669E-2</v>
      </c>
    </row>
    <row r="386" spans="1:13" x14ac:dyDescent="0.2">
      <c r="A386" s="42">
        <v>42954</v>
      </c>
      <c r="B386">
        <v>152.62982199999999</v>
      </c>
      <c r="C386">
        <v>992.27002000000005</v>
      </c>
      <c r="D386">
        <v>69.221710000000002</v>
      </c>
      <c r="E386">
        <v>181.33000200000001</v>
      </c>
      <c r="F386">
        <v>84.768424999999993</v>
      </c>
      <c r="G386">
        <v>78.254999999999995</v>
      </c>
      <c r="H386" s="26">
        <f t="shared" si="27"/>
        <v>1.5355709007369722E-2</v>
      </c>
      <c r="I386" s="27">
        <f t="shared" si="27"/>
        <v>4.7377444605258105E-3</v>
      </c>
      <c r="J386" s="27">
        <f t="shared" si="27"/>
        <v>-3.8599402404802217E-3</v>
      </c>
      <c r="K386" s="27">
        <f t="shared" si="27"/>
        <v>5.8628374926638811E-3</v>
      </c>
      <c r="L386" s="27">
        <f t="shared" si="28"/>
        <v>8.4564914885749826E-3</v>
      </c>
      <c r="M386" s="27">
        <f t="shared" si="28"/>
        <v>1.8546355202596605E-3</v>
      </c>
    </row>
    <row r="387" spans="1:13" x14ac:dyDescent="0.2">
      <c r="A387" s="42">
        <v>42955</v>
      </c>
      <c r="B387">
        <v>153.85038800000001</v>
      </c>
      <c r="C387">
        <v>989.84002699999996</v>
      </c>
      <c r="D387">
        <v>69.594582000000003</v>
      </c>
      <c r="E387">
        <v>178.36000100000001</v>
      </c>
      <c r="F387">
        <v>84.898208999999994</v>
      </c>
      <c r="G387">
        <v>77.763000000000005</v>
      </c>
      <c r="H387" s="26">
        <f t="shared" si="27"/>
        <v>7.9650979944326499E-3</v>
      </c>
      <c r="I387" s="27">
        <f t="shared" si="27"/>
        <v>-2.4519266436220507E-3</v>
      </c>
      <c r="J387" s="27">
        <f t="shared" si="27"/>
        <v>5.3721777378385703E-3</v>
      </c>
      <c r="K387" s="27">
        <f t="shared" si="27"/>
        <v>-1.6514601329634532E-2</v>
      </c>
      <c r="L387" s="27">
        <f t="shared" si="28"/>
        <v>1.5298709269300583E-3</v>
      </c>
      <c r="M387" s="27">
        <f t="shared" si="28"/>
        <v>-6.3069854875669245E-3</v>
      </c>
    </row>
    <row r="388" spans="1:13" x14ac:dyDescent="0.2">
      <c r="A388" s="42">
        <v>42956</v>
      </c>
      <c r="B388">
        <v>154.792236</v>
      </c>
      <c r="C388">
        <v>982.01000999999997</v>
      </c>
      <c r="D388">
        <v>69.288634999999999</v>
      </c>
      <c r="E388">
        <v>175.779999</v>
      </c>
      <c r="F388">
        <v>85.213402000000002</v>
      </c>
      <c r="G388">
        <v>78.161000000000001</v>
      </c>
      <c r="H388" s="26">
        <f t="shared" si="27"/>
        <v>6.1031811572385538E-3</v>
      </c>
      <c r="I388" s="27">
        <f t="shared" si="27"/>
        <v>-7.9418393976545074E-3</v>
      </c>
      <c r="J388" s="27">
        <f t="shared" si="27"/>
        <v>-4.4058238498586415E-3</v>
      </c>
      <c r="K388" s="27">
        <f t="shared" si="27"/>
        <v>-1.4570777918344342E-2</v>
      </c>
      <c r="L388" s="27">
        <f t="shared" si="28"/>
        <v>3.705724245902136E-3</v>
      </c>
      <c r="M388" s="27">
        <f t="shared" si="28"/>
        <v>5.1050622659505E-3</v>
      </c>
    </row>
    <row r="389" spans="1:13" x14ac:dyDescent="0.2">
      <c r="A389" s="42">
        <v>42957</v>
      </c>
      <c r="B389">
        <v>149.86183199999999</v>
      </c>
      <c r="C389">
        <v>956.919983</v>
      </c>
      <c r="D389">
        <v>68.275154000000001</v>
      </c>
      <c r="E389">
        <v>169.13999899999999</v>
      </c>
      <c r="F389">
        <v>85.046515999999997</v>
      </c>
      <c r="G389">
        <v>78.012</v>
      </c>
      <c r="H389" s="26">
        <f t="shared" si="27"/>
        <v>-3.237005525452448E-2</v>
      </c>
      <c r="I389" s="27">
        <f t="shared" si="27"/>
        <v>-2.5881726158151094E-2</v>
      </c>
      <c r="J389" s="27">
        <f t="shared" si="27"/>
        <v>-1.4734972691603253E-2</v>
      </c>
      <c r="K389" s="27">
        <f t="shared" ref="K389:M452" si="29">LN(E389/E388)</f>
        <v>-3.8506439005755781E-2</v>
      </c>
      <c r="L389" s="27">
        <f t="shared" si="28"/>
        <v>-1.960368070256408E-3</v>
      </c>
      <c r="M389" s="27">
        <f t="shared" si="28"/>
        <v>-1.9081409105172675E-3</v>
      </c>
    </row>
    <row r="390" spans="1:13" x14ac:dyDescent="0.2">
      <c r="A390" s="42">
        <v>42958</v>
      </c>
      <c r="B390">
        <v>151.94593800000001</v>
      </c>
      <c r="C390">
        <v>967.98999000000003</v>
      </c>
      <c r="D390">
        <v>69.317313999999996</v>
      </c>
      <c r="E390">
        <v>171.39999399999999</v>
      </c>
      <c r="F390">
        <v>84.675704999999994</v>
      </c>
      <c r="G390">
        <v>77.876999999999995</v>
      </c>
      <c r="H390" s="26">
        <f t="shared" ref="H390:M453" si="30">LN(B390/B389)</f>
        <v>1.3811036923157816E-2</v>
      </c>
      <c r="I390" s="27">
        <f t="shared" si="30"/>
        <v>1.1501970686968534E-2</v>
      </c>
      <c r="J390" s="27">
        <f t="shared" si="30"/>
        <v>1.514879331930615E-2</v>
      </c>
      <c r="K390" s="27">
        <f t="shared" si="29"/>
        <v>1.3273202716030358E-2</v>
      </c>
      <c r="L390" s="27">
        <f t="shared" si="29"/>
        <v>-4.3696292427307703E-3</v>
      </c>
      <c r="M390" s="27">
        <f t="shared" si="29"/>
        <v>-1.7320020495108998E-3</v>
      </c>
    </row>
    <row r="391" spans="1:13" x14ac:dyDescent="0.2">
      <c r="A391" s="42">
        <v>42961</v>
      </c>
      <c r="B391">
        <v>154.23263499999999</v>
      </c>
      <c r="C391">
        <v>983.29998799999998</v>
      </c>
      <c r="D391">
        <v>70.359459000000001</v>
      </c>
      <c r="E391">
        <v>171</v>
      </c>
      <c r="F391">
        <v>84.963097000000005</v>
      </c>
      <c r="G391">
        <v>77.697999999999993</v>
      </c>
      <c r="H391" s="26">
        <f t="shared" si="30"/>
        <v>1.4937292935124986E-2</v>
      </c>
      <c r="I391" s="27">
        <f t="shared" si="30"/>
        <v>1.5692503268288353E-2</v>
      </c>
      <c r="J391" s="27">
        <f t="shared" si="30"/>
        <v>1.4922514551373891E-2</v>
      </c>
      <c r="K391" s="27">
        <f t="shared" si="29"/>
        <v>-2.3364146551846229E-3</v>
      </c>
      <c r="L391" s="27">
        <f t="shared" si="29"/>
        <v>3.388284656120451E-3</v>
      </c>
      <c r="M391" s="27">
        <f t="shared" si="29"/>
        <v>-2.3011419442396249E-3</v>
      </c>
    </row>
    <row r="392" spans="1:13" x14ac:dyDescent="0.2">
      <c r="A392" s="42">
        <v>42962</v>
      </c>
      <c r="B392">
        <v>155.92112700000001</v>
      </c>
      <c r="C392">
        <v>982.73999000000003</v>
      </c>
      <c r="D392">
        <v>70.378692999999998</v>
      </c>
      <c r="E392">
        <v>168.5</v>
      </c>
      <c r="F392">
        <v>85.472983999999997</v>
      </c>
      <c r="G392">
        <v>76.847999999999999</v>
      </c>
      <c r="H392" s="26">
        <f t="shared" si="30"/>
        <v>1.0888203776038545E-2</v>
      </c>
      <c r="I392" s="27">
        <f t="shared" si="30"/>
        <v>-5.6967103559522685E-4</v>
      </c>
      <c r="J392" s="27">
        <f t="shared" si="30"/>
        <v>2.7333029241064752E-4</v>
      </c>
      <c r="K392" s="27">
        <f t="shared" si="29"/>
        <v>-1.4727806710243398E-2</v>
      </c>
      <c r="L392" s="27">
        <f t="shared" si="29"/>
        <v>5.983340125935147E-3</v>
      </c>
      <c r="M392" s="27">
        <f t="shared" si="29"/>
        <v>-1.1000072094112939E-2</v>
      </c>
    </row>
    <row r="393" spans="1:13" x14ac:dyDescent="0.2">
      <c r="A393" s="42">
        <v>42963</v>
      </c>
      <c r="B393">
        <v>155.29399100000001</v>
      </c>
      <c r="C393">
        <v>978.17999299999997</v>
      </c>
      <c r="D393">
        <v>70.792000000000002</v>
      </c>
      <c r="E393">
        <v>169.979996</v>
      </c>
      <c r="F393">
        <v>85.695464999999999</v>
      </c>
      <c r="G393">
        <v>76.572000000000003</v>
      </c>
      <c r="H393" s="26">
        <f t="shared" si="30"/>
        <v>-4.0302466853476132E-3</v>
      </c>
      <c r="I393" s="27">
        <f t="shared" si="30"/>
        <v>-4.6508835232410397E-3</v>
      </c>
      <c r="J393" s="27">
        <f t="shared" si="30"/>
        <v>5.8554388606984276E-3</v>
      </c>
      <c r="K393" s="27">
        <f t="shared" si="29"/>
        <v>8.7450097458832698E-3</v>
      </c>
      <c r="L393" s="27">
        <f t="shared" si="29"/>
        <v>2.5995576473126637E-3</v>
      </c>
      <c r="M393" s="27">
        <f t="shared" si="29"/>
        <v>-3.597970248258392E-3</v>
      </c>
    </row>
    <row r="394" spans="1:13" x14ac:dyDescent="0.2">
      <c r="A394" s="42">
        <v>42964</v>
      </c>
      <c r="B394">
        <v>152.31256099999999</v>
      </c>
      <c r="C394">
        <v>960.57000700000003</v>
      </c>
      <c r="D394">
        <v>69.590508</v>
      </c>
      <c r="E394">
        <v>166.08999600000001</v>
      </c>
      <c r="F394">
        <v>85.352447999999995</v>
      </c>
      <c r="G394">
        <v>76.209999999999994</v>
      </c>
      <c r="H394" s="26">
        <f t="shared" si="30"/>
        <v>-1.9385304675756793E-2</v>
      </c>
      <c r="I394" s="27">
        <f t="shared" si="30"/>
        <v>-1.8166829474037919E-2</v>
      </c>
      <c r="J394" s="27">
        <f t="shared" si="30"/>
        <v>-1.7117821235523693E-2</v>
      </c>
      <c r="K394" s="27">
        <f t="shared" si="29"/>
        <v>-2.3150973510720683E-2</v>
      </c>
      <c r="L394" s="27">
        <f t="shared" si="29"/>
        <v>-4.0107763235147928E-3</v>
      </c>
      <c r="M394" s="27">
        <f t="shared" si="29"/>
        <v>-4.7387869961841578E-3</v>
      </c>
    </row>
    <row r="395" spans="1:13" x14ac:dyDescent="0.2">
      <c r="A395" s="42">
        <v>42965</v>
      </c>
      <c r="B395">
        <v>151.96523999999999</v>
      </c>
      <c r="C395">
        <v>958.46997099999999</v>
      </c>
      <c r="D395">
        <v>69.677017000000006</v>
      </c>
      <c r="E395">
        <v>166.53999300000001</v>
      </c>
      <c r="F395">
        <v>85.723267000000007</v>
      </c>
      <c r="G395">
        <v>75.89</v>
      </c>
      <c r="H395" s="26">
        <f t="shared" si="30"/>
        <v>-2.2829213942246176E-3</v>
      </c>
      <c r="I395" s="27">
        <f t="shared" si="30"/>
        <v>-2.1886327146480324E-3</v>
      </c>
      <c r="J395" s="27">
        <f t="shared" si="30"/>
        <v>1.2423429098293855E-3</v>
      </c>
      <c r="K395" s="27">
        <f t="shared" si="29"/>
        <v>2.7056927481491255E-3</v>
      </c>
      <c r="L395" s="27">
        <f t="shared" si="29"/>
        <v>4.3351516110858006E-3</v>
      </c>
      <c r="M395" s="27">
        <f t="shared" si="29"/>
        <v>-4.2077642622045403E-3</v>
      </c>
    </row>
    <row r="396" spans="1:13" x14ac:dyDescent="0.2">
      <c r="A396" s="42">
        <v>42968</v>
      </c>
      <c r="B396">
        <v>151.68542500000001</v>
      </c>
      <c r="C396">
        <v>953.28997800000002</v>
      </c>
      <c r="D396">
        <v>69.350211999999999</v>
      </c>
      <c r="E396">
        <v>166.759995</v>
      </c>
      <c r="F396">
        <v>86.084830999999994</v>
      </c>
      <c r="G396">
        <v>76.316000000000003</v>
      </c>
      <c r="H396" s="26">
        <f t="shared" si="30"/>
        <v>-1.843006529910457E-3</v>
      </c>
      <c r="I396" s="27">
        <f t="shared" si="30"/>
        <v>-5.4190963455121545E-3</v>
      </c>
      <c r="J396" s="27">
        <f t="shared" si="30"/>
        <v>-4.7013179257244979E-3</v>
      </c>
      <c r="K396" s="27">
        <f t="shared" si="29"/>
        <v>1.3201442536582605E-3</v>
      </c>
      <c r="L396" s="27">
        <f t="shared" si="29"/>
        <v>4.208934712293359E-3</v>
      </c>
      <c r="M396" s="27">
        <f t="shared" si="29"/>
        <v>5.5976914492427889E-3</v>
      </c>
    </row>
    <row r="397" spans="1:13" x14ac:dyDescent="0.2">
      <c r="A397" s="42">
        <v>42969</v>
      </c>
      <c r="B397">
        <v>154.16511499999999</v>
      </c>
      <c r="C397">
        <v>966.90002400000003</v>
      </c>
      <c r="D397">
        <v>70.321029999999993</v>
      </c>
      <c r="E397">
        <v>169.33999600000001</v>
      </c>
      <c r="F397">
        <v>86.019913000000003</v>
      </c>
      <c r="G397">
        <v>75.757999999999996</v>
      </c>
      <c r="H397" s="26">
        <f t="shared" si="30"/>
        <v>1.6215399415235733E-2</v>
      </c>
      <c r="I397" s="27">
        <f t="shared" si="30"/>
        <v>1.4175965821823757E-2</v>
      </c>
      <c r="J397" s="27">
        <f t="shared" si="30"/>
        <v>1.390169688252766E-2</v>
      </c>
      <c r="K397" s="27">
        <f t="shared" si="29"/>
        <v>1.5352881563627328E-2</v>
      </c>
      <c r="L397" s="27">
        <f t="shared" si="29"/>
        <v>-7.5440108819825288E-4</v>
      </c>
      <c r="M397" s="27">
        <f t="shared" si="29"/>
        <v>-7.3385654909324631E-3</v>
      </c>
    </row>
    <row r="398" spans="1:13" x14ac:dyDescent="0.2">
      <c r="A398" s="42">
        <v>42970</v>
      </c>
      <c r="B398">
        <v>154.35806299999999</v>
      </c>
      <c r="C398">
        <v>958</v>
      </c>
      <c r="D398">
        <v>69.898101999999994</v>
      </c>
      <c r="E398">
        <v>169.05999800000001</v>
      </c>
      <c r="F398">
        <v>85.695464999999999</v>
      </c>
      <c r="G398">
        <v>75.596999999999994</v>
      </c>
      <c r="H398" s="26">
        <f t="shared" si="30"/>
        <v>1.2507846341125682E-3</v>
      </c>
      <c r="I398" s="27">
        <f t="shared" si="30"/>
        <v>-9.2473243402358043E-3</v>
      </c>
      <c r="J398" s="27">
        <f t="shared" si="30"/>
        <v>-6.0324048008673636E-3</v>
      </c>
      <c r="K398" s="27">
        <f t="shared" si="29"/>
        <v>-1.6548349223515888E-3</v>
      </c>
      <c r="L398" s="27">
        <f t="shared" si="29"/>
        <v>-3.7789089116661446E-3</v>
      </c>
      <c r="M398" s="27">
        <f t="shared" si="29"/>
        <v>-2.1274495157000122E-3</v>
      </c>
    </row>
    <row r="399" spans="1:13" x14ac:dyDescent="0.2">
      <c r="A399" s="42">
        <v>42971</v>
      </c>
      <c r="B399">
        <v>153.67301900000001</v>
      </c>
      <c r="C399">
        <v>952.45001200000002</v>
      </c>
      <c r="D399">
        <v>69.869254999999995</v>
      </c>
      <c r="E399">
        <v>168.13000500000001</v>
      </c>
      <c r="F399">
        <v>85.537857000000002</v>
      </c>
      <c r="G399">
        <v>75.712000000000003</v>
      </c>
      <c r="H399" s="26">
        <f t="shared" si="30"/>
        <v>-4.4478961340417419E-3</v>
      </c>
      <c r="I399" s="27">
        <f t="shared" si="30"/>
        <v>-5.8101531870669272E-3</v>
      </c>
      <c r="J399" s="27">
        <f t="shared" si="30"/>
        <v>-4.1278594700200051E-4</v>
      </c>
      <c r="K399" s="27">
        <f t="shared" si="29"/>
        <v>-5.5161502409331719E-3</v>
      </c>
      <c r="L399" s="27">
        <f t="shared" si="29"/>
        <v>-1.8408571727400196E-3</v>
      </c>
      <c r="M399" s="27">
        <f t="shared" si="29"/>
        <v>1.5200684974898439E-3</v>
      </c>
    </row>
    <row r="400" spans="1:13" x14ac:dyDescent="0.2">
      <c r="A400" s="42">
        <v>42972</v>
      </c>
      <c r="B400">
        <v>154.24229399999999</v>
      </c>
      <c r="C400">
        <v>945.26000999999997</v>
      </c>
      <c r="D400">
        <v>69.994193999999993</v>
      </c>
      <c r="E400">
        <v>165.949997</v>
      </c>
      <c r="F400">
        <v>85.760361000000003</v>
      </c>
      <c r="G400">
        <v>75.507000000000005</v>
      </c>
      <c r="H400" s="26">
        <f t="shared" si="30"/>
        <v>3.6976118080208763E-3</v>
      </c>
      <c r="I400" s="27">
        <f t="shared" si="30"/>
        <v>-7.5775922777622613E-3</v>
      </c>
      <c r="J400" s="27">
        <f t="shared" si="30"/>
        <v>1.7865859039786481E-3</v>
      </c>
      <c r="K400" s="27">
        <f t="shared" si="29"/>
        <v>-1.3050999341479762E-2</v>
      </c>
      <c r="L400" s="27">
        <f t="shared" si="29"/>
        <v>2.5978568573007798E-3</v>
      </c>
      <c r="M400" s="27">
        <f t="shared" si="29"/>
        <v>-2.7113011669459607E-3</v>
      </c>
    </row>
    <row r="401" spans="1:13" x14ac:dyDescent="0.2">
      <c r="A401" s="42">
        <v>42975</v>
      </c>
      <c r="B401">
        <v>155.795715</v>
      </c>
      <c r="C401">
        <v>946.02002000000005</v>
      </c>
      <c r="D401">
        <v>70.003822</v>
      </c>
      <c r="E401">
        <v>167.11999499999999</v>
      </c>
      <c r="F401">
        <v>85.723267000000007</v>
      </c>
      <c r="G401">
        <v>75.584999999999994</v>
      </c>
      <c r="H401" s="26">
        <f t="shared" si="30"/>
        <v>1.0020926172239273E-2</v>
      </c>
      <c r="I401" s="27">
        <f t="shared" si="30"/>
        <v>8.0369911261590397E-4</v>
      </c>
      <c r="J401" s="27">
        <f t="shared" si="30"/>
        <v>1.3754480656608559E-4</v>
      </c>
      <c r="K401" s="27">
        <f t="shared" si="29"/>
        <v>7.0255672414393597E-3</v>
      </c>
      <c r="L401" s="27">
        <f t="shared" si="29"/>
        <v>-4.3262439698972359E-4</v>
      </c>
      <c r="M401" s="27">
        <f t="shared" si="29"/>
        <v>1.0324836116952175E-3</v>
      </c>
    </row>
    <row r="402" spans="1:13" x14ac:dyDescent="0.2">
      <c r="A402" s="42">
        <v>42976</v>
      </c>
      <c r="B402">
        <v>157.185104</v>
      </c>
      <c r="C402">
        <v>954.05999799999995</v>
      </c>
      <c r="D402">
        <v>70.215278999999995</v>
      </c>
      <c r="E402">
        <v>168.80999800000001</v>
      </c>
      <c r="F402">
        <v>85.584205999999995</v>
      </c>
      <c r="G402">
        <v>75.986000000000004</v>
      </c>
      <c r="H402" s="26">
        <f t="shared" si="30"/>
        <v>8.8784873863524388E-3</v>
      </c>
      <c r="I402" s="27">
        <f t="shared" si="30"/>
        <v>8.4628288374090331E-3</v>
      </c>
      <c r="J402" s="27">
        <f t="shared" si="30"/>
        <v>3.0160963633496119E-3</v>
      </c>
      <c r="K402" s="27">
        <f t="shared" si="29"/>
        <v>1.0061722935969346E-2</v>
      </c>
      <c r="L402" s="27">
        <f t="shared" si="29"/>
        <v>-1.6235255603259011E-3</v>
      </c>
      <c r="M402" s="27">
        <f t="shared" si="29"/>
        <v>5.2912619905013045E-3</v>
      </c>
    </row>
    <row r="403" spans="1:13" x14ac:dyDescent="0.2">
      <c r="A403" s="42">
        <v>42977</v>
      </c>
      <c r="B403">
        <v>157.60966500000001</v>
      </c>
      <c r="C403">
        <v>967.59002699999996</v>
      </c>
      <c r="D403">
        <v>71.138023000000004</v>
      </c>
      <c r="E403">
        <v>174.69000199999999</v>
      </c>
      <c r="F403">
        <v>85.167052999999996</v>
      </c>
      <c r="G403">
        <v>75.644000000000005</v>
      </c>
      <c r="H403" s="26">
        <f t="shared" si="30"/>
        <v>2.6973844500022015E-3</v>
      </c>
      <c r="I403" s="27">
        <f t="shared" si="30"/>
        <v>1.4081911281680392E-2</v>
      </c>
      <c r="J403" s="27">
        <f t="shared" si="30"/>
        <v>1.305603893926781E-2</v>
      </c>
      <c r="K403" s="27">
        <f t="shared" si="29"/>
        <v>3.4239175700332407E-2</v>
      </c>
      <c r="L403" s="27">
        <f t="shared" si="29"/>
        <v>-4.886099609075191E-3</v>
      </c>
      <c r="M403" s="27">
        <f t="shared" si="29"/>
        <v>-4.5109883261459111E-3</v>
      </c>
    </row>
    <row r="404" spans="1:13" x14ac:dyDescent="0.2">
      <c r="A404" s="42">
        <v>42978</v>
      </c>
      <c r="B404">
        <v>158.236786</v>
      </c>
      <c r="C404">
        <v>980.59997599999997</v>
      </c>
      <c r="D404">
        <v>71.868545999999995</v>
      </c>
      <c r="E404">
        <v>174.71000699999999</v>
      </c>
      <c r="F404">
        <v>85.537857000000002</v>
      </c>
      <c r="G404">
        <v>75.040000000000006</v>
      </c>
      <c r="H404" s="26">
        <f t="shared" si="30"/>
        <v>3.9710550624713174E-3</v>
      </c>
      <c r="I404" s="27">
        <f t="shared" si="30"/>
        <v>1.3356133004584672E-2</v>
      </c>
      <c r="J404" s="27">
        <f t="shared" si="30"/>
        <v>1.0216724441662155E-2</v>
      </c>
      <c r="K404" s="27">
        <f t="shared" si="29"/>
        <v>1.145105867577016E-4</v>
      </c>
      <c r="L404" s="27">
        <f t="shared" si="29"/>
        <v>4.3443927090899125E-3</v>
      </c>
      <c r="M404" s="27">
        <f t="shared" si="29"/>
        <v>-8.0168197670572802E-3</v>
      </c>
    </row>
    <row r="405" spans="1:13" x14ac:dyDescent="0.2">
      <c r="A405" s="42">
        <v>42979</v>
      </c>
      <c r="B405">
        <v>158.285065</v>
      </c>
      <c r="C405">
        <v>978.25</v>
      </c>
      <c r="D405">
        <v>71.070746999999997</v>
      </c>
      <c r="E405">
        <v>174.740005</v>
      </c>
      <c r="F405">
        <v>85.778892999999997</v>
      </c>
      <c r="G405">
        <v>74.414000000000001</v>
      </c>
      <c r="H405" s="26">
        <f t="shared" si="30"/>
        <v>3.0505950993210549E-4</v>
      </c>
      <c r="I405" s="27">
        <f t="shared" si="30"/>
        <v>-2.399343651799335E-3</v>
      </c>
      <c r="J405" s="27">
        <f t="shared" si="30"/>
        <v>-1.1162882755511439E-2</v>
      </c>
      <c r="K405" s="27">
        <f t="shared" si="29"/>
        <v>1.7168693114078061E-4</v>
      </c>
      <c r="L405" s="27">
        <f t="shared" si="29"/>
        <v>2.8139240214042015E-3</v>
      </c>
      <c r="M405" s="27">
        <f t="shared" si="29"/>
        <v>-8.3772085180505336E-3</v>
      </c>
    </row>
    <row r="406" spans="1:13" x14ac:dyDescent="0.2">
      <c r="A406" s="42">
        <v>42983</v>
      </c>
      <c r="B406">
        <v>156.384277</v>
      </c>
      <c r="C406">
        <v>965.27002000000005</v>
      </c>
      <c r="D406">
        <v>70.753555000000006</v>
      </c>
      <c r="E406">
        <v>174.520004</v>
      </c>
      <c r="F406">
        <v>85.955032000000003</v>
      </c>
      <c r="G406">
        <v>74.968999999999994</v>
      </c>
      <c r="H406" s="26">
        <f t="shared" si="30"/>
        <v>-1.2081323890818093E-2</v>
      </c>
      <c r="I406" s="27">
        <f t="shared" si="30"/>
        <v>-1.3357385420521537E-2</v>
      </c>
      <c r="J406" s="27">
        <f t="shared" si="30"/>
        <v>-4.4730349367868528E-3</v>
      </c>
      <c r="K406" s="27">
        <f t="shared" si="29"/>
        <v>-1.2598123084710839E-3</v>
      </c>
      <c r="L406" s="27">
        <f t="shared" si="29"/>
        <v>2.0513018818352547E-3</v>
      </c>
      <c r="M406" s="27">
        <f t="shared" si="29"/>
        <v>7.4305985772902842E-3</v>
      </c>
    </row>
    <row r="407" spans="1:13" x14ac:dyDescent="0.2">
      <c r="A407" s="42">
        <v>42984</v>
      </c>
      <c r="B407">
        <v>156.220215</v>
      </c>
      <c r="C407">
        <v>967.79998799999998</v>
      </c>
      <c r="D407">
        <v>70.551704000000001</v>
      </c>
      <c r="E407">
        <v>179.25</v>
      </c>
      <c r="F407">
        <v>85.955032000000003</v>
      </c>
      <c r="G407">
        <v>74.835999999999999</v>
      </c>
      <c r="H407" s="26">
        <f t="shared" si="30"/>
        <v>-1.0496459216781716E-3</v>
      </c>
      <c r="I407" s="27">
        <f t="shared" si="30"/>
        <v>2.6175662899617556E-3</v>
      </c>
      <c r="J407" s="27">
        <f t="shared" si="30"/>
        <v>-2.8569515207526762E-3</v>
      </c>
      <c r="K407" s="27">
        <f t="shared" si="29"/>
        <v>2.6742108304312034E-2</v>
      </c>
      <c r="L407" s="27">
        <f t="shared" si="29"/>
        <v>0</v>
      </c>
      <c r="M407" s="27">
        <f t="shared" si="29"/>
        <v>-1.7756421340367444E-3</v>
      </c>
    </row>
    <row r="408" spans="1:13" x14ac:dyDescent="0.2">
      <c r="A408" s="42">
        <v>42985</v>
      </c>
      <c r="B408">
        <v>155.59309400000001</v>
      </c>
      <c r="C408">
        <v>979.46997099999999</v>
      </c>
      <c r="D408">
        <v>71.455214999999995</v>
      </c>
      <c r="E408">
        <v>179</v>
      </c>
      <c r="F408">
        <v>86.186797999999996</v>
      </c>
      <c r="G408">
        <v>74.531999999999996</v>
      </c>
      <c r="H408" s="26">
        <f t="shared" si="30"/>
        <v>-4.0224187195306684E-3</v>
      </c>
      <c r="I408" s="27">
        <f t="shared" si="30"/>
        <v>1.1986137476378146E-2</v>
      </c>
      <c r="J408" s="27">
        <f t="shared" si="30"/>
        <v>1.2725058725881368E-2</v>
      </c>
      <c r="K408" s="27">
        <f t="shared" si="29"/>
        <v>-1.3956736389746914E-3</v>
      </c>
      <c r="L408" s="27">
        <f t="shared" si="29"/>
        <v>2.692734706504581E-3</v>
      </c>
      <c r="M408" s="27">
        <f t="shared" si="29"/>
        <v>-4.0704892580059595E-3</v>
      </c>
    </row>
    <row r="409" spans="1:13" x14ac:dyDescent="0.2">
      <c r="A409" s="42">
        <v>42986</v>
      </c>
      <c r="B409">
        <v>153.05552700000001</v>
      </c>
      <c r="C409">
        <v>965.90002400000003</v>
      </c>
      <c r="D409">
        <v>71.109200000000001</v>
      </c>
      <c r="E409">
        <v>176.41999799999999</v>
      </c>
      <c r="F409">
        <v>86.066260999999997</v>
      </c>
      <c r="G409">
        <v>75.712999999999994</v>
      </c>
      <c r="H409" s="26">
        <f t="shared" si="30"/>
        <v>-1.6443450604956385E-2</v>
      </c>
      <c r="I409" s="27">
        <f t="shared" si="30"/>
        <v>-1.3951245403797498E-2</v>
      </c>
      <c r="J409" s="27">
        <f t="shared" si="30"/>
        <v>-4.8541661595843041E-3</v>
      </c>
      <c r="K409" s="27">
        <f t="shared" si="29"/>
        <v>-1.4518301346717326E-2</v>
      </c>
      <c r="L409" s="27">
        <f t="shared" si="29"/>
        <v>-1.3995341548576734E-3</v>
      </c>
      <c r="M409" s="27">
        <f t="shared" si="29"/>
        <v>1.572131284943137E-2</v>
      </c>
    </row>
    <row r="410" spans="1:13" x14ac:dyDescent="0.2">
      <c r="A410" s="42">
        <v>42989</v>
      </c>
      <c r="B410">
        <v>155.82466099999999</v>
      </c>
      <c r="C410">
        <v>977.96002199999998</v>
      </c>
      <c r="D410">
        <v>71.858924999999999</v>
      </c>
      <c r="E410">
        <v>181.740005</v>
      </c>
      <c r="F410">
        <v>87.132378000000003</v>
      </c>
      <c r="G410">
        <v>75.319999999999993</v>
      </c>
      <c r="H410" s="26">
        <f t="shared" si="30"/>
        <v>1.7930630054180548E-2</v>
      </c>
      <c r="I410" s="27">
        <f t="shared" si="30"/>
        <v>1.2408457866161678E-2</v>
      </c>
      <c r="J410" s="27">
        <f t="shared" si="30"/>
        <v>1.0488098273365439E-2</v>
      </c>
      <c r="K410" s="27">
        <f t="shared" si="29"/>
        <v>2.9709617284993009E-2</v>
      </c>
      <c r="L410" s="27">
        <f t="shared" si="29"/>
        <v>1.2311072089261025E-2</v>
      </c>
      <c r="M410" s="27">
        <f t="shared" si="29"/>
        <v>-5.204172425645988E-3</v>
      </c>
    </row>
    <row r="411" spans="1:13" x14ac:dyDescent="0.2">
      <c r="A411" s="42">
        <v>42990</v>
      </c>
      <c r="B411">
        <v>155.20716899999999</v>
      </c>
      <c r="C411">
        <v>982.580017</v>
      </c>
      <c r="D411">
        <v>71.782036000000005</v>
      </c>
      <c r="E411">
        <v>185.14999399999999</v>
      </c>
      <c r="F411">
        <v>86.687386000000004</v>
      </c>
      <c r="G411">
        <v>76.597999999999999</v>
      </c>
      <c r="H411" s="26">
        <f t="shared" si="30"/>
        <v>-3.9706084825308829E-3</v>
      </c>
      <c r="I411" s="27">
        <f t="shared" si="30"/>
        <v>4.7129907676587528E-3</v>
      </c>
      <c r="J411" s="27">
        <f t="shared" si="30"/>
        <v>-1.0705721656052158E-3</v>
      </c>
      <c r="K411" s="27">
        <f t="shared" si="29"/>
        <v>1.8589153174433271E-2</v>
      </c>
      <c r="L411" s="27">
        <f t="shared" si="29"/>
        <v>-5.1201654164280902E-3</v>
      </c>
      <c r="M411" s="27">
        <f t="shared" si="29"/>
        <v>1.6825262956156418E-2</v>
      </c>
    </row>
    <row r="412" spans="1:13" x14ac:dyDescent="0.2">
      <c r="A412" s="42">
        <v>42991</v>
      </c>
      <c r="B412">
        <v>154.03967299999999</v>
      </c>
      <c r="C412">
        <v>999.59997599999997</v>
      </c>
      <c r="D412">
        <v>72.291472999999996</v>
      </c>
      <c r="E412">
        <v>183.63999899999999</v>
      </c>
      <c r="F412">
        <v>86.72448</v>
      </c>
      <c r="G412">
        <v>76.572000000000003</v>
      </c>
      <c r="H412" s="26">
        <f t="shared" si="30"/>
        <v>-7.5506125733948238E-3</v>
      </c>
      <c r="I412" s="27">
        <f t="shared" si="30"/>
        <v>1.7173392284830318E-2</v>
      </c>
      <c r="J412" s="27">
        <f t="shared" si="30"/>
        <v>7.0719333027703651E-3</v>
      </c>
      <c r="K412" s="27">
        <f t="shared" si="29"/>
        <v>-8.1889610178794894E-3</v>
      </c>
      <c r="L412" s="27">
        <f t="shared" si="29"/>
        <v>4.2781386789025427E-4</v>
      </c>
      <c r="M412" s="27">
        <f t="shared" si="29"/>
        <v>-3.3949207089793417E-4</v>
      </c>
    </row>
    <row r="413" spans="1:13" x14ac:dyDescent="0.2">
      <c r="A413" s="42">
        <v>42992</v>
      </c>
      <c r="B413">
        <v>152.717804</v>
      </c>
      <c r="C413">
        <v>992.21002199999998</v>
      </c>
      <c r="D413">
        <v>71.868545999999995</v>
      </c>
      <c r="E413">
        <v>182.63000500000001</v>
      </c>
      <c r="F413">
        <v>86.72448</v>
      </c>
      <c r="G413">
        <v>77.040999999999997</v>
      </c>
      <c r="H413" s="26">
        <f t="shared" si="30"/>
        <v>-8.6183860612600929E-3</v>
      </c>
      <c r="I413" s="27">
        <f t="shared" si="30"/>
        <v>-7.4203743491254026E-3</v>
      </c>
      <c r="J413" s="27">
        <f t="shared" si="30"/>
        <v>-5.8674827637765631E-3</v>
      </c>
      <c r="K413" s="27">
        <f t="shared" si="29"/>
        <v>-5.5150383538760794E-3</v>
      </c>
      <c r="L413" s="27">
        <f t="shared" si="29"/>
        <v>0</v>
      </c>
      <c r="M413" s="27">
        <f t="shared" si="29"/>
        <v>6.1062730014064415E-3</v>
      </c>
    </row>
    <row r="414" spans="1:13" x14ac:dyDescent="0.2">
      <c r="A414" s="42">
        <v>42993</v>
      </c>
      <c r="B414">
        <v>154.26159699999999</v>
      </c>
      <c r="C414">
        <v>986.78997800000002</v>
      </c>
      <c r="D414">
        <v>72.387573000000003</v>
      </c>
      <c r="E414">
        <v>182.35000600000001</v>
      </c>
      <c r="F414">
        <v>86.464889999999997</v>
      </c>
      <c r="G414">
        <v>78.33</v>
      </c>
      <c r="H414" s="26">
        <f t="shared" si="30"/>
        <v>1.0058043045678011E-2</v>
      </c>
      <c r="I414" s="27">
        <f t="shared" si="30"/>
        <v>-5.4775720584310647E-3</v>
      </c>
      <c r="J414" s="27">
        <f t="shared" si="30"/>
        <v>7.1959407096923627E-3</v>
      </c>
      <c r="K414" s="27">
        <f t="shared" si="29"/>
        <v>-1.5343254232631214E-3</v>
      </c>
      <c r="L414" s="27">
        <f t="shared" si="29"/>
        <v>-2.9977612875663768E-3</v>
      </c>
      <c r="M414" s="27">
        <f t="shared" si="29"/>
        <v>1.65929237035304E-2</v>
      </c>
    </row>
    <row r="415" spans="1:13" x14ac:dyDescent="0.2">
      <c r="A415" s="42">
        <v>42996</v>
      </c>
      <c r="B415">
        <v>153.09411600000001</v>
      </c>
      <c r="C415">
        <v>974.19000200000005</v>
      </c>
      <c r="D415">
        <v>72.243408000000002</v>
      </c>
      <c r="E415">
        <v>184.61999499999999</v>
      </c>
      <c r="F415">
        <v>86.353667999999999</v>
      </c>
      <c r="G415">
        <v>78.397000000000006</v>
      </c>
      <c r="H415" s="26">
        <f t="shared" si="30"/>
        <v>-7.5969735756639808E-3</v>
      </c>
      <c r="I415" s="27">
        <f t="shared" si="30"/>
        <v>-1.2850870003573706E-2</v>
      </c>
      <c r="J415" s="27">
        <f t="shared" si="30"/>
        <v>-1.9935569370974344E-3</v>
      </c>
      <c r="K415" s="27">
        <f t="shared" si="29"/>
        <v>1.2371681320903574E-2</v>
      </c>
      <c r="L415" s="27">
        <f t="shared" si="29"/>
        <v>-1.2871536094603881E-3</v>
      </c>
      <c r="M415" s="27">
        <f t="shared" si="29"/>
        <v>8.5498993895723142E-4</v>
      </c>
    </row>
    <row r="416" spans="1:13" x14ac:dyDescent="0.2">
      <c r="A416" s="42">
        <v>42997</v>
      </c>
      <c r="B416">
        <v>153.15197800000001</v>
      </c>
      <c r="C416">
        <v>969.85998500000005</v>
      </c>
      <c r="D416">
        <v>72.512550000000005</v>
      </c>
      <c r="E416">
        <v>185.679993</v>
      </c>
      <c r="F416">
        <v>87.299232000000003</v>
      </c>
      <c r="G416">
        <v>78.5</v>
      </c>
      <c r="H416" s="26">
        <f t="shared" si="30"/>
        <v>3.778791097888795E-4</v>
      </c>
      <c r="I416" s="27">
        <f t="shared" si="30"/>
        <v>-4.4546428222534086E-3</v>
      </c>
      <c r="J416" s="27">
        <f t="shared" si="30"/>
        <v>3.71856625252398E-3</v>
      </c>
      <c r="K416" s="27">
        <f t="shared" si="29"/>
        <v>5.7250927875645433E-3</v>
      </c>
      <c r="L416" s="27">
        <f t="shared" si="29"/>
        <v>1.0890383579445401E-2</v>
      </c>
      <c r="M416" s="27">
        <f t="shared" si="29"/>
        <v>1.3129634702584796E-3</v>
      </c>
    </row>
    <row r="417" spans="1:13" x14ac:dyDescent="0.2">
      <c r="A417" s="42">
        <v>42998</v>
      </c>
      <c r="B417">
        <v>150.58547999999999</v>
      </c>
      <c r="C417">
        <v>973.21002199999998</v>
      </c>
      <c r="D417">
        <v>72.031943999999996</v>
      </c>
      <c r="E417">
        <v>185.509995</v>
      </c>
      <c r="F417">
        <v>87.512466000000003</v>
      </c>
      <c r="G417">
        <v>78.619</v>
      </c>
      <c r="H417" s="26">
        <f t="shared" si="30"/>
        <v>-1.6899852262755366E-2</v>
      </c>
      <c r="I417" s="27">
        <f t="shared" si="30"/>
        <v>3.4481931245594647E-3</v>
      </c>
      <c r="J417" s="27">
        <f t="shared" si="30"/>
        <v>-6.649963036464787E-3</v>
      </c>
      <c r="K417" s="27">
        <f t="shared" si="29"/>
        <v>-9.1596226935682611E-4</v>
      </c>
      <c r="L417" s="27">
        <f t="shared" si="29"/>
        <v>2.4395862313129129E-3</v>
      </c>
      <c r="M417" s="27">
        <f t="shared" si="29"/>
        <v>1.5147757146396794E-3</v>
      </c>
    </row>
    <row r="418" spans="1:13" x14ac:dyDescent="0.2">
      <c r="A418" s="42">
        <v>42999</v>
      </c>
      <c r="B418">
        <v>147.99964900000001</v>
      </c>
      <c r="C418">
        <v>964.65002400000003</v>
      </c>
      <c r="D418">
        <v>71.330260999999993</v>
      </c>
      <c r="E418">
        <v>188.779999</v>
      </c>
      <c r="F418">
        <v>85.880859000000001</v>
      </c>
      <c r="G418">
        <v>78.724000000000004</v>
      </c>
      <c r="H418" s="26">
        <f t="shared" si="30"/>
        <v>-1.7320994235321012E-2</v>
      </c>
      <c r="I418" s="27">
        <f t="shared" si="30"/>
        <v>-8.8345427138975686E-3</v>
      </c>
      <c r="J418" s="27">
        <f t="shared" si="30"/>
        <v>-9.789031959026466E-3</v>
      </c>
      <c r="K418" s="27">
        <f t="shared" si="29"/>
        <v>1.7473548602070451E-2</v>
      </c>
      <c r="L418" s="27">
        <f t="shared" si="29"/>
        <v>-1.8820276497925958E-2</v>
      </c>
      <c r="M418" s="27">
        <f t="shared" si="29"/>
        <v>1.3346639581884381E-3</v>
      </c>
    </row>
    <row r="419" spans="1:13" x14ac:dyDescent="0.2">
      <c r="A419" s="42">
        <v>43000</v>
      </c>
      <c r="B419">
        <v>146.55235300000001</v>
      </c>
      <c r="C419">
        <v>955.09997599999997</v>
      </c>
      <c r="D419">
        <v>71.522507000000004</v>
      </c>
      <c r="E419">
        <v>187.35000600000001</v>
      </c>
      <c r="F419">
        <v>85.510056000000006</v>
      </c>
      <c r="G419">
        <v>77.563999999999993</v>
      </c>
      <c r="H419" s="26">
        <f t="shared" si="30"/>
        <v>-9.8271791580757037E-3</v>
      </c>
      <c r="I419" s="27">
        <f t="shared" si="30"/>
        <v>-9.9493442160388003E-3</v>
      </c>
      <c r="J419" s="27">
        <f t="shared" si="30"/>
        <v>2.6915280501624084E-3</v>
      </c>
      <c r="K419" s="27">
        <f t="shared" si="29"/>
        <v>-7.6037533343105918E-3</v>
      </c>
      <c r="L419" s="27">
        <f t="shared" si="29"/>
        <v>-4.3269922275742728E-3</v>
      </c>
      <c r="M419" s="27">
        <f t="shared" si="29"/>
        <v>-1.4844662440819527E-2</v>
      </c>
    </row>
    <row r="420" spans="1:13" x14ac:dyDescent="0.2">
      <c r="A420" s="42">
        <v>43003</v>
      </c>
      <c r="B420">
        <v>145.25945999999999</v>
      </c>
      <c r="C420">
        <v>939.78997800000002</v>
      </c>
      <c r="D420">
        <v>70.41713</v>
      </c>
      <c r="E420">
        <v>178.550003</v>
      </c>
      <c r="F420">
        <v>85.955032000000003</v>
      </c>
      <c r="G420">
        <v>77.468999999999994</v>
      </c>
      <c r="H420" s="26">
        <f t="shared" si="30"/>
        <v>-8.8612002826122405E-3</v>
      </c>
      <c r="I420" s="27">
        <f t="shared" si="30"/>
        <v>-1.6159599271635624E-2</v>
      </c>
      <c r="J420" s="27">
        <f t="shared" si="30"/>
        <v>-1.5575625953720118E-2</v>
      </c>
      <c r="K420" s="27">
        <f t="shared" si="29"/>
        <v>-4.8109866422842817E-2</v>
      </c>
      <c r="L420" s="27">
        <f t="shared" si="29"/>
        <v>5.1902927193987012E-3</v>
      </c>
      <c r="M420" s="27">
        <f t="shared" si="29"/>
        <v>-1.2255456824099193E-3</v>
      </c>
    </row>
    <row r="421" spans="1:13" x14ac:dyDescent="0.2">
      <c r="A421" s="42">
        <v>43004</v>
      </c>
      <c r="B421">
        <v>147.75842299999999</v>
      </c>
      <c r="C421">
        <v>938.59997599999997</v>
      </c>
      <c r="D421">
        <v>70.41713</v>
      </c>
      <c r="E421">
        <v>179.38000500000001</v>
      </c>
      <c r="F421">
        <v>85.890144000000006</v>
      </c>
      <c r="G421">
        <v>77.870999999999995</v>
      </c>
      <c r="H421" s="26">
        <f t="shared" si="30"/>
        <v>1.705714042253061E-2</v>
      </c>
      <c r="I421" s="27">
        <f t="shared" si="30"/>
        <v>-1.2670448504781243E-3</v>
      </c>
      <c r="J421" s="27">
        <f t="shared" si="30"/>
        <v>0</v>
      </c>
      <c r="K421" s="27">
        <f t="shared" si="29"/>
        <v>4.6377977211705867E-3</v>
      </c>
      <c r="L421" s="27">
        <f t="shared" si="29"/>
        <v>-7.5519144143882451E-4</v>
      </c>
      <c r="M421" s="27">
        <f t="shared" si="29"/>
        <v>5.1757550844902384E-3</v>
      </c>
    </row>
    <row r="422" spans="1:13" x14ac:dyDescent="0.2">
      <c r="A422" s="42">
        <v>43005</v>
      </c>
      <c r="B422">
        <v>148.81012000000001</v>
      </c>
      <c r="C422">
        <v>950.86999500000002</v>
      </c>
      <c r="D422">
        <v>70.984238000000005</v>
      </c>
      <c r="E422">
        <v>181.970001</v>
      </c>
      <c r="F422">
        <v>84.240004999999996</v>
      </c>
      <c r="G422">
        <v>77.906000000000006</v>
      </c>
      <c r="H422" s="26">
        <f t="shared" si="30"/>
        <v>7.0924677175295114E-3</v>
      </c>
      <c r="I422" s="27">
        <f t="shared" si="30"/>
        <v>1.298797194026878E-2</v>
      </c>
      <c r="J422" s="27">
        <f t="shared" si="30"/>
        <v>8.0212949664849459E-3</v>
      </c>
      <c r="K422" s="27">
        <f t="shared" si="29"/>
        <v>1.433535525691838E-2</v>
      </c>
      <c r="L422" s="27">
        <f t="shared" si="29"/>
        <v>-1.9399157159829549E-2</v>
      </c>
      <c r="M422" s="27">
        <f t="shared" si="29"/>
        <v>4.4936031107240226E-4</v>
      </c>
    </row>
    <row r="423" spans="1:13" x14ac:dyDescent="0.2">
      <c r="A423" s="42">
        <v>43006</v>
      </c>
      <c r="B423">
        <v>147.89352400000001</v>
      </c>
      <c r="C423">
        <v>956.40002400000003</v>
      </c>
      <c r="D423">
        <v>71.003471000000005</v>
      </c>
      <c r="E423">
        <v>180.699997</v>
      </c>
      <c r="F423">
        <v>84.258544999999998</v>
      </c>
      <c r="G423">
        <v>77.855999999999995</v>
      </c>
      <c r="H423" s="26">
        <f t="shared" si="30"/>
        <v>-6.1785484230720573E-3</v>
      </c>
      <c r="I423" s="27">
        <f t="shared" si="30"/>
        <v>5.7989109476844162E-3</v>
      </c>
      <c r="J423" s="27">
        <f t="shared" si="30"/>
        <v>2.7091077464507944E-4</v>
      </c>
      <c r="K423" s="27">
        <f t="shared" si="29"/>
        <v>-7.0036628244828916E-3</v>
      </c>
      <c r="L423" s="27">
        <f t="shared" si="29"/>
        <v>2.2006124177114463E-4</v>
      </c>
      <c r="M423" s="27">
        <f t="shared" si="29"/>
        <v>-6.4200513241214068E-4</v>
      </c>
    </row>
    <row r="424" spans="1:13" x14ac:dyDescent="0.2">
      <c r="A424" s="42">
        <v>43007</v>
      </c>
      <c r="B424">
        <v>148.703979</v>
      </c>
      <c r="C424">
        <v>961.34997599999997</v>
      </c>
      <c r="D424">
        <v>71.599402999999995</v>
      </c>
      <c r="E424">
        <v>181.35000600000001</v>
      </c>
      <c r="F424">
        <v>84.341988000000001</v>
      </c>
      <c r="G424">
        <v>77.105999999999995</v>
      </c>
      <c r="H424" s="26">
        <f t="shared" si="30"/>
        <v>5.4650292664346614E-3</v>
      </c>
      <c r="I424" s="27">
        <f t="shared" si="30"/>
        <v>5.1622609751798693E-3</v>
      </c>
      <c r="J424" s="27">
        <f t="shared" si="30"/>
        <v>8.3579727726990072E-3</v>
      </c>
      <c r="K424" s="27">
        <f t="shared" si="29"/>
        <v>3.5907178180255447E-3</v>
      </c>
      <c r="L424" s="27">
        <f t="shared" si="29"/>
        <v>9.8983087808949253E-4</v>
      </c>
      <c r="M424" s="27">
        <f t="shared" si="29"/>
        <v>-9.6798680480529847E-3</v>
      </c>
    </row>
    <row r="425" spans="1:13" x14ac:dyDescent="0.2">
      <c r="A425" s="42">
        <v>43010</v>
      </c>
      <c r="B425">
        <v>148.40489199999999</v>
      </c>
      <c r="C425">
        <v>959.19000200000005</v>
      </c>
      <c r="D425">
        <v>71.714737</v>
      </c>
      <c r="E425">
        <v>177.009995</v>
      </c>
      <c r="F425">
        <v>85.074341000000004</v>
      </c>
      <c r="G425">
        <v>76.846000000000004</v>
      </c>
      <c r="H425" s="26">
        <f t="shared" si="30"/>
        <v>-2.0133165328993959E-3</v>
      </c>
      <c r="I425" s="27">
        <f t="shared" si="30"/>
        <v>-2.249341263861354E-3</v>
      </c>
      <c r="J425" s="27">
        <f t="shared" si="30"/>
        <v>1.609527502289455E-3</v>
      </c>
      <c r="K425" s="27">
        <f t="shared" si="29"/>
        <v>-2.4222698908032272E-2</v>
      </c>
      <c r="L425" s="27">
        <f t="shared" si="29"/>
        <v>8.6456549507865025E-3</v>
      </c>
      <c r="M425" s="27">
        <f t="shared" si="29"/>
        <v>-3.3776793700482691E-3</v>
      </c>
    </row>
    <row r="426" spans="1:13" x14ac:dyDescent="0.2">
      <c r="A426" s="42">
        <v>43011</v>
      </c>
      <c r="B426">
        <v>149.05136100000001</v>
      </c>
      <c r="C426">
        <v>957.09997599999997</v>
      </c>
      <c r="D426">
        <v>71.378333999999995</v>
      </c>
      <c r="E426">
        <v>179.19000199999999</v>
      </c>
      <c r="F426">
        <v>85.398810999999995</v>
      </c>
      <c r="G426">
        <v>76.7</v>
      </c>
      <c r="H426" s="26">
        <f t="shared" si="30"/>
        <v>4.3466560969142812E-3</v>
      </c>
      <c r="I426" s="27">
        <f t="shared" si="30"/>
        <v>-2.181326263479914E-3</v>
      </c>
      <c r="J426" s="27">
        <f t="shared" si="30"/>
        <v>-4.7018855267785976E-3</v>
      </c>
      <c r="K426" s="27">
        <f t="shared" si="29"/>
        <v>1.2240506667588203E-2</v>
      </c>
      <c r="L426" s="27">
        <f t="shared" si="29"/>
        <v>3.806703730383052E-3</v>
      </c>
      <c r="M426" s="27">
        <f t="shared" si="29"/>
        <v>-1.9017108098002479E-3</v>
      </c>
    </row>
    <row r="427" spans="1:13" x14ac:dyDescent="0.2">
      <c r="A427" s="42">
        <v>43012</v>
      </c>
      <c r="B427">
        <v>148.086502</v>
      </c>
      <c r="C427">
        <v>965.45001200000002</v>
      </c>
      <c r="D427">
        <v>71.791640999999998</v>
      </c>
      <c r="E427">
        <v>184.449997</v>
      </c>
      <c r="F427">
        <v>85.676902999999996</v>
      </c>
      <c r="G427">
        <v>76.409000000000006</v>
      </c>
      <c r="H427" s="26">
        <f t="shared" si="30"/>
        <v>-6.4943752471461388E-3</v>
      </c>
      <c r="I427" s="27">
        <f t="shared" si="30"/>
        <v>8.6864721918739028E-3</v>
      </c>
      <c r="J427" s="27">
        <f t="shared" si="30"/>
        <v>5.7736707454368041E-3</v>
      </c>
      <c r="K427" s="27">
        <f t="shared" si="29"/>
        <v>2.8931701204452785E-2</v>
      </c>
      <c r="L427" s="27">
        <f t="shared" si="29"/>
        <v>3.2511013801150117E-3</v>
      </c>
      <c r="M427" s="27">
        <f t="shared" si="29"/>
        <v>-3.8012180916137425E-3</v>
      </c>
    </row>
    <row r="428" spans="1:13" x14ac:dyDescent="0.2">
      <c r="A428" s="42">
        <v>43013</v>
      </c>
      <c r="B428">
        <v>149.92936700000001</v>
      </c>
      <c r="C428">
        <v>980.84997599999997</v>
      </c>
      <c r="D428">
        <v>73.021964999999994</v>
      </c>
      <c r="E428">
        <v>194.38999899999999</v>
      </c>
      <c r="F428">
        <v>85.315383999999995</v>
      </c>
      <c r="G428">
        <v>75.728999999999999</v>
      </c>
      <c r="H428" s="26">
        <f t="shared" si="30"/>
        <v>1.2367720528362144E-2</v>
      </c>
      <c r="I428" s="27">
        <f t="shared" si="30"/>
        <v>1.582519188883633E-2</v>
      </c>
      <c r="J428" s="27">
        <f t="shared" si="30"/>
        <v>1.6992237636949112E-2</v>
      </c>
      <c r="K428" s="27">
        <f t="shared" si="29"/>
        <v>5.2488037451609751E-2</v>
      </c>
      <c r="L428" s="27">
        <f t="shared" si="29"/>
        <v>-4.2284894249861532E-3</v>
      </c>
      <c r="M428" s="27">
        <f t="shared" si="29"/>
        <v>-8.9393120495992844E-3</v>
      </c>
    </row>
    <row r="429" spans="1:13" x14ac:dyDescent="0.2">
      <c r="A429" s="42">
        <v>43014</v>
      </c>
      <c r="B429">
        <v>149.84251399999999</v>
      </c>
      <c r="C429">
        <v>989.580017</v>
      </c>
      <c r="D429">
        <v>73.050811999999993</v>
      </c>
      <c r="E429">
        <v>198.020004</v>
      </c>
      <c r="F429">
        <v>85.593491</v>
      </c>
      <c r="G429">
        <v>75.989000000000004</v>
      </c>
      <c r="H429" s="26">
        <f t="shared" si="30"/>
        <v>-5.7946063613799337E-4</v>
      </c>
      <c r="I429" s="27">
        <f t="shared" si="30"/>
        <v>8.8611096602999196E-3</v>
      </c>
      <c r="J429" s="27">
        <f t="shared" si="30"/>
        <v>3.9496750821699293E-4</v>
      </c>
      <c r="K429" s="27">
        <f t="shared" si="29"/>
        <v>1.850161066462434E-2</v>
      </c>
      <c r="L429" s="27">
        <f t="shared" si="29"/>
        <v>3.2544506008007176E-3</v>
      </c>
      <c r="M429" s="27">
        <f t="shared" si="29"/>
        <v>3.4274147368407925E-3</v>
      </c>
    </row>
    <row r="430" spans="1:13" x14ac:dyDescent="0.2">
      <c r="A430" s="42">
        <v>43017</v>
      </c>
      <c r="B430">
        <v>150.363541</v>
      </c>
      <c r="C430">
        <v>990.98999000000003</v>
      </c>
      <c r="D430">
        <v>73.329559000000003</v>
      </c>
      <c r="E430">
        <v>196.86999499999999</v>
      </c>
      <c r="F430">
        <v>85.398810999999995</v>
      </c>
      <c r="G430">
        <v>76.590999999999994</v>
      </c>
      <c r="H430" s="26">
        <f t="shared" si="30"/>
        <v>3.4711326734839206E-3</v>
      </c>
      <c r="I430" s="27">
        <f t="shared" si="30"/>
        <v>1.4238055036789709E-3</v>
      </c>
      <c r="J430" s="27">
        <f t="shared" si="30"/>
        <v>3.808534368775947E-3</v>
      </c>
      <c r="K430" s="27">
        <f t="shared" si="29"/>
        <v>-5.8244688598231269E-3</v>
      </c>
      <c r="L430" s="27">
        <f t="shared" si="29"/>
        <v>-2.2770625559296737E-3</v>
      </c>
      <c r="M430" s="27">
        <f t="shared" si="29"/>
        <v>7.8909834022235781E-3</v>
      </c>
    </row>
    <row r="431" spans="1:13" x14ac:dyDescent="0.2">
      <c r="A431" s="42">
        <v>43018</v>
      </c>
      <c r="B431">
        <v>150.42143200000001</v>
      </c>
      <c r="C431">
        <v>987.20001200000002</v>
      </c>
      <c r="D431">
        <v>73.329559000000003</v>
      </c>
      <c r="E431">
        <v>195.08000200000001</v>
      </c>
      <c r="F431">
        <v>84.935294999999996</v>
      </c>
      <c r="G431">
        <v>76.524000000000001</v>
      </c>
      <c r="H431" s="26">
        <f t="shared" si="30"/>
        <v>3.8493279858656324E-4</v>
      </c>
      <c r="I431" s="27">
        <f t="shared" si="30"/>
        <v>-3.831768064085082E-3</v>
      </c>
      <c r="J431" s="27">
        <f t="shared" si="30"/>
        <v>0</v>
      </c>
      <c r="K431" s="27">
        <f t="shared" si="29"/>
        <v>-9.1338459404690566E-3</v>
      </c>
      <c r="L431" s="27">
        <f t="shared" si="29"/>
        <v>-5.4424466714863041E-3</v>
      </c>
      <c r="M431" s="27">
        <f t="shared" si="29"/>
        <v>-8.7515924992704231E-4</v>
      </c>
    </row>
    <row r="432" spans="1:13" x14ac:dyDescent="0.2">
      <c r="A432" s="42">
        <v>43019</v>
      </c>
      <c r="B432">
        <v>151.04861500000001</v>
      </c>
      <c r="C432">
        <v>995</v>
      </c>
      <c r="D432">
        <v>73.454505999999995</v>
      </c>
      <c r="E432">
        <v>194.949997</v>
      </c>
      <c r="F432">
        <v>84.786957000000001</v>
      </c>
      <c r="G432">
        <v>76.441999999999993</v>
      </c>
      <c r="H432" s="26">
        <f t="shared" si="30"/>
        <v>4.1608372777768698E-3</v>
      </c>
      <c r="I432" s="27">
        <f t="shared" si="30"/>
        <v>7.8700718518778696E-3</v>
      </c>
      <c r="J432" s="27">
        <f t="shared" si="30"/>
        <v>1.7024604159661754E-3</v>
      </c>
      <c r="K432" s="27">
        <f t="shared" si="29"/>
        <v>-6.6664105401102931E-4</v>
      </c>
      <c r="L432" s="27">
        <f t="shared" si="29"/>
        <v>-1.7480093037065352E-3</v>
      </c>
      <c r="M432" s="27">
        <f t="shared" si="29"/>
        <v>-1.0721337794637785E-3</v>
      </c>
    </row>
    <row r="433" spans="1:13" x14ac:dyDescent="0.2">
      <c r="A433" s="42">
        <v>43020</v>
      </c>
      <c r="B433">
        <v>150.51795999999999</v>
      </c>
      <c r="C433">
        <v>1000.929993</v>
      </c>
      <c r="D433">
        <v>74.127335000000002</v>
      </c>
      <c r="E433">
        <v>195.86000100000001</v>
      </c>
      <c r="F433">
        <v>85.42662</v>
      </c>
      <c r="G433">
        <v>76.561000000000007</v>
      </c>
      <c r="H433" s="26">
        <f t="shared" si="30"/>
        <v>-3.5193260241728392E-3</v>
      </c>
      <c r="I433" s="27">
        <f t="shared" si="30"/>
        <v>5.9421026479802392E-3</v>
      </c>
      <c r="J433" s="27">
        <f t="shared" si="30"/>
        <v>9.1181090710511295E-3</v>
      </c>
      <c r="K433" s="27">
        <f t="shared" si="29"/>
        <v>4.6570233582911196E-3</v>
      </c>
      <c r="L433" s="27">
        <f t="shared" si="29"/>
        <v>7.516039819271173E-3</v>
      </c>
      <c r="M433" s="27">
        <f t="shared" si="29"/>
        <v>1.5555253687177695E-3</v>
      </c>
    </row>
    <row r="434" spans="1:13" x14ac:dyDescent="0.2">
      <c r="A434" s="42">
        <v>43021</v>
      </c>
      <c r="B434">
        <v>151.47316000000001</v>
      </c>
      <c r="C434">
        <v>1002.940002</v>
      </c>
      <c r="D434">
        <v>74.482979</v>
      </c>
      <c r="E434">
        <v>199.490005</v>
      </c>
      <c r="F434">
        <v>86.251677999999998</v>
      </c>
      <c r="G434">
        <v>75.965999999999994</v>
      </c>
      <c r="H434" s="26">
        <f t="shared" si="30"/>
        <v>6.3260349210785844E-3</v>
      </c>
      <c r="I434" s="27">
        <f t="shared" si="30"/>
        <v>2.0061278217950863E-3</v>
      </c>
      <c r="J434" s="27">
        <f t="shared" si="30"/>
        <v>4.786271818737085E-3</v>
      </c>
      <c r="K434" s="27">
        <f t="shared" si="29"/>
        <v>1.8364011425895867E-2</v>
      </c>
      <c r="L434" s="27">
        <f t="shared" si="29"/>
        <v>9.6117489696324696E-3</v>
      </c>
      <c r="M434" s="27">
        <f t="shared" si="29"/>
        <v>-7.8019369442178842E-3</v>
      </c>
    </row>
    <row r="435" spans="1:13" x14ac:dyDescent="0.2">
      <c r="A435" s="42">
        <v>43024</v>
      </c>
      <c r="B435">
        <v>154.26159699999999</v>
      </c>
      <c r="C435">
        <v>1006.340027</v>
      </c>
      <c r="D435">
        <v>74.636780000000002</v>
      </c>
      <c r="E435">
        <v>202.679993</v>
      </c>
      <c r="F435">
        <v>86.344391000000002</v>
      </c>
      <c r="G435">
        <v>75.905000000000001</v>
      </c>
      <c r="H435" s="26">
        <f t="shared" si="30"/>
        <v>1.8241395565370824E-2</v>
      </c>
      <c r="I435" s="27">
        <f t="shared" si="30"/>
        <v>3.3843249284845754E-3</v>
      </c>
      <c r="J435" s="27">
        <f t="shared" si="30"/>
        <v>2.0627857175702295E-3</v>
      </c>
      <c r="K435" s="27">
        <f t="shared" si="29"/>
        <v>1.5864211246274816E-2</v>
      </c>
      <c r="L435" s="27">
        <f t="shared" si="29"/>
        <v>1.074335116142294E-3</v>
      </c>
      <c r="M435" s="27">
        <f t="shared" si="29"/>
        <v>-8.0331338149256123E-4</v>
      </c>
    </row>
    <row r="436" spans="1:13" x14ac:dyDescent="0.2">
      <c r="A436" s="42">
        <v>43025</v>
      </c>
      <c r="B436">
        <v>154.83085600000001</v>
      </c>
      <c r="C436">
        <v>1009.130005</v>
      </c>
      <c r="D436">
        <v>74.579109000000003</v>
      </c>
      <c r="E436">
        <v>199.479996</v>
      </c>
      <c r="F436">
        <v>86.029182000000006</v>
      </c>
      <c r="G436">
        <v>75.632000000000005</v>
      </c>
      <c r="H436" s="26">
        <f t="shared" si="30"/>
        <v>3.6834263541496359E-3</v>
      </c>
      <c r="I436" s="27">
        <f t="shared" si="30"/>
        <v>2.7685648883783711E-3</v>
      </c>
      <c r="J436" s="27">
        <f t="shared" si="30"/>
        <v>-7.7298742457087395E-4</v>
      </c>
      <c r="K436" s="27">
        <f t="shared" si="29"/>
        <v>-1.591438544472085E-2</v>
      </c>
      <c r="L436" s="27">
        <f t="shared" si="29"/>
        <v>-3.657281633829551E-3</v>
      </c>
      <c r="M436" s="27">
        <f t="shared" si="29"/>
        <v>-3.6030843337978018E-3</v>
      </c>
    </row>
    <row r="437" spans="1:13" x14ac:dyDescent="0.2">
      <c r="A437" s="42">
        <v>43026</v>
      </c>
      <c r="B437">
        <v>154.145813</v>
      </c>
      <c r="C437">
        <v>997</v>
      </c>
      <c r="D437">
        <v>74.598327999999995</v>
      </c>
      <c r="E437">
        <v>195.53999300000001</v>
      </c>
      <c r="F437">
        <v>86.001380999999995</v>
      </c>
      <c r="G437">
        <v>75.876999999999995</v>
      </c>
      <c r="H437" s="26">
        <f t="shared" si="30"/>
        <v>-4.4342773498483841E-3</v>
      </c>
      <c r="I437" s="27">
        <f t="shared" si="30"/>
        <v>-1.2093087483392823E-2</v>
      </c>
      <c r="J437" s="27">
        <f t="shared" si="30"/>
        <v>2.5766631325527034E-4</v>
      </c>
      <c r="K437" s="27">
        <f t="shared" si="29"/>
        <v>-1.9949034346563577E-2</v>
      </c>
      <c r="L437" s="27">
        <f t="shared" si="29"/>
        <v>-3.2321001288620961E-4</v>
      </c>
      <c r="M437" s="27">
        <f t="shared" si="29"/>
        <v>3.2341341247133924E-3</v>
      </c>
    </row>
    <row r="438" spans="1:13" x14ac:dyDescent="0.2">
      <c r="A438" s="42">
        <v>43027</v>
      </c>
      <c r="B438">
        <v>150.498627</v>
      </c>
      <c r="C438">
        <v>986.60998500000005</v>
      </c>
      <c r="D438">
        <v>74.886696000000001</v>
      </c>
      <c r="E438">
        <v>195.13000500000001</v>
      </c>
      <c r="F438">
        <v>85.543357999999998</v>
      </c>
      <c r="G438">
        <v>75.369</v>
      </c>
      <c r="H438" s="26">
        <f t="shared" si="30"/>
        <v>-2.3945030884205579E-2</v>
      </c>
      <c r="I438" s="27">
        <f t="shared" si="30"/>
        <v>-1.0475960597155613E-2</v>
      </c>
      <c r="J438" s="27">
        <f t="shared" si="30"/>
        <v>3.8581571583444457E-3</v>
      </c>
      <c r="K438" s="27">
        <f t="shared" si="29"/>
        <v>-2.098897548372434E-3</v>
      </c>
      <c r="L438" s="27">
        <f t="shared" si="29"/>
        <v>-5.3399957476725924E-3</v>
      </c>
      <c r="M438" s="27">
        <f t="shared" si="29"/>
        <v>-6.7175582867008438E-3</v>
      </c>
    </row>
    <row r="439" spans="1:13" x14ac:dyDescent="0.2">
      <c r="A439" s="42">
        <v>43028</v>
      </c>
      <c r="B439">
        <v>150.75914</v>
      </c>
      <c r="C439">
        <v>982.90997300000004</v>
      </c>
      <c r="D439">
        <v>75.751769999999993</v>
      </c>
      <c r="E439">
        <v>194.16000399999999</v>
      </c>
      <c r="F439">
        <v>82.423858999999993</v>
      </c>
      <c r="G439">
        <v>75.813999999999993</v>
      </c>
      <c r="H439" s="26">
        <f t="shared" si="30"/>
        <v>1.7295027280526966E-3</v>
      </c>
      <c r="I439" s="27">
        <f t="shared" si="30"/>
        <v>-3.7572773383348179E-3</v>
      </c>
      <c r="J439" s="27">
        <f t="shared" si="30"/>
        <v>1.1485559204868811E-2</v>
      </c>
      <c r="K439" s="27">
        <f t="shared" si="29"/>
        <v>-4.9834467109386733E-3</v>
      </c>
      <c r="L439" s="27">
        <f t="shared" si="29"/>
        <v>-3.7148412541931894E-2</v>
      </c>
      <c r="M439" s="27">
        <f t="shared" si="29"/>
        <v>5.8869222750419087E-3</v>
      </c>
    </row>
    <row r="440" spans="1:13" x14ac:dyDescent="0.2">
      <c r="A440" s="42">
        <v>43031</v>
      </c>
      <c r="B440">
        <v>150.68197599999999</v>
      </c>
      <c r="C440">
        <v>966.29998799999998</v>
      </c>
      <c r="D440">
        <v>75.770988000000003</v>
      </c>
      <c r="E440">
        <v>192.470001</v>
      </c>
      <c r="F440">
        <v>81.536574999999999</v>
      </c>
      <c r="G440">
        <v>75.875</v>
      </c>
      <c r="H440" s="26">
        <f t="shared" si="30"/>
        <v>-5.119673301996891E-4</v>
      </c>
      <c r="I440" s="27">
        <f t="shared" si="30"/>
        <v>-1.7043199439588722E-2</v>
      </c>
      <c r="J440" s="27">
        <f t="shared" si="30"/>
        <v>2.5366486667373816E-4</v>
      </c>
      <c r="K440" s="27">
        <f t="shared" si="29"/>
        <v>-8.7422793972640796E-3</v>
      </c>
      <c r="L440" s="27">
        <f t="shared" si="29"/>
        <v>-1.0823253390044068E-2</v>
      </c>
      <c r="M440" s="27">
        <f t="shared" si="29"/>
        <v>8.0427721572728168E-4</v>
      </c>
    </row>
    <row r="441" spans="1:13" x14ac:dyDescent="0.2">
      <c r="A441" s="42">
        <v>43032</v>
      </c>
      <c r="B441">
        <v>151.57926900000001</v>
      </c>
      <c r="C441">
        <v>975.90002400000003</v>
      </c>
      <c r="D441">
        <v>75.799819999999997</v>
      </c>
      <c r="E441">
        <v>196.020004</v>
      </c>
      <c r="F441">
        <v>81.237701000000001</v>
      </c>
      <c r="G441">
        <v>75.718000000000004</v>
      </c>
      <c r="H441" s="26">
        <f t="shared" si="30"/>
        <v>5.9372192147189203E-3</v>
      </c>
      <c r="I441" s="27">
        <f t="shared" si="30"/>
        <v>9.8858141533397313E-3</v>
      </c>
      <c r="J441" s="27">
        <f t="shared" si="30"/>
        <v>3.8044265552434633E-4</v>
      </c>
      <c r="K441" s="27">
        <f t="shared" si="29"/>
        <v>1.8276412624467216E-2</v>
      </c>
      <c r="L441" s="27">
        <f t="shared" si="29"/>
        <v>-3.672255140253061E-3</v>
      </c>
      <c r="M441" s="27">
        <f t="shared" si="29"/>
        <v>-2.0713364882703027E-3</v>
      </c>
    </row>
    <row r="442" spans="1:13" x14ac:dyDescent="0.2">
      <c r="A442" s="42">
        <v>43033</v>
      </c>
      <c r="B442">
        <v>150.91352800000001</v>
      </c>
      <c r="C442">
        <v>972.90997300000004</v>
      </c>
      <c r="D442">
        <v>75.578757999999993</v>
      </c>
      <c r="E442">
        <v>193.770004</v>
      </c>
      <c r="F442">
        <v>81.125632999999993</v>
      </c>
      <c r="G442">
        <v>76.613</v>
      </c>
      <c r="H442" s="26">
        <f t="shared" si="30"/>
        <v>-4.4017053066854024E-3</v>
      </c>
      <c r="I442" s="27">
        <f t="shared" si="30"/>
        <v>-3.0685940146684288E-3</v>
      </c>
      <c r="J442" s="27">
        <f t="shared" si="30"/>
        <v>-2.9206531077623382E-3</v>
      </c>
      <c r="K442" s="27">
        <f t="shared" si="29"/>
        <v>-1.1544805891593332E-2</v>
      </c>
      <c r="L442" s="27">
        <f t="shared" si="29"/>
        <v>-1.3804596769002981E-3</v>
      </c>
      <c r="M442" s="27">
        <f t="shared" si="29"/>
        <v>1.1750862249300307E-2</v>
      </c>
    </row>
    <row r="443" spans="1:13" x14ac:dyDescent="0.2">
      <c r="A443" s="42">
        <v>43034</v>
      </c>
      <c r="B443">
        <v>151.87835699999999</v>
      </c>
      <c r="C443">
        <v>972.42999299999997</v>
      </c>
      <c r="D443">
        <v>75.703697000000005</v>
      </c>
      <c r="E443">
        <v>195.21000699999999</v>
      </c>
      <c r="F443">
        <v>81.723381000000003</v>
      </c>
      <c r="G443">
        <v>76.126000000000005</v>
      </c>
      <c r="H443" s="26">
        <f t="shared" si="30"/>
        <v>6.3729070246185638E-3</v>
      </c>
      <c r="I443" s="27">
        <f t="shared" si="30"/>
        <v>-4.934664563819237E-4</v>
      </c>
      <c r="J443" s="27">
        <f t="shared" si="30"/>
        <v>1.6517318998436311E-3</v>
      </c>
      <c r="K443" s="27">
        <f t="shared" si="29"/>
        <v>7.404028678299107E-3</v>
      </c>
      <c r="L443" s="27">
        <f t="shared" si="29"/>
        <v>7.3411643071834981E-3</v>
      </c>
      <c r="M443" s="27">
        <f t="shared" si="29"/>
        <v>-6.3769129079130184E-3</v>
      </c>
    </row>
    <row r="444" spans="1:13" x14ac:dyDescent="0.2">
      <c r="A444" s="42">
        <v>43035</v>
      </c>
      <c r="B444">
        <v>157.32015999999999</v>
      </c>
      <c r="C444">
        <v>1100.9499510000001</v>
      </c>
      <c r="D444">
        <v>80.557732000000001</v>
      </c>
      <c r="E444">
        <v>199.53999300000001</v>
      </c>
      <c r="F444">
        <v>81.293739000000002</v>
      </c>
      <c r="G444">
        <v>76.263999999999996</v>
      </c>
      <c r="H444" s="26">
        <f t="shared" si="30"/>
        <v>3.5203047044200284E-2</v>
      </c>
      <c r="I444" s="27">
        <f t="shared" si="30"/>
        <v>0.12413059165472826</v>
      </c>
      <c r="J444" s="27">
        <f t="shared" si="30"/>
        <v>6.2147098317109045E-2</v>
      </c>
      <c r="K444" s="27">
        <f t="shared" si="29"/>
        <v>2.1938744370854628E-2</v>
      </c>
      <c r="L444" s="27">
        <f t="shared" si="29"/>
        <v>-5.2711395563440691E-3</v>
      </c>
      <c r="M444" s="27">
        <f t="shared" si="29"/>
        <v>1.8111429584976896E-3</v>
      </c>
    </row>
    <row r="445" spans="1:13" x14ac:dyDescent="0.2">
      <c r="A445" s="42">
        <v>43038</v>
      </c>
      <c r="B445">
        <v>160.86123699999999</v>
      </c>
      <c r="C445">
        <v>1110.849976</v>
      </c>
      <c r="D445">
        <v>80.634636</v>
      </c>
      <c r="E445">
        <v>198.36999499999999</v>
      </c>
      <c r="F445">
        <v>80.574569999999994</v>
      </c>
      <c r="G445">
        <v>76.581999999999994</v>
      </c>
      <c r="H445" s="26">
        <f t="shared" si="30"/>
        <v>2.2259146764619868E-2</v>
      </c>
      <c r="I445" s="27">
        <f t="shared" si="30"/>
        <v>8.9520674942823487E-3</v>
      </c>
      <c r="J445" s="27">
        <f t="shared" si="30"/>
        <v>9.5418916899277998E-4</v>
      </c>
      <c r="K445" s="27">
        <f t="shared" si="29"/>
        <v>-5.8807338700823083E-3</v>
      </c>
      <c r="L445" s="27">
        <f t="shared" si="29"/>
        <v>-8.8859114737672596E-3</v>
      </c>
      <c r="M445" s="27">
        <f t="shared" si="29"/>
        <v>4.161056996340692E-3</v>
      </c>
    </row>
    <row r="446" spans="1:13" x14ac:dyDescent="0.2">
      <c r="A446" s="42">
        <v>43039</v>
      </c>
      <c r="B446">
        <v>163.09967</v>
      </c>
      <c r="C446">
        <v>1105.280029</v>
      </c>
      <c r="D446">
        <v>79.952186999999995</v>
      </c>
      <c r="E446">
        <v>196.429993</v>
      </c>
      <c r="F446">
        <v>80.639945999999995</v>
      </c>
      <c r="G446">
        <v>77.495999999999995</v>
      </c>
      <c r="H446" s="26">
        <f t="shared" si="30"/>
        <v>1.3819374963278118E-2</v>
      </c>
      <c r="I446" s="27">
        <f t="shared" si="30"/>
        <v>-5.0267436621049448E-3</v>
      </c>
      <c r="J446" s="27">
        <f t="shared" si="30"/>
        <v>-8.4994907510489836E-3</v>
      </c>
      <c r="K446" s="27">
        <f t="shared" si="29"/>
        <v>-9.8278504245127695E-3</v>
      </c>
      <c r="L446" s="27">
        <f t="shared" si="29"/>
        <v>8.1104363559488066E-4</v>
      </c>
      <c r="M446" s="27">
        <f t="shared" si="29"/>
        <v>1.1864259936466124E-2</v>
      </c>
    </row>
    <row r="447" spans="1:13" x14ac:dyDescent="0.2">
      <c r="A447" s="42">
        <v>43040</v>
      </c>
      <c r="B447">
        <v>161.02525299999999</v>
      </c>
      <c r="C447">
        <v>1103.6800539999999</v>
      </c>
      <c r="D447">
        <v>79.952186999999995</v>
      </c>
      <c r="E447">
        <v>198</v>
      </c>
      <c r="F447">
        <v>81.153648000000004</v>
      </c>
      <c r="G447">
        <v>77.177000000000007</v>
      </c>
      <c r="H447" s="26">
        <f t="shared" si="30"/>
        <v>-1.2800282710012826E-2</v>
      </c>
      <c r="I447" s="27">
        <f t="shared" si="30"/>
        <v>-1.4486230802540543E-3</v>
      </c>
      <c r="J447" s="27">
        <f t="shared" si="30"/>
        <v>0</v>
      </c>
      <c r="K447" s="27">
        <f t="shared" si="29"/>
        <v>7.9609325844554671E-3</v>
      </c>
      <c r="L447" s="27">
        <f t="shared" si="29"/>
        <v>6.3501120595110989E-3</v>
      </c>
      <c r="M447" s="27">
        <f t="shared" si="29"/>
        <v>-4.1248369436958669E-3</v>
      </c>
    </row>
    <row r="448" spans="1:13" x14ac:dyDescent="0.2">
      <c r="A448" s="42">
        <v>43041</v>
      </c>
      <c r="B448">
        <v>162.20237700000001</v>
      </c>
      <c r="C448">
        <v>1094.219971</v>
      </c>
      <c r="D448">
        <v>80.788428999999994</v>
      </c>
      <c r="E448">
        <v>199.320007</v>
      </c>
      <c r="F448">
        <v>80.798714000000004</v>
      </c>
      <c r="G448">
        <v>76.019000000000005</v>
      </c>
      <c r="H448" s="26">
        <f t="shared" si="30"/>
        <v>7.2835927048397683E-3</v>
      </c>
      <c r="I448" s="27">
        <f t="shared" si="30"/>
        <v>-8.6083455218016955E-3</v>
      </c>
      <c r="J448" s="27">
        <f t="shared" si="30"/>
        <v>1.0404956324170243E-2</v>
      </c>
      <c r="K448" s="27">
        <f t="shared" si="29"/>
        <v>6.6445778380739536E-3</v>
      </c>
      <c r="L448" s="27">
        <f t="shared" si="29"/>
        <v>-4.3831971806808411E-3</v>
      </c>
      <c r="M448" s="27">
        <f t="shared" si="29"/>
        <v>-1.5118176138849446E-2</v>
      </c>
    </row>
    <row r="449" spans="1:13" x14ac:dyDescent="0.2">
      <c r="A449" s="42">
        <v>43042</v>
      </c>
      <c r="B449">
        <v>166.438095</v>
      </c>
      <c r="C449">
        <v>1111.599976</v>
      </c>
      <c r="D449">
        <v>80.874931000000004</v>
      </c>
      <c r="E449">
        <v>200.009995</v>
      </c>
      <c r="F449">
        <v>80.86412</v>
      </c>
      <c r="G449">
        <v>77.22</v>
      </c>
      <c r="H449" s="26">
        <f t="shared" si="30"/>
        <v>2.5778642162111239E-2</v>
      </c>
      <c r="I449" s="27">
        <f t="shared" si="30"/>
        <v>1.5758643123949818E-2</v>
      </c>
      <c r="J449" s="27">
        <f t="shared" si="30"/>
        <v>1.0701498256046561E-3</v>
      </c>
      <c r="K449" s="27">
        <f t="shared" si="29"/>
        <v>3.4557317667186934E-3</v>
      </c>
      <c r="L449" s="27">
        <f t="shared" si="29"/>
        <v>8.0916561896607656E-4</v>
      </c>
      <c r="M449" s="27">
        <f t="shared" si="29"/>
        <v>1.5675181794551726E-2</v>
      </c>
    </row>
    <row r="450" spans="1:13" x14ac:dyDescent="0.2">
      <c r="A450" s="42">
        <v>43045</v>
      </c>
      <c r="B450">
        <v>168.12660199999999</v>
      </c>
      <c r="C450">
        <v>1120.660034</v>
      </c>
      <c r="D450">
        <v>81.192138999999997</v>
      </c>
      <c r="E450">
        <v>200.13000500000001</v>
      </c>
      <c r="F450">
        <v>80.369110000000006</v>
      </c>
      <c r="G450">
        <v>76.765000000000001</v>
      </c>
      <c r="H450" s="26">
        <f t="shared" si="30"/>
        <v>1.0093840451971856E-2</v>
      </c>
      <c r="I450" s="27">
        <f t="shared" si="30"/>
        <v>8.1174305041962509E-3</v>
      </c>
      <c r="J450" s="27">
        <f t="shared" si="30"/>
        <v>3.9145324841498748E-3</v>
      </c>
      <c r="K450" s="27">
        <f t="shared" si="29"/>
        <v>5.9984007396616298E-4</v>
      </c>
      <c r="L450" s="27">
        <f t="shared" si="29"/>
        <v>-6.1403167982110483E-3</v>
      </c>
      <c r="M450" s="27">
        <f t="shared" si="29"/>
        <v>-5.9096837252278775E-3</v>
      </c>
    </row>
    <row r="451" spans="1:13" x14ac:dyDescent="0.2">
      <c r="A451" s="42">
        <v>43046</v>
      </c>
      <c r="B451">
        <v>168.666901</v>
      </c>
      <c r="C451">
        <v>1123.170044</v>
      </c>
      <c r="D451">
        <v>80.999877999999995</v>
      </c>
      <c r="E451">
        <v>195.88999899999999</v>
      </c>
      <c r="F451">
        <v>81.237701000000001</v>
      </c>
      <c r="G451">
        <v>78.168999999999997</v>
      </c>
      <c r="H451" s="26">
        <f t="shared" si="30"/>
        <v>3.2084910112120924E-3</v>
      </c>
      <c r="I451" s="27">
        <f t="shared" si="30"/>
        <v>2.2372559059250052E-3</v>
      </c>
      <c r="J451" s="27">
        <f t="shared" si="30"/>
        <v>-2.3707836379158256E-3</v>
      </c>
      <c r="K451" s="27">
        <f t="shared" si="29"/>
        <v>-2.141390828289089E-2</v>
      </c>
      <c r="L451" s="27">
        <f t="shared" si="29"/>
        <v>1.0749539064648412E-2</v>
      </c>
      <c r="M451" s="27">
        <f t="shared" si="29"/>
        <v>1.8124342408105888E-2</v>
      </c>
    </row>
    <row r="452" spans="1:13" x14ac:dyDescent="0.2">
      <c r="A452" s="42">
        <v>43047</v>
      </c>
      <c r="B452">
        <v>170.04669200000001</v>
      </c>
      <c r="C452">
        <v>1132.880005</v>
      </c>
      <c r="D452">
        <v>81.278625000000005</v>
      </c>
      <c r="E452">
        <v>196.44000199999999</v>
      </c>
      <c r="F452">
        <v>81.798096000000001</v>
      </c>
      <c r="G452">
        <v>77.683999999999997</v>
      </c>
      <c r="H452" s="26">
        <f t="shared" si="30"/>
        <v>8.1472882155077444E-3</v>
      </c>
      <c r="I452" s="27">
        <f t="shared" si="30"/>
        <v>8.6079836403639559E-3</v>
      </c>
      <c r="J452" s="27">
        <f t="shared" si="30"/>
        <v>3.4354183579071431E-3</v>
      </c>
      <c r="K452" s="27">
        <f t="shared" si="29"/>
        <v>2.8037792618664263E-3</v>
      </c>
      <c r="L452" s="27">
        <f t="shared" si="29"/>
        <v>6.874529609975432E-3</v>
      </c>
      <c r="M452" s="27">
        <f t="shared" si="29"/>
        <v>-6.2238335557634359E-3</v>
      </c>
    </row>
    <row r="453" spans="1:13" x14ac:dyDescent="0.2">
      <c r="A453" s="42">
        <v>43048</v>
      </c>
      <c r="B453">
        <v>169.69935599999999</v>
      </c>
      <c r="C453">
        <v>1129.130005</v>
      </c>
      <c r="D453">
        <v>80.826858999999999</v>
      </c>
      <c r="E453">
        <v>193.89999399999999</v>
      </c>
      <c r="F453">
        <v>81.984893999999997</v>
      </c>
      <c r="G453">
        <v>77.92</v>
      </c>
      <c r="H453" s="26">
        <f t="shared" si="30"/>
        <v>-2.0446808612152229E-3</v>
      </c>
      <c r="I453" s="27">
        <f t="shared" si="30"/>
        <v>-3.3156382322593572E-3</v>
      </c>
      <c r="J453" s="27">
        <f t="shared" si="30"/>
        <v>-5.5737432000680272E-3</v>
      </c>
      <c r="K453" s="27">
        <f t="shared" si="30"/>
        <v>-1.3014520047449376E-2</v>
      </c>
      <c r="L453" s="27">
        <f t="shared" si="30"/>
        <v>2.2810437273735199E-3</v>
      </c>
      <c r="M453" s="27">
        <f t="shared" si="30"/>
        <v>3.0333433710747217E-3</v>
      </c>
    </row>
    <row r="454" spans="1:13" x14ac:dyDescent="0.2">
      <c r="A454" s="42">
        <v>43049</v>
      </c>
      <c r="B454">
        <v>169.13767999999999</v>
      </c>
      <c r="C454">
        <v>1125.349976</v>
      </c>
      <c r="D454">
        <v>80.615416999999994</v>
      </c>
      <c r="E454">
        <v>192.020004</v>
      </c>
      <c r="F454">
        <v>82.339805999999996</v>
      </c>
      <c r="G454">
        <v>78.070999999999998</v>
      </c>
      <c r="H454" s="26">
        <f t="shared" ref="H454:L508" si="31">LN(B454/B453)</f>
        <v>-3.3153194886546091E-3</v>
      </c>
      <c r="I454" s="27">
        <f t="shared" si="31"/>
        <v>-3.3533520581676903E-3</v>
      </c>
      <c r="J454" s="27">
        <f t="shared" si="31"/>
        <v>-2.619414519376737E-3</v>
      </c>
      <c r="K454" s="27">
        <f t="shared" si="31"/>
        <v>-9.7429772041792186E-3</v>
      </c>
      <c r="L454" s="27">
        <f t="shared" si="31"/>
        <v>4.3196494728959976E-3</v>
      </c>
      <c r="M454" s="27">
        <f t="shared" ref="M454:M508" si="32">LN(G454/G453)</f>
        <v>1.9360097334334872E-3</v>
      </c>
    </row>
    <row r="455" spans="1:13" x14ac:dyDescent="0.2">
      <c r="A455" s="42">
        <v>43052</v>
      </c>
      <c r="B455">
        <v>168.459869</v>
      </c>
      <c r="C455">
        <v>1129.170044</v>
      </c>
      <c r="D455">
        <v>80.673079999999999</v>
      </c>
      <c r="E455">
        <v>195.08000200000001</v>
      </c>
      <c r="F455">
        <v>83.124336</v>
      </c>
      <c r="G455">
        <v>77.899000000000001</v>
      </c>
      <c r="H455" s="26">
        <f t="shared" si="31"/>
        <v>-4.0155025578489309E-3</v>
      </c>
      <c r="I455" s="27">
        <f t="shared" si="31"/>
        <v>3.3888114737771042E-3</v>
      </c>
      <c r="J455" s="27">
        <f t="shared" si="31"/>
        <v>7.1502932359483132E-4</v>
      </c>
      <c r="K455" s="27">
        <f t="shared" si="31"/>
        <v>1.5810186993415142E-2</v>
      </c>
      <c r="L455" s="27">
        <f t="shared" si="31"/>
        <v>9.4828507197339297E-3</v>
      </c>
      <c r="M455" s="27">
        <f t="shared" si="32"/>
        <v>-2.2055532438800813E-3</v>
      </c>
    </row>
    <row r="456" spans="1:13" x14ac:dyDescent="0.2">
      <c r="A456" s="42">
        <v>43053</v>
      </c>
      <c r="B456">
        <v>165.91313199999999</v>
      </c>
      <c r="C456">
        <v>1136.839966</v>
      </c>
      <c r="D456">
        <v>80.788428999999994</v>
      </c>
      <c r="E456">
        <v>195.71000699999999</v>
      </c>
      <c r="F456">
        <v>83.002921999999998</v>
      </c>
      <c r="G456">
        <v>79.59</v>
      </c>
      <c r="H456" s="26">
        <f t="shared" si="31"/>
        <v>-1.5233205072380863E-2</v>
      </c>
      <c r="I456" s="27">
        <f t="shared" si="31"/>
        <v>6.7695652331025069E-3</v>
      </c>
      <c r="J456" s="27">
        <f t="shared" si="31"/>
        <v>1.4288113661040619E-3</v>
      </c>
      <c r="K456" s="27">
        <f t="shared" si="31"/>
        <v>3.2242663900275228E-3</v>
      </c>
      <c r="L456" s="27">
        <f t="shared" si="31"/>
        <v>-1.4616989779894921E-3</v>
      </c>
      <c r="M456" s="27">
        <f t="shared" si="32"/>
        <v>2.1475340993924973E-2</v>
      </c>
    </row>
    <row r="457" spans="1:13" x14ac:dyDescent="0.2">
      <c r="A457" s="42">
        <v>43054</v>
      </c>
      <c r="B457">
        <v>163.724716</v>
      </c>
      <c r="C457">
        <v>1126.6899410000001</v>
      </c>
      <c r="D457">
        <v>80.160522</v>
      </c>
      <c r="E457">
        <v>192.11999499999999</v>
      </c>
      <c r="F457">
        <v>82.405181999999996</v>
      </c>
      <c r="G457">
        <v>79.340999999999994</v>
      </c>
      <c r="H457" s="26">
        <f t="shared" si="31"/>
        <v>-1.3277893695221053E-2</v>
      </c>
      <c r="I457" s="27">
        <f t="shared" si="31"/>
        <v>-8.968375456890788E-3</v>
      </c>
      <c r="J457" s="27">
        <f t="shared" si="31"/>
        <v>-7.8026005352264559E-3</v>
      </c>
      <c r="K457" s="27">
        <f t="shared" si="31"/>
        <v>-1.8513856712861185E-2</v>
      </c>
      <c r="L457" s="27">
        <f t="shared" si="31"/>
        <v>-7.2274887086487211E-3</v>
      </c>
      <c r="M457" s="27">
        <f t="shared" si="32"/>
        <v>-3.1334378281449565E-3</v>
      </c>
    </row>
    <row r="458" spans="1:13" x14ac:dyDescent="0.2">
      <c r="A458" s="42">
        <v>43055</v>
      </c>
      <c r="B458">
        <v>165.68077099999999</v>
      </c>
      <c r="C458">
        <v>1137.290039</v>
      </c>
      <c r="D458">
        <v>80.373031999999995</v>
      </c>
      <c r="E458">
        <v>195.509995</v>
      </c>
      <c r="F458">
        <v>83.357840999999993</v>
      </c>
      <c r="G458">
        <v>78.778000000000006</v>
      </c>
      <c r="H458" s="26">
        <f t="shared" si="31"/>
        <v>1.1876414138870261E-2</v>
      </c>
      <c r="I458" s="27">
        <f t="shared" si="31"/>
        <v>9.3641954011213988E-3</v>
      </c>
      <c r="J458" s="27">
        <f t="shared" si="31"/>
        <v>2.6475477411102375E-3</v>
      </c>
      <c r="K458" s="27">
        <f t="shared" si="31"/>
        <v>1.749135266703641E-2</v>
      </c>
      <c r="L458" s="27">
        <f t="shared" si="31"/>
        <v>1.149435467001016E-2</v>
      </c>
      <c r="M458" s="27">
        <f t="shared" si="32"/>
        <v>-7.1212489232124606E-3</v>
      </c>
    </row>
    <row r="459" spans="1:13" x14ac:dyDescent="0.2">
      <c r="A459" s="42">
        <v>43056</v>
      </c>
      <c r="B459">
        <v>164.76084900000001</v>
      </c>
      <c r="C459">
        <v>1129.880005</v>
      </c>
      <c r="D459">
        <v>79.600227000000004</v>
      </c>
      <c r="E459">
        <v>193.199997</v>
      </c>
      <c r="F459">
        <v>82.591980000000007</v>
      </c>
      <c r="G459">
        <v>78.072999999999993</v>
      </c>
      <c r="H459" s="26">
        <f t="shared" si="31"/>
        <v>-5.5678481211623963E-3</v>
      </c>
      <c r="I459" s="27">
        <f t="shared" si="31"/>
        <v>-6.5368368867027103E-3</v>
      </c>
      <c r="J459" s="27">
        <f t="shared" si="31"/>
        <v>-9.6617524274448773E-3</v>
      </c>
      <c r="K459" s="27">
        <f t="shared" si="31"/>
        <v>-1.188559718779182E-2</v>
      </c>
      <c r="L459" s="27">
        <f t="shared" si="31"/>
        <v>-9.2300965755908841E-3</v>
      </c>
      <c r="M459" s="27">
        <f t="shared" si="32"/>
        <v>-8.9894836198563845E-3</v>
      </c>
    </row>
    <row r="460" spans="1:13" x14ac:dyDescent="0.2">
      <c r="A460" s="42">
        <v>43059</v>
      </c>
      <c r="B460">
        <v>164.59625199999999</v>
      </c>
      <c r="C460">
        <v>1126.3100589999999</v>
      </c>
      <c r="D460">
        <v>79.725800000000007</v>
      </c>
      <c r="E460">
        <v>194.10000600000001</v>
      </c>
      <c r="F460">
        <v>82.442535000000007</v>
      </c>
      <c r="G460">
        <v>78.650000000000006</v>
      </c>
      <c r="H460" s="26">
        <f t="shared" si="31"/>
        <v>-9.99504872997072E-4</v>
      </c>
      <c r="I460" s="27">
        <f t="shared" si="31"/>
        <v>-3.1645817754930639E-3</v>
      </c>
      <c r="J460" s="27">
        <f t="shared" si="31"/>
        <v>1.5763027342826847E-3</v>
      </c>
      <c r="K460" s="27">
        <f t="shared" si="31"/>
        <v>4.6476148363979964E-3</v>
      </c>
      <c r="L460" s="27">
        <f t="shared" si="31"/>
        <v>-1.8110761963733904E-3</v>
      </c>
      <c r="M460" s="27">
        <f t="shared" si="32"/>
        <v>7.3633430577425552E-3</v>
      </c>
    </row>
    <row r="461" spans="1:13" x14ac:dyDescent="0.2">
      <c r="A461" s="42">
        <v>43060</v>
      </c>
      <c r="B461">
        <v>167.656158</v>
      </c>
      <c r="C461">
        <v>1139.48999</v>
      </c>
      <c r="D461">
        <v>80.875366</v>
      </c>
      <c r="E461">
        <v>196.229996</v>
      </c>
      <c r="F461">
        <v>82.862831</v>
      </c>
      <c r="G461">
        <v>78.311999999999998</v>
      </c>
      <c r="H461" s="26">
        <f t="shared" si="31"/>
        <v>1.8419685891724959E-2</v>
      </c>
      <c r="I461" s="27">
        <f t="shared" si="31"/>
        <v>1.163393006570426E-2</v>
      </c>
      <c r="J461" s="27">
        <f t="shared" si="31"/>
        <v>1.4316030973795123E-2</v>
      </c>
      <c r="K461" s="27">
        <f t="shared" si="31"/>
        <v>1.0913899170122615E-2</v>
      </c>
      <c r="L461" s="27">
        <f t="shared" si="31"/>
        <v>5.0850969432514222E-3</v>
      </c>
      <c r="M461" s="27">
        <f t="shared" si="32"/>
        <v>-4.3067815451576889E-3</v>
      </c>
    </row>
    <row r="462" spans="1:13" x14ac:dyDescent="0.2">
      <c r="A462" s="42">
        <v>43061</v>
      </c>
      <c r="B462">
        <v>169.41850299999999</v>
      </c>
      <c r="C462">
        <v>1156.160034</v>
      </c>
      <c r="D462">
        <v>80.286109999999994</v>
      </c>
      <c r="E462">
        <v>196.320007</v>
      </c>
      <c r="F462">
        <v>82.498581000000001</v>
      </c>
      <c r="G462">
        <v>77.846999999999994</v>
      </c>
      <c r="H462" s="26">
        <f t="shared" si="31"/>
        <v>1.0456799412486261E-2</v>
      </c>
      <c r="I462" s="27">
        <f t="shared" si="31"/>
        <v>1.4523413274444025E-2</v>
      </c>
      <c r="J462" s="27">
        <f t="shared" si="31"/>
        <v>-7.3126486612891698E-3</v>
      </c>
      <c r="K462" s="27">
        <f t="shared" si="31"/>
        <v>4.585963616844372E-4</v>
      </c>
      <c r="L462" s="27">
        <f t="shared" si="31"/>
        <v>-4.4055089361346592E-3</v>
      </c>
      <c r="M462" s="27">
        <f t="shared" si="32"/>
        <v>-5.9554860671110063E-3</v>
      </c>
    </row>
    <row r="463" spans="1:13" x14ac:dyDescent="0.2">
      <c r="A463" s="42">
        <v>43063</v>
      </c>
      <c r="B463">
        <v>169.428192</v>
      </c>
      <c r="C463">
        <v>1186</v>
      </c>
      <c r="D463">
        <v>80.430992000000003</v>
      </c>
      <c r="E463">
        <v>195.75</v>
      </c>
      <c r="F463">
        <v>82.610648999999995</v>
      </c>
      <c r="G463">
        <v>77.881</v>
      </c>
      <c r="H463" s="26">
        <f t="shared" si="31"/>
        <v>5.7188103916215133E-5</v>
      </c>
      <c r="I463" s="27">
        <f t="shared" si="31"/>
        <v>2.5482102190701256E-2</v>
      </c>
      <c r="J463" s="27">
        <f t="shared" si="31"/>
        <v>1.8029448943927327E-3</v>
      </c>
      <c r="K463" s="27">
        <f t="shared" si="31"/>
        <v>-2.907681747759976E-3</v>
      </c>
      <c r="L463" s="27">
        <f t="shared" si="31"/>
        <v>1.3575015425848571E-3</v>
      </c>
      <c r="M463" s="27">
        <f t="shared" si="32"/>
        <v>4.3665879662291843E-4</v>
      </c>
    </row>
    <row r="464" spans="1:13" x14ac:dyDescent="0.2">
      <c r="A464" s="42">
        <v>43066</v>
      </c>
      <c r="B464">
        <v>168.576065</v>
      </c>
      <c r="C464">
        <v>1195.829956</v>
      </c>
      <c r="D464">
        <v>81.020279000000002</v>
      </c>
      <c r="E464">
        <v>195.050003</v>
      </c>
      <c r="F464">
        <v>83.086983000000004</v>
      </c>
      <c r="G464">
        <v>77.903999999999996</v>
      </c>
      <c r="H464" s="26">
        <f t="shared" si="31"/>
        <v>-5.0421187760281341E-3</v>
      </c>
      <c r="I464" s="27">
        <f t="shared" si="31"/>
        <v>8.254167587236922E-3</v>
      </c>
      <c r="J464" s="27">
        <f t="shared" si="31"/>
        <v>7.2999068165429904E-3</v>
      </c>
      <c r="K464" s="27">
        <f t="shared" si="31"/>
        <v>-3.5823835375754271E-3</v>
      </c>
      <c r="L464" s="27">
        <f t="shared" si="31"/>
        <v>5.7494522570927502E-3</v>
      </c>
      <c r="M464" s="27">
        <f t="shared" si="32"/>
        <v>2.9527875170400151E-4</v>
      </c>
    </row>
    <row r="465" spans="1:13" x14ac:dyDescent="0.2">
      <c r="A465" s="42">
        <v>43067</v>
      </c>
      <c r="B465">
        <v>167.588379</v>
      </c>
      <c r="C465">
        <v>1193.599976</v>
      </c>
      <c r="D465">
        <v>81.995956000000007</v>
      </c>
      <c r="E465">
        <v>199.179993</v>
      </c>
      <c r="F465">
        <v>83.49794</v>
      </c>
      <c r="G465">
        <v>77.926000000000002</v>
      </c>
      <c r="H465" s="26">
        <f t="shared" si="31"/>
        <v>-5.8762243282686217E-3</v>
      </c>
      <c r="I465" s="27">
        <f t="shared" si="31"/>
        <v>-1.8665378026500158E-3</v>
      </c>
      <c r="J465" s="27">
        <f t="shared" si="31"/>
        <v>1.1970447612166072E-2</v>
      </c>
      <c r="K465" s="27">
        <f t="shared" si="31"/>
        <v>2.0952952026064928E-2</v>
      </c>
      <c r="L465" s="27">
        <f t="shared" si="31"/>
        <v>4.9339139014101269E-3</v>
      </c>
      <c r="M465" s="27">
        <f t="shared" si="32"/>
        <v>2.8235898281680946E-4</v>
      </c>
    </row>
    <row r="466" spans="1:13" x14ac:dyDescent="0.2">
      <c r="A466" s="42">
        <v>43068</v>
      </c>
      <c r="B466">
        <v>164.112122</v>
      </c>
      <c r="C466">
        <v>1161.2700199999999</v>
      </c>
      <c r="D466">
        <v>80.508278000000004</v>
      </c>
      <c r="E466">
        <v>188.14999399999999</v>
      </c>
      <c r="F466">
        <v>83.479247999999998</v>
      </c>
      <c r="G466">
        <v>78.623999999999995</v>
      </c>
      <c r="H466" s="26">
        <f t="shared" si="31"/>
        <v>-2.0960982975648464E-2</v>
      </c>
      <c r="I466" s="27">
        <f t="shared" si="31"/>
        <v>-2.745967931976015E-2</v>
      </c>
      <c r="J466" s="27">
        <f t="shared" si="31"/>
        <v>-1.8309917539179574E-2</v>
      </c>
      <c r="K466" s="27">
        <f t="shared" si="31"/>
        <v>-5.6969418209406229E-2</v>
      </c>
      <c r="L466" s="27">
        <f t="shared" si="31"/>
        <v>-2.2388687103869114E-4</v>
      </c>
      <c r="M466" s="27">
        <f t="shared" si="32"/>
        <v>8.9173379156067163E-3</v>
      </c>
    </row>
    <row r="467" spans="1:13" x14ac:dyDescent="0.2">
      <c r="A467" s="42">
        <v>43069</v>
      </c>
      <c r="B467">
        <v>166.40701300000001</v>
      </c>
      <c r="C467">
        <v>1176.75</v>
      </c>
      <c r="D467">
        <v>81.310074</v>
      </c>
      <c r="E467">
        <v>187.58000200000001</v>
      </c>
      <c r="F467">
        <v>84.048980999999998</v>
      </c>
      <c r="G467">
        <v>79.096999999999994</v>
      </c>
      <c r="H467" s="26">
        <f t="shared" si="31"/>
        <v>1.388680797217302E-2</v>
      </c>
      <c r="I467" s="27">
        <f t="shared" si="31"/>
        <v>1.3242150258754162E-2</v>
      </c>
      <c r="J467" s="27">
        <f t="shared" si="31"/>
        <v>9.9099088807149439E-3</v>
      </c>
      <c r="K467" s="27">
        <f t="shared" si="31"/>
        <v>-3.034053407085846E-3</v>
      </c>
      <c r="L467" s="27">
        <f t="shared" si="31"/>
        <v>6.8016620224972211E-3</v>
      </c>
      <c r="M467" s="27">
        <f t="shared" si="32"/>
        <v>5.9979510405101773E-3</v>
      </c>
    </row>
    <row r="468" spans="1:13" x14ac:dyDescent="0.2">
      <c r="A468" s="42">
        <v>43070</v>
      </c>
      <c r="B468">
        <v>165.632339</v>
      </c>
      <c r="C468">
        <v>1162.349976</v>
      </c>
      <c r="D468">
        <v>81.397025999999997</v>
      </c>
      <c r="E468">
        <v>186.820007</v>
      </c>
      <c r="F468">
        <v>84.394569000000004</v>
      </c>
      <c r="G468">
        <v>79.346999999999994</v>
      </c>
      <c r="H468" s="26">
        <f t="shared" si="31"/>
        <v>-4.6661662295246729E-3</v>
      </c>
      <c r="I468" s="27">
        <f t="shared" si="31"/>
        <v>-1.2312604051008539E-2</v>
      </c>
      <c r="J468" s="27">
        <f t="shared" si="31"/>
        <v>1.0688163980256784E-3</v>
      </c>
      <c r="K468" s="27">
        <f t="shared" si="31"/>
        <v>-4.0598078289861908E-3</v>
      </c>
      <c r="L468" s="27">
        <f t="shared" si="31"/>
        <v>4.1033151449758601E-3</v>
      </c>
      <c r="M468" s="27">
        <f t="shared" si="32"/>
        <v>3.1556916950648255E-3</v>
      </c>
    </row>
    <row r="469" spans="1:13" x14ac:dyDescent="0.2">
      <c r="A469" s="42">
        <v>43073</v>
      </c>
      <c r="B469">
        <v>164.421921</v>
      </c>
      <c r="C469">
        <v>1133.9499510000001</v>
      </c>
      <c r="D469">
        <v>78.325080999999997</v>
      </c>
      <c r="E469">
        <v>184.03999300000001</v>
      </c>
      <c r="F469">
        <v>85.375252000000003</v>
      </c>
      <c r="G469">
        <v>79.263000000000005</v>
      </c>
      <c r="H469" s="26">
        <f t="shared" si="31"/>
        <v>-7.3346935529539107E-3</v>
      </c>
      <c r="I469" s="27">
        <f t="shared" si="31"/>
        <v>-2.4736727837154856E-2</v>
      </c>
      <c r="J469" s="27">
        <f t="shared" si="31"/>
        <v>-3.8470865724226602E-2</v>
      </c>
      <c r="K469" s="27">
        <f t="shared" si="31"/>
        <v>-1.4992536661866186E-2</v>
      </c>
      <c r="L469" s="27">
        <f t="shared" si="31"/>
        <v>1.1553218380110145E-2</v>
      </c>
      <c r="M469" s="27">
        <f t="shared" si="32"/>
        <v>-1.059201914801729E-3</v>
      </c>
    </row>
    <row r="470" spans="1:13" x14ac:dyDescent="0.2">
      <c r="A470" s="42">
        <v>43074</v>
      </c>
      <c r="B470">
        <v>164.26698300000001</v>
      </c>
      <c r="C470">
        <v>1141.5699460000001</v>
      </c>
      <c r="D470">
        <v>78.817734000000002</v>
      </c>
      <c r="E470">
        <v>184.21000699999999</v>
      </c>
      <c r="F470">
        <v>85.365905999999995</v>
      </c>
      <c r="G470">
        <v>78.981999999999999</v>
      </c>
      <c r="H470" s="26">
        <f t="shared" si="31"/>
        <v>-9.4276386936246483E-4</v>
      </c>
      <c r="I470" s="27">
        <f t="shared" si="31"/>
        <v>6.6973912141681516E-3</v>
      </c>
      <c r="J470" s="27">
        <f t="shared" si="31"/>
        <v>6.2701513148409275E-3</v>
      </c>
      <c r="K470" s="27">
        <f t="shared" si="31"/>
        <v>9.2336191217608785E-4</v>
      </c>
      <c r="L470" s="27">
        <f t="shared" si="31"/>
        <v>-1.0947565447980629E-4</v>
      </c>
      <c r="M470" s="27">
        <f t="shared" si="32"/>
        <v>-3.5514587551083586E-3</v>
      </c>
    </row>
    <row r="471" spans="1:13" x14ac:dyDescent="0.2">
      <c r="A471" s="42">
        <v>43075</v>
      </c>
      <c r="B471">
        <v>163.65696700000001</v>
      </c>
      <c r="C471">
        <v>1152.349976</v>
      </c>
      <c r="D471">
        <v>79.967299999999994</v>
      </c>
      <c r="E471">
        <v>185.300003</v>
      </c>
      <c r="F471">
        <v>85.225800000000007</v>
      </c>
      <c r="G471">
        <v>79.272000000000006</v>
      </c>
      <c r="H471" s="26">
        <f t="shared" si="31"/>
        <v>-3.7204766754644161E-3</v>
      </c>
      <c r="I471" s="27">
        <f t="shared" si="31"/>
        <v>9.3988541222372827E-3</v>
      </c>
      <c r="J471" s="27">
        <f t="shared" si="31"/>
        <v>1.447977880769807E-2</v>
      </c>
      <c r="K471" s="27">
        <f t="shared" si="31"/>
        <v>5.8997003170426316E-3</v>
      </c>
      <c r="L471" s="27">
        <f t="shared" si="31"/>
        <v>-1.6425890189718602E-3</v>
      </c>
      <c r="M471" s="27">
        <f t="shared" si="32"/>
        <v>3.6649983521647805E-3</v>
      </c>
    </row>
    <row r="472" spans="1:13" x14ac:dyDescent="0.2">
      <c r="A472" s="42">
        <v>43076</v>
      </c>
      <c r="B472">
        <v>163.95716899999999</v>
      </c>
      <c r="C472">
        <v>1159.790039</v>
      </c>
      <c r="D472">
        <v>79.687149000000005</v>
      </c>
      <c r="E472">
        <v>185.199997</v>
      </c>
      <c r="F472">
        <v>84.151718000000002</v>
      </c>
      <c r="G472">
        <v>79.733999999999995</v>
      </c>
      <c r="H472" s="26">
        <f t="shared" si="31"/>
        <v>1.8326564762288285E-3</v>
      </c>
      <c r="I472" s="27">
        <f t="shared" si="31"/>
        <v>6.4356731262147551E-3</v>
      </c>
      <c r="J472" s="27">
        <f t="shared" si="31"/>
        <v>-3.5094704756668317E-3</v>
      </c>
      <c r="K472" s="27">
        <f t="shared" si="31"/>
        <v>-5.3984346790143497E-4</v>
      </c>
      <c r="L472" s="27">
        <f t="shared" si="31"/>
        <v>-1.2682868544536237E-2</v>
      </c>
      <c r="M472" s="27">
        <f t="shared" si="32"/>
        <v>5.8111178208272831E-3</v>
      </c>
    </row>
    <row r="473" spans="1:13" x14ac:dyDescent="0.2">
      <c r="A473" s="42">
        <v>43077</v>
      </c>
      <c r="B473">
        <v>164.005539</v>
      </c>
      <c r="C473">
        <v>1162</v>
      </c>
      <c r="D473">
        <v>81.300422999999995</v>
      </c>
      <c r="E473">
        <v>188.53999300000001</v>
      </c>
      <c r="F473">
        <v>84.403899999999993</v>
      </c>
      <c r="G473">
        <v>79.180999999999997</v>
      </c>
      <c r="H473" s="26">
        <f t="shared" si="31"/>
        <v>2.9497256347042343E-4</v>
      </c>
      <c r="I473" s="27">
        <f t="shared" si="31"/>
        <v>1.9036705561481749E-3</v>
      </c>
      <c r="J473" s="27">
        <f t="shared" si="31"/>
        <v>2.0042888855096745E-2</v>
      </c>
      <c r="K473" s="27">
        <f t="shared" si="31"/>
        <v>1.7873842827228925E-2</v>
      </c>
      <c r="L473" s="27">
        <f t="shared" si="31"/>
        <v>2.9922727127775733E-3</v>
      </c>
      <c r="M473" s="27">
        <f t="shared" si="32"/>
        <v>-6.9597235273101627E-3</v>
      </c>
    </row>
    <row r="474" spans="1:13" x14ac:dyDescent="0.2">
      <c r="A474" s="42">
        <v>43080</v>
      </c>
      <c r="B474">
        <v>167.20103499999999</v>
      </c>
      <c r="C474">
        <v>1168.920044</v>
      </c>
      <c r="D474">
        <v>82.334061000000005</v>
      </c>
      <c r="E474">
        <v>186.220001</v>
      </c>
      <c r="F474">
        <v>84.273148000000006</v>
      </c>
      <c r="G474">
        <v>78.61</v>
      </c>
      <c r="H474" s="26">
        <f t="shared" si="31"/>
        <v>1.929668917872919E-2</v>
      </c>
      <c r="I474" s="27">
        <f t="shared" si="31"/>
        <v>5.9376248005909502E-3</v>
      </c>
      <c r="J474" s="27">
        <f t="shared" si="31"/>
        <v>1.2633666485233203E-2</v>
      </c>
      <c r="K474" s="27">
        <f t="shared" si="31"/>
        <v>-1.2381373010227412E-2</v>
      </c>
      <c r="L474" s="27">
        <f t="shared" si="31"/>
        <v>-1.5503238613538677E-3</v>
      </c>
      <c r="M474" s="27">
        <f t="shared" si="32"/>
        <v>-7.2374532444503068E-3</v>
      </c>
    </row>
    <row r="475" spans="1:13" x14ac:dyDescent="0.2">
      <c r="A475" s="42">
        <v>43081</v>
      </c>
      <c r="B475">
        <v>166.26174900000001</v>
      </c>
      <c r="C475">
        <v>1165.079956</v>
      </c>
      <c r="D475">
        <v>82.672165000000007</v>
      </c>
      <c r="E475">
        <v>185.729996</v>
      </c>
      <c r="F475">
        <v>83.918227999999999</v>
      </c>
      <c r="G475">
        <v>78.882000000000005</v>
      </c>
      <c r="H475" s="26">
        <f t="shared" si="31"/>
        <v>-5.6335431072289674E-3</v>
      </c>
      <c r="I475" s="27">
        <f t="shared" si="31"/>
        <v>-3.2905668080413946E-3</v>
      </c>
      <c r="J475" s="27">
        <f t="shared" si="31"/>
        <v>4.0980814043230047E-3</v>
      </c>
      <c r="K475" s="27">
        <f t="shared" si="31"/>
        <v>-2.6347911677652202E-3</v>
      </c>
      <c r="L475" s="27">
        <f t="shared" si="31"/>
        <v>-4.2204366866227232E-3</v>
      </c>
      <c r="M475" s="27">
        <f t="shared" si="32"/>
        <v>3.4541471368572255E-3</v>
      </c>
    </row>
    <row r="476" spans="1:13" x14ac:dyDescent="0.2">
      <c r="A476" s="42">
        <v>43082</v>
      </c>
      <c r="B476">
        <v>166.813705</v>
      </c>
      <c r="C476">
        <v>1164.130005</v>
      </c>
      <c r="D476">
        <v>82.449982000000006</v>
      </c>
      <c r="E476">
        <v>187.86000100000001</v>
      </c>
      <c r="F476">
        <v>84.880225999999993</v>
      </c>
      <c r="G476">
        <v>78.600999999999999</v>
      </c>
      <c r="H476" s="26">
        <f t="shared" si="31"/>
        <v>3.3143031023321768E-3</v>
      </c>
      <c r="I476" s="27">
        <f t="shared" si="31"/>
        <v>-8.1568520534953904E-4</v>
      </c>
      <c r="J476" s="27">
        <f t="shared" si="31"/>
        <v>-2.6911366903609422E-3</v>
      </c>
      <c r="K476" s="27">
        <f t="shared" si="31"/>
        <v>1.1403025226871318E-2</v>
      </c>
      <c r="L476" s="27">
        <f t="shared" si="31"/>
        <v>1.1398308367493027E-2</v>
      </c>
      <c r="M476" s="27">
        <f t="shared" si="32"/>
        <v>-3.5686429419831134E-3</v>
      </c>
    </row>
    <row r="477" spans="1:13" x14ac:dyDescent="0.2">
      <c r="A477" s="42">
        <v>43083</v>
      </c>
      <c r="B477">
        <v>166.765289</v>
      </c>
      <c r="C477">
        <v>1174.26001</v>
      </c>
      <c r="D477">
        <v>81.812400999999994</v>
      </c>
      <c r="E477">
        <v>189.55999800000001</v>
      </c>
      <c r="F477">
        <v>84.992301999999995</v>
      </c>
      <c r="G477">
        <v>79.073999999999998</v>
      </c>
      <c r="H477" s="26">
        <f t="shared" si="31"/>
        <v>-2.902820693798576E-4</v>
      </c>
      <c r="I477" s="27">
        <f t="shared" si="31"/>
        <v>8.6641392618776406E-3</v>
      </c>
      <c r="J477" s="27">
        <f t="shared" si="31"/>
        <v>-7.7629971061014998E-3</v>
      </c>
      <c r="K477" s="27">
        <f t="shared" si="31"/>
        <v>9.0085766591560153E-3</v>
      </c>
      <c r="L477" s="27">
        <f t="shared" si="31"/>
        <v>1.3195307985510321E-3</v>
      </c>
      <c r="M477" s="27">
        <f t="shared" si="32"/>
        <v>5.9997008892681263E-3</v>
      </c>
    </row>
    <row r="478" spans="1:13" x14ac:dyDescent="0.2">
      <c r="A478" s="42">
        <v>43084</v>
      </c>
      <c r="B478">
        <v>168.459869</v>
      </c>
      <c r="C478">
        <v>1179.1400149999999</v>
      </c>
      <c r="D478">
        <v>83.899017000000001</v>
      </c>
      <c r="E478">
        <v>190.11999499999999</v>
      </c>
      <c r="F478">
        <v>85.823554999999999</v>
      </c>
      <c r="G478">
        <v>78.388999999999996</v>
      </c>
      <c r="H478" s="26">
        <f t="shared" si="31"/>
        <v>1.0110186505689804E-2</v>
      </c>
      <c r="I478" s="27">
        <f t="shared" si="31"/>
        <v>4.1472014468760159E-3</v>
      </c>
      <c r="J478" s="27">
        <f t="shared" si="31"/>
        <v>2.5185063490207805E-2</v>
      </c>
      <c r="K478" s="27">
        <f t="shared" si="31"/>
        <v>2.9498388979904838E-3</v>
      </c>
      <c r="L478" s="27">
        <f t="shared" si="31"/>
        <v>9.7328149327389896E-3</v>
      </c>
      <c r="M478" s="27">
        <f t="shared" si="32"/>
        <v>-8.7005114997187986E-3</v>
      </c>
    </row>
    <row r="479" spans="1:13" x14ac:dyDescent="0.2">
      <c r="A479" s="42">
        <v>43087</v>
      </c>
      <c r="B479">
        <v>170.83227500000001</v>
      </c>
      <c r="C479">
        <v>1190.579956</v>
      </c>
      <c r="D479">
        <v>83.444984000000005</v>
      </c>
      <c r="E479">
        <v>190.41999799999999</v>
      </c>
      <c r="F479">
        <v>85.814209000000005</v>
      </c>
      <c r="G479">
        <v>78.552000000000007</v>
      </c>
      <c r="H479" s="26">
        <f t="shared" si="31"/>
        <v>1.3984671949069757E-2</v>
      </c>
      <c r="I479" s="27">
        <f t="shared" si="31"/>
        <v>9.6551744606275473E-3</v>
      </c>
      <c r="J479" s="27">
        <f t="shared" si="31"/>
        <v>-5.4263566232770708E-3</v>
      </c>
      <c r="K479" s="27">
        <f t="shared" si="31"/>
        <v>1.5767229078180822E-3</v>
      </c>
      <c r="L479" s="27">
        <f t="shared" si="31"/>
        <v>-1.0890377258969393E-4</v>
      </c>
      <c r="M479" s="27">
        <f t="shared" si="32"/>
        <v>2.0772144769007918E-3</v>
      </c>
    </row>
    <row r="480" spans="1:13" x14ac:dyDescent="0.2">
      <c r="A480" s="42">
        <v>43088</v>
      </c>
      <c r="B480">
        <v>169.01177999999999</v>
      </c>
      <c r="C480">
        <v>1187.380005</v>
      </c>
      <c r="D480">
        <v>82.913680999999997</v>
      </c>
      <c r="E480">
        <v>187.020004</v>
      </c>
      <c r="F480">
        <v>85.627419000000003</v>
      </c>
      <c r="G480">
        <v>78.590999999999994</v>
      </c>
      <c r="H480" s="26">
        <f t="shared" si="31"/>
        <v>-1.071381056744819E-2</v>
      </c>
      <c r="I480" s="27">
        <f t="shared" si="31"/>
        <v>-2.6913429864298052E-3</v>
      </c>
      <c r="J480" s="27">
        <f t="shared" si="31"/>
        <v>-6.3874617701972867E-3</v>
      </c>
      <c r="K480" s="27">
        <f t="shared" si="31"/>
        <v>-1.8016563959059543E-2</v>
      </c>
      <c r="L480" s="27">
        <f t="shared" si="31"/>
        <v>-2.179051565127568E-3</v>
      </c>
      <c r="M480" s="27">
        <f t="shared" si="32"/>
        <v>4.9636319531514176E-4</v>
      </c>
    </row>
    <row r="481" spans="1:13" x14ac:dyDescent="0.2">
      <c r="A481" s="42">
        <v>43089</v>
      </c>
      <c r="B481">
        <v>168.82782</v>
      </c>
      <c r="C481">
        <v>1177.619995</v>
      </c>
      <c r="D481">
        <v>82.614211999999995</v>
      </c>
      <c r="E481">
        <v>188.820007</v>
      </c>
      <c r="F481">
        <v>85.487312000000003</v>
      </c>
      <c r="G481">
        <v>78.528000000000006</v>
      </c>
      <c r="H481" s="26">
        <f t="shared" si="31"/>
        <v>-1.0890376272136451E-3</v>
      </c>
      <c r="I481" s="27">
        <f t="shared" si="31"/>
        <v>-8.2537551018171586E-3</v>
      </c>
      <c r="J481" s="27">
        <f t="shared" si="31"/>
        <v>-3.6183548440730626E-3</v>
      </c>
      <c r="K481" s="27">
        <f t="shared" si="31"/>
        <v>9.5786329813265653E-3</v>
      </c>
      <c r="L481" s="27">
        <f t="shared" si="31"/>
        <v>-1.6375800083517605E-3</v>
      </c>
      <c r="M481" s="27">
        <f t="shared" si="32"/>
        <v>-8.0193997385806482E-4</v>
      </c>
    </row>
    <row r="482" spans="1:13" x14ac:dyDescent="0.2">
      <c r="A482" s="42">
        <v>43090</v>
      </c>
      <c r="B482">
        <v>169.46691899999999</v>
      </c>
      <c r="C482">
        <v>1174.76001</v>
      </c>
      <c r="D482">
        <v>82.594893999999996</v>
      </c>
      <c r="E482">
        <v>188.61999499999999</v>
      </c>
      <c r="F482">
        <v>85.618072999999995</v>
      </c>
      <c r="G482">
        <v>78.248999999999995</v>
      </c>
      <c r="H482" s="26">
        <f t="shared" si="31"/>
        <v>3.7783606224810803E-3</v>
      </c>
      <c r="I482" s="27">
        <f t="shared" si="31"/>
        <v>-2.431568371662144E-3</v>
      </c>
      <c r="J482" s="27">
        <f t="shared" si="31"/>
        <v>-2.3386120239698803E-4</v>
      </c>
      <c r="K482" s="27">
        <f t="shared" si="31"/>
        <v>-1.0598347692991382E-3</v>
      </c>
      <c r="L482" s="27">
        <f t="shared" si="31"/>
        <v>1.5284267699202368E-3</v>
      </c>
      <c r="M482" s="27">
        <f t="shared" si="32"/>
        <v>-3.5591993025586625E-3</v>
      </c>
    </row>
    <row r="483" spans="1:13" x14ac:dyDescent="0.2">
      <c r="A483" s="42">
        <v>43091</v>
      </c>
      <c r="B483">
        <v>169.46691899999999</v>
      </c>
      <c r="C483">
        <v>1168.3599850000001</v>
      </c>
      <c r="D483">
        <v>82.604538000000005</v>
      </c>
      <c r="E483">
        <v>189.94000199999999</v>
      </c>
      <c r="F483">
        <v>86.047698999999994</v>
      </c>
      <c r="G483">
        <v>77.954999999999998</v>
      </c>
      <c r="H483" s="26">
        <f t="shared" si="31"/>
        <v>0</v>
      </c>
      <c r="I483" s="27">
        <f t="shared" si="31"/>
        <v>-5.4628366705557659E-3</v>
      </c>
      <c r="J483" s="27">
        <f t="shared" si="31"/>
        <v>1.1675584951109309E-4</v>
      </c>
      <c r="K483" s="27">
        <f t="shared" si="31"/>
        <v>6.9738607370325254E-3</v>
      </c>
      <c r="L483" s="27">
        <f t="shared" si="31"/>
        <v>5.0053879929406403E-3</v>
      </c>
      <c r="M483" s="27">
        <f t="shared" si="32"/>
        <v>-3.764312657372803E-3</v>
      </c>
    </row>
    <row r="484" spans="1:13" x14ac:dyDescent="0.2">
      <c r="A484" s="42">
        <v>43095</v>
      </c>
      <c r="B484">
        <v>165.16757200000001</v>
      </c>
      <c r="C484">
        <v>1176.76001</v>
      </c>
      <c r="D484">
        <v>82.498283000000001</v>
      </c>
      <c r="E484">
        <v>187.759995</v>
      </c>
      <c r="F484">
        <v>86.374595999999997</v>
      </c>
      <c r="G484">
        <v>77.144000000000005</v>
      </c>
      <c r="H484" s="26">
        <f t="shared" si="31"/>
        <v>-2.5697193212233342E-2</v>
      </c>
      <c r="I484" s="27">
        <f t="shared" si="31"/>
        <v>7.1638644868099186E-3</v>
      </c>
      <c r="J484" s="27">
        <f t="shared" si="31"/>
        <v>-1.287137482279528E-3</v>
      </c>
      <c r="K484" s="27">
        <f t="shared" si="31"/>
        <v>-1.1543718431419591E-2</v>
      </c>
      <c r="L484" s="27">
        <f t="shared" si="31"/>
        <v>3.7918227648554349E-3</v>
      </c>
      <c r="M484" s="27">
        <f t="shared" si="32"/>
        <v>-1.0457931920431431E-2</v>
      </c>
    </row>
    <row r="485" spans="1:13" x14ac:dyDescent="0.2">
      <c r="A485" s="42">
        <v>43096</v>
      </c>
      <c r="B485">
        <v>165.19662500000001</v>
      </c>
      <c r="C485">
        <v>1182.26001</v>
      </c>
      <c r="D485">
        <v>82.797745000000006</v>
      </c>
      <c r="E485">
        <v>186.240005</v>
      </c>
      <c r="F485">
        <v>86.019690999999995</v>
      </c>
      <c r="G485">
        <v>77.363</v>
      </c>
      <c r="H485" s="26">
        <f t="shared" si="31"/>
        <v>1.7588467720608267E-4</v>
      </c>
      <c r="I485" s="27">
        <f t="shared" si="31"/>
        <v>4.6629616696809151E-3</v>
      </c>
      <c r="J485" s="27">
        <f t="shared" si="31"/>
        <v>3.6233457179888806E-3</v>
      </c>
      <c r="K485" s="27">
        <f t="shared" si="31"/>
        <v>-8.128333522875961E-3</v>
      </c>
      <c r="L485" s="27">
        <f t="shared" si="31"/>
        <v>-4.1173696363150372E-3</v>
      </c>
      <c r="M485" s="27">
        <f t="shared" si="32"/>
        <v>2.8348249161683934E-3</v>
      </c>
    </row>
    <row r="486" spans="1:13" x14ac:dyDescent="0.2">
      <c r="A486" s="42">
        <v>43097</v>
      </c>
      <c r="B486">
        <v>165.661407</v>
      </c>
      <c r="C486">
        <v>1186.099976</v>
      </c>
      <c r="D486">
        <v>82.807411000000002</v>
      </c>
      <c r="E486">
        <v>192.71000699999999</v>
      </c>
      <c r="F486">
        <v>85.991660999999993</v>
      </c>
      <c r="G486">
        <v>77.372</v>
      </c>
      <c r="H486" s="26">
        <f t="shared" si="31"/>
        <v>2.8095573374747841E-3</v>
      </c>
      <c r="I486" s="27">
        <f t="shared" si="31"/>
        <v>3.24272440638452E-3</v>
      </c>
      <c r="J486" s="27">
        <f t="shared" si="31"/>
        <v>1.1673549597668408E-4</v>
      </c>
      <c r="K486" s="27">
        <f t="shared" si="31"/>
        <v>3.4150313143686974E-2</v>
      </c>
      <c r="L486" s="27">
        <f t="shared" si="31"/>
        <v>-3.2590872546724929E-4</v>
      </c>
      <c r="M486" s="27">
        <f t="shared" si="32"/>
        <v>1.1632791559959019E-4</v>
      </c>
    </row>
    <row r="487" spans="1:13" x14ac:dyDescent="0.2">
      <c r="A487" s="42">
        <v>43098</v>
      </c>
      <c r="B487">
        <v>163.86999499999999</v>
      </c>
      <c r="C487">
        <v>1169.469971</v>
      </c>
      <c r="D487">
        <v>82.633544999999998</v>
      </c>
      <c r="E487">
        <v>191.96000699999999</v>
      </c>
      <c r="F487">
        <v>85.814209000000005</v>
      </c>
      <c r="G487">
        <v>77.927000000000007</v>
      </c>
      <c r="H487" s="26">
        <f t="shared" si="31"/>
        <v>-1.0872588387438386E-2</v>
      </c>
      <c r="I487" s="27">
        <f t="shared" si="31"/>
        <v>-1.4119963891219722E-2</v>
      </c>
      <c r="J487" s="27">
        <f t="shared" si="31"/>
        <v>-2.1018503303184923E-3</v>
      </c>
      <c r="K487" s="27">
        <f t="shared" si="31"/>
        <v>-3.8994510778642068E-3</v>
      </c>
      <c r="L487" s="27">
        <f t="shared" si="31"/>
        <v>-2.0657275924549725E-3</v>
      </c>
      <c r="M487" s="27">
        <f t="shared" si="32"/>
        <v>7.1475329883938302E-3</v>
      </c>
    </row>
    <row r="488" spans="1:13" x14ac:dyDescent="0.2">
      <c r="A488" s="42">
        <v>43102</v>
      </c>
      <c r="B488">
        <v>166.80401599999999</v>
      </c>
      <c r="C488">
        <v>1189.01001</v>
      </c>
      <c r="D488">
        <v>83.029594000000003</v>
      </c>
      <c r="E488">
        <v>201.070007</v>
      </c>
      <c r="F488">
        <v>84.665420999999995</v>
      </c>
      <c r="G488">
        <v>78.159000000000006</v>
      </c>
      <c r="H488" s="26">
        <f t="shared" si="31"/>
        <v>1.7746166327274354E-2</v>
      </c>
      <c r="I488" s="27">
        <f t="shared" si="31"/>
        <v>1.6570406585075699E-2</v>
      </c>
      <c r="J488" s="27">
        <f t="shared" si="31"/>
        <v>4.7813865766213421E-3</v>
      </c>
      <c r="K488" s="27">
        <f t="shared" si="31"/>
        <v>4.6366087495327252E-2</v>
      </c>
      <c r="L488" s="27">
        <f t="shared" si="31"/>
        <v>-1.3477333199582504E-2</v>
      </c>
      <c r="M488" s="27">
        <f t="shared" si="32"/>
        <v>2.9727223562671001E-3</v>
      </c>
    </row>
    <row r="489" spans="1:13" x14ac:dyDescent="0.2">
      <c r="A489" s="42">
        <v>43103</v>
      </c>
      <c r="B489">
        <v>166.77496300000001</v>
      </c>
      <c r="C489">
        <v>1204.1999510000001</v>
      </c>
      <c r="D489">
        <v>83.415993</v>
      </c>
      <c r="E489">
        <v>205.050003</v>
      </c>
      <c r="F489">
        <v>84.562674999999999</v>
      </c>
      <c r="G489">
        <v>77.215999999999994</v>
      </c>
      <c r="H489" s="26">
        <f t="shared" si="31"/>
        <v>-1.7418963365458973E-4</v>
      </c>
      <c r="I489" s="27">
        <f t="shared" si="31"/>
        <v>1.2694368844727202E-2</v>
      </c>
      <c r="J489" s="27">
        <f t="shared" si="31"/>
        <v>4.6429551074176458E-3</v>
      </c>
      <c r="K489" s="27">
        <f t="shared" si="31"/>
        <v>1.9600725517344347E-2</v>
      </c>
      <c r="L489" s="27">
        <f t="shared" ref="L489:L508" si="33">LN(F489/F488)</f>
        <v>-1.214290239664638E-3</v>
      </c>
      <c r="M489" s="27">
        <f t="shared" si="32"/>
        <v>-1.2138523941891004E-2</v>
      </c>
    </row>
    <row r="490" spans="1:13" x14ac:dyDescent="0.2">
      <c r="A490" s="42">
        <v>43104</v>
      </c>
      <c r="B490">
        <v>167.549622</v>
      </c>
      <c r="C490">
        <v>1209.589966</v>
      </c>
      <c r="D490">
        <v>84.150192000000004</v>
      </c>
      <c r="E490">
        <v>205.63000500000001</v>
      </c>
      <c r="F490">
        <v>85.160422999999994</v>
      </c>
      <c r="G490">
        <v>77.185000000000002</v>
      </c>
      <c r="H490" s="26">
        <f t="shared" si="31"/>
        <v>4.6341813980414742E-3</v>
      </c>
      <c r="I490" s="27">
        <f t="shared" si="31"/>
        <v>4.4660257471980502E-3</v>
      </c>
      <c r="J490" s="27">
        <f t="shared" si="31"/>
        <v>8.763148703606987E-3</v>
      </c>
      <c r="K490" s="27">
        <f t="shared" si="31"/>
        <v>2.8245951802988562E-3</v>
      </c>
      <c r="L490" s="27">
        <f t="shared" si="33"/>
        <v>7.0438317295509053E-3</v>
      </c>
      <c r="M490" s="27">
        <f t="shared" si="32"/>
        <v>-4.0155180881645342E-4</v>
      </c>
    </row>
    <row r="491" spans="1:13" x14ac:dyDescent="0.2">
      <c r="A491" s="42">
        <v>43105</v>
      </c>
      <c r="B491">
        <v>169.45721399999999</v>
      </c>
      <c r="C491">
        <v>1229.1400149999999</v>
      </c>
      <c r="D491">
        <v>85.193496999999994</v>
      </c>
      <c r="E491">
        <v>209.990005</v>
      </c>
      <c r="F491">
        <v>85.216469000000004</v>
      </c>
      <c r="G491">
        <v>77.281000000000006</v>
      </c>
      <c r="H491" s="26">
        <f t="shared" si="31"/>
        <v>1.1320912039444761E-2</v>
      </c>
      <c r="I491" s="27">
        <f t="shared" si="31"/>
        <v>1.6033318946398256E-2</v>
      </c>
      <c r="J491" s="27">
        <f t="shared" si="31"/>
        <v>1.2321902357049679E-2</v>
      </c>
      <c r="K491" s="27">
        <f t="shared" si="31"/>
        <v>2.0981472697739097E-2</v>
      </c>
      <c r="L491" s="27">
        <f t="shared" si="33"/>
        <v>6.5790614400445375E-4</v>
      </c>
      <c r="M491" s="27">
        <f t="shared" si="32"/>
        <v>1.242992145329621E-3</v>
      </c>
    </row>
    <row r="492" spans="1:13" x14ac:dyDescent="0.2">
      <c r="A492" s="42">
        <v>43108</v>
      </c>
      <c r="B492">
        <v>168.82782</v>
      </c>
      <c r="C492">
        <v>1246.869995</v>
      </c>
      <c r="D492">
        <v>85.280426000000006</v>
      </c>
      <c r="E492">
        <v>212.050003</v>
      </c>
      <c r="F492">
        <v>85.664787000000004</v>
      </c>
      <c r="G492">
        <v>77.504000000000005</v>
      </c>
      <c r="H492" s="26">
        <f t="shared" si="31"/>
        <v>-3.7210911685962777E-3</v>
      </c>
      <c r="I492" s="27">
        <f t="shared" si="31"/>
        <v>1.4321657002056539E-2</v>
      </c>
      <c r="J492" s="27">
        <f t="shared" si="31"/>
        <v>1.0198510834357915E-3</v>
      </c>
      <c r="K492" s="27">
        <f t="shared" si="31"/>
        <v>9.7621757215222617E-3</v>
      </c>
      <c r="L492" s="27">
        <f t="shared" si="33"/>
        <v>5.2471410744867773E-3</v>
      </c>
      <c r="M492" s="27">
        <f t="shared" si="32"/>
        <v>2.8814181514929412E-3</v>
      </c>
    </row>
    <row r="493" spans="1:13" x14ac:dyDescent="0.2">
      <c r="A493" s="42">
        <v>43109</v>
      </c>
      <c r="B493">
        <v>168.80845600000001</v>
      </c>
      <c r="C493">
        <v>1252.6999510000001</v>
      </c>
      <c r="D493">
        <v>85.222472999999994</v>
      </c>
      <c r="E493">
        <v>209.30999800000001</v>
      </c>
      <c r="F493">
        <v>85.039008999999993</v>
      </c>
      <c r="G493">
        <v>77.022000000000006</v>
      </c>
      <c r="H493" s="26">
        <f t="shared" si="31"/>
        <v>-1.1470331476606188E-4</v>
      </c>
      <c r="I493" s="27">
        <f t="shared" si="31"/>
        <v>4.6647756995506868E-3</v>
      </c>
      <c r="J493" s="27">
        <f t="shared" si="31"/>
        <v>-6.7978905428174574E-4</v>
      </c>
      <c r="K493" s="27">
        <f t="shared" si="31"/>
        <v>-1.3005713004156623E-2</v>
      </c>
      <c r="L493" s="27">
        <f t="shared" si="33"/>
        <v>-7.3317737259608572E-3</v>
      </c>
      <c r="M493" s="27">
        <f t="shared" si="32"/>
        <v>-6.2384525997825433E-3</v>
      </c>
    </row>
    <row r="494" spans="1:13" x14ac:dyDescent="0.2">
      <c r="A494" s="42">
        <v>43110</v>
      </c>
      <c r="B494">
        <v>168.76971399999999</v>
      </c>
      <c r="C494">
        <v>1254.329956</v>
      </c>
      <c r="D494">
        <v>84.836060000000003</v>
      </c>
      <c r="E494">
        <v>212.520004</v>
      </c>
      <c r="F494">
        <v>84.497298999999998</v>
      </c>
      <c r="G494">
        <v>77.061000000000007</v>
      </c>
      <c r="H494" s="26">
        <f t="shared" si="31"/>
        <v>-2.2952906089926834E-4</v>
      </c>
      <c r="I494" s="27">
        <f t="shared" si="31"/>
        <v>1.3003476545138911E-3</v>
      </c>
      <c r="J494" s="27">
        <f t="shared" si="31"/>
        <v>-4.544478400571394E-3</v>
      </c>
      <c r="K494" s="27">
        <f t="shared" si="31"/>
        <v>1.5219723340450516E-2</v>
      </c>
      <c r="L494" s="27">
        <f t="shared" si="33"/>
        <v>-6.3905112709754866E-3</v>
      </c>
      <c r="M494" s="27">
        <f t="shared" si="32"/>
        <v>5.0622068408392941E-4</v>
      </c>
    </row>
    <row r="495" spans="1:13" x14ac:dyDescent="0.2">
      <c r="A495" s="42">
        <v>43111</v>
      </c>
      <c r="B495">
        <v>169.72837799999999</v>
      </c>
      <c r="C495">
        <v>1276.6800539999999</v>
      </c>
      <c r="D495">
        <v>85.087219000000005</v>
      </c>
      <c r="E495">
        <v>217.240005</v>
      </c>
      <c r="F495">
        <v>84.198432999999994</v>
      </c>
      <c r="G495">
        <v>76.438000000000002</v>
      </c>
      <c r="H495" s="26">
        <f t="shared" si="31"/>
        <v>5.6642361405826328E-3</v>
      </c>
      <c r="I495" s="27">
        <f t="shared" si="31"/>
        <v>1.7661470224333582E-2</v>
      </c>
      <c r="J495" s="27">
        <f t="shared" si="31"/>
        <v>2.9561480261048891E-3</v>
      </c>
      <c r="K495" s="27">
        <f t="shared" si="31"/>
        <v>2.1966635778163199E-2</v>
      </c>
      <c r="L495" s="27">
        <f t="shared" si="33"/>
        <v>-3.5432587314133835E-3</v>
      </c>
      <c r="M495" s="27">
        <f t="shared" si="32"/>
        <v>-8.11736129702623E-3</v>
      </c>
    </row>
    <row r="496" spans="1:13" x14ac:dyDescent="0.2">
      <c r="A496" s="42">
        <v>43112</v>
      </c>
      <c r="B496">
        <v>171.481064</v>
      </c>
      <c r="C496">
        <v>1305.1999510000001</v>
      </c>
      <c r="D496">
        <v>86.555572999999995</v>
      </c>
      <c r="E496">
        <v>221.229996</v>
      </c>
      <c r="F496">
        <v>83.694068999999999</v>
      </c>
      <c r="G496">
        <v>77.771000000000001</v>
      </c>
      <c r="H496" s="26">
        <f t="shared" si="31"/>
        <v>1.0273463742183729E-2</v>
      </c>
      <c r="I496" s="27">
        <f t="shared" si="31"/>
        <v>2.2093247563543267E-2</v>
      </c>
      <c r="J496" s="27">
        <f t="shared" si="31"/>
        <v>1.7109833789066713E-2</v>
      </c>
      <c r="K496" s="27">
        <f t="shared" si="31"/>
        <v>1.8200110058501306E-2</v>
      </c>
      <c r="L496" s="27">
        <f t="shared" si="33"/>
        <v>-6.0081958541257606E-3</v>
      </c>
      <c r="M496" s="27">
        <f t="shared" si="32"/>
        <v>1.7288656334980838E-2</v>
      </c>
    </row>
    <row r="497" spans="1:13" x14ac:dyDescent="0.2">
      <c r="A497" s="42">
        <v>43116</v>
      </c>
      <c r="B497">
        <v>170.60955799999999</v>
      </c>
      <c r="C497">
        <v>1304.8599850000001</v>
      </c>
      <c r="D497">
        <v>85.348044999999999</v>
      </c>
      <c r="E497">
        <v>221.529999</v>
      </c>
      <c r="F497">
        <v>84.263801999999998</v>
      </c>
      <c r="G497">
        <v>77.977999999999994</v>
      </c>
      <c r="H497" s="26">
        <f t="shared" si="31"/>
        <v>-5.0951872362343152E-3</v>
      </c>
      <c r="I497" s="27">
        <f t="shared" si="31"/>
        <v>-2.6050436408256618E-4</v>
      </c>
      <c r="J497" s="27">
        <f t="shared" si="31"/>
        <v>-1.4049126779318397E-2</v>
      </c>
      <c r="K497" s="27">
        <f t="shared" si="31"/>
        <v>1.3551497393581074E-3</v>
      </c>
      <c r="L497" s="27">
        <f t="shared" si="33"/>
        <v>6.7842630039041353E-3</v>
      </c>
      <c r="M497" s="27">
        <f t="shared" si="32"/>
        <v>2.6581245707136374E-3</v>
      </c>
    </row>
    <row r="498" spans="1:13" x14ac:dyDescent="0.2">
      <c r="A498" s="42">
        <v>43117</v>
      </c>
      <c r="B498">
        <v>173.42739900000001</v>
      </c>
      <c r="C498">
        <v>1295</v>
      </c>
      <c r="D498">
        <v>87.077217000000005</v>
      </c>
      <c r="E498">
        <v>217.5</v>
      </c>
      <c r="F498">
        <v>85.179107999999999</v>
      </c>
      <c r="G498">
        <v>78.614000000000004</v>
      </c>
      <c r="H498" s="26">
        <f t="shared" si="31"/>
        <v>1.638140296522168E-2</v>
      </c>
      <c r="I498" s="27">
        <f t="shared" si="31"/>
        <v>-7.5850486793050806E-3</v>
      </c>
      <c r="J498" s="27">
        <f t="shared" si="31"/>
        <v>2.0057733441964317E-2</v>
      </c>
      <c r="K498" s="27">
        <f t="shared" si="31"/>
        <v>-1.8359165451783992E-2</v>
      </c>
      <c r="L498" s="27">
        <f t="shared" si="33"/>
        <v>1.0803814724889463E-2</v>
      </c>
      <c r="M498" s="27">
        <f t="shared" si="32"/>
        <v>8.1230649989522744E-3</v>
      </c>
    </row>
    <row r="499" spans="1:13" x14ac:dyDescent="0.2">
      <c r="A499" s="42">
        <v>43118</v>
      </c>
      <c r="B499">
        <v>173.58232100000001</v>
      </c>
      <c r="C499">
        <v>1293.3199460000001</v>
      </c>
      <c r="D499">
        <v>87.038596999999996</v>
      </c>
      <c r="E499">
        <v>220.33000200000001</v>
      </c>
      <c r="F499">
        <v>84.868155999999999</v>
      </c>
      <c r="G499">
        <v>78.483999999999995</v>
      </c>
      <c r="H499" s="26">
        <f t="shared" si="31"/>
        <v>8.9289723811105369E-4</v>
      </c>
      <c r="I499" s="27">
        <f t="shared" si="31"/>
        <v>-1.29818126892875E-3</v>
      </c>
      <c r="J499" s="27">
        <f t="shared" si="31"/>
        <v>-4.4361278560660247E-4</v>
      </c>
      <c r="K499" s="27">
        <f t="shared" si="31"/>
        <v>1.2927581024651734E-2</v>
      </c>
      <c r="L499" s="27">
        <f t="shared" si="33"/>
        <v>-3.6572461006309149E-3</v>
      </c>
      <c r="M499" s="27">
        <f t="shared" si="32"/>
        <v>-1.6550182646938166E-3</v>
      </c>
    </row>
    <row r="500" spans="1:13" x14ac:dyDescent="0.2">
      <c r="A500" s="42">
        <v>43119</v>
      </c>
      <c r="B500">
        <v>172.80766299999999</v>
      </c>
      <c r="C500">
        <v>1294.579956</v>
      </c>
      <c r="D500">
        <v>86.941986</v>
      </c>
      <c r="E500">
        <v>220.46000699999999</v>
      </c>
      <c r="F500">
        <v>85.705734000000007</v>
      </c>
      <c r="G500">
        <v>78.566999999999993</v>
      </c>
      <c r="H500" s="26">
        <f t="shared" si="31"/>
        <v>-4.4727580313376472E-3</v>
      </c>
      <c r="I500" s="27">
        <f t="shared" si="31"/>
        <v>9.7377035223878512E-4</v>
      </c>
      <c r="J500" s="27">
        <f t="shared" si="31"/>
        <v>-1.1105953120086778E-3</v>
      </c>
      <c r="K500" s="27">
        <f t="shared" si="31"/>
        <v>5.8987273356993892E-4</v>
      </c>
      <c r="L500" s="27">
        <f t="shared" si="33"/>
        <v>9.8207847856407269E-3</v>
      </c>
      <c r="M500" s="27">
        <f t="shared" si="32"/>
        <v>1.0569815884950971E-3</v>
      </c>
    </row>
    <row r="501" spans="1:13" x14ac:dyDescent="0.2">
      <c r="A501" s="42">
        <v>43122</v>
      </c>
      <c r="B501">
        <v>171.39392100000001</v>
      </c>
      <c r="C501">
        <v>1327.3100589999999</v>
      </c>
      <c r="D501">
        <v>88.497275999999999</v>
      </c>
      <c r="E501">
        <v>227.58000200000001</v>
      </c>
      <c r="F501">
        <v>86.477431999999993</v>
      </c>
      <c r="G501">
        <v>79.012</v>
      </c>
      <c r="H501" s="26">
        <f t="shared" si="31"/>
        <v>-8.2146626612501928E-3</v>
      </c>
      <c r="I501" s="27">
        <f t="shared" si="31"/>
        <v>2.4968097929397901E-2</v>
      </c>
      <c r="J501" s="27">
        <f t="shared" si="31"/>
        <v>1.7730703239187778E-2</v>
      </c>
      <c r="K501" s="27">
        <f t="shared" si="31"/>
        <v>3.1785529430020415E-2</v>
      </c>
      <c r="L501" s="27">
        <f t="shared" si="33"/>
        <v>8.963746979475419E-3</v>
      </c>
      <c r="M501" s="27">
        <f t="shared" si="32"/>
        <v>5.6479757194040671E-3</v>
      </c>
    </row>
    <row r="502" spans="1:13" x14ac:dyDescent="0.2">
      <c r="A502" s="42">
        <v>43123</v>
      </c>
      <c r="B502">
        <v>171.43263200000001</v>
      </c>
      <c r="C502">
        <v>1362.540039</v>
      </c>
      <c r="D502">
        <v>88.777434999999997</v>
      </c>
      <c r="E502">
        <v>250.28999300000001</v>
      </c>
      <c r="F502">
        <v>83.804726000000002</v>
      </c>
      <c r="G502">
        <v>78.914000000000001</v>
      </c>
      <c r="H502" s="26">
        <f t="shared" si="31"/>
        <v>2.2583431665832278E-4</v>
      </c>
      <c r="I502" s="27">
        <f t="shared" si="31"/>
        <v>2.6196251381298767E-2</v>
      </c>
      <c r="J502" s="27">
        <f t="shared" si="31"/>
        <v>3.1607354670924628E-3</v>
      </c>
      <c r="K502" s="27">
        <f t="shared" si="31"/>
        <v>9.5118383897553865E-2</v>
      </c>
      <c r="L502" s="27">
        <f t="shared" si="33"/>
        <v>-3.139407608373436E-2</v>
      </c>
      <c r="M502" s="27">
        <f t="shared" si="32"/>
        <v>-1.2410877572927124E-3</v>
      </c>
    </row>
    <row r="503" spans="1:13" x14ac:dyDescent="0.2">
      <c r="A503" s="42">
        <v>43124</v>
      </c>
      <c r="B503">
        <v>168.70195000000001</v>
      </c>
      <c r="C503">
        <v>1357.51001</v>
      </c>
      <c r="D503">
        <v>88.700134000000006</v>
      </c>
      <c r="E503">
        <v>261.29998799999998</v>
      </c>
      <c r="F503">
        <v>83.108306999999996</v>
      </c>
      <c r="G503">
        <v>79.992999999999995</v>
      </c>
      <c r="H503" s="26">
        <f t="shared" si="31"/>
        <v>-1.6056824641363616E-2</v>
      </c>
      <c r="I503" s="27">
        <f t="shared" si="31"/>
        <v>-3.6984868977541019E-3</v>
      </c>
      <c r="J503" s="27">
        <f t="shared" si="31"/>
        <v>-8.7110732160376205E-4</v>
      </c>
      <c r="K503" s="27">
        <f t="shared" si="31"/>
        <v>4.3048908987805848E-2</v>
      </c>
      <c r="L503" s="27">
        <f t="shared" si="33"/>
        <v>-8.3447413149549399E-3</v>
      </c>
      <c r="M503" s="27">
        <f t="shared" si="32"/>
        <v>1.3580478937071898E-2</v>
      </c>
    </row>
    <row r="504" spans="1:13" x14ac:dyDescent="0.2">
      <c r="A504" s="42">
        <v>43125</v>
      </c>
      <c r="B504">
        <v>165.69044500000001</v>
      </c>
      <c r="C504">
        <v>1377.9499510000001</v>
      </c>
      <c r="D504">
        <v>89.192824999999999</v>
      </c>
      <c r="E504">
        <v>269.70001200000002</v>
      </c>
      <c r="F504">
        <v>83.136550999999997</v>
      </c>
      <c r="G504">
        <v>79.108000000000004</v>
      </c>
      <c r="H504" s="26">
        <f t="shared" si="31"/>
        <v>-1.8012290149530284E-2</v>
      </c>
      <c r="I504" s="27">
        <f t="shared" si="31"/>
        <v>1.4944705255097225E-2</v>
      </c>
      <c r="J504" s="27">
        <f t="shared" si="31"/>
        <v>5.5391991063339892E-3</v>
      </c>
      <c r="K504" s="27">
        <f t="shared" si="31"/>
        <v>3.1641148037224814E-2</v>
      </c>
      <c r="L504" s="27">
        <f t="shared" si="33"/>
        <v>3.397879562895864E-4</v>
      </c>
      <c r="M504" s="27">
        <f t="shared" si="32"/>
        <v>-1.1125123385754677E-2</v>
      </c>
    </row>
    <row r="505" spans="1:13" x14ac:dyDescent="0.2">
      <c r="A505" s="42">
        <v>43126</v>
      </c>
      <c r="B505">
        <v>166.07775899999999</v>
      </c>
      <c r="C505">
        <v>1402.0500489999999</v>
      </c>
      <c r="D505">
        <v>90.864044000000007</v>
      </c>
      <c r="E505">
        <v>274.60000600000001</v>
      </c>
      <c r="F505">
        <v>82.562477000000001</v>
      </c>
      <c r="G505">
        <v>79.709000000000003</v>
      </c>
      <c r="H505" s="26">
        <f t="shared" si="31"/>
        <v>2.3348480733493921E-3</v>
      </c>
      <c r="I505" s="27">
        <f t="shared" si="31"/>
        <v>1.7338634360538271E-2</v>
      </c>
      <c r="J505" s="27">
        <f t="shared" si="31"/>
        <v>1.8563768244156693E-2</v>
      </c>
      <c r="K505" s="27">
        <f t="shared" si="31"/>
        <v>1.8005240544268712E-2</v>
      </c>
      <c r="L505" s="27">
        <f t="shared" si="33"/>
        <v>-6.9291450148819605E-3</v>
      </c>
      <c r="M505" s="27">
        <f t="shared" si="32"/>
        <v>7.5684954240027051E-3</v>
      </c>
    </row>
    <row r="506" spans="1:13" x14ac:dyDescent="0.2">
      <c r="A506" s="42">
        <v>43129</v>
      </c>
      <c r="B506">
        <v>162.64021299999999</v>
      </c>
      <c r="C506">
        <v>1417.6800539999999</v>
      </c>
      <c r="D506">
        <v>90.728790000000004</v>
      </c>
      <c r="E506">
        <v>284.58999599999999</v>
      </c>
      <c r="F506">
        <v>81.743720999999994</v>
      </c>
      <c r="G506">
        <v>79.260999999999996</v>
      </c>
      <c r="H506" s="26">
        <f t="shared" si="31"/>
        <v>-2.091562742921757E-2</v>
      </c>
      <c r="I506" s="27">
        <f t="shared" si="31"/>
        <v>1.1086284511963607E-2</v>
      </c>
      <c r="J506" s="27">
        <f t="shared" si="31"/>
        <v>-1.4896405549906951E-3</v>
      </c>
      <c r="K506" s="27">
        <f t="shared" si="31"/>
        <v>3.5734018764855734E-2</v>
      </c>
      <c r="L506" s="27">
        <f t="shared" si="33"/>
        <v>-9.9663042175911851E-3</v>
      </c>
      <c r="M506" s="27">
        <f t="shared" si="32"/>
        <v>-5.6362984965655132E-3</v>
      </c>
    </row>
    <row r="507" spans="1:13" x14ac:dyDescent="0.2">
      <c r="A507" s="42">
        <v>43130</v>
      </c>
      <c r="B507">
        <v>161.68158</v>
      </c>
      <c r="C507">
        <v>1437.8199460000001</v>
      </c>
      <c r="D507">
        <v>89.588881999999998</v>
      </c>
      <c r="E507">
        <v>278.79998799999998</v>
      </c>
      <c r="F507">
        <v>81.828415000000007</v>
      </c>
      <c r="G507">
        <v>79.745999999999995</v>
      </c>
      <c r="H507" s="26">
        <f t="shared" si="31"/>
        <v>-5.9116335226361855E-3</v>
      </c>
      <c r="I507" s="27">
        <f t="shared" si="31"/>
        <v>1.4106269279170877E-2</v>
      </c>
      <c r="J507" s="27">
        <f t="shared" si="31"/>
        <v>-1.2643499359854113E-2</v>
      </c>
      <c r="K507" s="27">
        <f t="shared" si="31"/>
        <v>-2.0554898103928958E-2</v>
      </c>
      <c r="L507" s="27">
        <f t="shared" si="33"/>
        <v>1.035555439205743E-3</v>
      </c>
      <c r="M507" s="27">
        <f t="shared" si="32"/>
        <v>6.1003792800350164E-3</v>
      </c>
    </row>
    <row r="508" spans="1:13" x14ac:dyDescent="0.2">
      <c r="A508" s="42">
        <v>43131</v>
      </c>
      <c r="B508">
        <v>162.127014</v>
      </c>
      <c r="C508">
        <v>1450.8900149999999</v>
      </c>
      <c r="D508">
        <v>91.781754000000006</v>
      </c>
      <c r="E508">
        <v>270.29998799999998</v>
      </c>
      <c r="F508">
        <v>81.254340999999997</v>
      </c>
      <c r="G508">
        <v>79.754999999999995</v>
      </c>
      <c r="H508" s="26">
        <f t="shared" si="31"/>
        <v>2.7512196354198605E-3</v>
      </c>
      <c r="I508" s="27">
        <f t="shared" si="31"/>
        <v>9.0491315259473154E-3</v>
      </c>
      <c r="J508" s="27">
        <f t="shared" si="31"/>
        <v>2.4182292241189531E-2</v>
      </c>
      <c r="K508" s="27">
        <f t="shared" si="31"/>
        <v>-3.0962226957476555E-2</v>
      </c>
      <c r="L508" s="27">
        <f t="shared" si="33"/>
        <v>-7.0403074523380038E-3</v>
      </c>
      <c r="M508" s="27">
        <f t="shared" si="32"/>
        <v>1.1285195716071133E-4</v>
      </c>
    </row>
    <row r="509" spans="1:13" x14ac:dyDescent="0.2">
      <c r="J509" s="2"/>
    </row>
    <row r="510" spans="1:13" x14ac:dyDescent="0.2">
      <c r="J510" s="2"/>
    </row>
  </sheetData>
  <mergeCells count="2">
    <mergeCell ref="H1:M1"/>
    <mergeCell ref="B1:G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CD49-6EC0-4010-B829-B3A78904CAFE}">
  <dimension ref="A1:Q508"/>
  <sheetViews>
    <sheetView zoomScale="101" workbookViewId="0">
      <selection activeCell="N6" sqref="N6"/>
    </sheetView>
  </sheetViews>
  <sheetFormatPr baseColWidth="10" defaultColWidth="8.83203125" defaultRowHeight="15" x14ac:dyDescent="0.2"/>
  <cols>
    <col min="1" max="1" width="12.5" customWidth="1"/>
    <col min="2" max="2" width="1.5" customWidth="1"/>
    <col min="3" max="3" width="1.6640625" customWidth="1"/>
    <col min="4" max="6" width="1.5" customWidth="1"/>
    <col min="7" max="7" width="7.1640625" customWidth="1"/>
    <col min="8" max="8" width="14.83203125" bestFit="1" customWidth="1"/>
    <col min="9" max="9" width="15.83203125" bestFit="1" customWidth="1"/>
    <col min="10" max="10" width="15.1640625" bestFit="1" customWidth="1"/>
    <col min="11" max="11" width="14.6640625" bestFit="1" customWidth="1"/>
    <col min="12" max="12" width="12.6640625" bestFit="1" customWidth="1"/>
    <col min="13" max="13" width="9.5" bestFit="1" customWidth="1"/>
    <col min="16" max="16" width="13.83203125" style="76" customWidth="1"/>
    <col min="17" max="17" width="14.6640625" bestFit="1" customWidth="1"/>
  </cols>
  <sheetData>
    <row r="1" spans="1:17" ht="16" thickBot="1" x14ac:dyDescent="0.25">
      <c r="B1" s="205" t="s">
        <v>0</v>
      </c>
      <c r="C1" s="206"/>
      <c r="D1" s="206"/>
      <c r="E1" s="206"/>
      <c r="F1" s="206"/>
      <c r="G1" s="207"/>
      <c r="H1" s="208" t="s">
        <v>15</v>
      </c>
      <c r="I1" s="209"/>
      <c r="J1" s="209"/>
      <c r="K1" s="209"/>
      <c r="L1" s="209"/>
      <c r="M1" s="210"/>
      <c r="P1" s="211" t="s">
        <v>45</v>
      </c>
      <c r="Q1" s="211"/>
    </row>
    <row r="2" spans="1:17" ht="16" thickBot="1" x14ac:dyDescent="0.25">
      <c r="B2" s="29" t="s">
        <v>1</v>
      </c>
      <c r="C2" s="28" t="s">
        <v>2</v>
      </c>
      <c r="D2" s="28" t="s">
        <v>3</v>
      </c>
      <c r="E2" s="28" t="s">
        <v>4</v>
      </c>
      <c r="F2" s="28" t="s">
        <v>5</v>
      </c>
      <c r="G2" s="33" t="s">
        <v>6</v>
      </c>
      <c r="H2" s="36" t="s">
        <v>1</v>
      </c>
      <c r="I2" s="35" t="s">
        <v>2</v>
      </c>
      <c r="J2" s="35" t="s">
        <v>3</v>
      </c>
      <c r="K2" s="35" t="s">
        <v>4</v>
      </c>
      <c r="L2" s="35" t="s">
        <v>5</v>
      </c>
      <c r="M2" s="37" t="s">
        <v>6</v>
      </c>
      <c r="P2" s="78">
        <v>0.2</v>
      </c>
      <c r="Q2" s="81" t="s">
        <v>16</v>
      </c>
    </row>
    <row r="3" spans="1:17" ht="16" thickBot="1" x14ac:dyDescent="0.25">
      <c r="A3" s="41" t="s">
        <v>7</v>
      </c>
      <c r="B3" s="30" t="s">
        <v>8</v>
      </c>
      <c r="C3" s="31" t="s">
        <v>9</v>
      </c>
      <c r="D3" s="31" t="s">
        <v>10</v>
      </c>
      <c r="E3" s="31" t="s">
        <v>11</v>
      </c>
      <c r="F3" s="31" t="s">
        <v>12</v>
      </c>
      <c r="G3" s="34" t="s">
        <v>13</v>
      </c>
      <c r="H3" s="38" t="s">
        <v>8</v>
      </c>
      <c r="I3" s="39" t="s">
        <v>9</v>
      </c>
      <c r="J3" s="39" t="s">
        <v>10</v>
      </c>
      <c r="K3" s="39" t="s">
        <v>11</v>
      </c>
      <c r="L3" s="39" t="s">
        <v>12</v>
      </c>
      <c r="M3" s="40" t="s">
        <v>13</v>
      </c>
      <c r="N3" s="77" t="s">
        <v>46</v>
      </c>
      <c r="P3" s="79">
        <v>0.2</v>
      </c>
      <c r="Q3" s="82" t="s">
        <v>17</v>
      </c>
    </row>
    <row r="4" spans="1:17" x14ac:dyDescent="0.2">
      <c r="A4" s="158">
        <v>42401</v>
      </c>
      <c r="B4" s="25">
        <v>89.897827000000007</v>
      </c>
      <c r="C4" s="25">
        <v>574.80999799999995</v>
      </c>
      <c r="D4" s="25">
        <v>50.316063</v>
      </c>
      <c r="E4" s="25">
        <v>94.089995999999999</v>
      </c>
      <c r="F4" s="25">
        <v>71.751609999999999</v>
      </c>
      <c r="G4" s="25">
        <v>111.46299999999999</v>
      </c>
      <c r="H4" s="25"/>
      <c r="I4" s="25"/>
      <c r="J4" s="25"/>
      <c r="K4" s="25"/>
      <c r="L4" s="25"/>
      <c r="M4" s="85"/>
      <c r="N4" s="25"/>
      <c r="P4" s="79">
        <v>0.2</v>
      </c>
      <c r="Q4" s="82" t="s">
        <v>18</v>
      </c>
    </row>
    <row r="5" spans="1:17" x14ac:dyDescent="0.2">
      <c r="A5" s="1">
        <v>42402</v>
      </c>
      <c r="B5">
        <v>88.079926</v>
      </c>
      <c r="C5">
        <v>552.09997599999997</v>
      </c>
      <c r="D5">
        <v>48.743403999999998</v>
      </c>
      <c r="E5">
        <v>91.489998</v>
      </c>
      <c r="F5">
        <v>70.955566000000005</v>
      </c>
      <c r="G5">
        <v>114.991</v>
      </c>
      <c r="H5">
        <f t="shared" ref="H5:H68" si="0">(B5-B4)/B4</f>
        <v>-2.0221856975475124E-2</v>
      </c>
      <c r="I5">
        <f t="shared" ref="I5:I68" si="1">(C5-C4)/C4</f>
        <v>-3.950874563597967E-2</v>
      </c>
      <c r="J5">
        <f t="shared" ref="J5:J68" si="2">(D5-D4)/D4</f>
        <v>-3.1255605193116986E-2</v>
      </c>
      <c r="K5">
        <f t="shared" ref="K5:K68" si="3">(E5-E4)/E4</f>
        <v>-2.7633097146693462E-2</v>
      </c>
      <c r="L5">
        <f t="shared" ref="L5:L68" si="4">(F5-F4)/F4</f>
        <v>-1.1094440947039305E-2</v>
      </c>
      <c r="M5" s="86">
        <f t="shared" ref="M5:M68" si="5">(G5-G4)/G4</f>
        <v>3.1651758879628268E-2</v>
      </c>
      <c r="N5" s="2">
        <f t="shared" ref="N5:N68" si="6">MMULT(H5:L5,$P$2:$P$6)</f>
        <v>-2.5942749179660909E-2</v>
      </c>
      <c r="P5" s="79">
        <v>0.2</v>
      </c>
      <c r="Q5" s="82" t="s">
        <v>19</v>
      </c>
    </row>
    <row r="6" spans="1:17" ht="16" thickBot="1" x14ac:dyDescent="0.25">
      <c r="A6" s="1">
        <v>42403</v>
      </c>
      <c r="B6">
        <v>89.823241999999993</v>
      </c>
      <c r="C6">
        <v>531.07000700000003</v>
      </c>
      <c r="D6">
        <v>47.970860000000002</v>
      </c>
      <c r="E6">
        <v>90.739998</v>
      </c>
      <c r="F6">
        <v>71.733909999999995</v>
      </c>
      <c r="G6">
        <v>112.15900000000001</v>
      </c>
      <c r="H6">
        <f t="shared" si="0"/>
        <v>1.9792432613987356E-2</v>
      </c>
      <c r="I6">
        <f t="shared" si="1"/>
        <v>-3.809087106354074E-2</v>
      </c>
      <c r="J6">
        <f t="shared" si="2"/>
        <v>-1.5849200847770015E-2</v>
      </c>
      <c r="K6">
        <f t="shared" si="3"/>
        <v>-8.1976174051288098E-3</v>
      </c>
      <c r="L6">
        <f t="shared" si="4"/>
        <v>1.0969456575118997E-2</v>
      </c>
      <c r="M6" s="86">
        <f t="shared" si="5"/>
        <v>-2.4628014366341659E-2</v>
      </c>
      <c r="N6" s="2">
        <f t="shared" si="6"/>
        <v>-6.2751600254666419E-3</v>
      </c>
      <c r="P6" s="80">
        <v>0.2</v>
      </c>
      <c r="Q6" s="83" t="s">
        <v>20</v>
      </c>
    </row>
    <row r="7" spans="1:17" x14ac:dyDescent="0.2">
      <c r="A7" s="1">
        <v>42404</v>
      </c>
      <c r="B7">
        <v>90.544990999999996</v>
      </c>
      <c r="C7">
        <v>536.26000999999997</v>
      </c>
      <c r="D7">
        <v>47.823718999999997</v>
      </c>
      <c r="E7">
        <v>89.709998999999996</v>
      </c>
      <c r="F7">
        <v>71.380104000000003</v>
      </c>
      <c r="G7">
        <v>111.876</v>
      </c>
      <c r="H7">
        <f t="shared" si="0"/>
        <v>8.0352143156890588E-3</v>
      </c>
      <c r="I7">
        <f t="shared" si="1"/>
        <v>9.7727285133613895E-3</v>
      </c>
      <c r="J7">
        <f t="shared" si="2"/>
        <v>-3.0672996064695286E-3</v>
      </c>
      <c r="K7">
        <f t="shared" si="3"/>
        <v>-1.1351102300002296E-2</v>
      </c>
      <c r="L7">
        <f t="shared" si="4"/>
        <v>-4.9322001268297189E-3</v>
      </c>
      <c r="M7" s="86">
        <f t="shared" si="5"/>
        <v>-2.5232036662238538E-3</v>
      </c>
      <c r="N7" s="2">
        <f t="shared" si="6"/>
        <v>-3.0853184085021901E-4</v>
      </c>
    </row>
    <row r="8" spans="1:17" x14ac:dyDescent="0.2">
      <c r="A8" s="1">
        <v>42405</v>
      </c>
      <c r="B8">
        <v>88.126694000000001</v>
      </c>
      <c r="C8">
        <v>502.13000499999998</v>
      </c>
      <c r="D8">
        <v>46.131495999999999</v>
      </c>
      <c r="E8">
        <v>82.790001000000004</v>
      </c>
      <c r="F8">
        <v>71.822379999999995</v>
      </c>
      <c r="G8">
        <v>112.41200000000001</v>
      </c>
      <c r="H8">
        <f t="shared" si="0"/>
        <v>-2.6708236129815238E-2</v>
      </c>
      <c r="I8">
        <f t="shared" si="1"/>
        <v>-6.364450893886342E-2</v>
      </c>
      <c r="J8">
        <f t="shared" si="2"/>
        <v>-3.5384596501162921E-2</v>
      </c>
      <c r="K8">
        <f t="shared" si="3"/>
        <v>-7.7137421437269135E-2</v>
      </c>
      <c r="L8">
        <f t="shared" si="4"/>
        <v>6.1960683049718246E-3</v>
      </c>
      <c r="M8" s="86">
        <f t="shared" si="5"/>
        <v>4.7910186277664675E-3</v>
      </c>
      <c r="N8" s="2">
        <f t="shared" si="6"/>
        <v>-3.9335738940427779E-2</v>
      </c>
    </row>
    <row r="9" spans="1:17" x14ac:dyDescent="0.2">
      <c r="A9" s="1">
        <v>42408</v>
      </c>
      <c r="B9">
        <v>89.054657000000006</v>
      </c>
      <c r="C9">
        <v>488.10000600000001</v>
      </c>
      <c r="D9">
        <v>45.441710999999998</v>
      </c>
      <c r="E9">
        <v>83.32</v>
      </c>
      <c r="F9">
        <v>73.078377000000003</v>
      </c>
      <c r="G9">
        <v>112.325</v>
      </c>
      <c r="H9">
        <f t="shared" si="0"/>
        <v>1.0529874183184558E-2</v>
      </c>
      <c r="I9">
        <f t="shared" si="1"/>
        <v>-2.7940969191833052E-2</v>
      </c>
      <c r="J9">
        <f t="shared" si="2"/>
        <v>-1.4952582504586467E-2</v>
      </c>
      <c r="K9">
        <f t="shared" si="3"/>
        <v>6.4017271844215755E-3</v>
      </c>
      <c r="L9">
        <f t="shared" si="4"/>
        <v>1.7487543576250299E-2</v>
      </c>
      <c r="M9" s="86">
        <f t="shared" si="5"/>
        <v>-7.7393872540301115E-4</v>
      </c>
      <c r="N9" s="2">
        <f t="shared" si="6"/>
        <v>-1.6948813505126164E-3</v>
      </c>
    </row>
    <row r="10" spans="1:17" x14ac:dyDescent="0.2">
      <c r="A10" s="1">
        <v>42409</v>
      </c>
      <c r="B10">
        <v>89.035904000000002</v>
      </c>
      <c r="C10">
        <v>482.07000699999998</v>
      </c>
      <c r="D10">
        <v>45.322163000000003</v>
      </c>
      <c r="E10">
        <v>86.129997000000003</v>
      </c>
      <c r="F10">
        <v>73.096062000000003</v>
      </c>
      <c r="G10">
        <v>115.42700000000001</v>
      </c>
      <c r="H10">
        <f t="shared" si="0"/>
        <v>-2.1057854391605589E-4</v>
      </c>
      <c r="I10">
        <f t="shared" si="1"/>
        <v>-1.235402361375925E-2</v>
      </c>
      <c r="J10">
        <f t="shared" si="2"/>
        <v>-2.6307988270951035E-3</v>
      </c>
      <c r="K10">
        <f t="shared" si="3"/>
        <v>3.3725360057609337E-2</v>
      </c>
      <c r="L10">
        <f t="shared" si="4"/>
        <v>2.4200044836792382E-4</v>
      </c>
      <c r="M10" s="86">
        <f t="shared" si="5"/>
        <v>2.7616292009793045E-2</v>
      </c>
      <c r="N10" s="2">
        <f t="shared" si="6"/>
        <v>3.7543919042413707E-3</v>
      </c>
    </row>
    <row r="11" spans="1:17" x14ac:dyDescent="0.2">
      <c r="A11" s="1">
        <v>42410</v>
      </c>
      <c r="B11">
        <v>88.361023000000003</v>
      </c>
      <c r="C11">
        <v>490.48001099999999</v>
      </c>
      <c r="D11">
        <v>45.717632000000002</v>
      </c>
      <c r="E11">
        <v>88.449996999999996</v>
      </c>
      <c r="F11">
        <v>72.193862999999993</v>
      </c>
      <c r="G11">
        <v>115.51900000000001</v>
      </c>
      <c r="H11">
        <f t="shared" si="0"/>
        <v>-7.5798747435641151E-3</v>
      </c>
      <c r="I11">
        <f t="shared" si="1"/>
        <v>1.7445607231067615E-2</v>
      </c>
      <c r="J11">
        <f t="shared" si="2"/>
        <v>8.725730940952631E-3</v>
      </c>
      <c r="K11">
        <f t="shared" si="3"/>
        <v>2.693602787423751E-2</v>
      </c>
      <c r="L11">
        <f t="shared" si="4"/>
        <v>-1.2342648499997307E-2</v>
      </c>
      <c r="M11" s="86">
        <f t="shared" si="5"/>
        <v>7.9704055376990433E-4</v>
      </c>
      <c r="N11" s="2">
        <f t="shared" si="6"/>
        <v>6.6369685605392661E-3</v>
      </c>
    </row>
    <row r="12" spans="1:17" x14ac:dyDescent="0.2">
      <c r="A12" s="1">
        <v>42411</v>
      </c>
      <c r="B12">
        <v>87.826744000000005</v>
      </c>
      <c r="C12">
        <v>503.82000699999998</v>
      </c>
      <c r="D12">
        <v>45.699233999999997</v>
      </c>
      <c r="E12">
        <v>86.349997999999999</v>
      </c>
      <c r="F12">
        <v>70.672493000000003</v>
      </c>
      <c r="G12">
        <v>116.069</v>
      </c>
      <c r="H12">
        <f t="shared" si="0"/>
        <v>-6.0465461111739041E-3</v>
      </c>
      <c r="I12">
        <f t="shared" si="1"/>
        <v>2.7197838241770845E-2</v>
      </c>
      <c r="J12">
        <f t="shared" si="2"/>
        <v>-4.0242679235890429E-4</v>
      </c>
      <c r="K12">
        <f t="shared" si="3"/>
        <v>-2.3742216746485554E-2</v>
      </c>
      <c r="L12">
        <f t="shared" si="4"/>
        <v>-2.1073397887019712E-2</v>
      </c>
      <c r="M12" s="86">
        <f t="shared" si="5"/>
        <v>4.7611215471047809E-3</v>
      </c>
      <c r="N12" s="2">
        <f t="shared" si="6"/>
        <v>-4.8133498590534453E-3</v>
      </c>
    </row>
    <row r="13" spans="1:17" x14ac:dyDescent="0.2">
      <c r="A13" s="1">
        <v>42412</v>
      </c>
      <c r="B13">
        <v>88.098572000000004</v>
      </c>
      <c r="C13">
        <v>507.07998700000002</v>
      </c>
      <c r="D13">
        <v>46.444186999999999</v>
      </c>
      <c r="E13">
        <v>87.400002000000001</v>
      </c>
      <c r="F13">
        <v>71.636619999999994</v>
      </c>
      <c r="G13">
        <v>113.663</v>
      </c>
      <c r="H13">
        <f t="shared" si="0"/>
        <v>3.0950481324913885E-3</v>
      </c>
      <c r="I13">
        <f t="shared" si="1"/>
        <v>6.4705250976665593E-3</v>
      </c>
      <c r="J13">
        <f t="shared" si="2"/>
        <v>1.6301214151642072E-2</v>
      </c>
      <c r="K13">
        <f t="shared" si="3"/>
        <v>1.2159861312330329E-2</v>
      </c>
      <c r="L13">
        <f t="shared" si="4"/>
        <v>1.36421818316214E-2</v>
      </c>
      <c r="M13" s="86">
        <f t="shared" si="5"/>
        <v>-2.0729049100104299E-2</v>
      </c>
      <c r="N13" s="2">
        <f t="shared" si="6"/>
        <v>1.0333766105150351E-2</v>
      </c>
    </row>
    <row r="14" spans="1:17" x14ac:dyDescent="0.2">
      <c r="A14" s="1">
        <v>42416</v>
      </c>
      <c r="B14">
        <v>90.582465999999997</v>
      </c>
      <c r="C14">
        <v>521.09997599999997</v>
      </c>
      <c r="D14">
        <v>47.324162000000001</v>
      </c>
      <c r="E14">
        <v>89.050003000000004</v>
      </c>
      <c r="F14">
        <v>72.061171999999999</v>
      </c>
      <c r="G14">
        <v>111.376</v>
      </c>
      <c r="H14">
        <f t="shared" si="0"/>
        <v>2.8194486512221697E-2</v>
      </c>
      <c r="I14">
        <f t="shared" si="1"/>
        <v>2.7648476294529746E-2</v>
      </c>
      <c r="J14">
        <f t="shared" si="2"/>
        <v>1.8946935167580857E-2</v>
      </c>
      <c r="K14">
        <f t="shared" si="3"/>
        <v>1.8878729545109201E-2</v>
      </c>
      <c r="L14">
        <f t="shared" si="4"/>
        <v>5.9264661007178403E-3</v>
      </c>
      <c r="M14" s="86">
        <f t="shared" si="5"/>
        <v>-2.0120883664868885E-2</v>
      </c>
      <c r="N14" s="2">
        <f t="shared" si="6"/>
        <v>1.9919018724031869E-2</v>
      </c>
    </row>
    <row r="15" spans="1:17" x14ac:dyDescent="0.2">
      <c r="A15" s="1">
        <v>42417</v>
      </c>
      <c r="B15">
        <v>91.969711000000004</v>
      </c>
      <c r="C15">
        <v>534.09997599999997</v>
      </c>
      <c r="D15">
        <v>48.556125999999999</v>
      </c>
      <c r="E15">
        <v>94.760002</v>
      </c>
      <c r="F15">
        <v>72.928000999999995</v>
      </c>
      <c r="G15">
        <v>107.285</v>
      </c>
      <c r="H15">
        <f t="shared" si="0"/>
        <v>1.5314718855192208E-2</v>
      </c>
      <c r="I15">
        <f t="shared" si="1"/>
        <v>2.4947228168745877E-2</v>
      </c>
      <c r="J15">
        <f t="shared" si="2"/>
        <v>2.6032452513369341E-2</v>
      </c>
      <c r="K15">
        <f t="shared" si="3"/>
        <v>6.4121266789850598E-2</v>
      </c>
      <c r="L15">
        <f t="shared" si="4"/>
        <v>1.2029071633750221E-2</v>
      </c>
      <c r="M15" s="86">
        <f t="shared" si="5"/>
        <v>-3.6731432265479168E-2</v>
      </c>
      <c r="N15" s="2">
        <f t="shared" si="6"/>
        <v>2.8488947592181652E-2</v>
      </c>
    </row>
    <row r="16" spans="1:17" x14ac:dyDescent="0.2">
      <c r="A16" s="1">
        <v>42418</v>
      </c>
      <c r="B16">
        <v>90.226287999999997</v>
      </c>
      <c r="C16">
        <v>525</v>
      </c>
      <c r="D16">
        <v>48.343074999999999</v>
      </c>
      <c r="E16">
        <v>90.489998</v>
      </c>
      <c r="F16">
        <v>72.512282999999996</v>
      </c>
      <c r="G16">
        <v>109.925</v>
      </c>
      <c r="H16">
        <f t="shared" si="0"/>
        <v>-1.8956491012568334E-2</v>
      </c>
      <c r="I16">
        <f t="shared" si="1"/>
        <v>-1.7037963693898331E-2</v>
      </c>
      <c r="J16">
        <f t="shared" si="2"/>
        <v>-4.3877264837808537E-3</v>
      </c>
      <c r="K16">
        <f t="shared" si="3"/>
        <v>-4.5061248521290662E-2</v>
      </c>
      <c r="L16">
        <f t="shared" si="4"/>
        <v>-5.7003893470218428E-3</v>
      </c>
      <c r="M16" s="86">
        <f t="shared" si="5"/>
        <v>2.4607354243370468E-2</v>
      </c>
      <c r="N16" s="2">
        <f t="shared" si="6"/>
        <v>-1.8228763811712005E-2</v>
      </c>
    </row>
    <row r="17" spans="1:14" x14ac:dyDescent="0.2">
      <c r="A17" s="1">
        <v>42419</v>
      </c>
      <c r="B17">
        <v>90.020072999999996</v>
      </c>
      <c r="C17">
        <v>534.90002400000003</v>
      </c>
      <c r="D17">
        <v>48.000340000000001</v>
      </c>
      <c r="E17">
        <v>89.230002999999996</v>
      </c>
      <c r="F17">
        <v>72.344238000000004</v>
      </c>
      <c r="G17">
        <v>110.98</v>
      </c>
      <c r="H17">
        <f t="shared" si="0"/>
        <v>-2.285531241183282E-3</v>
      </c>
      <c r="I17">
        <f t="shared" si="1"/>
        <v>1.8857188571428631E-2</v>
      </c>
      <c r="J17">
        <f t="shared" si="2"/>
        <v>-7.0896400363443489E-3</v>
      </c>
      <c r="K17">
        <f t="shared" si="3"/>
        <v>-1.3924135571314783E-2</v>
      </c>
      <c r="L17">
        <f t="shared" si="4"/>
        <v>-2.3174694416943434E-3</v>
      </c>
      <c r="M17" s="86">
        <f t="shared" si="5"/>
        <v>9.5974528087332898E-3</v>
      </c>
      <c r="N17" s="2">
        <f t="shared" si="6"/>
        <v>-1.3519175438216258E-3</v>
      </c>
    </row>
    <row r="18" spans="1:14" x14ac:dyDescent="0.2">
      <c r="A18" s="1">
        <v>42422</v>
      </c>
      <c r="B18">
        <v>90.807411000000002</v>
      </c>
      <c r="C18">
        <v>559.5</v>
      </c>
      <c r="D18">
        <v>48.769173000000002</v>
      </c>
      <c r="E18">
        <v>91.93</v>
      </c>
      <c r="F18">
        <v>72.644965999999997</v>
      </c>
      <c r="G18">
        <v>106.107</v>
      </c>
      <c r="H18">
        <f t="shared" si="0"/>
        <v>8.7462492948656625E-3</v>
      </c>
      <c r="I18">
        <f t="shared" si="1"/>
        <v>4.5989857723393875E-2</v>
      </c>
      <c r="J18">
        <f t="shared" si="2"/>
        <v>1.6017240711211644E-2</v>
      </c>
      <c r="K18">
        <f t="shared" si="3"/>
        <v>3.0258846903770814E-2</v>
      </c>
      <c r="L18">
        <f t="shared" si="4"/>
        <v>4.156903276802671E-3</v>
      </c>
      <c r="M18" s="86">
        <f t="shared" si="5"/>
        <v>-4.3908812398630426E-2</v>
      </c>
      <c r="N18" s="2">
        <f t="shared" si="6"/>
        <v>2.1033819582008933E-2</v>
      </c>
    </row>
    <row r="19" spans="1:14" x14ac:dyDescent="0.2">
      <c r="A19" s="1">
        <v>42423</v>
      </c>
      <c r="B19">
        <v>88.754677000000001</v>
      </c>
      <c r="C19">
        <v>552.94000200000005</v>
      </c>
      <c r="D19">
        <v>47.407524000000002</v>
      </c>
      <c r="E19">
        <v>89.120002999999997</v>
      </c>
      <c r="F19">
        <v>72.361915999999994</v>
      </c>
      <c r="G19">
        <v>106.944</v>
      </c>
      <c r="H19">
        <f t="shared" si="0"/>
        <v>-2.2605357617782991E-2</v>
      </c>
      <c r="I19">
        <f t="shared" si="1"/>
        <v>-1.1724750670241198E-2</v>
      </c>
      <c r="J19">
        <f t="shared" si="2"/>
        <v>-2.7920280706830929E-2</v>
      </c>
      <c r="K19">
        <f t="shared" si="3"/>
        <v>-3.0566702926139559E-2</v>
      </c>
      <c r="L19">
        <f t="shared" si="4"/>
        <v>-3.8963470641586221E-3</v>
      </c>
      <c r="M19" s="86">
        <f t="shared" si="5"/>
        <v>7.8882637337781992E-3</v>
      </c>
      <c r="N19" s="2">
        <f t="shared" si="6"/>
        <v>-1.9342687797030661E-2</v>
      </c>
    </row>
    <row r="20" spans="1:14" x14ac:dyDescent="0.2">
      <c r="A20" s="1">
        <v>42424</v>
      </c>
      <c r="B20">
        <v>90.076308999999995</v>
      </c>
      <c r="C20">
        <v>554.03997800000002</v>
      </c>
      <c r="D20">
        <v>47.574257000000003</v>
      </c>
      <c r="E20">
        <v>91.610000999999997</v>
      </c>
      <c r="F20">
        <v>72.140793000000002</v>
      </c>
      <c r="G20">
        <v>105.56</v>
      </c>
      <c r="H20">
        <f t="shared" si="0"/>
        <v>1.4890843442537613E-2</v>
      </c>
      <c r="I20">
        <f t="shared" si="1"/>
        <v>1.9893225232779769E-3</v>
      </c>
      <c r="J20">
        <f t="shared" si="2"/>
        <v>3.5170155690898491E-3</v>
      </c>
      <c r="K20">
        <f t="shared" si="3"/>
        <v>2.7939832991253379E-2</v>
      </c>
      <c r="L20">
        <f t="shared" si="4"/>
        <v>-3.055792497257695E-3</v>
      </c>
      <c r="M20" s="86">
        <f t="shared" si="5"/>
        <v>-1.2941352483542792E-2</v>
      </c>
      <c r="N20" s="2">
        <f t="shared" si="6"/>
        <v>9.0562444057802251E-3</v>
      </c>
    </row>
    <row r="21" spans="1:14" x14ac:dyDescent="0.2">
      <c r="A21" s="1">
        <v>42425</v>
      </c>
      <c r="B21">
        <v>90.694946000000002</v>
      </c>
      <c r="C21">
        <v>555.15002400000003</v>
      </c>
      <c r="D21">
        <v>48.259720000000002</v>
      </c>
      <c r="E21">
        <v>94.529999000000004</v>
      </c>
      <c r="F21">
        <v>72.830710999999994</v>
      </c>
      <c r="G21">
        <v>105.127</v>
      </c>
      <c r="H21">
        <f t="shared" si="0"/>
        <v>6.8679212866060799E-3</v>
      </c>
      <c r="I21">
        <f t="shared" si="1"/>
        <v>2.0035485598117095E-3</v>
      </c>
      <c r="J21">
        <f t="shared" si="2"/>
        <v>1.4408275467129177E-2</v>
      </c>
      <c r="K21">
        <f t="shared" si="3"/>
        <v>3.187422735646523E-2</v>
      </c>
      <c r="L21">
        <f t="shared" si="4"/>
        <v>9.5634934315178867E-3</v>
      </c>
      <c r="M21" s="86">
        <f t="shared" si="5"/>
        <v>-4.1019325502084777E-3</v>
      </c>
      <c r="N21" s="2">
        <f t="shared" si="6"/>
        <v>1.2943493220306017E-2</v>
      </c>
    </row>
    <row r="22" spans="1:14" x14ac:dyDescent="0.2">
      <c r="A22" s="1">
        <v>42426</v>
      </c>
      <c r="B22">
        <v>90.835548000000003</v>
      </c>
      <c r="C22">
        <v>555.22997999999995</v>
      </c>
      <c r="D22">
        <v>47.518673</v>
      </c>
      <c r="E22">
        <v>94.790001000000004</v>
      </c>
      <c r="F22">
        <v>71.733909999999995</v>
      </c>
      <c r="G22">
        <v>105.773</v>
      </c>
      <c r="H22">
        <f t="shared" si="0"/>
        <v>1.5502738156986302E-3</v>
      </c>
      <c r="I22">
        <f t="shared" si="1"/>
        <v>1.4402593270882149E-4</v>
      </c>
      <c r="J22">
        <f t="shared" si="2"/>
        <v>-1.5355393690638939E-2</v>
      </c>
      <c r="K22">
        <f t="shared" si="3"/>
        <v>2.7504707791227213E-3</v>
      </c>
      <c r="L22">
        <f t="shared" si="4"/>
        <v>-1.5059594845916022E-2</v>
      </c>
      <c r="M22" s="86">
        <f t="shared" si="5"/>
        <v>6.1449484908729516E-3</v>
      </c>
      <c r="N22" s="2">
        <f t="shared" si="6"/>
        <v>-5.1940436018049572E-3</v>
      </c>
    </row>
    <row r="23" spans="1:14" x14ac:dyDescent="0.2">
      <c r="A23" s="1">
        <v>42429</v>
      </c>
      <c r="B23">
        <v>90.629340999999997</v>
      </c>
      <c r="C23">
        <v>552.52002000000005</v>
      </c>
      <c r="D23">
        <v>47.129641999999997</v>
      </c>
      <c r="E23">
        <v>93.410004000000001</v>
      </c>
      <c r="F23">
        <v>71.017464000000004</v>
      </c>
      <c r="G23">
        <v>104.72499999999999</v>
      </c>
      <c r="H23">
        <f t="shared" si="0"/>
        <v>-2.2701134582245957E-3</v>
      </c>
      <c r="I23">
        <f t="shared" si="1"/>
        <v>-4.8807883176623683E-3</v>
      </c>
      <c r="J23">
        <f t="shared" si="2"/>
        <v>-8.1869079130219569E-3</v>
      </c>
      <c r="K23">
        <f t="shared" si="3"/>
        <v>-1.4558465929333653E-2</v>
      </c>
      <c r="L23">
        <f t="shared" si="4"/>
        <v>-9.9875498212768643E-3</v>
      </c>
      <c r="M23" s="86">
        <f t="shared" si="5"/>
        <v>-9.9080105508967484E-3</v>
      </c>
      <c r="N23" s="2">
        <f t="shared" si="6"/>
        <v>-7.9767650879038875E-3</v>
      </c>
    </row>
    <row r="24" spans="1:14" x14ac:dyDescent="0.2">
      <c r="A24" s="1">
        <v>42430</v>
      </c>
      <c r="B24">
        <v>94.228645</v>
      </c>
      <c r="C24">
        <v>579.03997800000002</v>
      </c>
      <c r="D24">
        <v>48.704338</v>
      </c>
      <c r="E24">
        <v>98.300003000000004</v>
      </c>
      <c r="F24">
        <v>71.848906999999997</v>
      </c>
      <c r="G24">
        <v>102.38800000000001</v>
      </c>
      <c r="H24">
        <f t="shared" si="0"/>
        <v>3.9714555576433067E-2</v>
      </c>
      <c r="I24">
        <f t="shared" si="1"/>
        <v>4.7998184753558742E-2</v>
      </c>
      <c r="J24">
        <f t="shared" si="2"/>
        <v>3.341200851896993E-2</v>
      </c>
      <c r="K24">
        <f t="shared" si="3"/>
        <v>5.2349842528643969E-2</v>
      </c>
      <c r="L24">
        <f t="shared" si="4"/>
        <v>1.1707585052600484E-2</v>
      </c>
      <c r="M24" s="86">
        <f t="shared" si="5"/>
        <v>-2.2315588445929714E-2</v>
      </c>
      <c r="N24" s="2">
        <f t="shared" si="6"/>
        <v>3.7036435286041246E-2</v>
      </c>
    </row>
    <row r="25" spans="1:14" x14ac:dyDescent="0.2">
      <c r="A25" s="1">
        <v>42431</v>
      </c>
      <c r="B25">
        <v>94.434853000000004</v>
      </c>
      <c r="C25">
        <v>580.21002199999998</v>
      </c>
      <c r="D25">
        <v>49.047066000000001</v>
      </c>
      <c r="E25">
        <v>97.610000999999997</v>
      </c>
      <c r="F25">
        <v>73.016448999999994</v>
      </c>
      <c r="G25">
        <v>103.333</v>
      </c>
      <c r="H25">
        <f t="shared" si="0"/>
        <v>2.188379128236469E-3</v>
      </c>
      <c r="I25">
        <f t="shared" si="1"/>
        <v>2.020661861796288E-3</v>
      </c>
      <c r="J25">
        <f t="shared" si="2"/>
        <v>7.0369091147486906E-3</v>
      </c>
      <c r="K25">
        <f t="shared" si="3"/>
        <v>-7.0193487176191324E-3</v>
      </c>
      <c r="L25">
        <f t="shared" si="4"/>
        <v>1.6249961881813976E-2</v>
      </c>
      <c r="M25" s="86">
        <f t="shared" si="5"/>
        <v>9.2295972184239673E-3</v>
      </c>
      <c r="N25" s="2">
        <f t="shared" si="6"/>
        <v>4.0953126537952578E-3</v>
      </c>
    </row>
    <row r="26" spans="1:14" x14ac:dyDescent="0.2">
      <c r="A26" s="1">
        <v>42432</v>
      </c>
      <c r="B26">
        <v>95.137848000000005</v>
      </c>
      <c r="C26">
        <v>577.48999000000003</v>
      </c>
      <c r="D26">
        <v>48.491283000000003</v>
      </c>
      <c r="E26">
        <v>97.93</v>
      </c>
      <c r="F26">
        <v>73.272964000000002</v>
      </c>
      <c r="G26">
        <v>103.45399999999999</v>
      </c>
      <c r="H26">
        <f t="shared" si="0"/>
        <v>7.4442324805652138E-3</v>
      </c>
      <c r="I26">
        <f t="shared" si="1"/>
        <v>-4.688012783067623E-3</v>
      </c>
      <c r="J26">
        <f t="shared" si="2"/>
        <v>-1.1331625830584812E-2</v>
      </c>
      <c r="K26">
        <f t="shared" si="3"/>
        <v>3.2783423493665358E-3</v>
      </c>
      <c r="L26">
        <f t="shared" si="4"/>
        <v>3.5131125042797877E-3</v>
      </c>
      <c r="M26" s="86">
        <f t="shared" si="5"/>
        <v>1.1709715192629181E-3</v>
      </c>
      <c r="N26" s="2">
        <f t="shared" si="6"/>
        <v>-3.5679025588817963E-4</v>
      </c>
    </row>
    <row r="27" spans="1:14" x14ac:dyDescent="0.2">
      <c r="A27" s="1">
        <v>42433</v>
      </c>
      <c r="B27">
        <v>96.553184999999999</v>
      </c>
      <c r="C27">
        <v>575.14001499999995</v>
      </c>
      <c r="D27">
        <v>48.194870000000002</v>
      </c>
      <c r="E27">
        <v>101.58000199999999</v>
      </c>
      <c r="F27">
        <v>73.847892999999999</v>
      </c>
      <c r="G27">
        <v>102.331</v>
      </c>
      <c r="H27">
        <f t="shared" si="0"/>
        <v>1.4876697652442105E-2</v>
      </c>
      <c r="I27">
        <f t="shared" si="1"/>
        <v>-4.0692913136036969E-3</v>
      </c>
      <c r="J27">
        <f t="shared" si="2"/>
        <v>-6.1127068962065021E-3</v>
      </c>
      <c r="K27">
        <f t="shared" si="3"/>
        <v>3.7271540896558625E-2</v>
      </c>
      <c r="L27">
        <f t="shared" si="4"/>
        <v>7.8464002084042538E-3</v>
      </c>
      <c r="M27" s="86">
        <f t="shared" si="5"/>
        <v>-1.0855066019680153E-2</v>
      </c>
      <c r="N27" s="2">
        <f t="shared" si="6"/>
        <v>9.9625281095189564E-3</v>
      </c>
    </row>
    <row r="28" spans="1:14" x14ac:dyDescent="0.2">
      <c r="A28" s="1">
        <v>42436</v>
      </c>
      <c r="B28">
        <v>95.484656999999999</v>
      </c>
      <c r="C28">
        <v>562.79998799999998</v>
      </c>
      <c r="D28">
        <v>47.268580999999998</v>
      </c>
      <c r="E28">
        <v>95.489998</v>
      </c>
      <c r="F28">
        <v>73.502930000000006</v>
      </c>
      <c r="G28">
        <v>101.995</v>
      </c>
      <c r="H28">
        <f t="shared" si="0"/>
        <v>-1.1066729699284395E-2</v>
      </c>
      <c r="I28">
        <f t="shared" si="1"/>
        <v>-2.1455691967459375E-2</v>
      </c>
      <c r="J28">
        <f t="shared" si="2"/>
        <v>-1.921965968577162E-2</v>
      </c>
      <c r="K28">
        <f t="shared" si="3"/>
        <v>-5.9952784801087067E-2</v>
      </c>
      <c r="L28">
        <f t="shared" si="4"/>
        <v>-4.6712639452014268E-3</v>
      </c>
      <c r="M28" s="86">
        <f t="shared" si="5"/>
        <v>-3.2834624893727073E-3</v>
      </c>
      <c r="N28" s="2">
        <f t="shared" si="6"/>
        <v>-2.3273226019760777E-2</v>
      </c>
    </row>
    <row r="29" spans="1:14" x14ac:dyDescent="0.2">
      <c r="A29" s="1">
        <v>42437</v>
      </c>
      <c r="B29">
        <v>94.697304000000003</v>
      </c>
      <c r="C29">
        <v>560.26000999999997</v>
      </c>
      <c r="D29">
        <v>47.842880000000001</v>
      </c>
      <c r="E29">
        <v>96.230002999999996</v>
      </c>
      <c r="F29">
        <v>73.467567000000003</v>
      </c>
      <c r="G29">
        <v>103.75700000000001</v>
      </c>
      <c r="H29">
        <f t="shared" si="0"/>
        <v>-8.2458588084994219E-3</v>
      </c>
      <c r="I29">
        <f t="shared" si="1"/>
        <v>-4.5131095489647013E-3</v>
      </c>
      <c r="J29">
        <f t="shared" si="2"/>
        <v>1.2149698337676002E-2</v>
      </c>
      <c r="K29">
        <f t="shared" si="3"/>
        <v>7.7495550895288158E-3</v>
      </c>
      <c r="L29">
        <f t="shared" si="4"/>
        <v>-4.811100727549746E-4</v>
      </c>
      <c r="M29" s="86">
        <f t="shared" si="5"/>
        <v>1.7275356635129177E-2</v>
      </c>
      <c r="N29" s="2">
        <f t="shared" si="6"/>
        <v>1.3318349993971439E-3</v>
      </c>
    </row>
    <row r="30" spans="1:14" x14ac:dyDescent="0.2">
      <c r="A30" s="1">
        <v>42438</v>
      </c>
      <c r="B30">
        <v>94.781654000000003</v>
      </c>
      <c r="C30">
        <v>559.46997099999999</v>
      </c>
      <c r="D30">
        <v>48.945174999999999</v>
      </c>
      <c r="E30">
        <v>98</v>
      </c>
      <c r="F30">
        <v>73.379112000000006</v>
      </c>
      <c r="G30">
        <v>101.07</v>
      </c>
      <c r="H30">
        <f t="shared" si="0"/>
        <v>8.9073285549925042E-4</v>
      </c>
      <c r="I30">
        <f t="shared" si="1"/>
        <v>-1.4101292005474009E-3</v>
      </c>
      <c r="J30">
        <f t="shared" si="2"/>
        <v>2.3039896427639765E-2</v>
      </c>
      <c r="K30">
        <f t="shared" si="3"/>
        <v>1.8393400652808912E-2</v>
      </c>
      <c r="L30">
        <f t="shared" si="4"/>
        <v>-1.2040006714799222E-3</v>
      </c>
      <c r="M30" s="86">
        <f t="shared" si="5"/>
        <v>-2.5897047910020642E-2</v>
      </c>
      <c r="N30" s="2">
        <f t="shared" si="6"/>
        <v>7.9419800127841205E-3</v>
      </c>
    </row>
    <row r="31" spans="1:14" x14ac:dyDescent="0.2">
      <c r="A31" s="1">
        <v>42439</v>
      </c>
      <c r="B31">
        <v>94.828529000000003</v>
      </c>
      <c r="C31">
        <v>558.92999299999997</v>
      </c>
      <c r="D31">
        <v>48.213405999999999</v>
      </c>
      <c r="E31">
        <v>97.360000999999997</v>
      </c>
      <c r="F31">
        <v>72.777634000000006</v>
      </c>
      <c r="G31">
        <v>102.14700000000001</v>
      </c>
      <c r="H31">
        <f t="shared" si="0"/>
        <v>4.9455773371500777E-4</v>
      </c>
      <c r="I31">
        <f t="shared" si="1"/>
        <v>-9.6515993349001244E-4</v>
      </c>
      <c r="J31">
        <f t="shared" si="2"/>
        <v>-1.4950789327037852E-2</v>
      </c>
      <c r="K31">
        <f t="shared" si="3"/>
        <v>-6.530602040816358E-3</v>
      </c>
      <c r="L31">
        <f t="shared" si="4"/>
        <v>-8.1968558027794083E-3</v>
      </c>
      <c r="M31" s="86">
        <f t="shared" si="5"/>
        <v>1.0655981003265187E-2</v>
      </c>
      <c r="N31" s="2">
        <f t="shared" si="6"/>
        <v>-6.0297698740817245E-3</v>
      </c>
    </row>
    <row r="32" spans="1:14" x14ac:dyDescent="0.2">
      <c r="A32" s="1">
        <v>42440</v>
      </c>
      <c r="B32">
        <v>95.850196999999994</v>
      </c>
      <c r="C32">
        <v>569.60998500000005</v>
      </c>
      <c r="D32">
        <v>49.158211000000001</v>
      </c>
      <c r="E32">
        <v>97.660004000000001</v>
      </c>
      <c r="F32">
        <v>72.308852999999999</v>
      </c>
      <c r="G32">
        <v>100.60899999999999</v>
      </c>
      <c r="H32">
        <f t="shared" si="0"/>
        <v>1.0773846339006177E-2</v>
      </c>
      <c r="I32">
        <f t="shared" si="1"/>
        <v>1.9107924308510108E-2</v>
      </c>
      <c r="J32">
        <f t="shared" si="2"/>
        <v>1.9596313108433003E-2</v>
      </c>
      <c r="K32">
        <f t="shared" si="3"/>
        <v>3.0813783578330471E-3</v>
      </c>
      <c r="L32">
        <f t="shared" si="4"/>
        <v>-6.4412783740676006E-3</v>
      </c>
      <c r="M32" s="86">
        <f t="shared" si="5"/>
        <v>-1.505673196471762E-2</v>
      </c>
      <c r="N32" s="2">
        <f t="shared" si="6"/>
        <v>9.2236367479429458E-3</v>
      </c>
    </row>
    <row r="33" spans="1:14" x14ac:dyDescent="0.2">
      <c r="A33" s="1">
        <v>42443</v>
      </c>
      <c r="B33">
        <v>96.093909999999994</v>
      </c>
      <c r="C33">
        <v>573.36999500000002</v>
      </c>
      <c r="D33">
        <v>49.250838999999999</v>
      </c>
      <c r="E33">
        <v>98.129997000000003</v>
      </c>
      <c r="F33">
        <v>71.795829999999995</v>
      </c>
      <c r="G33">
        <v>100.068</v>
      </c>
      <c r="H33">
        <f t="shared" si="0"/>
        <v>2.5426447480332215E-3</v>
      </c>
      <c r="I33">
        <f t="shared" si="1"/>
        <v>6.6010254367292482E-3</v>
      </c>
      <c r="J33">
        <f t="shared" si="2"/>
        <v>1.8842833804508816E-3</v>
      </c>
      <c r="K33">
        <f t="shared" si="3"/>
        <v>4.8125433212147144E-3</v>
      </c>
      <c r="L33">
        <f t="shared" si="4"/>
        <v>-7.0948850481697447E-3</v>
      </c>
      <c r="M33" s="86">
        <f t="shared" si="5"/>
        <v>-5.3772525320796034E-3</v>
      </c>
      <c r="N33" s="2">
        <f t="shared" si="6"/>
        <v>1.749122367651664E-3</v>
      </c>
    </row>
    <row r="34" spans="1:14" x14ac:dyDescent="0.2">
      <c r="A34" s="1">
        <v>42444</v>
      </c>
      <c r="B34">
        <v>98.024780000000007</v>
      </c>
      <c r="C34">
        <v>577.02002000000005</v>
      </c>
      <c r="D34">
        <v>49.639876999999998</v>
      </c>
      <c r="E34">
        <v>97.860000999999997</v>
      </c>
      <c r="F34">
        <v>71.919662000000002</v>
      </c>
      <c r="G34">
        <v>100.309</v>
      </c>
      <c r="H34">
        <f t="shared" si="0"/>
        <v>2.0093573047449242E-2</v>
      </c>
      <c r="I34">
        <f t="shared" si="1"/>
        <v>6.3659156074255818E-3</v>
      </c>
      <c r="J34">
        <f t="shared" si="2"/>
        <v>7.8991141653444591E-3</v>
      </c>
      <c r="K34">
        <f t="shared" si="3"/>
        <v>-2.7514114771653984E-3</v>
      </c>
      <c r="L34">
        <f t="shared" si="4"/>
        <v>1.724779837492056E-3</v>
      </c>
      <c r="M34" s="86">
        <f t="shared" si="5"/>
        <v>2.4083623136267303E-3</v>
      </c>
      <c r="N34" s="2">
        <f t="shared" si="6"/>
        <v>6.6663942361091877E-3</v>
      </c>
    </row>
    <row r="35" spans="1:14" x14ac:dyDescent="0.2">
      <c r="A35" s="1">
        <v>42445</v>
      </c>
      <c r="B35">
        <v>99.327659999999995</v>
      </c>
      <c r="C35">
        <v>574.27002000000005</v>
      </c>
      <c r="D35">
        <v>50.343864000000004</v>
      </c>
      <c r="E35">
        <v>99.349997999999999</v>
      </c>
      <c r="F35">
        <v>71.946197999999995</v>
      </c>
      <c r="G35">
        <v>98.727999999999994</v>
      </c>
      <c r="H35">
        <f t="shared" si="0"/>
        <v>1.3291333069046292E-2</v>
      </c>
      <c r="I35">
        <f t="shared" si="1"/>
        <v>-4.7658658359895373E-3</v>
      </c>
      <c r="J35">
        <f t="shared" si="2"/>
        <v>1.4181884455515574E-2</v>
      </c>
      <c r="K35">
        <f t="shared" si="3"/>
        <v>1.5225802010772537E-2</v>
      </c>
      <c r="L35">
        <f t="shared" si="4"/>
        <v>3.6896725126423717E-4</v>
      </c>
      <c r="M35" s="86">
        <f t="shared" si="5"/>
        <v>-1.5761297590445554E-2</v>
      </c>
      <c r="N35" s="2">
        <f t="shared" si="6"/>
        <v>7.6604241901218201E-3</v>
      </c>
    </row>
    <row r="36" spans="1:14" x14ac:dyDescent="0.2">
      <c r="A36" s="1">
        <v>42446</v>
      </c>
      <c r="B36">
        <v>99.168296999999995</v>
      </c>
      <c r="C36">
        <v>559.44000200000005</v>
      </c>
      <c r="D36">
        <v>50.631011999999998</v>
      </c>
      <c r="E36">
        <v>99.720000999999996</v>
      </c>
      <c r="F36">
        <v>73.193366999999995</v>
      </c>
      <c r="G36">
        <v>98.721000000000004</v>
      </c>
      <c r="H36">
        <f t="shared" si="0"/>
        <v>-1.6044171381868761E-3</v>
      </c>
      <c r="I36">
        <f t="shared" si="1"/>
        <v>-2.5824120158666815E-2</v>
      </c>
      <c r="J36">
        <f t="shared" si="2"/>
        <v>5.7037338254368958E-3</v>
      </c>
      <c r="K36">
        <f t="shared" si="3"/>
        <v>3.7242376190082761E-3</v>
      </c>
      <c r="L36">
        <f t="shared" si="4"/>
        <v>1.7334745054908941E-2</v>
      </c>
      <c r="M36" s="86">
        <f t="shared" si="5"/>
        <v>-7.0901871809322505E-5</v>
      </c>
      <c r="N36" s="2">
        <f t="shared" si="6"/>
        <v>-1.3316415949991573E-4</v>
      </c>
    </row>
    <row r="37" spans="1:14" x14ac:dyDescent="0.2">
      <c r="A37" s="1">
        <v>42447</v>
      </c>
      <c r="B37">
        <v>99.280777</v>
      </c>
      <c r="C37">
        <v>552.080017</v>
      </c>
      <c r="D37">
        <v>49.547252999999998</v>
      </c>
      <c r="E37">
        <v>101.120003</v>
      </c>
      <c r="F37">
        <v>73.547165000000007</v>
      </c>
      <c r="G37">
        <v>99.191000000000003</v>
      </c>
      <c r="H37">
        <f t="shared" si="0"/>
        <v>1.1342334536611537E-3</v>
      </c>
      <c r="I37">
        <f t="shared" si="1"/>
        <v>-1.3155986296453736E-2</v>
      </c>
      <c r="J37">
        <f t="shared" si="2"/>
        <v>-2.1405043217386226E-2</v>
      </c>
      <c r="K37">
        <f t="shared" si="3"/>
        <v>1.4039329983560677E-2</v>
      </c>
      <c r="L37">
        <f t="shared" si="4"/>
        <v>4.8337440194548206E-3</v>
      </c>
      <c r="M37" s="86">
        <f t="shared" si="5"/>
        <v>4.7608918062013034E-3</v>
      </c>
      <c r="N37" s="2">
        <f t="shared" si="6"/>
        <v>-2.9107444114326625E-3</v>
      </c>
    </row>
    <row r="38" spans="1:14" x14ac:dyDescent="0.2">
      <c r="A38" s="1">
        <v>42450</v>
      </c>
      <c r="B38">
        <v>99.271407999999994</v>
      </c>
      <c r="C38">
        <v>553.97997999999995</v>
      </c>
      <c r="D38">
        <v>49.889980000000001</v>
      </c>
      <c r="E38">
        <v>101.05999799999999</v>
      </c>
      <c r="F38">
        <v>73.697533000000007</v>
      </c>
      <c r="G38">
        <v>97.462000000000003</v>
      </c>
      <c r="H38">
        <f t="shared" si="0"/>
        <v>-9.4368721550261653E-5</v>
      </c>
      <c r="I38">
        <f t="shared" si="1"/>
        <v>3.4414630877682303E-3</v>
      </c>
      <c r="J38">
        <f t="shared" si="2"/>
        <v>6.9171746009814824E-3</v>
      </c>
      <c r="K38">
        <f t="shared" si="3"/>
        <v>-5.9340385897737626E-4</v>
      </c>
      <c r="L38">
        <f t="shared" si="4"/>
        <v>2.0445111650462702E-3</v>
      </c>
      <c r="M38" s="86">
        <f t="shared" si="5"/>
        <v>-1.7431016926938929E-2</v>
      </c>
      <c r="N38" s="2">
        <f t="shared" si="6"/>
        <v>2.3430752546536693E-3</v>
      </c>
    </row>
    <row r="39" spans="1:14" x14ac:dyDescent="0.2">
      <c r="A39" s="1">
        <v>42451</v>
      </c>
      <c r="B39">
        <v>100.030655</v>
      </c>
      <c r="C39">
        <v>560.47997999999995</v>
      </c>
      <c r="D39">
        <v>50.084502999999998</v>
      </c>
      <c r="E39">
        <v>99.839995999999999</v>
      </c>
      <c r="F39">
        <v>73.184509000000006</v>
      </c>
      <c r="G39">
        <v>95.599000000000004</v>
      </c>
      <c r="H39">
        <f t="shared" si="0"/>
        <v>7.6481941305798955E-3</v>
      </c>
      <c r="I39">
        <f t="shared" si="1"/>
        <v>1.173327599311441E-2</v>
      </c>
      <c r="J39">
        <f t="shared" si="2"/>
        <v>3.8990394463977872E-3</v>
      </c>
      <c r="K39">
        <f t="shared" si="3"/>
        <v>-1.2072056443143743E-2</v>
      </c>
      <c r="L39">
        <f t="shared" si="4"/>
        <v>-6.9612099498636056E-3</v>
      </c>
      <c r="M39" s="86">
        <f t="shared" si="5"/>
        <v>-1.9115142311875392E-2</v>
      </c>
      <c r="N39" s="2">
        <f t="shared" si="6"/>
        <v>8.4944863541694914E-4</v>
      </c>
    </row>
    <row r="40" spans="1:14" x14ac:dyDescent="0.2">
      <c r="A40" s="1">
        <v>42452</v>
      </c>
      <c r="B40">
        <v>99.477622999999994</v>
      </c>
      <c r="C40">
        <v>569.63000499999998</v>
      </c>
      <c r="D40">
        <v>49.991878999999997</v>
      </c>
      <c r="E40">
        <v>99.589995999999999</v>
      </c>
      <c r="F40">
        <v>73.255279999999999</v>
      </c>
      <c r="G40">
        <v>96.933999999999997</v>
      </c>
      <c r="H40">
        <f t="shared" si="0"/>
        <v>-5.5286251999449743E-3</v>
      </c>
      <c r="I40">
        <f t="shared" si="1"/>
        <v>1.6325337793510534E-2</v>
      </c>
      <c r="J40">
        <f t="shared" si="2"/>
        <v>-1.8493544799676001E-3</v>
      </c>
      <c r="K40">
        <f t="shared" si="3"/>
        <v>-2.5040065105771839E-3</v>
      </c>
      <c r="L40">
        <f t="shared" si="4"/>
        <v>9.6702158649439698E-4</v>
      </c>
      <c r="M40" s="86">
        <f t="shared" si="5"/>
        <v>1.3964581219468758E-2</v>
      </c>
      <c r="N40" s="2">
        <f t="shared" si="6"/>
        <v>1.4820746379030348E-3</v>
      </c>
    </row>
    <row r="41" spans="1:14" x14ac:dyDescent="0.2">
      <c r="A41" s="1">
        <v>42453</v>
      </c>
      <c r="B41">
        <v>99.046454999999995</v>
      </c>
      <c r="C41">
        <v>582.95001200000002</v>
      </c>
      <c r="D41">
        <v>50.214188</v>
      </c>
      <c r="E41">
        <v>98.360000999999997</v>
      </c>
      <c r="F41">
        <v>73.317183999999997</v>
      </c>
      <c r="G41">
        <v>97.549000000000007</v>
      </c>
      <c r="H41">
        <f t="shared" si="0"/>
        <v>-4.3343214986148147E-3</v>
      </c>
      <c r="I41">
        <f t="shared" si="1"/>
        <v>2.33836119640503E-2</v>
      </c>
      <c r="J41">
        <f t="shared" si="2"/>
        <v>4.4469022658660774E-3</v>
      </c>
      <c r="K41">
        <f t="shared" si="3"/>
        <v>-1.235058790443171E-2</v>
      </c>
      <c r="L41">
        <f t="shared" si="4"/>
        <v>8.4504488959701474E-4</v>
      </c>
      <c r="M41" s="86">
        <f t="shared" si="5"/>
        <v>6.3445230775580203E-3</v>
      </c>
      <c r="N41" s="2">
        <f t="shared" si="6"/>
        <v>2.3981299432933737E-3</v>
      </c>
    </row>
    <row r="42" spans="1:14" x14ac:dyDescent="0.2">
      <c r="A42" s="1">
        <v>42457</v>
      </c>
      <c r="B42">
        <v>98.596549999999993</v>
      </c>
      <c r="C42">
        <v>579.86999500000002</v>
      </c>
      <c r="D42">
        <v>49.593563000000003</v>
      </c>
      <c r="E42">
        <v>101.209999</v>
      </c>
      <c r="F42">
        <v>73.078377000000003</v>
      </c>
      <c r="G42">
        <v>98.006</v>
      </c>
      <c r="H42">
        <f t="shared" si="0"/>
        <v>-4.5423634798438884E-3</v>
      </c>
      <c r="I42">
        <f t="shared" si="1"/>
        <v>-5.2835010491431257E-3</v>
      </c>
      <c r="J42">
        <f t="shared" si="2"/>
        <v>-1.2359554634239966E-2</v>
      </c>
      <c r="K42">
        <f t="shared" si="3"/>
        <v>2.8975172539902672E-2</v>
      </c>
      <c r="L42">
        <f t="shared" si="4"/>
        <v>-3.2571763803693581E-3</v>
      </c>
      <c r="M42" s="86">
        <f t="shared" si="5"/>
        <v>4.6848250622763292E-3</v>
      </c>
      <c r="N42" s="2">
        <f t="shared" si="6"/>
        <v>7.0651539926126609E-4</v>
      </c>
    </row>
    <row r="43" spans="1:14" x14ac:dyDescent="0.2">
      <c r="A43" s="1">
        <v>42458</v>
      </c>
      <c r="B43">
        <v>100.930466</v>
      </c>
      <c r="C43">
        <v>593.85998500000005</v>
      </c>
      <c r="D43">
        <v>50.677326000000001</v>
      </c>
      <c r="E43">
        <v>104.129997</v>
      </c>
      <c r="F43">
        <v>73.237594999999999</v>
      </c>
      <c r="G43">
        <v>98.307000000000002</v>
      </c>
      <c r="H43">
        <f t="shared" si="0"/>
        <v>2.3671375925425404E-2</v>
      </c>
      <c r="I43">
        <f t="shared" si="1"/>
        <v>2.4126080191474702E-2</v>
      </c>
      <c r="J43">
        <f t="shared" si="2"/>
        <v>2.1852896514009238E-2</v>
      </c>
      <c r="K43">
        <f t="shared" si="3"/>
        <v>2.8850884585030052E-2</v>
      </c>
      <c r="L43">
        <f t="shared" si="4"/>
        <v>2.1787292840397322E-3</v>
      </c>
      <c r="M43" s="86">
        <f t="shared" si="5"/>
        <v>3.0712405362937159E-3</v>
      </c>
      <c r="N43" s="2">
        <f t="shared" si="6"/>
        <v>2.0135993299995828E-2</v>
      </c>
    </row>
    <row r="44" spans="1:14" x14ac:dyDescent="0.2">
      <c r="A44" s="1">
        <v>42459</v>
      </c>
      <c r="B44">
        <v>102.69261899999999</v>
      </c>
      <c r="C44">
        <v>598.69000200000005</v>
      </c>
      <c r="D44">
        <v>50.992271000000002</v>
      </c>
      <c r="E44">
        <v>102.19000200000001</v>
      </c>
      <c r="F44">
        <v>73.131454000000005</v>
      </c>
      <c r="G44">
        <v>98.215000000000003</v>
      </c>
      <c r="H44">
        <f t="shared" si="0"/>
        <v>1.7459079204092825E-2</v>
      </c>
      <c r="I44">
        <f t="shared" si="1"/>
        <v>8.1332588859308261E-3</v>
      </c>
      <c r="J44">
        <f t="shared" si="2"/>
        <v>6.2147122758608375E-3</v>
      </c>
      <c r="K44">
        <f t="shared" si="3"/>
        <v>-1.8630510476246302E-2</v>
      </c>
      <c r="L44">
        <f t="shared" si="4"/>
        <v>-1.4492693267712277E-3</v>
      </c>
      <c r="M44" s="86">
        <f t="shared" si="5"/>
        <v>-9.3584383614593819E-4</v>
      </c>
      <c r="N44" s="2">
        <f t="shared" si="6"/>
        <v>2.3454541125733923E-3</v>
      </c>
    </row>
    <row r="45" spans="1:14" x14ac:dyDescent="0.2">
      <c r="A45" s="1">
        <v>42460</v>
      </c>
      <c r="B45">
        <v>102.158356</v>
      </c>
      <c r="C45">
        <v>593.64001499999995</v>
      </c>
      <c r="D45">
        <v>51.158993000000002</v>
      </c>
      <c r="E45">
        <v>102.230003</v>
      </c>
      <c r="F45">
        <v>72.804175999999998</v>
      </c>
      <c r="G45">
        <v>96.221000000000004</v>
      </c>
      <c r="H45">
        <f t="shared" si="0"/>
        <v>-5.2025452773776836E-3</v>
      </c>
      <c r="I45">
        <f t="shared" si="1"/>
        <v>-8.4350615228749055E-3</v>
      </c>
      <c r="J45">
        <f t="shared" si="2"/>
        <v>3.269554321281357E-3</v>
      </c>
      <c r="K45">
        <f t="shared" si="3"/>
        <v>3.914375106870975E-4</v>
      </c>
      <c r="L45">
        <f t="shared" si="4"/>
        <v>-4.4752016006683916E-3</v>
      </c>
      <c r="M45" s="86">
        <f t="shared" si="5"/>
        <v>-2.0302397800743263E-2</v>
      </c>
      <c r="N45" s="2">
        <f t="shared" si="6"/>
        <v>-2.8903633137905057E-3</v>
      </c>
    </row>
    <row r="46" spans="1:14" x14ac:dyDescent="0.2">
      <c r="A46" s="1">
        <v>42461</v>
      </c>
      <c r="B46">
        <v>103.095665</v>
      </c>
      <c r="C46">
        <v>598.5</v>
      </c>
      <c r="D46">
        <v>51.473945999999998</v>
      </c>
      <c r="E46">
        <v>105.699997</v>
      </c>
      <c r="F46">
        <v>73.883278000000004</v>
      </c>
      <c r="G46">
        <v>96.278000000000006</v>
      </c>
      <c r="H46">
        <f t="shared" si="0"/>
        <v>9.1750595516630964E-3</v>
      </c>
      <c r="I46">
        <f t="shared" si="1"/>
        <v>8.1867543918852093E-3</v>
      </c>
      <c r="J46">
        <f t="shared" si="2"/>
        <v>6.1563565178070568E-3</v>
      </c>
      <c r="K46">
        <f t="shared" si="3"/>
        <v>3.3943009861791745E-2</v>
      </c>
      <c r="L46">
        <f t="shared" si="4"/>
        <v>1.4821979442497997E-2</v>
      </c>
      <c r="M46" s="86">
        <f t="shared" si="5"/>
        <v>5.9238627742386966E-4</v>
      </c>
      <c r="N46" s="2">
        <f t="shared" si="6"/>
        <v>1.4456631953129023E-2</v>
      </c>
    </row>
    <row r="47" spans="1:14" x14ac:dyDescent="0.2">
      <c r="A47" s="1">
        <v>42464</v>
      </c>
      <c r="B47">
        <v>104.154839</v>
      </c>
      <c r="C47">
        <v>593.19000200000005</v>
      </c>
      <c r="D47">
        <v>51.344265</v>
      </c>
      <c r="E47">
        <v>104.349998</v>
      </c>
      <c r="F47">
        <v>73.600243000000006</v>
      </c>
      <c r="G47">
        <v>97.816000000000003</v>
      </c>
      <c r="H47">
        <f t="shared" si="0"/>
        <v>1.0273700644930111E-2</v>
      </c>
      <c r="I47">
        <f t="shared" si="1"/>
        <v>-8.8721771094401845E-3</v>
      </c>
      <c r="J47">
        <f t="shared" si="2"/>
        <v>-2.519352217527639E-3</v>
      </c>
      <c r="K47">
        <f t="shared" si="3"/>
        <v>-1.2771987117464127E-2</v>
      </c>
      <c r="L47">
        <f t="shared" si="4"/>
        <v>-3.8308397740554789E-3</v>
      </c>
      <c r="M47" s="86">
        <f t="shared" si="5"/>
        <v>1.5974573630528226E-2</v>
      </c>
      <c r="N47" s="2">
        <f t="shared" si="6"/>
        <v>-3.5441311147114646E-3</v>
      </c>
    </row>
    <row r="48" spans="1:14" x14ac:dyDescent="0.2">
      <c r="A48" s="1">
        <v>42465</v>
      </c>
      <c r="B48">
        <v>102.926964</v>
      </c>
      <c r="C48">
        <v>586.14001499999995</v>
      </c>
      <c r="D48">
        <v>50.538390999999997</v>
      </c>
      <c r="E48">
        <v>104.94000200000001</v>
      </c>
      <c r="F48">
        <v>73.555999999999997</v>
      </c>
      <c r="G48">
        <v>97.069000000000003</v>
      </c>
      <c r="H48">
        <f t="shared" si="0"/>
        <v>-1.1788938582104643E-2</v>
      </c>
      <c r="I48">
        <f t="shared" si="1"/>
        <v>-1.1884871586220869E-2</v>
      </c>
      <c r="J48">
        <f t="shared" si="2"/>
        <v>-1.5695501727408169E-2</v>
      </c>
      <c r="K48">
        <f t="shared" si="3"/>
        <v>5.6540873148843524E-3</v>
      </c>
      <c r="L48">
        <f t="shared" si="4"/>
        <v>-6.011257326964082E-4</v>
      </c>
      <c r="M48" s="86">
        <f t="shared" si="5"/>
        <v>-7.6367874376380126E-3</v>
      </c>
      <c r="N48" s="2">
        <f t="shared" si="6"/>
        <v>-6.8632700627091481E-3</v>
      </c>
    </row>
    <row r="49" spans="1:14" x14ac:dyDescent="0.2">
      <c r="A49" s="1">
        <v>42466</v>
      </c>
      <c r="B49">
        <v>104.00485999999999</v>
      </c>
      <c r="C49">
        <v>602.080017</v>
      </c>
      <c r="D49">
        <v>51.057102</v>
      </c>
      <c r="E49">
        <v>104.83000199999999</v>
      </c>
      <c r="F49">
        <v>74.130943000000002</v>
      </c>
      <c r="G49">
        <v>95.65</v>
      </c>
      <c r="H49">
        <f t="shared" si="0"/>
        <v>1.0472435580631675E-2</v>
      </c>
      <c r="I49">
        <f t="shared" si="1"/>
        <v>2.7194870836450315E-2</v>
      </c>
      <c r="J49">
        <f t="shared" si="2"/>
        <v>1.026370230108836E-2</v>
      </c>
      <c r="K49">
        <f t="shared" si="3"/>
        <v>-1.0482180093727617E-3</v>
      </c>
      <c r="L49">
        <f t="shared" si="4"/>
        <v>7.816398390342115E-3</v>
      </c>
      <c r="M49" s="86">
        <f t="shared" si="5"/>
        <v>-1.4618467275855288E-2</v>
      </c>
      <c r="N49" s="2">
        <f t="shared" si="6"/>
        <v>1.0939837819827941E-2</v>
      </c>
    </row>
    <row r="50" spans="1:14" x14ac:dyDescent="0.2">
      <c r="A50" s="1">
        <v>42467</v>
      </c>
      <c r="B50">
        <v>101.736557</v>
      </c>
      <c r="C50">
        <v>591.42999299999997</v>
      </c>
      <c r="D50">
        <v>50.445762999999999</v>
      </c>
      <c r="E50">
        <v>104.449997</v>
      </c>
      <c r="F50">
        <v>73.626784999999998</v>
      </c>
      <c r="G50">
        <v>95.823999999999998</v>
      </c>
      <c r="H50">
        <f t="shared" si="0"/>
        <v>-2.1809586590472687E-2</v>
      </c>
      <c r="I50">
        <f t="shared" si="1"/>
        <v>-1.7688718607646516E-2</v>
      </c>
      <c r="J50">
        <f t="shared" si="2"/>
        <v>-1.1973632972744928E-2</v>
      </c>
      <c r="K50">
        <f t="shared" si="3"/>
        <v>-3.6249641586384505E-3</v>
      </c>
      <c r="L50">
        <f t="shared" si="4"/>
        <v>-6.8009117326351008E-3</v>
      </c>
      <c r="M50" s="86">
        <f t="shared" si="5"/>
        <v>1.8191322530056704E-3</v>
      </c>
      <c r="N50" s="2">
        <f t="shared" si="6"/>
        <v>-1.2379562812427539E-2</v>
      </c>
    </row>
    <row r="51" spans="1:14" x14ac:dyDescent="0.2">
      <c r="A51" s="1">
        <v>42468</v>
      </c>
      <c r="B51">
        <v>101.849045</v>
      </c>
      <c r="C51">
        <v>594.59997599999997</v>
      </c>
      <c r="D51">
        <v>50.408707</v>
      </c>
      <c r="E51">
        <v>103.80999799999999</v>
      </c>
      <c r="F51">
        <v>73.591376999999994</v>
      </c>
      <c r="G51">
        <v>94.837000000000003</v>
      </c>
      <c r="H51">
        <f t="shared" si="0"/>
        <v>1.1056792495936247E-3</v>
      </c>
      <c r="I51">
        <f t="shared" si="1"/>
        <v>5.3598617545931627E-3</v>
      </c>
      <c r="J51">
        <f t="shared" si="2"/>
        <v>-7.3457110758736583E-4</v>
      </c>
      <c r="K51">
        <f t="shared" si="3"/>
        <v>-6.127324254494743E-3</v>
      </c>
      <c r="L51">
        <f t="shared" si="4"/>
        <v>-4.809119398599828E-4</v>
      </c>
      <c r="M51" s="86">
        <f t="shared" si="5"/>
        <v>-1.0300133578226695E-2</v>
      </c>
      <c r="N51" s="2">
        <f t="shared" si="6"/>
        <v>-1.754532595510609E-4</v>
      </c>
    </row>
    <row r="52" spans="1:14" x14ac:dyDescent="0.2">
      <c r="A52" s="1">
        <v>42471</v>
      </c>
      <c r="B52">
        <v>102.18647</v>
      </c>
      <c r="C52">
        <v>595.92999299999997</v>
      </c>
      <c r="D52">
        <v>50.306815999999998</v>
      </c>
      <c r="E52">
        <v>102.68</v>
      </c>
      <c r="F52">
        <v>73.175674000000001</v>
      </c>
      <c r="G52">
        <v>94.915999999999997</v>
      </c>
      <c r="H52">
        <f t="shared" si="0"/>
        <v>3.3129913000165693E-3</v>
      </c>
      <c r="I52">
        <f t="shared" si="1"/>
        <v>2.2368265282271017E-3</v>
      </c>
      <c r="J52">
        <f t="shared" si="2"/>
        <v>-2.0212976301892042E-3</v>
      </c>
      <c r="K52">
        <f t="shared" si="3"/>
        <v>-1.0885252112228981E-2</v>
      </c>
      <c r="L52">
        <f t="shared" si="4"/>
        <v>-5.6488004022535619E-3</v>
      </c>
      <c r="M52" s="86">
        <f t="shared" si="5"/>
        <v>8.3300821409358703E-4</v>
      </c>
      <c r="N52" s="2">
        <f t="shared" si="6"/>
        <v>-2.6011064632856153E-3</v>
      </c>
    </row>
    <row r="53" spans="1:14" x14ac:dyDescent="0.2">
      <c r="A53" s="1">
        <v>42472</v>
      </c>
      <c r="B53">
        <v>103.517471</v>
      </c>
      <c r="C53">
        <v>603.169983</v>
      </c>
      <c r="D53">
        <v>50.621754000000003</v>
      </c>
      <c r="E53">
        <v>106.980003</v>
      </c>
      <c r="F53">
        <v>73.264114000000006</v>
      </c>
      <c r="G53">
        <v>93.721000000000004</v>
      </c>
      <c r="H53">
        <f t="shared" si="0"/>
        <v>1.3025217526351586E-2</v>
      </c>
      <c r="I53">
        <f t="shared" si="1"/>
        <v>1.2149061274048065E-2</v>
      </c>
      <c r="J53">
        <f t="shared" si="2"/>
        <v>6.2603445226985755E-3</v>
      </c>
      <c r="K53">
        <f t="shared" si="3"/>
        <v>4.1877707440592028E-2</v>
      </c>
      <c r="L53">
        <f t="shared" si="4"/>
        <v>1.2085983656263367E-3</v>
      </c>
      <c r="M53" s="86">
        <f t="shared" si="5"/>
        <v>-1.2590079649374112E-2</v>
      </c>
      <c r="N53" s="2">
        <f t="shared" si="6"/>
        <v>1.4904185825863317E-2</v>
      </c>
    </row>
    <row r="54" spans="1:14" x14ac:dyDescent="0.2">
      <c r="A54" s="1">
        <v>42473</v>
      </c>
      <c r="B54">
        <v>105.017174</v>
      </c>
      <c r="C54">
        <v>614.82000700000003</v>
      </c>
      <c r="D54">
        <v>51.270149000000004</v>
      </c>
      <c r="E54">
        <v>109.650002</v>
      </c>
      <c r="F54">
        <v>72.936858999999998</v>
      </c>
      <c r="G54">
        <v>94.052000000000007</v>
      </c>
      <c r="H54">
        <f t="shared" si="0"/>
        <v>1.4487438550348633E-2</v>
      </c>
      <c r="I54">
        <f t="shared" si="1"/>
        <v>1.9314661419416207E-2</v>
      </c>
      <c r="J54">
        <f t="shared" si="2"/>
        <v>1.280862373911423E-2</v>
      </c>
      <c r="K54">
        <f t="shared" si="3"/>
        <v>2.4957926015388168E-2</v>
      </c>
      <c r="L54">
        <f t="shared" si="4"/>
        <v>-4.46678437959419E-3</v>
      </c>
      <c r="M54" s="86">
        <f t="shared" si="5"/>
        <v>3.5317591574994191E-3</v>
      </c>
      <c r="N54" s="2">
        <f t="shared" si="6"/>
        <v>1.3420373068934611E-2</v>
      </c>
    </row>
    <row r="55" spans="1:14" x14ac:dyDescent="0.2">
      <c r="A55" s="1">
        <v>42474</v>
      </c>
      <c r="B55">
        <v>105.07341</v>
      </c>
      <c r="C55">
        <v>620.75</v>
      </c>
      <c r="D55">
        <v>51.279415</v>
      </c>
      <c r="E55">
        <v>110.41999800000001</v>
      </c>
      <c r="F55">
        <v>73.132606999999993</v>
      </c>
      <c r="G55">
        <v>93.375</v>
      </c>
      <c r="H55">
        <f t="shared" si="0"/>
        <v>5.3549336606599604E-4</v>
      </c>
      <c r="I55">
        <f t="shared" si="1"/>
        <v>9.6450878834201097E-3</v>
      </c>
      <c r="J55">
        <f t="shared" si="2"/>
        <v>1.8072894619433746E-4</v>
      </c>
      <c r="K55">
        <f t="shared" si="3"/>
        <v>7.0223072134554644E-3</v>
      </c>
      <c r="L55">
        <f t="shared" si="4"/>
        <v>2.6838007926828149E-3</v>
      </c>
      <c r="M55" s="86">
        <f t="shared" si="5"/>
        <v>-7.1981457066304455E-3</v>
      </c>
      <c r="N55" s="2">
        <f t="shared" si="6"/>
        <v>4.0134836403637447E-3</v>
      </c>
    </row>
    <row r="56" spans="1:14" x14ac:dyDescent="0.2">
      <c r="A56" s="1">
        <v>42475</v>
      </c>
      <c r="B56">
        <v>102.96444700000001</v>
      </c>
      <c r="C56">
        <v>625.89001499999995</v>
      </c>
      <c r="D56">
        <v>51.548042000000002</v>
      </c>
      <c r="E56">
        <v>111.510002</v>
      </c>
      <c r="F56">
        <v>73.391197000000005</v>
      </c>
      <c r="G56">
        <v>94.358999999999995</v>
      </c>
      <c r="H56">
        <f t="shared" si="0"/>
        <v>-2.0071329178333402E-2</v>
      </c>
      <c r="I56">
        <f t="shared" si="1"/>
        <v>8.280330245670476E-3</v>
      </c>
      <c r="J56">
        <f t="shared" si="2"/>
        <v>5.2384957979727765E-3</v>
      </c>
      <c r="K56">
        <f t="shared" si="3"/>
        <v>9.8714365127953833E-3</v>
      </c>
      <c r="L56">
        <f t="shared" si="4"/>
        <v>3.5359056733751107E-3</v>
      </c>
      <c r="M56" s="86">
        <f t="shared" si="5"/>
        <v>1.053815261044171E-2</v>
      </c>
      <c r="N56" s="2">
        <f t="shared" si="6"/>
        <v>1.3709678102960692E-3</v>
      </c>
    </row>
    <row r="57" spans="1:14" x14ac:dyDescent="0.2">
      <c r="A57" s="1">
        <v>42478</v>
      </c>
      <c r="B57">
        <v>100.74299600000001</v>
      </c>
      <c r="C57">
        <v>635.34997599999997</v>
      </c>
      <c r="D57">
        <v>52.298335999999999</v>
      </c>
      <c r="E57">
        <v>108.400002</v>
      </c>
      <c r="F57">
        <v>73.863822999999996</v>
      </c>
      <c r="G57">
        <v>94.497</v>
      </c>
      <c r="H57">
        <f t="shared" si="0"/>
        <v>-2.1574932559002641E-2</v>
      </c>
      <c r="I57">
        <f t="shared" si="1"/>
        <v>1.5114414311274835E-2</v>
      </c>
      <c r="J57">
        <f t="shared" si="2"/>
        <v>1.4555237616978675E-2</v>
      </c>
      <c r="K57">
        <f t="shared" si="3"/>
        <v>-2.7889874847280512E-2</v>
      </c>
      <c r="L57">
        <f t="shared" si="4"/>
        <v>6.4398186610853487E-3</v>
      </c>
      <c r="M57" s="86">
        <f t="shared" si="5"/>
        <v>1.4624996025816852E-3</v>
      </c>
      <c r="N57" s="2">
        <f t="shared" si="6"/>
        <v>-2.6710673633888581E-3</v>
      </c>
    </row>
    <row r="58" spans="1:14" x14ac:dyDescent="0.2">
      <c r="A58" s="1">
        <v>42479</v>
      </c>
      <c r="B58">
        <v>100.20874000000001</v>
      </c>
      <c r="C58">
        <v>627.90002400000003</v>
      </c>
      <c r="D58">
        <v>52.233494</v>
      </c>
      <c r="E58">
        <v>94.339995999999999</v>
      </c>
      <c r="F58">
        <v>74.265120999999994</v>
      </c>
      <c r="G58">
        <v>94.816999999999993</v>
      </c>
      <c r="H58">
        <f t="shared" si="0"/>
        <v>-5.303157750043478E-3</v>
      </c>
      <c r="I58">
        <f t="shared" si="1"/>
        <v>-1.1725745307968563E-2</v>
      </c>
      <c r="J58">
        <f t="shared" si="2"/>
        <v>-1.2398482429727541E-3</v>
      </c>
      <c r="K58">
        <f t="shared" si="3"/>
        <v>-0.12970485000544557</v>
      </c>
      <c r="L58">
        <f t="shared" si="4"/>
        <v>5.432943810666245E-3</v>
      </c>
      <c r="M58" s="86">
        <f t="shared" si="5"/>
        <v>3.3863508894461537E-3</v>
      </c>
      <c r="N58" s="2">
        <f t="shared" si="6"/>
        <v>-2.8508131499152826E-2</v>
      </c>
    </row>
    <row r="59" spans="1:14" x14ac:dyDescent="0.2">
      <c r="A59" s="1">
        <v>42480</v>
      </c>
      <c r="B59">
        <v>100.414948</v>
      </c>
      <c r="C59">
        <v>632.98999000000003</v>
      </c>
      <c r="D59">
        <v>51.492466</v>
      </c>
      <c r="E59">
        <v>96.769997000000004</v>
      </c>
      <c r="F59">
        <v>72.722381999999996</v>
      </c>
      <c r="G59">
        <v>93.337000000000003</v>
      </c>
      <c r="H59">
        <f t="shared" si="0"/>
        <v>2.0577845804666288E-3</v>
      </c>
      <c r="I59">
        <f t="shared" si="1"/>
        <v>8.1063319086606758E-3</v>
      </c>
      <c r="J59">
        <f t="shared" si="2"/>
        <v>-1.4186835749490548E-2</v>
      </c>
      <c r="K59">
        <f t="shared" si="3"/>
        <v>2.575790866050073E-2</v>
      </c>
      <c r="L59">
        <f t="shared" si="4"/>
        <v>-2.0773399130393898E-2</v>
      </c>
      <c r="M59" s="86">
        <f t="shared" si="5"/>
        <v>-1.56090152609763E-2</v>
      </c>
      <c r="N59" s="2">
        <f t="shared" si="6"/>
        <v>1.92358053948718E-4</v>
      </c>
    </row>
    <row r="60" spans="1:14" x14ac:dyDescent="0.2">
      <c r="A60" s="1">
        <v>42481</v>
      </c>
      <c r="B60">
        <v>99.327659999999995</v>
      </c>
      <c r="C60">
        <v>631</v>
      </c>
      <c r="D60">
        <v>51.668461000000001</v>
      </c>
      <c r="E60">
        <v>94.980002999999996</v>
      </c>
      <c r="F60">
        <v>72.053573999999998</v>
      </c>
      <c r="G60">
        <v>95.703999999999994</v>
      </c>
      <c r="H60">
        <f t="shared" si="0"/>
        <v>-1.0827949639529775E-2</v>
      </c>
      <c r="I60">
        <f t="shared" si="1"/>
        <v>-3.1437937904832181E-3</v>
      </c>
      <c r="J60">
        <f t="shared" si="2"/>
        <v>3.417878646557738E-3</v>
      </c>
      <c r="K60">
        <f t="shared" si="3"/>
        <v>-1.8497406794380774E-2</v>
      </c>
      <c r="L60">
        <f t="shared" si="4"/>
        <v>-9.1967284569968912E-3</v>
      </c>
      <c r="M60" s="86">
        <f t="shared" si="5"/>
        <v>2.5359718011078031E-2</v>
      </c>
      <c r="N60" s="2">
        <f t="shared" si="6"/>
        <v>-7.6496000069665848E-3</v>
      </c>
    </row>
    <row r="61" spans="1:14" x14ac:dyDescent="0.2">
      <c r="A61" s="1">
        <v>42482</v>
      </c>
      <c r="B61">
        <v>99.055831999999995</v>
      </c>
      <c r="C61">
        <v>620.5</v>
      </c>
      <c r="D61">
        <v>47.963298999999999</v>
      </c>
      <c r="E61">
        <v>95.900002000000001</v>
      </c>
      <c r="F61">
        <v>72.187325000000001</v>
      </c>
      <c r="G61">
        <v>95.596999999999994</v>
      </c>
      <c r="H61">
        <f t="shared" si="0"/>
        <v>-2.7366797929197096E-3</v>
      </c>
      <c r="I61">
        <f t="shared" si="1"/>
        <v>-1.664025356576862E-2</v>
      </c>
      <c r="J61">
        <f t="shared" si="2"/>
        <v>-7.1710322473123422E-2</v>
      </c>
      <c r="K61">
        <f t="shared" si="3"/>
        <v>9.6862389023087761E-3</v>
      </c>
      <c r="L61">
        <f t="shared" si="4"/>
        <v>1.856271557050088E-3</v>
      </c>
      <c r="M61" s="86">
        <f t="shared" si="5"/>
        <v>-1.1180305943325182E-3</v>
      </c>
      <c r="N61" s="2">
        <f t="shared" si="6"/>
        <v>-1.5908949074490579E-2</v>
      </c>
    </row>
    <row r="62" spans="1:14" x14ac:dyDescent="0.2">
      <c r="A62" s="1">
        <v>42485</v>
      </c>
      <c r="B62">
        <v>98.493446000000006</v>
      </c>
      <c r="C62">
        <v>626.20001200000002</v>
      </c>
      <c r="D62">
        <v>48.268977999999997</v>
      </c>
      <c r="E62">
        <v>93.559997999999993</v>
      </c>
      <c r="F62">
        <v>72.597542000000004</v>
      </c>
      <c r="G62">
        <v>96.391999999999996</v>
      </c>
      <c r="H62">
        <f t="shared" si="0"/>
        <v>-5.6774648059085449E-3</v>
      </c>
      <c r="I62">
        <f t="shared" si="1"/>
        <v>9.1861595487510318E-3</v>
      </c>
      <c r="J62">
        <f t="shared" si="2"/>
        <v>6.3731854641607914E-3</v>
      </c>
      <c r="K62">
        <f t="shared" si="3"/>
        <v>-2.4400458302388853E-2</v>
      </c>
      <c r="L62">
        <f t="shared" si="4"/>
        <v>5.6826735164380027E-3</v>
      </c>
      <c r="M62" s="86">
        <f t="shared" si="5"/>
        <v>8.3161605489712204E-3</v>
      </c>
      <c r="N62" s="2">
        <f t="shared" si="6"/>
        <v>-1.7671809157895149E-3</v>
      </c>
    </row>
    <row r="63" spans="1:14" x14ac:dyDescent="0.2">
      <c r="A63" s="1">
        <v>42486</v>
      </c>
      <c r="B63">
        <v>97.809196</v>
      </c>
      <c r="C63">
        <v>616.88000499999998</v>
      </c>
      <c r="D63">
        <v>47.648361000000001</v>
      </c>
      <c r="E63">
        <v>92.43</v>
      </c>
      <c r="F63">
        <v>70.938873000000001</v>
      </c>
      <c r="G63">
        <v>95.147000000000006</v>
      </c>
      <c r="H63">
        <f t="shared" si="0"/>
        <v>-6.9471627584235989E-3</v>
      </c>
      <c r="I63">
        <f t="shared" si="1"/>
        <v>-1.4883434719576517E-2</v>
      </c>
      <c r="J63">
        <f t="shared" si="2"/>
        <v>-1.2857471314184356E-2</v>
      </c>
      <c r="K63">
        <f t="shared" si="3"/>
        <v>-1.2077789911880785E-2</v>
      </c>
      <c r="L63">
        <f t="shared" si="4"/>
        <v>-2.2847453981293241E-2</v>
      </c>
      <c r="M63" s="86">
        <f t="shared" si="5"/>
        <v>-1.2916009627354867E-2</v>
      </c>
      <c r="N63" s="2">
        <f t="shared" si="6"/>
        <v>-1.39226625370717E-2</v>
      </c>
    </row>
    <row r="64" spans="1:14" x14ac:dyDescent="0.2">
      <c r="A64" s="1">
        <v>42487</v>
      </c>
      <c r="B64">
        <v>91.688514999999995</v>
      </c>
      <c r="C64">
        <v>606.57000700000003</v>
      </c>
      <c r="D64">
        <v>47.185214999999999</v>
      </c>
      <c r="E64">
        <v>91.040001000000004</v>
      </c>
      <c r="F64">
        <v>71.242087999999995</v>
      </c>
      <c r="G64">
        <v>94.856999999999999</v>
      </c>
      <c r="H64">
        <f t="shared" si="0"/>
        <v>-6.2577766205132737E-2</v>
      </c>
      <c r="I64">
        <f t="shared" si="1"/>
        <v>-1.671313369931637E-2</v>
      </c>
      <c r="J64">
        <f t="shared" si="2"/>
        <v>-9.7200825018934397E-3</v>
      </c>
      <c r="K64">
        <f t="shared" si="3"/>
        <v>-1.5038396624472606E-2</v>
      </c>
      <c r="L64">
        <f t="shared" si="4"/>
        <v>4.2743137461458466E-3</v>
      </c>
      <c r="M64" s="86">
        <f t="shared" si="5"/>
        <v>-3.0479153310141805E-3</v>
      </c>
      <c r="N64" s="2">
        <f t="shared" si="6"/>
        <v>-1.9955013056933861E-2</v>
      </c>
    </row>
    <row r="65" spans="1:14" x14ac:dyDescent="0.2">
      <c r="A65" s="1">
        <v>42488</v>
      </c>
      <c r="B65">
        <v>88.885932999999994</v>
      </c>
      <c r="C65">
        <v>602</v>
      </c>
      <c r="D65">
        <v>46.221874</v>
      </c>
      <c r="E65">
        <v>90.279999000000004</v>
      </c>
      <c r="F65">
        <v>71.126159999999999</v>
      </c>
      <c r="G65">
        <v>94.614999999999995</v>
      </c>
      <c r="H65">
        <f t="shared" si="0"/>
        <v>-3.0566336470821902E-2</v>
      </c>
      <c r="I65">
        <f t="shared" si="1"/>
        <v>-7.5341789855429371E-3</v>
      </c>
      <c r="J65">
        <f t="shared" si="2"/>
        <v>-2.0416162138924231E-2</v>
      </c>
      <c r="K65">
        <f t="shared" si="3"/>
        <v>-8.348000787038656E-3</v>
      </c>
      <c r="L65">
        <f t="shared" si="4"/>
        <v>-1.6272403470262791E-3</v>
      </c>
      <c r="M65" s="86">
        <f t="shared" si="5"/>
        <v>-2.5512086614588743E-3</v>
      </c>
      <c r="N65" s="2">
        <f t="shared" si="6"/>
        <v>-1.3698383745870802E-2</v>
      </c>
    </row>
    <row r="66" spans="1:14" x14ac:dyDescent="0.2">
      <c r="A66" s="1">
        <v>42489</v>
      </c>
      <c r="B66">
        <v>87.864234999999994</v>
      </c>
      <c r="C66">
        <v>659.59002699999996</v>
      </c>
      <c r="D66">
        <v>46.19408</v>
      </c>
      <c r="E66">
        <v>90.029999000000004</v>
      </c>
      <c r="F66">
        <v>71.447188999999995</v>
      </c>
      <c r="G66">
        <v>94.542000000000002</v>
      </c>
      <c r="H66">
        <f t="shared" si="0"/>
        <v>-1.1494484734721755E-2</v>
      </c>
      <c r="I66">
        <f t="shared" si="1"/>
        <v>9.566449667774081E-2</v>
      </c>
      <c r="J66">
        <f t="shared" si="2"/>
        <v>-6.0131703011435879E-4</v>
      </c>
      <c r="K66">
        <f t="shared" si="3"/>
        <v>-2.7691626359012253E-3</v>
      </c>
      <c r="L66">
        <f t="shared" si="4"/>
        <v>4.5135151398584686E-3</v>
      </c>
      <c r="M66" s="86">
        <f t="shared" si="5"/>
        <v>-7.71547851820465E-4</v>
      </c>
      <c r="N66" s="2">
        <f t="shared" si="6"/>
        <v>1.706260948337239E-2</v>
      </c>
    </row>
    <row r="67" spans="1:14" x14ac:dyDescent="0.2">
      <c r="A67" s="1">
        <v>42492</v>
      </c>
      <c r="B67">
        <v>87.770515000000003</v>
      </c>
      <c r="C67">
        <v>683.84997599999997</v>
      </c>
      <c r="D67">
        <v>46.879542999999998</v>
      </c>
      <c r="E67">
        <v>93.110000999999997</v>
      </c>
      <c r="F67">
        <v>72.205169999999995</v>
      </c>
      <c r="G67">
        <v>95.625</v>
      </c>
      <c r="H67">
        <f t="shared" si="0"/>
        <v>-1.0666456038681779E-3</v>
      </c>
      <c r="I67">
        <f t="shared" si="1"/>
        <v>3.6780345376568296E-2</v>
      </c>
      <c r="J67">
        <f t="shared" si="2"/>
        <v>1.4838762889097447E-2</v>
      </c>
      <c r="K67">
        <f t="shared" si="3"/>
        <v>3.4210841210827882E-2</v>
      </c>
      <c r="L67">
        <f t="shared" si="4"/>
        <v>1.0608968814714334E-2</v>
      </c>
      <c r="M67" s="86">
        <f t="shared" si="5"/>
        <v>1.1455226248651376E-2</v>
      </c>
      <c r="N67" s="2">
        <f t="shared" si="6"/>
        <v>1.9074454537467957E-2</v>
      </c>
    </row>
    <row r="68" spans="1:14" x14ac:dyDescent="0.2">
      <c r="A68" s="1">
        <v>42493</v>
      </c>
      <c r="B68">
        <v>89.213973999999993</v>
      </c>
      <c r="C68">
        <v>671.32000700000003</v>
      </c>
      <c r="D68">
        <v>46.110717999999999</v>
      </c>
      <c r="E68">
        <v>91.540001000000004</v>
      </c>
      <c r="F68">
        <v>72.321098000000006</v>
      </c>
      <c r="G68">
        <v>96.581000000000003</v>
      </c>
      <c r="H68">
        <f t="shared" si="0"/>
        <v>1.6445830356583757E-2</v>
      </c>
      <c r="I68">
        <f t="shared" si="1"/>
        <v>-1.8322686904649301E-2</v>
      </c>
      <c r="J68">
        <f t="shared" si="2"/>
        <v>-1.6400010554710392E-2</v>
      </c>
      <c r="K68">
        <f t="shared" si="3"/>
        <v>-1.6861776212417752E-2</v>
      </c>
      <c r="L68">
        <f t="shared" si="4"/>
        <v>1.605536002477536E-3</v>
      </c>
      <c r="M68" s="86">
        <f t="shared" si="5"/>
        <v>9.9973856209150651E-3</v>
      </c>
      <c r="N68" s="2">
        <f t="shared" si="6"/>
        <v>-6.7066214625432306E-3</v>
      </c>
    </row>
    <row r="69" spans="1:14" x14ac:dyDescent="0.2">
      <c r="A69" s="1">
        <v>42494</v>
      </c>
      <c r="B69">
        <v>88.286034000000001</v>
      </c>
      <c r="C69">
        <v>670.90002400000003</v>
      </c>
      <c r="D69">
        <v>46.19408</v>
      </c>
      <c r="E69">
        <v>90.790001000000004</v>
      </c>
      <c r="F69">
        <v>72.766968000000006</v>
      </c>
      <c r="G69">
        <v>96.588999999999999</v>
      </c>
      <c r="H69">
        <f t="shared" ref="H69:H132" si="7">(B69-B68)/B68</f>
        <v>-1.0401285341240291E-2</v>
      </c>
      <c r="I69">
        <f t="shared" ref="I69:I132" si="8">(C69-C68)/C68</f>
        <v>-6.2560775132686013E-4</v>
      </c>
      <c r="J69">
        <f t="shared" ref="J69:J132" si="9">(D69-D68)/D68</f>
        <v>1.8078660150119773E-3</v>
      </c>
      <c r="K69">
        <f t="shared" ref="K69:K132" si="10">(E69-E68)/E68</f>
        <v>-8.1931395215955917E-3</v>
      </c>
      <c r="L69">
        <f t="shared" ref="L69:L132" si="11">(F69-F68)/F68</f>
        <v>6.1651442294197367E-3</v>
      </c>
      <c r="M69" s="86">
        <f t="shared" ref="M69:M132" si="12">(G69-G68)/G68</f>
        <v>8.2832027003194896E-5</v>
      </c>
      <c r="N69" s="2">
        <f t="shared" ref="N69:N132" si="13">MMULT(H69:L69,$P$2:$P$6)</f>
        <v>-2.2494044739462052E-3</v>
      </c>
    </row>
    <row r="70" spans="1:14" x14ac:dyDescent="0.2">
      <c r="A70" s="1">
        <v>42495</v>
      </c>
      <c r="B70">
        <v>87.927695999999997</v>
      </c>
      <c r="C70">
        <v>659.09002699999996</v>
      </c>
      <c r="D70">
        <v>46.258923000000003</v>
      </c>
      <c r="E70">
        <v>89.370002999999997</v>
      </c>
      <c r="F70">
        <v>72.499450999999993</v>
      </c>
      <c r="G70">
        <v>95.433000000000007</v>
      </c>
      <c r="H70">
        <f t="shared" si="7"/>
        <v>-4.058829961712895E-3</v>
      </c>
      <c r="I70">
        <f t="shared" si="8"/>
        <v>-1.7603214454498313E-2</v>
      </c>
      <c r="J70">
        <f t="shared" si="9"/>
        <v>1.4037080076062412E-3</v>
      </c>
      <c r="K70">
        <f t="shared" si="10"/>
        <v>-1.5640466839514703E-2</v>
      </c>
      <c r="L70">
        <f t="shared" si="11"/>
        <v>-3.6763521602275937E-3</v>
      </c>
      <c r="M70" s="86">
        <f t="shared" si="12"/>
        <v>-1.1968236548675229E-2</v>
      </c>
      <c r="N70" s="2">
        <f t="shared" si="13"/>
        <v>-7.9150310816694536E-3</v>
      </c>
    </row>
    <row r="71" spans="1:14" x14ac:dyDescent="0.2">
      <c r="A71" s="1">
        <v>42496</v>
      </c>
      <c r="B71">
        <v>87.437325000000001</v>
      </c>
      <c r="C71">
        <v>673.95001200000002</v>
      </c>
      <c r="D71">
        <v>46.675755000000002</v>
      </c>
      <c r="E71">
        <v>90.839995999999999</v>
      </c>
      <c r="F71">
        <v>73.239600999999993</v>
      </c>
      <c r="G71">
        <v>95.031000000000006</v>
      </c>
      <c r="H71">
        <f t="shared" si="7"/>
        <v>-5.5769799768209116E-3</v>
      </c>
      <c r="I71">
        <f t="shared" si="8"/>
        <v>2.2546214312540419E-2</v>
      </c>
      <c r="J71">
        <f t="shared" si="9"/>
        <v>9.0108453238308076E-3</v>
      </c>
      <c r="K71">
        <f t="shared" si="10"/>
        <v>1.6448393763621137E-2</v>
      </c>
      <c r="L71">
        <f t="shared" si="11"/>
        <v>1.0209042824338075E-2</v>
      </c>
      <c r="M71" s="86">
        <f t="shared" si="12"/>
        <v>-4.2123793656282521E-3</v>
      </c>
      <c r="N71" s="2">
        <f t="shared" si="13"/>
        <v>1.0527503249501906E-2</v>
      </c>
    </row>
    <row r="72" spans="1:14" x14ac:dyDescent="0.2">
      <c r="A72" s="1">
        <v>42499</v>
      </c>
      <c r="B72">
        <v>87.503319000000005</v>
      </c>
      <c r="C72">
        <v>679.75</v>
      </c>
      <c r="D72">
        <v>46.379345000000001</v>
      </c>
      <c r="E72">
        <v>90.540001000000004</v>
      </c>
      <c r="F72">
        <v>73.230682000000002</v>
      </c>
      <c r="G72">
        <v>95.927999999999997</v>
      </c>
      <c r="H72">
        <f t="shared" si="7"/>
        <v>7.5475776506204225E-4</v>
      </c>
      <c r="I72">
        <f t="shared" si="8"/>
        <v>8.6059617133740548E-3</v>
      </c>
      <c r="J72">
        <f t="shared" si="9"/>
        <v>-6.3504061155518878E-3</v>
      </c>
      <c r="K72">
        <f t="shared" si="10"/>
        <v>-3.3024550111164204E-3</v>
      </c>
      <c r="L72">
        <f t="shared" si="11"/>
        <v>-1.2177838052383279E-4</v>
      </c>
      <c r="M72" s="86">
        <f t="shared" si="12"/>
        <v>9.4390251602107875E-3</v>
      </c>
      <c r="N72" s="2">
        <f t="shared" si="13"/>
        <v>-8.2784005751208563E-5</v>
      </c>
    </row>
    <row r="73" spans="1:14" x14ac:dyDescent="0.2">
      <c r="A73" s="1">
        <v>42500</v>
      </c>
      <c r="B73">
        <v>88.097426999999996</v>
      </c>
      <c r="C73">
        <v>703.07000700000003</v>
      </c>
      <c r="D73">
        <v>47.259318999999998</v>
      </c>
      <c r="E73">
        <v>92.889999000000003</v>
      </c>
      <c r="F73">
        <v>73.551704000000001</v>
      </c>
      <c r="G73">
        <v>95.576999999999998</v>
      </c>
      <c r="H73">
        <f t="shared" si="7"/>
        <v>6.7895481770239071E-3</v>
      </c>
      <c r="I73">
        <f t="shared" si="8"/>
        <v>3.4306740713497659E-2</v>
      </c>
      <c r="J73">
        <f t="shared" si="9"/>
        <v>1.8973402923219314E-2</v>
      </c>
      <c r="K73">
        <f t="shared" si="10"/>
        <v>2.5955356461725677E-2</v>
      </c>
      <c r="L73">
        <f t="shared" si="11"/>
        <v>4.3837090032836134E-3</v>
      </c>
      <c r="M73" s="86">
        <f t="shared" si="12"/>
        <v>-3.6589942456842538E-3</v>
      </c>
      <c r="N73" s="2">
        <f t="shared" si="13"/>
        <v>1.8081751455750035E-2</v>
      </c>
    </row>
    <row r="74" spans="1:14" x14ac:dyDescent="0.2">
      <c r="A74" s="1">
        <v>42501</v>
      </c>
      <c r="B74">
        <v>87.239272999999997</v>
      </c>
      <c r="C74">
        <v>713.22997999999995</v>
      </c>
      <c r="D74">
        <v>47.287109000000001</v>
      </c>
      <c r="E74">
        <v>90.019997000000004</v>
      </c>
      <c r="F74">
        <v>73.257446000000002</v>
      </c>
      <c r="G74">
        <v>93.734999999999999</v>
      </c>
      <c r="H74">
        <f t="shared" si="7"/>
        <v>-9.7409655335336746E-3</v>
      </c>
      <c r="I74">
        <f t="shared" si="8"/>
        <v>1.4450869613045408E-2</v>
      </c>
      <c r="J74">
        <f t="shared" si="9"/>
        <v>5.8803217202522723E-4</v>
      </c>
      <c r="K74">
        <f t="shared" si="10"/>
        <v>-3.089678147159846E-2</v>
      </c>
      <c r="L74">
        <f t="shared" si="11"/>
        <v>-4.0006958914235247E-3</v>
      </c>
      <c r="M74" s="86">
        <f t="shared" si="12"/>
        <v>-1.9272419096644577E-2</v>
      </c>
      <c r="N74" s="2">
        <f t="shared" si="13"/>
        <v>-5.9199082222970052E-3</v>
      </c>
    </row>
    <row r="75" spans="1:14" x14ac:dyDescent="0.2">
      <c r="A75" s="1">
        <v>42502</v>
      </c>
      <c r="B75">
        <v>85.192909</v>
      </c>
      <c r="C75">
        <v>717.92999299999997</v>
      </c>
      <c r="D75">
        <v>47.713200000000001</v>
      </c>
      <c r="E75">
        <v>87.739998</v>
      </c>
      <c r="F75">
        <v>73.489311000000001</v>
      </c>
      <c r="G75">
        <v>93.513999999999996</v>
      </c>
      <c r="H75">
        <f t="shared" si="7"/>
        <v>-2.3456912576518114E-2</v>
      </c>
      <c r="I75">
        <f t="shared" si="8"/>
        <v>6.5897580469065718E-3</v>
      </c>
      <c r="J75">
        <f t="shared" si="9"/>
        <v>9.0107221399388059E-3</v>
      </c>
      <c r="K75">
        <f t="shared" si="10"/>
        <v>-2.5327694689881001E-2</v>
      </c>
      <c r="L75">
        <f t="shared" si="11"/>
        <v>3.1650707560839492E-3</v>
      </c>
      <c r="M75" s="86">
        <f t="shared" si="12"/>
        <v>-2.3577105670240959E-3</v>
      </c>
      <c r="N75" s="2">
        <f t="shared" si="13"/>
        <v>-6.003811264693959E-3</v>
      </c>
    </row>
    <row r="76" spans="1:14" x14ac:dyDescent="0.2">
      <c r="A76" s="1">
        <v>42503</v>
      </c>
      <c r="B76">
        <v>85.362656000000001</v>
      </c>
      <c r="C76">
        <v>709.919983</v>
      </c>
      <c r="D76">
        <v>47.314903000000001</v>
      </c>
      <c r="E76">
        <v>87.879997000000003</v>
      </c>
      <c r="F76">
        <v>72.437027</v>
      </c>
      <c r="G76">
        <v>94.114000000000004</v>
      </c>
      <c r="H76">
        <f t="shared" si="7"/>
        <v>1.9925015120683459E-3</v>
      </c>
      <c r="I76">
        <f t="shared" si="8"/>
        <v>-1.1157090632930231E-2</v>
      </c>
      <c r="J76">
        <f t="shared" si="9"/>
        <v>-8.3477318645573863E-3</v>
      </c>
      <c r="K76">
        <f t="shared" si="10"/>
        <v>1.5956120719310147E-3</v>
      </c>
      <c r="L76">
        <f t="shared" si="11"/>
        <v>-1.4318871488671328E-2</v>
      </c>
      <c r="M76" s="86">
        <f t="shared" si="12"/>
        <v>6.4161515922750451E-3</v>
      </c>
      <c r="N76" s="2">
        <f t="shared" si="13"/>
        <v>-6.0471160804319163E-3</v>
      </c>
    </row>
    <row r="77" spans="1:14" x14ac:dyDescent="0.2">
      <c r="A77" s="1">
        <v>42506</v>
      </c>
      <c r="B77">
        <v>88.531227000000001</v>
      </c>
      <c r="C77">
        <v>710.65997300000004</v>
      </c>
      <c r="D77">
        <v>48.009616999999999</v>
      </c>
      <c r="E77">
        <v>89.120002999999997</v>
      </c>
      <c r="F77">
        <v>72.793732000000006</v>
      </c>
      <c r="G77">
        <v>93.492000000000004</v>
      </c>
      <c r="H77">
        <f t="shared" si="7"/>
        <v>3.711893641172552E-2</v>
      </c>
      <c r="I77">
        <f t="shared" si="8"/>
        <v>1.042356910243551E-3</v>
      </c>
      <c r="J77">
        <f t="shared" si="9"/>
        <v>1.468277341707744E-2</v>
      </c>
      <c r="K77">
        <f t="shared" si="10"/>
        <v>1.4110218961432075E-2</v>
      </c>
      <c r="L77">
        <f t="shared" si="11"/>
        <v>4.9243462186818509E-3</v>
      </c>
      <c r="M77" s="86">
        <f t="shared" si="12"/>
        <v>-6.6090060989863345E-3</v>
      </c>
      <c r="N77" s="2">
        <f t="shared" si="13"/>
        <v>1.4375726383832088E-2</v>
      </c>
    </row>
    <row r="78" spans="1:14" x14ac:dyDescent="0.2">
      <c r="A78" s="1">
        <v>42507</v>
      </c>
      <c r="B78">
        <v>88.163444999999996</v>
      </c>
      <c r="C78">
        <v>695.27002000000005</v>
      </c>
      <c r="D78">
        <v>47.114151</v>
      </c>
      <c r="E78">
        <v>88.629997000000003</v>
      </c>
      <c r="F78">
        <v>71.893058999999994</v>
      </c>
      <c r="G78">
        <v>93.709000000000003</v>
      </c>
      <c r="H78">
        <f t="shared" si="7"/>
        <v>-4.1542629924241911E-3</v>
      </c>
      <c r="I78">
        <f t="shared" si="8"/>
        <v>-2.1655860164787964E-2</v>
      </c>
      <c r="J78">
        <f t="shared" si="9"/>
        <v>-1.8651804699879173E-2</v>
      </c>
      <c r="K78">
        <f t="shared" si="10"/>
        <v>-5.498271807733152E-3</v>
      </c>
      <c r="L78">
        <f t="shared" si="11"/>
        <v>-1.2372947165286316E-2</v>
      </c>
      <c r="M78" s="86">
        <f t="shared" si="12"/>
        <v>2.3210542078466474E-3</v>
      </c>
      <c r="N78" s="2">
        <f t="shared" si="13"/>
        <v>-1.2466629366022159E-2</v>
      </c>
    </row>
    <row r="79" spans="1:14" x14ac:dyDescent="0.2">
      <c r="A79" s="1">
        <v>42508</v>
      </c>
      <c r="B79">
        <v>89.172477999999998</v>
      </c>
      <c r="C79">
        <v>697.45001200000002</v>
      </c>
      <c r="D79">
        <v>47.393982000000001</v>
      </c>
      <c r="E79">
        <v>90.5</v>
      </c>
      <c r="F79">
        <v>71.206406000000001</v>
      </c>
      <c r="G79">
        <v>96.334999999999994</v>
      </c>
      <c r="H79">
        <f t="shared" si="7"/>
        <v>1.1445026904291255E-2</v>
      </c>
      <c r="I79">
        <f t="shared" si="8"/>
        <v>3.1354609537169028E-3</v>
      </c>
      <c r="J79">
        <f t="shared" si="9"/>
        <v>5.9394257152166766E-3</v>
      </c>
      <c r="K79">
        <f t="shared" si="10"/>
        <v>2.1098985256650712E-2</v>
      </c>
      <c r="L79">
        <f t="shared" si="11"/>
        <v>-9.5510332923793469E-3</v>
      </c>
      <c r="M79" s="86">
        <f t="shared" si="12"/>
        <v>2.8022922024565307E-2</v>
      </c>
      <c r="N79" s="2">
        <f t="shared" si="13"/>
        <v>6.4135731074992401E-3</v>
      </c>
    </row>
    <row r="80" spans="1:14" x14ac:dyDescent="0.2">
      <c r="A80" s="1">
        <v>42509</v>
      </c>
      <c r="B80">
        <v>88.832984999999994</v>
      </c>
      <c r="C80">
        <v>698.52002000000005</v>
      </c>
      <c r="D80">
        <v>46.936923999999998</v>
      </c>
      <c r="E80">
        <v>89.550003000000004</v>
      </c>
      <c r="F80">
        <v>71.509613000000002</v>
      </c>
      <c r="G80">
        <v>97.534999999999997</v>
      </c>
      <c r="H80">
        <f t="shared" si="7"/>
        <v>-3.8071500042872477E-3</v>
      </c>
      <c r="I80">
        <f t="shared" si="8"/>
        <v>1.5341715988099083E-3</v>
      </c>
      <c r="J80">
        <f t="shared" si="9"/>
        <v>-9.6437982358182836E-3</v>
      </c>
      <c r="K80">
        <f t="shared" si="10"/>
        <v>-1.0497204419889461E-2</v>
      </c>
      <c r="L80">
        <f t="shared" si="11"/>
        <v>4.2581421677145232E-3</v>
      </c>
      <c r="M80" s="86">
        <f t="shared" si="12"/>
        <v>1.2456531893911901E-2</v>
      </c>
      <c r="N80" s="2">
        <f t="shared" si="13"/>
        <v>-3.631167778694112E-3</v>
      </c>
    </row>
    <row r="81" spans="1:14" x14ac:dyDescent="0.2">
      <c r="A81" s="1">
        <v>42510</v>
      </c>
      <c r="B81">
        <v>89.794867999999994</v>
      </c>
      <c r="C81">
        <v>702.79998799999998</v>
      </c>
      <c r="D81">
        <v>47.216754999999999</v>
      </c>
      <c r="E81">
        <v>92.489998</v>
      </c>
      <c r="F81">
        <v>71.358001999999999</v>
      </c>
      <c r="G81">
        <v>96.914000000000001</v>
      </c>
      <c r="H81">
        <f t="shared" si="7"/>
        <v>1.0827993678249137E-2</v>
      </c>
      <c r="I81">
        <f t="shared" si="8"/>
        <v>6.1271944646625011E-3</v>
      </c>
      <c r="J81">
        <f t="shared" si="9"/>
        <v>5.9618521230748204E-3</v>
      </c>
      <c r="K81">
        <f t="shared" si="10"/>
        <v>3.2830763835931934E-2</v>
      </c>
      <c r="L81">
        <f t="shared" si="11"/>
        <v>-2.120148517654579E-3</v>
      </c>
      <c r="M81" s="86">
        <f t="shared" si="12"/>
        <v>-6.3669451991592262E-3</v>
      </c>
      <c r="N81" s="2">
        <f t="shared" si="13"/>
        <v>1.0725531116852764E-2</v>
      </c>
    </row>
    <row r="82" spans="1:14" x14ac:dyDescent="0.2">
      <c r="A82" s="1">
        <v>42513</v>
      </c>
      <c r="B82">
        <v>90.935935999999998</v>
      </c>
      <c r="C82">
        <v>696.75</v>
      </c>
      <c r="D82">
        <v>46.666435</v>
      </c>
      <c r="E82">
        <v>94.889999000000003</v>
      </c>
      <c r="F82">
        <v>71.518508999999995</v>
      </c>
      <c r="G82">
        <v>96.811000000000007</v>
      </c>
      <c r="H82">
        <f t="shared" si="7"/>
        <v>1.270749682487427E-2</v>
      </c>
      <c r="I82">
        <f t="shared" si="8"/>
        <v>-8.6084065214867157E-3</v>
      </c>
      <c r="J82">
        <f t="shared" si="9"/>
        <v>-1.1655184690265124E-2</v>
      </c>
      <c r="K82">
        <f t="shared" si="10"/>
        <v>2.5948762589442408E-2</v>
      </c>
      <c r="L82">
        <f t="shared" si="11"/>
        <v>2.2493202654412258E-3</v>
      </c>
      <c r="M82" s="86">
        <f t="shared" si="12"/>
        <v>-1.0627979445693545E-3</v>
      </c>
      <c r="N82" s="2">
        <f t="shared" si="13"/>
        <v>4.1283976936012127E-3</v>
      </c>
    </row>
    <row r="83" spans="1:14" x14ac:dyDescent="0.2">
      <c r="A83" s="1">
        <v>42514</v>
      </c>
      <c r="B83">
        <v>92.322188999999995</v>
      </c>
      <c r="C83">
        <v>704.20001200000002</v>
      </c>
      <c r="D83">
        <v>48.121552000000001</v>
      </c>
      <c r="E83">
        <v>97.889999000000003</v>
      </c>
      <c r="F83">
        <v>72.205169999999995</v>
      </c>
      <c r="G83">
        <v>96.563999999999993</v>
      </c>
      <c r="H83">
        <f t="shared" si="7"/>
        <v>1.5244281424672381E-2</v>
      </c>
      <c r="I83">
        <f t="shared" si="8"/>
        <v>1.0692518119842146E-2</v>
      </c>
      <c r="J83">
        <f t="shared" si="9"/>
        <v>3.1181233363979943E-2</v>
      </c>
      <c r="K83">
        <f t="shared" si="10"/>
        <v>3.1615555186168778E-2</v>
      </c>
      <c r="L83">
        <f t="shared" si="11"/>
        <v>9.6011649236144025E-3</v>
      </c>
      <c r="M83" s="86">
        <f t="shared" si="12"/>
        <v>-2.5513629649524753E-3</v>
      </c>
      <c r="N83" s="2">
        <f t="shared" si="13"/>
        <v>1.9666950603655531E-2</v>
      </c>
    </row>
    <row r="84" spans="1:14" x14ac:dyDescent="0.2">
      <c r="A84" s="1">
        <v>42515</v>
      </c>
      <c r="B84">
        <v>93.944205999999994</v>
      </c>
      <c r="C84">
        <v>708.34997599999997</v>
      </c>
      <c r="D84">
        <v>48.615912999999999</v>
      </c>
      <c r="E84">
        <v>100.199997</v>
      </c>
      <c r="F84">
        <v>72.659965999999997</v>
      </c>
      <c r="G84">
        <v>96.132000000000005</v>
      </c>
      <c r="H84">
        <f t="shared" si="7"/>
        <v>1.7569091651412204E-2</v>
      </c>
      <c r="I84">
        <f t="shared" si="8"/>
        <v>5.8931609333740748E-3</v>
      </c>
      <c r="J84">
        <f t="shared" si="9"/>
        <v>1.0273172403084544E-2</v>
      </c>
      <c r="K84">
        <f t="shared" si="10"/>
        <v>2.3597895838164153E-2</v>
      </c>
      <c r="L84">
        <f t="shared" si="11"/>
        <v>6.2986625472940755E-3</v>
      </c>
      <c r="M84" s="86">
        <f t="shared" si="12"/>
        <v>-4.4737169131352054E-3</v>
      </c>
      <c r="N84" s="2">
        <f t="shared" si="13"/>
        <v>1.272639667466581E-2</v>
      </c>
    </row>
    <row r="85" spans="1:14" x14ac:dyDescent="0.2">
      <c r="A85" s="1">
        <v>42516</v>
      </c>
      <c r="B85">
        <v>94.689177999999998</v>
      </c>
      <c r="C85">
        <v>714.90997300000004</v>
      </c>
      <c r="D85">
        <v>48.401370999999997</v>
      </c>
      <c r="E85">
        <v>102.80999799999999</v>
      </c>
      <c r="F85">
        <v>72.428107999999995</v>
      </c>
      <c r="G85">
        <v>96.631</v>
      </c>
      <c r="H85">
        <f t="shared" si="7"/>
        <v>7.9299408842734183E-3</v>
      </c>
      <c r="I85">
        <f t="shared" si="8"/>
        <v>9.2609546442619876E-3</v>
      </c>
      <c r="J85">
        <f t="shared" si="9"/>
        <v>-4.4129995049152233E-3</v>
      </c>
      <c r="K85">
        <f t="shared" si="10"/>
        <v>2.604791495153435E-2</v>
      </c>
      <c r="L85">
        <f t="shared" si="11"/>
        <v>-3.191000667410202E-3</v>
      </c>
      <c r="M85" s="86">
        <f t="shared" si="12"/>
        <v>5.1907793450671497E-3</v>
      </c>
      <c r="N85" s="2">
        <f t="shared" si="13"/>
        <v>7.1269620615488664E-3</v>
      </c>
    </row>
    <row r="86" spans="1:14" x14ac:dyDescent="0.2">
      <c r="A86" s="1">
        <v>42517</v>
      </c>
      <c r="B86">
        <v>94.632598999999999</v>
      </c>
      <c r="C86">
        <v>712.23999000000003</v>
      </c>
      <c r="D86">
        <v>48.802470999999997</v>
      </c>
      <c r="E86">
        <v>103.300003</v>
      </c>
      <c r="F86">
        <v>72.615371999999994</v>
      </c>
      <c r="G86">
        <v>96.262</v>
      </c>
      <c r="H86">
        <f t="shared" si="7"/>
        <v>-5.9752340441691519E-4</v>
      </c>
      <c r="I86">
        <f t="shared" si="8"/>
        <v>-3.7347122027069578E-3</v>
      </c>
      <c r="J86">
        <f t="shared" si="9"/>
        <v>8.2869553426492739E-3</v>
      </c>
      <c r="K86">
        <f t="shared" si="10"/>
        <v>4.7661220652879567E-3</v>
      </c>
      <c r="L86">
        <f t="shared" si="11"/>
        <v>2.5855155570265482E-3</v>
      </c>
      <c r="M86" s="86">
        <f t="shared" si="12"/>
        <v>-3.8186503296043688E-3</v>
      </c>
      <c r="N86" s="2">
        <f t="shared" si="13"/>
        <v>2.2612714715679813E-3</v>
      </c>
    </row>
    <row r="87" spans="1:14" x14ac:dyDescent="0.2">
      <c r="A87" s="1">
        <v>42521</v>
      </c>
      <c r="B87">
        <v>94.170524999999998</v>
      </c>
      <c r="C87">
        <v>722.78997800000002</v>
      </c>
      <c r="D87">
        <v>49.43676</v>
      </c>
      <c r="E87">
        <v>102.57</v>
      </c>
      <c r="F87">
        <v>72.267593000000005</v>
      </c>
      <c r="G87">
        <v>96.656000000000006</v>
      </c>
      <c r="H87">
        <f t="shared" si="7"/>
        <v>-4.8828205595410224E-3</v>
      </c>
      <c r="I87">
        <f t="shared" si="8"/>
        <v>1.4812406138554484E-2</v>
      </c>
      <c r="J87">
        <f t="shared" si="9"/>
        <v>1.2997067300137376E-2</v>
      </c>
      <c r="K87">
        <f t="shared" si="10"/>
        <v>-7.0668245769558262E-3</v>
      </c>
      <c r="L87">
        <f t="shared" si="11"/>
        <v>-4.7893302811970523E-3</v>
      </c>
      <c r="M87" s="86">
        <f t="shared" si="12"/>
        <v>4.0929961978766853E-3</v>
      </c>
      <c r="N87" s="2">
        <f t="shared" si="13"/>
        <v>2.214099604199592E-3</v>
      </c>
    </row>
    <row r="88" spans="1:14" x14ac:dyDescent="0.2">
      <c r="A88" s="1">
        <v>42522</v>
      </c>
      <c r="B88">
        <v>92.850273000000001</v>
      </c>
      <c r="C88">
        <v>719.44000200000005</v>
      </c>
      <c r="D88">
        <v>49.296829000000002</v>
      </c>
      <c r="E88">
        <v>101.510002</v>
      </c>
      <c r="F88">
        <v>72.936417000000006</v>
      </c>
      <c r="G88">
        <v>96.546000000000006</v>
      </c>
      <c r="H88">
        <f t="shared" si="7"/>
        <v>-1.4019800781613955E-2</v>
      </c>
      <c r="I88">
        <f t="shared" si="8"/>
        <v>-4.6347847949822704E-3</v>
      </c>
      <c r="J88">
        <f t="shared" si="9"/>
        <v>-2.8305050735524971E-3</v>
      </c>
      <c r="K88">
        <f t="shared" si="10"/>
        <v>-1.0334386272789249E-2</v>
      </c>
      <c r="L88">
        <f t="shared" si="11"/>
        <v>9.2548260186277511E-3</v>
      </c>
      <c r="M88" s="86">
        <f t="shared" si="12"/>
        <v>-1.1380566131435133E-3</v>
      </c>
      <c r="N88" s="2">
        <f t="shared" si="13"/>
        <v>-4.5129301808620442E-3</v>
      </c>
    </row>
    <row r="89" spans="1:14" x14ac:dyDescent="0.2">
      <c r="A89" s="1">
        <v>42523</v>
      </c>
      <c r="B89">
        <v>92.152457999999996</v>
      </c>
      <c r="C89">
        <v>728.23999000000003</v>
      </c>
      <c r="D89">
        <v>48.951720999999999</v>
      </c>
      <c r="E89">
        <v>101.25</v>
      </c>
      <c r="F89">
        <v>73.079070999999999</v>
      </c>
      <c r="G89">
        <v>96.531000000000006</v>
      </c>
      <c r="H89">
        <f t="shared" si="7"/>
        <v>-7.5154867880679859E-3</v>
      </c>
      <c r="I89">
        <f t="shared" si="8"/>
        <v>1.2231719080863653E-2</v>
      </c>
      <c r="J89">
        <f t="shared" si="9"/>
        <v>-7.0006125546128589E-3</v>
      </c>
      <c r="K89">
        <f t="shared" si="10"/>
        <v>-2.5613436595144593E-3</v>
      </c>
      <c r="L89">
        <f t="shared" si="11"/>
        <v>1.9558679445412456E-3</v>
      </c>
      <c r="M89" s="86">
        <f t="shared" si="12"/>
        <v>-1.5536635386241343E-4</v>
      </c>
      <c r="N89" s="2">
        <f t="shared" si="13"/>
        <v>-5.779711953580811E-4</v>
      </c>
    </row>
    <row r="90" spans="1:14" x14ac:dyDescent="0.2">
      <c r="A90" s="1">
        <v>42524</v>
      </c>
      <c r="B90">
        <v>92.341048999999998</v>
      </c>
      <c r="C90">
        <v>725.53997800000002</v>
      </c>
      <c r="D90">
        <v>48.308093999999997</v>
      </c>
      <c r="E90">
        <v>99.589995999999999</v>
      </c>
      <c r="F90">
        <v>73.542793000000003</v>
      </c>
      <c r="G90">
        <v>95.272999999999996</v>
      </c>
      <c r="H90">
        <f t="shared" si="7"/>
        <v>2.0465107941016877E-3</v>
      </c>
      <c r="I90">
        <f t="shared" si="8"/>
        <v>-3.7075854623144426E-3</v>
      </c>
      <c r="J90">
        <f t="shared" si="9"/>
        <v>-1.314819963122445E-2</v>
      </c>
      <c r="K90">
        <f t="shared" si="10"/>
        <v>-1.6395101234567909E-2</v>
      </c>
      <c r="L90">
        <f t="shared" si="11"/>
        <v>6.3454829632413386E-3</v>
      </c>
      <c r="M90" s="86">
        <f t="shared" si="12"/>
        <v>-1.3032082957806401E-2</v>
      </c>
      <c r="N90" s="2">
        <f t="shared" si="13"/>
        <v>-4.9717785141527556E-3</v>
      </c>
    </row>
    <row r="91" spans="1:14" x14ac:dyDescent="0.2">
      <c r="A91" s="1">
        <v>42527</v>
      </c>
      <c r="B91">
        <v>93.010589999999993</v>
      </c>
      <c r="C91">
        <v>726.72997999999995</v>
      </c>
      <c r="D91">
        <v>48.625252000000003</v>
      </c>
      <c r="E91">
        <v>100.739998</v>
      </c>
      <c r="F91">
        <v>73.810326000000003</v>
      </c>
      <c r="G91">
        <v>94.263999999999996</v>
      </c>
      <c r="H91">
        <f t="shared" si="7"/>
        <v>7.2507406754713745E-3</v>
      </c>
      <c r="I91">
        <f t="shared" si="8"/>
        <v>1.6401604819630434E-3</v>
      </c>
      <c r="J91">
        <f t="shared" si="9"/>
        <v>6.5653180189639915E-3</v>
      </c>
      <c r="K91">
        <f t="shared" si="10"/>
        <v>1.1547364656988244E-2</v>
      </c>
      <c r="L91">
        <f t="shared" si="11"/>
        <v>3.637786778100748E-3</v>
      </c>
      <c r="M91" s="86">
        <f t="shared" si="12"/>
        <v>-1.0590618538305716E-2</v>
      </c>
      <c r="N91" s="2">
        <f t="shared" si="13"/>
        <v>6.1282741222974807E-3</v>
      </c>
    </row>
    <row r="92" spans="1:14" x14ac:dyDescent="0.2">
      <c r="A92" s="1">
        <v>42528</v>
      </c>
      <c r="B92">
        <v>93.387810000000002</v>
      </c>
      <c r="C92">
        <v>723.73999000000003</v>
      </c>
      <c r="D92">
        <v>48.597262999999998</v>
      </c>
      <c r="E92">
        <v>99.889999000000003</v>
      </c>
      <c r="F92">
        <v>73.409041999999999</v>
      </c>
      <c r="G92">
        <v>94.027000000000001</v>
      </c>
      <c r="H92">
        <f t="shared" si="7"/>
        <v>4.0556672095081684E-3</v>
      </c>
      <c r="I92">
        <f t="shared" si="8"/>
        <v>-4.1143066644917011E-3</v>
      </c>
      <c r="J92">
        <f t="shared" si="9"/>
        <v>-5.7560627140822108E-4</v>
      </c>
      <c r="K92">
        <f t="shared" si="10"/>
        <v>-8.4375522818652109E-3</v>
      </c>
      <c r="L92">
        <f t="shared" si="11"/>
        <v>-5.436691879670115E-3</v>
      </c>
      <c r="M92" s="86">
        <f t="shared" si="12"/>
        <v>-2.5142153950606255E-3</v>
      </c>
      <c r="N92" s="2">
        <f t="shared" si="13"/>
        <v>-2.9016979775854162E-3</v>
      </c>
    </row>
    <row r="93" spans="1:14" x14ac:dyDescent="0.2">
      <c r="A93" s="1">
        <v>42529</v>
      </c>
      <c r="B93">
        <v>93.302932999999996</v>
      </c>
      <c r="C93">
        <v>726.64001499999995</v>
      </c>
      <c r="D93">
        <v>48.541285999999999</v>
      </c>
      <c r="E93">
        <v>97.860000999999997</v>
      </c>
      <c r="F93">
        <v>73.703331000000006</v>
      </c>
      <c r="G93">
        <v>92.281999999999996</v>
      </c>
      <c r="H93">
        <f t="shared" si="7"/>
        <v>-9.0886594299626324E-4</v>
      </c>
      <c r="I93">
        <f t="shared" si="8"/>
        <v>4.0069984249452816E-3</v>
      </c>
      <c r="J93">
        <f t="shared" si="9"/>
        <v>-1.15185499232742E-3</v>
      </c>
      <c r="K93">
        <f t="shared" si="10"/>
        <v>-2.032233477147203E-2</v>
      </c>
      <c r="L93">
        <f t="shared" si="11"/>
        <v>4.0088930734173897E-3</v>
      </c>
      <c r="M93" s="86">
        <f t="shared" si="12"/>
        <v>-1.8558499154498226E-2</v>
      </c>
      <c r="N93" s="2">
        <f t="shared" si="13"/>
        <v>-2.873432841686608E-3</v>
      </c>
    </row>
    <row r="94" spans="1:14" x14ac:dyDescent="0.2">
      <c r="A94" s="1">
        <v>42530</v>
      </c>
      <c r="B94">
        <v>93.972481000000002</v>
      </c>
      <c r="C94">
        <v>727.65002400000003</v>
      </c>
      <c r="D94">
        <v>48.149521</v>
      </c>
      <c r="E94">
        <v>97.089995999999999</v>
      </c>
      <c r="F94">
        <v>74.167045999999999</v>
      </c>
      <c r="G94">
        <v>92.992999999999995</v>
      </c>
      <c r="H94">
        <f t="shared" si="7"/>
        <v>7.1760659442507138E-3</v>
      </c>
      <c r="I94">
        <f t="shared" si="8"/>
        <v>1.3899716216427772E-3</v>
      </c>
      <c r="J94">
        <f t="shared" si="9"/>
        <v>-8.0707585703435926E-3</v>
      </c>
      <c r="K94">
        <f t="shared" si="10"/>
        <v>-7.8684344178577888E-3</v>
      </c>
      <c r="L94">
        <f t="shared" si="11"/>
        <v>6.2916423682396853E-3</v>
      </c>
      <c r="M94" s="86">
        <f t="shared" si="12"/>
        <v>7.7046444593745099E-3</v>
      </c>
      <c r="N94" s="2">
        <f t="shared" si="13"/>
        <v>-2.163026108136408E-4</v>
      </c>
    </row>
    <row r="95" spans="1:14" x14ac:dyDescent="0.2">
      <c r="A95" s="1">
        <v>42531</v>
      </c>
      <c r="B95">
        <v>93.199211000000005</v>
      </c>
      <c r="C95">
        <v>717.90997300000004</v>
      </c>
      <c r="D95">
        <v>48.018940000000001</v>
      </c>
      <c r="E95">
        <v>93.75</v>
      </c>
      <c r="F95">
        <v>74.193779000000006</v>
      </c>
      <c r="G95">
        <v>93.058000000000007</v>
      </c>
      <c r="H95">
        <f t="shared" si="7"/>
        <v>-8.2286855872199076E-3</v>
      </c>
      <c r="I95">
        <f t="shared" si="8"/>
        <v>-1.338562588984398E-2</v>
      </c>
      <c r="J95">
        <f t="shared" si="9"/>
        <v>-2.7119895959089478E-3</v>
      </c>
      <c r="K95">
        <f t="shared" si="10"/>
        <v>-3.4401031389474972E-2</v>
      </c>
      <c r="L95">
        <f t="shared" si="11"/>
        <v>3.6044310029561139E-4</v>
      </c>
      <c r="M95" s="86">
        <f t="shared" si="12"/>
        <v>6.9897734238073773E-4</v>
      </c>
      <c r="N95" s="2">
        <f t="shared" si="13"/>
        <v>-1.1673377872430441E-2</v>
      </c>
    </row>
    <row r="96" spans="1:14" x14ac:dyDescent="0.2">
      <c r="A96" s="1">
        <v>42534</v>
      </c>
      <c r="B96">
        <v>91.794083000000001</v>
      </c>
      <c r="C96">
        <v>715.23999000000003</v>
      </c>
      <c r="D96">
        <v>46.769024000000002</v>
      </c>
      <c r="E96">
        <v>93.849997999999999</v>
      </c>
      <c r="F96">
        <v>73.631973000000002</v>
      </c>
      <c r="G96">
        <v>93.631</v>
      </c>
      <c r="H96">
        <f t="shared" si="7"/>
        <v>-1.5076608320214263E-2</v>
      </c>
      <c r="I96">
        <f t="shared" si="8"/>
        <v>-3.7191055987740151E-3</v>
      </c>
      <c r="J96">
        <f t="shared" si="9"/>
        <v>-2.6029645802260502E-2</v>
      </c>
      <c r="K96">
        <f t="shared" si="10"/>
        <v>1.0666453333333266E-3</v>
      </c>
      <c r="L96">
        <f t="shared" si="11"/>
        <v>-7.5721442898872178E-3</v>
      </c>
      <c r="M96" s="86">
        <f t="shared" si="12"/>
        <v>6.1574501923530832E-3</v>
      </c>
      <c r="N96" s="2">
        <f t="shared" si="13"/>
        <v>-1.0266171735560535E-2</v>
      </c>
    </row>
    <row r="97" spans="1:14" x14ac:dyDescent="0.2">
      <c r="A97" s="1">
        <v>42535</v>
      </c>
      <c r="B97">
        <v>91.907257000000001</v>
      </c>
      <c r="C97">
        <v>719.29998799999998</v>
      </c>
      <c r="D97">
        <v>46.479874000000002</v>
      </c>
      <c r="E97">
        <v>94.120002999999997</v>
      </c>
      <c r="F97">
        <v>74.327545000000001</v>
      </c>
      <c r="G97">
        <v>93.254000000000005</v>
      </c>
      <c r="H97">
        <f t="shared" si="7"/>
        <v>1.2329117117494467E-3</v>
      </c>
      <c r="I97">
        <f t="shared" si="8"/>
        <v>5.6764135909122618E-3</v>
      </c>
      <c r="J97">
        <f t="shared" si="9"/>
        <v>-6.1825108858375869E-3</v>
      </c>
      <c r="K97">
        <f t="shared" si="10"/>
        <v>2.8769846111237809E-3</v>
      </c>
      <c r="L97">
        <f t="shared" si="11"/>
        <v>9.4466027686097524E-3</v>
      </c>
      <c r="M97" s="86">
        <f t="shared" si="12"/>
        <v>-4.0264442332133095E-3</v>
      </c>
      <c r="N97" s="2">
        <f t="shared" si="13"/>
        <v>2.6100803593115309E-3</v>
      </c>
    </row>
    <row r="98" spans="1:14" x14ac:dyDescent="0.2">
      <c r="A98" s="1">
        <v>42536</v>
      </c>
      <c r="B98">
        <v>91.605484000000004</v>
      </c>
      <c r="C98">
        <v>714.26000999999997</v>
      </c>
      <c r="D98">
        <v>46.349285000000002</v>
      </c>
      <c r="E98">
        <v>94.290001000000004</v>
      </c>
      <c r="F98">
        <v>73.970832999999999</v>
      </c>
      <c r="G98">
        <v>93.070999999999998</v>
      </c>
      <c r="H98">
        <f t="shared" si="7"/>
        <v>-3.283451273058853E-3</v>
      </c>
      <c r="I98">
        <f t="shared" si="8"/>
        <v>-7.0067817101089943E-3</v>
      </c>
      <c r="J98">
        <f t="shared" si="9"/>
        <v>-2.8095816266627683E-3</v>
      </c>
      <c r="K98">
        <f t="shared" si="10"/>
        <v>1.8061835378395256E-3</v>
      </c>
      <c r="L98">
        <f t="shared" si="11"/>
        <v>-4.7991898561966723E-3</v>
      </c>
      <c r="M98" s="86">
        <f t="shared" si="12"/>
        <v>-1.9623823106784365E-3</v>
      </c>
      <c r="N98" s="2">
        <f t="shared" si="13"/>
        <v>-3.2185641856375532E-3</v>
      </c>
    </row>
    <row r="99" spans="1:14" x14ac:dyDescent="0.2">
      <c r="A99" s="1">
        <v>42537</v>
      </c>
      <c r="B99">
        <v>91.992148999999998</v>
      </c>
      <c r="C99">
        <v>717.51000999999997</v>
      </c>
      <c r="D99">
        <v>47.002223999999998</v>
      </c>
      <c r="E99">
        <v>95.440002000000007</v>
      </c>
      <c r="F99">
        <v>74.381065000000007</v>
      </c>
      <c r="G99">
        <v>93.38</v>
      </c>
      <c r="H99">
        <f t="shared" si="7"/>
        <v>4.220980918565897E-3</v>
      </c>
      <c r="I99">
        <f t="shared" si="8"/>
        <v>4.5501637421924267E-3</v>
      </c>
      <c r="J99">
        <f t="shared" si="9"/>
        <v>1.4087358629156768E-2</v>
      </c>
      <c r="K99">
        <f t="shared" si="10"/>
        <v>1.2196425790683819E-2</v>
      </c>
      <c r="L99">
        <f t="shared" si="11"/>
        <v>5.545861569518998E-3</v>
      </c>
      <c r="M99" s="86">
        <f t="shared" si="12"/>
        <v>3.3200459863974548E-3</v>
      </c>
      <c r="N99" s="2">
        <f t="shared" si="13"/>
        <v>8.120158130023581E-3</v>
      </c>
    </row>
    <row r="100" spans="1:14" x14ac:dyDescent="0.2">
      <c r="A100" s="1">
        <v>42538</v>
      </c>
      <c r="B100">
        <v>89.898605000000003</v>
      </c>
      <c r="C100">
        <v>706.39001499999995</v>
      </c>
      <c r="D100">
        <v>46.759704999999997</v>
      </c>
      <c r="E100">
        <v>94.449996999999996</v>
      </c>
      <c r="F100">
        <v>74.131339999999994</v>
      </c>
      <c r="G100">
        <v>92.965000000000003</v>
      </c>
      <c r="H100">
        <f t="shared" si="7"/>
        <v>-2.275785512957192E-2</v>
      </c>
      <c r="I100">
        <f t="shared" si="8"/>
        <v>-1.549803465459669E-2</v>
      </c>
      <c r="J100">
        <f t="shared" si="9"/>
        <v>-5.1597345691557382E-3</v>
      </c>
      <c r="K100">
        <f t="shared" si="10"/>
        <v>-1.0373061392014752E-2</v>
      </c>
      <c r="L100">
        <f t="shared" si="11"/>
        <v>-3.3573732777288437E-3</v>
      </c>
      <c r="M100" s="86">
        <f t="shared" si="12"/>
        <v>-4.4442064681943895E-3</v>
      </c>
      <c r="N100" s="2">
        <f t="shared" si="13"/>
        <v>-1.1429211804613589E-2</v>
      </c>
    </row>
    <row r="101" spans="1:14" x14ac:dyDescent="0.2">
      <c r="A101" s="1">
        <v>42541</v>
      </c>
      <c r="B101">
        <v>89.681717000000006</v>
      </c>
      <c r="C101">
        <v>714.01000999999997</v>
      </c>
      <c r="D101">
        <v>46.703743000000003</v>
      </c>
      <c r="E101">
        <v>93.800003000000004</v>
      </c>
      <c r="F101">
        <v>74.051102</v>
      </c>
      <c r="G101">
        <v>94.376999999999995</v>
      </c>
      <c r="H101">
        <f t="shared" si="7"/>
        <v>-2.412584711409007E-3</v>
      </c>
      <c r="I101">
        <f t="shared" si="8"/>
        <v>1.0787234867695599E-2</v>
      </c>
      <c r="J101">
        <f t="shared" si="9"/>
        <v>-1.1967996804084597E-3</v>
      </c>
      <c r="K101">
        <f t="shared" si="10"/>
        <v>-6.8818848136119309E-3</v>
      </c>
      <c r="L101">
        <f t="shared" si="11"/>
        <v>-1.0823762257635471E-3</v>
      </c>
      <c r="M101" s="86">
        <f t="shared" si="12"/>
        <v>1.5188511805518119E-2</v>
      </c>
      <c r="N101" s="2">
        <f t="shared" si="13"/>
        <v>-1.5728211269946908E-4</v>
      </c>
    </row>
    <row r="102" spans="1:14" x14ac:dyDescent="0.2">
      <c r="A102" s="1">
        <v>42542</v>
      </c>
      <c r="B102">
        <v>90.445556999999994</v>
      </c>
      <c r="C102">
        <v>715.82000700000003</v>
      </c>
      <c r="D102">
        <v>47.748435999999998</v>
      </c>
      <c r="E102">
        <v>90.989998</v>
      </c>
      <c r="F102">
        <v>74.381065000000007</v>
      </c>
      <c r="G102">
        <v>93.593000000000004</v>
      </c>
      <c r="H102">
        <f t="shared" si="7"/>
        <v>8.5172321132075072E-3</v>
      </c>
      <c r="I102">
        <f t="shared" si="8"/>
        <v>2.5349742645765804E-3</v>
      </c>
      <c r="J102">
        <f t="shared" si="9"/>
        <v>2.2368506952429812E-2</v>
      </c>
      <c r="K102">
        <f t="shared" si="10"/>
        <v>-2.9957408423537085E-2</v>
      </c>
      <c r="L102">
        <f t="shared" si="11"/>
        <v>4.4558823716088171E-3</v>
      </c>
      <c r="M102" s="86">
        <f t="shared" si="12"/>
        <v>-8.307108723523653E-3</v>
      </c>
      <c r="N102" s="2">
        <f t="shared" si="13"/>
        <v>1.5838374556571264E-3</v>
      </c>
    </row>
    <row r="103" spans="1:14" x14ac:dyDescent="0.2">
      <c r="A103" s="1">
        <v>42543</v>
      </c>
      <c r="B103">
        <v>90.106093999999999</v>
      </c>
      <c r="C103">
        <v>710.59997599999997</v>
      </c>
      <c r="D103">
        <v>47.561892999999998</v>
      </c>
      <c r="E103">
        <v>90.010002</v>
      </c>
      <c r="F103">
        <v>74.523712000000003</v>
      </c>
      <c r="G103">
        <v>95.05</v>
      </c>
      <c r="H103">
        <f t="shared" si="7"/>
        <v>-3.7532302443556735E-3</v>
      </c>
      <c r="I103">
        <f t="shared" si="8"/>
        <v>-7.2923792978030894E-3</v>
      </c>
      <c r="J103">
        <f t="shared" si="9"/>
        <v>-3.9067876485001591E-3</v>
      </c>
      <c r="K103">
        <f t="shared" si="10"/>
        <v>-1.0770370607107825E-2</v>
      </c>
      <c r="L103">
        <f t="shared" si="11"/>
        <v>1.9177864689084059E-3</v>
      </c>
      <c r="M103" s="86">
        <f t="shared" si="12"/>
        <v>1.5567403545136855E-2</v>
      </c>
      <c r="N103" s="2">
        <f t="shared" si="13"/>
        <v>-4.7609962657716685E-3</v>
      </c>
    </row>
    <row r="104" spans="1:14" x14ac:dyDescent="0.2">
      <c r="A104" s="1">
        <v>42544</v>
      </c>
      <c r="B104">
        <v>90.624741</v>
      </c>
      <c r="C104">
        <v>722.080017</v>
      </c>
      <c r="D104">
        <v>48.420032999999997</v>
      </c>
      <c r="E104">
        <v>91.660004000000001</v>
      </c>
      <c r="F104">
        <v>75.094459999999998</v>
      </c>
      <c r="G104">
        <v>94.768000000000001</v>
      </c>
      <c r="H104">
        <f t="shared" si="7"/>
        <v>5.755959191838916E-3</v>
      </c>
      <c r="I104">
        <f t="shared" si="8"/>
        <v>1.6155419909555456E-2</v>
      </c>
      <c r="J104">
        <f t="shared" si="9"/>
        <v>1.8042595571206528E-2</v>
      </c>
      <c r="K104">
        <f t="shared" si="10"/>
        <v>1.8331318335044595E-2</v>
      </c>
      <c r="L104">
        <f t="shared" si="11"/>
        <v>7.6586093832791725E-3</v>
      </c>
      <c r="M104" s="86">
        <f t="shared" si="12"/>
        <v>-2.9668595476064858E-3</v>
      </c>
      <c r="N104" s="2">
        <f t="shared" si="13"/>
        <v>1.3188780478184935E-2</v>
      </c>
    </row>
    <row r="105" spans="1:14" x14ac:dyDescent="0.2">
      <c r="A105" s="1">
        <v>42545</v>
      </c>
      <c r="B105">
        <v>88.078582999999995</v>
      </c>
      <c r="C105">
        <v>698.96002199999998</v>
      </c>
      <c r="D105">
        <v>46.479874000000002</v>
      </c>
      <c r="E105">
        <v>88.440002000000007</v>
      </c>
      <c r="F105">
        <v>73.355530000000002</v>
      </c>
      <c r="G105">
        <v>88.972999999999999</v>
      </c>
      <c r="H105">
        <f t="shared" si="7"/>
        <v>-2.809561684705952E-2</v>
      </c>
      <c r="I105">
        <f t="shared" si="8"/>
        <v>-3.2018605217820365E-2</v>
      </c>
      <c r="J105">
        <f t="shared" si="9"/>
        <v>-4.0069344851540976E-2</v>
      </c>
      <c r="K105">
        <f t="shared" si="10"/>
        <v>-3.512984791054552E-2</v>
      </c>
      <c r="L105">
        <f t="shared" si="11"/>
        <v>-2.3156568407309893E-2</v>
      </c>
      <c r="M105" s="86">
        <f t="shared" si="12"/>
        <v>-6.1149333108222202E-2</v>
      </c>
      <c r="N105" s="2">
        <f t="shared" si="13"/>
        <v>-3.1693996646855252E-2</v>
      </c>
    </row>
    <row r="106" spans="1:14" x14ac:dyDescent="0.2">
      <c r="A106" s="1">
        <v>42548</v>
      </c>
      <c r="B106">
        <v>86.796042999999997</v>
      </c>
      <c r="C106">
        <v>691.35998500000005</v>
      </c>
      <c r="D106">
        <v>45.173996000000002</v>
      </c>
      <c r="E106">
        <v>85.330001999999993</v>
      </c>
      <c r="F106">
        <v>72.437027</v>
      </c>
      <c r="G106">
        <v>86.66</v>
      </c>
      <c r="H106">
        <f t="shared" si="7"/>
        <v>-1.4561315092909675E-2</v>
      </c>
      <c r="I106">
        <f t="shared" si="8"/>
        <v>-1.0873350064075523E-2</v>
      </c>
      <c r="J106">
        <f t="shared" si="9"/>
        <v>-2.8095558090368313E-2</v>
      </c>
      <c r="K106">
        <f t="shared" si="10"/>
        <v>-3.5165082877316234E-2</v>
      </c>
      <c r="L106">
        <f t="shared" si="11"/>
        <v>-1.2521250954086231E-2</v>
      </c>
      <c r="M106" s="86">
        <f t="shared" si="12"/>
        <v>-2.5996650669304198E-2</v>
      </c>
      <c r="N106" s="2">
        <f t="shared" si="13"/>
        <v>-2.0243311415751197E-2</v>
      </c>
    </row>
    <row r="107" spans="1:14" x14ac:dyDescent="0.2">
      <c r="A107" s="1">
        <v>42549</v>
      </c>
      <c r="B107">
        <v>88.257750999999999</v>
      </c>
      <c r="C107">
        <v>707.95001200000002</v>
      </c>
      <c r="D107">
        <v>46.116089000000002</v>
      </c>
      <c r="E107">
        <v>87.970000999999996</v>
      </c>
      <c r="F107">
        <v>73.53389</v>
      </c>
      <c r="G107">
        <v>85.709000000000003</v>
      </c>
      <c r="H107">
        <f t="shared" si="7"/>
        <v>1.6840721644418761E-2</v>
      </c>
      <c r="I107">
        <f t="shared" si="8"/>
        <v>2.3996221013572201E-2</v>
      </c>
      <c r="J107">
        <f t="shared" si="9"/>
        <v>2.0854763435140866E-2</v>
      </c>
      <c r="K107">
        <f t="shared" si="10"/>
        <v>3.0938696098940715E-2</v>
      </c>
      <c r="L107">
        <f t="shared" si="11"/>
        <v>1.5142297322610977E-2</v>
      </c>
      <c r="M107" s="86">
        <f t="shared" si="12"/>
        <v>-1.0973921070851529E-2</v>
      </c>
      <c r="N107" s="2">
        <f t="shared" si="13"/>
        <v>2.1554539902936706E-2</v>
      </c>
    </row>
    <row r="108" spans="1:14" x14ac:dyDescent="0.2">
      <c r="A108" s="1">
        <v>42550</v>
      </c>
      <c r="B108">
        <v>89.021591000000001</v>
      </c>
      <c r="C108">
        <v>715.59997599999997</v>
      </c>
      <c r="D108">
        <v>47.142136000000001</v>
      </c>
      <c r="E108">
        <v>91.059997999999993</v>
      </c>
      <c r="F108">
        <v>74.826920000000001</v>
      </c>
      <c r="G108">
        <v>85.488</v>
      </c>
      <c r="H108">
        <f t="shared" si="7"/>
        <v>8.6546506266628291E-3</v>
      </c>
      <c r="I108">
        <f t="shared" si="8"/>
        <v>1.080579683640143E-2</v>
      </c>
      <c r="J108">
        <f t="shared" si="9"/>
        <v>2.2249219789648649E-2</v>
      </c>
      <c r="K108">
        <f t="shared" si="10"/>
        <v>3.5125576501925888E-2</v>
      </c>
      <c r="L108">
        <f t="shared" si="11"/>
        <v>1.7584137055716782E-2</v>
      </c>
      <c r="M108" s="86">
        <f t="shared" si="12"/>
        <v>-2.5784923403610314E-3</v>
      </c>
      <c r="N108" s="2">
        <f t="shared" si="13"/>
        <v>1.8883876162071114E-2</v>
      </c>
    </row>
    <row r="109" spans="1:14" x14ac:dyDescent="0.2">
      <c r="A109" s="1">
        <v>42551</v>
      </c>
      <c r="B109">
        <v>90.153221000000002</v>
      </c>
      <c r="C109">
        <v>715.61999500000002</v>
      </c>
      <c r="D109">
        <v>47.729782</v>
      </c>
      <c r="E109">
        <v>91.480002999999996</v>
      </c>
      <c r="F109">
        <v>75.504645999999994</v>
      </c>
      <c r="G109">
        <v>85.084000000000003</v>
      </c>
      <c r="H109">
        <f t="shared" si="7"/>
        <v>1.2711859980125509E-2</v>
      </c>
      <c r="I109">
        <f t="shared" si="8"/>
        <v>2.7975126706890117E-5</v>
      </c>
      <c r="J109">
        <f t="shared" si="9"/>
        <v>1.2465408864799835E-2</v>
      </c>
      <c r="K109">
        <f t="shared" si="10"/>
        <v>4.612398519929721E-3</v>
      </c>
      <c r="L109">
        <f t="shared" si="11"/>
        <v>9.0572483806629044E-3</v>
      </c>
      <c r="M109" s="86">
        <f t="shared" si="12"/>
        <v>-4.725809470334975E-3</v>
      </c>
      <c r="N109" s="2">
        <f t="shared" si="13"/>
        <v>7.7749781744449733E-3</v>
      </c>
    </row>
    <row r="110" spans="1:14" x14ac:dyDescent="0.2">
      <c r="A110" s="1">
        <v>42552</v>
      </c>
      <c r="B110">
        <v>90.426697000000004</v>
      </c>
      <c r="C110">
        <v>725.67999299999997</v>
      </c>
      <c r="D110">
        <v>47.720455000000001</v>
      </c>
      <c r="E110">
        <v>96.669998000000007</v>
      </c>
      <c r="F110">
        <v>75.602753000000007</v>
      </c>
      <c r="G110">
        <v>84.644999999999996</v>
      </c>
      <c r="H110">
        <f t="shared" si="7"/>
        <v>3.033457894976401E-3</v>
      </c>
      <c r="I110">
        <f t="shared" si="8"/>
        <v>1.40577374448571E-2</v>
      </c>
      <c r="J110">
        <f t="shared" si="9"/>
        <v>-1.9541258327974292E-4</v>
      </c>
      <c r="K110">
        <f t="shared" si="10"/>
        <v>5.6733655769556662E-2</v>
      </c>
      <c r="L110">
        <f t="shared" si="11"/>
        <v>1.2993505061928646E-3</v>
      </c>
      <c r="M110" s="86">
        <f t="shared" si="12"/>
        <v>-5.1596069766349393E-3</v>
      </c>
      <c r="N110" s="2">
        <f t="shared" si="13"/>
        <v>1.4985757806460659E-2</v>
      </c>
    </row>
    <row r="111" spans="1:14" x14ac:dyDescent="0.2">
      <c r="A111" s="1">
        <v>42556</v>
      </c>
      <c r="B111">
        <v>89.577995000000001</v>
      </c>
      <c r="C111">
        <v>728.09997599999997</v>
      </c>
      <c r="D111">
        <v>47.729782</v>
      </c>
      <c r="E111">
        <v>97.910004000000001</v>
      </c>
      <c r="F111">
        <v>76.191306999999995</v>
      </c>
      <c r="G111">
        <v>83.867999999999995</v>
      </c>
      <c r="H111">
        <f t="shared" si="7"/>
        <v>-9.3855247195416512E-3</v>
      </c>
      <c r="I111">
        <f t="shared" si="8"/>
        <v>3.3347798249138199E-3</v>
      </c>
      <c r="J111">
        <f t="shared" si="9"/>
        <v>1.9545077682094555E-4</v>
      </c>
      <c r="K111">
        <f t="shared" si="10"/>
        <v>1.2827206223796486E-2</v>
      </c>
      <c r="L111">
        <f t="shared" si="11"/>
        <v>7.784822333123078E-3</v>
      </c>
      <c r="M111" s="86">
        <f t="shared" si="12"/>
        <v>-9.1795144426723499E-3</v>
      </c>
      <c r="N111" s="2">
        <f t="shared" si="13"/>
        <v>2.9513468878225356E-3</v>
      </c>
    </row>
    <row r="112" spans="1:14" x14ac:dyDescent="0.2">
      <c r="A112" s="1">
        <v>42557</v>
      </c>
      <c r="B112">
        <v>90.087226999999999</v>
      </c>
      <c r="C112">
        <v>737.60998500000005</v>
      </c>
      <c r="D112">
        <v>47.925666999999997</v>
      </c>
      <c r="E112">
        <v>94.599997999999999</v>
      </c>
      <c r="F112">
        <v>75.825676000000001</v>
      </c>
      <c r="G112">
        <v>83.361000000000004</v>
      </c>
      <c r="H112">
        <f t="shared" si="7"/>
        <v>5.6847889931003395E-3</v>
      </c>
      <c r="I112">
        <f t="shared" si="8"/>
        <v>1.3061405457318794E-2</v>
      </c>
      <c r="J112">
        <f t="shared" si="9"/>
        <v>4.1040413719047987E-3</v>
      </c>
      <c r="K112">
        <f t="shared" si="10"/>
        <v>-3.3806616941819363E-2</v>
      </c>
      <c r="L112">
        <f t="shared" si="11"/>
        <v>-4.7988545464903677E-3</v>
      </c>
      <c r="M112" s="86">
        <f t="shared" si="12"/>
        <v>-6.0452139075689278E-3</v>
      </c>
      <c r="N112" s="2">
        <f t="shared" si="13"/>
        <v>-3.1510471331971592E-3</v>
      </c>
    </row>
    <row r="113" spans="1:14" x14ac:dyDescent="0.2">
      <c r="A113" s="1">
        <v>42558</v>
      </c>
      <c r="B113">
        <v>90.473868999999993</v>
      </c>
      <c r="C113">
        <v>736.57000700000003</v>
      </c>
      <c r="D113">
        <v>47.925666999999997</v>
      </c>
      <c r="E113">
        <v>95.099997999999999</v>
      </c>
      <c r="F113">
        <v>75.647323999999998</v>
      </c>
      <c r="G113">
        <v>83.176000000000002</v>
      </c>
      <c r="H113">
        <f t="shared" si="7"/>
        <v>4.2918625966808241E-3</v>
      </c>
      <c r="I113">
        <f t="shared" si="8"/>
        <v>-1.4099293951396537E-3</v>
      </c>
      <c r="J113">
        <f t="shared" si="9"/>
        <v>0</v>
      </c>
      <c r="K113">
        <f t="shared" si="10"/>
        <v>5.2854123738987815E-3</v>
      </c>
      <c r="L113">
        <f t="shared" si="11"/>
        <v>-2.3521320139632362E-3</v>
      </c>
      <c r="M113" s="86">
        <f t="shared" si="12"/>
        <v>-2.2192632046160944E-3</v>
      </c>
      <c r="N113" s="2">
        <f t="shared" si="13"/>
        <v>1.1630427122953431E-3</v>
      </c>
    </row>
    <row r="114" spans="1:14" x14ac:dyDescent="0.2">
      <c r="A114" s="1">
        <v>42559</v>
      </c>
      <c r="B114">
        <v>91.171706999999998</v>
      </c>
      <c r="C114">
        <v>745.80999799999995</v>
      </c>
      <c r="D114">
        <v>48.783810000000003</v>
      </c>
      <c r="E114">
        <v>97.059997999999993</v>
      </c>
      <c r="F114">
        <v>76.485579999999999</v>
      </c>
      <c r="G114">
        <v>82.739000000000004</v>
      </c>
      <c r="H114">
        <f t="shared" si="7"/>
        <v>7.7131442228916339E-3</v>
      </c>
      <c r="I114">
        <f t="shared" si="8"/>
        <v>1.2544620215577035E-2</v>
      </c>
      <c r="J114">
        <f t="shared" si="9"/>
        <v>1.7905708020714776E-2</v>
      </c>
      <c r="K114">
        <f t="shared" si="10"/>
        <v>2.0609884765717807E-2</v>
      </c>
      <c r="L114">
        <f t="shared" si="11"/>
        <v>1.1081105790338349E-2</v>
      </c>
      <c r="M114" s="86">
        <f t="shared" si="12"/>
        <v>-5.2539193998268445E-3</v>
      </c>
      <c r="N114" s="2">
        <f t="shared" si="13"/>
        <v>1.3970892603047923E-2</v>
      </c>
    </row>
    <row r="115" spans="1:14" x14ac:dyDescent="0.2">
      <c r="A115" s="1">
        <v>42562</v>
      </c>
      <c r="B115">
        <v>91.454612999999995</v>
      </c>
      <c r="C115">
        <v>753.78002900000001</v>
      </c>
      <c r="D115">
        <v>49.054321000000002</v>
      </c>
      <c r="E115">
        <v>94.669998000000007</v>
      </c>
      <c r="F115">
        <v>76.467735000000005</v>
      </c>
      <c r="G115">
        <v>83.41</v>
      </c>
      <c r="H115">
        <f t="shared" si="7"/>
        <v>3.1030021188480873E-3</v>
      </c>
      <c r="I115">
        <f t="shared" si="8"/>
        <v>1.0686409435878954E-2</v>
      </c>
      <c r="J115">
        <f t="shared" si="9"/>
        <v>5.5450978511108308E-3</v>
      </c>
      <c r="K115">
        <f t="shared" si="10"/>
        <v>-2.4623944459590721E-2</v>
      </c>
      <c r="L115">
        <f t="shared" si="11"/>
        <v>-2.3331195239670164E-4</v>
      </c>
      <c r="M115" s="86">
        <f t="shared" si="12"/>
        <v>8.1098393744182574E-3</v>
      </c>
      <c r="N115" s="2">
        <f t="shared" si="13"/>
        <v>-1.1045494012299104E-3</v>
      </c>
    </row>
    <row r="116" spans="1:14" x14ac:dyDescent="0.2">
      <c r="A116" s="1">
        <v>42563</v>
      </c>
      <c r="B116">
        <v>91.869545000000002</v>
      </c>
      <c r="C116">
        <v>748.21002199999998</v>
      </c>
      <c r="D116">
        <v>49.632632999999998</v>
      </c>
      <c r="E116">
        <v>95.970000999999996</v>
      </c>
      <c r="F116">
        <v>76.467735000000005</v>
      </c>
      <c r="G116">
        <v>84.463999999999999</v>
      </c>
      <c r="H116">
        <f t="shared" si="7"/>
        <v>4.5370264701684038E-3</v>
      </c>
      <c r="I116">
        <f t="shared" si="8"/>
        <v>-7.3894329720959381E-3</v>
      </c>
      <c r="J116">
        <f t="shared" si="9"/>
        <v>1.178921628535021E-2</v>
      </c>
      <c r="K116">
        <f t="shared" si="10"/>
        <v>1.3731942827335747E-2</v>
      </c>
      <c r="L116">
        <f t="shared" si="11"/>
        <v>0</v>
      </c>
      <c r="M116" s="86">
        <f t="shared" si="12"/>
        <v>1.2636374535427432E-2</v>
      </c>
      <c r="N116" s="2">
        <f t="shared" si="13"/>
        <v>4.5337505221516843E-3</v>
      </c>
    </row>
    <row r="117" spans="1:14" x14ac:dyDescent="0.2">
      <c r="A117" s="1">
        <v>42564</v>
      </c>
      <c r="B117">
        <v>91.350860999999995</v>
      </c>
      <c r="C117">
        <v>742.63000499999998</v>
      </c>
      <c r="D117">
        <v>49.912457000000003</v>
      </c>
      <c r="E117">
        <v>96.43</v>
      </c>
      <c r="F117">
        <v>76.592597999999995</v>
      </c>
      <c r="G117">
        <v>84.087000000000003</v>
      </c>
      <c r="H117">
        <f t="shared" si="7"/>
        <v>-5.6458753551027977E-3</v>
      </c>
      <c r="I117">
        <f t="shared" si="8"/>
        <v>-7.4578217825582646E-3</v>
      </c>
      <c r="J117">
        <f t="shared" si="9"/>
        <v>5.6379035945968246E-3</v>
      </c>
      <c r="K117">
        <f t="shared" si="10"/>
        <v>4.7931540607153945E-3</v>
      </c>
      <c r="L117">
        <f t="shared" si="11"/>
        <v>1.6328847715966822E-3</v>
      </c>
      <c r="M117" s="86">
        <f t="shared" si="12"/>
        <v>-4.4634400454631011E-3</v>
      </c>
      <c r="N117" s="2">
        <f t="shared" si="13"/>
        <v>-2.0795094215043188E-4</v>
      </c>
    </row>
    <row r="118" spans="1:14" x14ac:dyDescent="0.2">
      <c r="A118" s="1">
        <v>42565</v>
      </c>
      <c r="B118">
        <v>93.161490999999998</v>
      </c>
      <c r="C118">
        <v>741.20001200000002</v>
      </c>
      <c r="D118">
        <v>50.127003000000002</v>
      </c>
      <c r="E118">
        <v>98.019997000000004</v>
      </c>
      <c r="F118">
        <v>76.574744999999993</v>
      </c>
      <c r="G118">
        <v>83.953000000000003</v>
      </c>
      <c r="H118">
        <f t="shared" si="7"/>
        <v>1.9820612309280845E-2</v>
      </c>
      <c r="I118">
        <f t="shared" si="8"/>
        <v>-1.9255793468780833E-3</v>
      </c>
      <c r="J118">
        <f t="shared" si="9"/>
        <v>4.2984459771234773E-3</v>
      </c>
      <c r="K118">
        <f t="shared" si="10"/>
        <v>1.6488613502022159E-2</v>
      </c>
      <c r="L118">
        <f t="shared" si="11"/>
        <v>-2.3309040907585273E-4</v>
      </c>
      <c r="M118" s="86">
        <f t="shared" si="12"/>
        <v>-1.5935875938016617E-3</v>
      </c>
      <c r="N118" s="2">
        <f t="shared" si="13"/>
        <v>7.6898004064945092E-3</v>
      </c>
    </row>
    <row r="119" spans="1:14" x14ac:dyDescent="0.2">
      <c r="A119" s="1">
        <v>42566</v>
      </c>
      <c r="B119">
        <v>93.152061000000003</v>
      </c>
      <c r="C119">
        <v>735.44000200000005</v>
      </c>
      <c r="D119">
        <v>50.089694999999999</v>
      </c>
      <c r="E119">
        <v>98.389999000000003</v>
      </c>
      <c r="F119">
        <v>76.699607999999998</v>
      </c>
      <c r="G119">
        <v>83.781000000000006</v>
      </c>
      <c r="H119">
        <f t="shared" si="7"/>
        <v>-1.0122208112786345E-4</v>
      </c>
      <c r="I119">
        <f t="shared" si="8"/>
        <v>-7.771195233062092E-3</v>
      </c>
      <c r="J119">
        <f t="shared" si="9"/>
        <v>-7.4426951078649176E-4</v>
      </c>
      <c r="K119">
        <f t="shared" si="10"/>
        <v>3.7747603685398959E-3</v>
      </c>
      <c r="L119">
        <f t="shared" si="11"/>
        <v>1.6306028834964432E-3</v>
      </c>
      <c r="M119" s="86">
        <f t="shared" si="12"/>
        <v>-2.0487653806296026E-3</v>
      </c>
      <c r="N119" s="2">
        <f t="shared" si="13"/>
        <v>-6.4226471458802171E-4</v>
      </c>
    </row>
    <row r="120" spans="1:14" x14ac:dyDescent="0.2">
      <c r="A120" s="1">
        <v>42569</v>
      </c>
      <c r="B120">
        <v>94.142234999999999</v>
      </c>
      <c r="C120">
        <v>736.07000700000003</v>
      </c>
      <c r="D120">
        <v>50.332211000000001</v>
      </c>
      <c r="E120">
        <v>98.809997999999993</v>
      </c>
      <c r="F120">
        <v>76.628272999999993</v>
      </c>
      <c r="G120">
        <v>83.316999999999993</v>
      </c>
      <c r="H120">
        <f t="shared" si="7"/>
        <v>1.06296520911115E-2</v>
      </c>
      <c r="I120">
        <f t="shared" si="8"/>
        <v>8.5663684092068576E-4</v>
      </c>
      <c r="J120">
        <f t="shared" si="9"/>
        <v>4.8416345917059777E-3</v>
      </c>
      <c r="K120">
        <f t="shared" si="10"/>
        <v>4.2687163763462386E-3</v>
      </c>
      <c r="L120">
        <f t="shared" si="11"/>
        <v>-9.3005690459336914E-4</v>
      </c>
      <c r="M120" s="86">
        <f t="shared" si="12"/>
        <v>-5.5382485289028876E-3</v>
      </c>
      <c r="N120" s="2">
        <f t="shared" si="13"/>
        <v>3.933316599098206E-3</v>
      </c>
    </row>
    <row r="121" spans="1:14" x14ac:dyDescent="0.2">
      <c r="A121" s="1">
        <v>42570</v>
      </c>
      <c r="B121">
        <v>94.179955000000007</v>
      </c>
      <c r="C121">
        <v>739.95001200000002</v>
      </c>
      <c r="D121">
        <v>49.520702</v>
      </c>
      <c r="E121">
        <v>85.839995999999999</v>
      </c>
      <c r="F121">
        <v>76.842277999999993</v>
      </c>
      <c r="G121">
        <v>83.254999999999995</v>
      </c>
      <c r="H121">
        <f t="shared" si="7"/>
        <v>4.0067032612947103E-4</v>
      </c>
      <c r="I121">
        <f t="shared" si="8"/>
        <v>5.2712445325869429E-3</v>
      </c>
      <c r="J121">
        <f t="shared" si="9"/>
        <v>-1.6123054876329611E-2</v>
      </c>
      <c r="K121">
        <f t="shared" si="10"/>
        <v>-0.1312620409120947</v>
      </c>
      <c r="L121">
        <f t="shared" si="11"/>
        <v>2.7927681470780404E-3</v>
      </c>
      <c r="M121" s="86">
        <f t="shared" si="12"/>
        <v>-7.441458525870785E-4</v>
      </c>
      <c r="N121" s="2">
        <f t="shared" si="13"/>
        <v>-2.7784082556525973E-2</v>
      </c>
    </row>
    <row r="122" spans="1:14" x14ac:dyDescent="0.2">
      <c r="A122" s="1">
        <v>42571</v>
      </c>
      <c r="B122">
        <v>94.264831999999998</v>
      </c>
      <c r="C122">
        <v>745.71997099999999</v>
      </c>
      <c r="D122">
        <v>52.151108000000001</v>
      </c>
      <c r="E122">
        <v>87.910004000000001</v>
      </c>
      <c r="F122">
        <v>76.680060999999995</v>
      </c>
      <c r="G122">
        <v>84.319000000000003</v>
      </c>
      <c r="H122">
        <f t="shared" si="7"/>
        <v>9.0122149665490547E-4</v>
      </c>
      <c r="I122">
        <f t="shared" si="8"/>
        <v>7.7977686417011255E-3</v>
      </c>
      <c r="J122">
        <f t="shared" si="9"/>
        <v>5.3117300316138504E-2</v>
      </c>
      <c r="K122">
        <f t="shared" si="10"/>
        <v>2.4114726193603289E-2</v>
      </c>
      <c r="L122">
        <f t="shared" si="11"/>
        <v>-2.1110384051862478E-3</v>
      </c>
      <c r="M122" s="86">
        <f t="shared" si="12"/>
        <v>1.278001321241976E-2</v>
      </c>
      <c r="N122" s="2">
        <f t="shared" si="13"/>
        <v>1.6763995648582317E-2</v>
      </c>
    </row>
    <row r="123" spans="1:14" x14ac:dyDescent="0.2">
      <c r="A123" s="1">
        <v>42572</v>
      </c>
      <c r="B123">
        <v>93.765029999999996</v>
      </c>
      <c r="C123">
        <v>744.42999299999997</v>
      </c>
      <c r="D123">
        <v>52.048507999999998</v>
      </c>
      <c r="E123">
        <v>85.989998</v>
      </c>
      <c r="F123">
        <v>76.626143999999996</v>
      </c>
      <c r="G123">
        <v>85.117000000000004</v>
      </c>
      <c r="H123">
        <f t="shared" si="7"/>
        <v>-5.3021046067318351E-3</v>
      </c>
      <c r="I123">
        <f t="shared" si="8"/>
        <v>-1.7298423673301612E-3</v>
      </c>
      <c r="J123">
        <f t="shared" si="9"/>
        <v>-1.967359926466039E-3</v>
      </c>
      <c r="K123">
        <f t="shared" si="10"/>
        <v>-2.1840585970170138E-2</v>
      </c>
      <c r="L123">
        <f t="shared" si="11"/>
        <v>-7.031423723045609E-4</v>
      </c>
      <c r="M123" s="86">
        <f t="shared" si="12"/>
        <v>9.464059108860421E-3</v>
      </c>
      <c r="N123" s="2">
        <f t="shared" si="13"/>
        <v>-6.3086070486005471E-3</v>
      </c>
    </row>
    <row r="124" spans="1:14" x14ac:dyDescent="0.2">
      <c r="A124" s="1">
        <v>42573</v>
      </c>
      <c r="B124">
        <v>93.038894999999997</v>
      </c>
      <c r="C124">
        <v>744.85998500000005</v>
      </c>
      <c r="D124">
        <v>52.766742999999998</v>
      </c>
      <c r="E124">
        <v>85.889999000000003</v>
      </c>
      <c r="F124">
        <v>77.039542999999995</v>
      </c>
      <c r="G124">
        <v>84.960999999999999</v>
      </c>
      <c r="H124">
        <f t="shared" si="7"/>
        <v>-7.7441984501044718E-3</v>
      </c>
      <c r="I124">
        <f t="shared" si="8"/>
        <v>5.7761240686615364E-4</v>
      </c>
      <c r="J124">
        <f t="shared" si="9"/>
        <v>1.379933887826333E-2</v>
      </c>
      <c r="K124">
        <f t="shared" si="10"/>
        <v>-1.1629143194072042E-3</v>
      </c>
      <c r="L124">
        <f t="shared" si="11"/>
        <v>5.3950124385744678E-3</v>
      </c>
      <c r="M124" s="86">
        <f t="shared" si="12"/>
        <v>-1.8327713617726882E-3</v>
      </c>
      <c r="N124" s="2">
        <f t="shared" si="13"/>
        <v>2.172970190838455E-3</v>
      </c>
    </row>
    <row r="125" spans="1:14" x14ac:dyDescent="0.2">
      <c r="A125" s="1">
        <v>42576</v>
      </c>
      <c r="B125">
        <v>91.794083000000001</v>
      </c>
      <c r="C125">
        <v>739.60998500000005</v>
      </c>
      <c r="D125">
        <v>52.915970000000002</v>
      </c>
      <c r="E125">
        <v>87.660004000000001</v>
      </c>
      <c r="F125">
        <v>77.111450000000005</v>
      </c>
      <c r="G125">
        <v>86.040999999999997</v>
      </c>
      <c r="H125">
        <f t="shared" si="7"/>
        <v>-1.3379479625161027E-2</v>
      </c>
      <c r="I125">
        <f t="shared" si="8"/>
        <v>-7.0483045212852988E-3</v>
      </c>
      <c r="J125">
        <f t="shared" si="9"/>
        <v>2.8280502361118505E-3</v>
      </c>
      <c r="K125">
        <f t="shared" si="10"/>
        <v>2.0607812558013857E-2</v>
      </c>
      <c r="L125">
        <f t="shared" si="11"/>
        <v>9.3337781092510061E-4</v>
      </c>
      <c r="M125" s="86">
        <f t="shared" si="12"/>
        <v>1.2711714786784505E-2</v>
      </c>
      <c r="N125" s="2">
        <f t="shared" si="13"/>
        <v>7.88291291720897E-4</v>
      </c>
    </row>
    <row r="126" spans="1:14" x14ac:dyDescent="0.2">
      <c r="A126" s="1">
        <v>42577</v>
      </c>
      <c r="B126">
        <v>91.162270000000007</v>
      </c>
      <c r="C126">
        <v>735.59002699999996</v>
      </c>
      <c r="D126">
        <v>52.943953999999998</v>
      </c>
      <c r="E126">
        <v>91.410004000000001</v>
      </c>
      <c r="F126">
        <v>76.635116999999994</v>
      </c>
      <c r="G126">
        <v>86.679000000000002</v>
      </c>
      <c r="H126">
        <f t="shared" si="7"/>
        <v>-6.8829381954825337E-3</v>
      </c>
      <c r="I126">
        <f t="shared" si="8"/>
        <v>-5.4352403043883835E-3</v>
      </c>
      <c r="J126">
        <f t="shared" si="9"/>
        <v>5.2883845840861381E-4</v>
      </c>
      <c r="K126">
        <f t="shared" si="10"/>
        <v>4.2778916596900911E-2</v>
      </c>
      <c r="L126">
        <f t="shared" si="11"/>
        <v>-6.1772019589828872E-3</v>
      </c>
      <c r="M126" s="86">
        <f t="shared" si="12"/>
        <v>7.4150695598610575E-3</v>
      </c>
      <c r="N126" s="2">
        <f t="shared" si="13"/>
        <v>4.9624749192911438E-3</v>
      </c>
    </row>
    <row r="127" spans="1:14" x14ac:dyDescent="0.2">
      <c r="A127" s="1">
        <v>42578</v>
      </c>
      <c r="B127">
        <v>97.084441999999996</v>
      </c>
      <c r="C127">
        <v>736.669983</v>
      </c>
      <c r="D127">
        <v>52.412281</v>
      </c>
      <c r="E127">
        <v>92.040001000000004</v>
      </c>
      <c r="F127">
        <v>75.907143000000005</v>
      </c>
      <c r="G127">
        <v>87.150999999999996</v>
      </c>
      <c r="H127">
        <f t="shared" si="7"/>
        <v>6.4962972071669442E-2</v>
      </c>
      <c r="I127">
        <f t="shared" si="8"/>
        <v>1.4681493228021136E-3</v>
      </c>
      <c r="J127">
        <f t="shared" si="9"/>
        <v>-1.0042185364546022E-2</v>
      </c>
      <c r="K127">
        <f t="shared" si="10"/>
        <v>6.8919918218141966E-3</v>
      </c>
      <c r="L127">
        <f t="shared" si="11"/>
        <v>-9.4992221385920127E-3</v>
      </c>
      <c r="M127" s="86">
        <f t="shared" si="12"/>
        <v>5.4453789268449591E-3</v>
      </c>
      <c r="N127" s="2">
        <f t="shared" si="13"/>
        <v>1.0756341142629546E-2</v>
      </c>
    </row>
    <row r="128" spans="1:14" x14ac:dyDescent="0.2">
      <c r="A128" s="1">
        <v>42579</v>
      </c>
      <c r="B128">
        <v>98.395256000000003</v>
      </c>
      <c r="C128">
        <v>752.60998500000005</v>
      </c>
      <c r="D128">
        <v>52.430939000000002</v>
      </c>
      <c r="E128">
        <v>91.650002000000001</v>
      </c>
      <c r="F128">
        <v>76.221703000000005</v>
      </c>
      <c r="G128">
        <v>87.74</v>
      </c>
      <c r="H128">
        <f t="shared" si="7"/>
        <v>1.3501792594121391E-2</v>
      </c>
      <c r="I128">
        <f t="shared" si="8"/>
        <v>2.1637914354927706E-2</v>
      </c>
      <c r="J128">
        <f t="shared" si="9"/>
        <v>3.5598526994087631E-4</v>
      </c>
      <c r="K128">
        <f t="shared" si="10"/>
        <v>-4.2372772247145354E-3</v>
      </c>
      <c r="L128">
        <f t="shared" si="11"/>
        <v>4.1440105313936019E-3</v>
      </c>
      <c r="M128" s="86">
        <f t="shared" si="12"/>
        <v>6.7583848722332354E-3</v>
      </c>
      <c r="N128" s="2">
        <f t="shared" si="13"/>
        <v>7.0804851051338089E-3</v>
      </c>
    </row>
    <row r="129" spans="1:14" x14ac:dyDescent="0.2">
      <c r="A129" s="1">
        <v>42580</v>
      </c>
      <c r="B129">
        <v>98.272682000000003</v>
      </c>
      <c r="C129">
        <v>758.80999799999995</v>
      </c>
      <c r="D129">
        <v>52.869335</v>
      </c>
      <c r="E129">
        <v>91.25</v>
      </c>
      <c r="F129">
        <v>76.922713999999999</v>
      </c>
      <c r="G129">
        <v>87.265000000000001</v>
      </c>
      <c r="H129">
        <f t="shared" si="7"/>
        <v>-1.2457307901104519E-3</v>
      </c>
      <c r="I129">
        <f t="shared" si="8"/>
        <v>8.2380158695342029E-3</v>
      </c>
      <c r="J129">
        <f t="shared" si="9"/>
        <v>8.3613989823832328E-3</v>
      </c>
      <c r="K129">
        <f t="shared" si="10"/>
        <v>-4.3644516232525625E-3</v>
      </c>
      <c r="L129">
        <f t="shared" si="11"/>
        <v>9.1969999673189411E-3</v>
      </c>
      <c r="M129" s="86">
        <f t="shared" si="12"/>
        <v>-5.4137223615226158E-3</v>
      </c>
      <c r="N129" s="2">
        <f t="shared" si="13"/>
        <v>4.0372464811746726E-3</v>
      </c>
    </row>
    <row r="130" spans="1:14" x14ac:dyDescent="0.2">
      <c r="A130" s="1">
        <v>42583</v>
      </c>
      <c r="B130">
        <v>100.007835</v>
      </c>
      <c r="C130">
        <v>767.73999000000003</v>
      </c>
      <c r="D130">
        <v>52.776062000000003</v>
      </c>
      <c r="E130">
        <v>94.370002999999997</v>
      </c>
      <c r="F130">
        <v>77.659683000000001</v>
      </c>
      <c r="G130">
        <v>88.290999999999997</v>
      </c>
      <c r="H130">
        <f t="shared" si="7"/>
        <v>1.7656514147034237E-2</v>
      </c>
      <c r="I130">
        <f t="shared" si="8"/>
        <v>1.1768416367123414E-2</v>
      </c>
      <c r="J130">
        <f t="shared" si="9"/>
        <v>-1.7642173861274477E-3</v>
      </c>
      <c r="K130">
        <f t="shared" si="10"/>
        <v>3.4191813698630107E-2</v>
      </c>
      <c r="L130">
        <f t="shared" si="11"/>
        <v>9.5806422014699331E-3</v>
      </c>
      <c r="M130" s="86">
        <f t="shared" si="12"/>
        <v>1.1757291010141479E-2</v>
      </c>
      <c r="N130" s="2">
        <f t="shared" si="13"/>
        <v>1.4286633805626048E-2</v>
      </c>
    </row>
    <row r="131" spans="1:14" x14ac:dyDescent="0.2">
      <c r="A131" s="1">
        <v>42584</v>
      </c>
      <c r="B131">
        <v>98.527305999999996</v>
      </c>
      <c r="C131">
        <v>760.580017</v>
      </c>
      <c r="D131">
        <v>52.776062000000003</v>
      </c>
      <c r="E131">
        <v>93.559997999999993</v>
      </c>
      <c r="F131">
        <v>77.974243000000001</v>
      </c>
      <c r="G131">
        <v>89.019000000000005</v>
      </c>
      <c r="H131">
        <f t="shared" si="7"/>
        <v>-1.4804130096406989E-2</v>
      </c>
      <c r="I131">
        <f t="shared" si="8"/>
        <v>-9.326038884596901E-3</v>
      </c>
      <c r="J131">
        <f t="shared" si="9"/>
        <v>0</v>
      </c>
      <c r="K131">
        <f t="shared" si="10"/>
        <v>-8.5832889080230713E-3</v>
      </c>
      <c r="L131">
        <f t="shared" si="11"/>
        <v>4.0504929694343481E-3</v>
      </c>
      <c r="M131" s="86">
        <f t="shared" si="12"/>
        <v>8.2454610322683936E-3</v>
      </c>
      <c r="N131" s="2">
        <f t="shared" si="13"/>
        <v>-5.7325929839185221E-3</v>
      </c>
    </row>
    <row r="132" spans="1:14" x14ac:dyDescent="0.2">
      <c r="A132" s="1">
        <v>42585</v>
      </c>
      <c r="B132">
        <v>99.762664999999998</v>
      </c>
      <c r="C132">
        <v>754.64001499999995</v>
      </c>
      <c r="D132">
        <v>53.139847000000003</v>
      </c>
      <c r="E132">
        <v>93.099997999999999</v>
      </c>
      <c r="F132">
        <v>77.264235999999997</v>
      </c>
      <c r="G132">
        <v>88.528999999999996</v>
      </c>
      <c r="H132">
        <f t="shared" si="7"/>
        <v>1.253823990681327E-2</v>
      </c>
      <c r="I132">
        <f t="shared" si="8"/>
        <v>-7.809831795778102E-3</v>
      </c>
      <c r="J132">
        <f t="shared" si="9"/>
        <v>6.8929925086111954E-3</v>
      </c>
      <c r="K132">
        <f t="shared" si="10"/>
        <v>-4.9166311440065847E-3</v>
      </c>
      <c r="L132">
        <f t="shared" si="11"/>
        <v>-9.1056606987515668E-3</v>
      </c>
      <c r="M132" s="86">
        <f t="shared" si="12"/>
        <v>-5.5044428717465829E-3</v>
      </c>
      <c r="N132" s="2">
        <f t="shared" si="13"/>
        <v>-4.8017824462235747E-4</v>
      </c>
    </row>
    <row r="133" spans="1:14" x14ac:dyDescent="0.2">
      <c r="A133" s="1">
        <v>42586</v>
      </c>
      <c r="B133">
        <v>100.378944</v>
      </c>
      <c r="C133">
        <v>760.77002000000005</v>
      </c>
      <c r="D133">
        <v>53.531604999999999</v>
      </c>
      <c r="E133">
        <v>93.440002000000007</v>
      </c>
      <c r="F133">
        <v>77.336143000000007</v>
      </c>
      <c r="G133">
        <v>86.364000000000004</v>
      </c>
      <c r="H133">
        <f t="shared" ref="H133:H196" si="14">(B133-B132)/B132</f>
        <v>6.1774512539335812E-3</v>
      </c>
      <c r="I133">
        <f t="shared" ref="I133:I196" si="15">(C133-C132)/C132</f>
        <v>8.1230850182256731E-3</v>
      </c>
      <c r="J133">
        <f t="shared" ref="J133:J196" si="16">(D133-D132)/D132</f>
        <v>7.3722079026685159E-3</v>
      </c>
      <c r="K133">
        <f t="shared" ref="K133:K196" si="17">(E133-E132)/E132</f>
        <v>3.6520301536419747E-3</v>
      </c>
      <c r="L133">
        <f t="shared" ref="L133:L196" si="18">(F133-F132)/F132</f>
        <v>9.3066344433937278E-4</v>
      </c>
      <c r="M133" s="86">
        <f t="shared" ref="M133:M196" si="19">(G133-G132)/G132</f>
        <v>-2.4455263247071493E-2</v>
      </c>
      <c r="N133" s="2">
        <f t="shared" ref="N133:N196" si="20">MMULT(H133:L133,$P$2:$P$6)</f>
        <v>5.2510875545618242E-3</v>
      </c>
    </row>
    <row r="134" spans="1:14" x14ac:dyDescent="0.2">
      <c r="A134" s="1">
        <v>42587</v>
      </c>
      <c r="B134">
        <v>101.905434</v>
      </c>
      <c r="C134">
        <v>765.97997999999995</v>
      </c>
      <c r="D134">
        <v>54.063277999999997</v>
      </c>
      <c r="E134">
        <v>97.029999000000004</v>
      </c>
      <c r="F134">
        <v>77.093474999999998</v>
      </c>
      <c r="G134">
        <v>85.563000000000002</v>
      </c>
      <c r="H134">
        <f t="shared" si="14"/>
        <v>1.5207272951586295E-2</v>
      </c>
      <c r="I134">
        <f t="shared" si="15"/>
        <v>6.848271965291048E-3</v>
      </c>
      <c r="J134">
        <f t="shared" si="16"/>
        <v>9.9319458103301374E-3</v>
      </c>
      <c r="K134">
        <f t="shared" si="17"/>
        <v>3.8420343783811095E-2</v>
      </c>
      <c r="L134">
        <f t="shared" si="18"/>
        <v>-3.1378342723920039E-3</v>
      </c>
      <c r="M134" s="86">
        <f t="shared" si="19"/>
        <v>-9.2746977907461666E-3</v>
      </c>
      <c r="N134" s="2">
        <f t="shared" si="20"/>
        <v>1.3454000047725316E-2</v>
      </c>
    </row>
    <row r="135" spans="1:14" x14ac:dyDescent="0.2">
      <c r="A135" s="1">
        <v>42590</v>
      </c>
      <c r="B135">
        <v>102.74928300000001</v>
      </c>
      <c r="C135">
        <v>766.55999799999995</v>
      </c>
      <c r="D135">
        <v>54.156562999999998</v>
      </c>
      <c r="E135">
        <v>95.110000999999997</v>
      </c>
      <c r="F135">
        <v>77.075507999999999</v>
      </c>
      <c r="G135">
        <v>84.268000000000001</v>
      </c>
      <c r="H135">
        <f t="shared" si="14"/>
        <v>8.2807066009846532E-3</v>
      </c>
      <c r="I135">
        <f t="shared" si="15"/>
        <v>7.5722344597047497E-4</v>
      </c>
      <c r="J135">
        <f t="shared" si="16"/>
        <v>1.7254780592475657E-3</v>
      </c>
      <c r="K135">
        <f t="shared" si="17"/>
        <v>-1.9787674119217571E-2</v>
      </c>
      <c r="L135">
        <f t="shared" si="18"/>
        <v>-2.3305474295974769E-4</v>
      </c>
      <c r="M135" s="86">
        <f t="shared" si="19"/>
        <v>-1.5135046690742513E-2</v>
      </c>
      <c r="N135" s="2">
        <f t="shared" si="20"/>
        <v>-1.8514641511949254E-3</v>
      </c>
    </row>
    <row r="136" spans="1:14" x14ac:dyDescent="0.2">
      <c r="A136" s="1">
        <v>42591</v>
      </c>
      <c r="B136">
        <v>103.166451</v>
      </c>
      <c r="C136">
        <v>768.30999799999995</v>
      </c>
      <c r="D136">
        <v>54.287143999999998</v>
      </c>
      <c r="E136">
        <v>93.989998</v>
      </c>
      <c r="F136">
        <v>77.282218999999998</v>
      </c>
      <c r="G136">
        <v>84.263000000000005</v>
      </c>
      <c r="H136">
        <f t="shared" si="14"/>
        <v>4.0600575285765208E-3</v>
      </c>
      <c r="I136">
        <f t="shared" si="15"/>
        <v>2.2829263261399664E-3</v>
      </c>
      <c r="J136">
        <f t="shared" si="16"/>
        <v>2.4111759086336295E-3</v>
      </c>
      <c r="K136">
        <f t="shared" si="17"/>
        <v>-1.1775869921397614E-2</v>
      </c>
      <c r="L136">
        <f t="shared" si="18"/>
        <v>2.681928479796702E-3</v>
      </c>
      <c r="M136" s="86">
        <f t="shared" si="19"/>
        <v>-5.9334504200828934E-5</v>
      </c>
      <c r="N136" s="2">
        <f t="shared" si="20"/>
        <v>-6.7956335650158801E-5</v>
      </c>
    </row>
    <row r="137" spans="1:14" x14ac:dyDescent="0.2">
      <c r="A137" s="1">
        <v>42592</v>
      </c>
      <c r="B137">
        <v>102.398483</v>
      </c>
      <c r="C137">
        <v>768.55999799999995</v>
      </c>
      <c r="D137">
        <v>54.119259</v>
      </c>
      <c r="E137">
        <v>93.93</v>
      </c>
      <c r="F137">
        <v>77.569817</v>
      </c>
      <c r="G137">
        <v>84.474000000000004</v>
      </c>
      <c r="H137">
        <f t="shared" si="14"/>
        <v>-7.443970327136641E-3</v>
      </c>
      <c r="I137">
        <f t="shared" si="15"/>
        <v>3.253894920680181E-4</v>
      </c>
      <c r="J137">
        <f t="shared" si="16"/>
        <v>-3.092536973394627E-3</v>
      </c>
      <c r="K137">
        <f t="shared" si="17"/>
        <v>-6.3834451831771622E-4</v>
      </c>
      <c r="L137">
        <f t="shared" si="18"/>
        <v>3.7213993557819905E-3</v>
      </c>
      <c r="M137" s="86">
        <f t="shared" si="19"/>
        <v>2.5040646547120149E-3</v>
      </c>
      <c r="N137" s="2">
        <f t="shared" si="20"/>
        <v>-1.4256125941997952E-3</v>
      </c>
    </row>
    <row r="138" spans="1:14" x14ac:dyDescent="0.2">
      <c r="A138" s="1">
        <v>42593</v>
      </c>
      <c r="B138">
        <v>102.3321</v>
      </c>
      <c r="C138">
        <v>771.23999000000003</v>
      </c>
      <c r="D138">
        <v>54.380423999999998</v>
      </c>
      <c r="E138">
        <v>95.889999000000003</v>
      </c>
      <c r="F138">
        <v>77.947272999999996</v>
      </c>
      <c r="G138">
        <v>83.311999999999998</v>
      </c>
      <c r="H138">
        <f t="shared" si="14"/>
        <v>-6.4828108830481269E-4</v>
      </c>
      <c r="I138">
        <f t="shared" si="15"/>
        <v>3.487030299487541E-3</v>
      </c>
      <c r="J138">
        <f t="shared" si="16"/>
        <v>4.8257312613980601E-3</v>
      </c>
      <c r="K138">
        <f t="shared" si="17"/>
        <v>2.0866592143085234E-2</v>
      </c>
      <c r="L138">
        <f t="shared" si="18"/>
        <v>4.866016378509635E-3</v>
      </c>
      <c r="M138" s="86">
        <f t="shared" si="19"/>
        <v>-1.3755711816653717E-2</v>
      </c>
      <c r="N138" s="2">
        <f t="shared" si="20"/>
        <v>6.6794177988351317E-3</v>
      </c>
    </row>
    <row r="139" spans="1:14" x14ac:dyDescent="0.2">
      <c r="A139" s="1">
        <v>42594</v>
      </c>
      <c r="B139">
        <v>102.569138</v>
      </c>
      <c r="C139">
        <v>772.55999799999995</v>
      </c>
      <c r="D139">
        <v>54.044632</v>
      </c>
      <c r="E139">
        <v>96.589995999999999</v>
      </c>
      <c r="F139">
        <v>78.225891000000004</v>
      </c>
      <c r="G139">
        <v>83.683000000000007</v>
      </c>
      <c r="H139">
        <f t="shared" si="14"/>
        <v>2.316360164601316E-3</v>
      </c>
      <c r="I139">
        <f t="shared" si="15"/>
        <v>1.7115398800831322E-3</v>
      </c>
      <c r="J139">
        <f t="shared" si="16"/>
        <v>-6.1748691036318118E-3</v>
      </c>
      <c r="K139">
        <f t="shared" si="17"/>
        <v>7.3000000761288585E-3</v>
      </c>
      <c r="L139">
        <f t="shared" si="18"/>
        <v>3.5744419179360989E-3</v>
      </c>
      <c r="M139" s="86">
        <f t="shared" si="19"/>
        <v>4.4531400038410954E-3</v>
      </c>
      <c r="N139" s="2">
        <f t="shared" si="20"/>
        <v>1.7454945870235188E-3</v>
      </c>
    </row>
    <row r="140" spans="1:14" x14ac:dyDescent="0.2">
      <c r="A140" s="1">
        <v>42597</v>
      </c>
      <c r="B140">
        <v>103.80173499999999</v>
      </c>
      <c r="C140">
        <v>768.48999000000003</v>
      </c>
      <c r="D140">
        <v>54.212524000000002</v>
      </c>
      <c r="E140">
        <v>95.309997999999993</v>
      </c>
      <c r="F140">
        <v>78.207909000000001</v>
      </c>
      <c r="G140">
        <v>82.486999999999995</v>
      </c>
      <c r="H140">
        <f t="shared" si="14"/>
        <v>1.2017230758047302E-2</v>
      </c>
      <c r="I140">
        <f t="shared" si="15"/>
        <v>-5.2682096025374542E-3</v>
      </c>
      <c r="J140">
        <f t="shared" si="16"/>
        <v>3.1065434953836289E-3</v>
      </c>
      <c r="K140">
        <f t="shared" si="17"/>
        <v>-1.3251869272258861E-2</v>
      </c>
      <c r="L140">
        <f t="shared" si="18"/>
        <v>-2.2987274123862001E-4</v>
      </c>
      <c r="M140" s="86">
        <f t="shared" si="19"/>
        <v>-1.4292030639437067E-2</v>
      </c>
      <c r="N140" s="2">
        <f t="shared" si="20"/>
        <v>-7.2523547252080055E-4</v>
      </c>
    </row>
    <row r="141" spans="1:14" x14ac:dyDescent="0.2">
      <c r="A141" s="1">
        <v>42598</v>
      </c>
      <c r="B141">
        <v>103.70689400000001</v>
      </c>
      <c r="C141">
        <v>764.03997800000002</v>
      </c>
      <c r="D141">
        <v>53.912174</v>
      </c>
      <c r="E141">
        <v>95.120002999999997</v>
      </c>
      <c r="F141">
        <v>77.812461999999996</v>
      </c>
      <c r="G141">
        <v>83.292000000000002</v>
      </c>
      <c r="H141">
        <f t="shared" si="14"/>
        <v>-9.1367451613393741E-4</v>
      </c>
      <c r="I141">
        <f t="shared" si="15"/>
        <v>-5.7905920153885349E-3</v>
      </c>
      <c r="J141">
        <f t="shared" si="16"/>
        <v>-5.5402327329382717E-3</v>
      </c>
      <c r="K141">
        <f t="shared" si="17"/>
        <v>-1.9934424927802027E-3</v>
      </c>
      <c r="L141">
        <f t="shared" si="18"/>
        <v>-5.0563556174351154E-3</v>
      </c>
      <c r="M141" s="86">
        <f t="shared" si="19"/>
        <v>9.7591135572878979E-3</v>
      </c>
      <c r="N141" s="2">
        <f t="shared" si="20"/>
        <v>-3.8588594749352128E-3</v>
      </c>
    </row>
    <row r="142" spans="1:14" x14ac:dyDescent="0.2">
      <c r="A142" s="1">
        <v>42599</v>
      </c>
      <c r="B142">
        <v>103.555183</v>
      </c>
      <c r="C142">
        <v>764.63000499999998</v>
      </c>
      <c r="D142">
        <v>54.024802999999999</v>
      </c>
      <c r="E142">
        <v>96.370002999999997</v>
      </c>
      <c r="F142">
        <v>78.153992000000002</v>
      </c>
      <c r="G142">
        <v>83.302000000000007</v>
      </c>
      <c r="H142">
        <f t="shared" si="14"/>
        <v>-1.462882496509884E-3</v>
      </c>
      <c r="I142">
        <f t="shared" si="15"/>
        <v>7.7224623971177027E-4</v>
      </c>
      <c r="J142">
        <f t="shared" si="16"/>
        <v>2.0891199824365886E-3</v>
      </c>
      <c r="K142">
        <f t="shared" si="17"/>
        <v>1.3141294791590787E-2</v>
      </c>
      <c r="L142">
        <f t="shared" si="18"/>
        <v>4.3891427057018949E-3</v>
      </c>
      <c r="M142" s="86">
        <f t="shared" si="19"/>
        <v>1.2005954953663156E-4</v>
      </c>
      <c r="N142" s="2">
        <f t="shared" si="20"/>
        <v>3.7857842445862318E-3</v>
      </c>
    </row>
    <row r="143" spans="1:14" x14ac:dyDescent="0.2">
      <c r="A143" s="1">
        <v>42600</v>
      </c>
      <c r="B143">
        <v>103.422455</v>
      </c>
      <c r="C143">
        <v>764.46002199999998</v>
      </c>
      <c r="D143">
        <v>54.062354999999997</v>
      </c>
      <c r="E143">
        <v>96.160004000000001</v>
      </c>
      <c r="F143">
        <v>78.585373000000004</v>
      </c>
      <c r="G143">
        <v>83.781000000000006</v>
      </c>
      <c r="H143">
        <f t="shared" si="14"/>
        <v>-1.2817127656468935E-3</v>
      </c>
      <c r="I143">
        <f t="shared" si="15"/>
        <v>-2.223075198311136E-4</v>
      </c>
      <c r="J143">
        <f t="shared" si="16"/>
        <v>6.950881431256312E-4</v>
      </c>
      <c r="K143">
        <f t="shared" si="17"/>
        <v>-2.1790909355891199E-3</v>
      </c>
      <c r="L143">
        <f t="shared" si="18"/>
        <v>5.51962847911853E-3</v>
      </c>
      <c r="M143" s="86">
        <f t="shared" si="19"/>
        <v>5.7501620609349017E-3</v>
      </c>
      <c r="N143" s="2">
        <f t="shared" si="20"/>
        <v>5.0632108023540697E-4</v>
      </c>
    </row>
    <row r="144" spans="1:14" x14ac:dyDescent="0.2">
      <c r="A144" s="1">
        <v>42601</v>
      </c>
      <c r="B144">
        <v>103.687935</v>
      </c>
      <c r="C144">
        <v>757.30999799999995</v>
      </c>
      <c r="D144">
        <v>54.081122999999998</v>
      </c>
      <c r="E144">
        <v>95.870002999999997</v>
      </c>
      <c r="F144">
        <v>78.468536</v>
      </c>
      <c r="G144">
        <v>83.552000000000007</v>
      </c>
      <c r="H144">
        <f t="shared" si="14"/>
        <v>2.5669473810111801E-3</v>
      </c>
      <c r="I144">
        <f t="shared" si="15"/>
        <v>-9.3530384771383507E-3</v>
      </c>
      <c r="J144">
        <f t="shared" si="16"/>
        <v>3.4715468832242788E-4</v>
      </c>
      <c r="K144">
        <f t="shared" si="17"/>
        <v>-3.0158172622372576E-3</v>
      </c>
      <c r="L144">
        <f t="shared" si="18"/>
        <v>-1.486752502911755E-3</v>
      </c>
      <c r="M144" s="86">
        <f t="shared" si="19"/>
        <v>-2.7333166231006934E-3</v>
      </c>
      <c r="N144" s="2">
        <f t="shared" si="20"/>
        <v>-2.188301234590751E-3</v>
      </c>
    </row>
    <row r="145" spans="1:14" x14ac:dyDescent="0.2">
      <c r="A145" s="1">
        <v>42604</v>
      </c>
      <c r="B145">
        <v>102.882019</v>
      </c>
      <c r="C145">
        <v>759.47997999999995</v>
      </c>
      <c r="D145">
        <v>54.128051999999997</v>
      </c>
      <c r="E145">
        <v>95.260002</v>
      </c>
      <c r="F145">
        <v>78.055130000000005</v>
      </c>
      <c r="G145">
        <v>85.16</v>
      </c>
      <c r="H145">
        <f t="shared" si="14"/>
        <v>-7.7725147096428943E-3</v>
      </c>
      <c r="I145">
        <f t="shared" si="15"/>
        <v>2.8653814233679307E-3</v>
      </c>
      <c r="J145">
        <f t="shared" si="16"/>
        <v>8.677519510827959E-4</v>
      </c>
      <c r="K145">
        <f t="shared" si="17"/>
        <v>-6.3627931669095385E-3</v>
      </c>
      <c r="L145">
        <f t="shared" si="18"/>
        <v>-5.2684301386736057E-3</v>
      </c>
      <c r="M145" s="86">
        <f t="shared" si="19"/>
        <v>1.9245499808502368E-2</v>
      </c>
      <c r="N145" s="2">
        <f t="shared" si="20"/>
        <v>-3.1341209281550621E-3</v>
      </c>
    </row>
    <row r="146" spans="1:14" x14ac:dyDescent="0.2">
      <c r="A146" s="1">
        <v>42605</v>
      </c>
      <c r="B146">
        <v>103.204376</v>
      </c>
      <c r="C146">
        <v>762.45001200000002</v>
      </c>
      <c r="D146">
        <v>54.334541000000002</v>
      </c>
      <c r="E146">
        <v>95.940002000000007</v>
      </c>
      <c r="F146">
        <v>78.549430999999998</v>
      </c>
      <c r="G146">
        <v>85.302999999999997</v>
      </c>
      <c r="H146">
        <f t="shared" si="14"/>
        <v>3.133268603525332E-3</v>
      </c>
      <c r="I146">
        <f t="shared" si="15"/>
        <v>3.9106126273401711E-3</v>
      </c>
      <c r="J146">
        <f t="shared" si="16"/>
        <v>3.8148241507010971E-3</v>
      </c>
      <c r="K146">
        <f t="shared" si="17"/>
        <v>7.138358027748171E-3</v>
      </c>
      <c r="L146">
        <f t="shared" si="18"/>
        <v>6.3327163762329644E-3</v>
      </c>
      <c r="M146" s="86">
        <f t="shared" si="19"/>
        <v>1.6791921089713562E-3</v>
      </c>
      <c r="N146" s="2">
        <f t="shared" si="20"/>
        <v>4.8659559571095469E-3</v>
      </c>
    </row>
    <row r="147" spans="1:14" x14ac:dyDescent="0.2">
      <c r="A147" s="1">
        <v>42606</v>
      </c>
      <c r="B147">
        <v>102.42691000000001</v>
      </c>
      <c r="C147">
        <v>757.25</v>
      </c>
      <c r="D147">
        <v>54.390858000000001</v>
      </c>
      <c r="E147">
        <v>95.18</v>
      </c>
      <c r="F147">
        <v>78.468536</v>
      </c>
      <c r="G147">
        <v>86.328999999999994</v>
      </c>
      <c r="H147">
        <f t="shared" si="14"/>
        <v>-7.5332658374872574E-3</v>
      </c>
      <c r="I147">
        <f t="shared" si="15"/>
        <v>-6.8201349834853368E-3</v>
      </c>
      <c r="J147">
        <f t="shared" si="16"/>
        <v>1.0364861644823677E-3</v>
      </c>
      <c r="K147">
        <f t="shared" si="17"/>
        <v>-7.9216383589402056E-3</v>
      </c>
      <c r="L147">
        <f t="shared" si="18"/>
        <v>-1.0298610565364652E-3</v>
      </c>
      <c r="M147" s="86">
        <f t="shared" si="19"/>
        <v>1.2027712976096928E-2</v>
      </c>
      <c r="N147" s="2">
        <f t="shared" si="20"/>
        <v>-4.4536828143933796E-3</v>
      </c>
    </row>
    <row r="148" spans="1:14" x14ac:dyDescent="0.2">
      <c r="A148" s="1">
        <v>42607</v>
      </c>
      <c r="B148">
        <v>101.990784</v>
      </c>
      <c r="C148">
        <v>759.21997099999999</v>
      </c>
      <c r="D148">
        <v>54.597343000000002</v>
      </c>
      <c r="E148">
        <v>97.32</v>
      </c>
      <c r="F148">
        <v>78.998795000000001</v>
      </c>
      <c r="G148">
        <v>85.385000000000005</v>
      </c>
      <c r="H148">
        <f t="shared" si="14"/>
        <v>-4.2579240162570709E-3</v>
      </c>
      <c r="I148">
        <f t="shared" si="15"/>
        <v>2.6014803565533005E-3</v>
      </c>
      <c r="J148">
        <f t="shared" si="16"/>
        <v>3.7963181239023787E-3</v>
      </c>
      <c r="K148">
        <f t="shared" si="17"/>
        <v>2.2483715066190232E-2</v>
      </c>
      <c r="L148">
        <f t="shared" si="18"/>
        <v>6.7576002692340395E-3</v>
      </c>
      <c r="M148" s="86">
        <f t="shared" si="19"/>
        <v>-1.0934911790939181E-2</v>
      </c>
      <c r="N148" s="2">
        <f t="shared" si="20"/>
        <v>6.2762379599245761E-3</v>
      </c>
    </row>
    <row r="149" spans="1:14" x14ac:dyDescent="0.2">
      <c r="A149" s="1">
        <v>42608</v>
      </c>
      <c r="B149">
        <v>101.393433</v>
      </c>
      <c r="C149">
        <v>769</v>
      </c>
      <c r="D149">
        <v>54.465938999999999</v>
      </c>
      <c r="E149">
        <v>97.580001999999993</v>
      </c>
      <c r="F149">
        <v>78.711205000000007</v>
      </c>
      <c r="G149">
        <v>84.998000000000005</v>
      </c>
      <c r="H149">
        <f t="shared" si="14"/>
        <v>-5.8569115421252503E-3</v>
      </c>
      <c r="I149">
        <f t="shared" si="15"/>
        <v>1.2881680374026955E-2</v>
      </c>
      <c r="J149">
        <f t="shared" si="16"/>
        <v>-2.4067837879950204E-3</v>
      </c>
      <c r="K149">
        <f t="shared" si="17"/>
        <v>2.6716193999177977E-3</v>
      </c>
      <c r="L149">
        <f t="shared" si="18"/>
        <v>-3.6404352749936815E-3</v>
      </c>
      <c r="M149" s="86">
        <f t="shared" si="19"/>
        <v>-4.5324120161620947E-3</v>
      </c>
      <c r="N149" s="2">
        <f t="shared" si="20"/>
        <v>7.2983383376616032E-4</v>
      </c>
    </row>
    <row r="150" spans="1:14" x14ac:dyDescent="0.2">
      <c r="A150" s="1">
        <v>42611</v>
      </c>
      <c r="B150">
        <v>101.27967099999999</v>
      </c>
      <c r="C150">
        <v>771.28997800000002</v>
      </c>
      <c r="D150">
        <v>54.531643000000003</v>
      </c>
      <c r="E150">
        <v>97.300003000000004</v>
      </c>
      <c r="F150">
        <v>79.358299000000002</v>
      </c>
      <c r="G150">
        <v>84.876000000000005</v>
      </c>
      <c r="H150">
        <f t="shared" si="14"/>
        <v>-1.121985878513536E-3</v>
      </c>
      <c r="I150">
        <f t="shared" si="15"/>
        <v>2.9778647594278533E-3</v>
      </c>
      <c r="J150">
        <f t="shared" si="16"/>
        <v>1.2063319058908313E-3</v>
      </c>
      <c r="K150">
        <f t="shared" si="17"/>
        <v>-2.8694301522968761E-3</v>
      </c>
      <c r="L150">
        <f t="shared" si="18"/>
        <v>8.2211166758277363E-3</v>
      </c>
      <c r="M150" s="86">
        <f t="shared" si="19"/>
        <v>-1.4353278900680001E-3</v>
      </c>
      <c r="N150" s="2">
        <f t="shared" si="20"/>
        <v>1.6827794620672019E-3</v>
      </c>
    </row>
    <row r="151" spans="1:14" x14ac:dyDescent="0.2">
      <c r="A151" s="1">
        <v>42612</v>
      </c>
      <c r="B151">
        <v>100.502213</v>
      </c>
      <c r="C151">
        <v>767.580017</v>
      </c>
      <c r="D151">
        <v>54.334541000000002</v>
      </c>
      <c r="E151">
        <v>97.449996999999996</v>
      </c>
      <c r="F151">
        <v>78.675255000000007</v>
      </c>
      <c r="G151">
        <v>85.537000000000006</v>
      </c>
      <c r="H151">
        <f t="shared" si="14"/>
        <v>-7.6763480007749612E-3</v>
      </c>
      <c r="I151">
        <f t="shared" si="15"/>
        <v>-4.8100728724884603E-3</v>
      </c>
      <c r="J151">
        <f t="shared" si="16"/>
        <v>-3.6144518880533451E-3</v>
      </c>
      <c r="K151">
        <f t="shared" si="17"/>
        <v>1.5415621312981091E-3</v>
      </c>
      <c r="L151">
        <f t="shared" si="18"/>
        <v>-8.6070897260536704E-3</v>
      </c>
      <c r="M151" s="86">
        <f t="shared" si="19"/>
        <v>7.7878316603044598E-3</v>
      </c>
      <c r="N151" s="2">
        <f t="shared" si="20"/>
        <v>-4.6332800712144667E-3</v>
      </c>
    </row>
    <row r="152" spans="1:14" x14ac:dyDescent="0.2">
      <c r="A152" s="1">
        <v>42613</v>
      </c>
      <c r="B152">
        <v>100.59702299999999</v>
      </c>
      <c r="C152">
        <v>769.15997300000004</v>
      </c>
      <c r="D152">
        <v>53.930954</v>
      </c>
      <c r="E152">
        <v>97.449996999999996</v>
      </c>
      <c r="F152">
        <v>78.468536</v>
      </c>
      <c r="G152">
        <v>85.929000000000002</v>
      </c>
      <c r="H152">
        <f t="shared" si="14"/>
        <v>9.4336231183282898E-4</v>
      </c>
      <c r="I152">
        <f t="shared" si="15"/>
        <v>2.0583599950596923E-3</v>
      </c>
      <c r="J152">
        <f t="shared" si="16"/>
        <v>-7.4278164970603446E-3</v>
      </c>
      <c r="K152">
        <f t="shared" si="17"/>
        <v>0</v>
      </c>
      <c r="L152">
        <f t="shared" si="18"/>
        <v>-2.6274970446553587E-3</v>
      </c>
      <c r="M152" s="86">
        <f t="shared" si="19"/>
        <v>4.5828121163940267E-3</v>
      </c>
      <c r="N152" s="2">
        <f t="shared" si="20"/>
        <v>-1.4107182469646365E-3</v>
      </c>
    </row>
    <row r="153" spans="1:14" x14ac:dyDescent="0.2">
      <c r="A153" s="1">
        <v>42614</v>
      </c>
      <c r="B153">
        <v>101.194344</v>
      </c>
      <c r="C153">
        <v>770.61999500000002</v>
      </c>
      <c r="D153">
        <v>54.052967000000002</v>
      </c>
      <c r="E153">
        <v>97.379997000000003</v>
      </c>
      <c r="F153">
        <v>79.367271000000002</v>
      </c>
      <c r="G153">
        <v>87.575000000000003</v>
      </c>
      <c r="H153">
        <f t="shared" si="14"/>
        <v>5.9377602058860932E-3</v>
      </c>
      <c r="I153">
        <f t="shared" si="15"/>
        <v>1.8982033013306332E-3</v>
      </c>
      <c r="J153">
        <f t="shared" si="16"/>
        <v>2.2623927624199377E-3</v>
      </c>
      <c r="K153">
        <f t="shared" si="17"/>
        <v>-7.1831710779830175E-4</v>
      </c>
      <c r="L153">
        <f t="shared" si="18"/>
        <v>1.1453444218712097E-2</v>
      </c>
      <c r="M153" s="86">
        <f t="shared" si="19"/>
        <v>1.9155349183628354E-2</v>
      </c>
      <c r="N153" s="2">
        <f t="shared" si="20"/>
        <v>4.1666966761100925E-3</v>
      </c>
    </row>
    <row r="154" spans="1:14" x14ac:dyDescent="0.2">
      <c r="A154" s="1">
        <v>42615</v>
      </c>
      <c r="B154">
        <v>102.14247899999999</v>
      </c>
      <c r="C154">
        <v>772.44000200000005</v>
      </c>
      <c r="D154">
        <v>54.128051999999997</v>
      </c>
      <c r="E154">
        <v>97.379997000000003</v>
      </c>
      <c r="F154">
        <v>79.268424999999993</v>
      </c>
      <c r="G154">
        <v>86.659000000000006</v>
      </c>
      <c r="H154">
        <f t="shared" si="14"/>
        <v>9.369446576974633E-3</v>
      </c>
      <c r="I154">
        <f t="shared" si="15"/>
        <v>2.3617438060376727E-3</v>
      </c>
      <c r="J154">
        <f t="shared" si="16"/>
        <v>1.3891004355042027E-3</v>
      </c>
      <c r="K154">
        <f t="shared" si="17"/>
        <v>0</v>
      </c>
      <c r="L154">
        <f t="shared" si="18"/>
        <v>-1.2454252080811607E-3</v>
      </c>
      <c r="M154" s="86">
        <f t="shared" si="19"/>
        <v>-1.0459606051955429E-2</v>
      </c>
      <c r="N154" s="2">
        <f t="shared" si="20"/>
        <v>2.3749731220870695E-3</v>
      </c>
    </row>
    <row r="155" spans="1:14" x14ac:dyDescent="0.2">
      <c r="A155" s="1">
        <v>42619</v>
      </c>
      <c r="B155">
        <v>102.114029</v>
      </c>
      <c r="C155">
        <v>788.86999500000002</v>
      </c>
      <c r="D155">
        <v>54.071742999999998</v>
      </c>
      <c r="E155">
        <v>100.089996</v>
      </c>
      <c r="F155">
        <v>79.663856999999993</v>
      </c>
      <c r="G155">
        <v>86.658000000000001</v>
      </c>
      <c r="H155">
        <f t="shared" si="14"/>
        <v>-2.7853249968597604E-4</v>
      </c>
      <c r="I155">
        <f t="shared" si="15"/>
        <v>2.1270251356039903E-2</v>
      </c>
      <c r="J155">
        <f t="shared" si="16"/>
        <v>-1.0402923792638766E-3</v>
      </c>
      <c r="K155">
        <f t="shared" si="17"/>
        <v>2.7829113611494528E-2</v>
      </c>
      <c r="L155">
        <f t="shared" si="18"/>
        <v>4.9885184422422879E-3</v>
      </c>
      <c r="M155" s="86">
        <f t="shared" si="19"/>
        <v>-1.1539482338877378E-5</v>
      </c>
      <c r="N155" s="2">
        <f t="shared" si="20"/>
        <v>1.0553811706165374E-2</v>
      </c>
    </row>
    <row r="156" spans="1:14" x14ac:dyDescent="0.2">
      <c r="A156" s="1">
        <v>42620</v>
      </c>
      <c r="B156">
        <v>102.73979199999999</v>
      </c>
      <c r="C156">
        <v>784.47997999999995</v>
      </c>
      <c r="D156">
        <v>54.118664000000003</v>
      </c>
      <c r="E156">
        <v>99.150002000000001</v>
      </c>
      <c r="F156">
        <v>79.043732000000006</v>
      </c>
      <c r="G156">
        <v>85.643000000000001</v>
      </c>
      <c r="H156">
        <f t="shared" si="14"/>
        <v>6.1280805989938174E-3</v>
      </c>
      <c r="I156">
        <f t="shared" si="15"/>
        <v>-5.5649410268165441E-3</v>
      </c>
      <c r="J156">
        <f t="shared" si="16"/>
        <v>8.6775453123463494E-4</v>
      </c>
      <c r="K156">
        <f t="shared" si="17"/>
        <v>-9.3914880364267244E-3</v>
      </c>
      <c r="L156">
        <f t="shared" si="18"/>
        <v>-7.7842703498524736E-3</v>
      </c>
      <c r="M156" s="86">
        <f t="shared" si="19"/>
        <v>-1.171270973251172E-2</v>
      </c>
      <c r="N156" s="2">
        <f t="shared" si="20"/>
        <v>-3.1489728565734579E-3</v>
      </c>
    </row>
    <row r="157" spans="1:14" x14ac:dyDescent="0.2">
      <c r="A157" s="1">
        <v>42621</v>
      </c>
      <c r="B157">
        <v>100.047104</v>
      </c>
      <c r="C157">
        <v>784.05999799999995</v>
      </c>
      <c r="D157">
        <v>53.902790000000003</v>
      </c>
      <c r="E157">
        <v>99.660004000000001</v>
      </c>
      <c r="F157">
        <v>78.890945000000002</v>
      </c>
      <c r="G157">
        <v>85.180999999999997</v>
      </c>
      <c r="H157">
        <f t="shared" si="14"/>
        <v>-2.6208813037114091E-2</v>
      </c>
      <c r="I157">
        <f t="shared" si="15"/>
        <v>-5.3536356657566265E-4</v>
      </c>
      <c r="J157">
        <f t="shared" si="16"/>
        <v>-3.9889011303013587E-3</v>
      </c>
      <c r="K157">
        <f t="shared" si="17"/>
        <v>5.1437417015886703E-3</v>
      </c>
      <c r="L157">
        <f t="shared" si="18"/>
        <v>-1.9329426399047498E-3</v>
      </c>
      <c r="M157" s="86">
        <f t="shared" si="19"/>
        <v>-5.3944864145347932E-3</v>
      </c>
      <c r="N157" s="2">
        <f t="shared" si="20"/>
        <v>-5.504455734461438E-3</v>
      </c>
    </row>
    <row r="158" spans="1:14" x14ac:dyDescent="0.2">
      <c r="A158" s="1">
        <v>42622</v>
      </c>
      <c r="B158">
        <v>97.781058999999999</v>
      </c>
      <c r="C158">
        <v>760.14001499999995</v>
      </c>
      <c r="D158">
        <v>52.757725000000001</v>
      </c>
      <c r="E158">
        <v>96.5</v>
      </c>
      <c r="F158">
        <v>77.506896999999995</v>
      </c>
      <c r="G158">
        <v>85.957999999999998</v>
      </c>
      <c r="H158">
        <f t="shared" si="14"/>
        <v>-2.2649781047135609E-2</v>
      </c>
      <c r="I158">
        <f t="shared" si="15"/>
        <v>-3.0507847691523225E-2</v>
      </c>
      <c r="J158">
        <f t="shared" si="16"/>
        <v>-2.124314900954111E-2</v>
      </c>
      <c r="K158">
        <f t="shared" si="17"/>
        <v>-3.1707845406066817E-2</v>
      </c>
      <c r="L158">
        <f t="shared" si="18"/>
        <v>-1.7543813171461021E-2</v>
      </c>
      <c r="M158" s="86">
        <f t="shared" si="19"/>
        <v>9.1217525034925744E-3</v>
      </c>
      <c r="N158" s="2">
        <f t="shared" si="20"/>
        <v>-2.4730487265145557E-2</v>
      </c>
    </row>
    <row r="159" spans="1:14" x14ac:dyDescent="0.2">
      <c r="A159" s="1">
        <v>42625</v>
      </c>
      <c r="B159">
        <v>99.971252000000007</v>
      </c>
      <c r="C159">
        <v>771.48999000000003</v>
      </c>
      <c r="D159">
        <v>53.546135</v>
      </c>
      <c r="E159">
        <v>99.050003000000004</v>
      </c>
      <c r="F159">
        <v>79.313346999999993</v>
      </c>
      <c r="G159">
        <v>86.206000000000003</v>
      </c>
      <c r="H159">
        <f t="shared" si="14"/>
        <v>2.2398949473435421E-2</v>
      </c>
      <c r="I159">
        <f t="shared" si="15"/>
        <v>1.4931426810888368E-2</v>
      </c>
      <c r="J159">
        <f t="shared" si="16"/>
        <v>1.494397265992798E-2</v>
      </c>
      <c r="K159">
        <f t="shared" si="17"/>
        <v>2.6424901554404183E-2</v>
      </c>
      <c r="L159">
        <f t="shared" si="18"/>
        <v>2.3306958089162031E-2</v>
      </c>
      <c r="M159" s="86">
        <f t="shared" si="19"/>
        <v>2.8851299471835627E-3</v>
      </c>
      <c r="N159" s="2">
        <f t="shared" si="20"/>
        <v>2.0401241717563596E-2</v>
      </c>
    </row>
    <row r="160" spans="1:14" x14ac:dyDescent="0.2">
      <c r="A160" s="1">
        <v>42626</v>
      </c>
      <c r="B160">
        <v>102.35105900000001</v>
      </c>
      <c r="C160">
        <v>761.01000999999997</v>
      </c>
      <c r="D160">
        <v>53.058075000000002</v>
      </c>
      <c r="E160">
        <v>96.089995999999999</v>
      </c>
      <c r="F160">
        <v>78.234863000000004</v>
      </c>
      <c r="G160">
        <v>86.317999999999998</v>
      </c>
      <c r="H160">
        <f t="shared" si="14"/>
        <v>2.3804913436514724E-2</v>
      </c>
      <c r="I160">
        <f t="shared" si="15"/>
        <v>-1.3584077740269927E-2</v>
      </c>
      <c r="J160">
        <f t="shared" si="16"/>
        <v>-9.1147568353905899E-3</v>
      </c>
      <c r="K160">
        <f t="shared" si="17"/>
        <v>-2.9883966787966725E-2</v>
      </c>
      <c r="L160">
        <f t="shared" si="18"/>
        <v>-1.3597761799158331E-2</v>
      </c>
      <c r="M160" s="86">
        <f t="shared" si="19"/>
        <v>1.2992135118204623E-3</v>
      </c>
      <c r="N160" s="2">
        <f t="shared" si="20"/>
        <v>-8.4751299452541697E-3</v>
      </c>
    </row>
    <row r="161" spans="1:14" x14ac:dyDescent="0.2">
      <c r="A161" s="1">
        <v>42627</v>
      </c>
      <c r="B161">
        <v>105.972939</v>
      </c>
      <c r="C161">
        <v>761.09002699999996</v>
      </c>
      <c r="D161">
        <v>52.804645999999998</v>
      </c>
      <c r="E161">
        <v>97.010002</v>
      </c>
      <c r="F161">
        <v>78.198929000000007</v>
      </c>
      <c r="G161">
        <v>86.268000000000001</v>
      </c>
      <c r="H161">
        <f t="shared" si="14"/>
        <v>3.5386834639395279E-2</v>
      </c>
      <c r="I161">
        <f t="shared" si="15"/>
        <v>1.0514579170909724E-4</v>
      </c>
      <c r="J161">
        <f t="shared" si="16"/>
        <v>-4.7764454326698451E-3</v>
      </c>
      <c r="K161">
        <f t="shared" si="17"/>
        <v>9.5744202133175322E-3</v>
      </c>
      <c r="L161">
        <f t="shared" si="18"/>
        <v>-4.5930929795323433E-4</v>
      </c>
      <c r="M161" s="86">
        <f t="shared" si="19"/>
        <v>-5.7925345814311216E-4</v>
      </c>
      <c r="N161" s="2">
        <f t="shared" si="20"/>
        <v>7.9661291827597663E-3</v>
      </c>
    </row>
    <row r="162" spans="1:14" x14ac:dyDescent="0.2">
      <c r="A162" s="1">
        <v>42628</v>
      </c>
      <c r="B162">
        <v>109.575851</v>
      </c>
      <c r="C162">
        <v>769.69000200000005</v>
      </c>
      <c r="D162">
        <v>53.677528000000002</v>
      </c>
      <c r="E162">
        <v>97.339995999999999</v>
      </c>
      <c r="F162">
        <v>79.142600999999999</v>
      </c>
      <c r="G162">
        <v>85.721000000000004</v>
      </c>
      <c r="H162">
        <f t="shared" si="14"/>
        <v>3.3998415387913358E-2</v>
      </c>
      <c r="I162">
        <f t="shared" si="15"/>
        <v>1.1299550243614067E-2</v>
      </c>
      <c r="J162">
        <f t="shared" si="16"/>
        <v>1.6530401510503528E-2</v>
      </c>
      <c r="K162">
        <f t="shared" si="17"/>
        <v>3.4016492443737834E-3</v>
      </c>
      <c r="L162">
        <f t="shared" si="18"/>
        <v>1.2067582153203048E-2</v>
      </c>
      <c r="M162" s="86">
        <f t="shared" si="19"/>
        <v>-6.340705707794281E-3</v>
      </c>
      <c r="N162" s="2">
        <f t="shared" si="20"/>
        <v>1.5459519707921556E-2</v>
      </c>
    </row>
    <row r="163" spans="1:14" x14ac:dyDescent="0.2">
      <c r="A163" s="1">
        <v>42629</v>
      </c>
      <c r="B163">
        <v>108.959564</v>
      </c>
      <c r="C163">
        <v>778.52002000000005</v>
      </c>
      <c r="D163">
        <v>53.733848999999999</v>
      </c>
      <c r="E163">
        <v>99.480002999999996</v>
      </c>
      <c r="F163">
        <v>79.133598000000006</v>
      </c>
      <c r="G163">
        <v>84.74</v>
      </c>
      <c r="H163">
        <f t="shared" si="14"/>
        <v>-5.6242958131349566E-3</v>
      </c>
      <c r="I163">
        <f t="shared" si="15"/>
        <v>1.1472174482006582E-2</v>
      </c>
      <c r="J163">
        <f t="shared" si="16"/>
        <v>1.0492472753215638E-3</v>
      </c>
      <c r="K163">
        <f t="shared" si="17"/>
        <v>2.1984868378256323E-2</v>
      </c>
      <c r="L163">
        <f t="shared" si="18"/>
        <v>-1.13756685858641E-4</v>
      </c>
      <c r="M163" s="86">
        <f t="shared" si="19"/>
        <v>-1.1444103545222392E-2</v>
      </c>
      <c r="N163" s="2">
        <f t="shared" si="20"/>
        <v>5.753647527318175E-3</v>
      </c>
    </row>
    <row r="164" spans="1:14" x14ac:dyDescent="0.2">
      <c r="A164" s="1">
        <v>42632</v>
      </c>
      <c r="B164">
        <v>107.68905599999999</v>
      </c>
      <c r="C164">
        <v>775.09997599999997</v>
      </c>
      <c r="D164">
        <v>53.433506000000001</v>
      </c>
      <c r="E164">
        <v>98.059997999999993</v>
      </c>
      <c r="F164">
        <v>79.421211</v>
      </c>
      <c r="G164">
        <v>84.171999999999997</v>
      </c>
      <c r="H164">
        <f t="shared" si="14"/>
        <v>-1.1660362370759915E-2</v>
      </c>
      <c r="I164">
        <f t="shared" si="15"/>
        <v>-4.3930071316599867E-3</v>
      </c>
      <c r="J164">
        <f t="shared" si="16"/>
        <v>-5.5894562848084464E-3</v>
      </c>
      <c r="K164">
        <f t="shared" si="17"/>
        <v>-1.4274275805962766E-2</v>
      </c>
      <c r="L164">
        <f t="shared" si="18"/>
        <v>3.6345244911016586E-3</v>
      </c>
      <c r="M164" s="86">
        <f t="shared" si="19"/>
        <v>-6.7028557941939803E-3</v>
      </c>
      <c r="N164" s="2">
        <f t="shared" si="20"/>
        <v>-6.4565154204178909E-3</v>
      </c>
    </row>
    <row r="165" spans="1:14" x14ac:dyDescent="0.2">
      <c r="A165" s="1">
        <v>42633</v>
      </c>
      <c r="B165">
        <v>107.679581</v>
      </c>
      <c r="C165">
        <v>780.21997099999999</v>
      </c>
      <c r="D165">
        <v>53.320869000000002</v>
      </c>
      <c r="E165">
        <v>98.25</v>
      </c>
      <c r="F165">
        <v>79.609939999999995</v>
      </c>
      <c r="G165">
        <v>84.090999999999994</v>
      </c>
      <c r="H165">
        <f t="shared" si="14"/>
        <v>-8.7984799495268982E-5</v>
      </c>
      <c r="I165">
        <f t="shared" si="15"/>
        <v>6.6055930312659663E-3</v>
      </c>
      <c r="J165">
        <f t="shared" si="16"/>
        <v>-2.1079844545480401E-3</v>
      </c>
      <c r="K165">
        <f t="shared" si="17"/>
        <v>1.9376096662780567E-3</v>
      </c>
      <c r="L165">
        <f t="shared" si="18"/>
        <v>2.3763047380377395E-3</v>
      </c>
      <c r="M165" s="86">
        <f t="shared" si="19"/>
        <v>-9.6231525923113476E-4</v>
      </c>
      <c r="N165" s="2">
        <f t="shared" si="20"/>
        <v>1.7447076363076906E-3</v>
      </c>
    </row>
    <row r="166" spans="1:14" x14ac:dyDescent="0.2">
      <c r="A166" s="1">
        <v>42634</v>
      </c>
      <c r="B166">
        <v>107.660614</v>
      </c>
      <c r="C166">
        <v>789.73999000000003</v>
      </c>
      <c r="D166">
        <v>54.212521000000002</v>
      </c>
      <c r="E166">
        <v>94.879997000000003</v>
      </c>
      <c r="F166">
        <v>78.908928000000003</v>
      </c>
      <c r="G166">
        <v>83.316000000000003</v>
      </c>
      <c r="H166">
        <f t="shared" si="14"/>
        <v>-1.7614295880296477E-4</v>
      </c>
      <c r="I166">
        <f t="shared" si="15"/>
        <v>1.2201711509381562E-2</v>
      </c>
      <c r="J166">
        <f t="shared" si="16"/>
        <v>1.6722383125451323E-2</v>
      </c>
      <c r="K166">
        <f t="shared" si="17"/>
        <v>-3.4300284987277323E-2</v>
      </c>
      <c r="L166">
        <f t="shared" si="18"/>
        <v>-8.8055838253362773E-3</v>
      </c>
      <c r="M166" s="86">
        <f t="shared" si="19"/>
        <v>-9.2162062527498968E-3</v>
      </c>
      <c r="N166" s="2">
        <f t="shared" si="20"/>
        <v>-2.8715834273167354E-3</v>
      </c>
    </row>
    <row r="167" spans="1:14" x14ac:dyDescent="0.2">
      <c r="A167" s="1">
        <v>42635</v>
      </c>
      <c r="B167">
        <v>108.675133</v>
      </c>
      <c r="C167">
        <v>804.70001200000002</v>
      </c>
      <c r="D167">
        <v>54.268844999999999</v>
      </c>
      <c r="E167">
        <v>95.830001999999993</v>
      </c>
      <c r="F167">
        <v>79.978415999999996</v>
      </c>
      <c r="G167">
        <v>83.27</v>
      </c>
      <c r="H167">
        <f t="shared" si="14"/>
        <v>9.4233068371689498E-3</v>
      </c>
      <c r="I167">
        <f t="shared" si="15"/>
        <v>1.8942971344277474E-2</v>
      </c>
      <c r="J167">
        <f t="shared" si="16"/>
        <v>1.038948179517357E-3</v>
      </c>
      <c r="K167">
        <f t="shared" si="17"/>
        <v>1.0012700569541441E-2</v>
      </c>
      <c r="L167">
        <f t="shared" si="18"/>
        <v>1.3553447336149245E-2</v>
      </c>
      <c r="M167" s="86">
        <f t="shared" si="19"/>
        <v>-5.521148398867742E-4</v>
      </c>
      <c r="N167" s="2">
        <f t="shared" si="20"/>
        <v>1.0594274853330895E-2</v>
      </c>
    </row>
    <row r="168" spans="1:14" x14ac:dyDescent="0.2">
      <c r="A168" s="1">
        <v>42636</v>
      </c>
      <c r="B168">
        <v>106.86417400000001</v>
      </c>
      <c r="C168">
        <v>805.75</v>
      </c>
      <c r="D168">
        <v>53.902790000000003</v>
      </c>
      <c r="E168">
        <v>95.940002000000007</v>
      </c>
      <c r="F168">
        <v>78.872971000000007</v>
      </c>
      <c r="G168">
        <v>83.094999999999999</v>
      </c>
      <c r="H168">
        <f t="shared" si="14"/>
        <v>-1.6663968563995196E-2</v>
      </c>
      <c r="I168">
        <f t="shared" si="15"/>
        <v>1.3048191678167701E-3</v>
      </c>
      <c r="J168">
        <f t="shared" si="16"/>
        <v>-6.7452144964573286E-3</v>
      </c>
      <c r="K168">
        <f t="shared" si="17"/>
        <v>1.1478659887747226E-3</v>
      </c>
      <c r="L168">
        <f t="shared" si="18"/>
        <v>-1.382179161937877E-2</v>
      </c>
      <c r="M168" s="86">
        <f t="shared" si="19"/>
        <v>-2.1015972138825169E-3</v>
      </c>
      <c r="N168" s="2">
        <f t="shared" si="20"/>
        <v>-6.9556579046479603E-3</v>
      </c>
    </row>
    <row r="169" spans="1:14" x14ac:dyDescent="0.2">
      <c r="A169" s="1">
        <v>42639</v>
      </c>
      <c r="B169">
        <v>107.025368</v>
      </c>
      <c r="C169">
        <v>799.15997300000004</v>
      </c>
      <c r="D169">
        <v>53.405354000000003</v>
      </c>
      <c r="E169">
        <v>94.559997999999993</v>
      </c>
      <c r="F169">
        <v>78.953850000000003</v>
      </c>
      <c r="G169">
        <v>82.881</v>
      </c>
      <c r="H169">
        <f t="shared" si="14"/>
        <v>1.5084007480373612E-3</v>
      </c>
      <c r="I169">
        <f t="shared" si="15"/>
        <v>-8.1787489916226672E-3</v>
      </c>
      <c r="J169">
        <f t="shared" si="16"/>
        <v>-9.2283905898006471E-3</v>
      </c>
      <c r="K169">
        <f t="shared" si="17"/>
        <v>-1.4384031386616123E-2</v>
      </c>
      <c r="L169">
        <f t="shared" si="18"/>
        <v>1.0254336685249998E-3</v>
      </c>
      <c r="M169" s="86">
        <f t="shared" si="19"/>
        <v>-2.5753655454599992E-3</v>
      </c>
      <c r="N169" s="2">
        <f t="shared" si="20"/>
        <v>-5.8514673102954152E-3</v>
      </c>
    </row>
    <row r="170" spans="1:14" x14ac:dyDescent="0.2">
      <c r="A170" s="1">
        <v>42640</v>
      </c>
      <c r="B170">
        <v>107.22448</v>
      </c>
      <c r="C170">
        <v>816.10998500000005</v>
      </c>
      <c r="D170">
        <v>54.390858000000001</v>
      </c>
      <c r="E170">
        <v>97.07</v>
      </c>
      <c r="F170">
        <v>79.412216000000001</v>
      </c>
      <c r="G170">
        <v>82.957999999999998</v>
      </c>
      <c r="H170">
        <f t="shared" si="14"/>
        <v>1.8604187373595343E-3</v>
      </c>
      <c r="I170">
        <f t="shared" si="15"/>
        <v>2.1209785991120972E-2</v>
      </c>
      <c r="J170">
        <f t="shared" si="16"/>
        <v>1.8453280920111469E-2</v>
      </c>
      <c r="K170">
        <f t="shared" si="17"/>
        <v>2.6544014943824346E-2</v>
      </c>
      <c r="L170">
        <f t="shared" si="18"/>
        <v>5.8054927023824428E-3</v>
      </c>
      <c r="M170" s="86">
        <f t="shared" si="19"/>
        <v>9.290428445602512E-4</v>
      </c>
      <c r="N170" s="2">
        <f t="shared" si="20"/>
        <v>1.4774598658959755E-2</v>
      </c>
    </row>
    <row r="171" spans="1:14" x14ac:dyDescent="0.2">
      <c r="A171" s="1">
        <v>42641</v>
      </c>
      <c r="B171">
        <v>108.03986399999999</v>
      </c>
      <c r="C171">
        <v>828.71997099999999</v>
      </c>
      <c r="D171">
        <v>54.465938999999999</v>
      </c>
      <c r="E171">
        <v>97.480002999999996</v>
      </c>
      <c r="F171">
        <v>80.400825999999995</v>
      </c>
      <c r="G171">
        <v>82.155000000000001</v>
      </c>
      <c r="H171">
        <f t="shared" si="14"/>
        <v>7.6044574895583038E-3</v>
      </c>
      <c r="I171">
        <f t="shared" si="15"/>
        <v>1.5451331599624939E-2</v>
      </c>
      <c r="J171">
        <f t="shared" si="16"/>
        <v>1.3803974189926787E-3</v>
      </c>
      <c r="K171">
        <f t="shared" si="17"/>
        <v>4.2237869578654911E-3</v>
      </c>
      <c r="L171">
        <f t="shared" si="18"/>
        <v>1.2449092215232908E-2</v>
      </c>
      <c r="M171" s="86">
        <f t="shared" si="19"/>
        <v>-9.6795969044576446E-3</v>
      </c>
      <c r="N171" s="2">
        <f t="shared" si="20"/>
        <v>8.221813136254863E-3</v>
      </c>
    </row>
    <row r="172" spans="1:14" x14ac:dyDescent="0.2">
      <c r="A172" s="1">
        <v>42642</v>
      </c>
      <c r="B172">
        <v>106.361687</v>
      </c>
      <c r="C172">
        <v>829.04998799999998</v>
      </c>
      <c r="D172">
        <v>53.874640999999997</v>
      </c>
      <c r="E172">
        <v>96.669998000000007</v>
      </c>
      <c r="F172">
        <v>79.295387000000005</v>
      </c>
      <c r="G172">
        <v>81.649000000000001</v>
      </c>
      <c r="H172">
        <f t="shared" si="14"/>
        <v>-1.5532942544244512E-2</v>
      </c>
      <c r="I172">
        <f t="shared" si="15"/>
        <v>3.982249873884094E-4</v>
      </c>
      <c r="J172">
        <f t="shared" si="16"/>
        <v>-1.0856289469277339E-2</v>
      </c>
      <c r="K172">
        <f t="shared" si="17"/>
        <v>-8.3094478361884095E-3</v>
      </c>
      <c r="L172">
        <f t="shared" si="18"/>
        <v>-1.3749100040340256E-2</v>
      </c>
      <c r="M172" s="86">
        <f t="shared" si="19"/>
        <v>-6.1590895258961742E-3</v>
      </c>
      <c r="N172" s="2">
        <f t="shared" si="20"/>
        <v>-9.6099109805324219E-3</v>
      </c>
    </row>
    <row r="173" spans="1:14" x14ac:dyDescent="0.2">
      <c r="A173" s="1">
        <v>42643</v>
      </c>
      <c r="B173">
        <v>107.186554</v>
      </c>
      <c r="C173">
        <v>837.30999799999995</v>
      </c>
      <c r="D173">
        <v>54.062354999999997</v>
      </c>
      <c r="E173">
        <v>98.550003000000004</v>
      </c>
      <c r="F173">
        <v>80.661461000000003</v>
      </c>
      <c r="G173">
        <v>81.59</v>
      </c>
      <c r="H173">
        <f t="shared" si="14"/>
        <v>7.7553019631965555E-3</v>
      </c>
      <c r="I173">
        <f t="shared" si="15"/>
        <v>9.9632231102570936E-3</v>
      </c>
      <c r="J173">
        <f t="shared" si="16"/>
        <v>3.4842737977595012E-3</v>
      </c>
      <c r="K173">
        <f t="shared" si="17"/>
        <v>1.9447657379697027E-2</v>
      </c>
      <c r="L173">
        <f t="shared" si="18"/>
        <v>1.7227660418631888E-2</v>
      </c>
      <c r="M173" s="86">
        <f t="shared" si="19"/>
        <v>-7.2260529828898701E-4</v>
      </c>
      <c r="N173" s="2">
        <f t="shared" si="20"/>
        <v>1.1575623333908413E-2</v>
      </c>
    </row>
    <row r="174" spans="1:14" x14ac:dyDescent="0.2">
      <c r="A174" s="1">
        <v>42646</v>
      </c>
      <c r="B174">
        <v>106.68403600000001</v>
      </c>
      <c r="C174">
        <v>836.73999000000003</v>
      </c>
      <c r="D174">
        <v>53.893410000000003</v>
      </c>
      <c r="E174">
        <v>102.629997</v>
      </c>
      <c r="F174">
        <v>79.681838999999997</v>
      </c>
      <c r="G174">
        <v>80.046000000000006</v>
      </c>
      <c r="H174">
        <f t="shared" si="14"/>
        <v>-4.6882559541936101E-3</v>
      </c>
      <c r="I174">
        <f t="shared" si="15"/>
        <v>-6.8076101009355934E-4</v>
      </c>
      <c r="J174">
        <f t="shared" si="16"/>
        <v>-3.1250026011629293E-3</v>
      </c>
      <c r="K174">
        <f t="shared" si="17"/>
        <v>4.1400242270921081E-2</v>
      </c>
      <c r="L174">
        <f t="shared" si="18"/>
        <v>-1.2144858124997342E-2</v>
      </c>
      <c r="M174" s="86">
        <f t="shared" si="19"/>
        <v>-1.8923887731339586E-2</v>
      </c>
      <c r="N174" s="2">
        <f t="shared" si="20"/>
        <v>4.1522729160947281E-3</v>
      </c>
    </row>
    <row r="175" spans="1:14" x14ac:dyDescent="0.2">
      <c r="A175" s="1">
        <v>42647</v>
      </c>
      <c r="B175">
        <v>107.13913700000001</v>
      </c>
      <c r="C175">
        <v>834.03002900000001</v>
      </c>
      <c r="D175">
        <v>53.724463999999998</v>
      </c>
      <c r="E175">
        <v>102.339996</v>
      </c>
      <c r="F175">
        <v>79.403214000000006</v>
      </c>
      <c r="G175">
        <v>79.921999999999997</v>
      </c>
      <c r="H175">
        <f t="shared" si="14"/>
        <v>4.2658772302165155E-3</v>
      </c>
      <c r="I175">
        <f t="shared" si="15"/>
        <v>-3.2387133785729797E-3</v>
      </c>
      <c r="J175">
        <f t="shared" si="16"/>
        <v>-3.1348174108857718E-3</v>
      </c>
      <c r="K175">
        <f t="shared" si="17"/>
        <v>-2.8256943240483941E-3</v>
      </c>
      <c r="L175">
        <f t="shared" si="18"/>
        <v>-3.4967189951525973E-3</v>
      </c>
      <c r="M175" s="86">
        <f t="shared" si="19"/>
        <v>-1.5491092621743676E-3</v>
      </c>
      <c r="N175" s="2">
        <f t="shared" si="20"/>
        <v>-1.6860133756886457E-3</v>
      </c>
    </row>
    <row r="176" spans="1:14" x14ac:dyDescent="0.2">
      <c r="A176" s="1">
        <v>42648</v>
      </c>
      <c r="B176">
        <v>107.186554</v>
      </c>
      <c r="C176">
        <v>844.35998500000005</v>
      </c>
      <c r="D176">
        <v>54.099899000000001</v>
      </c>
      <c r="E176">
        <v>106.279999</v>
      </c>
      <c r="F176">
        <v>79.852592000000001</v>
      </c>
      <c r="G176">
        <v>79.468000000000004</v>
      </c>
      <c r="H176">
        <f t="shared" si="14"/>
        <v>4.4257403342716695E-4</v>
      </c>
      <c r="I176">
        <f t="shared" si="15"/>
        <v>1.2385592413723556E-2</v>
      </c>
      <c r="J176">
        <f t="shared" si="16"/>
        <v>6.9881572015311885E-3</v>
      </c>
      <c r="K176">
        <f t="shared" si="17"/>
        <v>3.8499151397269983E-2</v>
      </c>
      <c r="L176">
        <f t="shared" si="18"/>
        <v>5.6594434577924742E-3</v>
      </c>
      <c r="M176" s="86">
        <f t="shared" si="19"/>
        <v>-5.6805385250618548E-3</v>
      </c>
      <c r="N176" s="2">
        <f t="shared" si="20"/>
        <v>1.2794983700748875E-2</v>
      </c>
    </row>
    <row r="177" spans="1:14" x14ac:dyDescent="0.2">
      <c r="A177" s="1">
        <v>42649</v>
      </c>
      <c r="B177">
        <v>107.982986</v>
      </c>
      <c r="C177">
        <v>841.65997300000004</v>
      </c>
      <c r="D177">
        <v>54.193756</v>
      </c>
      <c r="E177">
        <v>105.07</v>
      </c>
      <c r="F177">
        <v>80.185135000000002</v>
      </c>
      <c r="G177">
        <v>78.346000000000004</v>
      </c>
      <c r="H177">
        <f t="shared" si="14"/>
        <v>7.4303349653352582E-3</v>
      </c>
      <c r="I177">
        <f t="shared" si="15"/>
        <v>-3.1977024586261216E-3</v>
      </c>
      <c r="J177">
        <f t="shared" si="16"/>
        <v>1.7348830910017014E-3</v>
      </c>
      <c r="K177">
        <f t="shared" si="17"/>
        <v>-1.138501139805252E-2</v>
      </c>
      <c r="L177">
        <f t="shared" si="18"/>
        <v>4.1644609357201724E-3</v>
      </c>
      <c r="M177" s="86">
        <f t="shared" si="19"/>
        <v>-1.4118890622640557E-2</v>
      </c>
      <c r="N177" s="2">
        <f t="shared" si="20"/>
        <v>-2.5060697292430222E-4</v>
      </c>
    </row>
    <row r="178" spans="1:14" x14ac:dyDescent="0.2">
      <c r="A178" s="1">
        <v>42650</v>
      </c>
      <c r="B178">
        <v>108.14415700000001</v>
      </c>
      <c r="C178">
        <v>839.42999299999997</v>
      </c>
      <c r="D178">
        <v>54.250069000000003</v>
      </c>
      <c r="E178">
        <v>104.82</v>
      </c>
      <c r="F178">
        <v>80.886123999999995</v>
      </c>
      <c r="G178">
        <v>77.376999999999995</v>
      </c>
      <c r="H178">
        <f t="shared" si="14"/>
        <v>1.492559207429309E-3</v>
      </c>
      <c r="I178">
        <f t="shared" si="15"/>
        <v>-2.6495022592693362E-3</v>
      </c>
      <c r="J178">
        <f t="shared" si="16"/>
        <v>1.039104947809909E-3</v>
      </c>
      <c r="K178">
        <f t="shared" si="17"/>
        <v>-2.3793661368611404E-3</v>
      </c>
      <c r="L178">
        <f t="shared" si="18"/>
        <v>8.7421315684009602E-3</v>
      </c>
      <c r="M178" s="86">
        <f t="shared" si="19"/>
        <v>-1.2368212799632506E-2</v>
      </c>
      <c r="N178" s="2">
        <f t="shared" si="20"/>
        <v>1.2489854655019401E-3</v>
      </c>
    </row>
    <row r="179" spans="1:14" x14ac:dyDescent="0.2">
      <c r="A179" s="1">
        <v>42653</v>
      </c>
      <c r="B179">
        <v>110.030952</v>
      </c>
      <c r="C179">
        <v>841.71002199999998</v>
      </c>
      <c r="D179">
        <v>54.47533</v>
      </c>
      <c r="E179">
        <v>103.33000199999999</v>
      </c>
      <c r="F179">
        <v>80.041320999999996</v>
      </c>
      <c r="G179">
        <v>76.510999999999996</v>
      </c>
      <c r="H179">
        <f t="shared" si="14"/>
        <v>1.7447035996591032E-2</v>
      </c>
      <c r="I179">
        <f t="shared" si="15"/>
        <v>2.7161633715892413E-3</v>
      </c>
      <c r="J179">
        <f t="shared" si="16"/>
        <v>4.1522712164660316E-3</v>
      </c>
      <c r="K179">
        <f t="shared" si="17"/>
        <v>-1.4214825414997138E-2</v>
      </c>
      <c r="L179">
        <f t="shared" si="18"/>
        <v>-1.0444350133528452E-2</v>
      </c>
      <c r="M179" s="86">
        <f t="shared" si="19"/>
        <v>-1.1191956266073895E-2</v>
      </c>
      <c r="N179" s="2">
        <f t="shared" si="20"/>
        <v>-6.874099277585791E-5</v>
      </c>
    </row>
    <row r="180" spans="1:14" x14ac:dyDescent="0.2">
      <c r="A180" s="1">
        <v>42654</v>
      </c>
      <c r="B180">
        <v>110.26797500000001</v>
      </c>
      <c r="C180">
        <v>831</v>
      </c>
      <c r="D180">
        <v>53.677528000000002</v>
      </c>
      <c r="E180">
        <v>100.589996</v>
      </c>
      <c r="F180">
        <v>79.573989999999995</v>
      </c>
      <c r="G180">
        <v>75.994</v>
      </c>
      <c r="H180">
        <f t="shared" si="14"/>
        <v>2.1541484072591481E-3</v>
      </c>
      <c r="I180">
        <f t="shared" si="15"/>
        <v>-1.2724123177898885E-2</v>
      </c>
      <c r="J180">
        <f t="shared" si="16"/>
        <v>-1.46451981107778E-2</v>
      </c>
      <c r="K180">
        <f t="shared" si="17"/>
        <v>-2.6517041971991777E-2</v>
      </c>
      <c r="L180">
        <f t="shared" si="18"/>
        <v>-5.8386217788684615E-3</v>
      </c>
      <c r="M180" s="86">
        <f t="shared" si="19"/>
        <v>-6.7571983113538696E-3</v>
      </c>
      <c r="N180" s="2">
        <f t="shared" si="20"/>
        <v>-1.1514167326455556E-2</v>
      </c>
    </row>
    <row r="181" spans="1:14" x14ac:dyDescent="0.2">
      <c r="A181" s="1">
        <v>42655</v>
      </c>
      <c r="B181">
        <v>111.254036</v>
      </c>
      <c r="C181">
        <v>834.09002699999996</v>
      </c>
      <c r="D181">
        <v>53.602443999999998</v>
      </c>
      <c r="E181">
        <v>99.5</v>
      </c>
      <c r="F181">
        <v>79.600944999999996</v>
      </c>
      <c r="G181">
        <v>77.09</v>
      </c>
      <c r="H181">
        <f t="shared" si="14"/>
        <v>8.9424059886834065E-3</v>
      </c>
      <c r="I181">
        <f t="shared" si="15"/>
        <v>3.7184440433212559E-3</v>
      </c>
      <c r="J181">
        <f t="shared" si="16"/>
        <v>-1.3987976495490613E-3</v>
      </c>
      <c r="K181">
        <f t="shared" si="17"/>
        <v>-1.0836027869013925E-2</v>
      </c>
      <c r="L181">
        <f t="shared" si="18"/>
        <v>3.3874133997806256E-4</v>
      </c>
      <c r="M181" s="86">
        <f t="shared" si="19"/>
        <v>1.4422191225623123E-2</v>
      </c>
      <c r="N181" s="2">
        <f t="shared" si="20"/>
        <v>1.5295317068394782E-4</v>
      </c>
    </row>
    <row r="182" spans="1:14" x14ac:dyDescent="0.2">
      <c r="A182" s="1">
        <v>42656</v>
      </c>
      <c r="B182">
        <v>110.91271999999999</v>
      </c>
      <c r="C182">
        <v>829.28002900000001</v>
      </c>
      <c r="D182">
        <v>53.424121999999997</v>
      </c>
      <c r="E182">
        <v>100.230003</v>
      </c>
      <c r="F182">
        <v>79.304374999999993</v>
      </c>
      <c r="G182">
        <v>77.239999999999995</v>
      </c>
      <c r="H182">
        <f t="shared" si="14"/>
        <v>-3.0678976895724139E-3</v>
      </c>
      <c r="I182">
        <f t="shared" si="15"/>
        <v>-5.7667611939927329E-3</v>
      </c>
      <c r="J182">
        <f t="shared" si="16"/>
        <v>-3.3267512951461959E-3</v>
      </c>
      <c r="K182">
        <f t="shared" si="17"/>
        <v>7.3367135678391602E-3</v>
      </c>
      <c r="L182">
        <f t="shared" si="18"/>
        <v>-3.7257095377448432E-3</v>
      </c>
      <c r="M182" s="86">
        <f t="shared" si="19"/>
        <v>1.9457776624723241E-3</v>
      </c>
      <c r="N182" s="2">
        <f t="shared" si="20"/>
        <v>-1.710081229723405E-3</v>
      </c>
    </row>
    <row r="183" spans="1:14" x14ac:dyDescent="0.2">
      <c r="A183" s="1">
        <v>42657</v>
      </c>
      <c r="B183">
        <v>111.52898399999999</v>
      </c>
      <c r="C183">
        <v>822.96002199999998</v>
      </c>
      <c r="D183">
        <v>53.893410000000003</v>
      </c>
      <c r="E183">
        <v>101.470001</v>
      </c>
      <c r="F183">
        <v>79.475127999999998</v>
      </c>
      <c r="G183">
        <v>76.680999999999997</v>
      </c>
      <c r="H183">
        <f t="shared" si="14"/>
        <v>5.5562968792037658E-3</v>
      </c>
      <c r="I183">
        <f t="shared" si="15"/>
        <v>-7.6210770535751465E-3</v>
      </c>
      <c r="J183">
        <f t="shared" si="16"/>
        <v>8.784196771638211E-3</v>
      </c>
      <c r="K183">
        <f t="shared" si="17"/>
        <v>1.2371525121075772E-2</v>
      </c>
      <c r="L183">
        <f t="shared" si="18"/>
        <v>2.1531346788875752E-3</v>
      </c>
      <c r="M183" s="86">
        <f t="shared" si="19"/>
        <v>-7.2371828068358048E-3</v>
      </c>
      <c r="N183" s="2">
        <f t="shared" si="20"/>
        <v>4.2488152794460362E-3</v>
      </c>
    </row>
    <row r="184" spans="1:14" x14ac:dyDescent="0.2">
      <c r="A184" s="1">
        <v>42660</v>
      </c>
      <c r="B184">
        <v>111.45313299999999</v>
      </c>
      <c r="C184">
        <v>812.95001200000002</v>
      </c>
      <c r="D184">
        <v>53.705691999999999</v>
      </c>
      <c r="E184">
        <v>99.800003000000004</v>
      </c>
      <c r="F184">
        <v>78.935883000000004</v>
      </c>
      <c r="G184">
        <v>76.917000000000002</v>
      </c>
      <c r="H184">
        <f t="shared" si="14"/>
        <v>-6.801012371815394E-4</v>
      </c>
      <c r="I184">
        <f t="shared" si="15"/>
        <v>-1.2163421955386267E-2</v>
      </c>
      <c r="J184">
        <f t="shared" si="16"/>
        <v>-3.4831345799051093E-3</v>
      </c>
      <c r="K184">
        <f t="shared" si="17"/>
        <v>-1.6458046551118027E-2</v>
      </c>
      <c r="L184">
        <f t="shared" si="18"/>
        <v>-6.7850787229936137E-3</v>
      </c>
      <c r="M184" s="86">
        <f t="shared" si="19"/>
        <v>3.0776854761936363E-3</v>
      </c>
      <c r="N184" s="2">
        <f t="shared" si="20"/>
        <v>-7.9139566093169109E-3</v>
      </c>
    </row>
    <row r="185" spans="1:14" x14ac:dyDescent="0.2">
      <c r="A185" s="1">
        <v>42661</v>
      </c>
      <c r="B185">
        <v>111.377304</v>
      </c>
      <c r="C185">
        <v>817.65002400000003</v>
      </c>
      <c r="D185">
        <v>54.118664000000003</v>
      </c>
      <c r="E185">
        <v>118.790001</v>
      </c>
      <c r="F185">
        <v>78.594359999999995</v>
      </c>
      <c r="G185">
        <v>76.906000000000006</v>
      </c>
      <c r="H185">
        <f t="shared" si="14"/>
        <v>-6.8036669727354203E-4</v>
      </c>
      <c r="I185">
        <f t="shared" si="15"/>
        <v>5.781428046771485E-3</v>
      </c>
      <c r="J185">
        <f t="shared" si="16"/>
        <v>7.6895387550355637E-3</v>
      </c>
      <c r="K185">
        <f t="shared" si="17"/>
        <v>0.19028053536230854</v>
      </c>
      <c r="L185">
        <f t="shared" si="18"/>
        <v>-4.3265874405941504E-3</v>
      </c>
      <c r="M185" s="86">
        <f t="shared" si="19"/>
        <v>-1.4301129789247733E-4</v>
      </c>
      <c r="N185" s="2">
        <f t="shared" si="20"/>
        <v>3.9748909605249585E-2</v>
      </c>
    </row>
    <row r="186" spans="1:14" x14ac:dyDescent="0.2">
      <c r="A186" s="1">
        <v>42662</v>
      </c>
      <c r="B186">
        <v>111.04544799999999</v>
      </c>
      <c r="C186">
        <v>817.69000200000005</v>
      </c>
      <c r="D186">
        <v>53.996651</v>
      </c>
      <c r="E186">
        <v>121.870003</v>
      </c>
      <c r="F186">
        <v>77.470878999999996</v>
      </c>
      <c r="G186">
        <v>76.555000000000007</v>
      </c>
      <c r="H186">
        <f t="shared" si="14"/>
        <v>-2.979565747075382E-3</v>
      </c>
      <c r="I186">
        <f t="shared" si="15"/>
        <v>4.8893779522495511E-5</v>
      </c>
      <c r="J186">
        <f t="shared" si="16"/>
        <v>-2.2545456776243145E-3</v>
      </c>
      <c r="K186">
        <f t="shared" si="17"/>
        <v>2.5928125044800642E-2</v>
      </c>
      <c r="L186">
        <f t="shared" si="18"/>
        <v>-1.4294677124414503E-2</v>
      </c>
      <c r="M186" s="86">
        <f t="shared" si="19"/>
        <v>-4.5640132109328151E-3</v>
      </c>
      <c r="N186" s="2">
        <f t="shared" si="20"/>
        <v>1.2896460550417877E-3</v>
      </c>
    </row>
    <row r="187" spans="1:14" x14ac:dyDescent="0.2">
      <c r="A187" s="1">
        <v>42663</v>
      </c>
      <c r="B187">
        <v>110.988579</v>
      </c>
      <c r="C187">
        <v>810.32000700000003</v>
      </c>
      <c r="D187">
        <v>53.733848999999999</v>
      </c>
      <c r="E187">
        <v>123.349998</v>
      </c>
      <c r="F187">
        <v>76.918411000000006</v>
      </c>
      <c r="G187">
        <v>76.489000000000004</v>
      </c>
      <c r="H187">
        <f t="shared" si="14"/>
        <v>-5.1212364868834465E-4</v>
      </c>
      <c r="I187">
        <f t="shared" si="15"/>
        <v>-9.0131895730333478E-3</v>
      </c>
      <c r="J187">
        <f t="shared" si="16"/>
        <v>-4.8670055481774346E-3</v>
      </c>
      <c r="K187">
        <f t="shared" si="17"/>
        <v>1.2144046636316259E-2</v>
      </c>
      <c r="L187">
        <f t="shared" si="18"/>
        <v>-7.1312989749347036E-3</v>
      </c>
      <c r="M187" s="86">
        <f t="shared" si="19"/>
        <v>-8.6212526941417927E-4</v>
      </c>
      <c r="N187" s="2">
        <f t="shared" si="20"/>
        <v>-1.8759142217035147E-3</v>
      </c>
    </row>
    <row r="188" spans="1:14" x14ac:dyDescent="0.2">
      <c r="A188" s="1">
        <v>42664</v>
      </c>
      <c r="B188">
        <v>110.55242200000001</v>
      </c>
      <c r="C188">
        <v>818.98999000000003</v>
      </c>
      <c r="D188">
        <v>55.995831000000003</v>
      </c>
      <c r="E188">
        <v>127.5</v>
      </c>
      <c r="F188">
        <v>76.375015000000005</v>
      </c>
      <c r="G188">
        <v>76.331000000000003</v>
      </c>
      <c r="H188">
        <f t="shared" si="14"/>
        <v>-3.9297466814129977E-3</v>
      </c>
      <c r="I188">
        <f t="shared" si="15"/>
        <v>1.0699455678131863E-2</v>
      </c>
      <c r="J188">
        <f t="shared" si="16"/>
        <v>4.2096035219810951E-2</v>
      </c>
      <c r="K188">
        <f t="shared" si="17"/>
        <v>3.3644118907890055E-2</v>
      </c>
      <c r="L188">
        <f t="shared" si="18"/>
        <v>-7.0645765160177489E-3</v>
      </c>
      <c r="M188" s="86">
        <f t="shared" si="19"/>
        <v>-2.0656564996274136E-3</v>
      </c>
      <c r="N188" s="2">
        <f t="shared" si="20"/>
        <v>1.5089057321680425E-2</v>
      </c>
    </row>
    <row r="189" spans="1:14" x14ac:dyDescent="0.2">
      <c r="A189" s="1">
        <v>42667</v>
      </c>
      <c r="B189">
        <v>111.547951</v>
      </c>
      <c r="C189">
        <v>838.09002699999996</v>
      </c>
      <c r="D189">
        <v>57.253532</v>
      </c>
      <c r="E189">
        <v>127.33000199999999</v>
      </c>
      <c r="F189">
        <v>76.166732999999994</v>
      </c>
      <c r="G189">
        <v>76.150000000000006</v>
      </c>
      <c r="H189">
        <f t="shared" si="14"/>
        <v>9.00504016094727E-3</v>
      </c>
      <c r="I189">
        <f t="shared" si="15"/>
        <v>2.3321453538156098E-2</v>
      </c>
      <c r="J189">
        <f t="shared" si="16"/>
        <v>2.2460618541405294E-2</v>
      </c>
      <c r="K189">
        <f t="shared" si="17"/>
        <v>-1.3333176470588764E-3</v>
      </c>
      <c r="L189">
        <f t="shared" si="18"/>
        <v>-2.7270960274117283E-3</v>
      </c>
      <c r="M189" s="86">
        <f t="shared" si="19"/>
        <v>-2.3712515229722835E-3</v>
      </c>
      <c r="N189" s="2">
        <f t="shared" si="20"/>
        <v>1.0145339713207611E-2</v>
      </c>
    </row>
    <row r="190" spans="1:14" x14ac:dyDescent="0.2">
      <c r="A190" s="1">
        <v>42668</v>
      </c>
      <c r="B190">
        <v>112.116829</v>
      </c>
      <c r="C190">
        <v>835.17999299999997</v>
      </c>
      <c r="D190">
        <v>57.244148000000003</v>
      </c>
      <c r="E190">
        <v>126.510002</v>
      </c>
      <c r="F190">
        <v>78.765984000000003</v>
      </c>
      <c r="G190">
        <v>75.671999999999997</v>
      </c>
      <c r="H190">
        <f t="shared" si="14"/>
        <v>5.099851632415893E-3</v>
      </c>
      <c r="I190">
        <f t="shared" si="15"/>
        <v>-3.4722212486129442E-3</v>
      </c>
      <c r="J190">
        <f t="shared" si="16"/>
        <v>-1.6390255189840816E-4</v>
      </c>
      <c r="K190">
        <f t="shared" si="17"/>
        <v>-6.4399590600806968E-3</v>
      </c>
      <c r="L190">
        <f t="shared" si="18"/>
        <v>3.4125803977965156E-2</v>
      </c>
      <c r="M190" s="86">
        <f t="shared" si="19"/>
        <v>-6.2770847012476507E-3</v>
      </c>
      <c r="N190" s="2">
        <f t="shared" si="20"/>
        <v>5.8299145499578001E-3</v>
      </c>
    </row>
    <row r="191" spans="1:14" x14ac:dyDescent="0.2">
      <c r="A191" s="1">
        <v>42669</v>
      </c>
      <c r="B191">
        <v>109.594803</v>
      </c>
      <c r="C191">
        <v>822.59002699999996</v>
      </c>
      <c r="D191">
        <v>56.90625</v>
      </c>
      <c r="E191">
        <v>126.970001</v>
      </c>
      <c r="F191">
        <v>79.155426000000006</v>
      </c>
      <c r="G191">
        <v>76.991</v>
      </c>
      <c r="H191">
        <f t="shared" si="14"/>
        <v>-2.2494624781084355E-2</v>
      </c>
      <c r="I191">
        <f t="shared" si="15"/>
        <v>-1.5074554114708066E-2</v>
      </c>
      <c r="J191">
        <f t="shared" si="16"/>
        <v>-5.9027518411140069E-3</v>
      </c>
      <c r="K191">
        <f t="shared" si="17"/>
        <v>3.6360682375137128E-3</v>
      </c>
      <c r="L191">
        <f t="shared" si="18"/>
        <v>4.9442916881480524E-3</v>
      </c>
      <c r="M191" s="86">
        <f t="shared" si="19"/>
        <v>1.7430489480917681E-2</v>
      </c>
      <c r="N191" s="2">
        <f t="shared" si="20"/>
        <v>-6.9783141622489324E-3</v>
      </c>
    </row>
    <row r="192" spans="1:14" x14ac:dyDescent="0.2">
      <c r="A192" s="1">
        <v>42670</v>
      </c>
      <c r="B192">
        <v>108.542366</v>
      </c>
      <c r="C192">
        <v>818.35998500000005</v>
      </c>
      <c r="D192">
        <v>56.408805999999998</v>
      </c>
      <c r="E192">
        <v>126.470001</v>
      </c>
      <c r="F192">
        <v>78.412788000000006</v>
      </c>
      <c r="G192">
        <v>76.28</v>
      </c>
      <c r="H192">
        <f t="shared" si="14"/>
        <v>-9.6029827253761076E-3</v>
      </c>
      <c r="I192">
        <f t="shared" si="15"/>
        <v>-5.1423453496354053E-3</v>
      </c>
      <c r="J192">
        <f t="shared" si="16"/>
        <v>-8.7414651290500002E-3</v>
      </c>
      <c r="K192">
        <f t="shared" si="17"/>
        <v>-3.937938064598424E-3</v>
      </c>
      <c r="L192">
        <f t="shared" si="18"/>
        <v>-9.3820226550230361E-3</v>
      </c>
      <c r="M192" s="86">
        <f t="shared" si="19"/>
        <v>-9.234845631307536E-3</v>
      </c>
      <c r="N192" s="2">
        <f t="shared" si="20"/>
        <v>-7.3613507847365952E-3</v>
      </c>
    </row>
    <row r="193" spans="1:14" x14ac:dyDescent="0.2">
      <c r="A193" s="1">
        <v>42671</v>
      </c>
      <c r="B193">
        <v>107.82178500000001</v>
      </c>
      <c r="C193">
        <v>776.32000700000003</v>
      </c>
      <c r="D193">
        <v>56.192931999999999</v>
      </c>
      <c r="E193">
        <v>126.57</v>
      </c>
      <c r="F193">
        <v>78.648239000000004</v>
      </c>
      <c r="G193">
        <v>76.674000000000007</v>
      </c>
      <c r="H193">
        <f t="shared" si="14"/>
        <v>-6.6387073228161963E-3</v>
      </c>
      <c r="I193">
        <f t="shared" si="15"/>
        <v>-5.1371008810994122E-2</v>
      </c>
      <c r="J193">
        <f t="shared" si="16"/>
        <v>-3.8269556707156583E-3</v>
      </c>
      <c r="K193">
        <f t="shared" si="17"/>
        <v>7.9069343883374243E-4</v>
      </c>
      <c r="L193">
        <f t="shared" si="18"/>
        <v>3.0027117515576364E-3</v>
      </c>
      <c r="M193" s="86">
        <f t="shared" si="19"/>
        <v>5.1651809124279684E-3</v>
      </c>
      <c r="N193" s="2">
        <f t="shared" si="20"/>
        <v>-1.160865332282692E-2</v>
      </c>
    </row>
    <row r="194" spans="1:14" x14ac:dyDescent="0.2">
      <c r="A194" s="1">
        <v>42674</v>
      </c>
      <c r="B194">
        <v>107.651123</v>
      </c>
      <c r="C194">
        <v>789.82000700000003</v>
      </c>
      <c r="D194">
        <v>56.239860999999998</v>
      </c>
      <c r="E194">
        <v>124.870003</v>
      </c>
      <c r="F194">
        <v>78.612015</v>
      </c>
      <c r="G194">
        <v>77.528999999999996</v>
      </c>
      <c r="H194">
        <f t="shared" si="14"/>
        <v>-1.5828155692284929E-3</v>
      </c>
      <c r="I194">
        <f t="shared" si="15"/>
        <v>1.738973603445982E-2</v>
      </c>
      <c r="J194">
        <f t="shared" si="16"/>
        <v>8.3514061875252692E-4</v>
      </c>
      <c r="K194">
        <f t="shared" si="17"/>
        <v>-1.3431279134075977E-2</v>
      </c>
      <c r="L194">
        <f t="shared" si="18"/>
        <v>-4.6058246771430258E-4</v>
      </c>
      <c r="M194" s="86">
        <f t="shared" si="19"/>
        <v>1.1151107285389959E-2</v>
      </c>
      <c r="N194" s="2">
        <f t="shared" si="20"/>
        <v>5.5003989643871481E-4</v>
      </c>
    </row>
    <row r="195" spans="1:14" x14ac:dyDescent="0.2">
      <c r="A195" s="1">
        <v>42675</v>
      </c>
      <c r="B195">
        <v>105.707443</v>
      </c>
      <c r="C195">
        <v>785.40997300000004</v>
      </c>
      <c r="D195">
        <v>56.127234999999999</v>
      </c>
      <c r="E195">
        <v>123.300003</v>
      </c>
      <c r="F195">
        <v>78.657295000000005</v>
      </c>
      <c r="G195">
        <v>77.518000000000001</v>
      </c>
      <c r="H195">
        <f t="shared" si="14"/>
        <v>-1.8055362042066207E-2</v>
      </c>
      <c r="I195">
        <f t="shared" si="15"/>
        <v>-5.5835936807308506E-3</v>
      </c>
      <c r="J195">
        <f t="shared" si="16"/>
        <v>-2.0026009665990957E-3</v>
      </c>
      <c r="K195">
        <f t="shared" si="17"/>
        <v>-1.2573075696970979E-2</v>
      </c>
      <c r="L195">
        <f t="shared" si="18"/>
        <v>5.7599337709388716E-4</v>
      </c>
      <c r="M195" s="86">
        <f t="shared" si="19"/>
        <v>-1.4188239239504806E-4</v>
      </c>
      <c r="N195" s="2">
        <f t="shared" si="20"/>
        <v>-7.5277278018546492E-3</v>
      </c>
    </row>
    <row r="196" spans="1:14" x14ac:dyDescent="0.2">
      <c r="A196" s="1">
        <v>42676</v>
      </c>
      <c r="B196">
        <v>105.802261</v>
      </c>
      <c r="C196">
        <v>765.55999799999995</v>
      </c>
      <c r="D196">
        <v>55.779957000000003</v>
      </c>
      <c r="E196">
        <v>122.339996</v>
      </c>
      <c r="F196">
        <v>78.557686000000004</v>
      </c>
      <c r="G196">
        <v>78.147000000000006</v>
      </c>
      <c r="H196">
        <f t="shared" si="14"/>
        <v>8.9698508741719945E-4</v>
      </c>
      <c r="I196">
        <f t="shared" si="15"/>
        <v>-2.5273393109817417E-2</v>
      </c>
      <c r="J196">
        <f t="shared" si="16"/>
        <v>-6.1873349007838313E-3</v>
      </c>
      <c r="K196">
        <f t="shared" si="17"/>
        <v>-7.7859446605204417E-3</v>
      </c>
      <c r="L196">
        <f t="shared" si="18"/>
        <v>-1.2663669657086598E-3</v>
      </c>
      <c r="M196" s="86">
        <f t="shared" si="19"/>
        <v>8.1142444335509795E-3</v>
      </c>
      <c r="N196" s="2">
        <f t="shared" si="20"/>
        <v>-7.923210909882631E-3</v>
      </c>
    </row>
    <row r="197" spans="1:14" x14ac:dyDescent="0.2">
      <c r="A197" s="1">
        <v>42677</v>
      </c>
      <c r="B197">
        <v>104.668221</v>
      </c>
      <c r="C197">
        <v>767.03002900000001</v>
      </c>
      <c r="D197">
        <v>55.573470999999998</v>
      </c>
      <c r="E197">
        <v>122.139999</v>
      </c>
      <c r="F197">
        <v>78.430901000000006</v>
      </c>
      <c r="G197">
        <v>79.245999999999995</v>
      </c>
      <c r="H197">
        <f t="shared" ref="H197:H260" si="21">(B197-B196)/B196</f>
        <v>-1.0718485496259847E-2</v>
      </c>
      <c r="I197">
        <f t="shared" ref="I197:I260" si="22">(C197-C196)/C196</f>
        <v>1.9202035161717825E-3</v>
      </c>
      <c r="J197">
        <f t="shared" ref="J197:J260" si="23">(D197-D196)/D196</f>
        <v>-3.7017956109217736E-3</v>
      </c>
      <c r="K197">
        <f t="shared" ref="K197:K260" si="24">(E197-E196)/E196</f>
        <v>-1.634763826541209E-3</v>
      </c>
      <c r="L197">
        <f t="shared" ref="L197:L260" si="25">(F197-F196)/F196</f>
        <v>-1.6139095543114411E-3</v>
      </c>
      <c r="M197" s="86">
        <f t="shared" ref="M197:M260" si="26">(G197-G196)/G196</f>
        <v>1.406323979167453E-2</v>
      </c>
      <c r="N197" s="2">
        <f t="shared" ref="N197:N260" si="27">MMULT(H197:L197,$P$2:$P$6)</f>
        <v>-3.1497501943724979E-3</v>
      </c>
    </row>
    <row r="198" spans="1:14" x14ac:dyDescent="0.2">
      <c r="A198" s="1">
        <v>42678</v>
      </c>
      <c r="B198">
        <v>103.72472399999999</v>
      </c>
      <c r="C198">
        <v>755.04998799999998</v>
      </c>
      <c r="D198">
        <v>55.104179000000002</v>
      </c>
      <c r="E198">
        <v>122.029999</v>
      </c>
      <c r="F198">
        <v>77.054291000000006</v>
      </c>
      <c r="G198">
        <v>80.69</v>
      </c>
      <c r="H198">
        <f t="shared" si="21"/>
        <v>-9.0141686844950556E-3</v>
      </c>
      <c r="I198">
        <f t="shared" si="22"/>
        <v>-1.5618737920363777E-2</v>
      </c>
      <c r="J198">
        <f t="shared" si="23"/>
        <v>-8.4445328239439246E-3</v>
      </c>
      <c r="K198">
        <f t="shared" si="24"/>
        <v>-9.0060586949897907E-4</v>
      </c>
      <c r="L198">
        <f t="shared" si="25"/>
        <v>-1.7551883026308716E-2</v>
      </c>
      <c r="M198" s="86">
        <f t="shared" si="26"/>
        <v>1.8221739898543809E-2</v>
      </c>
      <c r="N198" s="2">
        <f t="shared" si="27"/>
        <v>-1.030598566492209E-2</v>
      </c>
    </row>
    <row r="199" spans="1:14" x14ac:dyDescent="0.2">
      <c r="A199" s="1">
        <v>42681</v>
      </c>
      <c r="B199">
        <v>105.220932</v>
      </c>
      <c r="C199">
        <v>784.92999299999997</v>
      </c>
      <c r="D199">
        <v>56.709156</v>
      </c>
      <c r="E199">
        <v>124.58000199999999</v>
      </c>
      <c r="F199">
        <v>78.394660999999999</v>
      </c>
      <c r="G199">
        <v>78.900999999999996</v>
      </c>
      <c r="H199">
        <f t="shared" si="21"/>
        <v>1.4424796155639904E-2</v>
      </c>
      <c r="I199">
        <f t="shared" si="22"/>
        <v>3.9573545427299552E-2</v>
      </c>
      <c r="J199">
        <f t="shared" si="23"/>
        <v>2.9126230153977941E-2</v>
      </c>
      <c r="K199">
        <f t="shared" si="24"/>
        <v>2.0896525615803616E-2</v>
      </c>
      <c r="L199">
        <f t="shared" si="25"/>
        <v>1.7395137669879965E-2</v>
      </c>
      <c r="M199" s="86">
        <f t="shared" si="26"/>
        <v>-2.2171272772338598E-2</v>
      </c>
      <c r="N199" s="2">
        <f t="shared" si="27"/>
        <v>2.4283247004520198E-2</v>
      </c>
    </row>
    <row r="200" spans="1:14" x14ac:dyDescent="0.2">
      <c r="A200" s="1">
        <v>42682</v>
      </c>
      <c r="B200">
        <v>105.840378</v>
      </c>
      <c r="C200">
        <v>787.75</v>
      </c>
      <c r="D200">
        <v>56.756084000000001</v>
      </c>
      <c r="E200">
        <v>124.339996</v>
      </c>
      <c r="F200">
        <v>79.209770000000006</v>
      </c>
      <c r="G200">
        <v>79.063999999999993</v>
      </c>
      <c r="H200">
        <f t="shared" si="21"/>
        <v>5.8870985860493647E-3</v>
      </c>
      <c r="I200">
        <f t="shared" si="22"/>
        <v>3.5926860040370917E-3</v>
      </c>
      <c r="J200">
        <f t="shared" si="23"/>
        <v>8.2752069172041976E-4</v>
      </c>
      <c r="K200">
        <f t="shared" si="24"/>
        <v>-1.9265210800044293E-3</v>
      </c>
      <c r="L200">
        <f t="shared" si="25"/>
        <v>1.0397506534277975E-2</v>
      </c>
      <c r="M200" s="86">
        <f t="shared" si="26"/>
        <v>2.0658800268690729E-3</v>
      </c>
      <c r="N200" s="2">
        <f t="shared" si="27"/>
        <v>3.7556581472160846E-3</v>
      </c>
    </row>
    <row r="201" spans="1:14" x14ac:dyDescent="0.2">
      <c r="A201" s="1">
        <v>42683</v>
      </c>
      <c r="B201">
        <v>105.66886100000001</v>
      </c>
      <c r="C201">
        <v>771.88000499999998</v>
      </c>
      <c r="D201">
        <v>56.474502999999999</v>
      </c>
      <c r="E201">
        <v>122.19000200000001</v>
      </c>
      <c r="F201">
        <v>77.824104000000005</v>
      </c>
      <c r="G201">
        <v>79.234999999999999</v>
      </c>
      <c r="H201">
        <f t="shared" si="21"/>
        <v>-1.6205252025837849E-3</v>
      </c>
      <c r="I201">
        <f t="shared" si="22"/>
        <v>-2.0145979054268508E-2</v>
      </c>
      <c r="J201">
        <f t="shared" si="23"/>
        <v>-4.9612478549436699E-3</v>
      </c>
      <c r="K201">
        <f t="shared" si="24"/>
        <v>-1.7291250355195381E-2</v>
      </c>
      <c r="L201">
        <f t="shared" si="25"/>
        <v>-1.7493624839461097E-2</v>
      </c>
      <c r="M201" s="86">
        <f t="shared" si="26"/>
        <v>2.1628048163513927E-3</v>
      </c>
      <c r="N201" s="2">
        <f t="shared" si="27"/>
        <v>-1.230252546129049E-2</v>
      </c>
    </row>
    <row r="202" spans="1:14" x14ac:dyDescent="0.2">
      <c r="A202" s="1">
        <v>42684</v>
      </c>
      <c r="B202">
        <v>102.72408299999999</v>
      </c>
      <c r="C202">
        <v>742.38000499999998</v>
      </c>
      <c r="D202">
        <v>55.094799000000002</v>
      </c>
      <c r="E202">
        <v>115.41999800000001</v>
      </c>
      <c r="F202">
        <v>75.134270000000001</v>
      </c>
      <c r="G202">
        <v>82.474000000000004</v>
      </c>
      <c r="H202">
        <f t="shared" si="21"/>
        <v>-2.7867982792016785E-2</v>
      </c>
      <c r="I202">
        <f t="shared" si="22"/>
        <v>-3.8218375665787584E-2</v>
      </c>
      <c r="J202">
        <f t="shared" si="23"/>
        <v>-2.4430564709883269E-2</v>
      </c>
      <c r="K202">
        <f t="shared" si="24"/>
        <v>-5.540554782870042E-2</v>
      </c>
      <c r="L202">
        <f t="shared" si="25"/>
        <v>-3.4562993491065501E-2</v>
      </c>
      <c r="M202" s="86">
        <f t="shared" si="26"/>
        <v>4.0878399697103607E-2</v>
      </c>
      <c r="N202" s="2">
        <f t="shared" si="27"/>
        <v>-3.6097092897490718E-2</v>
      </c>
    </row>
    <row r="203" spans="1:14" x14ac:dyDescent="0.2">
      <c r="A203" s="1">
        <v>42685</v>
      </c>
      <c r="B203">
        <v>103.334007</v>
      </c>
      <c r="C203">
        <v>739.01000999999997</v>
      </c>
      <c r="D203">
        <v>55.395142</v>
      </c>
      <c r="E203">
        <v>114.779999</v>
      </c>
      <c r="F203">
        <v>75.695778000000004</v>
      </c>
      <c r="G203">
        <v>82.786000000000001</v>
      </c>
      <c r="H203">
        <f t="shared" si="21"/>
        <v>5.9374976362651646E-3</v>
      </c>
      <c r="I203">
        <f t="shared" si="22"/>
        <v>-4.5394474222133947E-3</v>
      </c>
      <c r="J203">
        <f t="shared" si="23"/>
        <v>5.4513857106547941E-3</v>
      </c>
      <c r="K203">
        <f t="shared" si="24"/>
        <v>-5.5449576424356122E-3</v>
      </c>
      <c r="L203">
        <f t="shared" si="25"/>
        <v>7.4733939652305587E-3</v>
      </c>
      <c r="M203" s="86">
        <f t="shared" si="26"/>
        <v>3.7830104032785801E-3</v>
      </c>
      <c r="N203" s="2">
        <f t="shared" si="27"/>
        <v>1.7555744495003022E-3</v>
      </c>
    </row>
    <row r="204" spans="1:14" x14ac:dyDescent="0.2">
      <c r="A204" s="1">
        <v>42688</v>
      </c>
      <c r="B204">
        <v>100.741837</v>
      </c>
      <c r="C204">
        <v>719.07000700000003</v>
      </c>
      <c r="D204">
        <v>54.550410999999997</v>
      </c>
      <c r="E204">
        <v>113.379997</v>
      </c>
      <c r="F204">
        <v>75.170479</v>
      </c>
      <c r="G204">
        <v>82.438000000000002</v>
      </c>
      <c r="H204">
        <f t="shared" si="21"/>
        <v>-2.5085352588717438E-2</v>
      </c>
      <c r="I204">
        <f t="shared" si="22"/>
        <v>-2.6982047239116468E-2</v>
      </c>
      <c r="J204">
        <f t="shared" si="23"/>
        <v>-1.5249189179802138E-2</v>
      </c>
      <c r="K204">
        <f t="shared" si="24"/>
        <v>-1.2197264438031583E-2</v>
      </c>
      <c r="L204">
        <f t="shared" si="25"/>
        <v>-6.9396076489233512E-3</v>
      </c>
      <c r="M204" s="86">
        <f t="shared" si="26"/>
        <v>-4.2036093059212784E-3</v>
      </c>
      <c r="N204" s="2">
        <f t="shared" si="27"/>
        <v>-1.7290692218918196E-2</v>
      </c>
    </row>
    <row r="205" spans="1:14" x14ac:dyDescent="0.2">
      <c r="A205" s="1">
        <v>42689</v>
      </c>
      <c r="B205">
        <v>102.07605</v>
      </c>
      <c r="C205">
        <v>743.23999000000003</v>
      </c>
      <c r="D205">
        <v>55.627631999999998</v>
      </c>
      <c r="E205">
        <v>113.589996</v>
      </c>
      <c r="F205">
        <v>75.732001999999994</v>
      </c>
      <c r="G205">
        <v>80.033000000000001</v>
      </c>
      <c r="H205">
        <f t="shared" si="21"/>
        <v>1.324388198321211E-2</v>
      </c>
      <c r="I205">
        <f t="shared" si="22"/>
        <v>3.3612837087780248E-2</v>
      </c>
      <c r="J205">
        <f t="shared" si="23"/>
        <v>1.9747257266311002E-2</v>
      </c>
      <c r="K205">
        <f t="shared" si="24"/>
        <v>1.85216974383935E-3</v>
      </c>
      <c r="L205">
        <f t="shared" si="25"/>
        <v>7.4699936393912564E-3</v>
      </c>
      <c r="M205" s="86">
        <f t="shared" si="26"/>
        <v>-2.9173439433271078E-2</v>
      </c>
      <c r="N205" s="2">
        <f t="shared" si="27"/>
        <v>1.5185227944106795E-2</v>
      </c>
    </row>
    <row r="206" spans="1:14" x14ac:dyDescent="0.2">
      <c r="A206" s="1">
        <v>42690</v>
      </c>
      <c r="B206">
        <v>104.820671</v>
      </c>
      <c r="C206">
        <v>746.48999000000003</v>
      </c>
      <c r="D206">
        <v>56.364674000000001</v>
      </c>
      <c r="E206">
        <v>115.19000200000001</v>
      </c>
      <c r="F206">
        <v>75.342545000000001</v>
      </c>
      <c r="G206">
        <v>80.561000000000007</v>
      </c>
      <c r="H206">
        <f t="shared" si="21"/>
        <v>2.6888001641913156E-2</v>
      </c>
      <c r="I206">
        <f t="shared" si="22"/>
        <v>4.3727464126358433E-3</v>
      </c>
      <c r="J206">
        <f t="shared" si="23"/>
        <v>1.3249566330632274E-2</v>
      </c>
      <c r="K206">
        <f t="shared" si="24"/>
        <v>1.4085800302343594E-2</v>
      </c>
      <c r="L206">
        <f t="shared" si="25"/>
        <v>-5.1425683953263655E-3</v>
      </c>
      <c r="M206" s="86">
        <f t="shared" si="26"/>
        <v>6.5972786225682633E-3</v>
      </c>
      <c r="N206" s="2">
        <f t="shared" si="27"/>
        <v>1.0690709258439702E-2</v>
      </c>
    </row>
    <row r="207" spans="1:14" x14ac:dyDescent="0.2">
      <c r="A207" s="1">
        <v>42691</v>
      </c>
      <c r="B207">
        <v>104.78254699999999</v>
      </c>
      <c r="C207">
        <v>756.40002400000003</v>
      </c>
      <c r="D207">
        <v>57.300139999999999</v>
      </c>
      <c r="E207">
        <v>115.029999</v>
      </c>
      <c r="F207">
        <v>75.233879000000002</v>
      </c>
      <c r="G207">
        <v>80.582999999999998</v>
      </c>
      <c r="H207">
        <f t="shared" si="21"/>
        <v>-3.6370688754711826E-4</v>
      </c>
      <c r="I207">
        <f t="shared" si="22"/>
        <v>1.3275508222153114E-2</v>
      </c>
      <c r="J207">
        <f t="shared" si="23"/>
        <v>1.659667187997926E-2</v>
      </c>
      <c r="K207">
        <f t="shared" si="24"/>
        <v>-1.3890354824371235E-3</v>
      </c>
      <c r="L207">
        <f t="shared" si="25"/>
        <v>-1.4422926647885267E-3</v>
      </c>
      <c r="M207" s="86">
        <f t="shared" si="26"/>
        <v>2.7308499149701913E-4</v>
      </c>
      <c r="N207" s="2">
        <f t="shared" si="27"/>
        <v>5.3354290134719224E-3</v>
      </c>
    </row>
    <row r="208" spans="1:14" x14ac:dyDescent="0.2">
      <c r="A208" s="1">
        <v>42692</v>
      </c>
      <c r="B208">
        <v>104.887405</v>
      </c>
      <c r="C208">
        <v>760.15997300000004</v>
      </c>
      <c r="D208">
        <v>57.026114999999997</v>
      </c>
      <c r="E208">
        <v>115.209999</v>
      </c>
      <c r="F208">
        <v>74.264815999999996</v>
      </c>
      <c r="G208">
        <v>79.903000000000006</v>
      </c>
      <c r="H208">
        <f t="shared" si="21"/>
        <v>1.0007200912954257E-3</v>
      </c>
      <c r="I208">
        <f t="shared" si="22"/>
        <v>4.9708472774982436E-3</v>
      </c>
      <c r="J208">
        <f t="shared" si="23"/>
        <v>-4.7822745284741321E-3</v>
      </c>
      <c r="K208">
        <f t="shared" si="24"/>
        <v>1.5648091938172807E-3</v>
      </c>
      <c r="L208">
        <f t="shared" si="25"/>
        <v>-1.2880673080807193E-2</v>
      </c>
      <c r="M208" s="86">
        <f t="shared" si="26"/>
        <v>-8.4385043991908049E-3</v>
      </c>
      <c r="N208" s="2">
        <f t="shared" si="27"/>
        <v>-2.0253142093340751E-3</v>
      </c>
    </row>
    <row r="209" spans="1:14" x14ac:dyDescent="0.2">
      <c r="A209" s="1">
        <v>42695</v>
      </c>
      <c r="B209">
        <v>106.47891199999999</v>
      </c>
      <c r="C209">
        <v>780</v>
      </c>
      <c r="D209">
        <v>57.508021999999997</v>
      </c>
      <c r="E209">
        <v>117.959999</v>
      </c>
      <c r="F209">
        <v>74.844452000000004</v>
      </c>
      <c r="G209">
        <v>80.021000000000001</v>
      </c>
      <c r="H209">
        <f t="shared" si="21"/>
        <v>1.5173480552788896E-2</v>
      </c>
      <c r="I209">
        <f t="shared" si="22"/>
        <v>2.609980491566867E-2</v>
      </c>
      <c r="J209">
        <f t="shared" si="23"/>
        <v>8.4506370458517065E-3</v>
      </c>
      <c r="K209">
        <f t="shared" si="24"/>
        <v>2.3869455983590453E-2</v>
      </c>
      <c r="L209">
        <f t="shared" si="25"/>
        <v>7.8049880309406256E-3</v>
      </c>
      <c r="M209" s="86">
        <f t="shared" si="26"/>
        <v>1.4767906086128805E-3</v>
      </c>
      <c r="N209" s="2">
        <f t="shared" si="27"/>
        <v>1.6279673305768072E-2</v>
      </c>
    </row>
    <row r="210" spans="1:14" x14ac:dyDescent="0.2">
      <c r="A210" s="1">
        <v>42696</v>
      </c>
      <c r="B210">
        <v>106.545609</v>
      </c>
      <c r="C210">
        <v>785.330017</v>
      </c>
      <c r="D210">
        <v>57.753695999999998</v>
      </c>
      <c r="E210">
        <v>118.040001</v>
      </c>
      <c r="F210">
        <v>74.953125</v>
      </c>
      <c r="G210">
        <v>79.2</v>
      </c>
      <c r="H210">
        <f t="shared" si="21"/>
        <v>6.2638694129411182E-4</v>
      </c>
      <c r="I210">
        <f t="shared" si="22"/>
        <v>6.8333551282051255E-3</v>
      </c>
      <c r="J210">
        <f t="shared" si="23"/>
        <v>4.2719953052810797E-3</v>
      </c>
      <c r="K210">
        <f t="shared" si="24"/>
        <v>6.7821295929315379E-4</v>
      </c>
      <c r="L210">
        <f t="shared" si="25"/>
        <v>1.4519847109041031E-3</v>
      </c>
      <c r="M210" s="86">
        <f t="shared" si="26"/>
        <v>-1.0259806800714786E-2</v>
      </c>
      <c r="N210" s="2">
        <f t="shared" si="27"/>
        <v>2.7723870089955147E-3</v>
      </c>
    </row>
    <row r="211" spans="1:14" x14ac:dyDescent="0.2">
      <c r="A211" s="1">
        <v>42697</v>
      </c>
      <c r="B211">
        <v>106.002403</v>
      </c>
      <c r="C211">
        <v>780.11999500000002</v>
      </c>
      <c r="D211">
        <v>57.073363999999998</v>
      </c>
      <c r="E211">
        <v>117.69000200000001</v>
      </c>
      <c r="F211">
        <v>74.880684000000002</v>
      </c>
      <c r="G211">
        <v>80.075000000000003</v>
      </c>
      <c r="H211">
        <f t="shared" si="21"/>
        <v>-5.098342438495029E-3</v>
      </c>
      <c r="I211">
        <f t="shared" si="22"/>
        <v>-6.6341816653112612E-3</v>
      </c>
      <c r="J211">
        <f t="shared" si="23"/>
        <v>-1.177988677988678E-2</v>
      </c>
      <c r="K211">
        <f t="shared" si="24"/>
        <v>-2.9650880806074953E-3</v>
      </c>
      <c r="L211">
        <f t="shared" si="25"/>
        <v>-9.6648405253280307E-4</v>
      </c>
      <c r="M211" s="86">
        <f t="shared" si="26"/>
        <v>1.1047979797979798E-2</v>
      </c>
      <c r="N211" s="2">
        <f t="shared" si="27"/>
        <v>-5.4887966033666732E-3</v>
      </c>
    </row>
    <row r="212" spans="1:14" x14ac:dyDescent="0.2">
      <c r="A212" s="1">
        <v>42699</v>
      </c>
      <c r="B212">
        <v>106.53608699999999</v>
      </c>
      <c r="C212">
        <v>780.36999500000002</v>
      </c>
      <c r="D212">
        <v>57.196201000000002</v>
      </c>
      <c r="E212">
        <v>117.410004</v>
      </c>
      <c r="F212">
        <v>75.587090000000003</v>
      </c>
      <c r="G212">
        <v>81.034000000000006</v>
      </c>
      <c r="H212">
        <f t="shared" si="21"/>
        <v>5.0346405826289979E-3</v>
      </c>
      <c r="I212">
        <f t="shared" si="22"/>
        <v>3.2046352048699893E-4</v>
      </c>
      <c r="J212">
        <f t="shared" si="23"/>
        <v>2.1522649339542014E-3</v>
      </c>
      <c r="K212">
        <f t="shared" si="24"/>
        <v>-2.3791145827324073E-3</v>
      </c>
      <c r="L212">
        <f t="shared" si="25"/>
        <v>9.4337546382455752E-3</v>
      </c>
      <c r="M212" s="86">
        <f t="shared" si="26"/>
        <v>1.1976272244770566E-2</v>
      </c>
      <c r="N212" s="2">
        <f t="shared" si="27"/>
        <v>2.9124018185166731E-3</v>
      </c>
    </row>
    <row r="213" spans="1:14" x14ac:dyDescent="0.2">
      <c r="A213" s="1">
        <v>42702</v>
      </c>
      <c r="B213">
        <v>106.32641599999999</v>
      </c>
      <c r="C213">
        <v>766.77002000000005</v>
      </c>
      <c r="D213">
        <v>57.271793000000002</v>
      </c>
      <c r="E213">
        <v>116.93</v>
      </c>
      <c r="F213">
        <v>75.233879000000002</v>
      </c>
      <c r="G213">
        <v>80.435000000000002</v>
      </c>
      <c r="H213">
        <f t="shared" si="21"/>
        <v>-1.9680749115555574E-3</v>
      </c>
      <c r="I213">
        <f t="shared" si="22"/>
        <v>-1.7427598558552949E-2</v>
      </c>
      <c r="J213">
        <f t="shared" si="23"/>
        <v>1.3216262387776476E-3</v>
      </c>
      <c r="K213">
        <f t="shared" si="24"/>
        <v>-4.0882717285317003E-3</v>
      </c>
      <c r="L213">
        <f t="shared" si="25"/>
        <v>-4.6729011528291627E-3</v>
      </c>
      <c r="M213" s="86">
        <f t="shared" si="26"/>
        <v>-7.3919589308192079E-3</v>
      </c>
      <c r="N213" s="2">
        <f t="shared" si="27"/>
        <v>-5.367044022538345E-3</v>
      </c>
    </row>
    <row r="214" spans="1:14" x14ac:dyDescent="0.2">
      <c r="A214" s="1">
        <v>42703</v>
      </c>
      <c r="B214">
        <v>106.221603</v>
      </c>
      <c r="C214">
        <v>762.52002000000005</v>
      </c>
      <c r="D214">
        <v>57.725357000000002</v>
      </c>
      <c r="E214">
        <v>117.510002</v>
      </c>
      <c r="F214">
        <v>75.070876999999996</v>
      </c>
      <c r="G214">
        <v>81.316000000000003</v>
      </c>
      <c r="H214">
        <f t="shared" si="21"/>
        <v>-9.8576632170121244E-4</v>
      </c>
      <c r="I214">
        <f t="shared" si="22"/>
        <v>-5.542731052526023E-3</v>
      </c>
      <c r="J214">
        <f t="shared" si="23"/>
        <v>7.9195006169965731E-3</v>
      </c>
      <c r="K214">
        <f t="shared" si="24"/>
        <v>4.9602497220558725E-3</v>
      </c>
      <c r="L214">
        <f t="shared" si="25"/>
        <v>-2.1666036919351967E-3</v>
      </c>
      <c r="M214" s="86">
        <f t="shared" si="26"/>
        <v>1.0952943370423325E-2</v>
      </c>
      <c r="N214" s="2">
        <f t="shared" si="27"/>
        <v>8.3692985457800291E-4</v>
      </c>
    </row>
    <row r="215" spans="1:14" x14ac:dyDescent="0.2">
      <c r="A215" s="1">
        <v>42704</v>
      </c>
      <c r="B215">
        <v>105.325768</v>
      </c>
      <c r="C215">
        <v>750.57000700000003</v>
      </c>
      <c r="D215">
        <v>56.941071000000001</v>
      </c>
      <c r="E215">
        <v>117</v>
      </c>
      <c r="F215">
        <v>74.681419000000005</v>
      </c>
      <c r="G215">
        <v>80.177999999999997</v>
      </c>
      <c r="H215">
        <f t="shared" si="21"/>
        <v>-8.4336422601342716E-3</v>
      </c>
      <c r="I215">
        <f t="shared" si="22"/>
        <v>-1.5671736723712529E-2</v>
      </c>
      <c r="J215">
        <f t="shared" si="23"/>
        <v>-1.3586507572400142E-2</v>
      </c>
      <c r="K215">
        <f t="shared" si="24"/>
        <v>-4.3400731113935314E-3</v>
      </c>
      <c r="L215">
        <f t="shared" si="25"/>
        <v>-5.187870657218918E-3</v>
      </c>
      <c r="M215" s="86">
        <f t="shared" si="26"/>
        <v>-1.3994785774017478E-2</v>
      </c>
      <c r="N215" s="2">
        <f t="shared" si="27"/>
        <v>-9.4439660649718801E-3</v>
      </c>
    </row>
    <row r="216" spans="1:14" x14ac:dyDescent="0.2">
      <c r="A216" s="1">
        <v>42705</v>
      </c>
      <c r="B216">
        <v>104.344177</v>
      </c>
      <c r="C216">
        <v>743.65002400000003</v>
      </c>
      <c r="D216">
        <v>55.939449000000003</v>
      </c>
      <c r="E216">
        <v>117.220001</v>
      </c>
      <c r="F216">
        <v>74.138023000000004</v>
      </c>
      <c r="G216">
        <v>80.543999999999997</v>
      </c>
      <c r="H216">
        <f t="shared" si="21"/>
        <v>-9.3195712562949892E-3</v>
      </c>
      <c r="I216">
        <f t="shared" si="22"/>
        <v>-9.219636989837781E-3</v>
      </c>
      <c r="J216">
        <f t="shared" si="23"/>
        <v>-1.7590501590670774E-2</v>
      </c>
      <c r="K216">
        <f t="shared" si="24"/>
        <v>1.880350427350396E-3</v>
      </c>
      <c r="L216">
        <f t="shared" si="25"/>
        <v>-7.276187400777713E-3</v>
      </c>
      <c r="M216" s="86">
        <f t="shared" si="26"/>
        <v>4.5648432238269811E-3</v>
      </c>
      <c r="N216" s="2">
        <f t="shared" si="27"/>
        <v>-8.3051093620461723E-3</v>
      </c>
    </row>
    <row r="217" spans="1:14" x14ac:dyDescent="0.2">
      <c r="A217" s="1">
        <v>42706</v>
      </c>
      <c r="B217">
        <v>104.73490099999999</v>
      </c>
      <c r="C217">
        <v>740.34002699999996</v>
      </c>
      <c r="D217">
        <v>55.986697999999997</v>
      </c>
      <c r="E217">
        <v>120.80999799999999</v>
      </c>
      <c r="F217">
        <v>74.627082999999999</v>
      </c>
      <c r="G217">
        <v>81.37</v>
      </c>
      <c r="H217">
        <f t="shared" si="21"/>
        <v>3.7445692824812984E-3</v>
      </c>
      <c r="I217">
        <f t="shared" si="22"/>
        <v>-4.451014446548403E-3</v>
      </c>
      <c r="J217">
        <f t="shared" si="23"/>
        <v>8.4464543081204922E-4</v>
      </c>
      <c r="K217">
        <f t="shared" si="24"/>
        <v>3.0626147153846185E-2</v>
      </c>
      <c r="L217">
        <f t="shared" si="25"/>
        <v>6.5966150729430016E-3</v>
      </c>
      <c r="M217" s="86">
        <f t="shared" si="26"/>
        <v>1.0255264203416862E-2</v>
      </c>
      <c r="N217" s="2">
        <f t="shared" si="27"/>
        <v>7.4721924987068266E-3</v>
      </c>
    </row>
    <row r="218" spans="1:14" x14ac:dyDescent="0.2">
      <c r="A218" s="1">
        <v>42709</v>
      </c>
      <c r="B218">
        <v>103.98204800000001</v>
      </c>
      <c r="C218">
        <v>759.35998500000005</v>
      </c>
      <c r="D218">
        <v>56.903275000000001</v>
      </c>
      <c r="E218">
        <v>119.160004</v>
      </c>
      <c r="F218">
        <v>75.161422999999999</v>
      </c>
      <c r="G218">
        <v>81.262</v>
      </c>
      <c r="H218">
        <f t="shared" si="21"/>
        <v>-7.1881769382680528E-3</v>
      </c>
      <c r="I218">
        <f t="shared" si="22"/>
        <v>2.5690841108608718E-2</v>
      </c>
      <c r="J218">
        <f t="shared" si="23"/>
        <v>1.6371335205373316E-2</v>
      </c>
      <c r="K218">
        <f t="shared" si="24"/>
        <v>-1.3657760345298512E-2</v>
      </c>
      <c r="L218">
        <f t="shared" si="25"/>
        <v>7.160135148254425E-3</v>
      </c>
      <c r="M218" s="86">
        <f t="shared" si="26"/>
        <v>-1.3272704928106683E-3</v>
      </c>
      <c r="N218" s="2">
        <f t="shared" si="27"/>
        <v>5.6752748357339795E-3</v>
      </c>
    </row>
    <row r="219" spans="1:14" x14ac:dyDescent="0.2">
      <c r="A219" s="1">
        <v>42710</v>
      </c>
      <c r="B219">
        <v>104.78254699999999</v>
      </c>
      <c r="C219">
        <v>764.71997099999999</v>
      </c>
      <c r="D219">
        <v>56.648147999999999</v>
      </c>
      <c r="E219">
        <v>124.57</v>
      </c>
      <c r="F219">
        <v>75.088982000000001</v>
      </c>
      <c r="G219">
        <v>80.978999999999999</v>
      </c>
      <c r="H219">
        <f t="shared" si="21"/>
        <v>7.698434637486538E-3</v>
      </c>
      <c r="I219">
        <f t="shared" si="22"/>
        <v>7.0585573454992299E-3</v>
      </c>
      <c r="J219">
        <f t="shared" si="23"/>
        <v>-4.4835205003578736E-3</v>
      </c>
      <c r="K219">
        <f t="shared" si="24"/>
        <v>4.540110623024142E-2</v>
      </c>
      <c r="L219">
        <f t="shared" si="25"/>
        <v>-9.638055947929267E-4</v>
      </c>
      <c r="M219" s="86">
        <f t="shared" si="26"/>
        <v>-3.4825625753734987E-3</v>
      </c>
      <c r="N219" s="2">
        <f t="shared" si="27"/>
        <v>1.0942154423615277E-2</v>
      </c>
    </row>
    <row r="220" spans="1:14" x14ac:dyDescent="0.2">
      <c r="A220" s="1">
        <v>42711</v>
      </c>
      <c r="B220">
        <v>105.81182099999999</v>
      </c>
      <c r="C220">
        <v>770.419983</v>
      </c>
      <c r="D220">
        <v>57.989936999999998</v>
      </c>
      <c r="E220">
        <v>125.389999</v>
      </c>
      <c r="F220">
        <v>76.239182</v>
      </c>
      <c r="G220">
        <v>79.846000000000004</v>
      </c>
      <c r="H220">
        <f t="shared" si="21"/>
        <v>9.8229526716887405E-3</v>
      </c>
      <c r="I220">
        <f t="shared" si="22"/>
        <v>7.4537245216000974E-3</v>
      </c>
      <c r="J220">
        <f t="shared" si="23"/>
        <v>2.3686370117519086E-2</v>
      </c>
      <c r="K220">
        <f t="shared" si="24"/>
        <v>6.5826362687646297E-3</v>
      </c>
      <c r="L220">
        <f t="shared" si="25"/>
        <v>1.5317826522138735E-2</v>
      </c>
      <c r="M220" s="86">
        <f t="shared" si="26"/>
        <v>-1.3991281690314718E-2</v>
      </c>
      <c r="N220" s="2">
        <f t="shared" si="27"/>
        <v>1.2572702020342259E-2</v>
      </c>
    </row>
    <row r="221" spans="1:14" x14ac:dyDescent="0.2">
      <c r="A221" s="1">
        <v>42712</v>
      </c>
      <c r="B221">
        <v>106.850578</v>
      </c>
      <c r="C221">
        <v>767.330017</v>
      </c>
      <c r="D221">
        <v>57.649757000000001</v>
      </c>
      <c r="E221">
        <v>123.239998</v>
      </c>
      <c r="F221">
        <v>75.623305999999999</v>
      </c>
      <c r="G221">
        <v>79.694999999999993</v>
      </c>
      <c r="H221">
        <f t="shared" si="21"/>
        <v>9.8170222398875837E-3</v>
      </c>
      <c r="I221">
        <f t="shared" si="22"/>
        <v>-4.0107552610041839E-3</v>
      </c>
      <c r="J221">
        <f t="shared" si="23"/>
        <v>-5.8661901977923618E-3</v>
      </c>
      <c r="K221">
        <f t="shared" si="24"/>
        <v>-1.7146511022781037E-2</v>
      </c>
      <c r="L221">
        <f t="shared" si="25"/>
        <v>-8.0782083942086379E-3</v>
      </c>
      <c r="M221" s="86">
        <f t="shared" si="26"/>
        <v>-1.8911404453574438E-3</v>
      </c>
      <c r="N221" s="2">
        <f t="shared" si="27"/>
        <v>-5.0569285271797274E-3</v>
      </c>
    </row>
    <row r="222" spans="1:14" x14ac:dyDescent="0.2">
      <c r="A222" s="1">
        <v>42713</v>
      </c>
      <c r="B222">
        <v>108.594566</v>
      </c>
      <c r="C222">
        <v>768.65997300000004</v>
      </c>
      <c r="D222">
        <v>58.556896000000002</v>
      </c>
      <c r="E222">
        <v>122.879997</v>
      </c>
      <c r="F222">
        <v>76.411263000000005</v>
      </c>
      <c r="G222">
        <v>78.564999999999998</v>
      </c>
      <c r="H222">
        <f t="shared" si="21"/>
        <v>1.6321746055505678E-2</v>
      </c>
      <c r="I222">
        <f t="shared" si="22"/>
        <v>1.7332255620596143E-3</v>
      </c>
      <c r="J222">
        <f t="shared" si="23"/>
        <v>1.5735348199299448E-2</v>
      </c>
      <c r="K222">
        <f t="shared" si="24"/>
        <v>-2.9211376650622543E-3</v>
      </c>
      <c r="L222">
        <f t="shared" si="25"/>
        <v>1.0419499512491636E-2</v>
      </c>
      <c r="M222" s="86">
        <f t="shared" si="26"/>
        <v>-1.4179057657318471E-2</v>
      </c>
      <c r="N222" s="2">
        <f t="shared" si="27"/>
        <v>8.2577363328588255E-3</v>
      </c>
    </row>
    <row r="223" spans="1:14" x14ac:dyDescent="0.2">
      <c r="A223" s="1">
        <v>42716</v>
      </c>
      <c r="B223">
        <v>107.975121</v>
      </c>
      <c r="C223">
        <v>760.11999500000002</v>
      </c>
      <c r="D223">
        <v>58.745871999999999</v>
      </c>
      <c r="E223">
        <v>122.83000199999999</v>
      </c>
      <c r="F223">
        <v>77.099556000000007</v>
      </c>
      <c r="G223">
        <v>77.343000000000004</v>
      </c>
      <c r="H223">
        <f t="shared" si="21"/>
        <v>-5.7041988638731602E-3</v>
      </c>
      <c r="I223">
        <f t="shared" si="22"/>
        <v>-1.1110215569921473E-2</v>
      </c>
      <c r="J223">
        <f t="shared" si="23"/>
        <v>3.2272202406356493E-3</v>
      </c>
      <c r="K223">
        <f t="shared" si="24"/>
        <v>-4.0686036149569388E-4</v>
      </c>
      <c r="L223">
        <f t="shared" si="25"/>
        <v>9.0077427459876111E-3</v>
      </c>
      <c r="M223" s="86">
        <f t="shared" si="26"/>
        <v>-1.5553999872716785E-2</v>
      </c>
      <c r="N223" s="2">
        <f t="shared" si="27"/>
        <v>-9.9726236173341303E-4</v>
      </c>
    </row>
    <row r="224" spans="1:14" x14ac:dyDescent="0.2">
      <c r="A224" s="1">
        <v>42717</v>
      </c>
      <c r="B224">
        <v>109.77630600000001</v>
      </c>
      <c r="C224">
        <v>774.34002699999996</v>
      </c>
      <c r="D224">
        <v>59.511260999999998</v>
      </c>
      <c r="E224">
        <v>123.779999</v>
      </c>
      <c r="F224">
        <v>77.144844000000006</v>
      </c>
      <c r="G224">
        <v>76.811000000000007</v>
      </c>
      <c r="H224">
        <f t="shared" si="21"/>
        <v>1.6681481653537611E-2</v>
      </c>
      <c r="I224">
        <f t="shared" si="22"/>
        <v>1.8707614710227357E-2</v>
      </c>
      <c r="J224">
        <f t="shared" si="23"/>
        <v>1.3028813326662322E-2</v>
      </c>
      <c r="K224">
        <f t="shared" si="24"/>
        <v>7.734242322979124E-3</v>
      </c>
      <c r="L224">
        <f t="shared" si="25"/>
        <v>5.87396378780694E-4</v>
      </c>
      <c r="M224" s="86">
        <f t="shared" si="26"/>
        <v>-6.8784505385102264E-3</v>
      </c>
      <c r="N224" s="2">
        <f t="shared" si="27"/>
        <v>1.1347909678437424E-2</v>
      </c>
    </row>
    <row r="225" spans="1:14" x14ac:dyDescent="0.2">
      <c r="A225" s="1">
        <v>42718</v>
      </c>
      <c r="B225">
        <v>109.77630600000001</v>
      </c>
      <c r="C225">
        <v>768.82000700000003</v>
      </c>
      <c r="D225">
        <v>59.227783000000002</v>
      </c>
      <c r="E225">
        <v>123.44000200000001</v>
      </c>
      <c r="F225">
        <v>76.411263000000005</v>
      </c>
      <c r="G225">
        <v>78.072000000000003</v>
      </c>
      <c r="H225">
        <f t="shared" si="21"/>
        <v>0</v>
      </c>
      <c r="I225">
        <f t="shared" si="22"/>
        <v>-7.1286770766403008E-3</v>
      </c>
      <c r="J225">
        <f t="shared" si="23"/>
        <v>-4.7634346044187377E-3</v>
      </c>
      <c r="K225">
        <f t="shared" si="24"/>
        <v>-2.7467846400612492E-3</v>
      </c>
      <c r="L225">
        <f t="shared" si="25"/>
        <v>-9.5091384201904782E-3</v>
      </c>
      <c r="M225" s="86">
        <f t="shared" si="26"/>
        <v>1.6416919451640984E-2</v>
      </c>
      <c r="N225" s="2">
        <f t="shared" si="27"/>
        <v>-4.829606948262153E-3</v>
      </c>
    </row>
    <row r="226" spans="1:14" x14ac:dyDescent="0.2">
      <c r="A226" s="1">
        <v>42719</v>
      </c>
      <c r="B226">
        <v>110.376678</v>
      </c>
      <c r="C226">
        <v>761</v>
      </c>
      <c r="D226">
        <v>59.133288999999998</v>
      </c>
      <c r="E226">
        <v>125</v>
      </c>
      <c r="F226">
        <v>76.692017000000007</v>
      </c>
      <c r="G226">
        <v>76.686999999999998</v>
      </c>
      <c r="H226">
        <f t="shared" si="21"/>
        <v>5.469049031400209E-3</v>
      </c>
      <c r="I226">
        <f t="shared" si="22"/>
        <v>-1.017144055669721E-2</v>
      </c>
      <c r="J226">
        <f t="shared" si="23"/>
        <v>-1.5954336835468672E-3</v>
      </c>
      <c r="K226">
        <f t="shared" si="24"/>
        <v>1.2637702322785065E-2</v>
      </c>
      <c r="L226">
        <f t="shared" si="25"/>
        <v>3.674248912755201E-3</v>
      </c>
      <c r="M226" s="86">
        <f t="shared" si="26"/>
        <v>-1.7740034839635273E-2</v>
      </c>
      <c r="N226" s="2">
        <f t="shared" si="27"/>
        <v>2.0028252053392796E-3</v>
      </c>
    </row>
    <row r="227" spans="1:14" x14ac:dyDescent="0.2">
      <c r="A227" s="1">
        <v>42720</v>
      </c>
      <c r="B227">
        <v>110.51963000000001</v>
      </c>
      <c r="C227">
        <v>757.77002000000005</v>
      </c>
      <c r="D227">
        <v>58.86871</v>
      </c>
      <c r="E227">
        <v>124.220001</v>
      </c>
      <c r="F227">
        <v>76.692017000000007</v>
      </c>
      <c r="G227">
        <v>77.588999999999999</v>
      </c>
      <c r="H227">
        <f t="shared" si="21"/>
        <v>1.2951286683950407E-3</v>
      </c>
      <c r="I227">
        <f t="shared" si="22"/>
        <v>-4.2443889618921883E-3</v>
      </c>
      <c r="J227">
        <f t="shared" si="23"/>
        <v>-4.4742818211920814E-3</v>
      </c>
      <c r="K227">
        <f t="shared" si="24"/>
        <v>-6.2399920000000293E-3</v>
      </c>
      <c r="L227">
        <f t="shared" si="25"/>
        <v>0</v>
      </c>
      <c r="M227" s="86">
        <f t="shared" si="26"/>
        <v>1.176209787838879E-2</v>
      </c>
      <c r="N227" s="2">
        <f t="shared" si="27"/>
        <v>-2.7327068229378517E-3</v>
      </c>
    </row>
    <row r="228" spans="1:14" x14ac:dyDescent="0.2">
      <c r="A228" s="1">
        <v>42723</v>
      </c>
      <c r="B228">
        <v>111.15815000000001</v>
      </c>
      <c r="C228">
        <v>766</v>
      </c>
      <c r="D228">
        <v>60.116005000000001</v>
      </c>
      <c r="E228">
        <v>125.449997</v>
      </c>
      <c r="F228">
        <v>76.719193000000004</v>
      </c>
      <c r="G228">
        <v>76.777000000000001</v>
      </c>
      <c r="H228">
        <f t="shared" si="21"/>
        <v>5.7774351940917618E-3</v>
      </c>
      <c r="I228">
        <f t="shared" si="22"/>
        <v>1.0860788607076266E-2</v>
      </c>
      <c r="J228">
        <f t="shared" si="23"/>
        <v>2.1187741331515523E-2</v>
      </c>
      <c r="K228">
        <f t="shared" si="24"/>
        <v>9.9017548711821373E-3</v>
      </c>
      <c r="L228">
        <f t="shared" si="25"/>
        <v>3.5435239628652876E-4</v>
      </c>
      <c r="M228" s="86">
        <f t="shared" si="26"/>
        <v>-1.0465401023340907E-2</v>
      </c>
      <c r="N228" s="2">
        <f t="shared" si="27"/>
        <v>9.6164144800304444E-3</v>
      </c>
    </row>
    <row r="229" spans="1:14" x14ac:dyDescent="0.2">
      <c r="A229" s="1">
        <v>42724</v>
      </c>
      <c r="B229">
        <v>111.453575</v>
      </c>
      <c r="C229">
        <v>771.21997099999999</v>
      </c>
      <c r="D229">
        <v>60.040416999999998</v>
      </c>
      <c r="E229">
        <v>125.120003</v>
      </c>
      <c r="F229">
        <v>76.592383999999996</v>
      </c>
      <c r="G229">
        <v>75.991</v>
      </c>
      <c r="H229">
        <f t="shared" si="21"/>
        <v>2.6576998627630497E-3</v>
      </c>
      <c r="I229">
        <f t="shared" si="22"/>
        <v>6.8145835509138206E-3</v>
      </c>
      <c r="J229">
        <f t="shared" si="23"/>
        <v>-1.2573689818543884E-3</v>
      </c>
      <c r="K229">
        <f t="shared" si="24"/>
        <v>-2.6304823267552509E-3</v>
      </c>
      <c r="L229">
        <f t="shared" si="25"/>
        <v>-1.6528979912498376E-3</v>
      </c>
      <c r="M229" s="86">
        <f t="shared" si="26"/>
        <v>-1.023744090026963E-2</v>
      </c>
      <c r="N229" s="2">
        <f t="shared" si="27"/>
        <v>7.8630682276347873E-4</v>
      </c>
    </row>
    <row r="230" spans="1:14" x14ac:dyDescent="0.2">
      <c r="A230" s="1">
        <v>42725</v>
      </c>
      <c r="B230">
        <v>111.55841100000001</v>
      </c>
      <c r="C230">
        <v>770.59997599999997</v>
      </c>
      <c r="D230">
        <v>60.040416999999998</v>
      </c>
      <c r="E230">
        <v>126.5</v>
      </c>
      <c r="F230">
        <v>76.329734999999999</v>
      </c>
      <c r="G230">
        <v>75.62</v>
      </c>
      <c r="H230">
        <f t="shared" si="21"/>
        <v>9.4062482966567854E-4</v>
      </c>
      <c r="I230">
        <f t="shared" si="22"/>
        <v>-8.0391460713355564E-4</v>
      </c>
      <c r="J230">
        <f t="shared" si="23"/>
        <v>0</v>
      </c>
      <c r="K230">
        <f t="shared" si="24"/>
        <v>1.1029387523272382E-2</v>
      </c>
      <c r="L230">
        <f t="shared" si="25"/>
        <v>-3.4291790682477799E-3</v>
      </c>
      <c r="M230" s="86">
        <f t="shared" si="26"/>
        <v>-4.882157097550961E-3</v>
      </c>
      <c r="N230" s="2">
        <f t="shared" si="27"/>
        <v>1.547383735511345E-3</v>
      </c>
    </row>
    <row r="231" spans="1:14" x14ac:dyDescent="0.2">
      <c r="A231" s="1">
        <v>42726</v>
      </c>
      <c r="B231">
        <v>110.82459299999999</v>
      </c>
      <c r="C231">
        <v>766.34002699999996</v>
      </c>
      <c r="D231">
        <v>60.049877000000002</v>
      </c>
      <c r="E231">
        <v>125.58000199999999</v>
      </c>
      <c r="F231">
        <v>76.501823000000002</v>
      </c>
      <c r="G231">
        <v>74.896000000000001</v>
      </c>
      <c r="H231">
        <f t="shared" si="21"/>
        <v>-6.5778814293080386E-3</v>
      </c>
      <c r="I231">
        <f t="shared" si="22"/>
        <v>-5.5280938653961319E-3</v>
      </c>
      <c r="J231">
        <f t="shared" si="23"/>
        <v>1.5756053126686717E-4</v>
      </c>
      <c r="K231">
        <f t="shared" si="24"/>
        <v>-7.2727114624506466E-3</v>
      </c>
      <c r="L231">
        <f t="shared" si="25"/>
        <v>2.2545342257509768E-3</v>
      </c>
      <c r="M231" s="86">
        <f t="shared" si="26"/>
        <v>-9.574186723089179E-3</v>
      </c>
      <c r="N231" s="2">
        <f t="shared" si="27"/>
        <v>-3.3933184000273947E-3</v>
      </c>
    </row>
    <row r="232" spans="1:14" x14ac:dyDescent="0.2">
      <c r="A232" s="1">
        <v>42727</v>
      </c>
      <c r="B232">
        <v>111.04377700000001</v>
      </c>
      <c r="C232">
        <v>760.59002699999996</v>
      </c>
      <c r="D232">
        <v>59.756943</v>
      </c>
      <c r="E232">
        <v>125.589996</v>
      </c>
      <c r="F232">
        <v>76.945580000000007</v>
      </c>
      <c r="G232">
        <v>75.096000000000004</v>
      </c>
      <c r="H232">
        <f t="shared" si="21"/>
        <v>1.9777559661330107E-3</v>
      </c>
      <c r="I232">
        <f t="shared" si="22"/>
        <v>-7.5031967500243857E-3</v>
      </c>
      <c r="J232">
        <f t="shared" si="23"/>
        <v>-4.8781781851110614E-3</v>
      </c>
      <c r="K232">
        <f t="shared" si="24"/>
        <v>7.9582734837080628E-5</v>
      </c>
      <c r="L232">
        <f t="shared" si="25"/>
        <v>5.8006068691984639E-3</v>
      </c>
      <c r="M232" s="86">
        <f t="shared" si="26"/>
        <v>2.6703695791497921E-3</v>
      </c>
      <c r="N232" s="2">
        <f t="shared" si="27"/>
        <v>-9.0468587299337867E-4</v>
      </c>
    </row>
    <row r="233" spans="1:14" x14ac:dyDescent="0.2">
      <c r="A233" s="1">
        <v>42731</v>
      </c>
      <c r="B233">
        <v>111.74900100000001</v>
      </c>
      <c r="C233">
        <v>771.40002400000003</v>
      </c>
      <c r="D233">
        <v>59.794735000000003</v>
      </c>
      <c r="E233">
        <v>128.35000600000001</v>
      </c>
      <c r="F233">
        <v>76.619552999999996</v>
      </c>
      <c r="G233">
        <v>74.337999999999994</v>
      </c>
      <c r="H233">
        <f t="shared" si="21"/>
        <v>6.3508646684451407E-3</v>
      </c>
      <c r="I233">
        <f t="shared" si="22"/>
        <v>1.4212646256535871E-2</v>
      </c>
      <c r="J233">
        <f t="shared" si="23"/>
        <v>6.3242860331732761E-4</v>
      </c>
      <c r="K233">
        <f t="shared" si="24"/>
        <v>2.1976352320291565E-2</v>
      </c>
      <c r="L233">
        <f t="shared" si="25"/>
        <v>-4.2371114754091201E-3</v>
      </c>
      <c r="M233" s="86">
        <f t="shared" si="26"/>
        <v>-1.0093746670928008E-2</v>
      </c>
      <c r="N233" s="2">
        <f t="shared" si="27"/>
        <v>7.7870360746361573E-3</v>
      </c>
    </row>
    <row r="234" spans="1:14" x14ac:dyDescent="0.2">
      <c r="A234" s="1">
        <v>42732</v>
      </c>
      <c r="B234">
        <v>111.272507</v>
      </c>
      <c r="C234">
        <v>772.13000499999998</v>
      </c>
      <c r="D234">
        <v>59.520710000000001</v>
      </c>
      <c r="E234">
        <v>125.889999</v>
      </c>
      <c r="F234">
        <v>76.139542000000006</v>
      </c>
      <c r="G234">
        <v>73.98</v>
      </c>
      <c r="H234">
        <f t="shared" si="21"/>
        <v>-4.2639665297768735E-3</v>
      </c>
      <c r="I234">
        <f t="shared" si="22"/>
        <v>9.4630668562171636E-4</v>
      </c>
      <c r="J234">
        <f t="shared" si="23"/>
        <v>-4.5827613417803717E-3</v>
      </c>
      <c r="K234">
        <f t="shared" si="24"/>
        <v>-1.9166395675898951E-2</v>
      </c>
      <c r="L234">
        <f t="shared" si="25"/>
        <v>-6.2648629652014599E-3</v>
      </c>
      <c r="M234" s="86">
        <f t="shared" si="26"/>
        <v>-4.8158411579540738E-3</v>
      </c>
      <c r="N234" s="2">
        <f t="shared" si="27"/>
        <v>-6.666335965407188E-3</v>
      </c>
    </row>
    <row r="235" spans="1:14" x14ac:dyDescent="0.2">
      <c r="A235" s="1">
        <v>42733</v>
      </c>
      <c r="B235">
        <v>111.24391900000001</v>
      </c>
      <c r="C235">
        <v>765.15002400000003</v>
      </c>
      <c r="D235">
        <v>59.435673000000001</v>
      </c>
      <c r="E235">
        <v>125.33000199999999</v>
      </c>
      <c r="F235">
        <v>76.393142999999995</v>
      </c>
      <c r="G235">
        <v>74.025000000000006</v>
      </c>
      <c r="H235">
        <f t="shared" si="21"/>
        <v>-2.5691880924368109E-4</v>
      </c>
      <c r="I235">
        <f t="shared" si="22"/>
        <v>-9.0399038436538327E-3</v>
      </c>
      <c r="J235">
        <f t="shared" si="23"/>
        <v>-1.4286959950578514E-3</v>
      </c>
      <c r="K235">
        <f t="shared" si="24"/>
        <v>-4.4483041103210259E-3</v>
      </c>
      <c r="L235">
        <f t="shared" si="25"/>
        <v>3.330739762001577E-3</v>
      </c>
      <c r="M235" s="86">
        <f t="shared" si="26"/>
        <v>6.0827250608274806E-4</v>
      </c>
      <c r="N235" s="2">
        <f t="shared" si="27"/>
        <v>-2.368616599254963E-3</v>
      </c>
    </row>
    <row r="236" spans="1:14" x14ac:dyDescent="0.2">
      <c r="A236" s="1">
        <v>42734</v>
      </c>
      <c r="B236">
        <v>110.376678</v>
      </c>
      <c r="C236">
        <v>749.86999500000002</v>
      </c>
      <c r="D236">
        <v>58.717522000000002</v>
      </c>
      <c r="E236">
        <v>123.800003</v>
      </c>
      <c r="F236">
        <v>76.148612999999997</v>
      </c>
      <c r="G236">
        <v>75.594999999999999</v>
      </c>
      <c r="H236">
        <f t="shared" si="21"/>
        <v>-7.7958508455640346E-3</v>
      </c>
      <c r="I236">
        <f t="shared" si="22"/>
        <v>-1.9969977809214591E-2</v>
      </c>
      <c r="J236">
        <f t="shared" si="23"/>
        <v>-1.2082827765742618E-2</v>
      </c>
      <c r="K236">
        <f t="shared" si="24"/>
        <v>-1.2207763309538521E-2</v>
      </c>
      <c r="L236">
        <f t="shared" si="25"/>
        <v>-3.2009417389725343E-3</v>
      </c>
      <c r="M236" s="86">
        <f t="shared" si="26"/>
        <v>2.1209050996284944E-2</v>
      </c>
      <c r="N236" s="2">
        <f t="shared" si="27"/>
        <v>-1.105147229380646E-2</v>
      </c>
    </row>
    <row r="237" spans="1:14" x14ac:dyDescent="0.2">
      <c r="A237" s="1">
        <v>42738</v>
      </c>
      <c r="B237">
        <v>110.691154</v>
      </c>
      <c r="C237">
        <v>753.669983</v>
      </c>
      <c r="D237">
        <v>59.133288999999998</v>
      </c>
      <c r="E237">
        <v>127.489998</v>
      </c>
      <c r="F237">
        <v>76.257285999999993</v>
      </c>
      <c r="G237">
        <v>74.581000000000003</v>
      </c>
      <c r="H237">
        <f t="shared" si="21"/>
        <v>2.8491163685864787E-3</v>
      </c>
      <c r="I237">
        <f t="shared" si="22"/>
        <v>5.0675290721560141E-3</v>
      </c>
      <c r="J237">
        <f t="shared" si="23"/>
        <v>7.0807994928668025E-3</v>
      </c>
      <c r="K237">
        <f t="shared" si="24"/>
        <v>2.9806097823761733E-2</v>
      </c>
      <c r="L237">
        <f t="shared" si="25"/>
        <v>1.4271172608225449E-3</v>
      </c>
      <c r="M237" s="86">
        <f t="shared" si="26"/>
        <v>-1.3413585554600116E-2</v>
      </c>
      <c r="N237" s="2">
        <f t="shared" si="27"/>
        <v>9.246132003638715E-3</v>
      </c>
    </row>
    <row r="238" spans="1:14" x14ac:dyDescent="0.2">
      <c r="A238" s="1">
        <v>42739</v>
      </c>
      <c r="B238">
        <v>110.56727600000001</v>
      </c>
      <c r="C238">
        <v>757.17999299999997</v>
      </c>
      <c r="D238">
        <v>58.86871</v>
      </c>
      <c r="E238">
        <v>129.41000399999999</v>
      </c>
      <c r="F238">
        <v>76.528998999999999</v>
      </c>
      <c r="G238">
        <v>74.396000000000001</v>
      </c>
      <c r="H238">
        <f t="shared" si="21"/>
        <v>-1.1191318865461518E-3</v>
      </c>
      <c r="I238">
        <f t="shared" si="22"/>
        <v>4.6572240890214219E-3</v>
      </c>
      <c r="J238">
        <f t="shared" si="23"/>
        <v>-4.4742818211920814E-3</v>
      </c>
      <c r="K238">
        <f t="shared" si="24"/>
        <v>1.5060052005020712E-2</v>
      </c>
      <c r="L238">
        <f t="shared" si="25"/>
        <v>3.5631087106877293E-3</v>
      </c>
      <c r="M238" s="86">
        <f t="shared" si="26"/>
        <v>-2.4805245303763995E-3</v>
      </c>
      <c r="N238" s="2">
        <f t="shared" si="27"/>
        <v>3.537394219398326E-3</v>
      </c>
    </row>
    <row r="239" spans="1:14" x14ac:dyDescent="0.2">
      <c r="A239" s="1">
        <v>42740</v>
      </c>
      <c r="B239">
        <v>111.12956200000001</v>
      </c>
      <c r="C239">
        <v>780.45001200000002</v>
      </c>
      <c r="D239">
        <v>58.86871</v>
      </c>
      <c r="E239">
        <v>131.80999800000001</v>
      </c>
      <c r="F239">
        <v>77.036156000000005</v>
      </c>
      <c r="G239">
        <v>73.700999999999993</v>
      </c>
      <c r="H239">
        <f t="shared" si="21"/>
        <v>5.0854648892679627E-3</v>
      </c>
      <c r="I239">
        <f t="shared" si="22"/>
        <v>3.07324800115262E-2</v>
      </c>
      <c r="J239">
        <f t="shared" si="23"/>
        <v>0</v>
      </c>
      <c r="K239">
        <f t="shared" si="24"/>
        <v>1.8545660503959348E-2</v>
      </c>
      <c r="L239">
        <f t="shared" si="25"/>
        <v>6.6269911618732462E-3</v>
      </c>
      <c r="M239" s="86">
        <f t="shared" si="26"/>
        <v>-9.3419001021561292E-3</v>
      </c>
      <c r="N239" s="2">
        <f t="shared" si="27"/>
        <v>1.2198119313325352E-2</v>
      </c>
    </row>
    <row r="240" spans="1:14" x14ac:dyDescent="0.2">
      <c r="A240" s="1">
        <v>42741</v>
      </c>
      <c r="B240">
        <v>112.368469</v>
      </c>
      <c r="C240">
        <v>795.98999000000003</v>
      </c>
      <c r="D240">
        <v>59.378971</v>
      </c>
      <c r="E240">
        <v>131.070007</v>
      </c>
      <c r="F240">
        <v>77.008994999999999</v>
      </c>
      <c r="G240">
        <v>73.295000000000002</v>
      </c>
      <c r="H240">
        <f t="shared" si="21"/>
        <v>1.114831173365011E-2</v>
      </c>
      <c r="I240">
        <f t="shared" si="22"/>
        <v>1.9911560972594385E-2</v>
      </c>
      <c r="J240">
        <f t="shared" si="23"/>
        <v>8.667779538569809E-3</v>
      </c>
      <c r="K240">
        <f t="shared" si="24"/>
        <v>-5.6140733724918453E-3</v>
      </c>
      <c r="L240">
        <f t="shared" si="25"/>
        <v>-3.5257470531118725E-4</v>
      </c>
      <c r="M240" s="86">
        <f t="shared" si="26"/>
        <v>-5.5087447931505915E-3</v>
      </c>
      <c r="N240" s="2">
        <f t="shared" si="27"/>
        <v>6.7522008334022559E-3</v>
      </c>
    </row>
    <row r="241" spans="1:14" x14ac:dyDescent="0.2">
      <c r="A241" s="1">
        <v>42744</v>
      </c>
      <c r="B241">
        <v>113.39769699999999</v>
      </c>
      <c r="C241">
        <v>796.919983</v>
      </c>
      <c r="D241">
        <v>59.189987000000002</v>
      </c>
      <c r="E241">
        <v>130.949997</v>
      </c>
      <c r="F241">
        <v>76.438416000000004</v>
      </c>
      <c r="G241">
        <v>73.138000000000005</v>
      </c>
      <c r="H241">
        <f t="shared" si="21"/>
        <v>9.1594021806952718E-3</v>
      </c>
      <c r="I241">
        <f t="shared" si="22"/>
        <v>1.1683476069843134E-3</v>
      </c>
      <c r="J241">
        <f t="shared" si="23"/>
        <v>-3.1826755637108938E-3</v>
      </c>
      <c r="K241">
        <f t="shared" si="24"/>
        <v>-9.156175600113283E-4</v>
      </c>
      <c r="L241">
        <f t="shared" si="25"/>
        <v>-7.40925134784573E-3</v>
      </c>
      <c r="M241" s="86">
        <f t="shared" si="26"/>
        <v>-2.1420287877753799E-3</v>
      </c>
      <c r="N241" s="2">
        <f t="shared" si="27"/>
        <v>-2.3595893677767353E-4</v>
      </c>
    </row>
    <row r="242" spans="1:14" x14ac:dyDescent="0.2">
      <c r="A242" s="1">
        <v>42745</v>
      </c>
      <c r="B242">
        <v>113.51206999999999</v>
      </c>
      <c r="C242">
        <v>795.90002400000003</v>
      </c>
      <c r="D242">
        <v>59.171084999999998</v>
      </c>
      <c r="E242">
        <v>129.88999899999999</v>
      </c>
      <c r="F242">
        <v>75.614258000000007</v>
      </c>
      <c r="G242">
        <v>73.236000000000004</v>
      </c>
      <c r="H242">
        <f t="shared" si="21"/>
        <v>1.0086007302247109E-3</v>
      </c>
      <c r="I242">
        <f t="shared" si="22"/>
        <v>-1.2798763009560165E-3</v>
      </c>
      <c r="J242">
        <f t="shared" si="23"/>
        <v>-3.1934455400377417E-4</v>
      </c>
      <c r="K242">
        <f t="shared" si="24"/>
        <v>-8.0946775432152729E-3</v>
      </c>
      <c r="L242">
        <f t="shared" si="25"/>
        <v>-1.0781986900408781E-2</v>
      </c>
      <c r="M242" s="86">
        <f t="shared" si="26"/>
        <v>1.3399327299078313E-3</v>
      </c>
      <c r="N242" s="2">
        <f t="shared" si="27"/>
        <v>-3.893456913671827E-3</v>
      </c>
    </row>
    <row r="243" spans="1:14" x14ac:dyDescent="0.2">
      <c r="A243" s="1">
        <v>42746</v>
      </c>
      <c r="B243">
        <v>114.12198600000001</v>
      </c>
      <c r="C243">
        <v>799.02002000000005</v>
      </c>
      <c r="D243">
        <v>59.709685999999998</v>
      </c>
      <c r="E243">
        <v>130.5</v>
      </c>
      <c r="F243">
        <v>75.849746999999994</v>
      </c>
      <c r="G243">
        <v>72.960999999999999</v>
      </c>
      <c r="H243">
        <f t="shared" si="21"/>
        <v>5.3731378522126555E-3</v>
      </c>
      <c r="I243">
        <f t="shared" si="22"/>
        <v>3.92008531966072E-3</v>
      </c>
      <c r="J243">
        <f t="shared" si="23"/>
        <v>9.1024357589521952E-3</v>
      </c>
      <c r="K243">
        <f t="shared" si="24"/>
        <v>4.6962892039133144E-3</v>
      </c>
      <c r="L243">
        <f t="shared" si="25"/>
        <v>3.1143465032743818E-3</v>
      </c>
      <c r="M243" s="86">
        <f t="shared" si="26"/>
        <v>-3.7549838877055774E-3</v>
      </c>
      <c r="N243" s="2">
        <f t="shared" si="27"/>
        <v>5.2412589276026539E-3</v>
      </c>
    </row>
    <row r="244" spans="1:14" x14ac:dyDescent="0.2">
      <c r="A244" s="1">
        <v>42747</v>
      </c>
      <c r="B244">
        <v>113.645454</v>
      </c>
      <c r="C244">
        <v>813.64001499999995</v>
      </c>
      <c r="D244">
        <v>59.161636000000001</v>
      </c>
      <c r="E244">
        <v>129.179993</v>
      </c>
      <c r="F244">
        <v>75.931252000000001</v>
      </c>
      <c r="G244">
        <v>72.209000000000003</v>
      </c>
      <c r="H244">
        <f t="shared" si="21"/>
        <v>-4.1756371116780768E-3</v>
      </c>
      <c r="I244">
        <f t="shared" si="22"/>
        <v>1.8297407616895384E-2</v>
      </c>
      <c r="J244">
        <f t="shared" si="23"/>
        <v>-9.1785778273896189E-3</v>
      </c>
      <c r="K244">
        <f t="shared" si="24"/>
        <v>-1.0114996168582406E-2</v>
      </c>
      <c r="L244">
        <f t="shared" si="25"/>
        <v>1.0745586270710574E-3</v>
      </c>
      <c r="M244" s="86">
        <f t="shared" si="26"/>
        <v>-1.0306876276366762E-2</v>
      </c>
      <c r="N244" s="2">
        <f t="shared" si="27"/>
        <v>-8.1944897273673206E-4</v>
      </c>
    </row>
    <row r="245" spans="1:14" x14ac:dyDescent="0.2">
      <c r="A245" s="1">
        <v>42748</v>
      </c>
      <c r="B245">
        <v>113.44534299999999</v>
      </c>
      <c r="C245">
        <v>817.14001499999995</v>
      </c>
      <c r="D245">
        <v>59.246684999999999</v>
      </c>
      <c r="E245">
        <v>133.699997</v>
      </c>
      <c r="F245">
        <v>76.085220000000007</v>
      </c>
      <c r="G245">
        <v>72.594999999999999</v>
      </c>
      <c r="H245">
        <f t="shared" si="21"/>
        <v>-1.7608359415767464E-3</v>
      </c>
      <c r="I245">
        <f t="shared" si="22"/>
        <v>4.3016566730681265E-3</v>
      </c>
      <c r="J245">
        <f t="shared" si="23"/>
        <v>1.4375701172293128E-3</v>
      </c>
      <c r="K245">
        <f t="shared" si="24"/>
        <v>3.4989969383262008E-2</v>
      </c>
      <c r="L245">
        <f t="shared" si="25"/>
        <v>2.0277289777864602E-3</v>
      </c>
      <c r="M245" s="86">
        <f t="shared" si="26"/>
        <v>5.3455940395240988E-3</v>
      </c>
      <c r="N245" s="2">
        <f t="shared" si="27"/>
        <v>8.199217841953833E-3</v>
      </c>
    </row>
    <row r="246" spans="1:14" x14ac:dyDescent="0.2">
      <c r="A246" s="1">
        <v>42752</v>
      </c>
      <c r="B246">
        <v>114.360237</v>
      </c>
      <c r="C246">
        <v>809.71997099999999</v>
      </c>
      <c r="D246">
        <v>59.086044000000001</v>
      </c>
      <c r="E246">
        <v>132.88999899999999</v>
      </c>
      <c r="F246">
        <v>77.172020000000003</v>
      </c>
      <c r="G246">
        <v>73.754999999999995</v>
      </c>
      <c r="H246">
        <f t="shared" si="21"/>
        <v>8.0646236840238028E-3</v>
      </c>
      <c r="I246">
        <f t="shared" si="22"/>
        <v>-9.0805050099033047E-3</v>
      </c>
      <c r="J246">
        <f t="shared" si="23"/>
        <v>-2.7113922070069957E-3</v>
      </c>
      <c r="K246">
        <f t="shared" si="24"/>
        <v>-6.0583247432683734E-3</v>
      </c>
      <c r="L246">
        <f t="shared" si="25"/>
        <v>1.4283983144163829E-2</v>
      </c>
      <c r="M246" s="86">
        <f t="shared" si="26"/>
        <v>1.597906191886489E-2</v>
      </c>
      <c r="N246" s="2">
        <f t="shared" si="27"/>
        <v>8.996769736017915E-4</v>
      </c>
    </row>
    <row r="247" spans="1:14" x14ac:dyDescent="0.2">
      <c r="A247" s="1">
        <v>42753</v>
      </c>
      <c r="B247">
        <v>114.35069300000001</v>
      </c>
      <c r="C247">
        <v>807.47997999999995</v>
      </c>
      <c r="D247">
        <v>59.057696999999997</v>
      </c>
      <c r="E247">
        <v>133.259995</v>
      </c>
      <c r="F247">
        <v>77.527564999999996</v>
      </c>
      <c r="G247">
        <v>72.950999999999993</v>
      </c>
      <c r="H247">
        <f t="shared" si="21"/>
        <v>-8.3455580806387407E-5</v>
      </c>
      <c r="I247">
        <f t="shared" si="22"/>
        <v>-2.7663773652929105E-3</v>
      </c>
      <c r="J247">
        <f t="shared" si="23"/>
        <v>-4.7975796111859637E-4</v>
      </c>
      <c r="K247">
        <f t="shared" si="24"/>
        <v>2.7842275775772614E-3</v>
      </c>
      <c r="L247">
        <f t="shared" si="25"/>
        <v>4.6071749838865464E-3</v>
      </c>
      <c r="M247" s="86">
        <f t="shared" si="26"/>
        <v>-1.0900955867398849E-2</v>
      </c>
      <c r="N247" s="2">
        <f t="shared" si="27"/>
        <v>8.1236233084918275E-4</v>
      </c>
    </row>
    <row r="248" spans="1:14" x14ac:dyDescent="0.2">
      <c r="A248" s="1">
        <v>42754</v>
      </c>
      <c r="B248">
        <v>114.150558</v>
      </c>
      <c r="C248">
        <v>809.03997800000002</v>
      </c>
      <c r="D248">
        <v>58.86871</v>
      </c>
      <c r="E248">
        <v>138.41000399999999</v>
      </c>
      <c r="F248">
        <v>77.317604000000003</v>
      </c>
      <c r="G248">
        <v>73.887</v>
      </c>
      <c r="H248">
        <f t="shared" si="21"/>
        <v>-1.7501861575950663E-3</v>
      </c>
      <c r="I248">
        <f t="shared" si="22"/>
        <v>1.9319339657189571E-3</v>
      </c>
      <c r="J248">
        <f t="shared" si="23"/>
        <v>-3.2000401234744619E-3</v>
      </c>
      <c r="K248">
        <f t="shared" si="24"/>
        <v>3.8646324427672255E-2</v>
      </c>
      <c r="L248">
        <f t="shared" si="25"/>
        <v>-2.7082109440686388E-3</v>
      </c>
      <c r="M248" s="86">
        <f t="shared" si="26"/>
        <v>1.283053008183585E-2</v>
      </c>
      <c r="N248" s="2">
        <f t="shared" si="27"/>
        <v>6.5839642336506087E-3</v>
      </c>
    </row>
    <row r="249" spans="1:14" x14ac:dyDescent="0.2">
      <c r="A249" s="1">
        <v>42755</v>
      </c>
      <c r="B249">
        <v>114.360237</v>
      </c>
      <c r="C249">
        <v>808.330017</v>
      </c>
      <c r="D249">
        <v>59.284477000000003</v>
      </c>
      <c r="E249">
        <v>138.60000600000001</v>
      </c>
      <c r="F249">
        <v>79.827911</v>
      </c>
      <c r="G249">
        <v>73.835999999999999</v>
      </c>
      <c r="H249">
        <f t="shared" si="21"/>
        <v>1.8368635569875548E-3</v>
      </c>
      <c r="I249">
        <f t="shared" si="22"/>
        <v>-8.7753512719493962E-4</v>
      </c>
      <c r="J249">
        <f t="shared" si="23"/>
        <v>7.0626144177442047E-3</v>
      </c>
      <c r="K249">
        <f t="shared" si="24"/>
        <v>1.3727475941697185E-3</v>
      </c>
      <c r="L249">
        <f t="shared" si="25"/>
        <v>3.2467470150782184E-2</v>
      </c>
      <c r="M249" s="86">
        <f t="shared" si="26"/>
        <v>-6.9024320922492363E-4</v>
      </c>
      <c r="N249" s="2">
        <f t="shared" si="27"/>
        <v>8.3724321184977454E-3</v>
      </c>
    </row>
    <row r="250" spans="1:14" x14ac:dyDescent="0.2">
      <c r="A250" s="1">
        <v>42758</v>
      </c>
      <c r="B250">
        <v>114.43647799999999</v>
      </c>
      <c r="C250">
        <v>817.88000499999998</v>
      </c>
      <c r="D250">
        <v>59.492367000000002</v>
      </c>
      <c r="E250">
        <v>137.38999899999999</v>
      </c>
      <c r="F250">
        <v>79.380629999999996</v>
      </c>
      <c r="G250">
        <v>74.631</v>
      </c>
      <c r="H250">
        <f t="shared" si="21"/>
        <v>6.6667402936560903E-4</v>
      </c>
      <c r="I250">
        <f t="shared" si="22"/>
        <v>1.1814466615310644E-2</v>
      </c>
      <c r="J250">
        <f t="shared" si="23"/>
        <v>3.5066514966472424E-3</v>
      </c>
      <c r="K250">
        <f t="shared" si="24"/>
        <v>-8.7302088572782498E-3</v>
      </c>
      <c r="L250">
        <f t="shared" si="25"/>
        <v>-5.6030653238565119E-3</v>
      </c>
      <c r="M250" s="86">
        <f t="shared" si="26"/>
        <v>1.0767105477003111E-2</v>
      </c>
      <c r="N250" s="2">
        <f t="shared" si="27"/>
        <v>3.3090359203774653E-4</v>
      </c>
    </row>
    <row r="251" spans="1:14" x14ac:dyDescent="0.2">
      <c r="A251" s="1">
        <v>42759</v>
      </c>
      <c r="B251">
        <v>114.33165</v>
      </c>
      <c r="C251">
        <v>822.44000200000005</v>
      </c>
      <c r="D251">
        <v>60.021526000000001</v>
      </c>
      <c r="E251">
        <v>140.11000100000001</v>
      </c>
      <c r="F251">
        <v>80.202194000000006</v>
      </c>
      <c r="G251">
        <v>74.168000000000006</v>
      </c>
      <c r="H251">
        <f t="shared" si="21"/>
        <v>-9.1603658057352747E-4</v>
      </c>
      <c r="I251">
        <f t="shared" si="22"/>
        <v>5.5753863306635875E-3</v>
      </c>
      <c r="J251">
        <f t="shared" si="23"/>
        <v>8.8945696176452333E-3</v>
      </c>
      <c r="K251">
        <f t="shared" si="24"/>
        <v>1.9797671008062401E-2</v>
      </c>
      <c r="L251">
        <f t="shared" si="25"/>
        <v>1.0349678504693266E-2</v>
      </c>
      <c r="M251" s="86">
        <f t="shared" si="26"/>
        <v>-6.2038563063605452E-3</v>
      </c>
      <c r="N251" s="2">
        <f t="shared" si="27"/>
        <v>8.7402537760981926E-3</v>
      </c>
    </row>
    <row r="252" spans="1:14" x14ac:dyDescent="0.2">
      <c r="A252" s="1">
        <v>42760</v>
      </c>
      <c r="B252">
        <v>116.151878</v>
      </c>
      <c r="C252">
        <v>836.52002000000005</v>
      </c>
      <c r="D252">
        <v>60.172702999999998</v>
      </c>
      <c r="E252">
        <v>139.520004</v>
      </c>
      <c r="F252">
        <v>79.563186999999999</v>
      </c>
      <c r="G252">
        <v>75.239000000000004</v>
      </c>
      <c r="H252">
        <f t="shared" si="21"/>
        <v>1.5920595915479223E-2</v>
      </c>
      <c r="I252">
        <f t="shared" si="22"/>
        <v>1.7119811737950939E-2</v>
      </c>
      <c r="J252">
        <f t="shared" si="23"/>
        <v>2.5187130363862626E-3</v>
      </c>
      <c r="K252">
        <f t="shared" si="24"/>
        <v>-4.2109556476272588E-3</v>
      </c>
      <c r="L252">
        <f t="shared" si="25"/>
        <v>-7.967450366756881E-3</v>
      </c>
      <c r="M252" s="86">
        <f t="shared" si="26"/>
        <v>1.444018983928376E-2</v>
      </c>
      <c r="N252" s="2">
        <f t="shared" si="27"/>
        <v>4.6761429350864574E-3</v>
      </c>
    </row>
    <row r="253" spans="1:14" x14ac:dyDescent="0.2">
      <c r="A253" s="1">
        <v>42761</v>
      </c>
      <c r="B253">
        <v>116.209045</v>
      </c>
      <c r="C253">
        <v>839.15002400000003</v>
      </c>
      <c r="D253">
        <v>60.730209000000002</v>
      </c>
      <c r="E253">
        <v>138.96000699999999</v>
      </c>
      <c r="F253">
        <v>79.052017000000006</v>
      </c>
      <c r="G253">
        <v>76.034999999999997</v>
      </c>
      <c r="H253">
        <f t="shared" si="21"/>
        <v>4.9217456475397542E-4</v>
      </c>
      <c r="I253">
        <f t="shared" si="22"/>
        <v>3.1439821368530849E-3</v>
      </c>
      <c r="J253">
        <f t="shared" si="23"/>
        <v>9.2650981625339926E-3</v>
      </c>
      <c r="K253">
        <f t="shared" si="24"/>
        <v>-4.0137398505235844E-3</v>
      </c>
      <c r="L253">
        <f t="shared" si="25"/>
        <v>-6.4247049329483599E-3</v>
      </c>
      <c r="M253" s="86">
        <f t="shared" si="26"/>
        <v>1.0579619612169118E-2</v>
      </c>
      <c r="N253" s="2">
        <f t="shared" si="27"/>
        <v>4.9256201613382192E-4</v>
      </c>
    </row>
    <row r="254" spans="1:14" x14ac:dyDescent="0.2">
      <c r="A254" s="1">
        <v>42762</v>
      </c>
      <c r="B254">
        <v>116.218582</v>
      </c>
      <c r="C254">
        <v>835.77002000000005</v>
      </c>
      <c r="D254">
        <v>62.157043000000002</v>
      </c>
      <c r="E254">
        <v>142.449997</v>
      </c>
      <c r="F254">
        <v>79.161559999999994</v>
      </c>
      <c r="G254">
        <v>75.138999999999996</v>
      </c>
      <c r="H254">
        <f t="shared" si="21"/>
        <v>8.2067622188914619E-5</v>
      </c>
      <c r="I254">
        <f t="shared" si="22"/>
        <v>-4.0278900117149798E-3</v>
      </c>
      <c r="J254">
        <f t="shared" si="23"/>
        <v>2.3494633453344439E-2</v>
      </c>
      <c r="K254">
        <f t="shared" si="24"/>
        <v>2.5115067819477054E-2</v>
      </c>
      <c r="L254">
        <f t="shared" si="25"/>
        <v>1.3857078434821965E-3</v>
      </c>
      <c r="M254" s="86">
        <f t="shared" si="26"/>
        <v>-1.1784046820543181E-2</v>
      </c>
      <c r="N254" s="2">
        <f t="shared" si="27"/>
        <v>9.2099173453555252E-3</v>
      </c>
    </row>
    <row r="255" spans="1:14" x14ac:dyDescent="0.2">
      <c r="A255" s="1">
        <v>42765</v>
      </c>
      <c r="B255">
        <v>115.913605</v>
      </c>
      <c r="C255">
        <v>830.38000499999998</v>
      </c>
      <c r="D255">
        <v>61.542834999999997</v>
      </c>
      <c r="E255">
        <v>141.220001</v>
      </c>
      <c r="F255">
        <v>79.188934000000003</v>
      </c>
      <c r="G255">
        <v>74.832999999999998</v>
      </c>
      <c r="H255">
        <f t="shared" si="21"/>
        <v>-2.6241672781723824E-3</v>
      </c>
      <c r="I255">
        <f t="shared" si="22"/>
        <v>-6.4491604999184606E-3</v>
      </c>
      <c r="J255">
        <f t="shared" si="23"/>
        <v>-9.8815511542272843E-3</v>
      </c>
      <c r="K255">
        <f t="shared" si="24"/>
        <v>-8.6345807364250054E-3</v>
      </c>
      <c r="L255">
        <f t="shared" si="25"/>
        <v>3.457991479704151E-4</v>
      </c>
      <c r="M255" s="86">
        <f t="shared" si="26"/>
        <v>-4.0724523882404266E-3</v>
      </c>
      <c r="N255" s="2">
        <f t="shared" si="27"/>
        <v>-5.4487321041545448E-3</v>
      </c>
    </row>
    <row r="256" spans="1:14" x14ac:dyDescent="0.2">
      <c r="A256" s="1">
        <v>42766</v>
      </c>
      <c r="B256">
        <v>115.64677399999999</v>
      </c>
      <c r="C256">
        <v>823.47997999999995</v>
      </c>
      <c r="D256">
        <v>61.089278999999998</v>
      </c>
      <c r="E256">
        <v>140.71000699999999</v>
      </c>
      <c r="F256">
        <v>79.964850999999996</v>
      </c>
      <c r="G256">
        <v>75.694000000000003</v>
      </c>
      <c r="H256">
        <f t="shared" si="21"/>
        <v>-2.3019817216452759E-3</v>
      </c>
      <c r="I256">
        <f t="shared" si="22"/>
        <v>-8.3094787428076716E-3</v>
      </c>
      <c r="J256">
        <f t="shared" si="23"/>
        <v>-7.3697612402808385E-3</v>
      </c>
      <c r="K256">
        <f t="shared" si="24"/>
        <v>-3.6113439766935428E-3</v>
      </c>
      <c r="L256">
        <f t="shared" si="25"/>
        <v>9.798300858551684E-3</v>
      </c>
      <c r="M256" s="86">
        <f t="shared" si="26"/>
        <v>1.1505619178704638E-2</v>
      </c>
      <c r="N256" s="2">
        <f t="shared" si="27"/>
        <v>-2.3588529645751292E-3</v>
      </c>
    </row>
    <row r="257" spans="1:14" x14ac:dyDescent="0.2">
      <c r="A257" s="42">
        <v>42767</v>
      </c>
      <c r="B257">
        <v>122.69898999999999</v>
      </c>
      <c r="C257">
        <v>832.34997599999997</v>
      </c>
      <c r="D257">
        <v>60.078220000000002</v>
      </c>
      <c r="E257">
        <v>140.779999</v>
      </c>
      <c r="F257">
        <v>79.718384</v>
      </c>
      <c r="G257">
        <v>76.132999999999996</v>
      </c>
      <c r="H257">
        <f t="shared" si="21"/>
        <v>6.0980654765173142E-2</v>
      </c>
      <c r="I257">
        <f t="shared" si="22"/>
        <v>1.0771355971519812E-2</v>
      </c>
      <c r="J257">
        <f t="shared" si="23"/>
        <v>-1.6550514534637017E-2</v>
      </c>
      <c r="K257">
        <f t="shared" si="24"/>
        <v>4.9742020125131102E-4</v>
      </c>
      <c r="L257">
        <f t="shared" si="25"/>
        <v>-3.0821916994504942E-3</v>
      </c>
      <c r="M257" s="86">
        <f t="shared" si="26"/>
        <v>5.7996670806139579E-3</v>
      </c>
      <c r="N257" s="2">
        <f t="shared" si="27"/>
        <v>1.0523344940771352E-2</v>
      </c>
    </row>
    <row r="258" spans="1:14" x14ac:dyDescent="0.2">
      <c r="A258" s="42">
        <v>42768</v>
      </c>
      <c r="B258">
        <v>122.48934199999999</v>
      </c>
      <c r="C258">
        <v>839.95001200000002</v>
      </c>
      <c r="D258">
        <v>59.690787999999998</v>
      </c>
      <c r="E258">
        <v>139.199997</v>
      </c>
      <c r="F258">
        <v>80.110923999999997</v>
      </c>
      <c r="G258">
        <v>74.415999999999997</v>
      </c>
      <c r="H258">
        <f t="shared" si="21"/>
        <v>-1.7086367214595767E-3</v>
      </c>
      <c r="I258">
        <f t="shared" si="22"/>
        <v>9.1308178280046538E-3</v>
      </c>
      <c r="J258">
        <f t="shared" si="23"/>
        <v>-6.4487929236253004E-3</v>
      </c>
      <c r="K258">
        <f t="shared" si="24"/>
        <v>-1.1223199397806555E-2</v>
      </c>
      <c r="L258">
        <f t="shared" si="25"/>
        <v>4.9240837596506819E-3</v>
      </c>
      <c r="M258" s="86">
        <f t="shared" si="26"/>
        <v>-2.2552638146401675E-2</v>
      </c>
      <c r="N258" s="2">
        <f t="shared" si="27"/>
        <v>-1.0651454910472196E-3</v>
      </c>
    </row>
    <row r="259" spans="1:14" x14ac:dyDescent="0.2">
      <c r="A259" s="42">
        <v>42769</v>
      </c>
      <c r="B259">
        <v>123.013496</v>
      </c>
      <c r="C259">
        <v>810.20001200000002</v>
      </c>
      <c r="D259">
        <v>60.172702999999998</v>
      </c>
      <c r="E259">
        <v>140.25</v>
      </c>
      <c r="F259">
        <v>79.791404999999997</v>
      </c>
      <c r="G259">
        <v>73.700999999999993</v>
      </c>
      <c r="H259">
        <f t="shared" si="21"/>
        <v>4.2791804694322713E-3</v>
      </c>
      <c r="I259">
        <f t="shared" si="22"/>
        <v>-3.5418774421066383E-2</v>
      </c>
      <c r="J259">
        <f t="shared" si="23"/>
        <v>8.0735238408982096E-3</v>
      </c>
      <c r="K259">
        <f t="shared" si="24"/>
        <v>7.54312516256738E-3</v>
      </c>
      <c r="L259">
        <f t="shared" si="25"/>
        <v>-3.9884573045244074E-3</v>
      </c>
      <c r="M259" s="86">
        <f t="shared" si="26"/>
        <v>-9.6081487852075279E-3</v>
      </c>
      <c r="N259" s="2">
        <f t="shared" si="27"/>
        <v>-3.9022804505385858E-3</v>
      </c>
    </row>
    <row r="260" spans="1:14" x14ac:dyDescent="0.2">
      <c r="A260" s="42">
        <v>42772</v>
      </c>
      <c r="B260">
        <v>124.16662599999999</v>
      </c>
      <c r="C260">
        <v>807.64001499999995</v>
      </c>
      <c r="D260">
        <v>60.134906999999998</v>
      </c>
      <c r="E260">
        <v>140.970001</v>
      </c>
      <c r="F260">
        <v>79.78228</v>
      </c>
      <c r="G260">
        <v>73.483000000000004</v>
      </c>
      <c r="H260">
        <f t="shared" si="21"/>
        <v>9.3740121002657325E-3</v>
      </c>
      <c r="I260">
        <f t="shared" si="22"/>
        <v>-3.1597099013620684E-3</v>
      </c>
      <c r="J260">
        <f t="shared" si="23"/>
        <v>-6.2812534780098148E-4</v>
      </c>
      <c r="K260">
        <f t="shared" si="24"/>
        <v>5.1336969696969435E-3</v>
      </c>
      <c r="L260">
        <f t="shared" si="25"/>
        <v>-1.1436068834728985E-4</v>
      </c>
      <c r="M260" s="86">
        <f t="shared" si="26"/>
        <v>-2.9578974505093461E-3</v>
      </c>
      <c r="N260" s="2">
        <f t="shared" si="27"/>
        <v>2.1211026264904673E-3</v>
      </c>
    </row>
    <row r="261" spans="1:14" x14ac:dyDescent="0.2">
      <c r="A261" s="42">
        <v>42773</v>
      </c>
      <c r="B261">
        <v>125.348328</v>
      </c>
      <c r="C261">
        <v>812.5</v>
      </c>
      <c r="D261">
        <v>59.936473999999997</v>
      </c>
      <c r="E261">
        <v>144</v>
      </c>
      <c r="F261">
        <v>80.339118999999997</v>
      </c>
      <c r="G261">
        <v>74.412999999999997</v>
      </c>
      <c r="H261">
        <f t="shared" ref="H261:H324" si="28">(B261-B260)/B260</f>
        <v>9.5170662042471984E-3</v>
      </c>
      <c r="I261">
        <f t="shared" ref="I261:I324" si="29">(C261-C260)/C260</f>
        <v>6.0175138796212963E-3</v>
      </c>
      <c r="J261">
        <f t="shared" ref="J261:J324" si="30">(D261-D260)/D260</f>
        <v>-3.2997972375678809E-3</v>
      </c>
      <c r="K261">
        <f t="shared" ref="K261:K324" si="31">(E261-E260)/E260</f>
        <v>2.1493927633582151E-2</v>
      </c>
      <c r="L261">
        <f t="shared" ref="L261:L324" si="32">(F261-F260)/F260</f>
        <v>6.9794821607003024E-3</v>
      </c>
      <c r="M261" s="86">
        <f t="shared" ref="M261:M324" si="33">(G261-G260)/G260</f>
        <v>1.2655988459915798E-2</v>
      </c>
      <c r="N261" s="2">
        <f t="shared" ref="N261:N324" si="34">MMULT(H261:L261,$P$2:$P$6)</f>
        <v>8.1416385281166126E-3</v>
      </c>
    </row>
    <row r="262" spans="1:14" x14ac:dyDescent="0.2">
      <c r="A262" s="42">
        <v>42774</v>
      </c>
      <c r="B262">
        <v>125.834366</v>
      </c>
      <c r="C262">
        <v>819.71002199999998</v>
      </c>
      <c r="D262">
        <v>59.851436999999997</v>
      </c>
      <c r="E262">
        <v>144.740005</v>
      </c>
      <c r="F262">
        <v>80.631232999999995</v>
      </c>
      <c r="G262">
        <v>74.287999999999997</v>
      </c>
      <c r="H262">
        <f t="shared" si="28"/>
        <v>3.8774988685928683E-3</v>
      </c>
      <c r="I262">
        <f t="shared" si="29"/>
        <v>8.8738732307692067E-3</v>
      </c>
      <c r="J262">
        <f t="shared" si="30"/>
        <v>-1.4187854961237763E-3</v>
      </c>
      <c r="K262">
        <f t="shared" si="31"/>
        <v>5.1389236111110863E-3</v>
      </c>
      <c r="L262">
        <f t="shared" si="32"/>
        <v>3.6360119906218786E-3</v>
      </c>
      <c r="M262" s="86">
        <f t="shared" si="33"/>
        <v>-1.679814010992703E-3</v>
      </c>
      <c r="N262" s="2">
        <f t="shared" si="34"/>
        <v>4.0215044409942528E-3</v>
      </c>
    </row>
    <row r="263" spans="1:14" x14ac:dyDescent="0.2">
      <c r="A263" s="42">
        <v>42775</v>
      </c>
      <c r="B263">
        <v>126.743645</v>
      </c>
      <c r="C263">
        <v>821.35998500000005</v>
      </c>
      <c r="D263">
        <v>60.531776000000001</v>
      </c>
      <c r="E263">
        <v>144.13999899999999</v>
      </c>
      <c r="F263">
        <v>80.941581999999997</v>
      </c>
      <c r="G263">
        <v>73.671999999999997</v>
      </c>
      <c r="H263">
        <f t="shared" si="28"/>
        <v>7.2259989770997691E-3</v>
      </c>
      <c r="I263">
        <f t="shared" si="29"/>
        <v>2.0128618117591719E-3</v>
      </c>
      <c r="J263">
        <f t="shared" si="30"/>
        <v>1.1367128912878126E-2</v>
      </c>
      <c r="K263">
        <f t="shared" si="31"/>
        <v>-4.145405411586158E-3</v>
      </c>
      <c r="L263">
        <f t="shared" si="32"/>
        <v>3.8489923625501577E-3</v>
      </c>
      <c r="M263" s="86">
        <f t="shared" si="33"/>
        <v>-8.2920525522291576E-3</v>
      </c>
      <c r="N263" s="2">
        <f t="shared" si="34"/>
        <v>4.0619153305402134E-3</v>
      </c>
    </row>
    <row r="264" spans="1:14" x14ac:dyDescent="0.2">
      <c r="A264" s="42">
        <v>42776</v>
      </c>
      <c r="B264">
        <v>126.45649</v>
      </c>
      <c r="C264">
        <v>827.46002199999998</v>
      </c>
      <c r="D264">
        <v>60.475085999999997</v>
      </c>
      <c r="E264">
        <v>144.820007</v>
      </c>
      <c r="F264">
        <v>80.302597000000006</v>
      </c>
      <c r="G264">
        <v>72.816999999999993</v>
      </c>
      <c r="H264">
        <f t="shared" si="28"/>
        <v>-2.2656362770693433E-3</v>
      </c>
      <c r="I264">
        <f t="shared" si="29"/>
        <v>7.4267521079687477E-3</v>
      </c>
      <c r="J264">
        <f t="shared" si="30"/>
        <v>-9.3653290463513309E-4</v>
      </c>
      <c r="K264">
        <f t="shared" si="31"/>
        <v>4.7176911663501199E-3</v>
      </c>
      <c r="L264">
        <f t="shared" si="32"/>
        <v>-7.894397220948696E-3</v>
      </c>
      <c r="M264" s="86">
        <f t="shared" si="33"/>
        <v>-1.1605494624823597E-2</v>
      </c>
      <c r="N264" s="2">
        <f t="shared" si="34"/>
        <v>2.0957537433313896E-4</v>
      </c>
    </row>
    <row r="265" spans="1:14" x14ac:dyDescent="0.2">
      <c r="A265" s="42">
        <v>42779</v>
      </c>
      <c r="B265">
        <v>127.57634</v>
      </c>
      <c r="C265">
        <v>836.53002900000001</v>
      </c>
      <c r="D265">
        <v>61.155425999999999</v>
      </c>
      <c r="E265">
        <v>143.199997</v>
      </c>
      <c r="F265">
        <v>80.612960999999999</v>
      </c>
      <c r="G265">
        <v>72.605999999999995</v>
      </c>
      <c r="H265">
        <f t="shared" si="28"/>
        <v>8.8556150815193389E-3</v>
      </c>
      <c r="I265">
        <f t="shared" si="29"/>
        <v>1.0961263092901463E-2</v>
      </c>
      <c r="J265">
        <f t="shared" si="30"/>
        <v>1.1249921992669859E-2</v>
      </c>
      <c r="K265">
        <f t="shared" si="31"/>
        <v>-1.118636874530746E-2</v>
      </c>
      <c r="L265">
        <f t="shared" si="32"/>
        <v>3.8649310432636785E-3</v>
      </c>
      <c r="M265" s="86">
        <f t="shared" si="33"/>
        <v>-2.8976749934767781E-3</v>
      </c>
      <c r="N265" s="2">
        <f t="shared" si="34"/>
        <v>4.7490724930093755E-3</v>
      </c>
    </row>
    <row r="266" spans="1:14" x14ac:dyDescent="0.2">
      <c r="A266" s="42">
        <v>42780</v>
      </c>
      <c r="B266">
        <v>129.232193</v>
      </c>
      <c r="C266">
        <v>836.39001499999995</v>
      </c>
      <c r="D266">
        <v>61.383595</v>
      </c>
      <c r="E266">
        <v>140.820007</v>
      </c>
      <c r="F266">
        <v>80.202194000000006</v>
      </c>
      <c r="G266">
        <v>71.165000000000006</v>
      </c>
      <c r="H266">
        <f t="shared" si="28"/>
        <v>1.2979311054071572E-2</v>
      </c>
      <c r="I266">
        <f t="shared" si="29"/>
        <v>-1.6737474465494017E-4</v>
      </c>
      <c r="J266">
        <f t="shared" si="30"/>
        <v>3.7309690230920996E-3</v>
      </c>
      <c r="K266">
        <f t="shared" si="31"/>
        <v>-1.6620042247626528E-2</v>
      </c>
      <c r="L266">
        <f t="shared" si="32"/>
        <v>-5.0955453676982884E-3</v>
      </c>
      <c r="M266" s="86">
        <f t="shared" si="33"/>
        <v>-1.9846844613392672E-2</v>
      </c>
      <c r="N266" s="2">
        <f t="shared" si="34"/>
        <v>-1.0345364565632164E-3</v>
      </c>
    </row>
    <row r="267" spans="1:14" x14ac:dyDescent="0.2">
      <c r="A267" s="42">
        <v>42781</v>
      </c>
      <c r="B267">
        <v>129.701187</v>
      </c>
      <c r="C267">
        <v>842.70001200000002</v>
      </c>
      <c r="D267">
        <v>61.345562000000001</v>
      </c>
      <c r="E267">
        <v>142.270004</v>
      </c>
      <c r="F267">
        <v>83.178039999999996</v>
      </c>
      <c r="G267">
        <v>71.233000000000004</v>
      </c>
      <c r="H267">
        <f t="shared" si="28"/>
        <v>3.6290802555676606E-3</v>
      </c>
      <c r="I267">
        <f t="shared" si="29"/>
        <v>7.5443236849259462E-3</v>
      </c>
      <c r="J267">
        <f t="shared" si="30"/>
        <v>-6.1959551244919182E-4</v>
      </c>
      <c r="K267">
        <f t="shared" si="31"/>
        <v>1.0296811020610133E-2</v>
      </c>
      <c r="L267">
        <f t="shared" si="32"/>
        <v>3.7104296672981166E-2</v>
      </c>
      <c r="M267" s="86">
        <f t="shared" si="33"/>
        <v>9.5552589053604772E-4</v>
      </c>
      <c r="N267" s="2">
        <f t="shared" si="34"/>
        <v>1.1590983224327143E-2</v>
      </c>
    </row>
    <row r="268" spans="1:14" x14ac:dyDescent="0.2">
      <c r="A268" s="42">
        <v>42782</v>
      </c>
      <c r="B268">
        <v>129.54804999999999</v>
      </c>
      <c r="C268">
        <v>844.14001499999995</v>
      </c>
      <c r="D268">
        <v>61.336044000000001</v>
      </c>
      <c r="E268">
        <v>142.009995</v>
      </c>
      <c r="F268">
        <v>82.876807999999997</v>
      </c>
      <c r="G268">
        <v>71.972999999999999</v>
      </c>
      <c r="H268">
        <f t="shared" si="28"/>
        <v>-1.1806908135699266E-3</v>
      </c>
      <c r="I268">
        <f t="shared" si="29"/>
        <v>1.7087967004798539E-3</v>
      </c>
      <c r="J268">
        <f t="shared" si="30"/>
        <v>-1.5515384796702841E-4</v>
      </c>
      <c r="K268">
        <f t="shared" si="31"/>
        <v>-1.8275742791150594E-3</v>
      </c>
      <c r="L268">
        <f t="shared" si="32"/>
        <v>-3.6215327988012081E-3</v>
      </c>
      <c r="M268" s="86">
        <f t="shared" si="33"/>
        <v>1.0388443558462999E-2</v>
      </c>
      <c r="N268" s="2">
        <f t="shared" si="34"/>
        <v>-1.0152310077946739E-3</v>
      </c>
    </row>
    <row r="269" spans="1:14" x14ac:dyDescent="0.2">
      <c r="A269" s="42">
        <v>42783</v>
      </c>
      <c r="B269">
        <v>129.90220600000001</v>
      </c>
      <c r="C269">
        <v>845.07000700000003</v>
      </c>
      <c r="D269">
        <v>61.431122000000002</v>
      </c>
      <c r="E269">
        <v>142.220001</v>
      </c>
      <c r="F269">
        <v>83.150665000000004</v>
      </c>
      <c r="G269">
        <v>72.563999999999993</v>
      </c>
      <c r="H269">
        <f t="shared" si="28"/>
        <v>2.7337810179313194E-3</v>
      </c>
      <c r="I269">
        <f t="shared" si="29"/>
        <v>1.1017034893199369E-3</v>
      </c>
      <c r="J269">
        <f t="shared" si="30"/>
        <v>1.550116274209026E-3</v>
      </c>
      <c r="K269">
        <f t="shared" si="31"/>
        <v>1.4788114033803944E-3</v>
      </c>
      <c r="L269">
        <f t="shared" si="32"/>
        <v>3.3043864334158079E-3</v>
      </c>
      <c r="M269" s="86">
        <f t="shared" si="33"/>
        <v>8.2114126130631484E-3</v>
      </c>
      <c r="N269" s="2">
        <f t="shared" si="34"/>
        <v>2.0337597236512973E-3</v>
      </c>
    </row>
    <row r="270" spans="1:14" x14ac:dyDescent="0.2">
      <c r="A270" s="42">
        <v>42787</v>
      </c>
      <c r="B270">
        <v>130.84021000000001</v>
      </c>
      <c r="C270">
        <v>856.44000200000005</v>
      </c>
      <c r="D270">
        <v>61.307537000000004</v>
      </c>
      <c r="E270">
        <v>142.60000600000001</v>
      </c>
      <c r="F270">
        <v>83.680107000000007</v>
      </c>
      <c r="G270">
        <v>71.665999999999997</v>
      </c>
      <c r="H270">
        <f t="shared" si="28"/>
        <v>7.2208473503522063E-3</v>
      </c>
      <c r="I270">
        <f t="shared" si="29"/>
        <v>1.3454500699135589E-2</v>
      </c>
      <c r="J270">
        <f t="shared" si="30"/>
        <v>-2.011765306842328E-3</v>
      </c>
      <c r="K270">
        <f t="shared" si="31"/>
        <v>2.6719518867111473E-3</v>
      </c>
      <c r="L270">
        <f t="shared" si="32"/>
        <v>6.367261163816345E-3</v>
      </c>
      <c r="M270" s="86">
        <f t="shared" si="33"/>
        <v>-1.2375282509233176E-2</v>
      </c>
      <c r="N270" s="2">
        <f t="shared" si="34"/>
        <v>5.540559158634592E-3</v>
      </c>
    </row>
    <row r="271" spans="1:14" x14ac:dyDescent="0.2">
      <c r="A271" s="42">
        <v>42788</v>
      </c>
      <c r="B271">
        <v>131.23260500000001</v>
      </c>
      <c r="C271">
        <v>855.60998500000005</v>
      </c>
      <c r="D271">
        <v>61.183948999999998</v>
      </c>
      <c r="E271">
        <v>143.86000100000001</v>
      </c>
      <c r="F271">
        <v>83.470168999999999</v>
      </c>
      <c r="G271">
        <v>72.241</v>
      </c>
      <c r="H271">
        <f t="shared" si="28"/>
        <v>2.9990398211680747E-3</v>
      </c>
      <c r="I271">
        <f t="shared" si="29"/>
        <v>-9.6914786565515645E-4</v>
      </c>
      <c r="J271">
        <f t="shared" si="30"/>
        <v>-2.0158695985455282E-3</v>
      </c>
      <c r="K271">
        <f t="shared" si="31"/>
        <v>8.8358691934417137E-3</v>
      </c>
      <c r="L271">
        <f t="shared" si="32"/>
        <v>-2.5088161036888748E-3</v>
      </c>
      <c r="M271" s="86">
        <f t="shared" si="33"/>
        <v>8.0233304495856174E-3</v>
      </c>
      <c r="N271" s="2">
        <f t="shared" si="34"/>
        <v>1.2682150893440459E-3</v>
      </c>
    </row>
    <row r="272" spans="1:14" x14ac:dyDescent="0.2">
      <c r="A272" s="42">
        <v>42789</v>
      </c>
      <c r="B272">
        <v>130.67746</v>
      </c>
      <c r="C272">
        <v>852.19000200000005</v>
      </c>
      <c r="D272">
        <v>61.431122000000002</v>
      </c>
      <c r="E272">
        <v>142.779999</v>
      </c>
      <c r="F272">
        <v>83.187172000000004</v>
      </c>
      <c r="G272">
        <v>72.537000000000006</v>
      </c>
      <c r="H272">
        <f t="shared" si="28"/>
        <v>-4.2302368378651801E-3</v>
      </c>
      <c r="I272">
        <f t="shared" si="29"/>
        <v>-3.9971284346336866E-3</v>
      </c>
      <c r="J272">
        <f t="shared" si="30"/>
        <v>4.0398340420949889E-3</v>
      </c>
      <c r="K272">
        <f t="shared" si="31"/>
        <v>-7.5073126129062617E-3</v>
      </c>
      <c r="L272">
        <f t="shared" si="32"/>
        <v>-3.3903968734026956E-3</v>
      </c>
      <c r="M272" s="86">
        <f t="shared" si="33"/>
        <v>4.0973962154456124E-3</v>
      </c>
      <c r="N272" s="2">
        <f t="shared" si="34"/>
        <v>-3.017048143342567E-3</v>
      </c>
    </row>
    <row r="273" spans="1:14" x14ac:dyDescent="0.2">
      <c r="A273" s="42">
        <v>42790</v>
      </c>
      <c r="B273">
        <v>130.80192600000001</v>
      </c>
      <c r="C273">
        <v>845.23999000000003</v>
      </c>
      <c r="D273">
        <v>61.431122000000002</v>
      </c>
      <c r="E273">
        <v>143.25</v>
      </c>
      <c r="F273">
        <v>83.114159000000001</v>
      </c>
      <c r="G273">
        <v>72.918999999999997</v>
      </c>
      <c r="H273">
        <f t="shared" si="28"/>
        <v>9.5246724262939002E-4</v>
      </c>
      <c r="I273">
        <f t="shared" si="29"/>
        <v>-8.1554723520448139E-3</v>
      </c>
      <c r="J273">
        <f t="shared" si="30"/>
        <v>0</v>
      </c>
      <c r="K273">
        <f t="shared" si="31"/>
        <v>3.291784586719295E-3</v>
      </c>
      <c r="L273">
        <f t="shared" si="32"/>
        <v>-8.7769542159701138E-4</v>
      </c>
      <c r="M273" s="86">
        <f t="shared" si="33"/>
        <v>5.2662778995545825E-3</v>
      </c>
      <c r="N273" s="2">
        <f t="shared" si="34"/>
        <v>-9.577831888586282E-4</v>
      </c>
    </row>
    <row r="274" spans="1:14" x14ac:dyDescent="0.2">
      <c r="A274" s="42">
        <v>42793</v>
      </c>
      <c r="B274">
        <v>131.06033300000001</v>
      </c>
      <c r="C274">
        <v>848.64001499999995</v>
      </c>
      <c r="D274">
        <v>61.060367999999997</v>
      </c>
      <c r="E274">
        <v>143.41000399999999</v>
      </c>
      <c r="F274">
        <v>82.968102000000002</v>
      </c>
      <c r="G274">
        <v>72.320999999999998</v>
      </c>
      <c r="H274">
        <f t="shared" si="28"/>
        <v>1.9755595953533998E-3</v>
      </c>
      <c r="I274">
        <f t="shared" si="29"/>
        <v>4.0225557714086788E-3</v>
      </c>
      <c r="J274">
        <f t="shared" si="30"/>
        <v>-6.0352796421332677E-3</v>
      </c>
      <c r="K274">
        <f t="shared" si="31"/>
        <v>1.1169563699824536E-3</v>
      </c>
      <c r="L274">
        <f t="shared" si="32"/>
        <v>-1.7573058761263408E-3</v>
      </c>
      <c r="M274" s="86">
        <f t="shared" si="33"/>
        <v>-8.2008804289691161E-3</v>
      </c>
      <c r="N274" s="2">
        <f t="shared" si="34"/>
        <v>-1.3550275630301535E-4</v>
      </c>
    </row>
    <row r="275" spans="1:14" x14ac:dyDescent="0.2">
      <c r="A275" s="42">
        <v>42794</v>
      </c>
      <c r="B275">
        <v>131.117783</v>
      </c>
      <c r="C275">
        <v>845.03997800000002</v>
      </c>
      <c r="D275">
        <v>60.822701000000002</v>
      </c>
      <c r="E275">
        <v>142.13000500000001</v>
      </c>
      <c r="F275">
        <v>83.132401000000002</v>
      </c>
      <c r="G275">
        <v>72.293000000000006</v>
      </c>
      <c r="H275">
        <f t="shared" si="28"/>
        <v>4.3834773409273019E-4</v>
      </c>
      <c r="I275">
        <f t="shared" si="29"/>
        <v>-4.2421249721531565E-3</v>
      </c>
      <c r="J275">
        <f t="shared" si="30"/>
        <v>-3.8923283266159609E-3</v>
      </c>
      <c r="K275">
        <f t="shared" si="31"/>
        <v>-8.9254512537352369E-3</v>
      </c>
      <c r="L275">
        <f t="shared" si="32"/>
        <v>1.9802670669747243E-3</v>
      </c>
      <c r="M275" s="86">
        <f t="shared" si="33"/>
        <v>-3.8716278812504789E-4</v>
      </c>
      <c r="N275" s="2">
        <f t="shared" si="34"/>
        <v>-2.9282579502873801E-3</v>
      </c>
    </row>
    <row r="276" spans="1:14" x14ac:dyDescent="0.2">
      <c r="A276" s="42">
        <v>42795</v>
      </c>
      <c r="B276">
        <v>133.79769899999999</v>
      </c>
      <c r="C276">
        <v>853.080017</v>
      </c>
      <c r="D276">
        <v>61.735340000000001</v>
      </c>
      <c r="E276">
        <v>142.64999399999999</v>
      </c>
      <c r="F276">
        <v>83.670981999999995</v>
      </c>
      <c r="G276">
        <v>71.668000000000006</v>
      </c>
      <c r="H276">
        <f t="shared" si="28"/>
        <v>2.0438997202995655E-2</v>
      </c>
      <c r="I276">
        <f t="shared" si="29"/>
        <v>9.5143889156921978E-3</v>
      </c>
      <c r="J276">
        <f t="shared" si="30"/>
        <v>1.500490746045623E-2</v>
      </c>
      <c r="K276">
        <f t="shared" si="31"/>
        <v>3.6585448653152523E-3</v>
      </c>
      <c r="L276">
        <f t="shared" si="32"/>
        <v>6.4785931059538815E-3</v>
      </c>
      <c r="M276" s="86">
        <f t="shared" si="33"/>
        <v>-8.6453736876322736E-3</v>
      </c>
      <c r="N276" s="2">
        <f t="shared" si="34"/>
        <v>1.1019086310082644E-2</v>
      </c>
    </row>
    <row r="277" spans="1:14" x14ac:dyDescent="0.2">
      <c r="A277" s="42">
        <v>42796</v>
      </c>
      <c r="B277">
        <v>133.003311</v>
      </c>
      <c r="C277">
        <v>848.90997300000004</v>
      </c>
      <c r="D277">
        <v>60.851222999999997</v>
      </c>
      <c r="E277">
        <v>139.529999</v>
      </c>
      <c r="F277">
        <v>82.986358999999993</v>
      </c>
      <c r="G277">
        <v>72.116</v>
      </c>
      <c r="H277">
        <f t="shared" si="28"/>
        <v>-5.9372321492613851E-3</v>
      </c>
      <c r="I277">
        <f t="shared" si="29"/>
        <v>-4.8882214058472801E-3</v>
      </c>
      <c r="J277">
        <f t="shared" si="30"/>
        <v>-1.4321084163462991E-2</v>
      </c>
      <c r="K277">
        <f t="shared" si="31"/>
        <v>-2.1871679854399355E-2</v>
      </c>
      <c r="L277">
        <f t="shared" si="32"/>
        <v>-8.1823229946076416E-3</v>
      </c>
      <c r="M277" s="86">
        <f t="shared" si="33"/>
        <v>6.2510464921581915E-3</v>
      </c>
      <c r="N277" s="2">
        <f t="shared" si="34"/>
        <v>-1.1040108113515731E-2</v>
      </c>
    </row>
    <row r="278" spans="1:14" x14ac:dyDescent="0.2">
      <c r="A278" s="42">
        <v>42797</v>
      </c>
      <c r="B278">
        <v>133.78814700000001</v>
      </c>
      <c r="C278">
        <v>849.88000499999998</v>
      </c>
      <c r="D278">
        <v>61.079371999999999</v>
      </c>
      <c r="E278">
        <v>139.13999899999999</v>
      </c>
      <c r="F278">
        <v>82.612091000000007</v>
      </c>
      <c r="G278">
        <v>71.62</v>
      </c>
      <c r="H278">
        <f t="shared" si="28"/>
        <v>5.9008756556444882E-3</v>
      </c>
      <c r="I278">
        <f t="shared" si="29"/>
        <v>1.1426794723260324E-3</v>
      </c>
      <c r="J278">
        <f t="shared" si="30"/>
        <v>3.7492919411003774E-3</v>
      </c>
      <c r="K278">
        <f t="shared" si="31"/>
        <v>-2.7950978484563363E-3</v>
      </c>
      <c r="L278">
        <f t="shared" si="32"/>
        <v>-4.5099942268823547E-3</v>
      </c>
      <c r="M278" s="86">
        <f t="shared" si="33"/>
        <v>-6.877807976038537E-3</v>
      </c>
      <c r="N278" s="2">
        <f t="shared" si="34"/>
        <v>6.9755099874644168E-4</v>
      </c>
    </row>
    <row r="279" spans="1:14" x14ac:dyDescent="0.2">
      <c r="A279" s="42">
        <v>42800</v>
      </c>
      <c r="B279">
        <v>133.36700400000001</v>
      </c>
      <c r="C279">
        <v>846.60998500000005</v>
      </c>
      <c r="D279">
        <v>61.098388999999997</v>
      </c>
      <c r="E279">
        <v>141.94000199999999</v>
      </c>
      <c r="F279">
        <v>82.493415999999996</v>
      </c>
      <c r="G279">
        <v>71.268000000000001</v>
      </c>
      <c r="H279">
        <f t="shared" si="28"/>
        <v>-3.1478349124605238E-3</v>
      </c>
      <c r="I279">
        <f t="shared" si="29"/>
        <v>-3.8476255244996984E-3</v>
      </c>
      <c r="J279">
        <f t="shared" si="30"/>
        <v>3.1134897719639398E-4</v>
      </c>
      <c r="K279">
        <f t="shared" si="31"/>
        <v>2.0123638207011945E-2</v>
      </c>
      <c r="L279">
        <f t="shared" si="32"/>
        <v>-1.4365330614862454E-3</v>
      </c>
      <c r="M279" s="86">
        <f t="shared" si="33"/>
        <v>-4.9148282602625498E-3</v>
      </c>
      <c r="N279" s="2">
        <f t="shared" si="34"/>
        <v>2.4005987371523746E-3</v>
      </c>
    </row>
    <row r="280" spans="1:14" x14ac:dyDescent="0.2">
      <c r="A280" s="42">
        <v>42801</v>
      </c>
      <c r="B280">
        <v>133.53930700000001</v>
      </c>
      <c r="C280">
        <v>846.02002000000005</v>
      </c>
      <c r="D280">
        <v>61.221981</v>
      </c>
      <c r="E280">
        <v>141.429993</v>
      </c>
      <c r="F280">
        <v>82.420379999999994</v>
      </c>
      <c r="G280">
        <v>70.974000000000004</v>
      </c>
      <c r="H280">
        <f t="shared" si="28"/>
        <v>1.2919462448147925E-3</v>
      </c>
      <c r="I280">
        <f t="shared" si="29"/>
        <v>-6.9685570741290801E-4</v>
      </c>
      <c r="J280">
        <f t="shared" si="30"/>
        <v>2.0228356593821506E-3</v>
      </c>
      <c r="K280">
        <f t="shared" si="31"/>
        <v>-3.5931308497515494E-3</v>
      </c>
      <c r="L280">
        <f t="shared" si="32"/>
        <v>-8.853555052199788E-4</v>
      </c>
      <c r="M280" s="86">
        <f t="shared" si="33"/>
        <v>-4.1252736150866722E-3</v>
      </c>
      <c r="N280" s="2">
        <f t="shared" si="34"/>
        <v>-3.7211203163749857E-4</v>
      </c>
    </row>
    <row r="281" spans="1:14" x14ac:dyDescent="0.2">
      <c r="A281" s="42">
        <v>42802</v>
      </c>
      <c r="B281">
        <v>133.04158000000001</v>
      </c>
      <c r="C281">
        <v>850.5</v>
      </c>
      <c r="D281">
        <v>61.782856000000002</v>
      </c>
      <c r="E281">
        <v>140.320007</v>
      </c>
      <c r="F281">
        <v>82.283469999999994</v>
      </c>
      <c r="G281">
        <v>71.691000000000003</v>
      </c>
      <c r="H281">
        <f t="shared" si="28"/>
        <v>-3.7271947202781094E-3</v>
      </c>
      <c r="I281">
        <f t="shared" si="29"/>
        <v>5.295359322584299E-3</v>
      </c>
      <c r="J281">
        <f t="shared" si="30"/>
        <v>9.161333737305934E-3</v>
      </c>
      <c r="K281">
        <f t="shared" si="31"/>
        <v>-7.8483069712093692E-3</v>
      </c>
      <c r="L281">
        <f t="shared" si="32"/>
        <v>-1.6611182816677176E-3</v>
      </c>
      <c r="M281" s="86">
        <f t="shared" si="33"/>
        <v>1.0102290979795399E-2</v>
      </c>
      <c r="N281" s="2">
        <f t="shared" si="34"/>
        <v>2.4401461734700709E-4</v>
      </c>
    </row>
    <row r="282" spans="1:14" x14ac:dyDescent="0.2">
      <c r="A282" s="42">
        <v>42803</v>
      </c>
      <c r="B282">
        <v>132.73529099999999</v>
      </c>
      <c r="C282">
        <v>853</v>
      </c>
      <c r="D282">
        <v>61.535693999999999</v>
      </c>
      <c r="E282">
        <v>140.529999</v>
      </c>
      <c r="F282">
        <v>82.466042000000002</v>
      </c>
      <c r="G282">
        <v>72.096999999999994</v>
      </c>
      <c r="H282">
        <f t="shared" si="28"/>
        <v>-2.30220507002413E-3</v>
      </c>
      <c r="I282">
        <f t="shared" si="29"/>
        <v>2.9394473838918285E-3</v>
      </c>
      <c r="J282">
        <f t="shared" si="30"/>
        <v>-4.0004948945708014E-3</v>
      </c>
      <c r="K282">
        <f t="shared" si="31"/>
        <v>1.4965221602362072E-3</v>
      </c>
      <c r="L282">
        <f t="shared" si="32"/>
        <v>2.2188174611499434E-3</v>
      </c>
      <c r="M282" s="86">
        <f t="shared" si="33"/>
        <v>5.6631934273478077E-3</v>
      </c>
      <c r="N282" s="2">
        <f t="shared" si="34"/>
        <v>7.0417408136609605E-5</v>
      </c>
    </row>
    <row r="283" spans="1:14" x14ac:dyDescent="0.2">
      <c r="A283" s="42">
        <v>42804</v>
      </c>
      <c r="B283">
        <v>133.17559800000001</v>
      </c>
      <c r="C283">
        <v>852.46002199999998</v>
      </c>
      <c r="D283">
        <v>61.725811</v>
      </c>
      <c r="E283">
        <v>140.88999899999999</v>
      </c>
      <c r="F283">
        <v>83.132401000000002</v>
      </c>
      <c r="G283">
        <v>71.733999999999995</v>
      </c>
      <c r="H283">
        <f t="shared" si="28"/>
        <v>3.3171811104856694E-3</v>
      </c>
      <c r="I283">
        <f t="shared" si="29"/>
        <v>-6.3303399765535662E-4</v>
      </c>
      <c r="J283">
        <f t="shared" si="30"/>
        <v>3.0895401943464027E-3</v>
      </c>
      <c r="K283">
        <f t="shared" si="31"/>
        <v>2.5617306095617721E-3</v>
      </c>
      <c r="L283">
        <f t="shared" si="32"/>
        <v>8.0804047804307125E-3</v>
      </c>
      <c r="M283" s="86">
        <f t="shared" si="33"/>
        <v>-5.0348835596488008E-3</v>
      </c>
      <c r="N283" s="2">
        <f t="shared" si="34"/>
        <v>3.2831645394338404E-3</v>
      </c>
    </row>
    <row r="284" spans="1:14" x14ac:dyDescent="0.2">
      <c r="A284" s="42">
        <v>42807</v>
      </c>
      <c r="B284">
        <v>133.233002</v>
      </c>
      <c r="C284">
        <v>854.59002699999996</v>
      </c>
      <c r="D284">
        <v>61.516677999999999</v>
      </c>
      <c r="E284">
        <v>143.520004</v>
      </c>
      <c r="F284">
        <v>83.351485999999994</v>
      </c>
      <c r="G284">
        <v>71.876999999999995</v>
      </c>
      <c r="H284">
        <f t="shared" si="28"/>
        <v>4.3103992669881705E-4</v>
      </c>
      <c r="I284">
        <f t="shared" si="29"/>
        <v>2.4986567639883796E-3</v>
      </c>
      <c r="J284">
        <f t="shared" si="30"/>
        <v>-3.3880964318152313E-3</v>
      </c>
      <c r="K284">
        <f t="shared" si="31"/>
        <v>1.8667080833750387E-2</v>
      </c>
      <c r="L284">
        <f t="shared" si="32"/>
        <v>2.6353743830879206E-3</v>
      </c>
      <c r="M284" s="86">
        <f t="shared" si="33"/>
        <v>1.9934758970641632E-3</v>
      </c>
      <c r="N284" s="2">
        <f t="shared" si="34"/>
        <v>4.1688110951420545E-3</v>
      </c>
    </row>
    <row r="285" spans="1:14" x14ac:dyDescent="0.2">
      <c r="A285" s="42">
        <v>42808</v>
      </c>
      <c r="B285">
        <v>133.032028</v>
      </c>
      <c r="C285">
        <v>852.53002900000001</v>
      </c>
      <c r="D285">
        <v>61.231479999999998</v>
      </c>
      <c r="E285">
        <v>143.19000199999999</v>
      </c>
      <c r="F285">
        <v>83.068504000000004</v>
      </c>
      <c r="G285">
        <v>71.977999999999994</v>
      </c>
      <c r="H285">
        <f t="shared" si="28"/>
        <v>-1.508440078532511E-3</v>
      </c>
      <c r="I285">
        <f t="shared" si="29"/>
        <v>-2.4105102270283699E-3</v>
      </c>
      <c r="J285">
        <f t="shared" si="30"/>
        <v>-4.6361086013129837E-3</v>
      </c>
      <c r="K285">
        <f t="shared" si="31"/>
        <v>-2.2993449749346959E-3</v>
      </c>
      <c r="L285">
        <f t="shared" si="32"/>
        <v>-3.3950444506770988E-3</v>
      </c>
      <c r="M285" s="86">
        <f t="shared" si="33"/>
        <v>1.4051782906910292E-3</v>
      </c>
      <c r="N285" s="2">
        <f t="shared" si="34"/>
        <v>-2.8498896664971318E-3</v>
      </c>
    </row>
    <row r="286" spans="1:14" x14ac:dyDescent="0.2">
      <c r="A286" s="42">
        <v>42809</v>
      </c>
      <c r="B286">
        <v>134.43902600000001</v>
      </c>
      <c r="C286">
        <v>852.96997099999999</v>
      </c>
      <c r="D286">
        <v>61.554707000000001</v>
      </c>
      <c r="E286">
        <v>145.25</v>
      </c>
      <c r="F286">
        <v>83.433646999999993</v>
      </c>
      <c r="G286">
        <v>71.813999999999993</v>
      </c>
      <c r="H286">
        <f t="shared" si="28"/>
        <v>1.0576385409985749E-2</v>
      </c>
      <c r="I286">
        <f t="shared" si="29"/>
        <v>5.1604281964826092E-4</v>
      </c>
      <c r="J286">
        <f t="shared" si="30"/>
        <v>5.2787716383795201E-3</v>
      </c>
      <c r="K286">
        <f t="shared" si="31"/>
        <v>1.4386465334360478E-2</v>
      </c>
      <c r="L286">
        <f t="shared" si="32"/>
        <v>4.3956852768166996E-3</v>
      </c>
      <c r="M286" s="86">
        <f t="shared" si="33"/>
        <v>-2.278473978160014E-3</v>
      </c>
      <c r="N286" s="2">
        <f t="shared" si="34"/>
        <v>7.0306700958381423E-3</v>
      </c>
    </row>
    <row r="287" spans="1:14" x14ac:dyDescent="0.2">
      <c r="A287" s="42">
        <v>42810</v>
      </c>
      <c r="B287">
        <v>134.65913399999999</v>
      </c>
      <c r="C287">
        <v>853.419983</v>
      </c>
      <c r="D287">
        <v>61.450130000000001</v>
      </c>
      <c r="E287">
        <v>144.38999899999999</v>
      </c>
      <c r="F287">
        <v>83.470168999999999</v>
      </c>
      <c r="G287">
        <v>71.47</v>
      </c>
      <c r="H287">
        <f t="shared" si="28"/>
        <v>1.6372329266948272E-3</v>
      </c>
      <c r="I287">
        <f t="shared" si="29"/>
        <v>5.2758246515106823E-4</v>
      </c>
      <c r="J287">
        <f t="shared" si="30"/>
        <v>-1.6989277521863443E-3</v>
      </c>
      <c r="K287">
        <f t="shared" si="31"/>
        <v>-5.9208330464716775E-3</v>
      </c>
      <c r="L287">
        <f t="shared" si="32"/>
        <v>4.3773706787628559E-4</v>
      </c>
      <c r="M287" s="86">
        <f t="shared" si="33"/>
        <v>-4.7901523379841552E-3</v>
      </c>
      <c r="N287" s="2">
        <f t="shared" si="34"/>
        <v>-1.0034416677871683E-3</v>
      </c>
    </row>
    <row r="288" spans="1:14" x14ac:dyDescent="0.2">
      <c r="A288" s="42">
        <v>42811</v>
      </c>
      <c r="B288">
        <v>133.98916600000001</v>
      </c>
      <c r="C288">
        <v>852.30999799999995</v>
      </c>
      <c r="D288">
        <v>61.668781000000003</v>
      </c>
      <c r="E288">
        <v>145.11000100000001</v>
      </c>
      <c r="F288">
        <v>83.068504000000004</v>
      </c>
      <c r="G288">
        <v>70.88</v>
      </c>
      <c r="H288">
        <f t="shared" si="28"/>
        <v>-4.9752881969371866E-3</v>
      </c>
      <c r="I288">
        <f t="shared" si="29"/>
        <v>-1.3006316023889629E-3</v>
      </c>
      <c r="J288">
        <f t="shared" si="30"/>
        <v>3.5581861258877933E-3</v>
      </c>
      <c r="K288">
        <f t="shared" si="31"/>
        <v>4.9865087955296844E-3</v>
      </c>
      <c r="L288">
        <f t="shared" si="32"/>
        <v>-4.8120784324756092E-3</v>
      </c>
      <c r="M288" s="86">
        <f t="shared" si="33"/>
        <v>-8.2552119770533568E-3</v>
      </c>
      <c r="N288" s="2">
        <f t="shared" si="34"/>
        <v>-5.0866066207685642E-4</v>
      </c>
    </row>
    <row r="289" spans="1:14" x14ac:dyDescent="0.2">
      <c r="A289" s="42">
        <v>42814</v>
      </c>
      <c r="B289">
        <v>135.39614900000001</v>
      </c>
      <c r="C289">
        <v>856.96997099999999</v>
      </c>
      <c r="D289">
        <v>61.725811</v>
      </c>
      <c r="E289">
        <v>145.83000200000001</v>
      </c>
      <c r="F289">
        <v>83.269333000000003</v>
      </c>
      <c r="G289">
        <v>70.903999999999996</v>
      </c>
      <c r="H289">
        <f t="shared" si="28"/>
        <v>1.0500722125548544E-2</v>
      </c>
      <c r="I289">
        <f t="shared" si="29"/>
        <v>5.4674625558012481E-3</v>
      </c>
      <c r="J289">
        <f t="shared" si="30"/>
        <v>9.2477910338453859E-4</v>
      </c>
      <c r="K289">
        <f t="shared" si="31"/>
        <v>4.9617600099113521E-3</v>
      </c>
      <c r="L289">
        <f t="shared" si="32"/>
        <v>2.4176311156391935E-3</v>
      </c>
      <c r="M289" s="86">
        <f t="shared" si="33"/>
        <v>3.3860045146728146E-4</v>
      </c>
      <c r="N289" s="2">
        <f t="shared" si="34"/>
        <v>4.8544709820569753E-3</v>
      </c>
    </row>
    <row r="290" spans="1:14" x14ac:dyDescent="0.2">
      <c r="A290" s="42">
        <v>42815</v>
      </c>
      <c r="B290">
        <v>133.84558100000001</v>
      </c>
      <c r="C290">
        <v>843.20001200000002</v>
      </c>
      <c r="D290">
        <v>61.041350999999999</v>
      </c>
      <c r="E290">
        <v>142.41999799999999</v>
      </c>
      <c r="F290">
        <v>83.241958999999994</v>
      </c>
      <c r="G290">
        <v>72.036000000000001</v>
      </c>
      <c r="H290">
        <f t="shared" si="28"/>
        <v>-1.1452083471000333E-2</v>
      </c>
      <c r="I290">
        <f t="shared" si="29"/>
        <v>-1.60681931292549E-2</v>
      </c>
      <c r="J290">
        <f t="shared" si="30"/>
        <v>-1.1088716193619577E-2</v>
      </c>
      <c r="K290">
        <f t="shared" si="31"/>
        <v>-2.3383418728884161E-2</v>
      </c>
      <c r="L290">
        <f t="shared" si="32"/>
        <v>-3.287404739990999E-4</v>
      </c>
      <c r="M290" s="86">
        <f t="shared" si="33"/>
        <v>1.5965248787092479E-2</v>
      </c>
      <c r="N290" s="2">
        <f t="shared" si="34"/>
        <v>-1.2464230399351616E-2</v>
      </c>
    </row>
    <row r="291" spans="1:14" x14ac:dyDescent="0.2">
      <c r="A291" s="42">
        <v>42816</v>
      </c>
      <c r="B291">
        <v>135.35786400000001</v>
      </c>
      <c r="C291">
        <v>848.05999799999995</v>
      </c>
      <c r="D291">
        <v>61.820881</v>
      </c>
      <c r="E291">
        <v>142.64999399999999</v>
      </c>
      <c r="F291">
        <v>83.059387000000001</v>
      </c>
      <c r="G291">
        <v>72.075999999999993</v>
      </c>
      <c r="H291">
        <f t="shared" si="28"/>
        <v>1.1298714449153136E-2</v>
      </c>
      <c r="I291">
        <f t="shared" si="29"/>
        <v>5.7637404303072228E-3</v>
      </c>
      <c r="J291">
        <f t="shared" si="30"/>
        <v>1.2770523378488153E-2</v>
      </c>
      <c r="K291">
        <f t="shared" si="31"/>
        <v>1.614913658403505E-3</v>
      </c>
      <c r="L291">
        <f t="shared" si="32"/>
        <v>-2.1932689018045971E-3</v>
      </c>
      <c r="M291" s="86">
        <f t="shared" si="33"/>
        <v>5.5527791659714645E-4</v>
      </c>
      <c r="N291" s="2">
        <f t="shared" si="34"/>
        <v>5.8509246029094832E-3</v>
      </c>
    </row>
    <row r="292" spans="1:14" x14ac:dyDescent="0.2">
      <c r="A292" s="42">
        <v>42817</v>
      </c>
      <c r="B292">
        <v>134.879257</v>
      </c>
      <c r="C292">
        <v>847.38000499999998</v>
      </c>
      <c r="D292">
        <v>61.668781000000003</v>
      </c>
      <c r="E292">
        <v>141.83999600000001</v>
      </c>
      <c r="F292">
        <v>82.858559</v>
      </c>
      <c r="G292">
        <v>71.906999999999996</v>
      </c>
      <c r="H292">
        <f t="shared" si="28"/>
        <v>-3.5358640115657476E-3</v>
      </c>
      <c r="I292">
        <f t="shared" si="29"/>
        <v>-8.0182180695187997E-4</v>
      </c>
      <c r="J292">
        <f t="shared" si="30"/>
        <v>-2.4603337503391006E-3</v>
      </c>
      <c r="K292">
        <f t="shared" si="31"/>
        <v>-5.6782196569877107E-3</v>
      </c>
      <c r="L292">
        <f t="shared" si="32"/>
        <v>-2.4178844469439839E-3</v>
      </c>
      <c r="M292" s="86">
        <f t="shared" si="33"/>
        <v>-2.3447472112769429E-3</v>
      </c>
      <c r="N292" s="2">
        <f t="shared" si="34"/>
        <v>-2.9788247345576848E-3</v>
      </c>
    </row>
    <row r="293" spans="1:14" x14ac:dyDescent="0.2">
      <c r="A293" s="42">
        <v>42818</v>
      </c>
      <c r="B293">
        <v>134.61128199999999</v>
      </c>
      <c r="C293">
        <v>845.60998500000005</v>
      </c>
      <c r="D293">
        <v>61.773364999999998</v>
      </c>
      <c r="E293">
        <v>142.020004</v>
      </c>
      <c r="F293">
        <v>82.675995</v>
      </c>
      <c r="G293">
        <v>71.021000000000001</v>
      </c>
      <c r="H293">
        <f t="shared" si="28"/>
        <v>-1.9867769585949525E-3</v>
      </c>
      <c r="I293">
        <f t="shared" si="29"/>
        <v>-2.088814923122869E-3</v>
      </c>
      <c r="J293">
        <f t="shared" si="30"/>
        <v>1.6958986103518985E-3</v>
      </c>
      <c r="K293">
        <f t="shared" si="31"/>
        <v>1.2690919703634692E-3</v>
      </c>
      <c r="L293">
        <f t="shared" si="32"/>
        <v>-2.2033209628953272E-3</v>
      </c>
      <c r="M293" s="86">
        <f t="shared" si="33"/>
        <v>-1.2321470788657512E-2</v>
      </c>
      <c r="N293" s="2">
        <f t="shared" si="34"/>
        <v>-6.6278445277955628E-4</v>
      </c>
    </row>
    <row r="294" spans="1:14" x14ac:dyDescent="0.2">
      <c r="A294" s="42">
        <v>42821</v>
      </c>
      <c r="B294">
        <v>134.84101899999999</v>
      </c>
      <c r="C294">
        <v>846.82000700000003</v>
      </c>
      <c r="D294">
        <v>61.887431999999997</v>
      </c>
      <c r="E294">
        <v>144.05999800000001</v>
      </c>
      <c r="F294">
        <v>82.602951000000004</v>
      </c>
      <c r="G294">
        <v>71.501000000000005</v>
      </c>
      <c r="H294">
        <f t="shared" si="28"/>
        <v>1.7066697277275771E-3</v>
      </c>
      <c r="I294">
        <f t="shared" si="29"/>
        <v>1.4309457332152727E-3</v>
      </c>
      <c r="J294">
        <f t="shared" si="30"/>
        <v>1.8465401714800318E-3</v>
      </c>
      <c r="K294">
        <f t="shared" si="31"/>
        <v>1.4364131407854398E-2</v>
      </c>
      <c r="L294">
        <f t="shared" si="32"/>
        <v>-8.8349707796072958E-4</v>
      </c>
      <c r="M294" s="86">
        <f t="shared" si="33"/>
        <v>6.7585643682854923E-3</v>
      </c>
      <c r="N294" s="2">
        <f t="shared" si="34"/>
        <v>3.6929579924633101E-3</v>
      </c>
    </row>
    <row r="295" spans="1:14" x14ac:dyDescent="0.2">
      <c r="A295" s="42">
        <v>42822</v>
      </c>
      <c r="B295">
        <v>137.63584900000001</v>
      </c>
      <c r="C295">
        <v>856</v>
      </c>
      <c r="D295">
        <v>62.068058000000001</v>
      </c>
      <c r="E295">
        <v>145.16999799999999</v>
      </c>
      <c r="F295">
        <v>82.849425999999994</v>
      </c>
      <c r="G295">
        <v>71.018000000000001</v>
      </c>
      <c r="H295">
        <f t="shared" si="28"/>
        <v>2.0726853154380411E-2</v>
      </c>
      <c r="I295">
        <f t="shared" si="29"/>
        <v>1.0840548078831547E-2</v>
      </c>
      <c r="J295">
        <f t="shared" si="30"/>
        <v>2.9186216678049226E-3</v>
      </c>
      <c r="K295">
        <f t="shared" si="31"/>
        <v>7.7051229724436421E-3</v>
      </c>
      <c r="L295">
        <f t="shared" si="32"/>
        <v>2.9838522354968837E-3</v>
      </c>
      <c r="M295" s="86">
        <f t="shared" si="33"/>
        <v>-6.755150277618552E-3</v>
      </c>
      <c r="N295" s="2">
        <f t="shared" si="34"/>
        <v>9.0349996217914813E-3</v>
      </c>
    </row>
    <row r="296" spans="1:14" x14ac:dyDescent="0.2">
      <c r="A296" s="42">
        <v>42823</v>
      </c>
      <c r="B296">
        <v>137.942093</v>
      </c>
      <c r="C296">
        <v>874.32000700000003</v>
      </c>
      <c r="D296">
        <v>62.239173999999998</v>
      </c>
      <c r="E296">
        <v>146.470001</v>
      </c>
      <c r="F296">
        <v>82.703377000000003</v>
      </c>
      <c r="G296">
        <v>70.38</v>
      </c>
      <c r="H296">
        <f t="shared" si="28"/>
        <v>2.2250307766837141E-3</v>
      </c>
      <c r="I296">
        <f t="shared" si="29"/>
        <v>2.1401877336448636E-2</v>
      </c>
      <c r="J296">
        <f t="shared" si="30"/>
        <v>2.7569091979645606E-3</v>
      </c>
      <c r="K296">
        <f t="shared" si="31"/>
        <v>8.9550390432601903E-3</v>
      </c>
      <c r="L296">
        <f t="shared" si="32"/>
        <v>-1.7628245245777656E-3</v>
      </c>
      <c r="M296" s="86">
        <f t="shared" si="33"/>
        <v>-8.9836379509420881E-3</v>
      </c>
      <c r="N296" s="2">
        <f t="shared" si="34"/>
        <v>6.7152063659558676E-3</v>
      </c>
    </row>
    <row r="297" spans="1:14" x14ac:dyDescent="0.2">
      <c r="A297" s="42">
        <v>42824</v>
      </c>
      <c r="B297">
        <v>137.76023900000001</v>
      </c>
      <c r="C297">
        <v>876.34002699999996</v>
      </c>
      <c r="D297">
        <v>62.467326999999997</v>
      </c>
      <c r="E297">
        <v>148.05999800000001</v>
      </c>
      <c r="F297">
        <v>82.338234</v>
      </c>
      <c r="G297">
        <v>69.957999999999998</v>
      </c>
      <c r="H297">
        <f t="shared" si="28"/>
        <v>-1.3183358034156193E-3</v>
      </c>
      <c r="I297">
        <f t="shared" si="29"/>
        <v>2.3103897701381676E-3</v>
      </c>
      <c r="J297">
        <f t="shared" si="30"/>
        <v>3.6657459496489933E-3</v>
      </c>
      <c r="K297">
        <f t="shared" si="31"/>
        <v>1.0855444726869437E-2</v>
      </c>
      <c r="L297">
        <f t="shared" si="32"/>
        <v>-4.4150917803514036E-3</v>
      </c>
      <c r="M297" s="86">
        <f t="shared" si="33"/>
        <v>-5.9960215970445733E-3</v>
      </c>
      <c r="N297" s="2">
        <f t="shared" si="34"/>
        <v>2.2196305725779154E-3</v>
      </c>
    </row>
    <row r="298" spans="1:14" x14ac:dyDescent="0.2">
      <c r="A298" s="42">
        <v>42825</v>
      </c>
      <c r="B298">
        <v>137.501846</v>
      </c>
      <c r="C298">
        <v>886.53997800000002</v>
      </c>
      <c r="D298">
        <v>62.609927999999996</v>
      </c>
      <c r="E298">
        <v>147.80999800000001</v>
      </c>
      <c r="F298">
        <v>82.018737999999999</v>
      </c>
      <c r="G298">
        <v>70.629000000000005</v>
      </c>
      <c r="H298">
        <f t="shared" si="28"/>
        <v>-1.8756718330026436E-3</v>
      </c>
      <c r="I298">
        <f t="shared" si="29"/>
        <v>1.1639261799917826E-2</v>
      </c>
      <c r="J298">
        <f t="shared" si="30"/>
        <v>2.2828093796937892E-3</v>
      </c>
      <c r="K298">
        <f t="shared" si="31"/>
        <v>-1.6885046830812465E-3</v>
      </c>
      <c r="L298">
        <f t="shared" si="32"/>
        <v>-3.8802872551286548E-3</v>
      </c>
      <c r="M298" s="86">
        <f t="shared" si="33"/>
        <v>9.5914691672147074E-3</v>
      </c>
      <c r="N298" s="2">
        <f t="shared" si="34"/>
        <v>1.2955214816798143E-3</v>
      </c>
    </row>
    <row r="299" spans="1:14" x14ac:dyDescent="0.2">
      <c r="A299" s="42">
        <v>42828</v>
      </c>
      <c r="B299">
        <v>137.54014599999999</v>
      </c>
      <c r="C299">
        <v>891.51000999999997</v>
      </c>
      <c r="D299">
        <v>62.315227999999998</v>
      </c>
      <c r="E299">
        <v>146.91999799999999</v>
      </c>
      <c r="F299">
        <v>81.863563999999997</v>
      </c>
      <c r="G299">
        <v>70.018000000000001</v>
      </c>
      <c r="H299">
        <f t="shared" si="28"/>
        <v>2.7854171499626596E-4</v>
      </c>
      <c r="I299">
        <f t="shared" si="29"/>
        <v>5.606100258684495E-3</v>
      </c>
      <c r="J299">
        <f t="shared" si="30"/>
        <v>-4.7069212409891108E-3</v>
      </c>
      <c r="K299">
        <f t="shared" si="31"/>
        <v>-6.021243569734807E-3</v>
      </c>
      <c r="L299">
        <f t="shared" si="32"/>
        <v>-1.8919335237760225E-3</v>
      </c>
      <c r="M299" s="86">
        <f t="shared" si="33"/>
        <v>-8.6508374746917579E-3</v>
      </c>
      <c r="N299" s="2">
        <f t="shared" si="34"/>
        <v>-1.3470912721638359E-3</v>
      </c>
    </row>
    <row r="300" spans="1:14" x14ac:dyDescent="0.2">
      <c r="A300" s="42">
        <v>42829</v>
      </c>
      <c r="B300">
        <v>138.564255</v>
      </c>
      <c r="C300">
        <v>906.830017</v>
      </c>
      <c r="D300">
        <v>62.486347000000002</v>
      </c>
      <c r="E300">
        <v>145.5</v>
      </c>
      <c r="F300">
        <v>82.073516999999995</v>
      </c>
      <c r="G300">
        <v>69.768000000000001</v>
      </c>
      <c r="H300">
        <f t="shared" si="28"/>
        <v>7.4458914708437924E-3</v>
      </c>
      <c r="I300">
        <f t="shared" si="29"/>
        <v>1.7184335372745881E-2</v>
      </c>
      <c r="J300">
        <f t="shared" si="30"/>
        <v>2.7460222082474682E-3</v>
      </c>
      <c r="K300">
        <f t="shared" si="31"/>
        <v>-9.6651103956589528E-3</v>
      </c>
      <c r="L300">
        <f t="shared" si="32"/>
        <v>2.5646696740444716E-3</v>
      </c>
      <c r="M300" s="86">
        <f t="shared" si="33"/>
        <v>-3.5705104401725272E-3</v>
      </c>
      <c r="N300" s="2">
        <f t="shared" si="34"/>
        <v>4.0551616660445327E-3</v>
      </c>
    </row>
    <row r="301" spans="1:14" x14ac:dyDescent="0.2">
      <c r="A301" s="42">
        <v>42830</v>
      </c>
      <c r="B301">
        <v>137.84639000000001</v>
      </c>
      <c r="C301">
        <v>909.28002900000001</v>
      </c>
      <c r="D301">
        <v>62.324733999999999</v>
      </c>
      <c r="E301">
        <v>143.61999499999999</v>
      </c>
      <c r="F301">
        <v>82.128281000000001</v>
      </c>
      <c r="G301">
        <v>70.337000000000003</v>
      </c>
      <c r="H301">
        <f t="shared" si="28"/>
        <v>-5.1807372687854387E-3</v>
      </c>
      <c r="I301">
        <f t="shared" si="29"/>
        <v>2.7017323578515987E-3</v>
      </c>
      <c r="J301">
        <f t="shared" si="30"/>
        <v>-2.5863729880065268E-3</v>
      </c>
      <c r="K301">
        <f t="shared" si="31"/>
        <v>-1.2920996563573961E-2</v>
      </c>
      <c r="L301">
        <f t="shared" si="32"/>
        <v>6.6725543149327704E-4</v>
      </c>
      <c r="M301" s="86">
        <f t="shared" si="33"/>
        <v>8.1556014218553286E-3</v>
      </c>
      <c r="N301" s="2">
        <f t="shared" si="34"/>
        <v>-3.4638238062042102E-3</v>
      </c>
    </row>
    <row r="302" spans="1:14" x14ac:dyDescent="0.2">
      <c r="A302" s="42">
        <v>42831</v>
      </c>
      <c r="B302">
        <v>137.501846</v>
      </c>
      <c r="C302">
        <v>898.28002900000001</v>
      </c>
      <c r="D302">
        <v>62.486347000000002</v>
      </c>
      <c r="E302">
        <v>143.740005</v>
      </c>
      <c r="F302">
        <v>81.607956000000001</v>
      </c>
      <c r="G302">
        <v>70.313000000000002</v>
      </c>
      <c r="H302">
        <f t="shared" si="28"/>
        <v>-2.4994778608276448E-3</v>
      </c>
      <c r="I302">
        <f t="shared" si="29"/>
        <v>-1.2097483337556069E-2</v>
      </c>
      <c r="J302">
        <f t="shared" si="30"/>
        <v>2.5930796591928122E-3</v>
      </c>
      <c r="K302">
        <f t="shared" si="31"/>
        <v>8.3560788315030737E-4</v>
      </c>
      <c r="L302">
        <f t="shared" si="32"/>
        <v>-6.3355155333154932E-3</v>
      </c>
      <c r="M302" s="86">
        <f t="shared" si="33"/>
        <v>-3.4121443905769239E-4</v>
      </c>
      <c r="N302" s="2">
        <f t="shared" si="34"/>
        <v>-3.5007578378712179E-3</v>
      </c>
    </row>
    <row r="303" spans="1:14" x14ac:dyDescent="0.2">
      <c r="A303" s="42">
        <v>42832</v>
      </c>
      <c r="B303">
        <v>137.19555700000001</v>
      </c>
      <c r="C303">
        <v>894.88000499999998</v>
      </c>
      <c r="D303">
        <v>62.438808000000002</v>
      </c>
      <c r="E303">
        <v>143.11000100000001</v>
      </c>
      <c r="F303">
        <v>81.452788999999996</v>
      </c>
      <c r="G303">
        <v>70.846000000000004</v>
      </c>
      <c r="H303">
        <f t="shared" si="28"/>
        <v>-2.227526458081097E-3</v>
      </c>
      <c r="I303">
        <f t="shared" si="29"/>
        <v>-3.7850379505654469E-3</v>
      </c>
      <c r="J303">
        <f t="shared" si="30"/>
        <v>-7.6079019309610856E-4</v>
      </c>
      <c r="K303">
        <f t="shared" si="31"/>
        <v>-4.3829412695511275E-3</v>
      </c>
      <c r="L303">
        <f t="shared" si="32"/>
        <v>-1.9013709888776754E-3</v>
      </c>
      <c r="M303" s="86">
        <f t="shared" si="33"/>
        <v>7.5803905394450704E-3</v>
      </c>
      <c r="N303" s="2">
        <f t="shared" si="34"/>
        <v>-2.611533372034291E-3</v>
      </c>
    </row>
    <row r="304" spans="1:14" x14ac:dyDescent="0.2">
      <c r="A304" s="42">
        <v>42835</v>
      </c>
      <c r="B304">
        <v>137.032837</v>
      </c>
      <c r="C304">
        <v>907.03997800000002</v>
      </c>
      <c r="D304">
        <v>62.296191999999998</v>
      </c>
      <c r="E304">
        <v>143.85000600000001</v>
      </c>
      <c r="F304">
        <v>81.690132000000006</v>
      </c>
      <c r="G304">
        <v>71.078999999999994</v>
      </c>
      <c r="H304">
        <f t="shared" si="28"/>
        <v>-1.1860442390274146E-3</v>
      </c>
      <c r="I304">
        <f t="shared" si="29"/>
        <v>1.3588383841473848E-2</v>
      </c>
      <c r="J304">
        <f t="shared" si="30"/>
        <v>-2.284092290807407E-3</v>
      </c>
      <c r="K304">
        <f t="shared" si="31"/>
        <v>5.1708825017756548E-3</v>
      </c>
      <c r="L304">
        <f t="shared" si="32"/>
        <v>2.9138719854026099E-3</v>
      </c>
      <c r="M304" s="86">
        <f t="shared" si="33"/>
        <v>3.2888236456538105E-3</v>
      </c>
      <c r="N304" s="2">
        <f t="shared" si="34"/>
        <v>3.6406003597634585E-3</v>
      </c>
    </row>
    <row r="305" spans="1:14" x14ac:dyDescent="0.2">
      <c r="A305" s="42">
        <v>42836</v>
      </c>
      <c r="B305">
        <v>135.55886799999999</v>
      </c>
      <c r="C305">
        <v>902.35998500000005</v>
      </c>
      <c r="D305">
        <v>62.248676000000003</v>
      </c>
      <c r="E305">
        <v>144.35000600000001</v>
      </c>
      <c r="F305">
        <v>81.973106000000001</v>
      </c>
      <c r="G305">
        <v>71.075999999999993</v>
      </c>
      <c r="H305">
        <f t="shared" si="28"/>
        <v>-1.0756319669569499E-2</v>
      </c>
      <c r="I305">
        <f t="shared" si="29"/>
        <v>-5.1596325559092032E-3</v>
      </c>
      <c r="J305">
        <f t="shared" si="30"/>
        <v>-7.6274325082333386E-4</v>
      </c>
      <c r="K305">
        <f t="shared" si="31"/>
        <v>3.4758427469234864E-3</v>
      </c>
      <c r="L305">
        <f t="shared" si="32"/>
        <v>3.4639924440322341E-3</v>
      </c>
      <c r="M305" s="86">
        <f t="shared" si="33"/>
        <v>-4.220655889925455E-5</v>
      </c>
      <c r="N305" s="2">
        <f t="shared" si="34"/>
        <v>-1.9477720570692629E-3</v>
      </c>
    </row>
    <row r="306" spans="1:14" x14ac:dyDescent="0.2">
      <c r="A306" s="42">
        <v>42837</v>
      </c>
      <c r="B306">
        <v>135.721542</v>
      </c>
      <c r="C306">
        <v>896.22997999999995</v>
      </c>
      <c r="D306">
        <v>62.011012999999998</v>
      </c>
      <c r="E306">
        <v>143.83000200000001</v>
      </c>
      <c r="F306">
        <v>82.438652000000005</v>
      </c>
      <c r="G306">
        <v>70.989000000000004</v>
      </c>
      <c r="H306">
        <f t="shared" si="28"/>
        <v>1.2000247744766485E-3</v>
      </c>
      <c r="I306">
        <f t="shared" si="29"/>
        <v>-6.7933032291985955E-3</v>
      </c>
      <c r="J306">
        <f t="shared" si="30"/>
        <v>-3.8179607225703053E-3</v>
      </c>
      <c r="K306">
        <f t="shared" si="31"/>
        <v>-3.6023829469047624E-3</v>
      </c>
      <c r="L306">
        <f t="shared" si="32"/>
        <v>5.6792529003354261E-3</v>
      </c>
      <c r="M306" s="86">
        <f t="shared" si="33"/>
        <v>-1.2240418706734916E-3</v>
      </c>
      <c r="N306" s="2">
        <f t="shared" si="34"/>
        <v>-1.4668738447723179E-3</v>
      </c>
    </row>
    <row r="307" spans="1:14" x14ac:dyDescent="0.2">
      <c r="A307" s="42">
        <v>42838</v>
      </c>
      <c r="B307">
        <v>135.00372300000001</v>
      </c>
      <c r="C307">
        <v>884.669983</v>
      </c>
      <c r="D307">
        <v>61.744827000000001</v>
      </c>
      <c r="E307">
        <v>142.91999799999999</v>
      </c>
      <c r="F307">
        <v>82.183052000000004</v>
      </c>
      <c r="G307">
        <v>70.373000000000005</v>
      </c>
      <c r="H307">
        <f t="shared" si="28"/>
        <v>-5.2889098474875234E-3</v>
      </c>
      <c r="I307">
        <f t="shared" si="29"/>
        <v>-1.289847166237393E-2</v>
      </c>
      <c r="J307">
        <f t="shared" si="30"/>
        <v>-4.2925600973491209E-3</v>
      </c>
      <c r="K307">
        <f t="shared" si="31"/>
        <v>-6.3269414402150597E-3</v>
      </c>
      <c r="L307">
        <f t="shared" si="32"/>
        <v>-3.1004873781779103E-3</v>
      </c>
      <c r="M307" s="86">
        <f t="shared" si="33"/>
        <v>-8.6774007240558344E-3</v>
      </c>
      <c r="N307" s="2">
        <f t="shared" si="34"/>
        <v>-6.3814740851207098E-3</v>
      </c>
    </row>
    <row r="308" spans="1:14" x14ac:dyDescent="0.2">
      <c r="A308" s="42">
        <v>42842</v>
      </c>
      <c r="B308">
        <v>135.75027499999999</v>
      </c>
      <c r="C308">
        <v>901.98999000000003</v>
      </c>
      <c r="D308">
        <v>62.248676000000003</v>
      </c>
      <c r="E308">
        <v>147.25</v>
      </c>
      <c r="F308">
        <v>82.511680999999996</v>
      </c>
      <c r="G308">
        <v>70.247</v>
      </c>
      <c r="H308">
        <f t="shared" si="28"/>
        <v>5.5298623135006421E-3</v>
      </c>
      <c r="I308">
        <f t="shared" si="29"/>
        <v>1.9577929999688971E-2</v>
      </c>
      <c r="J308">
        <f t="shared" si="30"/>
        <v>8.1601815808796819E-3</v>
      </c>
      <c r="K308">
        <f t="shared" si="31"/>
        <v>3.0296683883244999E-2</v>
      </c>
      <c r="L308">
        <f t="shared" si="32"/>
        <v>3.9987441692965146E-3</v>
      </c>
      <c r="M308" s="86">
        <f t="shared" si="33"/>
        <v>-1.7904594091484626E-3</v>
      </c>
      <c r="N308" s="2">
        <f t="shared" si="34"/>
        <v>1.3512680389322162E-2</v>
      </c>
    </row>
    <row r="309" spans="1:14" x14ac:dyDescent="0.2">
      <c r="A309" s="42">
        <v>42843</v>
      </c>
      <c r="B309">
        <v>135.14730800000001</v>
      </c>
      <c r="C309">
        <v>903.78002900000001</v>
      </c>
      <c r="D309">
        <v>62.163124000000003</v>
      </c>
      <c r="E309">
        <v>143.36000100000001</v>
      </c>
      <c r="F309">
        <v>82.885941000000003</v>
      </c>
      <c r="G309">
        <v>72.225999999999999</v>
      </c>
      <c r="H309">
        <f t="shared" si="28"/>
        <v>-4.4417368583597955E-3</v>
      </c>
      <c r="I309">
        <f t="shared" si="29"/>
        <v>1.9845441965492087E-3</v>
      </c>
      <c r="J309">
        <f t="shared" si="30"/>
        <v>-1.3743585486059148E-3</v>
      </c>
      <c r="K309">
        <f t="shared" si="31"/>
        <v>-2.6417650254668856E-2</v>
      </c>
      <c r="L309">
        <f t="shared" si="32"/>
        <v>4.5358426281486945E-3</v>
      </c>
      <c r="M309" s="86">
        <f t="shared" si="33"/>
        <v>2.817202158099277E-2</v>
      </c>
      <c r="N309" s="2">
        <f t="shared" si="34"/>
        <v>-5.1426717673873331E-3</v>
      </c>
    </row>
    <row r="310" spans="1:14" x14ac:dyDescent="0.2">
      <c r="A310" s="42">
        <v>42844</v>
      </c>
      <c r="B310">
        <v>134.64956699999999</v>
      </c>
      <c r="C310">
        <v>899.20001200000002</v>
      </c>
      <c r="D310">
        <v>61.830387000000002</v>
      </c>
      <c r="E310">
        <v>139.759995</v>
      </c>
      <c r="F310">
        <v>82.416458000000006</v>
      </c>
      <c r="G310">
        <v>72.269000000000005</v>
      </c>
      <c r="H310">
        <f t="shared" si="28"/>
        <v>-3.6829516426625311E-3</v>
      </c>
      <c r="I310">
        <f t="shared" si="29"/>
        <v>-5.0676235953870559E-3</v>
      </c>
      <c r="J310">
        <f t="shared" si="30"/>
        <v>-5.3526428304986988E-3</v>
      </c>
      <c r="K310">
        <f t="shared" si="31"/>
        <v>-2.5111648820370803E-2</v>
      </c>
      <c r="L310">
        <f t="shared" si="32"/>
        <v>-5.6642054651945949E-3</v>
      </c>
      <c r="M310" s="86">
        <f t="shared" si="33"/>
        <v>5.9535347381838076E-4</v>
      </c>
      <c r="N310" s="2">
        <f t="shared" si="34"/>
        <v>-8.9758144708227371E-3</v>
      </c>
    </row>
    <row r="311" spans="1:14" x14ac:dyDescent="0.2">
      <c r="A311" s="42">
        <v>42845</v>
      </c>
      <c r="B311">
        <v>136.334137</v>
      </c>
      <c r="C311">
        <v>902.05999799999995</v>
      </c>
      <c r="D311">
        <v>62.267696000000001</v>
      </c>
      <c r="E311">
        <v>141.179993</v>
      </c>
      <c r="F311">
        <v>82.168114000000003</v>
      </c>
      <c r="G311">
        <v>72</v>
      </c>
      <c r="H311">
        <f t="shared" si="28"/>
        <v>1.2510771757624798E-2</v>
      </c>
      <c r="I311">
        <f t="shared" si="29"/>
        <v>3.1805893703657283E-3</v>
      </c>
      <c r="J311">
        <f t="shared" si="30"/>
        <v>7.0727197615631787E-3</v>
      </c>
      <c r="K311">
        <f t="shared" si="31"/>
        <v>1.0160260809969209E-2</v>
      </c>
      <c r="L311">
        <f t="shared" si="32"/>
        <v>-3.0132816433339443E-3</v>
      </c>
      <c r="M311" s="86">
        <f t="shared" si="33"/>
        <v>-3.7222045413663595E-3</v>
      </c>
      <c r="N311" s="2">
        <f t="shared" si="34"/>
        <v>5.9822120112377935E-3</v>
      </c>
    </row>
    <row r="312" spans="1:14" x14ac:dyDescent="0.2">
      <c r="A312" s="42">
        <v>42846</v>
      </c>
      <c r="B312">
        <v>136.17143200000001</v>
      </c>
      <c r="C312">
        <v>898.53002900000001</v>
      </c>
      <c r="D312">
        <v>63.123283000000001</v>
      </c>
      <c r="E312">
        <v>142.86999499999999</v>
      </c>
      <c r="F312">
        <v>81.515038000000004</v>
      </c>
      <c r="G312">
        <v>72.341999999999999</v>
      </c>
      <c r="H312">
        <f t="shared" si="28"/>
        <v>-1.1934281727252825E-3</v>
      </c>
      <c r="I312">
        <f t="shared" si="29"/>
        <v>-3.9132308358938422E-3</v>
      </c>
      <c r="J312">
        <f t="shared" si="30"/>
        <v>1.3740463433880705E-2</v>
      </c>
      <c r="K312">
        <f t="shared" si="31"/>
        <v>1.1970548829818916E-2</v>
      </c>
      <c r="L312">
        <f t="shared" si="32"/>
        <v>-7.9480466108787489E-3</v>
      </c>
      <c r="M312" s="86">
        <f t="shared" si="33"/>
        <v>4.7499999999999825E-3</v>
      </c>
      <c r="N312" s="2">
        <f t="shared" si="34"/>
        <v>2.5312613288403498E-3</v>
      </c>
    </row>
    <row r="313" spans="1:14" x14ac:dyDescent="0.2">
      <c r="A313" s="42">
        <v>42849</v>
      </c>
      <c r="B313">
        <v>137.482697</v>
      </c>
      <c r="C313">
        <v>907.40997300000004</v>
      </c>
      <c r="D313">
        <v>64.197509999999994</v>
      </c>
      <c r="E313">
        <v>143.83000200000001</v>
      </c>
      <c r="F313">
        <v>82.370482999999993</v>
      </c>
      <c r="G313">
        <v>71.343000000000004</v>
      </c>
      <c r="H313">
        <f t="shared" si="28"/>
        <v>9.6295161234699472E-3</v>
      </c>
      <c r="I313">
        <f t="shared" si="29"/>
        <v>9.8827459443762491E-3</v>
      </c>
      <c r="J313">
        <f t="shared" si="30"/>
        <v>1.7017920313174988E-2</v>
      </c>
      <c r="K313">
        <f t="shared" si="31"/>
        <v>6.7194444851770225E-3</v>
      </c>
      <c r="L313">
        <f t="shared" si="32"/>
        <v>1.0494321305474811E-2</v>
      </c>
      <c r="M313" s="86">
        <f t="shared" si="33"/>
        <v>-1.3809405324707574E-2</v>
      </c>
      <c r="N313" s="2">
        <f t="shared" si="34"/>
        <v>1.0748789634334604E-2</v>
      </c>
    </row>
    <row r="314" spans="1:14" x14ac:dyDescent="0.2">
      <c r="A314" s="42">
        <v>42850</v>
      </c>
      <c r="B314">
        <v>138.33454900000001</v>
      </c>
      <c r="C314">
        <v>907.61999500000002</v>
      </c>
      <c r="D314">
        <v>64.568282999999994</v>
      </c>
      <c r="E314">
        <v>152.16000399999999</v>
      </c>
      <c r="F314">
        <v>82.784378000000004</v>
      </c>
      <c r="G314">
        <v>72.084999999999994</v>
      </c>
      <c r="H314">
        <f t="shared" si="28"/>
        <v>6.1960669857968236E-3</v>
      </c>
      <c r="I314">
        <f t="shared" si="29"/>
        <v>2.3145216192150097E-4</v>
      </c>
      <c r="J314">
        <f t="shared" si="30"/>
        <v>5.7755043770389199E-3</v>
      </c>
      <c r="K314">
        <f t="shared" si="31"/>
        <v>5.7915607899386518E-2</v>
      </c>
      <c r="L314">
        <f t="shared" si="32"/>
        <v>5.0247975357873139E-3</v>
      </c>
      <c r="M314" s="86">
        <f t="shared" si="33"/>
        <v>1.0400459750781299E-2</v>
      </c>
      <c r="N314" s="2">
        <f t="shared" si="34"/>
        <v>1.5028685791986216E-2</v>
      </c>
    </row>
    <row r="315" spans="1:14" x14ac:dyDescent="0.2">
      <c r="A315" s="42">
        <v>42851</v>
      </c>
      <c r="B315">
        <v>137.520996</v>
      </c>
      <c r="C315">
        <v>909.28997800000002</v>
      </c>
      <c r="D315">
        <v>64.482712000000006</v>
      </c>
      <c r="E315">
        <v>150.16999799999999</v>
      </c>
      <c r="F315">
        <v>80.705566000000005</v>
      </c>
      <c r="G315">
        <v>73.376999999999995</v>
      </c>
      <c r="H315">
        <f t="shared" si="28"/>
        <v>-5.8810543416743495E-3</v>
      </c>
      <c r="I315">
        <f t="shared" si="29"/>
        <v>1.8399583627507039E-3</v>
      </c>
      <c r="J315">
        <f t="shared" si="30"/>
        <v>-1.325279162216338E-3</v>
      </c>
      <c r="K315">
        <f t="shared" si="31"/>
        <v>-1.3078377679327572E-2</v>
      </c>
      <c r="L315">
        <f t="shared" si="32"/>
        <v>-2.5111162881479875E-2</v>
      </c>
      <c r="M315" s="86">
        <f t="shared" si="33"/>
        <v>1.792328501075122E-2</v>
      </c>
      <c r="N315" s="2">
        <f t="shared" si="34"/>
        <v>-8.7111831403894856E-3</v>
      </c>
    </row>
    <row r="316" spans="1:14" x14ac:dyDescent="0.2">
      <c r="A316" s="42">
        <v>42852</v>
      </c>
      <c r="B316">
        <v>137.626251</v>
      </c>
      <c r="C316">
        <v>918.38000499999998</v>
      </c>
      <c r="D316">
        <v>64.900993</v>
      </c>
      <c r="E316">
        <v>153.08000200000001</v>
      </c>
      <c r="F316">
        <v>80.659599</v>
      </c>
      <c r="G316">
        <v>73.578000000000003</v>
      </c>
      <c r="H316">
        <f t="shared" si="28"/>
        <v>7.6537403786691347E-4</v>
      </c>
      <c r="I316">
        <f t="shared" si="29"/>
        <v>9.9968406338246957E-3</v>
      </c>
      <c r="J316">
        <f t="shared" si="30"/>
        <v>6.486715385047595E-3</v>
      </c>
      <c r="K316">
        <f t="shared" si="31"/>
        <v>1.937806511790734E-2</v>
      </c>
      <c r="L316">
        <f t="shared" si="32"/>
        <v>-5.6956418594480247E-4</v>
      </c>
      <c r="M316" s="86">
        <f t="shared" si="33"/>
        <v>2.739277975387487E-3</v>
      </c>
      <c r="N316" s="2">
        <f t="shared" si="34"/>
        <v>7.2114861977403489E-3</v>
      </c>
    </row>
    <row r="317" spans="1:14" x14ac:dyDescent="0.2">
      <c r="A317" s="42">
        <v>42853</v>
      </c>
      <c r="B317">
        <v>137.49226400000001</v>
      </c>
      <c r="C317">
        <v>924.98999000000003</v>
      </c>
      <c r="D317">
        <v>65.081626999999997</v>
      </c>
      <c r="E317">
        <v>152.199997</v>
      </c>
      <c r="F317">
        <v>80.328452999999996</v>
      </c>
      <c r="G317">
        <v>73.763999999999996</v>
      </c>
      <c r="H317">
        <f t="shared" si="28"/>
        <v>-9.7355699967436107E-4</v>
      </c>
      <c r="I317">
        <f t="shared" si="29"/>
        <v>7.1974400183070749E-3</v>
      </c>
      <c r="J317">
        <f t="shared" si="30"/>
        <v>2.7832239793310672E-3</v>
      </c>
      <c r="K317">
        <f t="shared" si="31"/>
        <v>-5.7486607558315242E-3</v>
      </c>
      <c r="L317">
        <f t="shared" si="32"/>
        <v>-4.1054754065911478E-3</v>
      </c>
      <c r="M317" s="86">
        <f t="shared" si="33"/>
        <v>2.5279295441571234E-3</v>
      </c>
      <c r="N317" s="2">
        <f t="shared" si="34"/>
        <v>-1.694058328917783E-4</v>
      </c>
    </row>
    <row r="318" spans="1:14" x14ac:dyDescent="0.2">
      <c r="A318" s="42">
        <v>42856</v>
      </c>
      <c r="B318">
        <v>140.29667699999999</v>
      </c>
      <c r="C318">
        <v>948.22997999999995</v>
      </c>
      <c r="D318">
        <v>65.984741</v>
      </c>
      <c r="E318">
        <v>155.35000600000001</v>
      </c>
      <c r="F318">
        <v>80.107697000000002</v>
      </c>
      <c r="G318">
        <v>73.433000000000007</v>
      </c>
      <c r="H318">
        <f t="shared" si="28"/>
        <v>2.0396878474558993E-2</v>
      </c>
      <c r="I318">
        <f t="shared" si="29"/>
        <v>2.5124585402270052E-2</v>
      </c>
      <c r="J318">
        <f t="shared" si="30"/>
        <v>1.3876635259902188E-2</v>
      </c>
      <c r="K318">
        <f t="shared" si="31"/>
        <v>2.0696511577460882E-2</v>
      </c>
      <c r="L318">
        <f t="shared" si="32"/>
        <v>-2.7481669539931811E-3</v>
      </c>
      <c r="M318" s="86">
        <f t="shared" si="33"/>
        <v>-4.487283769860486E-3</v>
      </c>
      <c r="N318" s="2">
        <f t="shared" si="34"/>
        <v>1.5469288752039791E-2</v>
      </c>
    </row>
    <row r="319" spans="1:14" x14ac:dyDescent="0.2">
      <c r="A319" s="42">
        <v>42857</v>
      </c>
      <c r="B319">
        <v>141.18678299999999</v>
      </c>
      <c r="C319">
        <v>946.94000200000005</v>
      </c>
      <c r="D319">
        <v>65.880165000000005</v>
      </c>
      <c r="E319">
        <v>156.449997</v>
      </c>
      <c r="F319">
        <v>79.307441999999995</v>
      </c>
      <c r="G319">
        <v>73.795000000000002</v>
      </c>
      <c r="H319">
        <f t="shared" si="28"/>
        <v>6.3444553287602314E-3</v>
      </c>
      <c r="I319">
        <f t="shared" si="29"/>
        <v>-1.3604062592493707E-3</v>
      </c>
      <c r="J319">
        <f t="shared" si="30"/>
        <v>-1.584851261293796E-3</v>
      </c>
      <c r="K319">
        <f t="shared" si="31"/>
        <v>7.0807271162898347E-3</v>
      </c>
      <c r="L319">
        <f t="shared" si="32"/>
        <v>-9.9897391882331488E-3</v>
      </c>
      <c r="M319" s="86">
        <f t="shared" si="33"/>
        <v>4.9296637751418942E-3</v>
      </c>
      <c r="N319" s="2">
        <f t="shared" si="34"/>
        <v>9.8037147254750098E-5</v>
      </c>
    </row>
    <row r="320" spans="1:14" x14ac:dyDescent="0.2">
      <c r="A320" s="42">
        <v>42858</v>
      </c>
      <c r="B320">
        <v>140.75611900000001</v>
      </c>
      <c r="C320">
        <v>941.03002900000001</v>
      </c>
      <c r="D320">
        <v>65.671036000000001</v>
      </c>
      <c r="E320">
        <v>155.58999600000001</v>
      </c>
      <c r="F320">
        <v>79.500618000000003</v>
      </c>
      <c r="G320">
        <v>73.816000000000003</v>
      </c>
      <c r="H320">
        <f t="shared" si="28"/>
        <v>-3.0503138526782559E-3</v>
      </c>
      <c r="I320">
        <f t="shared" si="29"/>
        <v>-6.2411271965676614E-3</v>
      </c>
      <c r="J320">
        <f t="shared" si="30"/>
        <v>-3.1743848850409578E-3</v>
      </c>
      <c r="K320">
        <f t="shared" si="31"/>
        <v>-5.4969703834509033E-3</v>
      </c>
      <c r="L320">
        <f t="shared" si="32"/>
        <v>2.4357865432100083E-3</v>
      </c>
      <c r="M320" s="86">
        <f t="shared" si="33"/>
        <v>2.8457212548276705E-4</v>
      </c>
      <c r="N320" s="2">
        <f t="shared" si="34"/>
        <v>-3.1054019549055546E-3</v>
      </c>
    </row>
    <row r="321" spans="1:14" x14ac:dyDescent="0.2">
      <c r="A321" s="42">
        <v>42859</v>
      </c>
      <c r="B321">
        <v>140.248795</v>
      </c>
      <c r="C321">
        <v>937.53002900000001</v>
      </c>
      <c r="D321">
        <v>65.414337000000003</v>
      </c>
      <c r="E321">
        <v>157.25</v>
      </c>
      <c r="F321">
        <v>79.518996999999999</v>
      </c>
      <c r="G321">
        <v>75.447999999999993</v>
      </c>
      <c r="H321">
        <f t="shared" si="28"/>
        <v>-3.6042766993313533E-3</v>
      </c>
      <c r="I321">
        <f t="shared" si="29"/>
        <v>-3.7193287059280444E-3</v>
      </c>
      <c r="J321">
        <f t="shared" si="30"/>
        <v>-3.9088617392909345E-3</v>
      </c>
      <c r="K321">
        <f t="shared" si="31"/>
        <v>1.06690921182361E-2</v>
      </c>
      <c r="L321">
        <f t="shared" si="32"/>
        <v>2.3118059283508874E-4</v>
      </c>
      <c r="M321" s="86">
        <f t="shared" si="33"/>
        <v>2.2109027853039864E-2</v>
      </c>
      <c r="N321" s="2">
        <f t="shared" si="34"/>
        <v>-6.6438886695828839E-5</v>
      </c>
    </row>
    <row r="322" spans="1:14" x14ac:dyDescent="0.2">
      <c r="A322" s="42">
        <v>42860</v>
      </c>
      <c r="B322">
        <v>142.57463100000001</v>
      </c>
      <c r="C322">
        <v>934.15002400000003</v>
      </c>
      <c r="D322">
        <v>65.594977999999998</v>
      </c>
      <c r="E322">
        <v>156.60000600000001</v>
      </c>
      <c r="F322">
        <v>79.564994999999996</v>
      </c>
      <c r="G322">
        <v>75.206999999999994</v>
      </c>
      <c r="H322">
        <f t="shared" si="28"/>
        <v>1.6583643374618724E-2</v>
      </c>
      <c r="I322">
        <f t="shared" si="29"/>
        <v>-3.6052231880030618E-3</v>
      </c>
      <c r="J322">
        <f t="shared" si="30"/>
        <v>2.7614894270042707E-3</v>
      </c>
      <c r="K322">
        <f t="shared" si="31"/>
        <v>-4.1335071542129885E-3</v>
      </c>
      <c r="L322">
        <f t="shared" si="32"/>
        <v>5.784529701751309E-4</v>
      </c>
      <c r="M322" s="86">
        <f t="shared" si="33"/>
        <v>-3.194252995440564E-3</v>
      </c>
      <c r="N322" s="2">
        <f t="shared" si="34"/>
        <v>2.4369710859164155E-3</v>
      </c>
    </row>
    <row r="323" spans="1:14" x14ac:dyDescent="0.2">
      <c r="A323" s="42">
        <v>42863</v>
      </c>
      <c r="B323">
        <v>146.45105000000001</v>
      </c>
      <c r="C323">
        <v>949.03997800000002</v>
      </c>
      <c r="D323">
        <v>65.537918000000005</v>
      </c>
      <c r="E323">
        <v>156.38000500000001</v>
      </c>
      <c r="F323">
        <v>79.611000000000004</v>
      </c>
      <c r="G323">
        <v>75.456999999999994</v>
      </c>
      <c r="H323">
        <f t="shared" si="28"/>
        <v>2.7188700912717061E-2</v>
      </c>
      <c r="I323">
        <f t="shared" si="29"/>
        <v>1.5939574605202803E-2</v>
      </c>
      <c r="J323">
        <f t="shared" si="30"/>
        <v>-8.6988366700866619E-4</v>
      </c>
      <c r="K323">
        <f t="shared" si="31"/>
        <v>-1.4048594608610445E-3</v>
      </c>
      <c r="L323">
        <f t="shared" si="32"/>
        <v>5.7820653416754532E-4</v>
      </c>
      <c r="M323" s="86">
        <f t="shared" si="33"/>
        <v>3.3241586554443071E-3</v>
      </c>
      <c r="N323" s="2">
        <f t="shared" si="34"/>
        <v>8.286347784843542E-3</v>
      </c>
    </row>
    <row r="324" spans="1:14" x14ac:dyDescent="0.2">
      <c r="A324" s="42">
        <v>42864</v>
      </c>
      <c r="B324">
        <v>147.389038</v>
      </c>
      <c r="C324">
        <v>952.82000700000003</v>
      </c>
      <c r="D324">
        <v>65.633010999999996</v>
      </c>
      <c r="E324">
        <v>157.46000699999999</v>
      </c>
      <c r="F324">
        <v>79.473006999999996</v>
      </c>
      <c r="G324">
        <v>75.566000000000003</v>
      </c>
      <c r="H324">
        <f t="shared" si="28"/>
        <v>6.4047884941759716E-3</v>
      </c>
      <c r="I324">
        <f t="shared" si="29"/>
        <v>3.9830029162375427E-3</v>
      </c>
      <c r="J324">
        <f t="shared" si="30"/>
        <v>1.4509615639604454E-3</v>
      </c>
      <c r="K324">
        <f t="shared" si="31"/>
        <v>6.9062665652170748E-3</v>
      </c>
      <c r="L324">
        <f t="shared" si="32"/>
        <v>-1.7333408699803882E-3</v>
      </c>
      <c r="M324" s="86">
        <f t="shared" si="33"/>
        <v>1.4445313224751696E-3</v>
      </c>
      <c r="N324" s="2">
        <f t="shared" si="34"/>
        <v>3.4023357339221291E-3</v>
      </c>
    </row>
    <row r="325" spans="1:14" x14ac:dyDescent="0.2">
      <c r="A325" s="42">
        <v>42865</v>
      </c>
      <c r="B325">
        <v>146.69030799999999</v>
      </c>
      <c r="C325">
        <v>948.95001200000002</v>
      </c>
      <c r="D325">
        <v>65.889679000000001</v>
      </c>
      <c r="E325">
        <v>160.279999</v>
      </c>
      <c r="F325">
        <v>79.555801000000002</v>
      </c>
      <c r="G325">
        <v>74.317999999999998</v>
      </c>
      <c r="H325">
        <f t="shared" ref="H325:H388" si="35">(B325-B324)/B324</f>
        <v>-4.7407189128950812E-3</v>
      </c>
      <c r="I325">
        <f t="shared" ref="I325:I388" si="36">(C325-C324)/C324</f>
        <v>-4.0616223122611414E-3</v>
      </c>
      <c r="J325">
        <f t="shared" ref="J325:J388" si="37">(D325-D324)/D324</f>
        <v>3.9106540457210593E-3</v>
      </c>
      <c r="K325">
        <f t="shared" ref="K325:K388" si="38">(E325-E324)/E324</f>
        <v>1.7909258698305619E-2</v>
      </c>
      <c r="L325">
        <f t="shared" ref="L325:L388" si="39">(F325-F324)/F324</f>
        <v>1.0417876852200512E-3</v>
      </c>
      <c r="M325" s="86">
        <f t="shared" ref="M325:M388" si="40">(G325-G324)/G324</f>
        <v>-1.6515364052616319E-2</v>
      </c>
      <c r="N325" s="2">
        <f t="shared" ref="N325:N388" si="41">MMULT(H325:L325,$P$2:$P$6)</f>
        <v>2.8118718408181014E-3</v>
      </c>
    </row>
    <row r="326" spans="1:14" x14ac:dyDescent="0.2">
      <c r="A326" s="42">
        <v>42866</v>
      </c>
      <c r="B326">
        <v>147.958923</v>
      </c>
      <c r="C326">
        <v>947.61999500000002</v>
      </c>
      <c r="D326">
        <v>65.081626999999997</v>
      </c>
      <c r="E326">
        <v>158.53999300000001</v>
      </c>
      <c r="F326">
        <v>79.261452000000006</v>
      </c>
      <c r="G326">
        <v>73.534000000000006</v>
      </c>
      <c r="H326">
        <f t="shared" si="35"/>
        <v>8.6482537073956593E-3</v>
      </c>
      <c r="I326">
        <f t="shared" si="36"/>
        <v>-1.4015669773762519E-3</v>
      </c>
      <c r="J326">
        <f t="shared" si="37"/>
        <v>-1.2263711286254765E-2</v>
      </c>
      <c r="K326">
        <f t="shared" si="38"/>
        <v>-1.0856039498727436E-2</v>
      </c>
      <c r="L326">
        <f t="shared" si="39"/>
        <v>-3.6999061828313041E-3</v>
      </c>
      <c r="M326" s="86">
        <f t="shared" si="40"/>
        <v>-1.05492612825963E-2</v>
      </c>
      <c r="N326" s="2">
        <f t="shared" si="41"/>
        <v>-3.9145940475588201E-3</v>
      </c>
    </row>
    <row r="327" spans="1:14" x14ac:dyDescent="0.2">
      <c r="A327" s="42">
        <v>42867</v>
      </c>
      <c r="B327">
        <v>150.02526900000001</v>
      </c>
      <c r="C327">
        <v>961.34997599999997</v>
      </c>
      <c r="D327">
        <v>65.005577000000002</v>
      </c>
      <c r="E327">
        <v>160.80999800000001</v>
      </c>
      <c r="F327">
        <v>79.279846000000006</v>
      </c>
      <c r="G327">
        <v>73.540000000000006</v>
      </c>
      <c r="H327">
        <f t="shared" si="35"/>
        <v>1.3965673432213412E-2</v>
      </c>
      <c r="I327">
        <f t="shared" si="36"/>
        <v>1.4488910188097025E-2</v>
      </c>
      <c r="J327">
        <f t="shared" si="37"/>
        <v>-1.1685325568150757E-3</v>
      </c>
      <c r="K327">
        <f t="shared" si="38"/>
        <v>1.4318185317442252E-2</v>
      </c>
      <c r="L327">
        <f t="shared" si="39"/>
        <v>2.3206741153317109E-4</v>
      </c>
      <c r="M327" s="86">
        <f t="shared" si="40"/>
        <v>8.1594908477714082E-5</v>
      </c>
      <c r="N327" s="2">
        <f t="shared" si="41"/>
        <v>8.3672607584941577E-3</v>
      </c>
    </row>
    <row r="328" spans="1:14" x14ac:dyDescent="0.2">
      <c r="A328" s="42">
        <v>42870</v>
      </c>
      <c r="B328">
        <v>149.64085399999999</v>
      </c>
      <c r="C328">
        <v>957.96997099999999</v>
      </c>
      <c r="D328">
        <v>65.053107999999995</v>
      </c>
      <c r="E328">
        <v>160.020004</v>
      </c>
      <c r="F328">
        <v>79.408637999999996</v>
      </c>
      <c r="G328">
        <v>72.677999999999997</v>
      </c>
      <c r="H328">
        <f t="shared" si="35"/>
        <v>-2.5623350157100424E-3</v>
      </c>
      <c r="I328">
        <f t="shared" si="36"/>
        <v>-3.5158944030597061E-3</v>
      </c>
      <c r="J328">
        <f t="shared" si="37"/>
        <v>7.3118341830874316E-4</v>
      </c>
      <c r="K328">
        <f t="shared" si="38"/>
        <v>-4.9125925615645313E-3</v>
      </c>
      <c r="L328">
        <f t="shared" si="39"/>
        <v>1.6245238417843296E-3</v>
      </c>
      <c r="M328" s="86">
        <f t="shared" si="40"/>
        <v>-1.1721512102257397E-2</v>
      </c>
      <c r="N328" s="2">
        <f t="shared" si="41"/>
        <v>-1.7270229440482414E-3</v>
      </c>
    </row>
    <row r="329" spans="1:14" x14ac:dyDescent="0.2">
      <c r="A329" s="42">
        <v>42871</v>
      </c>
      <c r="B329">
        <v>149.419769</v>
      </c>
      <c r="C329">
        <v>966.07000700000003</v>
      </c>
      <c r="D329">
        <v>66.362967999999995</v>
      </c>
      <c r="E329">
        <v>159.41000399999999</v>
      </c>
      <c r="F329">
        <v>79.325835999999995</v>
      </c>
      <c r="G329">
        <v>73.119</v>
      </c>
      <c r="H329">
        <f t="shared" si="35"/>
        <v>-1.4774374383080438E-3</v>
      </c>
      <c r="I329">
        <f t="shared" si="36"/>
        <v>8.4554174402195811E-3</v>
      </c>
      <c r="J329">
        <f t="shared" si="37"/>
        <v>2.0135240886569178E-2</v>
      </c>
      <c r="K329">
        <f t="shared" si="38"/>
        <v>-3.8120234017742782E-3</v>
      </c>
      <c r="L329">
        <f t="shared" si="39"/>
        <v>-1.042732907722217E-3</v>
      </c>
      <c r="M329" s="86">
        <f t="shared" si="40"/>
        <v>6.0678609758111467E-3</v>
      </c>
      <c r="N329" s="2">
        <f t="shared" si="41"/>
        <v>4.4516929157968448E-3</v>
      </c>
    </row>
    <row r="330" spans="1:14" x14ac:dyDescent="0.2">
      <c r="A330" s="42">
        <v>42872</v>
      </c>
      <c r="B330">
        <v>144.402939</v>
      </c>
      <c r="C330">
        <v>944.76000999999997</v>
      </c>
      <c r="D330">
        <v>64.517685</v>
      </c>
      <c r="E330">
        <v>153.199997</v>
      </c>
      <c r="F330">
        <v>79.344245999999998</v>
      </c>
      <c r="G330">
        <v>74.066000000000003</v>
      </c>
      <c r="H330">
        <f t="shared" si="35"/>
        <v>-3.3575409957968809E-2</v>
      </c>
      <c r="I330">
        <f t="shared" si="36"/>
        <v>-2.2058439704773967E-2</v>
      </c>
      <c r="J330">
        <f t="shared" si="37"/>
        <v>-2.7805914286413397E-2</v>
      </c>
      <c r="K330">
        <f t="shared" si="38"/>
        <v>-3.8956193740513241E-2</v>
      </c>
      <c r="L330">
        <f t="shared" si="39"/>
        <v>2.3208075613603271E-4</v>
      </c>
      <c r="M330" s="86">
        <f t="shared" si="40"/>
        <v>1.295149003678938E-2</v>
      </c>
      <c r="N330" s="2">
        <f t="shared" si="41"/>
        <v>-2.4432775386706677E-2</v>
      </c>
    </row>
    <row r="331" spans="1:14" x14ac:dyDescent="0.2">
      <c r="A331" s="42">
        <v>42873</v>
      </c>
      <c r="B331">
        <v>146.60379</v>
      </c>
      <c r="C331">
        <v>958.48999000000003</v>
      </c>
      <c r="D331">
        <v>64.737587000000005</v>
      </c>
      <c r="E331">
        <v>155.699997</v>
      </c>
      <c r="F331">
        <v>78.985527000000005</v>
      </c>
      <c r="G331">
        <v>74.447999999999993</v>
      </c>
      <c r="H331">
        <f t="shared" si="35"/>
        <v>1.5241040211792366E-2</v>
      </c>
      <c r="I331">
        <f t="shared" si="36"/>
        <v>1.453277007353441E-2</v>
      </c>
      <c r="J331">
        <f t="shared" si="37"/>
        <v>3.4083987979420635E-3</v>
      </c>
      <c r="K331">
        <f t="shared" si="38"/>
        <v>1.6318538178561454E-2</v>
      </c>
      <c r="L331">
        <f t="shared" si="39"/>
        <v>-4.5210461764296503E-3</v>
      </c>
      <c r="M331" s="86">
        <f t="shared" si="40"/>
        <v>5.1575621742768717E-3</v>
      </c>
      <c r="N331" s="2">
        <f t="shared" si="41"/>
        <v>8.9959402170801291E-3</v>
      </c>
    </row>
    <row r="332" spans="1:14" x14ac:dyDescent="0.2">
      <c r="A332" s="42">
        <v>42874</v>
      </c>
      <c r="B332">
        <v>147.10354599999999</v>
      </c>
      <c r="C332">
        <v>959.84002699999996</v>
      </c>
      <c r="D332">
        <v>64.718474999999998</v>
      </c>
      <c r="E332">
        <v>157.020004</v>
      </c>
      <c r="F332">
        <v>79.325835999999995</v>
      </c>
      <c r="G332">
        <v>74.253</v>
      </c>
      <c r="H332">
        <f t="shared" si="35"/>
        <v>3.4088886787987591E-3</v>
      </c>
      <c r="I332">
        <f t="shared" si="36"/>
        <v>1.4085040157799972E-3</v>
      </c>
      <c r="J332">
        <f t="shared" si="37"/>
        <v>-2.9522261928000037E-4</v>
      </c>
      <c r="K332">
        <f t="shared" si="38"/>
        <v>8.4778871254570665E-3</v>
      </c>
      <c r="L332">
        <f t="shared" si="39"/>
        <v>4.3084981885351051E-3</v>
      </c>
      <c r="M332" s="86">
        <f t="shared" si="40"/>
        <v>-2.6192778852352407E-3</v>
      </c>
      <c r="N332" s="2">
        <f t="shared" si="41"/>
        <v>3.4617110778581857E-3</v>
      </c>
    </row>
    <row r="333" spans="1:14" x14ac:dyDescent="0.2">
      <c r="A333" s="42">
        <v>42877</v>
      </c>
      <c r="B333">
        <v>147.99737500000001</v>
      </c>
      <c r="C333">
        <v>970.669983</v>
      </c>
      <c r="D333">
        <v>65.445098999999999</v>
      </c>
      <c r="E333">
        <v>157.16000399999999</v>
      </c>
      <c r="F333">
        <v>79.298241000000004</v>
      </c>
      <c r="G333">
        <v>73.626000000000005</v>
      </c>
      <c r="H333">
        <f t="shared" si="35"/>
        <v>6.07618935304259E-3</v>
      </c>
      <c r="I333">
        <f t="shared" si="36"/>
        <v>1.1283084363390525E-2</v>
      </c>
      <c r="J333">
        <f t="shared" si="37"/>
        <v>1.1227458619814529E-2</v>
      </c>
      <c r="K333">
        <f t="shared" si="38"/>
        <v>8.9160614210649462E-4</v>
      </c>
      <c r="L333">
        <f t="shared" si="39"/>
        <v>-3.4786900953670297E-4</v>
      </c>
      <c r="M333" s="86">
        <f t="shared" si="40"/>
        <v>-8.4441032685547424E-3</v>
      </c>
      <c r="N333" s="2">
        <f t="shared" si="41"/>
        <v>5.8260938937634869E-3</v>
      </c>
    </row>
    <row r="334" spans="1:14" x14ac:dyDescent="0.2">
      <c r="A334" s="42">
        <v>42878</v>
      </c>
      <c r="B334">
        <v>147.814774</v>
      </c>
      <c r="C334">
        <v>971.53997800000002</v>
      </c>
      <c r="D334">
        <v>65.665008999999998</v>
      </c>
      <c r="E334">
        <v>157.949997</v>
      </c>
      <c r="F334">
        <v>79.178687999999994</v>
      </c>
      <c r="G334">
        <v>73.048000000000002</v>
      </c>
      <c r="H334">
        <f t="shared" si="35"/>
        <v>-1.2338124240379624E-3</v>
      </c>
      <c r="I334">
        <f t="shared" si="36"/>
        <v>8.9628299549468732E-4</v>
      </c>
      <c r="J334">
        <f t="shared" si="37"/>
        <v>3.3602210610148013E-3</v>
      </c>
      <c r="K334">
        <f t="shared" si="38"/>
        <v>5.0266796888094366E-3</v>
      </c>
      <c r="L334">
        <f t="shared" si="39"/>
        <v>-1.5076374771038168E-3</v>
      </c>
      <c r="M334" s="86">
        <f t="shared" si="40"/>
        <v>-7.8504875994893503E-3</v>
      </c>
      <c r="N334" s="2">
        <f t="shared" si="41"/>
        <v>1.3083467688354293E-3</v>
      </c>
    </row>
    <row r="335" spans="1:14" x14ac:dyDescent="0.2">
      <c r="A335" s="42">
        <v>42879</v>
      </c>
      <c r="B335">
        <v>147.372681</v>
      </c>
      <c r="C335">
        <v>980.34997599999997</v>
      </c>
      <c r="D335">
        <v>65.751059999999995</v>
      </c>
      <c r="E335">
        <v>157.75</v>
      </c>
      <c r="F335">
        <v>79.564994999999996</v>
      </c>
      <c r="G335">
        <v>73.260999999999996</v>
      </c>
      <c r="H335">
        <f t="shared" si="35"/>
        <v>-2.9908580044914852E-3</v>
      </c>
      <c r="I335">
        <f t="shared" si="36"/>
        <v>9.068075631983875E-3</v>
      </c>
      <c r="J335">
        <f t="shared" si="37"/>
        <v>1.3104544004554641E-3</v>
      </c>
      <c r="K335">
        <f t="shared" si="38"/>
        <v>-1.2662045191428285E-3</v>
      </c>
      <c r="L335">
        <f t="shared" si="39"/>
        <v>4.8789265111339334E-3</v>
      </c>
      <c r="M335" s="86">
        <f t="shared" si="40"/>
        <v>2.9158909210381372E-3</v>
      </c>
      <c r="N335" s="2">
        <f t="shared" si="41"/>
        <v>2.200078803987792E-3</v>
      </c>
    </row>
    <row r="336" spans="1:14" x14ac:dyDescent="0.2">
      <c r="A336" s="42">
        <v>42880</v>
      </c>
      <c r="B336">
        <v>147.88201900000001</v>
      </c>
      <c r="C336">
        <v>993.38000499999998</v>
      </c>
      <c r="D336">
        <v>66.563750999999996</v>
      </c>
      <c r="E336">
        <v>163.050003</v>
      </c>
      <c r="F336">
        <v>79.896141</v>
      </c>
      <c r="G336">
        <v>73.662000000000006</v>
      </c>
      <c r="H336">
        <f t="shared" si="35"/>
        <v>3.456122237472316E-3</v>
      </c>
      <c r="I336">
        <f t="shared" si="36"/>
        <v>1.3291201427029987E-2</v>
      </c>
      <c r="J336">
        <f t="shared" si="37"/>
        <v>1.2360120125820041E-2</v>
      </c>
      <c r="K336">
        <f t="shared" si="38"/>
        <v>3.3597483359746459E-2</v>
      </c>
      <c r="L336">
        <f t="shared" si="39"/>
        <v>4.1619558953030029E-3</v>
      </c>
      <c r="M336" s="86">
        <f t="shared" si="40"/>
        <v>5.473580759203539E-3</v>
      </c>
      <c r="N336" s="2">
        <f t="shared" si="41"/>
        <v>1.3373376609074363E-2</v>
      </c>
    </row>
    <row r="337" spans="1:14" x14ac:dyDescent="0.2">
      <c r="A337" s="42">
        <v>42881</v>
      </c>
      <c r="B337">
        <v>147.63220200000001</v>
      </c>
      <c r="C337">
        <v>995.78002900000001</v>
      </c>
      <c r="D337">
        <v>66.888801999999998</v>
      </c>
      <c r="E337">
        <v>162.429993</v>
      </c>
      <c r="F337">
        <v>80.254874999999998</v>
      </c>
      <c r="G337">
        <v>72.361000000000004</v>
      </c>
      <c r="H337">
        <f t="shared" si="35"/>
        <v>-1.6892993596470121E-3</v>
      </c>
      <c r="I337">
        <f t="shared" si="36"/>
        <v>2.4160180272604042E-3</v>
      </c>
      <c r="J337">
        <f t="shared" si="37"/>
        <v>4.8833035265696189E-3</v>
      </c>
      <c r="K337">
        <f t="shared" si="38"/>
        <v>-3.802575826999572E-3</v>
      </c>
      <c r="L337">
        <f t="shared" si="39"/>
        <v>4.4900040916869607E-3</v>
      </c>
      <c r="M337" s="86">
        <f t="shared" si="40"/>
        <v>-1.7661752328201812E-2</v>
      </c>
      <c r="N337" s="2">
        <f t="shared" si="41"/>
        <v>1.2594900917740799E-3</v>
      </c>
    </row>
    <row r="338" spans="1:14" x14ac:dyDescent="0.2">
      <c r="A338" s="42">
        <v>42885</v>
      </c>
      <c r="B338">
        <v>147.68985000000001</v>
      </c>
      <c r="C338">
        <v>996.70001200000002</v>
      </c>
      <c r="D338">
        <v>67.319076999999993</v>
      </c>
      <c r="E338">
        <v>163.220001</v>
      </c>
      <c r="F338">
        <v>80.392853000000002</v>
      </c>
      <c r="G338">
        <v>72.745000000000005</v>
      </c>
      <c r="H338">
        <f t="shared" si="35"/>
        <v>3.9048391352992462E-4</v>
      </c>
      <c r="I338">
        <f t="shared" si="36"/>
        <v>9.2388175421019819E-4</v>
      </c>
      <c r="J338">
        <f t="shared" si="37"/>
        <v>6.4326910803394963E-3</v>
      </c>
      <c r="K338">
        <f t="shared" si="38"/>
        <v>4.8636830268163605E-3</v>
      </c>
      <c r="L338">
        <f t="shared" si="39"/>
        <v>1.7192475846483336E-3</v>
      </c>
      <c r="M338" s="86">
        <f t="shared" si="40"/>
        <v>5.3067259988115187E-3</v>
      </c>
      <c r="N338" s="2">
        <f t="shared" si="41"/>
        <v>2.865997471908863E-3</v>
      </c>
    </row>
    <row r="339" spans="1:14" x14ac:dyDescent="0.2">
      <c r="A339" s="42">
        <v>42886</v>
      </c>
      <c r="B339">
        <v>146.815247</v>
      </c>
      <c r="C339">
        <v>994.61999500000002</v>
      </c>
      <c r="D339">
        <v>66.774078000000003</v>
      </c>
      <c r="E339">
        <v>163.070007</v>
      </c>
      <c r="F339">
        <v>81.027512000000002</v>
      </c>
      <c r="G339">
        <v>72.98</v>
      </c>
      <c r="H339">
        <f t="shared" si="35"/>
        <v>-5.9218896897790035E-3</v>
      </c>
      <c r="I339">
        <f t="shared" si="36"/>
        <v>-2.0869037573564291E-3</v>
      </c>
      <c r="J339">
        <f t="shared" si="37"/>
        <v>-8.0957586509985881E-3</v>
      </c>
      <c r="K339">
        <f t="shared" si="38"/>
        <v>-9.1896825806288545E-4</v>
      </c>
      <c r="L339">
        <f t="shared" si="39"/>
        <v>7.8944704201503978E-3</v>
      </c>
      <c r="M339" s="86">
        <f t="shared" si="40"/>
        <v>3.2304625747473972E-3</v>
      </c>
      <c r="N339" s="2">
        <f t="shared" si="41"/>
        <v>-1.8258099872093016E-3</v>
      </c>
    </row>
    <row r="340" spans="1:14" x14ac:dyDescent="0.2">
      <c r="A340" s="42">
        <v>42887</v>
      </c>
      <c r="B340">
        <v>147.21890300000001</v>
      </c>
      <c r="C340">
        <v>995.95001200000002</v>
      </c>
      <c r="D340">
        <v>67.022666999999998</v>
      </c>
      <c r="E340">
        <v>162.990005</v>
      </c>
      <c r="F340">
        <v>81.064323000000002</v>
      </c>
      <c r="G340">
        <v>72.677000000000007</v>
      </c>
      <c r="H340">
        <f t="shared" si="35"/>
        <v>2.7494147116750908E-3</v>
      </c>
      <c r="I340">
        <f t="shared" si="36"/>
        <v>1.337211202957968E-3</v>
      </c>
      <c r="J340">
        <f t="shared" si="37"/>
        <v>3.7228368769089632E-3</v>
      </c>
      <c r="K340">
        <f t="shared" si="38"/>
        <v>-4.9059910814873181E-4</v>
      </c>
      <c r="L340">
        <f t="shared" si="39"/>
        <v>4.5430248432162335E-4</v>
      </c>
      <c r="M340" s="86">
        <f t="shared" si="40"/>
        <v>-4.1518224171005376E-3</v>
      </c>
      <c r="N340" s="2">
        <f t="shared" si="41"/>
        <v>1.5546332335429828E-3</v>
      </c>
    </row>
    <row r="341" spans="1:14" x14ac:dyDescent="0.2">
      <c r="A341" s="42">
        <v>42888</v>
      </c>
      <c r="B341">
        <v>149.40057400000001</v>
      </c>
      <c r="C341">
        <v>1006.72998</v>
      </c>
      <c r="D341">
        <v>68.609795000000005</v>
      </c>
      <c r="E341">
        <v>165.179993</v>
      </c>
      <c r="F341">
        <v>81.487442000000001</v>
      </c>
      <c r="G341">
        <v>72.998999999999995</v>
      </c>
      <c r="H341">
        <f t="shared" si="35"/>
        <v>1.4819231467850254E-2</v>
      </c>
      <c r="I341">
        <f t="shared" si="36"/>
        <v>1.0823804277437912E-2</v>
      </c>
      <c r="J341">
        <f t="shared" si="37"/>
        <v>2.368046619213179E-2</v>
      </c>
      <c r="K341">
        <f t="shared" si="38"/>
        <v>1.3436333105210958E-2</v>
      </c>
      <c r="L341">
        <f t="shared" si="39"/>
        <v>5.2195464581872818E-3</v>
      </c>
      <c r="M341" s="86">
        <f t="shared" si="40"/>
        <v>4.4305626264153517E-3</v>
      </c>
      <c r="N341" s="2">
        <f t="shared" si="41"/>
        <v>1.3595876300163642E-2</v>
      </c>
    </row>
    <row r="342" spans="1:14" x14ac:dyDescent="0.2">
      <c r="A342" s="42">
        <v>42891</v>
      </c>
      <c r="B342">
        <v>147.93971300000001</v>
      </c>
      <c r="C342">
        <v>1011.340027</v>
      </c>
      <c r="D342">
        <v>69.106971999999999</v>
      </c>
      <c r="E342">
        <v>165.05999800000001</v>
      </c>
      <c r="F342">
        <v>81.625411999999997</v>
      </c>
      <c r="G342">
        <v>73.058000000000007</v>
      </c>
      <c r="H342">
        <f t="shared" si="35"/>
        <v>-9.7781485096569577E-3</v>
      </c>
      <c r="I342">
        <f t="shared" si="36"/>
        <v>4.5792288812140161E-3</v>
      </c>
      <c r="J342">
        <f t="shared" si="37"/>
        <v>7.2464434560691156E-3</v>
      </c>
      <c r="K342">
        <f t="shared" si="38"/>
        <v>-7.2644996419141844E-4</v>
      </c>
      <c r="L342">
        <f t="shared" si="39"/>
        <v>1.6931443252322942E-3</v>
      </c>
      <c r="M342" s="86">
        <f t="shared" si="40"/>
        <v>8.082302497296088E-4</v>
      </c>
      <c r="N342" s="2">
        <f t="shared" si="41"/>
        <v>6.0284363773341018E-4</v>
      </c>
    </row>
    <row r="343" spans="1:14" x14ac:dyDescent="0.2">
      <c r="A343" s="42">
        <v>42892</v>
      </c>
      <c r="B343">
        <v>148.43948399999999</v>
      </c>
      <c r="C343">
        <v>1003</v>
      </c>
      <c r="D343">
        <v>69.336433</v>
      </c>
      <c r="E343">
        <v>165.16999799999999</v>
      </c>
      <c r="F343">
        <v>81.680603000000005</v>
      </c>
      <c r="G343">
        <v>73.012</v>
      </c>
      <c r="H343">
        <f t="shared" si="35"/>
        <v>3.3782071755133207E-3</v>
      </c>
      <c r="I343">
        <f t="shared" si="36"/>
        <v>-8.2465113387625907E-3</v>
      </c>
      <c r="J343">
        <f t="shared" si="37"/>
        <v>3.3203741006045031E-3</v>
      </c>
      <c r="K343">
        <f t="shared" si="38"/>
        <v>6.6642433862131284E-4</v>
      </c>
      <c r="L343">
        <f t="shared" si="39"/>
        <v>6.7614972650928569E-4</v>
      </c>
      <c r="M343" s="86">
        <f t="shared" si="40"/>
        <v>-6.2963672698412875E-4</v>
      </c>
      <c r="N343" s="2">
        <f t="shared" si="41"/>
        <v>-4.1071199502833579E-5</v>
      </c>
    </row>
    <row r="344" spans="1:14" x14ac:dyDescent="0.2">
      <c r="A344" s="42">
        <v>42893</v>
      </c>
      <c r="B344">
        <v>149.3237</v>
      </c>
      <c r="C344">
        <v>1010.070007</v>
      </c>
      <c r="D344">
        <v>69.212142999999998</v>
      </c>
      <c r="E344">
        <v>165.61000100000001</v>
      </c>
      <c r="F344">
        <v>81.653000000000006</v>
      </c>
      <c r="G344">
        <v>73.966999999999999</v>
      </c>
      <c r="H344">
        <f t="shared" si="35"/>
        <v>5.9567439617346637E-3</v>
      </c>
      <c r="I344">
        <f t="shared" si="36"/>
        <v>7.0488604187438006E-3</v>
      </c>
      <c r="J344">
        <f t="shared" si="37"/>
        <v>-1.7925640910890529E-3</v>
      </c>
      <c r="K344">
        <f t="shared" si="38"/>
        <v>2.663940215098983E-3</v>
      </c>
      <c r="L344">
        <f t="shared" si="39"/>
        <v>-3.3793824954988583E-4</v>
      </c>
      <c r="M344" s="86">
        <f t="shared" si="40"/>
        <v>1.3080041636991157E-2</v>
      </c>
      <c r="N344" s="2">
        <f t="shared" si="41"/>
        <v>2.707808450987702E-3</v>
      </c>
    </row>
    <row r="345" spans="1:14" x14ac:dyDescent="0.2">
      <c r="A345" s="42">
        <v>42894</v>
      </c>
      <c r="B345">
        <v>148.95848100000001</v>
      </c>
      <c r="C345">
        <v>1010.27002</v>
      </c>
      <c r="D345">
        <v>68.791458000000006</v>
      </c>
      <c r="E345">
        <v>165.88000500000001</v>
      </c>
      <c r="F345">
        <v>80.806754999999995</v>
      </c>
      <c r="G345">
        <v>73.727999999999994</v>
      </c>
      <c r="H345">
        <f t="shared" si="35"/>
        <v>-2.4458207237029097E-3</v>
      </c>
      <c r="I345">
        <f t="shared" si="36"/>
        <v>1.9801894780943895E-4</v>
      </c>
      <c r="J345">
        <f t="shared" si="37"/>
        <v>-6.0781964228443525E-3</v>
      </c>
      <c r="K345">
        <f t="shared" si="38"/>
        <v>1.6303604756333532E-3</v>
      </c>
      <c r="L345">
        <f t="shared" si="39"/>
        <v>-1.0363918043427801E-2</v>
      </c>
      <c r="M345" s="86">
        <f t="shared" si="40"/>
        <v>-3.2311706571850193E-3</v>
      </c>
      <c r="N345" s="2">
        <f t="shared" si="41"/>
        <v>-3.4119111533064544E-3</v>
      </c>
    </row>
    <row r="346" spans="1:14" x14ac:dyDescent="0.2">
      <c r="A346" s="42">
        <v>42895</v>
      </c>
      <c r="B346">
        <v>143.182343</v>
      </c>
      <c r="C346">
        <v>978.30999799999995</v>
      </c>
      <c r="D346">
        <v>67.233017000000004</v>
      </c>
      <c r="E346">
        <v>158.029999</v>
      </c>
      <c r="F346">
        <v>81.091910999999996</v>
      </c>
      <c r="G346">
        <v>72.686000000000007</v>
      </c>
      <c r="H346">
        <f t="shared" si="35"/>
        <v>-3.8776832048925118E-2</v>
      </c>
      <c r="I346">
        <f t="shared" si="36"/>
        <v>-3.1635128596610336E-2</v>
      </c>
      <c r="J346">
        <f t="shared" si="37"/>
        <v>-2.2654571444030186E-2</v>
      </c>
      <c r="K346">
        <f t="shared" si="38"/>
        <v>-4.7323401033174596E-2</v>
      </c>
      <c r="L346">
        <f t="shared" si="39"/>
        <v>3.5288633976206648E-3</v>
      </c>
      <c r="M346" s="86">
        <f t="shared" si="40"/>
        <v>-1.4133029513888718E-2</v>
      </c>
      <c r="N346" s="2">
        <f t="shared" si="41"/>
        <v>-2.737221394502392E-2</v>
      </c>
    </row>
    <row r="347" spans="1:14" x14ac:dyDescent="0.2">
      <c r="A347" s="42">
        <v>42898</v>
      </c>
      <c r="B347">
        <v>139.76091</v>
      </c>
      <c r="C347">
        <v>964.90997300000004</v>
      </c>
      <c r="D347">
        <v>66.716705000000005</v>
      </c>
      <c r="E347">
        <v>151.44000199999999</v>
      </c>
      <c r="F347">
        <v>81.165488999999994</v>
      </c>
      <c r="G347">
        <v>72.231999999999999</v>
      </c>
      <c r="H347">
        <f t="shared" si="35"/>
        <v>-2.3895634952698096E-2</v>
      </c>
      <c r="I347">
        <f t="shared" si="36"/>
        <v>-1.3697115461759713E-2</v>
      </c>
      <c r="J347">
        <f t="shared" si="37"/>
        <v>-7.6794411888432609E-3</v>
      </c>
      <c r="K347">
        <f t="shared" si="38"/>
        <v>-4.1700924139093432E-2</v>
      </c>
      <c r="L347">
        <f t="shared" si="39"/>
        <v>9.0734080739566863E-4</v>
      </c>
      <c r="M347" s="86">
        <f t="shared" si="40"/>
        <v>-6.2460446303278169E-3</v>
      </c>
      <c r="N347" s="2">
        <f t="shared" si="41"/>
        <v>-1.7213154986999768E-2</v>
      </c>
    </row>
    <row r="348" spans="1:14" x14ac:dyDescent="0.2">
      <c r="A348" s="42">
        <v>42899</v>
      </c>
      <c r="B348">
        <v>140.88537600000001</v>
      </c>
      <c r="C348">
        <v>980.78997800000002</v>
      </c>
      <c r="D348">
        <v>67.548523000000003</v>
      </c>
      <c r="E348">
        <v>152.720001</v>
      </c>
      <c r="F348">
        <v>80.999931000000004</v>
      </c>
      <c r="G348">
        <v>72.715000000000003</v>
      </c>
      <c r="H348">
        <f t="shared" si="35"/>
        <v>8.0456402294462187E-3</v>
      </c>
      <c r="I348">
        <f t="shared" si="36"/>
        <v>1.6457499087326754E-2</v>
      </c>
      <c r="J348">
        <f t="shared" si="37"/>
        <v>1.2467911897027863E-2</v>
      </c>
      <c r="K348">
        <f t="shared" si="38"/>
        <v>8.4521855724751221E-3</v>
      </c>
      <c r="L348">
        <f t="shared" si="39"/>
        <v>-2.0397585481187713E-3</v>
      </c>
      <c r="M348" s="86">
        <f t="shared" si="40"/>
        <v>6.6867870196035562E-3</v>
      </c>
      <c r="N348" s="2">
        <f t="shared" si="41"/>
        <v>8.676695647631438E-3</v>
      </c>
    </row>
    <row r="349" spans="1:14" x14ac:dyDescent="0.2">
      <c r="A349" s="42">
        <v>42900</v>
      </c>
      <c r="B349">
        <v>139.51101700000001</v>
      </c>
      <c r="C349">
        <v>976.46997099999999</v>
      </c>
      <c r="D349">
        <v>67.185210999999995</v>
      </c>
      <c r="E349">
        <v>152.199997</v>
      </c>
      <c r="F349">
        <v>81.34948</v>
      </c>
      <c r="G349">
        <v>73.171000000000006</v>
      </c>
      <c r="H349">
        <f t="shared" si="35"/>
        <v>-9.7551572705459385E-3</v>
      </c>
      <c r="I349">
        <f t="shared" si="36"/>
        <v>-4.4046198441069634E-3</v>
      </c>
      <c r="J349">
        <f t="shared" si="37"/>
        <v>-5.3785335913267502E-3</v>
      </c>
      <c r="K349">
        <f t="shared" si="38"/>
        <v>-3.4049502134301333E-3</v>
      </c>
      <c r="L349">
        <f t="shared" si="39"/>
        <v>4.3154234291878108E-3</v>
      </c>
      <c r="M349" s="86">
        <f t="shared" si="40"/>
        <v>6.2710582410782237E-3</v>
      </c>
      <c r="N349" s="2">
        <f t="shared" si="41"/>
        <v>-3.7255674980443956E-3</v>
      </c>
    </row>
    <row r="350" spans="1:14" x14ac:dyDescent="0.2">
      <c r="A350" s="42">
        <v>42901</v>
      </c>
      <c r="B350">
        <v>138.674835</v>
      </c>
      <c r="C350">
        <v>964.169983</v>
      </c>
      <c r="D350">
        <v>66.831458999999995</v>
      </c>
      <c r="E350">
        <v>151.759995</v>
      </c>
      <c r="F350">
        <v>82.214088000000004</v>
      </c>
      <c r="G350">
        <v>73.787999999999997</v>
      </c>
      <c r="H350">
        <f t="shared" si="35"/>
        <v>-5.9936628517302535E-3</v>
      </c>
      <c r="I350">
        <f t="shared" si="36"/>
        <v>-1.2596381215290834E-2</v>
      </c>
      <c r="J350">
        <f t="shared" si="37"/>
        <v>-5.265325430026559E-3</v>
      </c>
      <c r="K350">
        <f t="shared" si="38"/>
        <v>-2.8909461805048044E-3</v>
      </c>
      <c r="L350">
        <f t="shared" si="39"/>
        <v>1.0628316247381102E-2</v>
      </c>
      <c r="M350" s="86">
        <f t="shared" si="40"/>
        <v>8.4323024148910113E-3</v>
      </c>
      <c r="N350" s="2">
        <f t="shared" si="41"/>
        <v>-3.2235998860342696E-3</v>
      </c>
    </row>
    <row r="351" spans="1:14" x14ac:dyDescent="0.2">
      <c r="A351" s="42">
        <v>42902</v>
      </c>
      <c r="B351">
        <v>136.73348999999999</v>
      </c>
      <c r="C351">
        <v>987.71002199999998</v>
      </c>
      <c r="D351">
        <v>66.927070999999998</v>
      </c>
      <c r="E351">
        <v>152.38000500000001</v>
      </c>
      <c r="F351">
        <v>82.471656999999993</v>
      </c>
      <c r="G351">
        <v>73.802000000000007</v>
      </c>
      <c r="H351">
        <f t="shared" si="35"/>
        <v>-1.3999259490736099E-2</v>
      </c>
      <c r="I351">
        <f t="shared" si="36"/>
        <v>2.4414822505421204E-2</v>
      </c>
      <c r="J351">
        <f t="shared" si="37"/>
        <v>1.4306436135114557E-3</v>
      </c>
      <c r="K351">
        <f t="shared" si="38"/>
        <v>4.0854640249560351E-3</v>
      </c>
      <c r="L351">
        <f t="shared" si="39"/>
        <v>3.1329058834781392E-3</v>
      </c>
      <c r="M351" s="86">
        <f t="shared" si="40"/>
        <v>1.8973274787241834E-4</v>
      </c>
      <c r="N351" s="2">
        <f t="shared" si="41"/>
        <v>3.8129153073261472E-3</v>
      </c>
    </row>
    <row r="352" spans="1:14" x14ac:dyDescent="0.2">
      <c r="A352" s="42">
        <v>42905</v>
      </c>
      <c r="B352">
        <v>140.645081</v>
      </c>
      <c r="C352">
        <v>995.169983</v>
      </c>
      <c r="D352">
        <v>67.758865</v>
      </c>
      <c r="E352">
        <v>153.39999399999999</v>
      </c>
      <c r="F352">
        <v>82.655617000000007</v>
      </c>
      <c r="G352">
        <v>74.477000000000004</v>
      </c>
      <c r="H352">
        <f t="shared" si="35"/>
        <v>2.8607409933001898E-2</v>
      </c>
      <c r="I352">
        <f t="shared" si="36"/>
        <v>7.5527845560323988E-3</v>
      </c>
      <c r="J352">
        <f t="shared" si="37"/>
        <v>1.2428364002363142E-2</v>
      </c>
      <c r="K352">
        <f t="shared" si="38"/>
        <v>6.6937194286086363E-3</v>
      </c>
      <c r="L352">
        <f t="shared" si="39"/>
        <v>2.2305845025038509E-3</v>
      </c>
      <c r="M352" s="86">
        <f t="shared" si="40"/>
        <v>9.14609360179937E-3</v>
      </c>
      <c r="N352" s="2">
        <f t="shared" si="41"/>
        <v>1.1502572484501986E-2</v>
      </c>
    </row>
    <row r="353" spans="1:14" x14ac:dyDescent="0.2">
      <c r="A353" s="42">
        <v>42906</v>
      </c>
      <c r="B353">
        <v>139.36685199999999</v>
      </c>
      <c r="C353">
        <v>992.59002699999996</v>
      </c>
      <c r="D353">
        <v>66.841010999999995</v>
      </c>
      <c r="E353">
        <v>152.050003</v>
      </c>
      <c r="F353">
        <v>82.444053999999994</v>
      </c>
      <c r="G353">
        <v>75.308000000000007</v>
      </c>
      <c r="H353">
        <f t="shared" si="35"/>
        <v>-9.0883306469851603E-3</v>
      </c>
      <c r="I353">
        <f t="shared" si="36"/>
        <v>-2.5924777114183098E-3</v>
      </c>
      <c r="J353">
        <f t="shared" si="37"/>
        <v>-1.3545888054647987E-2</v>
      </c>
      <c r="K353">
        <f t="shared" si="38"/>
        <v>-8.8004631864587214E-3</v>
      </c>
      <c r="L353">
        <f t="shared" si="39"/>
        <v>-2.5595719647221599E-3</v>
      </c>
      <c r="M353" s="86">
        <f t="shared" si="40"/>
        <v>1.1157807108234798E-2</v>
      </c>
      <c r="N353" s="2">
        <f t="shared" si="41"/>
        <v>-7.3173463128464672E-3</v>
      </c>
    </row>
    <row r="354" spans="1:14" x14ac:dyDescent="0.2">
      <c r="A354" s="42">
        <v>42907</v>
      </c>
      <c r="B354">
        <v>140.193375</v>
      </c>
      <c r="C354">
        <v>1002.22998</v>
      </c>
      <c r="D354">
        <v>67.185210999999995</v>
      </c>
      <c r="E354">
        <v>155.029999</v>
      </c>
      <c r="F354">
        <v>82.232498000000007</v>
      </c>
      <c r="G354">
        <v>76.396000000000001</v>
      </c>
      <c r="H354">
        <f t="shared" si="35"/>
        <v>5.9305565716588678E-3</v>
      </c>
      <c r="I354">
        <f t="shared" si="36"/>
        <v>9.7119180505326509E-3</v>
      </c>
      <c r="J354">
        <f t="shared" si="37"/>
        <v>5.1495331212150688E-3</v>
      </c>
      <c r="K354">
        <f t="shared" si="38"/>
        <v>1.9598789485061698E-2</v>
      </c>
      <c r="L354">
        <f t="shared" si="39"/>
        <v>-2.5660552791349567E-3</v>
      </c>
      <c r="M354" s="86">
        <f t="shared" si="40"/>
        <v>1.4447336272374697E-2</v>
      </c>
      <c r="N354" s="2">
        <f t="shared" si="41"/>
        <v>7.564948389866666E-3</v>
      </c>
    </row>
    <row r="355" spans="1:14" x14ac:dyDescent="0.2">
      <c r="A355" s="42">
        <v>42908</v>
      </c>
      <c r="B355">
        <v>139.96275299999999</v>
      </c>
      <c r="C355">
        <v>1001.299988</v>
      </c>
      <c r="D355">
        <v>67.175644000000005</v>
      </c>
      <c r="E355">
        <v>154.88999899999999</v>
      </c>
      <c r="F355">
        <v>81.892159000000007</v>
      </c>
      <c r="G355">
        <v>76.073999999999998</v>
      </c>
      <c r="H355">
        <f t="shared" si="35"/>
        <v>-1.6450278053439472E-3</v>
      </c>
      <c r="I355">
        <f t="shared" si="36"/>
        <v>-9.2792275082408755E-4</v>
      </c>
      <c r="J355">
        <f t="shared" si="37"/>
        <v>-1.423974094535461E-4</v>
      </c>
      <c r="K355">
        <f t="shared" si="38"/>
        <v>-9.0305102820786821E-4</v>
      </c>
      <c r="L355">
        <f t="shared" si="39"/>
        <v>-4.1387408661719138E-3</v>
      </c>
      <c r="M355" s="86">
        <f t="shared" si="40"/>
        <v>-4.2148803602283201E-3</v>
      </c>
      <c r="N355" s="2">
        <f t="shared" si="41"/>
        <v>-1.5514279720002726E-3</v>
      </c>
    </row>
    <row r="356" spans="1:14" x14ac:dyDescent="0.2">
      <c r="A356" s="42">
        <v>42909</v>
      </c>
      <c r="B356">
        <v>140.58741800000001</v>
      </c>
      <c r="C356">
        <v>1003.73999</v>
      </c>
      <c r="D356">
        <v>68.083939000000001</v>
      </c>
      <c r="E356">
        <v>158.020004</v>
      </c>
      <c r="F356">
        <v>82.250893000000005</v>
      </c>
      <c r="G356">
        <v>75.603999999999999</v>
      </c>
      <c r="H356">
        <f t="shared" si="35"/>
        <v>4.4630802596460906E-3</v>
      </c>
      <c r="I356">
        <f t="shared" si="36"/>
        <v>2.4368341448537494E-3</v>
      </c>
      <c r="J356">
        <f t="shared" si="37"/>
        <v>1.3521195271309872E-2</v>
      </c>
      <c r="K356">
        <f t="shared" si="38"/>
        <v>2.020792188138636E-2</v>
      </c>
      <c r="L356">
        <f t="shared" si="39"/>
        <v>4.3805659098571119E-3</v>
      </c>
      <c r="M356" s="86">
        <f t="shared" si="40"/>
        <v>-6.1781949154770211E-3</v>
      </c>
      <c r="N356" s="2">
        <f t="shared" si="41"/>
        <v>9.0019194934106359E-3</v>
      </c>
    </row>
    <row r="357" spans="1:14" x14ac:dyDescent="0.2">
      <c r="A357" s="42">
        <v>42912</v>
      </c>
      <c r="B357">
        <v>140.14532500000001</v>
      </c>
      <c r="C357">
        <v>993.97997999999995</v>
      </c>
      <c r="D357">
        <v>67.433784000000003</v>
      </c>
      <c r="E357">
        <v>157.5</v>
      </c>
      <c r="F357">
        <v>82.195708999999994</v>
      </c>
      <c r="G357">
        <v>74.816999999999993</v>
      </c>
      <c r="H357">
        <f t="shared" si="35"/>
        <v>-3.1446128415275384E-3</v>
      </c>
      <c r="I357">
        <f t="shared" si="36"/>
        <v>-9.7236436699110491E-3</v>
      </c>
      <c r="J357">
        <f t="shared" si="37"/>
        <v>-9.549315294463177E-3</v>
      </c>
      <c r="K357">
        <f t="shared" si="38"/>
        <v>-3.2907479232819163E-3</v>
      </c>
      <c r="L357">
        <f t="shared" si="39"/>
        <v>-6.7092280688078637E-4</v>
      </c>
      <c r="M357" s="86">
        <f t="shared" si="40"/>
        <v>-1.0409502142743851E-2</v>
      </c>
      <c r="N357" s="2">
        <f t="shared" si="41"/>
        <v>-5.2758485072128937E-3</v>
      </c>
    </row>
    <row r="358" spans="1:14" x14ac:dyDescent="0.2">
      <c r="A358" s="42">
        <v>42913</v>
      </c>
      <c r="B358">
        <v>138.13664199999999</v>
      </c>
      <c r="C358">
        <v>976.78002900000001</v>
      </c>
      <c r="D358">
        <v>66.171738000000005</v>
      </c>
      <c r="E358">
        <v>151.029999</v>
      </c>
      <c r="F358">
        <v>81.505820999999997</v>
      </c>
      <c r="G358">
        <v>76.17</v>
      </c>
      <c r="H358">
        <f t="shared" si="35"/>
        <v>-1.4332857696109513E-2</v>
      </c>
      <c r="I358">
        <f t="shared" si="36"/>
        <v>-1.7304122161494583E-2</v>
      </c>
      <c r="J358">
        <f t="shared" si="37"/>
        <v>-1.8715337107583906E-2</v>
      </c>
      <c r="K358">
        <f t="shared" si="38"/>
        <v>-4.1079371428571404E-2</v>
      </c>
      <c r="L358">
        <f t="shared" si="39"/>
        <v>-8.3932361967946085E-3</v>
      </c>
      <c r="M358" s="86">
        <f t="shared" si="40"/>
        <v>1.8084125265648298E-2</v>
      </c>
      <c r="N358" s="2">
        <f t="shared" si="41"/>
        <v>-1.9964984918110801E-2</v>
      </c>
    </row>
    <row r="359" spans="1:14" x14ac:dyDescent="0.2">
      <c r="A359" s="42">
        <v>42914</v>
      </c>
      <c r="B359">
        <v>140.15495300000001</v>
      </c>
      <c r="C359">
        <v>990.330017</v>
      </c>
      <c r="D359">
        <v>66.735847000000007</v>
      </c>
      <c r="E359">
        <v>153.41000399999999</v>
      </c>
      <c r="F359">
        <v>81.285072</v>
      </c>
      <c r="G359">
        <v>76.584999999999994</v>
      </c>
      <c r="H359">
        <f t="shared" si="35"/>
        <v>1.461097483461348E-2</v>
      </c>
      <c r="I359">
        <f t="shared" si="36"/>
        <v>1.387209770645299E-2</v>
      </c>
      <c r="J359">
        <f t="shared" si="37"/>
        <v>8.5249234348356087E-3</v>
      </c>
      <c r="K359">
        <f t="shared" si="38"/>
        <v>1.5758491794732665E-2</v>
      </c>
      <c r="L359">
        <f t="shared" si="39"/>
        <v>-2.708383245412593E-3</v>
      </c>
      <c r="M359" s="86">
        <f t="shared" si="40"/>
        <v>5.4483392411709599E-3</v>
      </c>
      <c r="N359" s="2">
        <f t="shared" si="41"/>
        <v>1.0011620905044431E-2</v>
      </c>
    </row>
    <row r="360" spans="1:14" x14ac:dyDescent="0.2">
      <c r="A360" s="42">
        <v>42915</v>
      </c>
      <c r="B360">
        <v>138.08860799999999</v>
      </c>
      <c r="C360">
        <v>975.92999299999997</v>
      </c>
      <c r="D360">
        <v>65.483352999999994</v>
      </c>
      <c r="E360">
        <v>150.08999600000001</v>
      </c>
      <c r="F360">
        <v>80.015709000000001</v>
      </c>
      <c r="G360">
        <v>77.278999999999996</v>
      </c>
      <c r="H360">
        <f t="shared" si="35"/>
        <v>-1.4743289165100091E-2</v>
      </c>
      <c r="I360">
        <f t="shared" si="36"/>
        <v>-1.4540631660970881E-2</v>
      </c>
      <c r="J360">
        <f t="shared" si="37"/>
        <v>-1.876793442061225E-2</v>
      </c>
      <c r="K360">
        <f t="shared" si="38"/>
        <v>-2.1641404819987966E-2</v>
      </c>
      <c r="L360">
        <f t="shared" si="39"/>
        <v>-1.5616188418951004E-2</v>
      </c>
      <c r="M360" s="86">
        <f t="shared" si="40"/>
        <v>9.0618267284716669E-3</v>
      </c>
      <c r="N360" s="2">
        <f t="shared" si="41"/>
        <v>-1.7061889697124438E-2</v>
      </c>
    </row>
    <row r="361" spans="1:14" x14ac:dyDescent="0.2">
      <c r="A361" s="42">
        <v>42916</v>
      </c>
      <c r="B361">
        <v>138.41537500000001</v>
      </c>
      <c r="C361">
        <v>968</v>
      </c>
      <c r="D361">
        <v>65.904030000000006</v>
      </c>
      <c r="E361">
        <v>149.41000399999999</v>
      </c>
      <c r="F361">
        <v>80.162895000000006</v>
      </c>
      <c r="G361">
        <v>76.762</v>
      </c>
      <c r="H361">
        <f t="shared" si="35"/>
        <v>2.3663574043705188E-3</v>
      </c>
      <c r="I361">
        <f t="shared" si="36"/>
        <v>-8.1255756630895636E-3</v>
      </c>
      <c r="J361">
        <f t="shared" si="37"/>
        <v>6.4241823414267138E-3</v>
      </c>
      <c r="K361">
        <f t="shared" si="38"/>
        <v>-4.5305617837449134E-3</v>
      </c>
      <c r="L361">
        <f t="shared" si="39"/>
        <v>1.8394637982899699E-3</v>
      </c>
      <c r="M361" s="86">
        <f t="shared" si="40"/>
        <v>-6.6900451610398155E-3</v>
      </c>
      <c r="N361" s="2">
        <f t="shared" si="41"/>
        <v>-4.0522678054945494E-4</v>
      </c>
    </row>
    <row r="362" spans="1:14" x14ac:dyDescent="0.2">
      <c r="A362" s="42">
        <v>42919</v>
      </c>
      <c r="B362">
        <v>137.91558800000001</v>
      </c>
      <c r="C362">
        <v>953.65997300000004</v>
      </c>
      <c r="D362">
        <v>65.177391</v>
      </c>
      <c r="E362">
        <v>146.16999799999999</v>
      </c>
      <c r="F362">
        <v>80.705566000000005</v>
      </c>
      <c r="G362">
        <v>76.631</v>
      </c>
      <c r="H362">
        <f t="shared" si="35"/>
        <v>-3.6107766207330487E-3</v>
      </c>
      <c r="I362">
        <f t="shared" si="36"/>
        <v>-1.4814077479338805E-2</v>
      </c>
      <c r="J362">
        <f t="shared" si="37"/>
        <v>-1.1025714208979416E-2</v>
      </c>
      <c r="K362">
        <f t="shared" si="38"/>
        <v>-2.1685335073011538E-2</v>
      </c>
      <c r="L362">
        <f t="shared" si="39"/>
        <v>6.7696033183432128E-3</v>
      </c>
      <c r="M362" s="86">
        <f t="shared" si="40"/>
        <v>-1.7065735650452075E-3</v>
      </c>
      <c r="N362" s="2">
        <f t="shared" si="41"/>
        <v>-8.8732600127439196E-3</v>
      </c>
    </row>
    <row r="363" spans="1:14" x14ac:dyDescent="0.2">
      <c r="A363" s="42">
        <v>42921</v>
      </c>
      <c r="B363">
        <v>138.482651</v>
      </c>
      <c r="C363">
        <v>971.40002400000003</v>
      </c>
      <c r="D363">
        <v>66.047439999999995</v>
      </c>
      <c r="E363">
        <v>147.61000100000001</v>
      </c>
      <c r="F363">
        <v>80.641189999999995</v>
      </c>
      <c r="G363">
        <v>77.591999999999999</v>
      </c>
      <c r="H363">
        <f t="shared" si="35"/>
        <v>4.111667203275023E-3</v>
      </c>
      <c r="I363">
        <f t="shared" si="36"/>
        <v>1.8602071495350463E-2</v>
      </c>
      <c r="J363">
        <f t="shared" si="37"/>
        <v>1.3348938744725062E-2</v>
      </c>
      <c r="K363">
        <f t="shared" si="38"/>
        <v>9.8515633830686556E-3</v>
      </c>
      <c r="L363">
        <f t="shared" si="39"/>
        <v>-7.9766493428730769E-4</v>
      </c>
      <c r="M363" s="86">
        <f t="shared" si="40"/>
        <v>1.2540616721692247E-2</v>
      </c>
      <c r="N363" s="2">
        <f t="shared" si="41"/>
        <v>9.0233151784263818E-3</v>
      </c>
    </row>
    <row r="364" spans="1:14" x14ac:dyDescent="0.2">
      <c r="A364" s="42">
        <v>42922</v>
      </c>
      <c r="B364">
        <v>137.17558299999999</v>
      </c>
      <c r="C364">
        <v>965.14001499999995</v>
      </c>
      <c r="D364">
        <v>65.559837000000002</v>
      </c>
      <c r="E364">
        <v>146.25</v>
      </c>
      <c r="F364">
        <v>80.365234000000001</v>
      </c>
      <c r="G364">
        <v>78.015000000000001</v>
      </c>
      <c r="H364">
        <f t="shared" si="35"/>
        <v>-9.4384963788714232E-3</v>
      </c>
      <c r="I364">
        <f t="shared" si="36"/>
        <v>-6.4443162912667185E-3</v>
      </c>
      <c r="J364">
        <f t="shared" si="37"/>
        <v>-7.3826177063031203E-3</v>
      </c>
      <c r="K364">
        <f t="shared" si="38"/>
        <v>-9.2134746344186471E-3</v>
      </c>
      <c r="L364">
        <f t="shared" si="39"/>
        <v>-3.4220229140963032E-3</v>
      </c>
      <c r="M364" s="86">
        <f t="shared" si="40"/>
        <v>5.4515929477265933E-3</v>
      </c>
      <c r="N364" s="2">
        <f t="shared" si="41"/>
        <v>-7.1801855849912433E-3</v>
      </c>
    </row>
    <row r="365" spans="1:14" x14ac:dyDescent="0.2">
      <c r="A365" s="42">
        <v>42923</v>
      </c>
      <c r="B365">
        <v>138.569153</v>
      </c>
      <c r="C365">
        <v>978.76000999999997</v>
      </c>
      <c r="D365">
        <v>66.410767000000007</v>
      </c>
      <c r="E365">
        <v>150.179993</v>
      </c>
      <c r="F365">
        <v>80.622794999999996</v>
      </c>
      <c r="G365">
        <v>77.816000000000003</v>
      </c>
      <c r="H365">
        <f t="shared" si="35"/>
        <v>1.0159023709051859E-2</v>
      </c>
      <c r="I365">
        <f t="shared" si="36"/>
        <v>1.4111936908967573E-2</v>
      </c>
      <c r="J365">
        <f t="shared" si="37"/>
        <v>1.2979440446137858E-2</v>
      </c>
      <c r="K365">
        <f t="shared" si="38"/>
        <v>2.687174700854698E-2</v>
      </c>
      <c r="L365">
        <f t="shared" si="39"/>
        <v>3.2048808568142227E-3</v>
      </c>
      <c r="M365" s="86">
        <f t="shared" si="40"/>
        <v>-2.5507915144523242E-3</v>
      </c>
      <c r="N365" s="2">
        <f t="shared" si="41"/>
        <v>1.3465405785903699E-2</v>
      </c>
    </row>
    <row r="366" spans="1:14" x14ac:dyDescent="0.2">
      <c r="A366" s="42">
        <v>42926</v>
      </c>
      <c r="B366">
        <v>139.41487100000001</v>
      </c>
      <c r="C366">
        <v>996.46997099999999</v>
      </c>
      <c r="D366">
        <v>66.907944000000001</v>
      </c>
      <c r="E366">
        <v>152.66999799999999</v>
      </c>
      <c r="F366">
        <v>80.107697000000002</v>
      </c>
      <c r="G366">
        <v>77.593000000000004</v>
      </c>
      <c r="H366">
        <f t="shared" si="35"/>
        <v>6.1032198125653917E-3</v>
      </c>
      <c r="I366">
        <f t="shared" si="36"/>
        <v>1.8094283398440054E-2</v>
      </c>
      <c r="J366">
        <f t="shared" si="37"/>
        <v>7.4863914762495288E-3</v>
      </c>
      <c r="K366">
        <f t="shared" si="38"/>
        <v>1.6580137941543231E-2</v>
      </c>
      <c r="L366">
        <f t="shared" si="39"/>
        <v>-6.388987134469783E-3</v>
      </c>
      <c r="M366" s="86">
        <f t="shared" si="40"/>
        <v>-2.8657345533052198E-3</v>
      </c>
      <c r="N366" s="2">
        <f t="shared" si="41"/>
        <v>8.375009098865684E-3</v>
      </c>
    </row>
    <row r="367" spans="1:14" x14ac:dyDescent="0.2">
      <c r="A367" s="42">
        <v>42927</v>
      </c>
      <c r="B367">
        <v>139.86660800000001</v>
      </c>
      <c r="C367">
        <v>994.13000499999998</v>
      </c>
      <c r="D367">
        <v>66.917488000000006</v>
      </c>
      <c r="E367">
        <v>154.33000200000001</v>
      </c>
      <c r="F367">
        <v>79.813354000000004</v>
      </c>
      <c r="G367">
        <v>78.082999999999998</v>
      </c>
      <c r="H367">
        <f t="shared" si="35"/>
        <v>3.2402353978436666E-3</v>
      </c>
      <c r="I367">
        <f t="shared" si="36"/>
        <v>-2.3482554096956364E-3</v>
      </c>
      <c r="J367">
        <f t="shared" si="37"/>
        <v>1.4264374944782828E-4</v>
      </c>
      <c r="K367">
        <f t="shared" si="38"/>
        <v>1.0873151383679294E-2</v>
      </c>
      <c r="L367">
        <f t="shared" si="39"/>
        <v>-3.6743410561409324E-3</v>
      </c>
      <c r="M367" s="86">
        <f t="shared" si="40"/>
        <v>6.3150026419908347E-3</v>
      </c>
      <c r="N367" s="2">
        <f t="shared" si="41"/>
        <v>1.6466868130268443E-3</v>
      </c>
    </row>
    <row r="368" spans="1:14" x14ac:dyDescent="0.2">
      <c r="A368" s="42">
        <v>42928</v>
      </c>
      <c r="B368">
        <v>140.06843599999999</v>
      </c>
      <c r="C368">
        <v>1006.51001</v>
      </c>
      <c r="D368">
        <v>68.026588000000004</v>
      </c>
      <c r="E368">
        <v>158.75</v>
      </c>
      <c r="F368">
        <v>79.988121000000007</v>
      </c>
      <c r="G368">
        <v>77.254999999999995</v>
      </c>
      <c r="H368">
        <f t="shared" si="35"/>
        <v>1.4430034651299879E-3</v>
      </c>
      <c r="I368">
        <f t="shared" si="36"/>
        <v>1.2453104662100993E-2</v>
      </c>
      <c r="J368">
        <f t="shared" si="37"/>
        <v>1.6574142771169142E-2</v>
      </c>
      <c r="K368">
        <f t="shared" si="38"/>
        <v>2.863991409784335E-2</v>
      </c>
      <c r="L368">
        <f t="shared" si="39"/>
        <v>2.1896962255213929E-3</v>
      </c>
      <c r="M368" s="86">
        <f t="shared" si="40"/>
        <v>-1.0604100764571071E-2</v>
      </c>
      <c r="N368" s="2">
        <f t="shared" si="41"/>
        <v>1.2259972244352975E-2</v>
      </c>
    </row>
    <row r="369" spans="1:14" x14ac:dyDescent="0.2">
      <c r="A369" s="42">
        <v>42929</v>
      </c>
      <c r="B369">
        <v>142.01947000000001</v>
      </c>
      <c r="C369">
        <v>1000.630005</v>
      </c>
      <c r="D369">
        <v>68.619354000000001</v>
      </c>
      <c r="E369">
        <v>158.21000699999999</v>
      </c>
      <c r="F369">
        <v>79.748954999999995</v>
      </c>
      <c r="G369">
        <v>77.334000000000003</v>
      </c>
      <c r="H369">
        <f t="shared" si="35"/>
        <v>1.3929148177252592E-2</v>
      </c>
      <c r="I369">
        <f t="shared" si="36"/>
        <v>-5.8419736928398587E-3</v>
      </c>
      <c r="J369">
        <f t="shared" si="37"/>
        <v>8.7137399864887742E-3</v>
      </c>
      <c r="K369">
        <f t="shared" si="38"/>
        <v>-3.4015307086614787E-3</v>
      </c>
      <c r="L369">
        <f t="shared" si="39"/>
        <v>-2.9900189804435025E-3</v>
      </c>
      <c r="M369" s="86">
        <f t="shared" si="40"/>
        <v>1.0225875347874924E-3</v>
      </c>
      <c r="N369" s="2">
        <f t="shared" si="41"/>
        <v>2.0818729563593054E-3</v>
      </c>
    </row>
    <row r="370" spans="1:14" x14ac:dyDescent="0.2">
      <c r="A370" s="42">
        <v>42930</v>
      </c>
      <c r="B370">
        <v>143.24002100000001</v>
      </c>
      <c r="C370">
        <v>1001.809998</v>
      </c>
      <c r="D370">
        <v>69.585030000000003</v>
      </c>
      <c r="E370">
        <v>161.11999499999999</v>
      </c>
      <c r="F370">
        <v>80.116898000000006</v>
      </c>
      <c r="G370">
        <v>77.319999999999993</v>
      </c>
      <c r="H370">
        <f t="shared" si="35"/>
        <v>8.5942511966845131E-3</v>
      </c>
      <c r="I370">
        <f t="shared" si="36"/>
        <v>1.1792500665617834E-3</v>
      </c>
      <c r="J370">
        <f t="shared" si="37"/>
        <v>1.4072939246848666E-2</v>
      </c>
      <c r="K370">
        <f t="shared" si="38"/>
        <v>1.8393198099030478E-2</v>
      </c>
      <c r="L370">
        <f t="shared" si="39"/>
        <v>4.613765785395069E-3</v>
      </c>
      <c r="M370" s="86">
        <f t="shared" si="40"/>
        <v>-1.8103292213011101E-4</v>
      </c>
      <c r="N370" s="2">
        <f t="shared" si="41"/>
        <v>9.3706808789041016E-3</v>
      </c>
    </row>
    <row r="371" spans="1:14" x14ac:dyDescent="0.2">
      <c r="A371" s="42">
        <v>42933</v>
      </c>
      <c r="B371">
        <v>143.73976099999999</v>
      </c>
      <c r="C371">
        <v>1010.039978</v>
      </c>
      <c r="D371">
        <v>70.129997000000003</v>
      </c>
      <c r="E371">
        <v>161.699997</v>
      </c>
      <c r="F371">
        <v>80.530822999999998</v>
      </c>
      <c r="G371">
        <v>77.462000000000003</v>
      </c>
      <c r="H371">
        <f t="shared" si="35"/>
        <v>3.4888294242848114E-3</v>
      </c>
      <c r="I371">
        <f t="shared" si="36"/>
        <v>8.2151106661246046E-3</v>
      </c>
      <c r="J371">
        <f t="shared" si="37"/>
        <v>7.8316701164029071E-3</v>
      </c>
      <c r="K371">
        <f t="shared" si="38"/>
        <v>3.5998139150886115E-3</v>
      </c>
      <c r="L371">
        <f t="shared" si="39"/>
        <v>5.1665130619509489E-3</v>
      </c>
      <c r="M371" s="86">
        <f t="shared" si="40"/>
        <v>1.8365235385412587E-3</v>
      </c>
      <c r="N371" s="2">
        <f t="shared" si="41"/>
        <v>5.6603874367703762E-3</v>
      </c>
    </row>
    <row r="372" spans="1:14" x14ac:dyDescent="0.2">
      <c r="A372" s="42">
        <v>42934</v>
      </c>
      <c r="B372">
        <v>144.23954800000001</v>
      </c>
      <c r="C372">
        <v>1024.4499510000001</v>
      </c>
      <c r="D372">
        <v>70.082190999999995</v>
      </c>
      <c r="E372">
        <v>183.60000600000001</v>
      </c>
      <c r="F372">
        <v>81.533432000000005</v>
      </c>
      <c r="G372">
        <v>77.147000000000006</v>
      </c>
      <c r="H372">
        <f t="shared" si="35"/>
        <v>3.4770267914945694E-3</v>
      </c>
      <c r="I372">
        <f t="shared" si="36"/>
        <v>1.4266735291541139E-2</v>
      </c>
      <c r="J372">
        <f t="shared" si="37"/>
        <v>-6.8167691494423494E-4</v>
      </c>
      <c r="K372">
        <f t="shared" si="38"/>
        <v>0.13543605075020509</v>
      </c>
      <c r="L372">
        <f t="shared" si="39"/>
        <v>1.2450003149725749E-2</v>
      </c>
      <c r="M372" s="86">
        <f t="shared" si="40"/>
        <v>-4.0665100307247133E-3</v>
      </c>
      <c r="N372" s="2">
        <f t="shared" si="41"/>
        <v>3.2989627813604469E-2</v>
      </c>
    </row>
    <row r="373" spans="1:14" x14ac:dyDescent="0.2">
      <c r="A373" s="42">
        <v>42935</v>
      </c>
      <c r="B373">
        <v>145.14295999999999</v>
      </c>
      <c r="C373">
        <v>1026.869995</v>
      </c>
      <c r="D373">
        <v>70.617607000000007</v>
      </c>
      <c r="E373">
        <v>183.86000100000001</v>
      </c>
      <c r="F373">
        <v>81.903862000000004</v>
      </c>
      <c r="G373">
        <v>76.790999999999997</v>
      </c>
      <c r="H373">
        <f t="shared" si="35"/>
        <v>6.2632753119829139E-3</v>
      </c>
      <c r="I373">
        <f t="shared" si="36"/>
        <v>2.3622862177285239E-3</v>
      </c>
      <c r="J373">
        <f t="shared" si="37"/>
        <v>7.6398296394587914E-3</v>
      </c>
      <c r="K373">
        <f t="shared" si="38"/>
        <v>1.4160947249642439E-3</v>
      </c>
      <c r="L373">
        <f t="shared" si="39"/>
        <v>4.5432896777851681E-3</v>
      </c>
      <c r="M373" s="86">
        <f t="shared" si="40"/>
        <v>-4.6145669954762818E-3</v>
      </c>
      <c r="N373" s="2">
        <f t="shared" si="41"/>
        <v>4.4449551143839281E-3</v>
      </c>
    </row>
    <row r="374" spans="1:14" x14ac:dyDescent="0.2">
      <c r="A374" s="42">
        <v>42936</v>
      </c>
      <c r="B374">
        <v>144.48940999999999</v>
      </c>
      <c r="C374">
        <v>1028.6999510000001</v>
      </c>
      <c r="D374">
        <v>70.961806999999993</v>
      </c>
      <c r="E374">
        <v>183.60000600000001</v>
      </c>
      <c r="F374">
        <v>82.135627999999997</v>
      </c>
      <c r="G374">
        <v>76.453000000000003</v>
      </c>
      <c r="H374">
        <f t="shared" si="35"/>
        <v>-4.5028019271482105E-3</v>
      </c>
      <c r="I374">
        <f t="shared" si="36"/>
        <v>1.7820717412237157E-3</v>
      </c>
      <c r="J374">
        <f t="shared" si="37"/>
        <v>4.8741385416810638E-3</v>
      </c>
      <c r="K374">
        <f t="shared" si="38"/>
        <v>-1.4140922364076541E-3</v>
      </c>
      <c r="L374">
        <f t="shared" si="39"/>
        <v>2.8297322536511558E-3</v>
      </c>
      <c r="M374" s="86">
        <f t="shared" si="40"/>
        <v>-4.4015574741830925E-3</v>
      </c>
      <c r="N374" s="2">
        <f t="shared" si="41"/>
        <v>7.1380967460001412E-4</v>
      </c>
    </row>
    <row r="375" spans="1:14" x14ac:dyDescent="0.2">
      <c r="A375" s="42">
        <v>42937</v>
      </c>
      <c r="B375">
        <v>144.422134</v>
      </c>
      <c r="C375">
        <v>1025.670044</v>
      </c>
      <c r="D375">
        <v>70.550681999999995</v>
      </c>
      <c r="E375">
        <v>188.53999300000001</v>
      </c>
      <c r="F375">
        <v>82.144904999999994</v>
      </c>
      <c r="G375">
        <v>77.096000000000004</v>
      </c>
      <c r="H375">
        <f t="shared" si="35"/>
        <v>-4.65611978068099E-4</v>
      </c>
      <c r="I375">
        <f t="shared" si="36"/>
        <v>-2.9453748851205044E-3</v>
      </c>
      <c r="J375">
        <f t="shared" si="37"/>
        <v>-5.7936095116630617E-3</v>
      </c>
      <c r="K375">
        <f t="shared" si="38"/>
        <v>2.6906246397399365E-2</v>
      </c>
      <c r="L375">
        <f t="shared" si="39"/>
        <v>1.1294733145520377E-4</v>
      </c>
      <c r="M375" s="86">
        <f t="shared" si="40"/>
        <v>8.410395929525338E-3</v>
      </c>
      <c r="N375" s="2">
        <f t="shared" si="41"/>
        <v>3.5629194708005811E-3</v>
      </c>
    </row>
    <row r="376" spans="1:14" x14ac:dyDescent="0.2">
      <c r="A376" s="42">
        <v>42940</v>
      </c>
      <c r="B376">
        <v>146.17134100000001</v>
      </c>
      <c r="C376">
        <v>1038.9499510000001</v>
      </c>
      <c r="D376">
        <v>70.369026000000005</v>
      </c>
      <c r="E376">
        <v>187.91000399999999</v>
      </c>
      <c r="F376">
        <v>81.746268999999998</v>
      </c>
      <c r="G376">
        <v>78.194999999999993</v>
      </c>
      <c r="H376">
        <f t="shared" si="35"/>
        <v>1.2111765361395454E-2</v>
      </c>
      <c r="I376">
        <f t="shared" si="36"/>
        <v>1.2947543001460705E-2</v>
      </c>
      <c r="J376">
        <f t="shared" si="37"/>
        <v>-2.5748298223394867E-3</v>
      </c>
      <c r="K376">
        <f t="shared" si="38"/>
        <v>-3.3414077829101393E-3</v>
      </c>
      <c r="L376">
        <f t="shared" si="39"/>
        <v>-4.8528390166133403E-3</v>
      </c>
      <c r="M376" s="86">
        <f t="shared" si="40"/>
        <v>1.4254954861471276E-2</v>
      </c>
      <c r="N376" s="2">
        <f t="shared" si="41"/>
        <v>2.8580463481986391E-3</v>
      </c>
    </row>
    <row r="377" spans="1:14" x14ac:dyDescent="0.2">
      <c r="A377" s="42">
        <v>42941</v>
      </c>
      <c r="B377">
        <v>146.796021</v>
      </c>
      <c r="C377">
        <v>1039.869995</v>
      </c>
      <c r="D377">
        <v>70.933136000000005</v>
      </c>
      <c r="E377">
        <v>186.970001</v>
      </c>
      <c r="F377">
        <v>82.636223000000001</v>
      </c>
      <c r="G377">
        <v>77.983000000000004</v>
      </c>
      <c r="H377">
        <f t="shared" si="35"/>
        <v>4.2736147573550938E-3</v>
      </c>
      <c r="I377">
        <f t="shared" si="36"/>
        <v>8.8555180075268285E-4</v>
      </c>
      <c r="J377">
        <f t="shared" si="37"/>
        <v>8.0164531480086051E-3</v>
      </c>
      <c r="K377">
        <f t="shared" si="38"/>
        <v>-5.002410622054961E-3</v>
      </c>
      <c r="L377">
        <f t="shared" si="39"/>
        <v>1.0886784325288326E-2</v>
      </c>
      <c r="M377" s="86">
        <f t="shared" si="40"/>
        <v>-2.7111707909711503E-3</v>
      </c>
      <c r="N377" s="2">
        <f t="shared" si="41"/>
        <v>3.8119986818699499E-3</v>
      </c>
    </row>
    <row r="378" spans="1:14" x14ac:dyDescent="0.2">
      <c r="A378" s="42">
        <v>42942</v>
      </c>
      <c r="B378">
        <v>147.488022</v>
      </c>
      <c r="C378">
        <v>1052.8000489999999</v>
      </c>
      <c r="D378">
        <v>70.799262999999996</v>
      </c>
      <c r="E378">
        <v>189.08000200000001</v>
      </c>
      <c r="F378">
        <v>82.784554</v>
      </c>
      <c r="G378">
        <v>77.948999999999998</v>
      </c>
      <c r="H378">
        <f t="shared" si="35"/>
        <v>4.7140310431166574E-3</v>
      </c>
      <c r="I378">
        <f t="shared" si="36"/>
        <v>1.2434298577871676E-2</v>
      </c>
      <c r="J378">
        <f t="shared" si="37"/>
        <v>-1.8873125812456442E-3</v>
      </c>
      <c r="K378">
        <f t="shared" si="38"/>
        <v>1.1285238213161325E-2</v>
      </c>
      <c r="L378">
        <f t="shared" si="39"/>
        <v>1.7949876532958055E-3</v>
      </c>
      <c r="M378" s="86">
        <f t="shared" si="40"/>
        <v>-4.359924598951826E-4</v>
      </c>
      <c r="N378" s="2">
        <f t="shared" si="41"/>
        <v>5.668248581239964E-3</v>
      </c>
    </row>
    <row r="379" spans="1:14" x14ac:dyDescent="0.2">
      <c r="A379" s="42">
        <v>42943</v>
      </c>
      <c r="B379">
        <v>144.70086699999999</v>
      </c>
      <c r="C379">
        <v>1046</v>
      </c>
      <c r="D379">
        <v>69.948340999999999</v>
      </c>
      <c r="E379">
        <v>182.679993</v>
      </c>
      <c r="F379">
        <v>84.063873000000001</v>
      </c>
      <c r="G379">
        <v>77.78</v>
      </c>
      <c r="H379">
        <f t="shared" si="35"/>
        <v>-1.8897500706871049E-2</v>
      </c>
      <c r="I379">
        <f t="shared" si="36"/>
        <v>-6.4590128072837356E-3</v>
      </c>
      <c r="J379">
        <f t="shared" si="37"/>
        <v>-1.2018797427312161E-2</v>
      </c>
      <c r="K379">
        <f t="shared" si="38"/>
        <v>-3.3848153862405875E-2</v>
      </c>
      <c r="L379">
        <f t="shared" si="39"/>
        <v>1.5453595365145061E-2</v>
      </c>
      <c r="M379" s="86">
        <f t="shared" si="40"/>
        <v>-2.1680842602213877E-3</v>
      </c>
      <c r="N379" s="2">
        <f t="shared" si="41"/>
        <v>-1.1153973887745552E-2</v>
      </c>
    </row>
    <row r="380" spans="1:14" x14ac:dyDescent="0.2">
      <c r="A380" s="42">
        <v>42944</v>
      </c>
      <c r="B380">
        <v>143.68211400000001</v>
      </c>
      <c r="C380">
        <v>1020.039978</v>
      </c>
      <c r="D380">
        <v>69.833595000000003</v>
      </c>
      <c r="E380">
        <v>184.03999300000001</v>
      </c>
      <c r="F380">
        <v>83.628151000000003</v>
      </c>
      <c r="G380">
        <v>78.236000000000004</v>
      </c>
      <c r="H380">
        <f t="shared" si="35"/>
        <v>-7.0404070211961857E-3</v>
      </c>
      <c r="I380">
        <f t="shared" si="36"/>
        <v>-2.4818376673040134E-2</v>
      </c>
      <c r="J380">
        <f t="shared" si="37"/>
        <v>-1.6404391921174611E-3</v>
      </c>
      <c r="K380">
        <f t="shared" si="38"/>
        <v>7.4447123500821118E-3</v>
      </c>
      <c r="L380">
        <f t="shared" si="39"/>
        <v>-5.1832253791114094E-3</v>
      </c>
      <c r="M380" s="86">
        <f t="shared" si="40"/>
        <v>5.8626896374389696E-3</v>
      </c>
      <c r="N380" s="2">
        <f t="shared" si="41"/>
        <v>-6.2475471830766155E-3</v>
      </c>
    </row>
    <row r="381" spans="1:14" x14ac:dyDescent="0.2">
      <c r="A381" s="42">
        <v>42947</v>
      </c>
      <c r="B381">
        <v>142.94207800000001</v>
      </c>
      <c r="C381">
        <v>987.78002900000001</v>
      </c>
      <c r="D381">
        <v>69.508529999999993</v>
      </c>
      <c r="E381">
        <v>181.66000399999999</v>
      </c>
      <c r="F381">
        <v>84.193657000000002</v>
      </c>
      <c r="G381">
        <v>78.989000000000004</v>
      </c>
      <c r="H381">
        <f t="shared" si="35"/>
        <v>-5.1505088517837605E-3</v>
      </c>
      <c r="I381">
        <f t="shared" si="36"/>
        <v>-3.1626161420900703E-2</v>
      </c>
      <c r="J381">
        <f t="shared" si="37"/>
        <v>-4.654851293278103E-3</v>
      </c>
      <c r="K381">
        <f t="shared" si="38"/>
        <v>-1.2931912032837466E-2</v>
      </c>
      <c r="L381">
        <f t="shared" si="39"/>
        <v>6.7621487888689441E-3</v>
      </c>
      <c r="M381" s="86">
        <f t="shared" si="40"/>
        <v>9.6247251904494104E-3</v>
      </c>
      <c r="N381" s="2">
        <f t="shared" si="41"/>
        <v>-9.5202569619862194E-3</v>
      </c>
    </row>
    <row r="382" spans="1:14" x14ac:dyDescent="0.2">
      <c r="A382" s="42">
        <v>42948</v>
      </c>
      <c r="B382">
        <v>144.210724</v>
      </c>
      <c r="C382">
        <v>996.19000200000005</v>
      </c>
      <c r="D382">
        <v>69.393814000000006</v>
      </c>
      <c r="E382">
        <v>182.029999</v>
      </c>
      <c r="F382">
        <v>84.453232</v>
      </c>
      <c r="G382">
        <v>79.691000000000003</v>
      </c>
      <c r="H382">
        <f t="shared" si="35"/>
        <v>8.8752452584325067E-3</v>
      </c>
      <c r="I382">
        <f t="shared" si="36"/>
        <v>8.5140140042252628E-3</v>
      </c>
      <c r="J382">
        <f t="shared" si="37"/>
        <v>-1.6503873697226393E-3</v>
      </c>
      <c r="K382">
        <f t="shared" si="38"/>
        <v>2.0367444228395876E-3</v>
      </c>
      <c r="L382">
        <f t="shared" si="39"/>
        <v>3.0830707353642819E-3</v>
      </c>
      <c r="M382" s="86">
        <f t="shared" si="40"/>
        <v>8.8873134233880425E-3</v>
      </c>
      <c r="N382" s="2">
        <f t="shared" si="41"/>
        <v>4.1717374102277997E-3</v>
      </c>
    </row>
    <row r="383" spans="1:14" x14ac:dyDescent="0.2">
      <c r="A383" s="42">
        <v>42949</v>
      </c>
      <c r="B383">
        <v>151.02479600000001</v>
      </c>
      <c r="C383">
        <v>995.89001499999995</v>
      </c>
      <c r="D383">
        <v>69.087851999999998</v>
      </c>
      <c r="E383">
        <v>180.740005</v>
      </c>
      <c r="F383">
        <v>84.397614000000004</v>
      </c>
      <c r="G383">
        <v>80.091999999999999</v>
      </c>
      <c r="H383">
        <f t="shared" si="35"/>
        <v>4.7250799462042851E-2</v>
      </c>
      <c r="I383">
        <f t="shared" si="36"/>
        <v>-3.0113432116145756E-4</v>
      </c>
      <c r="J383">
        <f t="shared" si="37"/>
        <v>-4.4090673557733552E-3</v>
      </c>
      <c r="K383">
        <f t="shared" si="38"/>
        <v>-7.0867110206379071E-3</v>
      </c>
      <c r="L383">
        <f t="shared" si="39"/>
        <v>-6.5856567810211814E-4</v>
      </c>
      <c r="M383" s="86">
        <f t="shared" si="40"/>
        <v>5.0319358522291878E-3</v>
      </c>
      <c r="N383" s="2">
        <f t="shared" si="41"/>
        <v>6.9590642172736028E-3</v>
      </c>
    </row>
    <row r="384" spans="1:14" x14ac:dyDescent="0.2">
      <c r="A384" s="42">
        <v>42950</v>
      </c>
      <c r="B384">
        <v>149.51589999999999</v>
      </c>
      <c r="C384">
        <v>986.919983</v>
      </c>
      <c r="D384">
        <v>68.982680999999999</v>
      </c>
      <c r="E384">
        <v>179.229996</v>
      </c>
      <c r="F384">
        <v>84.230743000000004</v>
      </c>
      <c r="G384">
        <v>79.296999999999997</v>
      </c>
      <c r="H384">
        <f t="shared" si="35"/>
        <v>-9.9910480925266155E-3</v>
      </c>
      <c r="I384">
        <f t="shared" si="36"/>
        <v>-9.0070508438624582E-3</v>
      </c>
      <c r="J384">
        <f t="shared" si="37"/>
        <v>-1.5222791989537984E-3</v>
      </c>
      <c r="K384">
        <f t="shared" si="38"/>
        <v>-8.3545920008135256E-3</v>
      </c>
      <c r="L384">
        <f t="shared" si="39"/>
        <v>-1.977200445500751E-3</v>
      </c>
      <c r="M384" s="86">
        <f t="shared" si="40"/>
        <v>-9.9260850022474378E-3</v>
      </c>
      <c r="N384" s="2">
        <f t="shared" si="41"/>
        <v>-6.1704341163314304E-3</v>
      </c>
    </row>
    <row r="385" spans="1:14" x14ac:dyDescent="0.2">
      <c r="A385" s="42">
        <v>42951</v>
      </c>
      <c r="B385">
        <v>150.30398600000001</v>
      </c>
      <c r="C385">
        <v>987.580017</v>
      </c>
      <c r="D385">
        <v>69.489418000000001</v>
      </c>
      <c r="E385">
        <v>180.270004</v>
      </c>
      <c r="F385">
        <v>84.054603999999998</v>
      </c>
      <c r="G385">
        <v>78.11</v>
      </c>
      <c r="H385">
        <f t="shared" si="35"/>
        <v>5.2709176749765156E-3</v>
      </c>
      <c r="I385">
        <f t="shared" si="36"/>
        <v>6.6878167568727406E-4</v>
      </c>
      <c r="J385">
        <f t="shared" si="37"/>
        <v>7.3458583031877391E-3</v>
      </c>
      <c r="K385">
        <f t="shared" si="38"/>
        <v>5.8026447760451899E-3</v>
      </c>
      <c r="L385">
        <f t="shared" si="39"/>
        <v>-2.0911485964216921E-3</v>
      </c>
      <c r="M385" s="86">
        <f t="shared" si="40"/>
        <v>-1.4969040442891882E-2</v>
      </c>
      <c r="N385" s="2">
        <f t="shared" si="41"/>
        <v>3.3994107666950055E-3</v>
      </c>
    </row>
    <row r="386" spans="1:14" x14ac:dyDescent="0.2">
      <c r="A386" s="42">
        <v>42954</v>
      </c>
      <c r="B386">
        <v>152.62982199999999</v>
      </c>
      <c r="C386">
        <v>992.27002000000005</v>
      </c>
      <c r="D386">
        <v>69.221710000000002</v>
      </c>
      <c r="E386">
        <v>181.33000200000001</v>
      </c>
      <c r="F386">
        <v>84.768424999999993</v>
      </c>
      <c r="G386">
        <v>78.254999999999995</v>
      </c>
      <c r="H386">
        <f t="shared" si="35"/>
        <v>1.5474213704485396E-2</v>
      </c>
      <c r="I386">
        <f t="shared" si="36"/>
        <v>4.7489853169032344E-3</v>
      </c>
      <c r="J386">
        <f t="shared" si="37"/>
        <v>-3.8525002468721057E-3</v>
      </c>
      <c r="K386">
        <f t="shared" si="38"/>
        <v>5.8800575607687198E-3</v>
      </c>
      <c r="L386">
        <f t="shared" si="39"/>
        <v>8.492348616620642E-3</v>
      </c>
      <c r="M386" s="86">
        <f t="shared" si="40"/>
        <v>1.8563564204326722E-3</v>
      </c>
      <c r="N386" s="2">
        <f t="shared" si="41"/>
        <v>6.1486209903811777E-3</v>
      </c>
    </row>
    <row r="387" spans="1:14" x14ac:dyDescent="0.2">
      <c r="A387" s="42">
        <v>42955</v>
      </c>
      <c r="B387">
        <v>153.85038800000001</v>
      </c>
      <c r="C387">
        <v>989.84002699999996</v>
      </c>
      <c r="D387">
        <v>69.594582000000003</v>
      </c>
      <c r="E387">
        <v>178.36000100000001</v>
      </c>
      <c r="F387">
        <v>84.898208999999994</v>
      </c>
      <c r="G387">
        <v>77.763000000000005</v>
      </c>
      <c r="H387">
        <f t="shared" si="35"/>
        <v>7.9969037767731888E-3</v>
      </c>
      <c r="I387">
        <f t="shared" si="36"/>
        <v>-2.4489231267917186E-3</v>
      </c>
      <c r="J387">
        <f t="shared" si="37"/>
        <v>5.3866337598421216E-3</v>
      </c>
      <c r="K387">
        <f t="shared" si="38"/>
        <v>-1.6378982888887832E-2</v>
      </c>
      <c r="L387">
        <f t="shared" si="39"/>
        <v>1.5310417764633564E-3</v>
      </c>
      <c r="M387" s="86">
        <f t="shared" si="40"/>
        <v>-6.2871382020316946E-3</v>
      </c>
      <c r="N387" s="2">
        <f t="shared" si="41"/>
        <v>-7.8266534052017682E-4</v>
      </c>
    </row>
    <row r="388" spans="1:14" x14ac:dyDescent="0.2">
      <c r="A388" s="42">
        <v>42956</v>
      </c>
      <c r="B388">
        <v>154.792236</v>
      </c>
      <c r="C388">
        <v>982.01000999999997</v>
      </c>
      <c r="D388">
        <v>69.288634999999999</v>
      </c>
      <c r="E388">
        <v>175.779999</v>
      </c>
      <c r="F388">
        <v>85.213402000000002</v>
      </c>
      <c r="G388">
        <v>78.161000000000001</v>
      </c>
      <c r="H388">
        <f t="shared" si="35"/>
        <v>6.1218435146227455E-3</v>
      </c>
      <c r="I388">
        <f t="shared" si="36"/>
        <v>-7.9103863113428111E-3</v>
      </c>
      <c r="J388">
        <f t="shared" si="37"/>
        <v>-4.3961324460574146E-3</v>
      </c>
      <c r="K388">
        <f t="shared" si="38"/>
        <v>-1.4465137842200434E-2</v>
      </c>
      <c r="L388">
        <f t="shared" si="39"/>
        <v>3.7125989312684778E-3</v>
      </c>
      <c r="M388" s="86">
        <f t="shared" si="40"/>
        <v>5.1181152990496265E-3</v>
      </c>
      <c r="N388" s="2">
        <f t="shared" si="41"/>
        <v>-3.3874428307418868E-3</v>
      </c>
    </row>
    <row r="389" spans="1:14" x14ac:dyDescent="0.2">
      <c r="A389" s="42">
        <v>42957</v>
      </c>
      <c r="B389">
        <v>149.86183199999999</v>
      </c>
      <c r="C389">
        <v>956.919983</v>
      </c>
      <c r="D389">
        <v>68.275154000000001</v>
      </c>
      <c r="E389">
        <v>169.13999899999999</v>
      </c>
      <c r="F389">
        <v>85.046515999999997</v>
      </c>
      <c r="G389">
        <v>78.012</v>
      </c>
      <c r="H389">
        <f t="shared" ref="H389:H452" si="42">(B389-B388)/B388</f>
        <v>-3.1851752564644197E-2</v>
      </c>
      <c r="I389">
        <f t="shared" ref="I389:I452" si="43">(C389-C388)/C388</f>
        <v>-2.5549665221844292E-2</v>
      </c>
      <c r="J389">
        <f t="shared" ref="J389:J452" si="44">(D389-D388)/D388</f>
        <v>-1.4626944231185948E-2</v>
      </c>
      <c r="K389">
        <f t="shared" ref="K389:K452" si="45">(E389-E388)/E388</f>
        <v>-3.7774491055720248E-2</v>
      </c>
      <c r="L389">
        <f t="shared" ref="L389:L452" si="46">(F389-F388)/F388</f>
        <v>-1.9584478037856672E-3</v>
      </c>
      <c r="M389" s="86">
        <f t="shared" ref="M389:M452" si="47">(G389-G388)/G388</f>
        <v>-1.906321567021928E-3</v>
      </c>
      <c r="N389" s="2">
        <f t="shared" ref="N389:N452" si="48">MMULT(H389:L389,$P$2:$P$6)</f>
        <v>-2.2352260175436071E-2</v>
      </c>
    </row>
    <row r="390" spans="1:14" x14ac:dyDescent="0.2">
      <c r="A390" s="42">
        <v>42958</v>
      </c>
      <c r="B390">
        <v>151.94593800000001</v>
      </c>
      <c r="C390">
        <v>967.98999000000003</v>
      </c>
      <c r="D390">
        <v>69.317313999999996</v>
      </c>
      <c r="E390">
        <v>171.39999399999999</v>
      </c>
      <c r="F390">
        <v>84.675704999999994</v>
      </c>
      <c r="G390">
        <v>77.876999999999995</v>
      </c>
      <c r="H390">
        <f t="shared" si="42"/>
        <v>1.390684987755935E-2</v>
      </c>
      <c r="I390">
        <f t="shared" si="43"/>
        <v>1.156837269224425E-2</v>
      </c>
      <c r="J390">
        <f t="shared" si="44"/>
        <v>1.5264117895654919E-2</v>
      </c>
      <c r="K390">
        <f t="shared" si="45"/>
        <v>1.3361682708771942E-2</v>
      </c>
      <c r="L390">
        <f t="shared" si="46"/>
        <v>-4.3600963030631769E-3</v>
      </c>
      <c r="M390" s="86">
        <f t="shared" si="47"/>
        <v>-1.730502999538598E-3</v>
      </c>
      <c r="N390" s="2">
        <f t="shared" si="48"/>
        <v>9.9481853742334567E-3</v>
      </c>
    </row>
    <row r="391" spans="1:14" x14ac:dyDescent="0.2">
      <c r="A391" s="42">
        <v>42961</v>
      </c>
      <c r="B391">
        <v>154.23263499999999</v>
      </c>
      <c r="C391">
        <v>983.29998799999998</v>
      </c>
      <c r="D391">
        <v>70.359459000000001</v>
      </c>
      <c r="E391">
        <v>171</v>
      </c>
      <c r="F391">
        <v>84.963097000000005</v>
      </c>
      <c r="G391">
        <v>77.697999999999993</v>
      </c>
      <c r="H391">
        <f t="shared" si="42"/>
        <v>1.504941185068057E-2</v>
      </c>
      <c r="I391">
        <f t="shared" si="43"/>
        <v>1.5816277191048174E-2</v>
      </c>
      <c r="J391">
        <f t="shared" si="44"/>
        <v>1.5034411171788985E-2</v>
      </c>
      <c r="K391">
        <f t="shared" si="45"/>
        <v>-2.3336873629061644E-3</v>
      </c>
      <c r="L391">
        <f t="shared" si="46"/>
        <v>3.3940313812564206E-3</v>
      </c>
      <c r="M391" s="86">
        <f t="shared" si="47"/>
        <v>-2.2984963468033188E-3</v>
      </c>
      <c r="N391" s="2">
        <f t="shared" si="48"/>
        <v>9.3920888463735978E-3</v>
      </c>
    </row>
    <row r="392" spans="1:14" x14ac:dyDescent="0.2">
      <c r="A392" s="42">
        <v>42962</v>
      </c>
      <c r="B392">
        <v>155.92112700000001</v>
      </c>
      <c r="C392">
        <v>982.73999000000003</v>
      </c>
      <c r="D392">
        <v>70.378692999999998</v>
      </c>
      <c r="E392">
        <v>168.5</v>
      </c>
      <c r="F392">
        <v>85.472983999999997</v>
      </c>
      <c r="G392">
        <v>76.847999999999999</v>
      </c>
      <c r="H392">
        <f t="shared" si="42"/>
        <v>1.0947695991837429E-2</v>
      </c>
      <c r="I392">
        <f t="shared" si="43"/>
        <v>-5.6950880385849294E-4</v>
      </c>
      <c r="J392">
        <f t="shared" si="44"/>
        <v>2.7336765053860503E-4</v>
      </c>
      <c r="K392">
        <f t="shared" si="45"/>
        <v>-1.4619883040935672E-2</v>
      </c>
      <c r="L392">
        <f t="shared" si="46"/>
        <v>6.0012760598874117E-3</v>
      </c>
      <c r="M392" s="86">
        <f t="shared" si="47"/>
        <v>-1.0939792530052181E-2</v>
      </c>
      <c r="N392" s="2">
        <f t="shared" si="48"/>
        <v>4.0658957149385631E-4</v>
      </c>
    </row>
    <row r="393" spans="1:14" x14ac:dyDescent="0.2">
      <c r="A393" s="42">
        <v>42963</v>
      </c>
      <c r="B393">
        <v>155.29399100000001</v>
      </c>
      <c r="C393">
        <v>978.17999299999997</v>
      </c>
      <c r="D393">
        <v>70.792000000000002</v>
      </c>
      <c r="E393">
        <v>169.979996</v>
      </c>
      <c r="F393">
        <v>85.695464999999999</v>
      </c>
      <c r="G393">
        <v>76.572000000000003</v>
      </c>
      <c r="H393">
        <f t="shared" si="42"/>
        <v>-4.0221361406655763E-3</v>
      </c>
      <c r="I393">
        <f t="shared" si="43"/>
        <v>-4.6400849119817202E-3</v>
      </c>
      <c r="J393">
        <f t="shared" si="44"/>
        <v>5.8726154519522433E-3</v>
      </c>
      <c r="K393">
        <f t="shared" si="45"/>
        <v>8.7833590504451022E-3</v>
      </c>
      <c r="L393">
        <f t="shared" si="46"/>
        <v>2.6029394270358215E-3</v>
      </c>
      <c r="M393" s="86">
        <f t="shared" si="47"/>
        <v>-3.5915053091817128E-3</v>
      </c>
      <c r="N393" s="2">
        <f t="shared" si="48"/>
        <v>1.7193385753571744E-3</v>
      </c>
    </row>
    <row r="394" spans="1:14" x14ac:dyDescent="0.2">
      <c r="A394" s="42">
        <v>42964</v>
      </c>
      <c r="B394">
        <v>152.31256099999999</v>
      </c>
      <c r="C394">
        <v>960.57000700000003</v>
      </c>
      <c r="D394">
        <v>69.590508</v>
      </c>
      <c r="E394">
        <v>166.08999600000001</v>
      </c>
      <c r="F394">
        <v>85.352447999999995</v>
      </c>
      <c r="G394">
        <v>76.209999999999994</v>
      </c>
      <c r="H394">
        <f t="shared" si="42"/>
        <v>-1.9198617929782082E-2</v>
      </c>
      <c r="I394">
        <f t="shared" si="43"/>
        <v>-1.8002807383119251E-2</v>
      </c>
      <c r="J394">
        <f t="shared" si="44"/>
        <v>-1.6972143745055963E-2</v>
      </c>
      <c r="K394">
        <f t="shared" si="45"/>
        <v>-2.2885045837981937E-2</v>
      </c>
      <c r="L394">
        <f t="shared" si="46"/>
        <v>-4.0027439024924276E-3</v>
      </c>
      <c r="M394" s="86">
        <f t="shared" si="47"/>
        <v>-4.7275766598757901E-3</v>
      </c>
      <c r="N394" s="2">
        <f t="shared" si="48"/>
        <v>-1.6212271759686335E-2</v>
      </c>
    </row>
    <row r="395" spans="1:14" x14ac:dyDescent="0.2">
      <c r="A395" s="42">
        <v>42965</v>
      </c>
      <c r="B395">
        <v>151.96523999999999</v>
      </c>
      <c r="C395">
        <v>958.46997099999999</v>
      </c>
      <c r="D395">
        <v>69.677017000000006</v>
      </c>
      <c r="E395">
        <v>166.53999300000001</v>
      </c>
      <c r="F395">
        <v>85.723267000000007</v>
      </c>
      <c r="G395">
        <v>75.89</v>
      </c>
      <c r="H395">
        <f t="shared" si="42"/>
        <v>-2.2803175110422693E-3</v>
      </c>
      <c r="I395">
        <f t="shared" si="43"/>
        <v>-2.1862394044123486E-3</v>
      </c>
      <c r="J395">
        <f t="shared" si="44"/>
        <v>1.2431149374567952E-3</v>
      </c>
      <c r="K395">
        <f t="shared" si="45"/>
        <v>2.709356438301053E-3</v>
      </c>
      <c r="L395">
        <f t="shared" si="46"/>
        <v>4.3445619743678774E-3</v>
      </c>
      <c r="M395" s="86">
        <f t="shared" si="47"/>
        <v>-4.1989240257183204E-3</v>
      </c>
      <c r="N395" s="2">
        <f t="shared" si="48"/>
        <v>7.6609528693422156E-4</v>
      </c>
    </row>
    <row r="396" spans="1:14" x14ac:dyDescent="0.2">
      <c r="A396" s="42">
        <v>42968</v>
      </c>
      <c r="B396">
        <v>151.68542500000001</v>
      </c>
      <c r="C396">
        <v>953.28997800000002</v>
      </c>
      <c r="D396">
        <v>69.350211999999999</v>
      </c>
      <c r="E396">
        <v>166.759995</v>
      </c>
      <c r="F396">
        <v>86.084830999999994</v>
      </c>
      <c r="G396">
        <v>76.316000000000003</v>
      </c>
      <c r="H396">
        <f t="shared" si="42"/>
        <v>-1.8413092362436637E-3</v>
      </c>
      <c r="I396">
        <f t="shared" si="43"/>
        <v>-5.4044395304273622E-3</v>
      </c>
      <c r="J396">
        <f t="shared" si="44"/>
        <v>-4.6902840286633871E-3</v>
      </c>
      <c r="K396">
        <f t="shared" si="45"/>
        <v>1.3210160276636604E-3</v>
      </c>
      <c r="L396">
        <f t="shared" si="46"/>
        <v>4.2178047180584837E-3</v>
      </c>
      <c r="M396" s="86">
        <f t="shared" si="47"/>
        <v>5.6133877981288964E-3</v>
      </c>
      <c r="N396" s="2">
        <f t="shared" si="48"/>
        <v>-1.2794424099224536E-3</v>
      </c>
    </row>
    <row r="397" spans="1:14" x14ac:dyDescent="0.2">
      <c r="A397" s="42">
        <v>42969</v>
      </c>
      <c r="B397">
        <v>154.16511499999999</v>
      </c>
      <c r="C397">
        <v>966.90002400000003</v>
      </c>
      <c r="D397">
        <v>70.321029999999993</v>
      </c>
      <c r="E397">
        <v>169.33999600000001</v>
      </c>
      <c r="F397">
        <v>86.019913000000003</v>
      </c>
      <c r="G397">
        <v>75.757999999999996</v>
      </c>
      <c r="H397">
        <f t="shared" si="42"/>
        <v>1.6347582505042764E-2</v>
      </c>
      <c r="I397">
        <f t="shared" si="43"/>
        <v>1.4276921308408018E-2</v>
      </c>
      <c r="J397">
        <f t="shared" si="44"/>
        <v>1.3998774798265853E-2</v>
      </c>
      <c r="K397">
        <f t="shared" si="45"/>
        <v>1.5471342512333428E-2</v>
      </c>
      <c r="L397">
        <f t="shared" si="46"/>
        <v>-7.5411659924141104E-4</v>
      </c>
      <c r="M397" s="86">
        <f t="shared" si="47"/>
        <v>-7.3117039677132829E-3</v>
      </c>
      <c r="N397" s="2">
        <f t="shared" si="48"/>
        <v>1.186810090496173E-2</v>
      </c>
    </row>
    <row r="398" spans="1:14" x14ac:dyDescent="0.2">
      <c r="A398" s="42">
        <v>42970</v>
      </c>
      <c r="B398">
        <v>154.35806299999999</v>
      </c>
      <c r="C398">
        <v>958</v>
      </c>
      <c r="D398">
        <v>69.898101999999994</v>
      </c>
      <c r="E398">
        <v>169.05999800000001</v>
      </c>
      <c r="F398">
        <v>85.695464999999999</v>
      </c>
      <c r="G398">
        <v>75.596999999999994</v>
      </c>
      <c r="H398">
        <f t="shared" si="42"/>
        <v>1.2515671914492539E-3</v>
      </c>
      <c r="I398">
        <f t="shared" si="43"/>
        <v>-9.2046993268044743E-3</v>
      </c>
      <c r="J398">
        <f t="shared" si="44"/>
        <v>-6.0142463783593456E-3</v>
      </c>
      <c r="K398">
        <f t="shared" si="45"/>
        <v>-1.6534664380174319E-3</v>
      </c>
      <c r="L398">
        <f t="shared" si="46"/>
        <v>-3.7717778207937021E-3</v>
      </c>
      <c r="M398" s="86">
        <f t="shared" si="47"/>
        <v>-2.1251880989466639E-3</v>
      </c>
      <c r="N398" s="2">
        <f t="shared" si="48"/>
        <v>-3.8785245545051405E-3</v>
      </c>
    </row>
    <row r="399" spans="1:14" x14ac:dyDescent="0.2">
      <c r="A399" s="42">
        <v>42971</v>
      </c>
      <c r="B399">
        <v>153.67301900000001</v>
      </c>
      <c r="C399">
        <v>952.45001200000002</v>
      </c>
      <c r="D399">
        <v>69.869254999999995</v>
      </c>
      <c r="E399">
        <v>168.13000500000001</v>
      </c>
      <c r="F399">
        <v>85.537857000000002</v>
      </c>
      <c r="G399">
        <v>75.712000000000003</v>
      </c>
      <c r="H399">
        <f t="shared" si="42"/>
        <v>-4.4380188937715326E-3</v>
      </c>
      <c r="I399">
        <f t="shared" si="43"/>
        <v>-5.7933068893528021E-3</v>
      </c>
      <c r="J399">
        <f t="shared" si="44"/>
        <v>-4.1270076260438313E-4</v>
      </c>
      <c r="K399">
        <f t="shared" si="45"/>
        <v>-5.5009642198150036E-3</v>
      </c>
      <c r="L399">
        <f t="shared" si="46"/>
        <v>-1.8391638343988937E-3</v>
      </c>
      <c r="M399" s="86">
        <f t="shared" si="47"/>
        <v>1.5212243872112531E-3</v>
      </c>
      <c r="N399" s="2">
        <f t="shared" si="48"/>
        <v>-3.5968309199885225E-3</v>
      </c>
    </row>
    <row r="400" spans="1:14" x14ac:dyDescent="0.2">
      <c r="A400" s="42">
        <v>42972</v>
      </c>
      <c r="B400">
        <v>154.24229399999999</v>
      </c>
      <c r="C400">
        <v>945.26000999999997</v>
      </c>
      <c r="D400">
        <v>69.994193999999993</v>
      </c>
      <c r="E400">
        <v>165.949997</v>
      </c>
      <c r="F400">
        <v>85.760361000000003</v>
      </c>
      <c r="G400">
        <v>75.507000000000005</v>
      </c>
      <c r="H400">
        <f t="shared" si="42"/>
        <v>3.7044564081868932E-3</v>
      </c>
      <c r="I400">
        <f t="shared" si="43"/>
        <v>-7.5489547056670613E-3</v>
      </c>
      <c r="J400">
        <f t="shared" si="44"/>
        <v>1.7881827994301314E-3</v>
      </c>
      <c r="K400">
        <f t="shared" si="45"/>
        <v>-1.2966204336935664E-2</v>
      </c>
      <c r="L400">
        <f t="shared" si="46"/>
        <v>2.6012342114205725E-3</v>
      </c>
      <c r="M400" s="86">
        <f t="shared" si="47"/>
        <v>-2.7076289095519638E-3</v>
      </c>
      <c r="N400" s="2">
        <f t="shared" si="48"/>
        <v>-2.4842571247130252E-3</v>
      </c>
    </row>
    <row r="401" spans="1:14" x14ac:dyDescent="0.2">
      <c r="A401" s="42">
        <v>42975</v>
      </c>
      <c r="B401">
        <v>155.795715</v>
      </c>
      <c r="C401">
        <v>946.02002000000005</v>
      </c>
      <c r="D401">
        <v>70.003822</v>
      </c>
      <c r="E401">
        <v>167.11999499999999</v>
      </c>
      <c r="F401">
        <v>85.723267000000007</v>
      </c>
      <c r="G401">
        <v>75.584999999999994</v>
      </c>
      <c r="H401">
        <f t="shared" si="42"/>
        <v>1.0071303789089226E-2</v>
      </c>
      <c r="I401">
        <f t="shared" si="43"/>
        <v>8.0402216528770675E-4</v>
      </c>
      <c r="J401">
        <f t="shared" si="44"/>
        <v>1.3755426628680672E-4</v>
      </c>
      <c r="K401">
        <f t="shared" si="45"/>
        <v>7.0503044359801498E-3</v>
      </c>
      <c r="L401">
        <f t="shared" si="46"/>
        <v>-4.3253082854905644E-4</v>
      </c>
      <c r="M401" s="86">
        <f t="shared" si="47"/>
        <v>1.0330168063886625E-3</v>
      </c>
      <c r="N401" s="2">
        <f t="shared" si="48"/>
        <v>3.5261307656189664E-3</v>
      </c>
    </row>
    <row r="402" spans="1:14" x14ac:dyDescent="0.2">
      <c r="A402" s="42">
        <v>42976</v>
      </c>
      <c r="B402">
        <v>157.185104</v>
      </c>
      <c r="C402">
        <v>954.05999799999995</v>
      </c>
      <c r="D402">
        <v>70.215278999999995</v>
      </c>
      <c r="E402">
        <v>168.80999800000001</v>
      </c>
      <c r="F402">
        <v>85.584205999999995</v>
      </c>
      <c r="G402">
        <v>75.986000000000004</v>
      </c>
      <c r="H402">
        <f t="shared" si="42"/>
        <v>8.9180180597392827E-3</v>
      </c>
      <c r="I402">
        <f t="shared" si="43"/>
        <v>8.498739804681835E-3</v>
      </c>
      <c r="J402">
        <f t="shared" si="44"/>
        <v>3.0206493582592645E-3</v>
      </c>
      <c r="K402">
        <f t="shared" si="45"/>
        <v>1.0112512270001078E-2</v>
      </c>
      <c r="L402">
        <f t="shared" si="46"/>
        <v>-1.6222083556382925E-3</v>
      </c>
      <c r="M402" s="86">
        <f t="shared" si="47"/>
        <v>5.3052854402329897E-3</v>
      </c>
      <c r="N402" s="2">
        <f t="shared" si="48"/>
        <v>5.7855422274086339E-3</v>
      </c>
    </row>
    <row r="403" spans="1:14" x14ac:dyDescent="0.2">
      <c r="A403" s="42">
        <v>42977</v>
      </c>
      <c r="B403">
        <v>157.60966500000001</v>
      </c>
      <c r="C403">
        <v>967.59002699999996</v>
      </c>
      <c r="D403">
        <v>71.138023000000004</v>
      </c>
      <c r="E403">
        <v>174.69000199999999</v>
      </c>
      <c r="F403">
        <v>85.167052999999996</v>
      </c>
      <c r="G403">
        <v>75.644000000000005</v>
      </c>
      <c r="H403">
        <f t="shared" si="42"/>
        <v>2.7010256646203021E-3</v>
      </c>
      <c r="I403">
        <f t="shared" si="43"/>
        <v>1.4181528445132456E-2</v>
      </c>
      <c r="J403">
        <f t="shared" si="44"/>
        <v>1.3141641151920919E-2</v>
      </c>
      <c r="K403">
        <f t="shared" si="45"/>
        <v>3.4832083820058958E-2</v>
      </c>
      <c r="L403">
        <f t="shared" si="46"/>
        <v>-4.8741820424202924E-3</v>
      </c>
      <c r="M403" s="86">
        <f t="shared" si="47"/>
        <v>-4.5008291000973692E-3</v>
      </c>
      <c r="N403" s="2">
        <f t="shared" si="48"/>
        <v>1.1996419407862467E-2</v>
      </c>
    </row>
    <row r="404" spans="1:14" x14ac:dyDescent="0.2">
      <c r="A404" s="42">
        <v>42978</v>
      </c>
      <c r="B404">
        <v>158.236786</v>
      </c>
      <c r="C404">
        <v>980.59997599999997</v>
      </c>
      <c r="D404">
        <v>71.868545999999995</v>
      </c>
      <c r="E404">
        <v>174.71000699999999</v>
      </c>
      <c r="F404">
        <v>85.537857000000002</v>
      </c>
      <c r="G404">
        <v>75.040000000000006</v>
      </c>
      <c r="H404">
        <f t="shared" si="42"/>
        <v>3.9789501487741139E-3</v>
      </c>
      <c r="I404">
        <f t="shared" si="43"/>
        <v>1.3445724570288493E-2</v>
      </c>
      <c r="J404">
        <f t="shared" si="44"/>
        <v>1.0269093365161285E-2</v>
      </c>
      <c r="K404">
        <f t="shared" si="45"/>
        <v>1.1451714334514467E-4</v>
      </c>
      <c r="L404">
        <f t="shared" si="46"/>
        <v>4.3538432637795603E-3</v>
      </c>
      <c r="M404" s="86">
        <f t="shared" si="47"/>
        <v>-7.984770768335878E-3</v>
      </c>
      <c r="N404" s="2">
        <f t="shared" si="48"/>
        <v>6.4324256982697193E-3</v>
      </c>
    </row>
    <row r="405" spans="1:14" x14ac:dyDescent="0.2">
      <c r="A405" s="42">
        <v>42979</v>
      </c>
      <c r="B405">
        <v>158.285065</v>
      </c>
      <c r="C405">
        <v>978.25</v>
      </c>
      <c r="D405">
        <v>71.070746999999997</v>
      </c>
      <c r="E405">
        <v>174.740005</v>
      </c>
      <c r="F405">
        <v>85.778892999999997</v>
      </c>
      <c r="G405">
        <v>74.414000000000001</v>
      </c>
      <c r="H405">
        <f t="shared" si="42"/>
        <v>3.0510604531621338E-4</v>
      </c>
      <c r="I405">
        <f t="shared" si="43"/>
        <v>-2.3964675275496535E-3</v>
      </c>
      <c r="J405">
        <f t="shared" si="44"/>
        <v>-1.1100808968641133E-2</v>
      </c>
      <c r="K405">
        <f t="shared" si="45"/>
        <v>1.7170167018541868E-4</v>
      </c>
      <c r="L405">
        <f t="shared" si="46"/>
        <v>2.8178868217378188E-3</v>
      </c>
      <c r="M405" s="86">
        <f t="shared" si="47"/>
        <v>-8.3422174840085909E-3</v>
      </c>
      <c r="N405" s="2">
        <f t="shared" si="48"/>
        <v>-2.0405163917902669E-3</v>
      </c>
    </row>
    <row r="406" spans="1:14" x14ac:dyDescent="0.2">
      <c r="A406" s="42">
        <v>42983</v>
      </c>
      <c r="B406">
        <v>156.384277</v>
      </c>
      <c r="C406">
        <v>965.27002000000005</v>
      </c>
      <c r="D406">
        <v>70.753555000000006</v>
      </c>
      <c r="E406">
        <v>174.520004</v>
      </c>
      <c r="F406">
        <v>85.955032000000003</v>
      </c>
      <c r="G406">
        <v>74.968999999999994</v>
      </c>
      <c r="H406">
        <f t="shared" si="42"/>
        <v>-1.2008637706911929E-2</v>
      </c>
      <c r="I406">
        <f t="shared" si="43"/>
        <v>-1.3268571428571383E-2</v>
      </c>
      <c r="J406">
        <f t="shared" si="44"/>
        <v>-4.4630458154603534E-3</v>
      </c>
      <c r="K406">
        <f t="shared" si="45"/>
        <v>-1.2590190780868774E-3</v>
      </c>
      <c r="L406">
        <f t="shared" si="46"/>
        <v>2.0534072408699222E-3</v>
      </c>
      <c r="M406" s="86">
        <f t="shared" si="47"/>
        <v>7.4582739807024564E-3</v>
      </c>
      <c r="N406" s="2">
        <f t="shared" si="48"/>
        <v>-5.7891733576321252E-3</v>
      </c>
    </row>
    <row r="407" spans="1:14" x14ac:dyDescent="0.2">
      <c r="A407" s="42">
        <v>42984</v>
      </c>
      <c r="B407">
        <v>156.220215</v>
      </c>
      <c r="C407">
        <v>967.79998799999998</v>
      </c>
      <c r="D407">
        <v>70.551704000000001</v>
      </c>
      <c r="E407">
        <v>179.25</v>
      </c>
      <c r="F407">
        <v>85.955032000000003</v>
      </c>
      <c r="G407">
        <v>74.835999999999999</v>
      </c>
      <c r="H407">
        <f t="shared" si="42"/>
        <v>-1.0490952360895033E-3</v>
      </c>
      <c r="I407">
        <f t="shared" si="43"/>
        <v>2.6209951076693956E-3</v>
      </c>
      <c r="J407">
        <f t="shared" si="44"/>
        <v>-2.8528743184707095E-3</v>
      </c>
      <c r="K407">
        <f t="shared" si="45"/>
        <v>2.7102887299956743E-2</v>
      </c>
      <c r="L407">
        <f t="shared" si="46"/>
        <v>0</v>
      </c>
      <c r="M407" s="86">
        <f t="shared" si="47"/>
        <v>-1.7740666142004773E-3</v>
      </c>
      <c r="N407" s="2">
        <f t="shared" si="48"/>
        <v>5.1643825706131855E-3</v>
      </c>
    </row>
    <row r="408" spans="1:14" x14ac:dyDescent="0.2">
      <c r="A408" s="42">
        <v>42985</v>
      </c>
      <c r="B408">
        <v>155.59309400000001</v>
      </c>
      <c r="C408">
        <v>979.46997099999999</v>
      </c>
      <c r="D408">
        <v>71.455214999999995</v>
      </c>
      <c r="E408">
        <v>179</v>
      </c>
      <c r="F408">
        <v>86.186797999999996</v>
      </c>
      <c r="G408">
        <v>74.531999999999996</v>
      </c>
      <c r="H408">
        <f t="shared" si="42"/>
        <v>-4.0143396294774541E-3</v>
      </c>
      <c r="I408">
        <f t="shared" si="43"/>
        <v>1.205825908731051E-2</v>
      </c>
      <c r="J408">
        <f t="shared" si="44"/>
        <v>1.2806366802990252E-2</v>
      </c>
      <c r="K408">
        <f t="shared" si="45"/>
        <v>-1.3947001394700139E-3</v>
      </c>
      <c r="L408">
        <f t="shared" si="46"/>
        <v>2.696363372885409E-3</v>
      </c>
      <c r="M408" s="86">
        <f t="shared" si="47"/>
        <v>-4.0622160457534084E-3</v>
      </c>
      <c r="N408" s="2">
        <f t="shared" si="48"/>
        <v>4.4303898988477409E-3</v>
      </c>
    </row>
    <row r="409" spans="1:14" x14ac:dyDescent="0.2">
      <c r="A409" s="42">
        <v>42986</v>
      </c>
      <c r="B409">
        <v>153.05552700000001</v>
      </c>
      <c r="C409">
        <v>965.90002400000003</v>
      </c>
      <c r="D409">
        <v>71.109200000000001</v>
      </c>
      <c r="E409">
        <v>176.41999799999999</v>
      </c>
      <c r="F409">
        <v>86.066260999999997</v>
      </c>
      <c r="G409">
        <v>75.712999999999994</v>
      </c>
      <c r="H409">
        <f t="shared" si="42"/>
        <v>-1.6308995050898566E-2</v>
      </c>
      <c r="I409">
        <f t="shared" si="43"/>
        <v>-1.3854377777550013E-2</v>
      </c>
      <c r="J409">
        <f t="shared" si="44"/>
        <v>-4.842403734982733E-3</v>
      </c>
      <c r="K409">
        <f t="shared" si="45"/>
        <v>-1.441341899441345E-2</v>
      </c>
      <c r="L409">
        <f t="shared" si="46"/>
        <v>-1.3985552636495301E-3</v>
      </c>
      <c r="M409" s="86">
        <f t="shared" si="47"/>
        <v>1.5845542854076067E-2</v>
      </c>
      <c r="N409" s="2">
        <f t="shared" si="48"/>
        <v>-1.016355016429886E-2</v>
      </c>
    </row>
    <row r="410" spans="1:14" x14ac:dyDescent="0.2">
      <c r="A410" s="42">
        <v>42989</v>
      </c>
      <c r="B410">
        <v>155.82466099999999</v>
      </c>
      <c r="C410">
        <v>977.96002199999998</v>
      </c>
      <c r="D410">
        <v>71.858924999999999</v>
      </c>
      <c r="E410">
        <v>181.740005</v>
      </c>
      <c r="F410">
        <v>87.132378000000003</v>
      </c>
      <c r="G410">
        <v>75.319999999999993</v>
      </c>
      <c r="H410">
        <f t="shared" si="42"/>
        <v>1.8092348929026128E-2</v>
      </c>
      <c r="I410">
        <f t="shared" si="43"/>
        <v>1.2485762191056691E-2</v>
      </c>
      <c r="J410">
        <f t="shared" si="44"/>
        <v>1.0543291163449989E-2</v>
      </c>
      <c r="K410">
        <f t="shared" si="45"/>
        <v>3.015535120910728E-2</v>
      </c>
      <c r="L410">
        <f t="shared" si="46"/>
        <v>1.2387165279551363E-2</v>
      </c>
      <c r="M410" s="86">
        <f t="shared" si="47"/>
        <v>-5.1906541809200631E-3</v>
      </c>
      <c r="N410" s="2">
        <f t="shared" si="48"/>
        <v>1.6732783754438291E-2</v>
      </c>
    </row>
    <row r="411" spans="1:14" x14ac:dyDescent="0.2">
      <c r="A411" s="42">
        <v>42990</v>
      </c>
      <c r="B411">
        <v>155.20716899999999</v>
      </c>
      <c r="C411">
        <v>982.580017</v>
      </c>
      <c r="D411">
        <v>71.782036000000005</v>
      </c>
      <c r="E411">
        <v>185.14999399999999</v>
      </c>
      <c r="F411">
        <v>86.687386000000004</v>
      </c>
      <c r="G411">
        <v>76.597999999999999</v>
      </c>
      <c r="H411">
        <f t="shared" si="42"/>
        <v>-3.9627360395797593E-3</v>
      </c>
      <c r="I411">
        <f t="shared" si="43"/>
        <v>4.7241143769371965E-3</v>
      </c>
      <c r="J411">
        <f t="shared" si="44"/>
        <v>-1.0699993076711655E-3</v>
      </c>
      <c r="K411">
        <f t="shared" si="45"/>
        <v>1.8763007077060419E-2</v>
      </c>
      <c r="L411">
        <f t="shared" si="46"/>
        <v>-5.107079712664323E-3</v>
      </c>
      <c r="M411" s="86">
        <f t="shared" si="47"/>
        <v>1.6967604885820577E-2</v>
      </c>
      <c r="N411" s="2">
        <f t="shared" si="48"/>
        <v>2.6694612788164735E-3</v>
      </c>
    </row>
    <row r="412" spans="1:14" x14ac:dyDescent="0.2">
      <c r="A412" s="42">
        <v>42991</v>
      </c>
      <c r="B412">
        <v>154.03967299999999</v>
      </c>
      <c r="C412">
        <v>999.59997599999997</v>
      </c>
      <c r="D412">
        <v>72.291472999999996</v>
      </c>
      <c r="E412">
        <v>183.63999899999999</v>
      </c>
      <c r="F412">
        <v>86.72448</v>
      </c>
      <c r="G412">
        <v>76.572000000000003</v>
      </c>
      <c r="H412">
        <f t="shared" si="42"/>
        <v>-7.5221783086578944E-3</v>
      </c>
      <c r="I412">
        <f t="shared" si="43"/>
        <v>1.7321702767745147E-2</v>
      </c>
      <c r="J412">
        <f t="shared" si="44"/>
        <v>7.0969984746600285E-3</v>
      </c>
      <c r="K412">
        <f t="shared" si="45"/>
        <v>-8.1555228135735368E-3</v>
      </c>
      <c r="L412">
        <f t="shared" si="46"/>
        <v>4.2790539329443138E-4</v>
      </c>
      <c r="M412" s="86">
        <f t="shared" si="47"/>
        <v>-3.3943444998559035E-4</v>
      </c>
      <c r="N412" s="2">
        <f t="shared" si="48"/>
        <v>1.8337811026936347E-3</v>
      </c>
    </row>
    <row r="413" spans="1:14" x14ac:dyDescent="0.2">
      <c r="A413" s="42">
        <v>42992</v>
      </c>
      <c r="B413">
        <v>152.717804</v>
      </c>
      <c r="C413">
        <v>992.21002199999998</v>
      </c>
      <c r="D413">
        <v>71.868545999999995</v>
      </c>
      <c r="E413">
        <v>182.63000500000001</v>
      </c>
      <c r="F413">
        <v>86.72448</v>
      </c>
      <c r="G413">
        <v>77.040999999999997</v>
      </c>
      <c r="H413">
        <f t="shared" si="42"/>
        <v>-8.581354233334372E-3</v>
      </c>
      <c r="I413">
        <f t="shared" si="43"/>
        <v>-7.392911341966648E-3</v>
      </c>
      <c r="J413">
        <f t="shared" si="44"/>
        <v>-5.8503027044420775E-3</v>
      </c>
      <c r="K413">
        <f t="shared" si="45"/>
        <v>-5.4998584485941851E-3</v>
      </c>
      <c r="L413">
        <f t="shared" si="46"/>
        <v>0</v>
      </c>
      <c r="M413" s="86">
        <f t="shared" si="47"/>
        <v>6.124954291385808E-3</v>
      </c>
      <c r="N413" s="2">
        <f t="shared" si="48"/>
        <v>-5.4648853456674574E-3</v>
      </c>
    </row>
    <row r="414" spans="1:14" x14ac:dyDescent="0.2">
      <c r="A414" s="42">
        <v>42993</v>
      </c>
      <c r="B414">
        <v>154.26159699999999</v>
      </c>
      <c r="C414">
        <v>986.78997800000002</v>
      </c>
      <c r="D414">
        <v>72.387573000000003</v>
      </c>
      <c r="E414">
        <v>182.35000600000001</v>
      </c>
      <c r="F414">
        <v>86.464889999999997</v>
      </c>
      <c r="G414">
        <v>78.33</v>
      </c>
      <c r="H414">
        <f t="shared" si="42"/>
        <v>1.0108795173613115E-2</v>
      </c>
      <c r="I414">
        <f t="shared" si="43"/>
        <v>-5.4625975144604634E-3</v>
      </c>
      <c r="J414">
        <f t="shared" si="44"/>
        <v>7.2218937057667533E-3</v>
      </c>
      <c r="K414">
        <f t="shared" si="45"/>
        <v>-1.5331489477865569E-3</v>
      </c>
      <c r="L414">
        <f t="shared" si="46"/>
        <v>-2.9932724877681925E-3</v>
      </c>
      <c r="M414" s="86">
        <f t="shared" si="47"/>
        <v>1.6731350839163581E-2</v>
      </c>
      <c r="N414" s="2">
        <f t="shared" si="48"/>
        <v>1.4683339858729311E-3</v>
      </c>
    </row>
    <row r="415" spans="1:14" x14ac:dyDescent="0.2">
      <c r="A415" s="42">
        <v>42996</v>
      </c>
      <c r="B415">
        <v>153.09411600000001</v>
      </c>
      <c r="C415">
        <v>974.19000200000005</v>
      </c>
      <c r="D415">
        <v>72.243408000000002</v>
      </c>
      <c r="E415">
        <v>184.61999499999999</v>
      </c>
      <c r="F415">
        <v>86.353667999999999</v>
      </c>
      <c r="G415">
        <v>78.397000000000006</v>
      </c>
      <c r="H415">
        <f t="shared" si="42"/>
        <v>-7.5681895086304662E-3</v>
      </c>
      <c r="I415">
        <f t="shared" si="43"/>
        <v>-1.276865014938363E-2</v>
      </c>
      <c r="J415">
        <f t="shared" si="44"/>
        <v>-1.991571122297483E-3</v>
      </c>
      <c r="K415">
        <f t="shared" si="45"/>
        <v>1.2448527147292669E-2</v>
      </c>
      <c r="L415">
        <f t="shared" si="46"/>
        <v>-1.286325582557243E-3</v>
      </c>
      <c r="M415" s="86">
        <f t="shared" si="47"/>
        <v>8.55355547044648E-4</v>
      </c>
      <c r="N415" s="2">
        <f t="shared" si="48"/>
        <v>-2.2332418431152308E-3</v>
      </c>
    </row>
    <row r="416" spans="1:14" x14ac:dyDescent="0.2">
      <c r="A416" s="42">
        <v>42997</v>
      </c>
      <c r="B416">
        <v>153.15197800000001</v>
      </c>
      <c r="C416">
        <v>969.85998500000005</v>
      </c>
      <c r="D416">
        <v>72.512550000000005</v>
      </c>
      <c r="E416">
        <v>185.679993</v>
      </c>
      <c r="F416">
        <v>87.299232000000003</v>
      </c>
      <c r="G416">
        <v>78.5</v>
      </c>
      <c r="H416">
        <f t="shared" si="42"/>
        <v>3.7795051509360476E-4</v>
      </c>
      <c r="I416">
        <f t="shared" si="43"/>
        <v>-4.4447356173955045E-3</v>
      </c>
      <c r="J416">
        <f t="shared" si="44"/>
        <v>3.7254886978754132E-3</v>
      </c>
      <c r="K416">
        <f t="shared" si="45"/>
        <v>5.7415124510213937E-3</v>
      </c>
      <c r="L416">
        <f t="shared" si="46"/>
        <v>1.0949899661471293E-2</v>
      </c>
      <c r="M416" s="86">
        <f t="shared" si="47"/>
        <v>1.3138257841498325E-3</v>
      </c>
      <c r="N416" s="2">
        <f t="shared" si="48"/>
        <v>3.2700231416132402E-3</v>
      </c>
    </row>
    <row r="417" spans="1:14" x14ac:dyDescent="0.2">
      <c r="A417" s="42">
        <v>42998</v>
      </c>
      <c r="B417">
        <v>150.58547999999999</v>
      </c>
      <c r="C417">
        <v>973.21002199999998</v>
      </c>
      <c r="D417">
        <v>72.031943999999996</v>
      </c>
      <c r="E417">
        <v>185.509995</v>
      </c>
      <c r="F417">
        <v>87.512466000000003</v>
      </c>
      <c r="G417">
        <v>78.619</v>
      </c>
      <c r="H417">
        <f t="shared" si="42"/>
        <v>-1.6757850819269365E-2</v>
      </c>
      <c r="I417">
        <f t="shared" si="43"/>
        <v>3.454144981556208E-3</v>
      </c>
      <c r="J417">
        <f t="shared" si="44"/>
        <v>-6.6279009633506024E-3</v>
      </c>
      <c r="K417">
        <f t="shared" si="45"/>
        <v>-9.1554290396807887E-4</v>
      </c>
      <c r="L417">
        <f t="shared" si="46"/>
        <v>2.4425644431786057E-3</v>
      </c>
      <c r="M417" s="86">
        <f t="shared" si="47"/>
        <v>1.515923566878978E-3</v>
      </c>
      <c r="N417" s="2">
        <f t="shared" si="48"/>
        <v>-3.6809170523706466E-3</v>
      </c>
    </row>
    <row r="418" spans="1:14" x14ac:dyDescent="0.2">
      <c r="A418" s="42">
        <v>42999</v>
      </c>
      <c r="B418">
        <v>147.99964900000001</v>
      </c>
      <c r="C418">
        <v>964.65002400000003</v>
      </c>
      <c r="D418">
        <v>71.330260999999993</v>
      </c>
      <c r="E418">
        <v>188.779999</v>
      </c>
      <c r="F418">
        <v>85.880859000000001</v>
      </c>
      <c r="G418">
        <v>78.724000000000004</v>
      </c>
      <c r="H418">
        <f t="shared" si="42"/>
        <v>-1.7171848175534486E-2</v>
      </c>
      <c r="I418">
        <f t="shared" si="43"/>
        <v>-8.7956328094615024E-3</v>
      </c>
      <c r="J418">
        <f t="shared" si="44"/>
        <v>-9.741275343061722E-3</v>
      </c>
      <c r="K418">
        <f t="shared" si="45"/>
        <v>1.7627104135278533E-2</v>
      </c>
      <c r="L418">
        <f t="shared" si="46"/>
        <v>-1.8644280918789356E-2</v>
      </c>
      <c r="M418" s="86">
        <f t="shared" si="47"/>
        <v>1.3355550185070273E-3</v>
      </c>
      <c r="N418" s="2">
        <f t="shared" si="48"/>
        <v>-7.3451866223137076E-3</v>
      </c>
    </row>
    <row r="419" spans="1:14" x14ac:dyDescent="0.2">
      <c r="A419" s="42">
        <v>43000</v>
      </c>
      <c r="B419">
        <v>146.55235300000001</v>
      </c>
      <c r="C419">
        <v>955.09997599999997</v>
      </c>
      <c r="D419">
        <v>71.522507000000004</v>
      </c>
      <c r="E419">
        <v>187.35000600000001</v>
      </c>
      <c r="F419">
        <v>85.510056000000006</v>
      </c>
      <c r="G419">
        <v>77.563999999999993</v>
      </c>
      <c r="H419">
        <f t="shared" si="42"/>
        <v>-9.7790502192339271E-3</v>
      </c>
      <c r="I419">
        <f t="shared" si="43"/>
        <v>-9.9000132300831826E-3</v>
      </c>
      <c r="J419">
        <f t="shared" si="44"/>
        <v>2.6951534636892958E-3</v>
      </c>
      <c r="K419">
        <f t="shared" si="45"/>
        <v>-7.5749179339703043E-3</v>
      </c>
      <c r="L419">
        <f t="shared" si="46"/>
        <v>-4.3176442843916489E-3</v>
      </c>
      <c r="M419" s="86">
        <f t="shared" si="47"/>
        <v>-1.4735023626848366E-2</v>
      </c>
      <c r="N419" s="2">
        <f t="shared" si="48"/>
        <v>-5.775294440797954E-3</v>
      </c>
    </row>
    <row r="420" spans="1:14" x14ac:dyDescent="0.2">
      <c r="A420" s="42">
        <v>43003</v>
      </c>
      <c r="B420">
        <v>145.25945999999999</v>
      </c>
      <c r="C420">
        <v>939.78997800000002</v>
      </c>
      <c r="D420">
        <v>70.41713</v>
      </c>
      <c r="E420">
        <v>178.550003</v>
      </c>
      <c r="F420">
        <v>85.955032000000003</v>
      </c>
      <c r="G420">
        <v>77.468999999999994</v>
      </c>
      <c r="H420">
        <f t="shared" si="42"/>
        <v>-8.8220555558055115E-3</v>
      </c>
      <c r="I420">
        <f t="shared" si="43"/>
        <v>-1.6029733415049263E-2</v>
      </c>
      <c r="J420">
        <f t="shared" si="44"/>
        <v>-1.5454953221927808E-2</v>
      </c>
      <c r="K420">
        <f t="shared" si="45"/>
        <v>-4.6970924569919699E-2</v>
      </c>
      <c r="L420">
        <f t="shared" si="46"/>
        <v>5.2037856225938721E-3</v>
      </c>
      <c r="M420" s="86">
        <f t="shared" si="47"/>
        <v>-1.2247950079933845E-3</v>
      </c>
      <c r="N420" s="2">
        <f t="shared" si="48"/>
        <v>-1.6414776228021684E-2</v>
      </c>
    </row>
    <row r="421" spans="1:14" x14ac:dyDescent="0.2">
      <c r="A421" s="42">
        <v>43004</v>
      </c>
      <c r="B421">
        <v>147.75842299999999</v>
      </c>
      <c r="C421">
        <v>938.59997599999997</v>
      </c>
      <c r="D421">
        <v>70.41713</v>
      </c>
      <c r="E421">
        <v>179.38000500000001</v>
      </c>
      <c r="F421">
        <v>85.890144000000006</v>
      </c>
      <c r="G421">
        <v>77.870999999999995</v>
      </c>
      <c r="H421">
        <f t="shared" si="42"/>
        <v>1.7203444099269015E-2</v>
      </c>
      <c r="I421">
        <f t="shared" si="43"/>
        <v>-1.2662424880636996E-3</v>
      </c>
      <c r="J421">
        <f t="shared" si="44"/>
        <v>0</v>
      </c>
      <c r="K421">
        <f t="shared" si="45"/>
        <v>4.6485689501781051E-3</v>
      </c>
      <c r="L421">
        <f t="shared" si="46"/>
        <v>-7.5490635615139176E-4</v>
      </c>
      <c r="M421" s="86">
        <f t="shared" si="47"/>
        <v>5.1891724431708305E-3</v>
      </c>
      <c r="N421" s="2">
        <f t="shared" si="48"/>
        <v>3.9661728410464057E-3</v>
      </c>
    </row>
    <row r="422" spans="1:14" x14ac:dyDescent="0.2">
      <c r="A422" s="42">
        <v>43005</v>
      </c>
      <c r="B422">
        <v>148.81012000000001</v>
      </c>
      <c r="C422">
        <v>950.86999500000002</v>
      </c>
      <c r="D422">
        <v>70.984238000000005</v>
      </c>
      <c r="E422">
        <v>181.970001</v>
      </c>
      <c r="F422">
        <v>84.240004999999996</v>
      </c>
      <c r="G422">
        <v>77.906000000000006</v>
      </c>
      <c r="H422">
        <f t="shared" si="42"/>
        <v>7.1176788344581793E-3</v>
      </c>
      <c r="I422">
        <f t="shared" si="43"/>
        <v>1.3072681987795031E-2</v>
      </c>
      <c r="J422">
        <f t="shared" si="44"/>
        <v>8.0535517423104951E-3</v>
      </c>
      <c r="K422">
        <f t="shared" si="45"/>
        <v>1.443859921845796E-2</v>
      </c>
      <c r="L422">
        <f t="shared" si="46"/>
        <v>-1.9212204371202472E-2</v>
      </c>
      <c r="M422" s="86">
        <f t="shared" si="47"/>
        <v>4.4946128854144422E-4</v>
      </c>
      <c r="N422" s="2">
        <f t="shared" si="48"/>
        <v>4.6940614823638392E-3</v>
      </c>
    </row>
    <row r="423" spans="1:14" x14ac:dyDescent="0.2">
      <c r="A423" s="42">
        <v>43006</v>
      </c>
      <c r="B423">
        <v>147.89352400000001</v>
      </c>
      <c r="C423">
        <v>956.40002400000003</v>
      </c>
      <c r="D423">
        <v>71.003471000000005</v>
      </c>
      <c r="E423">
        <v>180.699997</v>
      </c>
      <c r="F423">
        <v>84.258544999999998</v>
      </c>
      <c r="G423">
        <v>77.855999999999995</v>
      </c>
      <c r="H423">
        <f t="shared" si="42"/>
        <v>-6.1595004425774157E-3</v>
      </c>
      <c r="I423">
        <f t="shared" si="43"/>
        <v>5.8157571792976951E-3</v>
      </c>
      <c r="J423">
        <f t="shared" si="44"/>
        <v>2.7094747428295043E-4</v>
      </c>
      <c r="K423">
        <f t="shared" si="45"/>
        <v>-6.9791943343452539E-3</v>
      </c>
      <c r="L423">
        <f t="shared" si="46"/>
        <v>2.200854570224866E-4</v>
      </c>
      <c r="M423" s="86">
        <f t="shared" si="47"/>
        <v>-6.4179909121263269E-4</v>
      </c>
      <c r="N423" s="2">
        <f t="shared" si="48"/>
        <v>-1.3663809332639077E-3</v>
      </c>
    </row>
    <row r="424" spans="1:14" x14ac:dyDescent="0.2">
      <c r="A424" s="42">
        <v>43007</v>
      </c>
      <c r="B424">
        <v>148.703979</v>
      </c>
      <c r="C424">
        <v>961.34997599999997</v>
      </c>
      <c r="D424">
        <v>71.599402999999995</v>
      </c>
      <c r="E424">
        <v>181.35000600000001</v>
      </c>
      <c r="F424">
        <v>84.341988000000001</v>
      </c>
      <c r="G424">
        <v>77.105999999999995</v>
      </c>
      <c r="H424">
        <f t="shared" si="42"/>
        <v>5.4799897796741276E-3</v>
      </c>
      <c r="I424">
        <f t="shared" si="43"/>
        <v>5.1756084021176681E-3</v>
      </c>
      <c r="J424">
        <f t="shared" si="44"/>
        <v>8.3929981394851878E-3</v>
      </c>
      <c r="K424">
        <f t="shared" si="45"/>
        <v>3.597172168187758E-3</v>
      </c>
      <c r="L424">
        <f t="shared" si="46"/>
        <v>9.9032092234683849E-4</v>
      </c>
      <c r="M424" s="86">
        <f t="shared" si="47"/>
        <v>-9.6331689272503088E-3</v>
      </c>
      <c r="N424" s="2">
        <f t="shared" si="48"/>
        <v>4.7272178823623157E-3</v>
      </c>
    </row>
    <row r="425" spans="1:14" x14ac:dyDescent="0.2">
      <c r="A425" s="42">
        <v>43010</v>
      </c>
      <c r="B425">
        <v>148.40489199999999</v>
      </c>
      <c r="C425">
        <v>959.19000200000005</v>
      </c>
      <c r="D425">
        <v>71.714737</v>
      </c>
      <c r="E425">
        <v>177.009995</v>
      </c>
      <c r="F425">
        <v>85.074341000000004</v>
      </c>
      <c r="G425">
        <v>76.846000000000004</v>
      </c>
      <c r="H425">
        <f t="shared" si="42"/>
        <v>-2.0112911706284221E-3</v>
      </c>
      <c r="I425">
        <f t="shared" si="43"/>
        <v>-2.2468133915051142E-3</v>
      </c>
      <c r="J425">
        <f t="shared" si="44"/>
        <v>1.6108234868942172E-3</v>
      </c>
      <c r="K425">
        <f t="shared" si="45"/>
        <v>-2.3931683796029231E-2</v>
      </c>
      <c r="L425">
        <f t="shared" si="46"/>
        <v>8.6831365653842942E-3</v>
      </c>
      <c r="M425" s="86">
        <f t="shared" si="47"/>
        <v>-3.3719814281637085E-3</v>
      </c>
      <c r="N425" s="2">
        <f t="shared" si="48"/>
        <v>-3.5791656611768516E-3</v>
      </c>
    </row>
    <row r="426" spans="1:14" x14ac:dyDescent="0.2">
      <c r="A426" s="42">
        <v>43011</v>
      </c>
      <c r="B426">
        <v>149.05136100000001</v>
      </c>
      <c r="C426">
        <v>957.09997599999997</v>
      </c>
      <c r="D426">
        <v>71.378333999999995</v>
      </c>
      <c r="E426">
        <v>179.19000199999999</v>
      </c>
      <c r="F426">
        <v>85.398810999999995</v>
      </c>
      <c r="G426">
        <v>76.7</v>
      </c>
      <c r="H426">
        <f t="shared" si="42"/>
        <v>4.3561165086122948E-3</v>
      </c>
      <c r="I426">
        <f t="shared" si="43"/>
        <v>-2.178948900261869E-3</v>
      </c>
      <c r="J426">
        <f t="shared" si="44"/>
        <v>-4.6908489673468962E-3</v>
      </c>
      <c r="K426">
        <f t="shared" si="45"/>
        <v>1.2315728272858203E-2</v>
      </c>
      <c r="L426">
        <f t="shared" si="46"/>
        <v>3.8139584296044199E-3</v>
      </c>
      <c r="M426" s="86">
        <f t="shared" si="47"/>
        <v>-1.8999037035109282E-3</v>
      </c>
      <c r="N426" s="2">
        <f t="shared" si="48"/>
        <v>2.7232010686932305E-3</v>
      </c>
    </row>
    <row r="427" spans="1:14" x14ac:dyDescent="0.2">
      <c r="A427" s="42">
        <v>43012</v>
      </c>
      <c r="B427">
        <v>148.086502</v>
      </c>
      <c r="C427">
        <v>965.45001200000002</v>
      </c>
      <c r="D427">
        <v>71.791640999999998</v>
      </c>
      <c r="E427">
        <v>184.449997</v>
      </c>
      <c r="F427">
        <v>85.676902999999996</v>
      </c>
      <c r="G427">
        <v>76.409000000000006</v>
      </c>
      <c r="H427">
        <f t="shared" si="42"/>
        <v>-6.47333237030971E-3</v>
      </c>
      <c r="I427">
        <f t="shared" si="43"/>
        <v>8.7243090684186227E-3</v>
      </c>
      <c r="J427">
        <f t="shared" si="44"/>
        <v>5.7903705065461917E-3</v>
      </c>
      <c r="K427">
        <f t="shared" si="45"/>
        <v>2.9354288416158419E-2</v>
      </c>
      <c r="L427">
        <f t="shared" si="46"/>
        <v>3.2563919420377048E-3</v>
      </c>
      <c r="M427" s="86">
        <f t="shared" si="47"/>
        <v>-3.7940026075618878E-3</v>
      </c>
      <c r="N427" s="2">
        <f t="shared" si="48"/>
        <v>8.1304055125702452E-3</v>
      </c>
    </row>
    <row r="428" spans="1:14" x14ac:dyDescent="0.2">
      <c r="A428" s="42">
        <v>43013</v>
      </c>
      <c r="B428">
        <v>149.92936700000001</v>
      </c>
      <c r="C428">
        <v>980.84997599999997</v>
      </c>
      <c r="D428">
        <v>73.021964999999994</v>
      </c>
      <c r="E428">
        <v>194.38999899999999</v>
      </c>
      <c r="F428">
        <v>85.315383999999995</v>
      </c>
      <c r="G428">
        <v>75.728999999999999</v>
      </c>
      <c r="H428">
        <f t="shared" si="42"/>
        <v>1.2444517056659341E-2</v>
      </c>
      <c r="I428">
        <f t="shared" si="43"/>
        <v>1.5951073394362289E-2</v>
      </c>
      <c r="J428">
        <f t="shared" si="44"/>
        <v>1.7137426904616875E-2</v>
      </c>
      <c r="K428">
        <f t="shared" si="45"/>
        <v>5.3889954793547613E-2</v>
      </c>
      <c r="L428">
        <f t="shared" si="46"/>
        <v>-4.2195619512530851E-3</v>
      </c>
      <c r="M428" s="86">
        <f t="shared" si="47"/>
        <v>-8.8994751927129884E-3</v>
      </c>
      <c r="N428" s="2">
        <f t="shared" si="48"/>
        <v>1.9040682039586608E-2</v>
      </c>
    </row>
    <row r="429" spans="1:14" x14ac:dyDescent="0.2">
      <c r="A429" s="42">
        <v>43014</v>
      </c>
      <c r="B429">
        <v>149.84251399999999</v>
      </c>
      <c r="C429">
        <v>989.580017</v>
      </c>
      <c r="D429">
        <v>73.050811999999993</v>
      </c>
      <c r="E429">
        <v>198.020004</v>
      </c>
      <c r="F429">
        <v>85.593491</v>
      </c>
      <c r="G429">
        <v>75.989000000000004</v>
      </c>
      <c r="H429">
        <f t="shared" si="42"/>
        <v>-5.7929278124691311E-4</v>
      </c>
      <c r="I429">
        <f t="shared" si="43"/>
        <v>8.9004855111502069E-3</v>
      </c>
      <c r="J429">
        <f t="shared" si="44"/>
        <v>3.9504551815332494E-4</v>
      </c>
      <c r="K429">
        <f t="shared" si="45"/>
        <v>1.8673825910148864E-2</v>
      </c>
      <c r="L429">
        <f t="shared" si="46"/>
        <v>3.2597520747255347E-3</v>
      </c>
      <c r="M429" s="86">
        <f t="shared" si="47"/>
        <v>3.4332950388887363E-3</v>
      </c>
      <c r="N429" s="2">
        <f t="shared" si="48"/>
        <v>6.1299632465862041E-3</v>
      </c>
    </row>
    <row r="430" spans="1:14" x14ac:dyDescent="0.2">
      <c r="A430" s="42">
        <v>43017</v>
      </c>
      <c r="B430">
        <v>150.363541</v>
      </c>
      <c r="C430">
        <v>990.98999000000003</v>
      </c>
      <c r="D430">
        <v>73.329559000000003</v>
      </c>
      <c r="E430">
        <v>196.86999499999999</v>
      </c>
      <c r="F430">
        <v>85.398810999999995</v>
      </c>
      <c r="G430">
        <v>76.590999999999994</v>
      </c>
      <c r="H430">
        <f t="shared" si="42"/>
        <v>3.4771640310306308E-3</v>
      </c>
      <c r="I430">
        <f t="shared" si="43"/>
        <v>1.4248195959680908E-3</v>
      </c>
      <c r="J430">
        <f t="shared" si="44"/>
        <v>3.8157960516579867E-3</v>
      </c>
      <c r="K430">
        <f t="shared" si="45"/>
        <v>-5.8075395251482335E-3</v>
      </c>
      <c r="L430">
        <f t="shared" si="46"/>
        <v>-2.274472015634989E-3</v>
      </c>
      <c r="M430" s="86">
        <f t="shared" si="47"/>
        <v>7.922199265683055E-3</v>
      </c>
      <c r="N430" s="2">
        <f t="shared" si="48"/>
        <v>1.271536275746972E-4</v>
      </c>
    </row>
    <row r="431" spans="1:14" x14ac:dyDescent="0.2">
      <c r="A431" s="42">
        <v>43018</v>
      </c>
      <c r="B431">
        <v>150.42143200000001</v>
      </c>
      <c r="C431">
        <v>987.20001200000002</v>
      </c>
      <c r="D431">
        <v>73.329559000000003</v>
      </c>
      <c r="E431">
        <v>195.08000200000001</v>
      </c>
      <c r="F431">
        <v>84.935294999999996</v>
      </c>
      <c r="G431">
        <v>76.524000000000001</v>
      </c>
      <c r="H431">
        <f t="shared" si="42"/>
        <v>3.8500689472331678E-4</v>
      </c>
      <c r="I431">
        <f t="shared" si="43"/>
        <v>-3.8244362084828114E-3</v>
      </c>
      <c r="J431">
        <f t="shared" si="44"/>
        <v>0</v>
      </c>
      <c r="K431">
        <f t="shared" si="45"/>
        <v>-9.092259081938725E-3</v>
      </c>
      <c r="L431">
        <f t="shared" si="46"/>
        <v>-5.427663389833361E-3</v>
      </c>
      <c r="M431" s="86">
        <f t="shared" si="47"/>
        <v>-8.747764097608475E-4</v>
      </c>
      <c r="N431" s="2">
        <f t="shared" si="48"/>
        <v>-3.5918703571063164E-3</v>
      </c>
    </row>
    <row r="432" spans="1:14" x14ac:dyDescent="0.2">
      <c r="A432" s="42">
        <v>43019</v>
      </c>
      <c r="B432">
        <v>151.04861500000001</v>
      </c>
      <c r="C432">
        <v>995</v>
      </c>
      <c r="D432">
        <v>73.454505999999995</v>
      </c>
      <c r="E432">
        <v>194.949997</v>
      </c>
      <c r="F432">
        <v>84.786957000000001</v>
      </c>
      <c r="G432">
        <v>76.441999999999993</v>
      </c>
      <c r="H432">
        <f t="shared" si="42"/>
        <v>4.1695055794974895E-3</v>
      </c>
      <c r="I432">
        <f t="shared" si="43"/>
        <v>7.9011222702456627E-3</v>
      </c>
      <c r="J432">
        <f t="shared" si="44"/>
        <v>1.7039104244441412E-3</v>
      </c>
      <c r="K432">
        <f t="shared" si="45"/>
        <v>-6.6641889823238387E-4</v>
      </c>
      <c r="L432">
        <f t="shared" si="46"/>
        <v>-1.7464824252390648E-3</v>
      </c>
      <c r="M432" s="86">
        <f t="shared" si="47"/>
        <v>-1.0715592493859161E-3</v>
      </c>
      <c r="N432" s="2">
        <f t="shared" si="48"/>
        <v>2.2723273901431688E-3</v>
      </c>
    </row>
    <row r="433" spans="1:14" x14ac:dyDescent="0.2">
      <c r="A433" s="42">
        <v>43020</v>
      </c>
      <c r="B433">
        <v>150.51795999999999</v>
      </c>
      <c r="C433">
        <v>1000.929993</v>
      </c>
      <c r="D433">
        <v>74.127335000000002</v>
      </c>
      <c r="E433">
        <v>195.86000100000001</v>
      </c>
      <c r="F433">
        <v>85.42662</v>
      </c>
      <c r="G433">
        <v>76.561000000000007</v>
      </c>
      <c r="H433">
        <f t="shared" si="42"/>
        <v>-3.5131404548133347E-3</v>
      </c>
      <c r="I433">
        <f t="shared" si="43"/>
        <v>5.9597919597989624E-3</v>
      </c>
      <c r="J433">
        <f t="shared" si="44"/>
        <v>9.1598056625689823E-3</v>
      </c>
      <c r="K433">
        <f t="shared" si="45"/>
        <v>4.6678841446712869E-3</v>
      </c>
      <c r="L433">
        <f t="shared" si="46"/>
        <v>7.5443561443064733E-3</v>
      </c>
      <c r="M433" s="86">
        <f t="shared" si="47"/>
        <v>1.5567358258550797E-3</v>
      </c>
      <c r="N433" s="2">
        <f t="shared" si="48"/>
        <v>4.7637394913064741E-3</v>
      </c>
    </row>
    <row r="434" spans="1:14" x14ac:dyDescent="0.2">
      <c r="A434" s="42">
        <v>43021</v>
      </c>
      <c r="B434">
        <v>151.47316000000001</v>
      </c>
      <c r="C434">
        <v>1002.940002</v>
      </c>
      <c r="D434">
        <v>74.482979</v>
      </c>
      <c r="E434">
        <v>199.490005</v>
      </c>
      <c r="F434">
        <v>86.251677999999998</v>
      </c>
      <c r="G434">
        <v>75.965999999999994</v>
      </c>
      <c r="H434">
        <f t="shared" si="42"/>
        <v>6.3460865401047109E-3</v>
      </c>
      <c r="I434">
        <f t="shared" si="43"/>
        <v>2.0081414425155326E-3</v>
      </c>
      <c r="J434">
        <f t="shared" si="44"/>
        <v>4.7977443138890402E-3</v>
      </c>
      <c r="K434">
        <f t="shared" si="45"/>
        <v>1.8533666810304904E-2</v>
      </c>
      <c r="L434">
        <f t="shared" si="46"/>
        <v>9.6580901831302534E-3</v>
      </c>
      <c r="M434" s="86">
        <f t="shared" si="47"/>
        <v>-7.7715808309715521E-3</v>
      </c>
      <c r="N434" s="2">
        <f t="shared" si="48"/>
        <v>8.2687458579888892E-3</v>
      </c>
    </row>
    <row r="435" spans="1:14" x14ac:dyDescent="0.2">
      <c r="A435" s="42">
        <v>43024</v>
      </c>
      <c r="B435">
        <v>154.26159699999999</v>
      </c>
      <c r="C435">
        <v>1006.340027</v>
      </c>
      <c r="D435">
        <v>74.636780000000002</v>
      </c>
      <c r="E435">
        <v>202.679993</v>
      </c>
      <c r="F435">
        <v>86.344391000000002</v>
      </c>
      <c r="G435">
        <v>75.905000000000001</v>
      </c>
      <c r="H435">
        <f t="shared" si="42"/>
        <v>1.8408786084610551E-2</v>
      </c>
      <c r="I435">
        <f t="shared" si="43"/>
        <v>3.3900582220469794E-3</v>
      </c>
      <c r="J435">
        <f t="shared" si="44"/>
        <v>2.0649147236713157E-3</v>
      </c>
      <c r="K435">
        <f t="shared" si="45"/>
        <v>1.5990715925842999E-2</v>
      </c>
      <c r="L435">
        <f t="shared" si="46"/>
        <v>1.074912420834333E-3</v>
      </c>
      <c r="M435" s="86">
        <f t="shared" si="47"/>
        <v>-8.0299081167881472E-4</v>
      </c>
      <c r="N435" s="2">
        <f t="shared" si="48"/>
        <v>8.1858774754012351E-3</v>
      </c>
    </row>
    <row r="436" spans="1:14" x14ac:dyDescent="0.2">
      <c r="A436" s="42">
        <v>43025</v>
      </c>
      <c r="B436">
        <v>154.83085600000001</v>
      </c>
      <c r="C436">
        <v>1009.130005</v>
      </c>
      <c r="D436">
        <v>74.579109000000003</v>
      </c>
      <c r="E436">
        <v>199.479996</v>
      </c>
      <c r="F436">
        <v>86.029182000000006</v>
      </c>
      <c r="G436">
        <v>75.632000000000005</v>
      </c>
      <c r="H436">
        <f t="shared" si="42"/>
        <v>3.6902185059060205E-3</v>
      </c>
      <c r="I436">
        <f t="shared" si="43"/>
        <v>2.7724009034175278E-3</v>
      </c>
      <c r="J436">
        <f t="shared" si="44"/>
        <v>-7.7268874675460466E-4</v>
      </c>
      <c r="K436">
        <f t="shared" si="45"/>
        <v>-1.5788420715013525E-2</v>
      </c>
      <c r="L436">
        <f t="shared" si="46"/>
        <v>-3.6506019250282956E-3</v>
      </c>
      <c r="M436" s="86">
        <f t="shared" si="47"/>
        <v>-3.5966010144258763E-3</v>
      </c>
      <c r="N436" s="2">
        <f t="shared" si="48"/>
        <v>-2.7498183954945757E-3</v>
      </c>
    </row>
    <row r="437" spans="1:14" x14ac:dyDescent="0.2">
      <c r="A437" s="42">
        <v>43026</v>
      </c>
      <c r="B437">
        <v>154.145813</v>
      </c>
      <c r="C437">
        <v>997</v>
      </c>
      <c r="D437">
        <v>74.598327999999995</v>
      </c>
      <c r="E437">
        <v>195.53999300000001</v>
      </c>
      <c r="F437">
        <v>86.001380999999995</v>
      </c>
      <c r="G437">
        <v>75.876999999999995</v>
      </c>
      <c r="H437">
        <f t="shared" si="42"/>
        <v>-4.4244604576752283E-3</v>
      </c>
      <c r="I437">
        <f t="shared" si="43"/>
        <v>-1.2020259966405402E-2</v>
      </c>
      <c r="J437">
        <f t="shared" si="44"/>
        <v>2.5769951207103517E-4</v>
      </c>
      <c r="K437">
        <f t="shared" si="45"/>
        <v>-1.9751368954308533E-2</v>
      </c>
      <c r="L437">
        <f t="shared" si="46"/>
        <v>-3.2315778615692105E-4</v>
      </c>
      <c r="M437" s="86">
        <f t="shared" si="47"/>
        <v>3.2393695790140461E-3</v>
      </c>
      <c r="N437" s="2">
        <f t="shared" si="48"/>
        <v>-7.2523095304950101E-3</v>
      </c>
    </row>
    <row r="438" spans="1:14" x14ac:dyDescent="0.2">
      <c r="A438" s="42">
        <v>43027</v>
      </c>
      <c r="B438">
        <v>150.498627</v>
      </c>
      <c r="C438">
        <v>986.60998500000005</v>
      </c>
      <c r="D438">
        <v>74.886696000000001</v>
      </c>
      <c r="E438">
        <v>195.13000500000001</v>
      </c>
      <c r="F438">
        <v>85.543357999999998</v>
      </c>
      <c r="G438">
        <v>75.369</v>
      </c>
      <c r="H438">
        <f t="shared" si="42"/>
        <v>-2.3660623204861262E-2</v>
      </c>
      <c r="I438">
        <f t="shared" si="43"/>
        <v>-1.0421278836509477E-2</v>
      </c>
      <c r="J438">
        <f t="shared" si="44"/>
        <v>3.8656094276001136E-3</v>
      </c>
      <c r="K438">
        <f t="shared" si="45"/>
        <v>-2.0966964031751728E-3</v>
      </c>
      <c r="L438">
        <f t="shared" si="46"/>
        <v>-5.3257633153588222E-3</v>
      </c>
      <c r="M438" s="86">
        <f t="shared" si="47"/>
        <v>-6.6950459295965258E-3</v>
      </c>
      <c r="N438" s="2">
        <f t="shared" si="48"/>
        <v>-7.5277504664609243E-3</v>
      </c>
    </row>
    <row r="439" spans="1:14" x14ac:dyDescent="0.2">
      <c r="A439" s="42">
        <v>43028</v>
      </c>
      <c r="B439">
        <v>150.75914</v>
      </c>
      <c r="C439">
        <v>982.90997300000004</v>
      </c>
      <c r="D439">
        <v>75.751769999999993</v>
      </c>
      <c r="E439">
        <v>194.16000399999999</v>
      </c>
      <c r="F439">
        <v>82.423858999999993</v>
      </c>
      <c r="G439">
        <v>75.813999999999993</v>
      </c>
      <c r="H439">
        <f t="shared" si="42"/>
        <v>1.730999180477594E-3</v>
      </c>
      <c r="I439">
        <f t="shared" si="43"/>
        <v>-3.7502276038692381E-3</v>
      </c>
      <c r="J439">
        <f t="shared" si="44"/>
        <v>1.1551771492228644E-2</v>
      </c>
      <c r="K439">
        <f t="shared" si="45"/>
        <v>-4.971049941806872E-3</v>
      </c>
      <c r="L439">
        <f t="shared" si="46"/>
        <v>-3.646687566321636E-2</v>
      </c>
      <c r="M439" s="86">
        <f t="shared" si="47"/>
        <v>5.9042842547996285E-3</v>
      </c>
      <c r="N439" s="2">
        <f t="shared" si="48"/>
        <v>-6.3810765072372473E-3</v>
      </c>
    </row>
    <row r="440" spans="1:14" x14ac:dyDescent="0.2">
      <c r="A440" s="42">
        <v>43031</v>
      </c>
      <c r="B440">
        <v>150.68197599999999</v>
      </c>
      <c r="C440">
        <v>966.29998799999998</v>
      </c>
      <c r="D440">
        <v>75.770988000000003</v>
      </c>
      <c r="E440">
        <v>192.470001</v>
      </c>
      <c r="F440">
        <v>81.536574999999999</v>
      </c>
      <c r="G440">
        <v>75.875</v>
      </c>
      <c r="H440">
        <f t="shared" si="42"/>
        <v>-5.1183629728857863E-4</v>
      </c>
      <c r="I440">
        <f t="shared" si="43"/>
        <v>-1.6898785703947733E-2</v>
      </c>
      <c r="J440">
        <f t="shared" si="44"/>
        <v>2.5369704232665829E-4</v>
      </c>
      <c r="K440">
        <f t="shared" si="45"/>
        <v>-8.7041767881298054E-3</v>
      </c>
      <c r="L440">
        <f t="shared" si="46"/>
        <v>-1.0764892723598322E-2</v>
      </c>
      <c r="M440" s="86">
        <f t="shared" si="47"/>
        <v>8.0460073337387621E-4</v>
      </c>
      <c r="N440" s="2">
        <f t="shared" si="48"/>
        <v>-7.3251988941275565E-3</v>
      </c>
    </row>
    <row r="441" spans="1:14" x14ac:dyDescent="0.2">
      <c r="A441" s="42">
        <v>43032</v>
      </c>
      <c r="B441">
        <v>151.57926900000001</v>
      </c>
      <c r="C441">
        <v>975.90002400000003</v>
      </c>
      <c r="D441">
        <v>75.799819999999997</v>
      </c>
      <c r="E441">
        <v>196.020004</v>
      </c>
      <c r="F441">
        <v>81.237701000000001</v>
      </c>
      <c r="G441">
        <v>75.718000000000004</v>
      </c>
      <c r="H441">
        <f t="shared" si="42"/>
        <v>5.9548794342862811E-3</v>
      </c>
      <c r="I441">
        <f t="shared" si="43"/>
        <v>9.9348402351424284E-3</v>
      </c>
      <c r="J441">
        <f t="shared" si="44"/>
        <v>3.8051503300965528E-4</v>
      </c>
      <c r="K441">
        <f t="shared" si="45"/>
        <v>1.8444448389648024E-2</v>
      </c>
      <c r="L441">
        <f t="shared" si="46"/>
        <v>-3.6655206574472605E-3</v>
      </c>
      <c r="M441" s="86">
        <f t="shared" si="47"/>
        <v>-2.0691927512355383E-3</v>
      </c>
      <c r="N441" s="2">
        <f t="shared" si="48"/>
        <v>6.2098324869278255E-3</v>
      </c>
    </row>
    <row r="442" spans="1:14" x14ac:dyDescent="0.2">
      <c r="A442" s="42">
        <v>43033</v>
      </c>
      <c r="B442">
        <v>150.91352800000001</v>
      </c>
      <c r="C442">
        <v>972.90997300000004</v>
      </c>
      <c r="D442">
        <v>75.578757999999993</v>
      </c>
      <c r="E442">
        <v>193.770004</v>
      </c>
      <c r="F442">
        <v>81.125632999999993</v>
      </c>
      <c r="G442">
        <v>76.613</v>
      </c>
      <c r="H442">
        <f t="shared" si="42"/>
        <v>-4.3920320001015244E-3</v>
      </c>
      <c r="I442">
        <f t="shared" si="43"/>
        <v>-3.063890692147369E-3</v>
      </c>
      <c r="J442">
        <f t="shared" si="44"/>
        <v>-2.9163921497439363E-3</v>
      </c>
      <c r="K442">
        <f t="shared" si="45"/>
        <v>-1.1478420335100084E-2</v>
      </c>
      <c r="L442">
        <f t="shared" si="46"/>
        <v>-1.3795072807391217E-3</v>
      </c>
      <c r="M442" s="86">
        <f t="shared" si="47"/>
        <v>1.182017485934647E-2</v>
      </c>
      <c r="N442" s="2">
        <f t="shared" si="48"/>
        <v>-4.6460484915664072E-3</v>
      </c>
    </row>
    <row r="443" spans="1:14" x14ac:dyDescent="0.2">
      <c r="A443" s="42">
        <v>43034</v>
      </c>
      <c r="B443">
        <v>151.87835699999999</v>
      </c>
      <c r="C443">
        <v>972.42999299999997</v>
      </c>
      <c r="D443">
        <v>75.703697000000005</v>
      </c>
      <c r="E443">
        <v>195.21000699999999</v>
      </c>
      <c r="F443">
        <v>81.723381000000003</v>
      </c>
      <c r="G443">
        <v>76.126000000000005</v>
      </c>
      <c r="H443">
        <f t="shared" si="42"/>
        <v>6.3932572035555373E-3</v>
      </c>
      <c r="I443">
        <f t="shared" si="43"/>
        <v>-4.9334472183488315E-4</v>
      </c>
      <c r="J443">
        <f t="shared" si="44"/>
        <v>1.6530967603359122E-3</v>
      </c>
      <c r="K443">
        <f t="shared" si="45"/>
        <v>7.4315062717343503E-3</v>
      </c>
      <c r="L443">
        <f t="shared" si="46"/>
        <v>7.368176714257625E-3</v>
      </c>
      <c r="M443" s="86">
        <f t="shared" si="47"/>
        <v>-6.3566235495280798E-3</v>
      </c>
      <c r="N443" s="2">
        <f t="shared" si="48"/>
        <v>4.4705384456097085E-3</v>
      </c>
    </row>
    <row r="444" spans="1:14" x14ac:dyDescent="0.2">
      <c r="A444" s="42">
        <v>43035</v>
      </c>
      <c r="B444">
        <v>157.32015999999999</v>
      </c>
      <c r="C444">
        <v>1100.9499510000001</v>
      </c>
      <c r="D444">
        <v>80.557732000000001</v>
      </c>
      <c r="E444">
        <v>199.53999300000001</v>
      </c>
      <c r="F444">
        <v>81.293739000000002</v>
      </c>
      <c r="G444">
        <v>76.263999999999996</v>
      </c>
      <c r="H444">
        <f t="shared" si="42"/>
        <v>3.5830009670173038E-2</v>
      </c>
      <c r="I444">
        <f t="shared" si="43"/>
        <v>0.13216371247816922</v>
      </c>
      <c r="J444">
        <f t="shared" si="44"/>
        <v>6.411886330993842E-2</v>
      </c>
      <c r="K444">
        <f t="shared" si="45"/>
        <v>2.2181168202099494E-2</v>
      </c>
      <c r="L444">
        <f t="shared" si="46"/>
        <v>-5.2572714777916639E-3</v>
      </c>
      <c r="M444" s="86">
        <f t="shared" si="47"/>
        <v>1.8127840685178652E-3</v>
      </c>
      <c r="N444" s="2">
        <f t="shared" si="48"/>
        <v>4.9807296436517698E-2</v>
      </c>
    </row>
    <row r="445" spans="1:14" x14ac:dyDescent="0.2">
      <c r="A445" s="42">
        <v>43038</v>
      </c>
      <c r="B445">
        <v>160.86123699999999</v>
      </c>
      <c r="C445">
        <v>1110.849976</v>
      </c>
      <c r="D445">
        <v>80.634636</v>
      </c>
      <c r="E445">
        <v>198.36999499999999</v>
      </c>
      <c r="F445">
        <v>80.574569999999994</v>
      </c>
      <c r="G445">
        <v>76.581999999999994</v>
      </c>
      <c r="H445">
        <f t="shared" si="42"/>
        <v>2.250872996823803E-2</v>
      </c>
      <c r="I445">
        <f t="shared" si="43"/>
        <v>8.9922570876247894E-3</v>
      </c>
      <c r="J445">
        <f t="shared" si="44"/>
        <v>9.5464455230689677E-4</v>
      </c>
      <c r="K445">
        <f t="shared" si="45"/>
        <v>-5.8634762004828823E-3</v>
      </c>
      <c r="L445">
        <f t="shared" si="46"/>
        <v>-8.8465484408338981E-3</v>
      </c>
      <c r="M445" s="86">
        <f t="shared" si="47"/>
        <v>4.1697262142032657E-3</v>
      </c>
      <c r="N445" s="2">
        <f t="shared" si="48"/>
        <v>3.5491213933705858E-3</v>
      </c>
    </row>
    <row r="446" spans="1:14" x14ac:dyDescent="0.2">
      <c r="A446" s="42">
        <v>43039</v>
      </c>
      <c r="B446">
        <v>163.09967</v>
      </c>
      <c r="C446">
        <v>1105.280029</v>
      </c>
      <c r="D446">
        <v>79.952186999999995</v>
      </c>
      <c r="E446">
        <v>196.429993</v>
      </c>
      <c r="F446">
        <v>80.639945999999995</v>
      </c>
      <c r="G446">
        <v>77.495999999999995</v>
      </c>
      <c r="H446">
        <f t="shared" si="42"/>
        <v>1.3915303908796965E-2</v>
      </c>
      <c r="I446">
        <f t="shared" si="43"/>
        <v>-5.0141307290265062E-3</v>
      </c>
      <c r="J446">
        <f t="shared" si="44"/>
        <v>-8.4634721982251582E-3</v>
      </c>
      <c r="K446">
        <f t="shared" si="45"/>
        <v>-9.7797149210998007E-3</v>
      </c>
      <c r="L446">
        <f t="shared" si="46"/>
        <v>8.1137262041858303E-4</v>
      </c>
      <c r="M446" s="86">
        <f t="shared" si="47"/>
        <v>1.1934919432764899E-2</v>
      </c>
      <c r="N446" s="2">
        <f t="shared" si="48"/>
        <v>-1.7061282638271835E-3</v>
      </c>
    </row>
    <row r="447" spans="1:14" x14ac:dyDescent="0.2">
      <c r="A447" s="42">
        <v>43040</v>
      </c>
      <c r="B447">
        <v>161.02525299999999</v>
      </c>
      <c r="C447">
        <v>1103.6800539999999</v>
      </c>
      <c r="D447">
        <v>79.952186999999995</v>
      </c>
      <c r="E447">
        <v>198</v>
      </c>
      <c r="F447">
        <v>81.153648000000004</v>
      </c>
      <c r="G447">
        <v>77.177000000000007</v>
      </c>
      <c r="H447">
        <f t="shared" si="42"/>
        <v>-1.2718707524055756E-2</v>
      </c>
      <c r="I447">
        <f t="shared" si="43"/>
        <v>-1.4475743323143729E-3</v>
      </c>
      <c r="J447">
        <f t="shared" si="44"/>
        <v>0</v>
      </c>
      <c r="K447">
        <f t="shared" si="45"/>
        <v>7.9927050651577639E-3</v>
      </c>
      <c r="L447">
        <f t="shared" si="46"/>
        <v>6.3703167658372348E-3</v>
      </c>
      <c r="M447" s="86">
        <f t="shared" si="47"/>
        <v>-4.1163414885928102E-3</v>
      </c>
      <c r="N447" s="2">
        <f t="shared" si="48"/>
        <v>3.9347994924973477E-5</v>
      </c>
    </row>
    <row r="448" spans="1:14" x14ac:dyDescent="0.2">
      <c r="A448" s="42">
        <v>43041</v>
      </c>
      <c r="B448">
        <v>162.20237700000001</v>
      </c>
      <c r="C448">
        <v>1094.219971</v>
      </c>
      <c r="D448">
        <v>80.788428999999994</v>
      </c>
      <c r="E448">
        <v>199.320007</v>
      </c>
      <c r="F448">
        <v>80.798714000000004</v>
      </c>
      <c r="G448">
        <v>76.019000000000005</v>
      </c>
      <c r="H448">
        <f t="shared" si="42"/>
        <v>7.3101825835977449E-3</v>
      </c>
      <c r="I448">
        <f t="shared" si="43"/>
        <v>-8.5713998053279505E-3</v>
      </c>
      <c r="J448">
        <f t="shared" si="44"/>
        <v>1.0459276117112327E-2</v>
      </c>
      <c r="K448">
        <f t="shared" si="45"/>
        <v>6.6667020202020397E-3</v>
      </c>
      <c r="L448">
        <f t="shared" si="46"/>
        <v>-4.3736049918544646E-3</v>
      </c>
      <c r="M448" s="86">
        <f t="shared" si="47"/>
        <v>-1.5004470243725478E-2</v>
      </c>
      <c r="N448" s="2">
        <f t="shared" si="48"/>
        <v>2.2982311847459394E-3</v>
      </c>
    </row>
    <row r="449" spans="1:14" x14ac:dyDescent="0.2">
      <c r="A449" s="42">
        <v>43042</v>
      </c>
      <c r="B449">
        <v>166.438095</v>
      </c>
      <c r="C449">
        <v>1111.599976</v>
      </c>
      <c r="D449">
        <v>80.874931000000004</v>
      </c>
      <c r="E449">
        <v>200.009995</v>
      </c>
      <c r="F449">
        <v>80.86412</v>
      </c>
      <c r="G449">
        <v>77.22</v>
      </c>
      <c r="H449">
        <f t="shared" si="42"/>
        <v>2.6113785003286302E-2</v>
      </c>
      <c r="I449">
        <f t="shared" si="43"/>
        <v>1.5883465354883369E-2</v>
      </c>
      <c r="J449">
        <f t="shared" si="44"/>
        <v>1.0707226402435685E-3</v>
      </c>
      <c r="K449">
        <f t="shared" si="45"/>
        <v>3.4617096917922523E-3</v>
      </c>
      <c r="L449">
        <f t="shared" si="46"/>
        <v>8.0949308178340383E-4</v>
      </c>
      <c r="M449" s="86">
        <f t="shared" si="47"/>
        <v>1.5798681908470162E-2</v>
      </c>
      <c r="N449" s="2">
        <f t="shared" si="48"/>
        <v>9.4678351543977801E-3</v>
      </c>
    </row>
    <row r="450" spans="1:14" x14ac:dyDescent="0.2">
      <c r="A450" s="42">
        <v>43045</v>
      </c>
      <c r="B450">
        <v>168.12660199999999</v>
      </c>
      <c r="C450">
        <v>1120.660034</v>
      </c>
      <c r="D450">
        <v>81.192138999999997</v>
      </c>
      <c r="E450">
        <v>200.13000500000001</v>
      </c>
      <c r="F450">
        <v>80.369110000000006</v>
      </c>
      <c r="G450">
        <v>76.765000000000001</v>
      </c>
      <c r="H450">
        <f t="shared" si="42"/>
        <v>1.0144955095766911E-2</v>
      </c>
      <c r="I450">
        <f t="shared" si="43"/>
        <v>8.1504661709348811E-3</v>
      </c>
      <c r="J450">
        <f t="shared" si="44"/>
        <v>3.9222042736579733E-3</v>
      </c>
      <c r="K450">
        <f t="shared" si="45"/>
        <v>6.0002001399983899E-4</v>
      </c>
      <c r="L450">
        <f t="shared" si="46"/>
        <v>-6.1215035790903741E-3</v>
      </c>
      <c r="M450" s="86">
        <f t="shared" si="47"/>
        <v>-5.8922558922558706E-3</v>
      </c>
      <c r="N450" s="2">
        <f t="shared" si="48"/>
        <v>3.339228395053846E-3</v>
      </c>
    </row>
    <row r="451" spans="1:14" x14ac:dyDescent="0.2">
      <c r="A451" s="42">
        <v>43046</v>
      </c>
      <c r="B451">
        <v>168.666901</v>
      </c>
      <c r="C451">
        <v>1123.170044</v>
      </c>
      <c r="D451">
        <v>80.999877999999995</v>
      </c>
      <c r="E451">
        <v>195.88999899999999</v>
      </c>
      <c r="F451">
        <v>81.237701000000001</v>
      </c>
      <c r="G451">
        <v>78.168999999999997</v>
      </c>
      <c r="H451">
        <f t="shared" si="42"/>
        <v>3.2136437278379336E-3</v>
      </c>
      <c r="I451">
        <f t="shared" si="43"/>
        <v>2.2397604303250863E-3</v>
      </c>
      <c r="J451">
        <f t="shared" si="44"/>
        <v>-2.3679755499482779E-3</v>
      </c>
      <c r="K451">
        <f t="shared" si="45"/>
        <v>-2.1186258402382103E-2</v>
      </c>
      <c r="L451">
        <f t="shared" si="46"/>
        <v>1.0807522940094707E-2</v>
      </c>
      <c r="M451" s="86">
        <f t="shared" si="47"/>
        <v>1.828958509737506E-2</v>
      </c>
      <c r="N451" s="2">
        <f t="shared" si="48"/>
        <v>-1.458661370814531E-3</v>
      </c>
    </row>
    <row r="452" spans="1:14" x14ac:dyDescent="0.2">
      <c r="A452" s="42">
        <v>43047</v>
      </c>
      <c r="B452">
        <v>170.04669200000001</v>
      </c>
      <c r="C452">
        <v>1132.880005</v>
      </c>
      <c r="D452">
        <v>81.278625000000005</v>
      </c>
      <c r="E452">
        <v>196.44000199999999</v>
      </c>
      <c r="F452">
        <v>81.798096000000001</v>
      </c>
      <c r="G452">
        <v>77.683999999999997</v>
      </c>
      <c r="H452">
        <f t="shared" si="42"/>
        <v>8.1805676858912081E-3</v>
      </c>
      <c r="I452">
        <f t="shared" si="43"/>
        <v>8.6451388655447627E-3</v>
      </c>
      <c r="J452">
        <f t="shared" si="44"/>
        <v>3.4413261708864532E-3</v>
      </c>
      <c r="K452">
        <f t="shared" si="45"/>
        <v>2.8077135270188234E-3</v>
      </c>
      <c r="L452">
        <f t="shared" si="46"/>
        <v>6.8982134292549678E-3</v>
      </c>
      <c r="M452" s="86">
        <f t="shared" si="47"/>
        <v>-6.204505622433438E-3</v>
      </c>
      <c r="N452" s="2">
        <f t="shared" si="48"/>
        <v>5.9945919357192439E-3</v>
      </c>
    </row>
    <row r="453" spans="1:14" x14ac:dyDescent="0.2">
      <c r="A453" s="42">
        <v>43048</v>
      </c>
      <c r="B453">
        <v>169.69935599999999</v>
      </c>
      <c r="C453">
        <v>1129.130005</v>
      </c>
      <c r="D453">
        <v>80.826858999999999</v>
      </c>
      <c r="E453">
        <v>193.89999399999999</v>
      </c>
      <c r="F453">
        <v>81.984893999999997</v>
      </c>
      <c r="G453">
        <v>77.92</v>
      </c>
      <c r="H453">
        <f t="shared" ref="H453:H508" si="49">(B453-B452)/B452</f>
        <v>-2.0425919252813969E-3</v>
      </c>
      <c r="I453">
        <f t="shared" ref="I453:I508" si="50">(C453-C452)/C452</f>
        <v>-3.3101475738377076E-3</v>
      </c>
      <c r="J453">
        <f t="shared" ref="J453:J508" si="51">(D453-D452)/D452</f>
        <v>-5.5582387128227904E-3</v>
      </c>
      <c r="K453">
        <f t="shared" ref="K453:K508" si="52">(E453-E452)/E452</f>
        <v>-1.2930197384135643E-2</v>
      </c>
      <c r="L453">
        <f t="shared" ref="L453:L508" si="53">(F453-F452)/F452</f>
        <v>2.2836472868512248E-3</v>
      </c>
      <c r="M453" s="86">
        <f t="shared" ref="M453:M508" si="54">(G453-G452)/G452</f>
        <v>3.037948612326917E-3</v>
      </c>
      <c r="N453" s="2">
        <f t="shared" ref="N453:N508" si="55">MMULT(H453:L453,$P$2:$P$6)</f>
        <v>-4.3115056618452628E-3</v>
      </c>
    </row>
    <row r="454" spans="1:14" x14ac:dyDescent="0.2">
      <c r="A454" s="42">
        <v>43049</v>
      </c>
      <c r="B454">
        <v>169.13767999999999</v>
      </c>
      <c r="C454">
        <v>1125.349976</v>
      </c>
      <c r="D454">
        <v>80.615416999999994</v>
      </c>
      <c r="E454">
        <v>192.020004</v>
      </c>
      <c r="F454">
        <v>82.339805999999996</v>
      </c>
      <c r="G454">
        <v>78.070999999999998</v>
      </c>
      <c r="H454">
        <f t="shared" si="49"/>
        <v>-3.3098298852707823E-3</v>
      </c>
      <c r="I454">
        <f t="shared" si="50"/>
        <v>-3.3477358526133693E-3</v>
      </c>
      <c r="J454">
        <f t="shared" si="51"/>
        <v>-2.6159868466496422E-3</v>
      </c>
      <c r="K454">
        <f t="shared" si="52"/>
        <v>-9.6956681700567371E-3</v>
      </c>
      <c r="L454">
        <f t="shared" si="53"/>
        <v>4.3289926068575367E-3</v>
      </c>
      <c r="M454" s="86">
        <f t="shared" si="54"/>
        <v>1.9378850102668922E-3</v>
      </c>
      <c r="N454" s="2">
        <f t="shared" si="55"/>
        <v>-2.9280456295465991E-3</v>
      </c>
    </row>
    <row r="455" spans="1:14" x14ac:dyDescent="0.2">
      <c r="A455" s="42">
        <v>43052</v>
      </c>
      <c r="B455">
        <v>168.459869</v>
      </c>
      <c r="C455">
        <v>1129.170044</v>
      </c>
      <c r="D455">
        <v>80.673079999999999</v>
      </c>
      <c r="E455">
        <v>195.08000200000001</v>
      </c>
      <c r="F455">
        <v>83.124336</v>
      </c>
      <c r="G455">
        <v>77.899000000000001</v>
      </c>
      <c r="H455">
        <f t="shared" si="49"/>
        <v>-4.0074512077970526E-3</v>
      </c>
      <c r="I455">
        <f t="shared" si="50"/>
        <v>3.3945599870879566E-3</v>
      </c>
      <c r="J455">
        <f t="shared" si="51"/>
        <v>7.152850180010249E-4</v>
      </c>
      <c r="K455">
        <f t="shared" si="52"/>
        <v>1.5935829269121394E-2</v>
      </c>
      <c r="L455">
        <f t="shared" si="53"/>
        <v>9.5279554095622204E-3</v>
      </c>
      <c r="M455" s="86">
        <f t="shared" si="54"/>
        <v>-2.2031227984782705E-3</v>
      </c>
      <c r="N455" s="2">
        <f t="shared" si="55"/>
        <v>5.1132356951951088E-3</v>
      </c>
    </row>
    <row r="456" spans="1:14" x14ac:dyDescent="0.2">
      <c r="A456" s="42">
        <v>43053</v>
      </c>
      <c r="B456">
        <v>165.91313199999999</v>
      </c>
      <c r="C456">
        <v>1136.839966</v>
      </c>
      <c r="D456">
        <v>80.788428999999994</v>
      </c>
      <c r="E456">
        <v>195.71000699999999</v>
      </c>
      <c r="F456">
        <v>83.002921999999998</v>
      </c>
      <c r="G456">
        <v>79.59</v>
      </c>
      <c r="H456">
        <f t="shared" si="49"/>
        <v>-1.5117766712735644E-2</v>
      </c>
      <c r="I456">
        <f t="shared" si="50"/>
        <v>6.7925305322747674E-3</v>
      </c>
      <c r="J456">
        <f t="shared" si="51"/>
        <v>1.4298326033913024E-3</v>
      </c>
      <c r="K456">
        <f t="shared" si="52"/>
        <v>3.2294699279323508E-3</v>
      </c>
      <c r="L456">
        <f t="shared" si="53"/>
        <v>-1.4606312163504256E-3</v>
      </c>
      <c r="M456" s="86">
        <f t="shared" si="54"/>
        <v>2.170759573293627E-2</v>
      </c>
      <c r="N456" s="2">
        <f t="shared" si="55"/>
        <v>-1.0253129730975301E-3</v>
      </c>
    </row>
    <row r="457" spans="1:14" x14ac:dyDescent="0.2">
      <c r="A457" s="42">
        <v>43054</v>
      </c>
      <c r="B457">
        <v>163.724716</v>
      </c>
      <c r="C457">
        <v>1126.6899410000001</v>
      </c>
      <c r="D457">
        <v>80.160522</v>
      </c>
      <c r="E457">
        <v>192.11999499999999</v>
      </c>
      <c r="F457">
        <v>82.405181999999996</v>
      </c>
      <c r="G457">
        <v>79.340999999999994</v>
      </c>
      <c r="H457">
        <f t="shared" si="49"/>
        <v>-1.3190131327277877E-2</v>
      </c>
      <c r="I457">
        <f t="shared" si="50"/>
        <v>-8.9282795323540852E-3</v>
      </c>
      <c r="J457">
        <f t="shared" si="51"/>
        <v>-7.7722392646104475E-3</v>
      </c>
      <c r="K457">
        <f t="shared" si="52"/>
        <v>-1.834352803431253E-2</v>
      </c>
      <c r="L457">
        <f t="shared" si="53"/>
        <v>-7.2014332218328621E-3</v>
      </c>
      <c r="M457" s="86">
        <f t="shared" si="54"/>
        <v>-3.1285337353940119E-3</v>
      </c>
      <c r="N457" s="2">
        <f t="shared" si="55"/>
        <v>-1.1087122276077561E-2</v>
      </c>
    </row>
    <row r="458" spans="1:14" x14ac:dyDescent="0.2">
      <c r="A458" s="42">
        <v>43055</v>
      </c>
      <c r="B458">
        <v>165.68077099999999</v>
      </c>
      <c r="C458">
        <v>1137.290039</v>
      </c>
      <c r="D458">
        <v>80.373031999999995</v>
      </c>
      <c r="E458">
        <v>195.509995</v>
      </c>
      <c r="F458">
        <v>83.357840999999993</v>
      </c>
      <c r="G458">
        <v>78.778000000000006</v>
      </c>
      <c r="H458">
        <f t="shared" si="49"/>
        <v>1.1947218769339579E-2</v>
      </c>
      <c r="I458">
        <f t="shared" si="50"/>
        <v>9.4081766546985513E-3</v>
      </c>
      <c r="J458">
        <f t="shared" si="51"/>
        <v>2.6510555906808422E-3</v>
      </c>
      <c r="K458">
        <f t="shared" si="52"/>
        <v>1.7645222195638799E-2</v>
      </c>
      <c r="L458">
        <f t="shared" si="53"/>
        <v>1.1560668599700405E-2</v>
      </c>
      <c r="M458" s="86">
        <f t="shared" si="54"/>
        <v>-7.0959529121133865E-3</v>
      </c>
      <c r="N458" s="2">
        <f t="shared" si="55"/>
        <v>1.0642468362011635E-2</v>
      </c>
    </row>
    <row r="459" spans="1:14" x14ac:dyDescent="0.2">
      <c r="A459" s="42">
        <v>43056</v>
      </c>
      <c r="B459">
        <v>164.76084900000001</v>
      </c>
      <c r="C459">
        <v>1129.880005</v>
      </c>
      <c r="D459">
        <v>79.600227000000004</v>
      </c>
      <c r="E459">
        <v>193.199997</v>
      </c>
      <c r="F459">
        <v>82.591980000000007</v>
      </c>
      <c r="G459">
        <v>78.072999999999993</v>
      </c>
      <c r="H459">
        <f t="shared" si="49"/>
        <v>-5.552376382893495E-3</v>
      </c>
      <c r="I459">
        <f t="shared" si="50"/>
        <v>-6.5155182459133414E-3</v>
      </c>
      <c r="J459">
        <f t="shared" si="51"/>
        <v>-9.6152276549675408E-3</v>
      </c>
      <c r="K459">
        <f t="shared" si="52"/>
        <v>-1.1815242489265101E-2</v>
      </c>
      <c r="L459">
        <f t="shared" si="53"/>
        <v>-9.1876299915203755E-3</v>
      </c>
      <c r="M459" s="86">
        <f t="shared" si="54"/>
        <v>-8.9491990149535711E-3</v>
      </c>
      <c r="N459" s="2">
        <f t="shared" si="55"/>
        <v>-8.5371989529119709E-3</v>
      </c>
    </row>
    <row r="460" spans="1:14" x14ac:dyDescent="0.2">
      <c r="A460" s="42">
        <v>43059</v>
      </c>
      <c r="B460">
        <v>164.59625199999999</v>
      </c>
      <c r="C460">
        <v>1126.3100589999999</v>
      </c>
      <c r="D460">
        <v>79.725800000000007</v>
      </c>
      <c r="E460">
        <v>194.10000600000001</v>
      </c>
      <c r="F460">
        <v>82.442535000000007</v>
      </c>
      <c r="G460">
        <v>78.650000000000006</v>
      </c>
      <c r="H460">
        <f t="shared" si="49"/>
        <v>-9.990055343791944E-4</v>
      </c>
      <c r="I460">
        <f t="shared" si="50"/>
        <v>-3.1595797644016835E-3</v>
      </c>
      <c r="J460">
        <f t="shared" si="51"/>
        <v>1.5775457524763443E-3</v>
      </c>
      <c r="K460">
        <f t="shared" si="52"/>
        <v>4.658431749354589E-3</v>
      </c>
      <c r="L460">
        <f t="shared" si="53"/>
        <v>-1.8094371874847902E-3</v>
      </c>
      <c r="M460" s="86">
        <f t="shared" si="54"/>
        <v>7.3905191295327759E-3</v>
      </c>
      <c r="N460" s="2">
        <f t="shared" si="55"/>
        <v>5.3591003113053024E-5</v>
      </c>
    </row>
    <row r="461" spans="1:14" x14ac:dyDescent="0.2">
      <c r="A461" s="42">
        <v>43060</v>
      </c>
      <c r="B461">
        <v>167.656158</v>
      </c>
      <c r="C461">
        <v>1139.48999</v>
      </c>
      <c r="D461">
        <v>80.875366</v>
      </c>
      <c r="E461">
        <v>196.229996</v>
      </c>
      <c r="F461">
        <v>82.862831</v>
      </c>
      <c r="G461">
        <v>78.311999999999998</v>
      </c>
      <c r="H461">
        <f t="shared" si="49"/>
        <v>1.859037470670968E-2</v>
      </c>
      <c r="I461">
        <f t="shared" si="50"/>
        <v>1.1701867434001249E-2</v>
      </c>
      <c r="J461">
        <f t="shared" si="51"/>
        <v>1.4418996109164072E-2</v>
      </c>
      <c r="K461">
        <f t="shared" si="52"/>
        <v>1.0973673025028099E-2</v>
      </c>
      <c r="L461">
        <f t="shared" si="53"/>
        <v>5.0980479918526682E-3</v>
      </c>
      <c r="M461" s="86">
        <f t="shared" si="54"/>
        <v>-4.2975206611571273E-3</v>
      </c>
      <c r="N461" s="2">
        <f t="shared" si="55"/>
        <v>1.2156591853351155E-2</v>
      </c>
    </row>
    <row r="462" spans="1:14" x14ac:dyDescent="0.2">
      <c r="A462" s="42">
        <v>43061</v>
      </c>
      <c r="B462">
        <v>169.41850299999999</v>
      </c>
      <c r="C462">
        <v>1156.160034</v>
      </c>
      <c r="D462">
        <v>80.286109999999994</v>
      </c>
      <c r="E462">
        <v>196.320007</v>
      </c>
      <c r="F462">
        <v>82.498581000000001</v>
      </c>
      <c r="G462">
        <v>77.846999999999994</v>
      </c>
      <c r="H462">
        <f t="shared" si="49"/>
        <v>1.0511662804535828E-2</v>
      </c>
      <c r="I462">
        <f t="shared" si="50"/>
        <v>1.4629390469678422E-2</v>
      </c>
      <c r="J462">
        <f t="shared" si="51"/>
        <v>-7.2859763008677574E-3</v>
      </c>
      <c r="K462">
        <f t="shared" si="52"/>
        <v>4.5870153307246697E-4</v>
      </c>
      <c r="L462">
        <f t="shared" si="53"/>
        <v>-4.3958189166865228E-3</v>
      </c>
      <c r="M462" s="86">
        <f t="shared" si="54"/>
        <v>-5.937787312289348E-3</v>
      </c>
      <c r="N462" s="2">
        <f t="shared" si="55"/>
        <v>2.7835919179464872E-3</v>
      </c>
    </row>
    <row r="463" spans="1:14" x14ac:dyDescent="0.2">
      <c r="A463" s="42">
        <v>43063</v>
      </c>
      <c r="B463">
        <v>169.428192</v>
      </c>
      <c r="C463">
        <v>1186</v>
      </c>
      <c r="D463">
        <v>80.430992000000003</v>
      </c>
      <c r="E463">
        <v>195.75</v>
      </c>
      <c r="F463">
        <v>82.610648999999995</v>
      </c>
      <c r="G463">
        <v>77.881</v>
      </c>
      <c r="H463">
        <f t="shared" si="49"/>
        <v>5.7189739186921746E-5</v>
      </c>
      <c r="I463">
        <f t="shared" si="50"/>
        <v>2.5809546362506423E-2</v>
      </c>
      <c r="J463">
        <f t="shared" si="51"/>
        <v>1.8045711767578443E-3</v>
      </c>
      <c r="K463">
        <f t="shared" si="52"/>
        <v>-2.9034585354308995E-3</v>
      </c>
      <c r="L463">
        <f t="shared" si="53"/>
        <v>1.3584233648817985E-3</v>
      </c>
      <c r="M463" s="86">
        <f t="shared" si="54"/>
        <v>4.3675414595303647E-4</v>
      </c>
      <c r="N463" s="2">
        <f t="shared" si="55"/>
        <v>5.2252544215804176E-3</v>
      </c>
    </row>
    <row r="464" spans="1:14" x14ac:dyDescent="0.2">
      <c r="A464" s="42">
        <v>43066</v>
      </c>
      <c r="B464">
        <v>168.576065</v>
      </c>
      <c r="C464">
        <v>1195.829956</v>
      </c>
      <c r="D464">
        <v>81.020279000000002</v>
      </c>
      <c r="E464">
        <v>195.050003</v>
      </c>
      <c r="F464">
        <v>83.086983000000004</v>
      </c>
      <c r="G464">
        <v>77.903999999999996</v>
      </c>
      <c r="H464">
        <f t="shared" si="49"/>
        <v>-5.0294286325146872E-3</v>
      </c>
      <c r="I464">
        <f t="shared" si="50"/>
        <v>8.2883271500843493E-3</v>
      </c>
      <c r="J464">
        <f t="shared" si="51"/>
        <v>7.3266160884848811E-3</v>
      </c>
      <c r="K464">
        <f t="shared" si="52"/>
        <v>-3.5759744572158173E-3</v>
      </c>
      <c r="L464">
        <f t="shared" si="53"/>
        <v>5.7660120791450083E-3</v>
      </c>
      <c r="M464" s="86">
        <f t="shared" si="54"/>
        <v>2.9532235076586247E-4</v>
      </c>
      <c r="N464" s="2">
        <f t="shared" si="55"/>
        <v>2.5551104455967472E-3</v>
      </c>
    </row>
    <row r="465" spans="1:14" x14ac:dyDescent="0.2">
      <c r="A465" s="42">
        <v>43067</v>
      </c>
      <c r="B465">
        <v>167.588379</v>
      </c>
      <c r="C465">
        <v>1193.599976</v>
      </c>
      <c r="D465">
        <v>81.995956000000007</v>
      </c>
      <c r="E465">
        <v>199.179993</v>
      </c>
      <c r="F465">
        <v>83.49794</v>
      </c>
      <c r="G465">
        <v>77.926000000000002</v>
      </c>
      <c r="H465">
        <f t="shared" si="49"/>
        <v>-5.8589930901518936E-3</v>
      </c>
      <c r="I465">
        <f t="shared" si="50"/>
        <v>-1.8647969042850008E-3</v>
      </c>
      <c r="J465">
        <f t="shared" si="51"/>
        <v>1.2042380155220208E-2</v>
      </c>
      <c r="K465">
        <f t="shared" si="52"/>
        <v>2.1174006339287225E-2</v>
      </c>
      <c r="L465">
        <f t="shared" si="53"/>
        <v>4.9461056974471704E-3</v>
      </c>
      <c r="M465" s="86">
        <f t="shared" si="54"/>
        <v>2.8239884986657387E-4</v>
      </c>
      <c r="N465" s="2">
        <f t="shared" si="55"/>
        <v>6.0877404395035424E-3</v>
      </c>
    </row>
    <row r="466" spans="1:14" x14ac:dyDescent="0.2">
      <c r="A466" s="42">
        <v>43068</v>
      </c>
      <c r="B466">
        <v>164.112122</v>
      </c>
      <c r="C466">
        <v>1161.2700199999999</v>
      </c>
      <c r="D466">
        <v>80.508278000000004</v>
      </c>
      <c r="E466">
        <v>188.14999399999999</v>
      </c>
      <c r="F466">
        <v>83.479247999999998</v>
      </c>
      <c r="G466">
        <v>78.623999999999995</v>
      </c>
      <c r="H466">
        <f t="shared" si="49"/>
        <v>-2.0742828474998282E-2</v>
      </c>
      <c r="I466">
        <f t="shared" si="50"/>
        <v>-2.7086089686717652E-2</v>
      </c>
      <c r="J466">
        <f t="shared" si="51"/>
        <v>-1.8143309409064057E-2</v>
      </c>
      <c r="K466">
        <f t="shared" si="52"/>
        <v>-5.5377042813732825E-2</v>
      </c>
      <c r="L466">
        <f t="shared" si="53"/>
        <v>-2.2386181024348009E-4</v>
      </c>
      <c r="M466" s="86">
        <f t="shared" si="54"/>
        <v>8.9572158201369663E-3</v>
      </c>
      <c r="N466" s="2">
        <f t="shared" si="55"/>
        <v>-2.4314626438951263E-2</v>
      </c>
    </row>
    <row r="467" spans="1:14" x14ac:dyDescent="0.2">
      <c r="A467" s="42">
        <v>43069</v>
      </c>
      <c r="B467">
        <v>166.40701300000001</v>
      </c>
      <c r="C467">
        <v>1176.75</v>
      </c>
      <c r="D467">
        <v>81.310074</v>
      </c>
      <c r="E467">
        <v>187.58000200000001</v>
      </c>
      <c r="F467">
        <v>84.048980999999998</v>
      </c>
      <c r="G467">
        <v>79.096999999999994</v>
      </c>
      <c r="H467">
        <f t="shared" si="49"/>
        <v>1.3983677573799253E-2</v>
      </c>
      <c r="I467">
        <f t="shared" si="50"/>
        <v>1.333021582697887E-2</v>
      </c>
      <c r="J467">
        <f t="shared" si="51"/>
        <v>9.9591746329488733E-3</v>
      </c>
      <c r="K467">
        <f t="shared" si="52"/>
        <v>-3.0294553185050061E-3</v>
      </c>
      <c r="L467">
        <f t="shared" si="53"/>
        <v>6.824845858697714E-3</v>
      </c>
      <c r="M467" s="86">
        <f t="shared" si="54"/>
        <v>6.0159747659747536E-3</v>
      </c>
      <c r="N467" s="2">
        <f t="shared" si="55"/>
        <v>8.2136917147839408E-3</v>
      </c>
    </row>
    <row r="468" spans="1:14" x14ac:dyDescent="0.2">
      <c r="A468" s="42">
        <v>43070</v>
      </c>
      <c r="B468">
        <v>165.632339</v>
      </c>
      <c r="C468">
        <v>1162.349976</v>
      </c>
      <c r="D468">
        <v>81.397025999999997</v>
      </c>
      <c r="E468">
        <v>186.820007</v>
      </c>
      <c r="F468">
        <v>84.394569000000004</v>
      </c>
      <c r="G468">
        <v>79.346999999999994</v>
      </c>
      <c r="H468">
        <f t="shared" si="49"/>
        <v>-4.655296588972512E-3</v>
      </c>
      <c r="I468">
        <f t="shared" si="50"/>
        <v>-1.2237114085404743E-2</v>
      </c>
      <c r="J468">
        <f t="shared" si="51"/>
        <v>1.0693877858233972E-3</v>
      </c>
      <c r="K468">
        <f t="shared" si="52"/>
        <v>-4.0515779501911053E-3</v>
      </c>
      <c r="L468">
        <f t="shared" si="53"/>
        <v>4.1117452691069086E-3</v>
      </c>
      <c r="M468" s="86">
        <f t="shared" si="54"/>
        <v>3.1606761318381232E-3</v>
      </c>
      <c r="N468" s="2">
        <f t="shared" si="55"/>
        <v>-3.1525711139276115E-3</v>
      </c>
    </row>
    <row r="469" spans="1:14" x14ac:dyDescent="0.2">
      <c r="A469" s="42">
        <v>43073</v>
      </c>
      <c r="B469">
        <v>164.421921</v>
      </c>
      <c r="C469">
        <v>1133.9499510000001</v>
      </c>
      <c r="D469">
        <v>78.325080999999997</v>
      </c>
      <c r="E469">
        <v>184.03999300000001</v>
      </c>
      <c r="F469">
        <v>85.375252000000003</v>
      </c>
      <c r="G469">
        <v>79.263000000000005</v>
      </c>
      <c r="H469">
        <f t="shared" si="49"/>
        <v>-7.3078603327578692E-3</v>
      </c>
      <c r="I469">
        <f t="shared" si="50"/>
        <v>-2.4433282218263595E-2</v>
      </c>
      <c r="J469">
        <f t="shared" si="51"/>
        <v>-3.7740260927960678E-2</v>
      </c>
      <c r="K469">
        <f t="shared" si="52"/>
        <v>-1.4880708145996345E-2</v>
      </c>
      <c r="L469">
        <f t="shared" si="53"/>
        <v>1.1620214566176634E-2</v>
      </c>
      <c r="M469" s="86">
        <f t="shared" si="54"/>
        <v>-1.0586411584557573E-3</v>
      </c>
      <c r="N469" s="2">
        <f t="shared" si="55"/>
        <v>-1.4548379411760369E-2</v>
      </c>
    </row>
    <row r="470" spans="1:14" x14ac:dyDescent="0.2">
      <c r="A470" s="42">
        <v>43074</v>
      </c>
      <c r="B470">
        <v>164.26698300000001</v>
      </c>
      <c r="C470">
        <v>1141.5699460000001</v>
      </c>
      <c r="D470">
        <v>78.817734000000002</v>
      </c>
      <c r="E470">
        <v>184.21000699999999</v>
      </c>
      <c r="F470">
        <v>85.365905999999995</v>
      </c>
      <c r="G470">
        <v>78.981999999999999</v>
      </c>
      <c r="H470">
        <f t="shared" si="49"/>
        <v>-9.423196071282195E-4</v>
      </c>
      <c r="I470">
        <f t="shared" si="50"/>
        <v>6.7198688912858528E-3</v>
      </c>
      <c r="J470">
        <f t="shared" si="51"/>
        <v>6.2898498630343481E-3</v>
      </c>
      <c r="K470">
        <f t="shared" si="52"/>
        <v>9.2378834202618432E-4</v>
      </c>
      <c r="L470">
        <f t="shared" si="53"/>
        <v>-1.0946966223898054E-4</v>
      </c>
      <c r="M470" s="86">
        <f t="shared" si="54"/>
        <v>-3.5451597845149174E-3</v>
      </c>
      <c r="N470" s="2">
        <f t="shared" si="55"/>
        <v>2.5763435653958365E-3</v>
      </c>
    </row>
    <row r="471" spans="1:14" x14ac:dyDescent="0.2">
      <c r="A471" s="42">
        <v>43075</v>
      </c>
      <c r="B471">
        <v>163.65696700000001</v>
      </c>
      <c r="C471">
        <v>1152.349976</v>
      </c>
      <c r="D471">
        <v>79.967299999999994</v>
      </c>
      <c r="E471">
        <v>185.300003</v>
      </c>
      <c r="F471">
        <v>85.225800000000007</v>
      </c>
      <c r="G471">
        <v>79.272000000000006</v>
      </c>
      <c r="H471">
        <f t="shared" si="49"/>
        <v>-3.7135642772473739E-3</v>
      </c>
      <c r="I471">
        <f t="shared" si="50"/>
        <v>9.4431620574565271E-3</v>
      </c>
      <c r="J471">
        <f t="shared" si="51"/>
        <v>1.4585118623176772E-2</v>
      </c>
      <c r="K471">
        <f t="shared" si="52"/>
        <v>5.9171378241140481E-3</v>
      </c>
      <c r="L471">
        <f t="shared" si="53"/>
        <v>-1.6412407079705656E-3</v>
      </c>
      <c r="M471" s="86">
        <f t="shared" si="54"/>
        <v>3.6717226709884056E-3</v>
      </c>
      <c r="N471" s="2">
        <f t="shared" si="55"/>
        <v>4.9181227039058828E-3</v>
      </c>
    </row>
    <row r="472" spans="1:14" x14ac:dyDescent="0.2">
      <c r="A472" s="42">
        <v>43076</v>
      </c>
      <c r="B472">
        <v>163.95716899999999</v>
      </c>
      <c r="C472">
        <v>1159.790039</v>
      </c>
      <c r="D472">
        <v>79.687149000000005</v>
      </c>
      <c r="E472">
        <v>185.199997</v>
      </c>
      <c r="F472">
        <v>84.151718000000002</v>
      </c>
      <c r="G472">
        <v>79.733999999999995</v>
      </c>
      <c r="H472">
        <f t="shared" si="49"/>
        <v>1.8343368174480743E-3</v>
      </c>
      <c r="I472">
        <f t="shared" si="50"/>
        <v>6.4564265674094219E-3</v>
      </c>
      <c r="J472">
        <f t="shared" si="51"/>
        <v>-3.503319481838069E-3</v>
      </c>
      <c r="K472">
        <f t="shared" si="52"/>
        <v>-5.3969777863418372E-4</v>
      </c>
      <c r="L472">
        <f t="shared" si="53"/>
        <v>-1.2602779909370216E-2</v>
      </c>
      <c r="M472" s="86">
        <f t="shared" si="54"/>
        <v>5.8280351195881151E-3</v>
      </c>
      <c r="N472" s="2">
        <f t="shared" si="55"/>
        <v>-1.6710067569969947E-3</v>
      </c>
    </row>
    <row r="473" spans="1:14" x14ac:dyDescent="0.2">
      <c r="A473" s="42">
        <v>43077</v>
      </c>
      <c r="B473">
        <v>164.005539</v>
      </c>
      <c r="C473">
        <v>1162</v>
      </c>
      <c r="D473">
        <v>81.300422999999995</v>
      </c>
      <c r="E473">
        <v>188.53999300000001</v>
      </c>
      <c r="F473">
        <v>84.403899999999993</v>
      </c>
      <c r="G473">
        <v>79.180999999999997</v>
      </c>
      <c r="H473">
        <f t="shared" si="49"/>
        <v>2.9501607215482952E-4</v>
      </c>
      <c r="I473">
        <f t="shared" si="50"/>
        <v>1.905483687293525E-3</v>
      </c>
      <c r="J473">
        <f t="shared" si="51"/>
        <v>2.0245096232517867E-2</v>
      </c>
      <c r="K473">
        <f t="shared" si="52"/>
        <v>1.8034535929285212E-2</v>
      </c>
      <c r="L473">
        <f t="shared" si="53"/>
        <v>2.9967540294303981E-3</v>
      </c>
      <c r="M473" s="86">
        <f t="shared" si="54"/>
        <v>-6.9355607394586665E-3</v>
      </c>
      <c r="N473" s="2">
        <f t="shared" si="55"/>
        <v>8.6953771901363674E-3</v>
      </c>
    </row>
    <row r="474" spans="1:14" x14ac:dyDescent="0.2">
      <c r="A474" s="42">
        <v>43080</v>
      </c>
      <c r="B474">
        <v>167.20103499999999</v>
      </c>
      <c r="C474">
        <v>1168.920044</v>
      </c>
      <c r="D474">
        <v>82.334061000000005</v>
      </c>
      <c r="E474">
        <v>186.220001</v>
      </c>
      <c r="F474">
        <v>84.273148000000006</v>
      </c>
      <c r="G474">
        <v>78.61</v>
      </c>
      <c r="H474">
        <f t="shared" si="49"/>
        <v>1.9484073644610207E-2</v>
      </c>
      <c r="I474">
        <f t="shared" si="50"/>
        <v>5.9552874354560775E-3</v>
      </c>
      <c r="J474">
        <f t="shared" si="51"/>
        <v>1.2713808389410355E-2</v>
      </c>
      <c r="K474">
        <f t="shared" si="52"/>
        <v>-1.230503917542849E-2</v>
      </c>
      <c r="L474">
        <f t="shared" si="53"/>
        <v>-1.549122730110657E-3</v>
      </c>
      <c r="M474" s="86">
        <f t="shared" si="54"/>
        <v>-7.2113259494070289E-3</v>
      </c>
      <c r="N474" s="2">
        <f t="shared" si="55"/>
        <v>4.8598015127874986E-3</v>
      </c>
    </row>
    <row r="475" spans="1:14" x14ac:dyDescent="0.2">
      <c r="A475" s="42">
        <v>43081</v>
      </c>
      <c r="B475">
        <v>166.26174900000001</v>
      </c>
      <c r="C475">
        <v>1165.079956</v>
      </c>
      <c r="D475">
        <v>82.672165000000007</v>
      </c>
      <c r="E475">
        <v>185.729996</v>
      </c>
      <c r="F475">
        <v>83.918227999999999</v>
      </c>
      <c r="G475">
        <v>78.882000000000005</v>
      </c>
      <c r="H475">
        <f t="shared" si="49"/>
        <v>-5.6177044597838849E-3</v>
      </c>
      <c r="I475">
        <f t="shared" si="50"/>
        <v>-3.2851588264833651E-3</v>
      </c>
      <c r="J475">
        <f t="shared" si="51"/>
        <v>4.1064900223979142E-3</v>
      </c>
      <c r="K475">
        <f t="shared" si="52"/>
        <v>-2.6313231520173628E-3</v>
      </c>
      <c r="L475">
        <f t="shared" si="53"/>
        <v>-4.2115431596314286E-3</v>
      </c>
      <c r="M475" s="86">
        <f t="shared" si="54"/>
        <v>3.4601195776619458E-3</v>
      </c>
      <c r="N475" s="2">
        <f t="shared" si="55"/>
        <v>-2.3278479151036258E-3</v>
      </c>
    </row>
    <row r="476" spans="1:14" x14ac:dyDescent="0.2">
      <c r="A476" s="42">
        <v>43082</v>
      </c>
      <c r="B476">
        <v>166.813705</v>
      </c>
      <c r="C476">
        <v>1164.130005</v>
      </c>
      <c r="D476">
        <v>82.449982000000006</v>
      </c>
      <c r="E476">
        <v>187.86000100000001</v>
      </c>
      <c r="F476">
        <v>84.880225999999993</v>
      </c>
      <c r="G476">
        <v>78.600999999999999</v>
      </c>
      <c r="H476">
        <f t="shared" si="49"/>
        <v>3.3198014776085983E-3</v>
      </c>
      <c r="I476">
        <f t="shared" si="50"/>
        <v>-8.1535262460566741E-4</v>
      </c>
      <c r="J476">
        <f t="shared" si="51"/>
        <v>-2.6875188281327957E-3</v>
      </c>
      <c r="K476">
        <f t="shared" si="52"/>
        <v>1.1468287545755459E-2</v>
      </c>
      <c r="L476">
        <f t="shared" si="53"/>
        <v>1.1463516603329543E-2</v>
      </c>
      <c r="M476" s="86">
        <f t="shared" si="54"/>
        <v>-3.5622829035775704E-3</v>
      </c>
      <c r="N476" s="2">
        <f t="shared" si="55"/>
        <v>4.5497468347910266E-3</v>
      </c>
    </row>
    <row r="477" spans="1:14" x14ac:dyDescent="0.2">
      <c r="A477" s="42">
        <v>43083</v>
      </c>
      <c r="B477">
        <v>166.765289</v>
      </c>
      <c r="C477">
        <v>1174.26001</v>
      </c>
      <c r="D477">
        <v>81.812400999999994</v>
      </c>
      <c r="E477">
        <v>189.55999800000001</v>
      </c>
      <c r="F477">
        <v>84.992301999999995</v>
      </c>
      <c r="G477">
        <v>79.073999999999998</v>
      </c>
      <c r="H477">
        <f t="shared" si="49"/>
        <v>-2.9023994161632655E-4</v>
      </c>
      <c r="I477">
        <f t="shared" si="50"/>
        <v>8.7017815505923517E-3</v>
      </c>
      <c r="J477">
        <f t="shared" si="51"/>
        <v>-7.7329428646814189E-3</v>
      </c>
      <c r="K477">
        <f t="shared" si="52"/>
        <v>9.0492760084675827E-3</v>
      </c>
      <c r="L477">
        <f t="shared" si="53"/>
        <v>1.3204017623610221E-3</v>
      </c>
      <c r="M477" s="86">
        <f t="shared" si="54"/>
        <v>6.0177351433187741E-3</v>
      </c>
      <c r="N477" s="2">
        <f t="shared" si="55"/>
        <v>2.2096553030246423E-3</v>
      </c>
    </row>
    <row r="478" spans="1:14" x14ac:dyDescent="0.2">
      <c r="A478" s="42">
        <v>43084</v>
      </c>
      <c r="B478">
        <v>168.459869</v>
      </c>
      <c r="C478">
        <v>1179.1400149999999</v>
      </c>
      <c r="D478">
        <v>83.899017000000001</v>
      </c>
      <c r="E478">
        <v>190.11999499999999</v>
      </c>
      <c r="F478">
        <v>85.823554999999999</v>
      </c>
      <c r="G478">
        <v>78.388999999999996</v>
      </c>
      <c r="H478">
        <f t="shared" si="49"/>
        <v>1.0161467114418529E-2</v>
      </c>
      <c r="I478">
        <f t="shared" si="50"/>
        <v>4.1558129872786721E-3</v>
      </c>
      <c r="J478">
        <f t="shared" si="51"/>
        <v>2.5504886478029249E-2</v>
      </c>
      <c r="K478">
        <f t="shared" si="52"/>
        <v>2.9541939539373778E-3</v>
      </c>
      <c r="L478">
        <f t="shared" si="53"/>
        <v>9.7803328117881064E-3</v>
      </c>
      <c r="M478" s="86">
        <f t="shared" si="54"/>
        <v>-8.6627715810506899E-3</v>
      </c>
      <c r="N478" s="2">
        <f t="shared" si="55"/>
        <v>1.0511338669090388E-2</v>
      </c>
    </row>
    <row r="479" spans="1:14" x14ac:dyDescent="0.2">
      <c r="A479" s="42">
        <v>43087</v>
      </c>
      <c r="B479">
        <v>170.83227500000001</v>
      </c>
      <c r="C479">
        <v>1190.579956</v>
      </c>
      <c r="D479">
        <v>83.444984000000005</v>
      </c>
      <c r="E479">
        <v>190.41999799999999</v>
      </c>
      <c r="F479">
        <v>85.814209000000005</v>
      </c>
      <c r="G479">
        <v>78.552000000000007</v>
      </c>
      <c r="H479">
        <f t="shared" si="49"/>
        <v>1.4082914904795588E-2</v>
      </c>
      <c r="I479">
        <f t="shared" si="50"/>
        <v>9.7019360334405155E-3</v>
      </c>
      <c r="J479">
        <f t="shared" si="51"/>
        <v>-5.4116605442468468E-3</v>
      </c>
      <c r="K479">
        <f t="shared" si="52"/>
        <v>1.5779665889429663E-3</v>
      </c>
      <c r="L479">
        <f t="shared" si="53"/>
        <v>-1.0889784278912284E-4</v>
      </c>
      <c r="M479" s="86">
        <f t="shared" si="54"/>
        <v>2.0793733814694782E-3</v>
      </c>
      <c r="N479" s="2">
        <f t="shared" si="55"/>
        <v>3.9684518280286201E-3</v>
      </c>
    </row>
    <row r="480" spans="1:14" x14ac:dyDescent="0.2">
      <c r="A480" s="42">
        <v>43088</v>
      </c>
      <c r="B480">
        <v>169.01177999999999</v>
      </c>
      <c r="C480">
        <v>1187.380005</v>
      </c>
      <c r="D480">
        <v>82.913680999999997</v>
      </c>
      <c r="E480">
        <v>187.020004</v>
      </c>
      <c r="F480">
        <v>85.627419000000003</v>
      </c>
      <c r="G480">
        <v>78.590999999999994</v>
      </c>
      <c r="H480">
        <f t="shared" si="49"/>
        <v>-1.0656622116634706E-2</v>
      </c>
      <c r="I480">
        <f t="shared" si="50"/>
        <v>-2.6877245697558639E-3</v>
      </c>
      <c r="J480">
        <f t="shared" si="51"/>
        <v>-6.3671053013804671E-3</v>
      </c>
      <c r="K480">
        <f t="shared" si="52"/>
        <v>-1.7855235982094656E-2</v>
      </c>
      <c r="L480">
        <f t="shared" si="53"/>
        <v>-2.1766791557794583E-3</v>
      </c>
      <c r="M480" s="86">
        <f t="shared" si="54"/>
        <v>4.9648640391062302E-4</v>
      </c>
      <c r="N480" s="2">
        <f t="shared" si="55"/>
        <v>-7.9486734251290308E-3</v>
      </c>
    </row>
    <row r="481" spans="1:14" x14ac:dyDescent="0.2">
      <c r="A481" s="42">
        <v>43089</v>
      </c>
      <c r="B481">
        <v>168.82782</v>
      </c>
      <c r="C481">
        <v>1177.619995</v>
      </c>
      <c r="D481">
        <v>82.614211999999995</v>
      </c>
      <c r="E481">
        <v>188.820007</v>
      </c>
      <c r="F481">
        <v>85.487312000000003</v>
      </c>
      <c r="G481">
        <v>78.528000000000006</v>
      </c>
      <c r="H481">
        <f t="shared" si="49"/>
        <v>-1.0884448409453165E-3</v>
      </c>
      <c r="I481">
        <f t="shared" si="50"/>
        <v>-8.2197863859093407E-3</v>
      </c>
      <c r="J481">
        <f t="shared" si="51"/>
        <v>-3.6118164865940761E-3</v>
      </c>
      <c r="K481">
        <f t="shared" si="52"/>
        <v>9.62465491124684E-3</v>
      </c>
      <c r="L481">
        <f t="shared" si="53"/>
        <v>-1.6362399058180233E-3</v>
      </c>
      <c r="M481" s="86">
        <f t="shared" si="54"/>
        <v>-8.0161850593564378E-4</v>
      </c>
      <c r="N481" s="2">
        <f t="shared" si="55"/>
        <v>-9.8632654160398349E-4</v>
      </c>
    </row>
    <row r="482" spans="1:14" x14ac:dyDescent="0.2">
      <c r="A482" s="42">
        <v>43090</v>
      </c>
      <c r="B482">
        <v>169.46691899999999</v>
      </c>
      <c r="C482">
        <v>1174.76001</v>
      </c>
      <c r="D482">
        <v>82.594893999999996</v>
      </c>
      <c r="E482">
        <v>188.61999499999999</v>
      </c>
      <c r="F482">
        <v>85.618072999999995</v>
      </c>
      <c r="G482">
        <v>78.248999999999995</v>
      </c>
      <c r="H482">
        <f t="shared" si="49"/>
        <v>3.7855076254611794E-3</v>
      </c>
      <c r="I482">
        <f t="shared" si="50"/>
        <v>-2.4286145039512951E-3</v>
      </c>
      <c r="J482">
        <f t="shared" si="51"/>
        <v>-2.3383385899750995E-4</v>
      </c>
      <c r="K482">
        <f t="shared" si="52"/>
        <v>-1.0592733427873201E-3</v>
      </c>
      <c r="L482">
        <f t="shared" si="53"/>
        <v>1.5295954094333036E-3</v>
      </c>
      <c r="M482" s="86">
        <f t="shared" si="54"/>
        <v>-3.5528728606358312E-3</v>
      </c>
      <c r="N482" s="2">
        <f t="shared" si="55"/>
        <v>3.186762658316715E-4</v>
      </c>
    </row>
    <row r="483" spans="1:14" x14ac:dyDescent="0.2">
      <c r="A483" s="42">
        <v>43091</v>
      </c>
      <c r="B483">
        <v>169.46691899999999</v>
      </c>
      <c r="C483">
        <v>1168.3599850000001</v>
      </c>
      <c r="D483">
        <v>82.604538000000005</v>
      </c>
      <c r="E483">
        <v>189.94000199999999</v>
      </c>
      <c r="F483">
        <v>86.047698999999994</v>
      </c>
      <c r="G483">
        <v>77.954999999999998</v>
      </c>
      <c r="H483">
        <f t="shared" si="49"/>
        <v>0</v>
      </c>
      <c r="I483">
        <f t="shared" si="50"/>
        <v>-5.4479425121050163E-3</v>
      </c>
      <c r="J483">
        <f t="shared" si="51"/>
        <v>1.1676266574067697E-4</v>
      </c>
      <c r="K483">
        <f t="shared" si="52"/>
        <v>6.9982347311588252E-3</v>
      </c>
      <c r="L483">
        <f t="shared" si="53"/>
        <v>5.0179358743567956E-3</v>
      </c>
      <c r="M483" s="86">
        <f t="shared" si="54"/>
        <v>-3.7572365142046153E-3</v>
      </c>
      <c r="N483" s="2">
        <f t="shared" si="55"/>
        <v>1.3369981518302563E-3</v>
      </c>
    </row>
    <row r="484" spans="1:14" x14ac:dyDescent="0.2">
      <c r="A484" s="42">
        <v>43095</v>
      </c>
      <c r="B484">
        <v>165.16757200000001</v>
      </c>
      <c r="C484">
        <v>1176.76001</v>
      </c>
      <c r="D484">
        <v>82.498283000000001</v>
      </c>
      <c r="E484">
        <v>187.759995</v>
      </c>
      <c r="F484">
        <v>86.374595999999997</v>
      </c>
      <c r="G484">
        <v>77.144000000000005</v>
      </c>
      <c r="H484">
        <f t="shared" si="49"/>
        <v>-2.5369830438706348E-2</v>
      </c>
      <c r="I484">
        <f t="shared" si="50"/>
        <v>7.1895863499638031E-3</v>
      </c>
      <c r="J484">
        <f t="shared" si="51"/>
        <v>-1.286309476121087E-3</v>
      </c>
      <c r="K484">
        <f t="shared" si="52"/>
        <v>-1.1477345356666835E-2</v>
      </c>
      <c r="L484">
        <f t="shared" si="53"/>
        <v>3.7990208198362451E-3</v>
      </c>
      <c r="M484" s="86">
        <f t="shared" si="54"/>
        <v>-1.0403437880828592E-2</v>
      </c>
      <c r="N484" s="2">
        <f t="shared" si="55"/>
        <v>-5.4289756203388453E-3</v>
      </c>
    </row>
    <row r="485" spans="1:14" x14ac:dyDescent="0.2">
      <c r="A485" s="42">
        <v>43096</v>
      </c>
      <c r="B485">
        <v>165.19662500000001</v>
      </c>
      <c r="C485">
        <v>1182.26001</v>
      </c>
      <c r="D485">
        <v>82.797745000000006</v>
      </c>
      <c r="E485">
        <v>186.240005</v>
      </c>
      <c r="F485">
        <v>86.019690999999995</v>
      </c>
      <c r="G485">
        <v>77.363</v>
      </c>
      <c r="H485">
        <f t="shared" si="49"/>
        <v>1.759001458228414E-4</v>
      </c>
      <c r="I485">
        <f t="shared" si="50"/>
        <v>4.6738501931247647E-3</v>
      </c>
      <c r="J485">
        <f t="shared" si="51"/>
        <v>3.6299179705352831E-3</v>
      </c>
      <c r="K485">
        <f t="shared" si="52"/>
        <v>-8.0953879445938796E-3</v>
      </c>
      <c r="L485">
        <f t="shared" si="53"/>
        <v>-4.1089048914336136E-3</v>
      </c>
      <c r="M485" s="86">
        <f t="shared" si="54"/>
        <v>2.83884683189871E-3</v>
      </c>
      <c r="N485" s="2">
        <f t="shared" si="55"/>
        <v>-7.449249053089206E-4</v>
      </c>
    </row>
    <row r="486" spans="1:14" x14ac:dyDescent="0.2">
      <c r="A486" s="42">
        <v>43097</v>
      </c>
      <c r="B486">
        <v>165.661407</v>
      </c>
      <c r="C486">
        <v>1186.099976</v>
      </c>
      <c r="D486">
        <v>82.807411000000002</v>
      </c>
      <c r="E486">
        <v>192.71000699999999</v>
      </c>
      <c r="F486">
        <v>85.991660999999993</v>
      </c>
      <c r="G486">
        <v>77.372</v>
      </c>
      <c r="H486">
        <f t="shared" si="49"/>
        <v>2.8135078425481474E-3</v>
      </c>
      <c r="I486">
        <f t="shared" si="50"/>
        <v>3.2479877247983749E-3</v>
      </c>
      <c r="J486">
        <f t="shared" si="51"/>
        <v>1.1674230982976327E-4</v>
      </c>
      <c r="K486">
        <f t="shared" si="52"/>
        <v>3.4740130081074655E-2</v>
      </c>
      <c r="L486">
        <f t="shared" si="53"/>
        <v>-3.2585562298754491E-4</v>
      </c>
      <c r="M486" s="86">
        <f t="shared" si="54"/>
        <v>1.1633468195391002E-4</v>
      </c>
      <c r="N486" s="2">
        <f t="shared" si="55"/>
        <v>8.1185024670526809E-3</v>
      </c>
    </row>
    <row r="487" spans="1:14" x14ac:dyDescent="0.2">
      <c r="A487" s="42">
        <v>43098</v>
      </c>
      <c r="B487">
        <v>163.86999499999999</v>
      </c>
      <c r="C487">
        <v>1169.469971</v>
      </c>
      <c r="D487">
        <v>82.633544999999998</v>
      </c>
      <c r="E487">
        <v>191.96000699999999</v>
      </c>
      <c r="F487">
        <v>85.814209000000005</v>
      </c>
      <c r="G487">
        <v>77.927000000000007</v>
      </c>
      <c r="H487">
        <f t="shared" si="49"/>
        <v>-1.0813695431187592E-2</v>
      </c>
      <c r="I487">
        <f t="shared" si="50"/>
        <v>-1.4020744740323629E-2</v>
      </c>
      <c r="J487">
        <f t="shared" si="51"/>
        <v>-2.0996429896836632E-3</v>
      </c>
      <c r="K487">
        <f t="shared" si="52"/>
        <v>-3.8918580912095553E-3</v>
      </c>
      <c r="L487">
        <f t="shared" si="53"/>
        <v>-2.0635954456094084E-3</v>
      </c>
      <c r="M487" s="86">
        <f t="shared" si="54"/>
        <v>7.1731375691465498E-3</v>
      </c>
      <c r="N487" s="2">
        <f t="shared" si="55"/>
        <v>-6.5779073396027695E-3</v>
      </c>
    </row>
    <row r="488" spans="1:14" x14ac:dyDescent="0.2">
      <c r="A488" s="42">
        <v>43102</v>
      </c>
      <c r="B488">
        <v>166.80401599999999</v>
      </c>
      <c r="C488">
        <v>1189.01001</v>
      </c>
      <c r="D488">
        <v>83.029594000000003</v>
      </c>
      <c r="E488">
        <v>201.070007</v>
      </c>
      <c r="F488">
        <v>84.665420999999995</v>
      </c>
      <c r="G488">
        <v>78.159000000000006</v>
      </c>
      <c r="H488">
        <f t="shared" si="49"/>
        <v>1.790456514018934E-2</v>
      </c>
      <c r="I488">
        <f t="shared" si="50"/>
        <v>1.670845723665014E-2</v>
      </c>
      <c r="J488">
        <f t="shared" si="51"/>
        <v>4.7928356456207345E-3</v>
      </c>
      <c r="K488">
        <f t="shared" si="52"/>
        <v>4.7457801978513237E-2</v>
      </c>
      <c r="L488">
        <f t="shared" si="53"/>
        <v>-1.3386920573957749E-2</v>
      </c>
      <c r="M488" s="86">
        <f t="shared" si="54"/>
        <v>2.9771452769899944E-3</v>
      </c>
      <c r="N488" s="2">
        <f t="shared" si="55"/>
        <v>1.4695347885403144E-2</v>
      </c>
    </row>
    <row r="489" spans="1:14" x14ac:dyDescent="0.2">
      <c r="A489" s="42">
        <v>43103</v>
      </c>
      <c r="B489">
        <v>166.77496300000001</v>
      </c>
      <c r="C489">
        <v>1204.1999510000001</v>
      </c>
      <c r="D489">
        <v>83.415993</v>
      </c>
      <c r="E489">
        <v>205.050003</v>
      </c>
      <c r="F489">
        <v>84.562674999999999</v>
      </c>
      <c r="G489">
        <v>77.215999999999994</v>
      </c>
      <c r="H489">
        <f t="shared" si="49"/>
        <v>-1.741744635211675E-4</v>
      </c>
      <c r="I489">
        <f t="shared" si="50"/>
        <v>1.2775284372921377E-2</v>
      </c>
      <c r="J489">
        <f t="shared" si="51"/>
        <v>4.6537503242518232E-3</v>
      </c>
      <c r="K489">
        <f t="shared" si="52"/>
        <v>1.9794080973996285E-2</v>
      </c>
      <c r="L489">
        <f t="shared" si="53"/>
        <v>-1.2135532875930095E-3</v>
      </c>
      <c r="M489" s="86">
        <f t="shared" si="54"/>
        <v>-1.2065149247047838E-2</v>
      </c>
      <c r="N489" s="2">
        <f t="shared" si="55"/>
        <v>7.1670775840110617E-3</v>
      </c>
    </row>
    <row r="490" spans="1:14" x14ac:dyDescent="0.2">
      <c r="A490" s="42">
        <v>43104</v>
      </c>
      <c r="B490">
        <v>167.549622</v>
      </c>
      <c r="C490">
        <v>1209.589966</v>
      </c>
      <c r="D490">
        <v>84.150192000000004</v>
      </c>
      <c r="E490">
        <v>205.63000500000001</v>
      </c>
      <c r="F490">
        <v>85.160422999999994</v>
      </c>
      <c r="G490">
        <v>77.185000000000002</v>
      </c>
      <c r="H490">
        <f t="shared" si="49"/>
        <v>4.644935822890787E-3</v>
      </c>
      <c r="I490">
        <f t="shared" si="50"/>
        <v>4.4760133028770967E-3</v>
      </c>
      <c r="J490">
        <f t="shared" si="51"/>
        <v>8.8016574951041322E-3</v>
      </c>
      <c r="K490">
        <f t="shared" si="52"/>
        <v>2.8285881078480525E-3</v>
      </c>
      <c r="L490">
        <f t="shared" si="53"/>
        <v>7.0686978622660143E-3</v>
      </c>
      <c r="M490" s="86">
        <f t="shared" si="54"/>
        <v>-4.0147119767913004E-4</v>
      </c>
      <c r="N490" s="2">
        <f t="shared" si="55"/>
        <v>5.5639785181972167E-3</v>
      </c>
    </row>
    <row r="491" spans="1:14" x14ac:dyDescent="0.2">
      <c r="A491" s="42">
        <v>43105</v>
      </c>
      <c r="B491">
        <v>169.45721399999999</v>
      </c>
      <c r="C491">
        <v>1229.1400149999999</v>
      </c>
      <c r="D491">
        <v>85.193496999999994</v>
      </c>
      <c r="E491">
        <v>209.990005</v>
      </c>
      <c r="F491">
        <v>85.216469000000004</v>
      </c>
      <c r="G491">
        <v>77.281000000000006</v>
      </c>
      <c r="H491">
        <f t="shared" si="49"/>
        <v>1.1385236070541501E-2</v>
      </c>
      <c r="I491">
        <f t="shared" si="50"/>
        <v>1.6162542307332554E-2</v>
      </c>
      <c r="J491">
        <f t="shared" si="51"/>
        <v>1.2398129763031193E-2</v>
      </c>
      <c r="K491">
        <f t="shared" si="52"/>
        <v>2.1203131323174286E-2</v>
      </c>
      <c r="L491">
        <f t="shared" si="53"/>
        <v>6.5812261172081248E-4</v>
      </c>
      <c r="M491" s="86">
        <f t="shared" si="54"/>
        <v>1.2437649802423221E-3</v>
      </c>
      <c r="N491" s="2">
        <f t="shared" si="55"/>
        <v>1.236143241516007E-2</v>
      </c>
    </row>
    <row r="492" spans="1:14" x14ac:dyDescent="0.2">
      <c r="A492" s="42">
        <v>43108</v>
      </c>
      <c r="B492">
        <v>168.82782</v>
      </c>
      <c r="C492">
        <v>1246.869995</v>
      </c>
      <c r="D492">
        <v>85.280426000000006</v>
      </c>
      <c r="E492">
        <v>212.050003</v>
      </c>
      <c r="F492">
        <v>85.664787000000004</v>
      </c>
      <c r="G492">
        <v>77.504000000000005</v>
      </c>
      <c r="H492">
        <f t="shared" si="49"/>
        <v>-3.7141764882313638E-3</v>
      </c>
      <c r="I492">
        <f t="shared" si="50"/>
        <v>1.4424703275159477E-2</v>
      </c>
      <c r="J492">
        <f t="shared" si="51"/>
        <v>1.0203713083876817E-3</v>
      </c>
      <c r="K492">
        <f t="shared" si="52"/>
        <v>9.8099811941049636E-3</v>
      </c>
      <c r="L492">
        <f t="shared" si="53"/>
        <v>5.2609314286420437E-3</v>
      </c>
      <c r="M492" s="86">
        <f t="shared" si="54"/>
        <v>2.8855734268448774E-3</v>
      </c>
      <c r="N492" s="2">
        <f t="shared" si="55"/>
        <v>5.3603621436125607E-3</v>
      </c>
    </row>
    <row r="493" spans="1:14" x14ac:dyDescent="0.2">
      <c r="A493" s="42">
        <v>43109</v>
      </c>
      <c r="B493">
        <v>168.80845600000001</v>
      </c>
      <c r="C493">
        <v>1252.6999510000001</v>
      </c>
      <c r="D493">
        <v>85.222472999999994</v>
      </c>
      <c r="E493">
        <v>209.30999800000001</v>
      </c>
      <c r="F493">
        <v>85.039008999999993</v>
      </c>
      <c r="G493">
        <v>77.022000000000006</v>
      </c>
      <c r="H493">
        <f t="shared" si="49"/>
        <v>-1.1469673659232193E-4</v>
      </c>
      <c r="I493">
        <f t="shared" si="50"/>
        <v>4.6756727031514126E-3</v>
      </c>
      <c r="J493">
        <f t="shared" si="51"/>
        <v>-6.795580500502179E-4</v>
      </c>
      <c r="K493">
        <f t="shared" si="52"/>
        <v>-1.2921504179370356E-2</v>
      </c>
      <c r="L493">
        <f t="shared" si="53"/>
        <v>-7.3049618392211843E-3</v>
      </c>
      <c r="M493" s="86">
        <f t="shared" si="54"/>
        <v>-6.2190338563170838E-3</v>
      </c>
      <c r="N493" s="2">
        <f t="shared" si="55"/>
        <v>-3.2690096204165339E-3</v>
      </c>
    </row>
    <row r="494" spans="1:14" x14ac:dyDescent="0.2">
      <c r="A494" s="42">
        <v>43110</v>
      </c>
      <c r="B494">
        <v>168.76971399999999</v>
      </c>
      <c r="C494">
        <v>1254.329956</v>
      </c>
      <c r="D494">
        <v>84.836060000000003</v>
      </c>
      <c r="E494">
        <v>212.520004</v>
      </c>
      <c r="F494">
        <v>84.497298999999998</v>
      </c>
      <c r="G494">
        <v>77.061000000000007</v>
      </c>
      <c r="H494">
        <f t="shared" si="49"/>
        <v>-2.2950272111968949E-4</v>
      </c>
      <c r="I494">
        <f t="shared" si="50"/>
        <v>1.3011934731048638E-3</v>
      </c>
      <c r="J494">
        <f t="shared" si="51"/>
        <v>-4.5341678831590628E-3</v>
      </c>
      <c r="K494">
        <f t="shared" si="52"/>
        <v>1.5336133154996221E-2</v>
      </c>
      <c r="L494">
        <f t="shared" si="53"/>
        <v>-6.3701353810460661E-3</v>
      </c>
      <c r="M494" s="86">
        <f t="shared" si="54"/>
        <v>5.0634883539769774E-4</v>
      </c>
      <c r="N494" s="2">
        <f t="shared" si="55"/>
        <v>1.1007041285552531E-3</v>
      </c>
    </row>
    <row r="495" spans="1:14" x14ac:dyDescent="0.2">
      <c r="A495" s="42">
        <v>43111</v>
      </c>
      <c r="B495">
        <v>169.72837799999999</v>
      </c>
      <c r="C495">
        <v>1276.6800539999999</v>
      </c>
      <c r="D495">
        <v>85.087219000000005</v>
      </c>
      <c r="E495">
        <v>217.240005</v>
      </c>
      <c r="F495">
        <v>84.198432999999994</v>
      </c>
      <c r="G495">
        <v>76.438000000000002</v>
      </c>
      <c r="H495">
        <f t="shared" si="49"/>
        <v>5.6803082572030603E-3</v>
      </c>
      <c r="I495">
        <f t="shared" si="50"/>
        <v>1.7818356241186582E-2</v>
      </c>
      <c r="J495">
        <f t="shared" si="51"/>
        <v>2.9605217404014431E-3</v>
      </c>
      <c r="K495">
        <f t="shared" si="52"/>
        <v>2.2209678671001702E-2</v>
      </c>
      <c r="L495">
        <f t="shared" si="53"/>
        <v>-3.536988797712976E-3</v>
      </c>
      <c r="M495" s="86">
        <f t="shared" si="54"/>
        <v>-8.0845044834612131E-3</v>
      </c>
      <c r="N495" s="2">
        <f t="shared" si="55"/>
        <v>9.0263752224159621E-3</v>
      </c>
    </row>
    <row r="496" spans="1:14" x14ac:dyDescent="0.2">
      <c r="A496" s="42">
        <v>43112</v>
      </c>
      <c r="B496">
        <v>171.481064</v>
      </c>
      <c r="C496">
        <v>1305.1999510000001</v>
      </c>
      <c r="D496">
        <v>86.555572999999995</v>
      </c>
      <c r="E496">
        <v>221.229996</v>
      </c>
      <c r="F496">
        <v>83.694068999999999</v>
      </c>
      <c r="G496">
        <v>77.771000000000001</v>
      </c>
      <c r="H496">
        <f t="shared" si="49"/>
        <v>1.0326416953092025E-2</v>
      </c>
      <c r="I496">
        <f t="shared" si="50"/>
        <v>2.2339110657085687E-2</v>
      </c>
      <c r="J496">
        <f t="shared" si="51"/>
        <v>1.7257045385394378E-2</v>
      </c>
      <c r="K496">
        <f t="shared" si="52"/>
        <v>1.8366741429599966E-2</v>
      </c>
      <c r="L496">
        <f t="shared" si="53"/>
        <v>-5.9901827389114877E-3</v>
      </c>
      <c r="M496" s="86">
        <f t="shared" si="54"/>
        <v>1.7438970145739009E-2</v>
      </c>
      <c r="N496" s="2">
        <f t="shared" si="55"/>
        <v>1.2459826337252112E-2</v>
      </c>
    </row>
    <row r="497" spans="1:14" x14ac:dyDescent="0.2">
      <c r="A497" s="42">
        <v>43116</v>
      </c>
      <c r="B497">
        <v>170.60955799999999</v>
      </c>
      <c r="C497">
        <v>1304.8599850000001</v>
      </c>
      <c r="D497">
        <v>85.348044999999999</v>
      </c>
      <c r="E497">
        <v>221.529999</v>
      </c>
      <c r="F497">
        <v>84.263801999999998</v>
      </c>
      <c r="G497">
        <v>77.977999999999994</v>
      </c>
      <c r="H497">
        <f t="shared" si="49"/>
        <v>-5.0822287876637548E-3</v>
      </c>
      <c r="I497">
        <f t="shared" si="50"/>
        <v>-2.6047043576697465E-4</v>
      </c>
      <c r="J497">
        <f t="shared" si="51"/>
        <v>-1.395089834365716E-2</v>
      </c>
      <c r="K497">
        <f t="shared" si="52"/>
        <v>1.3560683696798683E-3</v>
      </c>
      <c r="L497">
        <f t="shared" si="53"/>
        <v>6.807328246879709E-3</v>
      </c>
      <c r="M497" s="86">
        <f t="shared" si="54"/>
        <v>2.6616605161306093E-3</v>
      </c>
      <c r="N497" s="2">
        <f t="shared" si="55"/>
        <v>-2.2260401901056624E-3</v>
      </c>
    </row>
    <row r="498" spans="1:14" x14ac:dyDescent="0.2">
      <c r="A498" s="42">
        <v>43117</v>
      </c>
      <c r="B498">
        <v>173.42739900000001</v>
      </c>
      <c r="C498">
        <v>1295</v>
      </c>
      <c r="D498">
        <v>87.077217000000005</v>
      </c>
      <c r="E498">
        <v>217.5</v>
      </c>
      <c r="F498">
        <v>85.179107999999999</v>
      </c>
      <c r="G498">
        <v>78.614000000000004</v>
      </c>
      <c r="H498">
        <f t="shared" si="49"/>
        <v>1.6516313816369043E-2</v>
      </c>
      <c r="I498">
        <f t="shared" si="50"/>
        <v>-7.5563547915832906E-3</v>
      </c>
      <c r="J498">
        <f t="shared" si="51"/>
        <v>2.0260241461887093E-2</v>
      </c>
      <c r="K498">
        <f t="shared" si="52"/>
        <v>-1.8191662610895436E-2</v>
      </c>
      <c r="L498">
        <f t="shared" si="53"/>
        <v>1.086238667464828E-2</v>
      </c>
      <c r="M498" s="86">
        <f t="shared" si="54"/>
        <v>8.1561466054529477E-3</v>
      </c>
      <c r="N498" s="2">
        <f t="shared" si="55"/>
        <v>4.3781849100851377E-3</v>
      </c>
    </row>
    <row r="499" spans="1:14" x14ac:dyDescent="0.2">
      <c r="A499" s="42">
        <v>43118</v>
      </c>
      <c r="B499">
        <v>173.58232100000001</v>
      </c>
      <c r="C499">
        <v>1293.3199460000001</v>
      </c>
      <c r="D499">
        <v>87.038596999999996</v>
      </c>
      <c r="E499">
        <v>220.33000200000001</v>
      </c>
      <c r="F499">
        <v>84.868155999999999</v>
      </c>
      <c r="G499">
        <v>78.483999999999995</v>
      </c>
      <c r="H499">
        <f t="shared" si="49"/>
        <v>8.9329598952238862E-4</v>
      </c>
      <c r="I499">
        <f t="shared" si="50"/>
        <v>-1.2973389961389401E-3</v>
      </c>
      <c r="J499">
        <f t="shared" si="51"/>
        <v>-4.4351440400315916E-4</v>
      </c>
      <c r="K499">
        <f t="shared" si="52"/>
        <v>1.3011503448275896E-2</v>
      </c>
      <c r="L499">
        <f t="shared" si="53"/>
        <v>-3.6505665215465785E-3</v>
      </c>
      <c r="M499" s="86">
        <f t="shared" si="54"/>
        <v>-1.6536494771924805E-3</v>
      </c>
      <c r="N499" s="2">
        <f t="shared" si="55"/>
        <v>1.7026759032219216E-3</v>
      </c>
    </row>
    <row r="500" spans="1:14" x14ac:dyDescent="0.2">
      <c r="A500" s="42">
        <v>43119</v>
      </c>
      <c r="B500">
        <v>172.80766299999999</v>
      </c>
      <c r="C500">
        <v>1294.579956</v>
      </c>
      <c r="D500">
        <v>86.941986</v>
      </c>
      <c r="E500">
        <v>220.46000699999999</v>
      </c>
      <c r="F500">
        <v>85.705734000000007</v>
      </c>
      <c r="G500">
        <v>78.566999999999993</v>
      </c>
      <c r="H500">
        <f t="shared" si="49"/>
        <v>-4.4627701458146559E-3</v>
      </c>
      <c r="I500">
        <f t="shared" si="50"/>
        <v>9.7424462051864588E-4</v>
      </c>
      <c r="J500">
        <f t="shared" si="51"/>
        <v>-1.1099788292772664E-3</v>
      </c>
      <c r="K500">
        <f t="shared" si="52"/>
        <v>5.9004674270362342E-4</v>
      </c>
      <c r="L500">
        <f t="shared" si="53"/>
        <v>9.8691669464340392E-3</v>
      </c>
      <c r="M500" s="86">
        <f t="shared" si="54"/>
        <v>1.0575403903980228E-3</v>
      </c>
      <c r="N500" s="2">
        <f t="shared" si="55"/>
        <v>1.1721418669128772E-3</v>
      </c>
    </row>
    <row r="501" spans="1:14" x14ac:dyDescent="0.2">
      <c r="A501" s="42">
        <v>43122</v>
      </c>
      <c r="B501">
        <v>171.39392100000001</v>
      </c>
      <c r="C501">
        <v>1327.3100589999999</v>
      </c>
      <c r="D501">
        <v>88.497275999999999</v>
      </c>
      <c r="E501">
        <v>227.58000200000001</v>
      </c>
      <c r="F501">
        <v>86.477431999999993</v>
      </c>
      <c r="G501">
        <v>79.012</v>
      </c>
      <c r="H501">
        <f t="shared" si="49"/>
        <v>-8.1810145190146163E-3</v>
      </c>
      <c r="I501">
        <f t="shared" si="50"/>
        <v>2.5282411370812132E-2</v>
      </c>
      <c r="J501">
        <f t="shared" si="51"/>
        <v>1.7888825313928294E-2</v>
      </c>
      <c r="K501">
        <f t="shared" si="52"/>
        <v>3.2296084432220928E-2</v>
      </c>
      <c r="L501">
        <f t="shared" si="53"/>
        <v>9.0040416665702477E-3</v>
      </c>
      <c r="M501" s="86">
        <f t="shared" si="54"/>
        <v>5.6639556047705453E-3</v>
      </c>
      <c r="N501" s="2">
        <f t="shared" si="55"/>
        <v>1.5258069652903397E-2</v>
      </c>
    </row>
    <row r="502" spans="1:14" x14ac:dyDescent="0.2">
      <c r="A502" s="42">
        <v>43123</v>
      </c>
      <c r="B502">
        <v>171.43263200000001</v>
      </c>
      <c r="C502">
        <v>1362.540039</v>
      </c>
      <c r="D502">
        <v>88.777434999999997</v>
      </c>
      <c r="E502">
        <v>250.28999300000001</v>
      </c>
      <c r="F502">
        <v>83.804726000000002</v>
      </c>
      <c r="G502">
        <v>78.914000000000001</v>
      </c>
      <c r="H502">
        <f t="shared" si="49"/>
        <v>2.2585981914729857E-4</v>
      </c>
      <c r="I502">
        <f t="shared" si="50"/>
        <v>2.6542389068114545E-2</v>
      </c>
      <c r="J502">
        <f t="shared" si="51"/>
        <v>3.1657358583556585E-3</v>
      </c>
      <c r="K502">
        <f t="shared" si="52"/>
        <v>9.9789044733376894E-2</v>
      </c>
      <c r="L502">
        <f t="shared" si="53"/>
        <v>-3.090639879315555E-2</v>
      </c>
      <c r="M502" s="86">
        <f t="shared" si="54"/>
        <v>-1.240317926390915E-3</v>
      </c>
      <c r="N502" s="2">
        <f t="shared" si="55"/>
        <v>1.9763326137167771E-2</v>
      </c>
    </row>
    <row r="503" spans="1:14" x14ac:dyDescent="0.2">
      <c r="A503" s="42">
        <v>43124</v>
      </c>
      <c r="B503">
        <v>168.70195000000001</v>
      </c>
      <c r="C503">
        <v>1357.51001</v>
      </c>
      <c r="D503">
        <v>88.700134000000006</v>
      </c>
      <c r="E503">
        <v>261.29998799999998</v>
      </c>
      <c r="F503">
        <v>83.108306999999996</v>
      </c>
      <c r="G503">
        <v>79.992999999999995</v>
      </c>
      <c r="H503">
        <f t="shared" si="49"/>
        <v>-1.592860103787009E-2</v>
      </c>
      <c r="I503">
        <f t="shared" si="50"/>
        <v>-3.6916559191109491E-3</v>
      </c>
      <c r="J503">
        <f t="shared" si="51"/>
        <v>-8.7072801776703066E-4</v>
      </c>
      <c r="K503">
        <f t="shared" si="52"/>
        <v>4.3988954044998411E-2</v>
      </c>
      <c r="L503">
        <f t="shared" si="53"/>
        <v>-8.3100206067138246E-3</v>
      </c>
      <c r="M503" s="86">
        <f t="shared" si="54"/>
        <v>1.3673112502217522E-2</v>
      </c>
      <c r="N503" s="2">
        <f t="shared" si="55"/>
        <v>3.0375896927073041E-3</v>
      </c>
    </row>
    <row r="504" spans="1:14" x14ac:dyDescent="0.2">
      <c r="A504" s="42">
        <v>43125</v>
      </c>
      <c r="B504">
        <v>165.69044500000001</v>
      </c>
      <c r="C504">
        <v>1377.9499510000001</v>
      </c>
      <c r="D504">
        <v>89.192824999999999</v>
      </c>
      <c r="E504">
        <v>269.70001200000002</v>
      </c>
      <c r="F504">
        <v>83.136550999999997</v>
      </c>
      <c r="G504">
        <v>79.108000000000004</v>
      </c>
      <c r="H504">
        <f t="shared" si="49"/>
        <v>-1.7851038473473482E-2</v>
      </c>
      <c r="I504">
        <f t="shared" si="50"/>
        <v>1.5056935749593544E-2</v>
      </c>
      <c r="J504">
        <f t="shared" si="51"/>
        <v>5.5545688352623404E-3</v>
      </c>
      <c r="K504">
        <f t="shared" si="52"/>
        <v>3.214705084487042E-2</v>
      </c>
      <c r="L504">
        <f t="shared" si="53"/>
        <v>3.3984569075629019E-4</v>
      </c>
      <c r="M504" s="86">
        <f t="shared" si="54"/>
        <v>-1.1063468053454564E-2</v>
      </c>
      <c r="N504" s="2">
        <f t="shared" si="55"/>
        <v>7.0494725294018229E-3</v>
      </c>
    </row>
    <row r="505" spans="1:14" x14ac:dyDescent="0.2">
      <c r="A505" s="42">
        <v>43126</v>
      </c>
      <c r="B505">
        <v>166.07775899999999</v>
      </c>
      <c r="C505">
        <v>1402.0500489999999</v>
      </c>
      <c r="D505">
        <v>90.864044000000007</v>
      </c>
      <c r="E505">
        <v>274.60000600000001</v>
      </c>
      <c r="F505">
        <v>82.562477000000001</v>
      </c>
      <c r="G505">
        <v>79.709000000000003</v>
      </c>
      <c r="H505">
        <f t="shared" si="49"/>
        <v>2.3375759537610937E-3</v>
      </c>
      <c r="I505">
        <f t="shared" si="50"/>
        <v>1.7489821007294255E-2</v>
      </c>
      <c r="J505">
        <f t="shared" si="51"/>
        <v>1.8737146177397204E-2</v>
      </c>
      <c r="K505">
        <f t="shared" si="52"/>
        <v>1.8168312131925275E-2</v>
      </c>
      <c r="L505">
        <f t="shared" si="53"/>
        <v>-6.9051938418758316E-3</v>
      </c>
      <c r="M505" s="86">
        <f t="shared" si="54"/>
        <v>7.5972088790008481E-3</v>
      </c>
      <c r="N505" s="2">
        <f t="shared" si="55"/>
        <v>9.9655322857004E-3</v>
      </c>
    </row>
    <row r="506" spans="1:14" x14ac:dyDescent="0.2">
      <c r="A506" s="42">
        <v>43129</v>
      </c>
      <c r="B506">
        <v>162.64021299999999</v>
      </c>
      <c r="C506">
        <v>1417.6800539999999</v>
      </c>
      <c r="D506">
        <v>90.728790000000004</v>
      </c>
      <c r="E506">
        <v>284.58999599999999</v>
      </c>
      <c r="F506">
        <v>81.743720999999994</v>
      </c>
      <c r="G506">
        <v>79.260999999999996</v>
      </c>
      <c r="H506">
        <f t="shared" si="49"/>
        <v>-2.0698412723644699E-2</v>
      </c>
      <c r="I506">
        <f t="shared" si="50"/>
        <v>1.1147965089511568E-2</v>
      </c>
      <c r="J506">
        <f t="shared" si="51"/>
        <v>-1.4885315912199913E-3</v>
      </c>
      <c r="K506">
        <f t="shared" si="52"/>
        <v>3.6380152154840001E-2</v>
      </c>
      <c r="L506">
        <f t="shared" si="53"/>
        <v>-9.9168051849995685E-3</v>
      </c>
      <c r="M506" s="86">
        <f t="shared" si="54"/>
        <v>-5.6204443663828109E-3</v>
      </c>
      <c r="N506" s="2">
        <f t="shared" si="55"/>
        <v>3.0848735488974615E-3</v>
      </c>
    </row>
    <row r="507" spans="1:14" x14ac:dyDescent="0.2">
      <c r="A507" s="42">
        <v>43130</v>
      </c>
      <c r="B507">
        <v>161.68158</v>
      </c>
      <c r="C507">
        <v>1437.8199460000001</v>
      </c>
      <c r="D507">
        <v>89.588881999999998</v>
      </c>
      <c r="E507">
        <v>278.79998799999998</v>
      </c>
      <c r="F507">
        <v>81.828415000000007</v>
      </c>
      <c r="G507">
        <v>79.745999999999995</v>
      </c>
      <c r="H507">
        <f t="shared" si="49"/>
        <v>-5.8941941990692786E-3</v>
      </c>
      <c r="I507">
        <f t="shared" si="50"/>
        <v>1.4206232177122911E-2</v>
      </c>
      <c r="J507">
        <f t="shared" si="51"/>
        <v>-1.2563906120648203E-2</v>
      </c>
      <c r="K507">
        <f t="shared" si="52"/>
        <v>-2.0345086199024368E-2</v>
      </c>
      <c r="L507">
        <f t="shared" si="53"/>
        <v>1.0360918118715583E-3</v>
      </c>
      <c r="M507" s="86">
        <f t="shared" si="54"/>
        <v>6.1190244887144932E-3</v>
      </c>
      <c r="N507" s="2">
        <f t="shared" si="55"/>
        <v>-4.7121725059494773E-3</v>
      </c>
    </row>
    <row r="508" spans="1:14" x14ac:dyDescent="0.2">
      <c r="A508" s="42">
        <v>43131</v>
      </c>
      <c r="B508">
        <v>162.127014</v>
      </c>
      <c r="C508">
        <v>1450.8900149999999</v>
      </c>
      <c r="D508">
        <v>91.781754000000006</v>
      </c>
      <c r="E508">
        <v>270.29998799999998</v>
      </c>
      <c r="F508">
        <v>81.254340999999997</v>
      </c>
      <c r="G508">
        <v>79.754999999999995</v>
      </c>
      <c r="H508">
        <f t="shared" si="49"/>
        <v>2.7550077133091221E-3</v>
      </c>
      <c r="I508">
        <f t="shared" si="50"/>
        <v>9.0901986972434685E-3</v>
      </c>
      <c r="J508">
        <f t="shared" si="51"/>
        <v>2.4477055088152663E-2</v>
      </c>
      <c r="K508">
        <f t="shared" si="52"/>
        <v>-3.0487806190292951E-2</v>
      </c>
      <c r="L508">
        <f t="shared" si="53"/>
        <v>-7.0155825455009745E-3</v>
      </c>
      <c r="M508" s="86">
        <f t="shared" si="54"/>
        <v>1.1285832518245858E-4</v>
      </c>
      <c r="N508" s="2">
        <f t="shared" si="55"/>
        <v>-2.3622544741773487E-4</v>
      </c>
    </row>
  </sheetData>
  <autoFilter ref="A2:N508" xr:uid="{4A0495D5-C0FA-4DCB-B322-65720F06A89E}"/>
  <mergeCells count="3">
    <mergeCell ref="B1:G1"/>
    <mergeCell ref="H1:M1"/>
    <mergeCell ref="P1:Q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4CA6B-7015-434A-AE71-086B643ABA35}">
  <dimension ref="B1:K15"/>
  <sheetViews>
    <sheetView zoomScale="64" workbookViewId="0">
      <selection activeCell="H45" sqref="H45"/>
    </sheetView>
  </sheetViews>
  <sheetFormatPr baseColWidth="10" defaultColWidth="8.83203125" defaultRowHeight="15" x14ac:dyDescent="0.2"/>
  <cols>
    <col min="2" max="2" width="16.33203125" bestFit="1" customWidth="1"/>
    <col min="3" max="3" width="24.5" bestFit="1" customWidth="1"/>
    <col min="4" max="4" width="14.6640625" bestFit="1" customWidth="1"/>
    <col min="5" max="5" width="23.5" bestFit="1" customWidth="1"/>
    <col min="6" max="7" width="14.6640625" bestFit="1" customWidth="1"/>
    <col min="8" max="8" width="21.5" customWidth="1"/>
    <col min="9" max="9" width="20.33203125" bestFit="1" customWidth="1"/>
    <col min="14" max="14" width="16.33203125" bestFit="1" customWidth="1"/>
    <col min="15" max="15" width="14.1640625" bestFit="1" customWidth="1"/>
    <col min="16" max="16" width="20.1640625" bestFit="1" customWidth="1"/>
    <col min="17" max="18" width="9.5" bestFit="1" customWidth="1"/>
    <col min="19" max="19" width="10.5" bestFit="1" customWidth="1"/>
    <col min="20" max="20" width="9.5" bestFit="1" customWidth="1"/>
    <col min="21" max="21" width="20.33203125" bestFit="1" customWidth="1"/>
  </cols>
  <sheetData>
    <row r="1" spans="2:11" ht="16" thickBot="1" x14ac:dyDescent="0.25">
      <c r="B1" s="212" t="s">
        <v>58</v>
      </c>
      <c r="C1" s="212"/>
      <c r="D1" s="212"/>
      <c r="E1" s="212"/>
      <c r="F1" s="212"/>
      <c r="G1" s="212"/>
      <c r="H1" s="212"/>
      <c r="I1" s="87"/>
    </row>
    <row r="2" spans="2:11" ht="16" thickBot="1" x14ac:dyDescent="0.25">
      <c r="B2" s="88" t="s">
        <v>34</v>
      </c>
      <c r="C2" s="89" t="s">
        <v>35</v>
      </c>
      <c r="D2" s="89" t="s">
        <v>36</v>
      </c>
      <c r="E2" s="89" t="s">
        <v>37</v>
      </c>
      <c r="F2" s="89" t="s">
        <v>38</v>
      </c>
      <c r="G2" s="89" t="s">
        <v>39</v>
      </c>
      <c r="H2" s="119" t="s">
        <v>45</v>
      </c>
      <c r="I2" s="74"/>
      <c r="K2" s="87"/>
    </row>
    <row r="3" spans="2:11" x14ac:dyDescent="0.2">
      <c r="B3" s="118" t="s">
        <v>35</v>
      </c>
      <c r="C3" s="91" cm="1">
        <f t="array" ref="C3:G7">MMULT(TRANSPOSE('Inputs + Graphs'!H5:L508),'Inputs + Graphs'!H5:L508)/(COUNT('Inputs + Graphs'!A5:A508))</f>
        <v>1.4572061199602795E-4</v>
      </c>
      <c r="D3" s="91">
        <v>7.2723656306737189E-5</v>
      </c>
      <c r="E3" s="91">
        <v>5.817478453461528E-5</v>
      </c>
      <c r="F3" s="91">
        <v>8.4699731953325475E-5</v>
      </c>
      <c r="G3" s="91">
        <v>1.6151320197410448E-5</v>
      </c>
      <c r="H3" s="120">
        <v>0.2</v>
      </c>
      <c r="K3" s="87"/>
    </row>
    <row r="4" spans="2:11" x14ac:dyDescent="0.2">
      <c r="B4" s="90" t="s">
        <v>36</v>
      </c>
      <c r="C4" s="91">
        <v>7.2723656306737189E-5</v>
      </c>
      <c r="D4" s="91">
        <v>2.1182375413177055E-4</v>
      </c>
      <c r="E4" s="91">
        <v>9.8933427149513415E-5</v>
      </c>
      <c r="F4" s="91">
        <v>1.2671025139539911E-4</v>
      </c>
      <c r="G4" s="91">
        <v>1.7005873923852278E-5</v>
      </c>
      <c r="H4" s="121">
        <v>0.2</v>
      </c>
      <c r="K4" s="87"/>
    </row>
    <row r="5" spans="2:11" x14ac:dyDescent="0.2">
      <c r="B5" s="90" t="s">
        <v>37</v>
      </c>
      <c r="C5" s="91">
        <v>5.817478453461528E-5</v>
      </c>
      <c r="D5" s="91">
        <v>9.8933427149513415E-5</v>
      </c>
      <c r="E5" s="91">
        <v>1.3086627857304209E-4</v>
      </c>
      <c r="F5" s="91">
        <v>1.0008280135054962E-4</v>
      </c>
      <c r="G5" s="91">
        <v>2.0937216337090962E-5</v>
      </c>
      <c r="H5" s="121">
        <v>0.2</v>
      </c>
      <c r="K5" s="87"/>
    </row>
    <row r="6" spans="2:11" x14ac:dyDescent="0.2">
      <c r="B6" s="90" t="s">
        <v>38</v>
      </c>
      <c r="C6" s="91">
        <v>8.4699731953325475E-5</v>
      </c>
      <c r="D6" s="91">
        <v>1.2671025139539911E-4</v>
      </c>
      <c r="E6" s="91">
        <v>1.0008280135054962E-4</v>
      </c>
      <c r="F6" s="91">
        <v>5.1667563168734997E-4</v>
      </c>
      <c r="G6" s="91">
        <v>1.9641133462540411E-5</v>
      </c>
      <c r="H6" s="121">
        <v>0.2</v>
      </c>
      <c r="K6" s="87"/>
    </row>
    <row r="7" spans="2:11" ht="16" thickBot="1" x14ac:dyDescent="0.25">
      <c r="B7" s="92" t="s">
        <v>39</v>
      </c>
      <c r="C7" s="91">
        <v>1.6151320197410448E-5</v>
      </c>
      <c r="D7" s="91">
        <v>1.7005873923852278E-5</v>
      </c>
      <c r="E7" s="91">
        <v>2.0937216337090962E-5</v>
      </c>
      <c r="F7" s="91">
        <v>1.9641133462540411E-5</v>
      </c>
      <c r="G7" s="91">
        <v>6.0712425109167565E-5</v>
      </c>
      <c r="H7" s="122">
        <v>0.2</v>
      </c>
      <c r="K7" s="87"/>
    </row>
    <row r="8" spans="2:11" ht="16" thickBot="1" x14ac:dyDescent="0.25">
      <c r="C8" s="93">
        <v>0.2</v>
      </c>
      <c r="D8" s="94">
        <v>0.2</v>
      </c>
      <c r="E8" s="94">
        <v>0.2</v>
      </c>
      <c r="F8" s="94">
        <v>0.2</v>
      </c>
      <c r="G8" s="94">
        <v>0.2</v>
      </c>
      <c r="H8" s="95"/>
      <c r="K8" s="87"/>
    </row>
    <row r="9" spans="2:11" ht="16" thickBot="1" x14ac:dyDescent="0.25">
      <c r="C9" s="96"/>
      <c r="D9" s="96"/>
      <c r="E9" s="96"/>
      <c r="F9" s="96"/>
      <c r="G9" s="96"/>
      <c r="H9" s="97"/>
    </row>
    <row r="10" spans="2:11" ht="16" thickBot="1" x14ac:dyDescent="0.25">
      <c r="B10" s="98" t="s">
        <v>47</v>
      </c>
      <c r="C10" s="99">
        <v>0.01</v>
      </c>
      <c r="D10" s="87"/>
      <c r="E10" s="87"/>
      <c r="F10" s="87"/>
      <c r="G10" s="87"/>
      <c r="H10" s="87"/>
      <c r="I10" s="87"/>
    </row>
    <row r="11" spans="2:11" x14ac:dyDescent="0.2">
      <c r="B11" s="100" t="s">
        <v>48</v>
      </c>
      <c r="C11" s="101" t="e" cm="1">
        <f t="array" aca="1" ref="C11" ca="1">MMULT(MMULT(C8:G8,_xlfn.ANCHORARRAY( C3)),H3:H7)</f>
        <v>#NAME?</v>
      </c>
      <c r="D11" s="87"/>
      <c r="E11" s="87"/>
      <c r="F11" s="87"/>
      <c r="G11" s="87"/>
      <c r="H11" s="102" t="s">
        <v>49</v>
      </c>
      <c r="I11" s="103">
        <v>10</v>
      </c>
      <c r="J11" s="87"/>
      <c r="K11" s="87"/>
    </row>
    <row r="12" spans="2:11" ht="16" thickBot="1" x14ac:dyDescent="0.25">
      <c r="B12" s="104" t="s">
        <v>50</v>
      </c>
      <c r="C12" s="105" t="e">
        <f ca="1">SQRT(C11)</f>
        <v>#NAME?</v>
      </c>
      <c r="D12" s="75" t="s">
        <v>97</v>
      </c>
      <c r="F12" s="87"/>
      <c r="G12" s="87"/>
      <c r="H12" s="106" t="s">
        <v>51</v>
      </c>
      <c r="I12" s="107">
        <f>SQRT(I11)</f>
        <v>3.1622776601683795</v>
      </c>
      <c r="J12" s="87"/>
      <c r="K12" s="87"/>
    </row>
    <row r="13" spans="2:11" x14ac:dyDescent="0.2">
      <c r="B13" s="108" t="s">
        <v>52</v>
      </c>
      <c r="C13" s="109" t="e">
        <f ca="1">C12*F13</f>
        <v>#NAME?</v>
      </c>
      <c r="D13" s="213" t="s">
        <v>53</v>
      </c>
      <c r="E13" s="214"/>
      <c r="F13" s="110">
        <f>_xlfn.NORM.S.INV($C$10)</f>
        <v>-2.3263478740408408</v>
      </c>
      <c r="G13" s="87"/>
      <c r="H13" s="111" t="s">
        <v>54</v>
      </c>
      <c r="I13" s="112" t="e">
        <f ca="1">C13*I12</f>
        <v>#NAME?</v>
      </c>
      <c r="J13" s="87"/>
      <c r="K13" s="87"/>
    </row>
    <row r="14" spans="2:11" ht="16" thickBot="1" x14ac:dyDescent="0.25">
      <c r="B14" s="113" t="s">
        <v>55</v>
      </c>
      <c r="C14" s="114" t="e">
        <f ca="1">C12*F14</f>
        <v>#NAME?</v>
      </c>
      <c r="D14" s="215" t="s">
        <v>56</v>
      </c>
      <c r="E14" s="216"/>
      <c r="F14" s="115">
        <f>-1/SQRT(2*PI())*EXP(-1*(_xlfn.NORM.S.INV($C$10))^2/2)/$C$10</f>
        <v>-2.665214220345808</v>
      </c>
      <c r="G14" s="87"/>
      <c r="H14" s="116" t="s">
        <v>57</v>
      </c>
      <c r="I14" s="117" t="e">
        <f ca="1">I12*C14</f>
        <v>#NAME?</v>
      </c>
      <c r="J14" s="87"/>
      <c r="K14" s="87"/>
    </row>
    <row r="15" spans="2:11" x14ac:dyDescent="0.2">
      <c r="J15" s="87"/>
      <c r="K15" s="87"/>
    </row>
  </sheetData>
  <mergeCells count="3">
    <mergeCell ref="B1:H1"/>
    <mergeCell ref="D13:E13"/>
    <mergeCell ref="D14:E1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8F5B6-DE2D-4B6C-9172-1A3122FB13D0}">
  <dimension ref="A1:Q508"/>
  <sheetViews>
    <sheetView topLeftCell="L1" zoomScale="85" zoomScaleNormal="95" workbookViewId="0">
      <selection activeCell="N4" sqref="N4"/>
    </sheetView>
  </sheetViews>
  <sheetFormatPr baseColWidth="10" defaultColWidth="8.83203125" defaultRowHeight="15" x14ac:dyDescent="0.2"/>
  <cols>
    <col min="1" max="1" width="20.33203125" bestFit="1" customWidth="1"/>
    <col min="3" max="3" width="17" customWidth="1"/>
    <col min="4" max="4" width="2.6640625" customWidth="1"/>
    <col min="5" max="5" width="2.83203125" customWidth="1"/>
    <col min="6" max="6" width="2.5" customWidth="1"/>
    <col min="7" max="7" width="3.1640625" customWidth="1"/>
    <col min="8" max="8" width="4.1640625" customWidth="1"/>
    <col min="9" max="9" width="19.33203125" bestFit="1" customWidth="1"/>
    <col min="10" max="10" width="11.6640625" bestFit="1" customWidth="1"/>
    <col min="11" max="11" width="24.33203125" bestFit="1" customWidth="1"/>
    <col min="12" max="12" width="11.6640625" bestFit="1" customWidth="1"/>
    <col min="13" max="13" width="11.1640625" bestFit="1" customWidth="1"/>
    <col min="14" max="14" width="18" bestFit="1" customWidth="1"/>
    <col min="15" max="15" width="23" bestFit="1" customWidth="1"/>
    <col min="16" max="16" width="10.1640625" bestFit="1" customWidth="1"/>
    <col min="17" max="17" width="10.5" bestFit="1" customWidth="1"/>
  </cols>
  <sheetData>
    <row r="1" spans="1:17" ht="16" thickBot="1" x14ac:dyDescent="0.25"/>
    <row r="2" spans="1:17" ht="16" thickBot="1" x14ac:dyDescent="0.25">
      <c r="A2" s="131" t="s">
        <v>45</v>
      </c>
      <c r="C2" s="123"/>
      <c r="D2" s="217" t="s">
        <v>59</v>
      </c>
      <c r="E2" s="217"/>
      <c r="F2" s="217"/>
      <c r="G2" s="217"/>
      <c r="H2" s="217"/>
      <c r="I2" s="124"/>
      <c r="J2" s="123"/>
      <c r="K2" s="124"/>
      <c r="L2" s="123"/>
      <c r="M2" s="125"/>
      <c r="O2" s="125"/>
      <c r="P2" s="126"/>
      <c r="Q2" s="124"/>
    </row>
    <row r="3" spans="1:17" x14ac:dyDescent="0.2">
      <c r="A3" s="132">
        <v>0.2</v>
      </c>
      <c r="C3" s="129" t="s">
        <v>7</v>
      </c>
      <c r="D3" s="127" t="s">
        <v>35</v>
      </c>
      <c r="E3" s="127" t="s">
        <v>36</v>
      </c>
      <c r="F3" s="127" t="s">
        <v>37</v>
      </c>
      <c r="G3" s="127" t="s">
        <v>38</v>
      </c>
      <c r="H3" s="127" t="s">
        <v>39</v>
      </c>
      <c r="I3" s="127" t="s">
        <v>62</v>
      </c>
      <c r="J3" s="127" t="s">
        <v>61</v>
      </c>
      <c r="K3" s="127" t="s">
        <v>60</v>
      </c>
      <c r="L3" s="127" t="s">
        <v>61</v>
      </c>
      <c r="M3" s="127" t="s">
        <v>63</v>
      </c>
      <c r="N3" s="127" t="s">
        <v>65</v>
      </c>
      <c r="O3" s="127" t="s">
        <v>64</v>
      </c>
      <c r="P3" s="128" t="s">
        <v>66</v>
      </c>
      <c r="Q3" s="127" t="s">
        <v>46</v>
      </c>
    </row>
    <row r="4" spans="1:17" x14ac:dyDescent="0.2">
      <c r="A4" s="133">
        <v>0.2</v>
      </c>
      <c r="C4" s="42">
        <v>43131</v>
      </c>
      <c r="I4" s="130" cm="1">
        <f t="array" ref="I4">SQRT(MMULT(MMULT(TRANSPOSE($A$3:$A$7),MMULT(TRANSPOSE(EXP(D5:H256)-1),EXP(D5:H256)-1)/COUNTA(H5:H256)),$A$3:$A$7))*NORMSINV($A$10)</f>
        <v>-1.9516402799787138E-2</v>
      </c>
      <c r="J4">
        <f>IF(Q4&lt;I4,1,0)</f>
        <v>0</v>
      </c>
      <c r="K4" s="130" cm="1">
        <f t="array" ref="K4">SQRT(MMULT(MMULT(TRANSPOSE($A$3:$A$7),MMULT(TRANSPOSE(EXP(D5:$H$506)-1),EXP(D5:$H$506)-1)/COUNTA($H5:H$506)),$A$3:$A$7))*NORMSINV($A$10)</f>
        <v>-2.2269874840033909E-2</v>
      </c>
      <c r="L4">
        <f>IF(Q4&lt;K4,1,0)</f>
        <v>0</v>
      </c>
      <c r="M4" s="130">
        <f>I4*SQRT(10)</f>
        <v>-6.1716284580614483E-2</v>
      </c>
      <c r="N4" s="137" cm="1">
        <f t="array" ref="N4">SQRT(MMULT(MMULT(TRANSPOSE($A$3:$A$7),MMULT(TRANSPOSE(EXP(D5:H256)-1),EXP(D5:H256)-1)/COUNTA(H5:H256)),$A$3:$A$7))*(-1/SQRT(2*PI())*EXP(-1*(NORMSINV($A$10))^2/2)/$A$10)</f>
        <v>-2.2359250244736291E-2</v>
      </c>
      <c r="O4" s="136" cm="1">
        <f t="array" ref="O4">SQRT(MMULT(MMULT(TRANSPOSE($A$3:$A$7),MMULT(TRANSPOSE(EXP(D5:$H$506)-1),EXP(D5:$H$506)-1)/COUNTA($H5:H$506)),$A$3:$A$7))*(-1/SQRT(2*PI())*EXP(-1*(NORMSINV($A$10))^2/2)/$A$10)</f>
        <v>-2.5513805467916744E-2</v>
      </c>
      <c r="P4" s="2">
        <f>N4*SQRT(10)</f>
        <v>-7.0706157547043944E-2</v>
      </c>
      <c r="Q4" s="130">
        <v>-2.3622544741773487E-4</v>
      </c>
    </row>
    <row r="5" spans="1:17" x14ac:dyDescent="0.2">
      <c r="A5" s="133">
        <v>0.2</v>
      </c>
      <c r="C5" s="42">
        <v>43130</v>
      </c>
      <c r="D5" s="130">
        <v>-5.9116335226361855E-3</v>
      </c>
      <c r="E5" s="130">
        <v>1.4106269279170877E-2</v>
      </c>
      <c r="F5" s="130">
        <v>-1.2643499359854113E-2</v>
      </c>
      <c r="G5" s="130">
        <v>-2.0554898103928958E-2</v>
      </c>
      <c r="H5" s="130">
        <v>1.035555439205743E-3</v>
      </c>
      <c r="I5" s="130" cm="1">
        <f t="array" ref="I5">SQRT(MMULT(MMULT(TRANSPOSE($A$3:$A$7),MMULT(TRANSPOSE(EXP(D6:H257)-1),EXP(D6:H257)-1)/COUNTA(H6:H257)),$A$3:$A$7))*NORMSINV($A$10)</f>
        <v>-1.9520520108828803E-2</v>
      </c>
      <c r="J5">
        <f t="shared" ref="J5:J68" si="0">IF(Q5&lt;I5,1,0)</f>
        <v>0</v>
      </c>
      <c r="K5" s="130" cm="1">
        <f t="array" ref="K5">SQRT(MMULT(MMULT(TRANSPOSE($A$3:$A$7),MMULT(TRANSPOSE(EXP(D6:$H$506)-1),EXP(D6:$H$506)-1)/COUNTA($H6:H$506)),$A$3:$A$7))*NORMSINV($A$10)</f>
        <v>-2.2286708647827426E-2</v>
      </c>
      <c r="L5">
        <f t="shared" ref="L5:L68" si="1">IF(Q5&lt;K5,1,0)</f>
        <v>0</v>
      </c>
      <c r="M5" s="130">
        <f t="shared" ref="M5:M68" si="2">I5*SQRT(10)</f>
        <v>-6.1729304655016949E-2</v>
      </c>
      <c r="N5" s="137" cm="1">
        <f t="array" ref="N5">SQRT(MMULT(MMULT(TRANSPOSE($A$3:$A$7),MMULT(TRANSPOSE(EXP(D6:H257)-1),EXP(D6:H257)-1)/COUNTA(H6:H257)),$A$3:$A$7))*(-1/SQRT(2*PI())*EXP(-1*(NORMSINV($A$10))^2/2)/$A$10)</f>
        <v>-2.2363967299622988E-2</v>
      </c>
      <c r="O5" s="136" cm="1">
        <f t="array" ref="O5">SQRT(MMULT(MMULT(TRANSPOSE($A$3:$A$7),MMULT(TRANSPOSE(EXP(D6:$H$506)-1),EXP(D6:$H$506)-1)/COUNTA($H6:H$506)),$A$3:$A$7))*(-1/SQRT(2*PI())*EXP(-1*(NORMSINV($A$10))^2/2)/$A$10)</f>
        <v>-2.5533091364241405E-2</v>
      </c>
      <c r="P5" s="2">
        <f t="shared" ref="P5:P68" si="3">N5*SQRT(10)</f>
        <v>-7.0721074184333932E-2</v>
      </c>
      <c r="Q5" s="130">
        <v>-4.7121725059494773E-3</v>
      </c>
    </row>
    <row r="6" spans="1:17" x14ac:dyDescent="0.2">
      <c r="A6" s="133">
        <v>0.2</v>
      </c>
      <c r="C6" s="42">
        <v>43129</v>
      </c>
      <c r="D6" s="130">
        <v>-2.091562742921757E-2</v>
      </c>
      <c r="E6" s="130">
        <v>1.1086284511963607E-2</v>
      </c>
      <c r="F6" s="130">
        <v>-1.4896405549906951E-3</v>
      </c>
      <c r="G6" s="130">
        <v>3.5734018764855734E-2</v>
      </c>
      <c r="H6" s="130">
        <v>-9.9663042175911851E-3</v>
      </c>
      <c r="I6" s="130" cm="1">
        <f t="array" ref="I6">SQRT(MMULT(MMULT(TRANSPOSE($A$3:$A$7),MMULT(TRANSPOSE(EXP(D7:H258)-1),EXP(D7:H258)-1)/COUNTA(H7:H258)),$A$3:$A$7))*NORMSINV($A$10)</f>
        <v>-1.9561900792648194E-2</v>
      </c>
      <c r="J6">
        <f t="shared" si="0"/>
        <v>0</v>
      </c>
      <c r="K6" s="130" cm="1">
        <f t="array" ref="K6">SQRT(MMULT(MMULT(TRANSPOSE($A$3:$A$7),MMULT(TRANSPOSE(EXP(D7:$H$506)-1),EXP(D7:$H$506)-1)/COUNTA($H7:H$506)),$A$3:$A$7))*NORMSINV($A$10)</f>
        <v>-2.2306675528381226E-2</v>
      </c>
      <c r="L6">
        <f t="shared" si="1"/>
        <v>0</v>
      </c>
      <c r="M6" s="130">
        <f t="shared" si="2"/>
        <v>-6.18601618670215E-2</v>
      </c>
      <c r="N6" s="137" cm="1">
        <f t="array" ref="N6">SQRT(MMULT(MMULT(TRANSPOSE($A$3:$A$7),MMULT(TRANSPOSE(EXP(D7:H258)-1),EXP(D7:H258)-1)/COUNTA(H7:H258)),$A$3:$A$7))*(-1/SQRT(2*PI())*EXP(-1*(NORMSINV($A$10))^2/2)/$A$10)</f>
        <v>-2.2411375680886064E-2</v>
      </c>
      <c r="O6" s="136" cm="1">
        <f t="array" ref="O6">SQRT(MMULT(MMULT(TRANSPOSE($A$3:$A$7),MMULT(TRANSPOSE(EXP(D7:$H$506)-1),EXP(D7:$H$506)-1)/COUNTA($H7:H$506)),$A$3:$A$7))*(-1/SQRT(2*PI())*EXP(-1*(NORMSINV($A$10))^2/2)/$A$10)</f>
        <v>-2.5555966710865942E-2</v>
      </c>
      <c r="P6" s="2">
        <f t="shared" si="3"/>
        <v>-7.0870992649306908E-2</v>
      </c>
      <c r="Q6" s="130">
        <v>3.0848735488974615E-3</v>
      </c>
    </row>
    <row r="7" spans="1:17" ht="16" thickBot="1" x14ac:dyDescent="0.25">
      <c r="A7" s="134">
        <v>0.2</v>
      </c>
      <c r="C7" s="42">
        <v>43126</v>
      </c>
      <c r="D7" s="130">
        <v>2.3348480733493921E-3</v>
      </c>
      <c r="E7" s="130">
        <v>1.7338634360538271E-2</v>
      </c>
      <c r="F7" s="130">
        <v>1.8563768244156693E-2</v>
      </c>
      <c r="G7" s="130">
        <v>1.8005240544268712E-2</v>
      </c>
      <c r="H7" s="130">
        <v>-6.9291450148819605E-3</v>
      </c>
      <c r="I7" s="130" cm="1">
        <f t="array" ref="I7">SQRT(MMULT(MMULT(TRANSPOSE($A$3:$A$7),MMULT(TRANSPOSE(EXP(D8:H259)-1),EXP(D8:H259)-1)/COUNTA(H8:H259)),$A$3:$A$7))*NORMSINV($A$10)</f>
        <v>-1.9507444085841662E-2</v>
      </c>
      <c r="J7">
        <f t="shared" si="0"/>
        <v>0</v>
      </c>
      <c r="K7" s="130" cm="1">
        <f t="array" ref="K7">SQRT(MMULT(MMULT(TRANSPOSE($A$3:$A$7),MMULT(TRANSPOSE(EXP(D8:$H$506)-1),EXP(D8:$H$506)-1)/COUNTA($H8:H$506)),$A$3:$A$7))*NORMSINV($A$10)</f>
        <v>-2.2304884185434613E-2</v>
      </c>
      <c r="L7">
        <f t="shared" si="1"/>
        <v>0</v>
      </c>
      <c r="M7" s="130">
        <f t="shared" si="2"/>
        <v>-6.1687954639640864E-2</v>
      </c>
      <c r="N7" s="137" cm="1">
        <f t="array" ref="N7">SQRT(MMULT(MMULT(TRANSPOSE($A$3:$A$7),MMULT(TRANSPOSE(EXP(D8:H259)-1),EXP(D8:H259)-1)/COUNTA(H8:H259)),$A$3:$A$7))*(-1/SQRT(2*PI())*EXP(-1*(NORMSINV($A$10))^2/2)/$A$10)</f>
        <v>-2.2348986564024596E-2</v>
      </c>
      <c r="O7" s="136" cm="1">
        <f t="array" ref="O7">SQRT(MMULT(MMULT(TRANSPOSE($A$3:$A$7),MMULT(TRANSPOSE(EXP(D8:$H$506)-1),EXP(D8:$H$506)-1)/COUNTA($H8:H$506)),$A$3:$A$7))*(-1/SQRT(2*PI())*EXP(-1*(NORMSINV($A$10))^2/2)/$A$10)</f>
        <v>-2.5553914432808949E-2</v>
      </c>
      <c r="P7" s="2">
        <f t="shared" si="3"/>
        <v>-7.0673700938818251E-2</v>
      </c>
      <c r="Q7" s="130">
        <v>9.9655322857004E-3</v>
      </c>
    </row>
    <row r="8" spans="1:17" ht="16" thickBot="1" x14ac:dyDescent="0.25">
      <c r="C8" s="42">
        <v>43125</v>
      </c>
      <c r="D8" s="130">
        <v>-1.8012290149530284E-2</v>
      </c>
      <c r="E8" s="130">
        <v>1.4944705255097225E-2</v>
      </c>
      <c r="F8" s="130">
        <v>5.5391991063339892E-3</v>
      </c>
      <c r="G8" s="130">
        <v>3.1641148037224814E-2</v>
      </c>
      <c r="H8" s="130">
        <v>3.397879562895864E-4</v>
      </c>
      <c r="I8" s="130" cm="1">
        <f t="array" ref="I8">SQRT(MMULT(MMULT(TRANSPOSE($A$3:$A$7),MMULT(TRANSPOSE(EXP(D9:H260)-1),EXP(D9:H260)-1)/COUNTA(H9:H260)),$A$3:$A$7))*NORMSINV($A$10)</f>
        <v>-1.9492119712348183E-2</v>
      </c>
      <c r="J8">
        <f t="shared" si="0"/>
        <v>0</v>
      </c>
      <c r="K8" s="130" cm="1">
        <f t="array" ref="K8">SQRT(MMULT(MMULT(TRANSPOSE($A$3:$A$7),MMULT(TRANSPOSE(EXP(D9:$H$506)-1),EXP(D9:$H$506)-1)/COUNTA($H9:H$506)),$A$3:$A$7))*NORMSINV($A$10)</f>
        <v>-2.2315170203803438E-2</v>
      </c>
      <c r="L8">
        <f t="shared" si="1"/>
        <v>0</v>
      </c>
      <c r="M8" s="130">
        <f t="shared" si="2"/>
        <v>-6.163949471568636E-2</v>
      </c>
      <c r="N8" s="137" cm="1">
        <f t="array" ref="N8">SQRT(MMULT(MMULT(TRANSPOSE($A$3:$A$7),MMULT(TRANSPOSE(EXP(D9:H260)-1),EXP(D9:H260)-1)/COUNTA(H9:H260)),$A$3:$A$7))*(-1/SQRT(2*PI())*EXP(-1*(NORMSINV($A$10))^2/2)/$A$10)</f>
        <v>-2.233142997302268E-2</v>
      </c>
      <c r="O8" s="136" cm="1">
        <f t="array" ref="O8">SQRT(MMULT(MMULT(TRANSPOSE($A$3:$A$7),MMULT(TRANSPOSE(EXP(D9:$H$506)-1),EXP(D9:$H$506)-1)/COUNTA($H9:H$506)),$A$3:$A$7))*(-1/SQRT(2*PI())*EXP(-1*(NORMSINV($A$10))^2/2)/$A$10)</f>
        <v>-2.5565698759105651E-2</v>
      </c>
      <c r="P8" s="2">
        <f t="shared" si="3"/>
        <v>-7.0618182123304174E-2</v>
      </c>
      <c r="Q8" s="130">
        <v>7.0494725294018229E-3</v>
      </c>
    </row>
    <row r="9" spans="1:17" ht="16" thickBot="1" x14ac:dyDescent="0.25">
      <c r="A9" s="98" t="s">
        <v>47</v>
      </c>
      <c r="C9" s="42">
        <v>43124</v>
      </c>
      <c r="D9" s="130">
        <v>-1.6056824641363616E-2</v>
      </c>
      <c r="E9" s="130">
        <v>-3.6984868977541019E-3</v>
      </c>
      <c r="F9" s="130">
        <v>-8.7110732160376205E-4</v>
      </c>
      <c r="G9" s="130">
        <v>4.3048908987805848E-2</v>
      </c>
      <c r="H9" s="130">
        <v>-8.3447413149549399E-3</v>
      </c>
      <c r="I9" s="130" cm="1">
        <f t="array" ref="I9">SQRT(MMULT(MMULT(TRANSPOSE($A$3:$A$7),MMULT(TRANSPOSE(EXP(D10:H261)-1),EXP(D10:H261)-1)/COUNTA(H10:H261)),$A$3:$A$7))*NORMSINV($A$10)</f>
        <v>-1.9529084794242483E-2</v>
      </c>
      <c r="J9">
        <f t="shared" si="0"/>
        <v>0</v>
      </c>
      <c r="K9" s="130" cm="1">
        <f t="array" ref="K9">SQRT(MMULT(MMULT(TRANSPOSE($A$3:$A$7),MMULT(TRANSPOSE(EXP(D10:$H$506)-1),EXP(D10:$H$506)-1)/COUNTA($H10:H$506)),$A$3:$A$7))*NORMSINV($A$10)</f>
        <v>-2.2335359704459424E-2</v>
      </c>
      <c r="L9">
        <f t="shared" si="1"/>
        <v>0</v>
      </c>
      <c r="M9" s="130">
        <f t="shared" si="2"/>
        <v>-6.1756388568367002E-2</v>
      </c>
      <c r="N9" s="137" cm="1">
        <f t="array" ref="N9">SQRT(MMULT(MMULT(TRANSPOSE($A$3:$A$7),MMULT(TRANSPOSE(EXP(D10:H261)-1),EXP(D10:H261)-1)/COUNTA(H10:H261)),$A$3:$A$7))*(-1/SQRT(2*PI())*EXP(-1*(NORMSINV($A$10))^2/2)/$A$10)</f>
        <v>-2.2373779555825962E-2</v>
      </c>
      <c r="O9" s="136" cm="1">
        <f t="array" ref="O9">SQRT(MMULT(MMULT(TRANSPOSE($A$3:$A$7),MMULT(TRANSPOSE(EXP(D10:$H$506)-1),EXP(D10:$H$506)-1)/COUNTA($H10:H$506)),$A$3:$A$7))*(-1/SQRT(2*PI())*EXP(-1*(NORMSINV($A$10))^2/2)/$A$10)</f>
        <v>-2.5588829153682682E-2</v>
      </c>
      <c r="P9" s="2">
        <f t="shared" si="3"/>
        <v>-7.0752103262920446E-2</v>
      </c>
      <c r="Q9" s="130">
        <v>3.0375896927073041E-3</v>
      </c>
    </row>
    <row r="10" spans="1:17" ht="16" thickBot="1" x14ac:dyDescent="0.25">
      <c r="A10" s="99">
        <v>0.01</v>
      </c>
      <c r="C10" s="42">
        <v>43123</v>
      </c>
      <c r="D10" s="130">
        <v>2.2583431665832278E-4</v>
      </c>
      <c r="E10" s="130">
        <v>2.6196251381298767E-2</v>
      </c>
      <c r="F10" s="130">
        <v>3.1607354670924628E-3</v>
      </c>
      <c r="G10" s="130">
        <v>9.5118383897553865E-2</v>
      </c>
      <c r="H10" s="130">
        <v>-3.139407608373436E-2</v>
      </c>
      <c r="I10" s="130" cm="1">
        <f t="array" ref="I10">SQRT(MMULT(MMULT(TRANSPOSE($A$3:$A$7),MMULT(TRANSPOSE(EXP(D11:H262)-1),EXP(D11:H262)-1)/COUNTA(H11:H262)),$A$3:$A$7))*NORMSINV($A$10)</f>
        <v>-1.9313189871536258E-2</v>
      </c>
      <c r="J10">
        <f t="shared" si="0"/>
        <v>0</v>
      </c>
      <c r="K10" s="130" cm="1">
        <f t="array" ref="K10">SQRT(MMULT(MMULT(TRANSPOSE($A$3:$A$7),MMULT(TRANSPOSE(EXP(D11:$H$506)-1),EXP(D11:$H$506)-1)/COUNTA($H11:H$506)),$A$3:$A$7))*NORMSINV($A$10)</f>
        <v>-2.2262352267434032E-2</v>
      </c>
      <c r="L10">
        <f t="shared" si="1"/>
        <v>0</v>
      </c>
      <c r="M10" s="130">
        <f t="shared" si="2"/>
        <v>-6.1073668877349323E-2</v>
      </c>
      <c r="N10" s="137" cm="1">
        <f t="array" ref="N10">SQRT(MMULT(MMULT(TRANSPOSE($A$3:$A$7),MMULT(TRANSPOSE(EXP(D11:H262)-1),EXP(D11:H262)-1)/COUNTA(H11:H262)),$A$3:$A$7))*(-1/SQRT(2*PI())*EXP(-1*(NORMSINV($A$10))^2/2)/$A$10)</f>
        <v>-2.2126436402844455E-2</v>
      </c>
      <c r="O10" s="136" cm="1">
        <f t="array" ref="O10">SQRT(MMULT(MMULT(TRANSPOSE($A$3:$A$7),MMULT(TRANSPOSE(EXP(D11:$H$506)-1),EXP(D11:$H$506)-1)/COUNTA($H11:H$506)),$A$3:$A$7))*(-1/SQRT(2*PI())*EXP(-1*(NORMSINV($A$10))^2/2)/$A$10)</f>
        <v>-2.5505187123390331E-2</v>
      </c>
      <c r="P10" s="2">
        <f t="shared" si="3"/>
        <v>-6.9969935535851416E-2</v>
      </c>
      <c r="Q10" s="130">
        <v>1.9763326137167771E-2</v>
      </c>
    </row>
    <row r="11" spans="1:17" x14ac:dyDescent="0.2">
      <c r="C11" s="42">
        <v>43122</v>
      </c>
      <c r="D11" s="130">
        <v>-8.2146626612501928E-3</v>
      </c>
      <c r="E11" s="130">
        <v>2.4968097929397901E-2</v>
      </c>
      <c r="F11" s="130">
        <v>1.7730703239187778E-2</v>
      </c>
      <c r="G11" s="130">
        <v>3.1785529430020415E-2</v>
      </c>
      <c r="H11" s="130">
        <v>8.963746979475419E-3</v>
      </c>
      <c r="I11" s="130" cm="1">
        <f t="array" ref="I11">SQRT(MMULT(MMULT(TRANSPOSE($A$3:$A$7),MMULT(TRANSPOSE(EXP(D12:H263)-1),EXP(D12:H263)-1)/COUNTA(H12:H263)),$A$3:$A$7))*NORMSINV($A$10)</f>
        <v>-1.9222511730955693E-2</v>
      </c>
      <c r="J11">
        <f t="shared" si="0"/>
        <v>0</v>
      </c>
      <c r="K11" s="130" cm="1">
        <f t="array" ref="K11">SQRT(MMULT(MMULT(TRANSPOSE($A$3:$A$7),MMULT(TRANSPOSE(EXP(D12:$H$506)-1),EXP(D12:$H$506)-1)/COUNTA($H12:H$506)),$A$3:$A$7))*NORMSINV($A$10)</f>
        <v>-2.2227645852681863E-2</v>
      </c>
      <c r="L11">
        <f t="shared" si="1"/>
        <v>0</v>
      </c>
      <c r="M11" s="130">
        <f t="shared" si="2"/>
        <v>-6.0786919419125798E-2</v>
      </c>
      <c r="N11" s="137" cm="1">
        <f t="array" ref="N11">SQRT(MMULT(MMULT(TRANSPOSE($A$3:$A$7),MMULT(TRANSPOSE(EXP(D12:H263)-1),EXP(D12:H263)-1)/COUNTA(H12:H263)),$A$3:$A$7))*(-1/SQRT(2*PI())*EXP(-1*(NORMSINV($A$10))^2/2)/$A$10)</f>
        <v>-2.2022549674446414E-2</v>
      </c>
      <c r="O11" s="136" cm="1">
        <f t="array" ref="O11">SQRT(MMULT(MMULT(TRANSPOSE($A$3:$A$7),MMULT(TRANSPOSE(EXP(D12:$H$506)-1),EXP(D12:$H$506)-1)/COUNTA($H12:H$506)),$A$3:$A$7))*(-1/SQRT(2*PI())*EXP(-1*(NORMSINV($A$10))^2/2)/$A$10)</f>
        <v>-2.5465425215394161E-2</v>
      </c>
      <c r="P11" s="2">
        <f t="shared" si="3"/>
        <v>-6.9641416855450319E-2</v>
      </c>
      <c r="Q11" s="130">
        <v>1.5258069652903397E-2</v>
      </c>
    </row>
    <row r="12" spans="1:17" x14ac:dyDescent="0.2">
      <c r="C12" s="42">
        <v>43119</v>
      </c>
      <c r="D12" s="130">
        <v>-4.4727580313376472E-3</v>
      </c>
      <c r="E12" s="130">
        <v>9.7377035223878512E-4</v>
      </c>
      <c r="F12" s="130">
        <v>-1.1105953120086778E-3</v>
      </c>
      <c r="G12" s="130">
        <v>5.8987273356993892E-4</v>
      </c>
      <c r="H12" s="130">
        <v>9.8207847856407269E-3</v>
      </c>
      <c r="I12" s="130" cm="1">
        <f t="array" ref="I12">SQRT(MMULT(MMULT(TRANSPOSE($A$3:$A$7),MMULT(TRANSPOSE(EXP(D13:H264)-1),EXP(D13:H264)-1)/COUNTA(H13:H264)),$A$3:$A$7))*NORMSINV($A$10)</f>
        <v>-1.9245944914132836E-2</v>
      </c>
      <c r="J12">
        <f t="shared" si="0"/>
        <v>0</v>
      </c>
      <c r="K12" s="130" cm="1">
        <f t="array" ref="K12">SQRT(MMULT(MMULT(TRANSPOSE($A$3:$A$7),MMULT(TRANSPOSE(EXP(D13:$H$506)-1),EXP(D13:$H$506)-1)/COUNTA($H13:H$506)),$A$3:$A$7))*NORMSINV($A$10)</f>
        <v>-2.2249793857208298E-2</v>
      </c>
      <c r="L12">
        <f t="shared" si="1"/>
        <v>0</v>
      </c>
      <c r="M12" s="130">
        <f t="shared" si="2"/>
        <v>-6.0861021650793511E-2</v>
      </c>
      <c r="N12" s="137" cm="1">
        <f t="array" ref="N12">SQRT(MMULT(MMULT(TRANSPOSE($A$3:$A$7),MMULT(TRANSPOSE(EXP(D13:H264)-1),EXP(D13:H264)-1)/COUNTA(H13:H264)),$A$3:$A$7))*(-1/SQRT(2*PI())*EXP(-1*(NORMSINV($A$10))^2/2)/$A$10)</f>
        <v>-2.2049396241001919E-2</v>
      </c>
      <c r="O12" s="136" cm="1">
        <f t="array" ref="O12">SQRT(MMULT(MMULT(TRANSPOSE($A$3:$A$7),MMULT(TRANSPOSE(EXP(D13:$H$506)-1),EXP(D13:$H$506)-1)/COUNTA($H13:H$506)),$A$3:$A$7))*(-1/SQRT(2*PI())*EXP(-1*(NORMSINV($A$10))^2/2)/$A$10)</f>
        <v>-2.549079939836775E-2</v>
      </c>
      <c r="P12" s="2">
        <f t="shared" si="3"/>
        <v>-6.9726313153121014E-2</v>
      </c>
      <c r="Q12" s="130">
        <v>1.1721418669128772E-3</v>
      </c>
    </row>
    <row r="13" spans="1:17" x14ac:dyDescent="0.2">
      <c r="C13" s="42">
        <v>43118</v>
      </c>
      <c r="D13" s="130">
        <v>8.9289723811105369E-4</v>
      </c>
      <c r="E13" s="130">
        <v>-1.29818126892875E-3</v>
      </c>
      <c r="F13" s="130">
        <v>-4.4361278560660247E-4</v>
      </c>
      <c r="G13" s="130">
        <v>1.2927581024651734E-2</v>
      </c>
      <c r="H13" s="130">
        <v>-3.6572461006309149E-3</v>
      </c>
      <c r="I13" s="130" cm="1">
        <f t="array" ref="I13">SQRT(MMULT(MMULT(TRANSPOSE($A$3:$A$7),MMULT(TRANSPOSE(EXP(D14:H265)-1),EXP(D14:H265)-1)/COUNTA(H14:H265)),$A$3:$A$7))*NORMSINV($A$10)</f>
        <v>-1.924469557246895E-2</v>
      </c>
      <c r="J13">
        <f t="shared" si="0"/>
        <v>0</v>
      </c>
      <c r="K13" s="130" cm="1">
        <f t="array" ref="K13">SQRT(MMULT(MMULT(TRANSPOSE($A$3:$A$7),MMULT(TRANSPOSE(EXP(D14:$H$506)-1),EXP(D14:$H$506)-1)/COUNTA($H14:H$506)),$A$3:$A$7))*NORMSINV($A$10)</f>
        <v>-2.2271633680542951E-2</v>
      </c>
      <c r="L13">
        <f t="shared" si="1"/>
        <v>0</v>
      </c>
      <c r="M13" s="130">
        <f t="shared" si="2"/>
        <v>-6.0857070885559882E-2</v>
      </c>
      <c r="N13" s="137" cm="1">
        <f t="array" ref="N13">SQRT(MMULT(MMULT(TRANSPOSE($A$3:$A$7),MMULT(TRANSPOSE(EXP(D14:H265)-1),EXP(D14:H265)-1)/COUNTA(H14:H265)),$A$3:$A$7))*(-1/SQRT(2*PI())*EXP(-1*(NORMSINV($A$10))^2/2)/$A$10)</f>
        <v>-2.2047964914584311E-2</v>
      </c>
      <c r="O13" s="136" cm="1">
        <f t="array" ref="O13">SQRT(MMULT(MMULT(TRANSPOSE($A$3:$A$7),MMULT(TRANSPOSE(EXP(D14:$H$506)-1),EXP(D14:$H$506)-1)/COUNTA($H14:H$506)),$A$3:$A$7))*(-1/SQRT(2*PI())*EXP(-1*(NORMSINV($A$10))^2/2)/$A$10)</f>
        <v>-2.5515820509084203E-2</v>
      </c>
      <c r="P13" s="2">
        <f t="shared" si="3"/>
        <v>-6.9721786901566205E-2</v>
      </c>
      <c r="Q13" s="130">
        <v>1.7026759032219216E-3</v>
      </c>
    </row>
    <row r="14" spans="1:17" x14ac:dyDescent="0.2">
      <c r="C14" s="42">
        <v>43117</v>
      </c>
      <c r="D14" s="130">
        <v>1.638140296522168E-2</v>
      </c>
      <c r="E14" s="130">
        <v>-7.5850486793050806E-3</v>
      </c>
      <c r="F14" s="130">
        <v>2.0057733441964317E-2</v>
      </c>
      <c r="G14" s="130">
        <v>-1.8359165451783992E-2</v>
      </c>
      <c r="H14" s="130">
        <v>1.0803814724889463E-2</v>
      </c>
      <c r="I14" s="130" cm="1">
        <f t="array" ref="I14">SQRT(MMULT(MMULT(TRANSPOSE($A$3:$A$7),MMULT(TRANSPOSE(EXP(D15:H266)-1),EXP(D15:H266)-1)/COUNTA(H15:H266)),$A$3:$A$7))*NORMSINV($A$10)</f>
        <v>-1.9234449099817127E-2</v>
      </c>
      <c r="J14">
        <f t="shared" si="0"/>
        <v>0</v>
      </c>
      <c r="K14" s="130" cm="1">
        <f t="array" ref="K14">SQRT(MMULT(MMULT(TRANSPOSE($A$3:$A$7),MMULT(TRANSPOSE(EXP(D15:$H$506)-1),EXP(D15:$H$506)-1)/COUNTA($H15:H$506)),$A$3:$A$7))*NORMSINV($A$10)</f>
        <v>-2.2289526680230758E-2</v>
      </c>
      <c r="L14">
        <f t="shared" si="1"/>
        <v>0</v>
      </c>
      <c r="M14" s="130">
        <f t="shared" si="2"/>
        <v>-6.0824668693997497E-2</v>
      </c>
      <c r="N14" s="137" cm="1">
        <f t="array" ref="N14">SQRT(MMULT(MMULT(TRANSPOSE($A$3:$A$7),MMULT(TRANSPOSE(EXP(D15:H266)-1),EXP(D15:H266)-1)/COUNTA(H15:H266)),$A$3:$A$7))*(-1/SQRT(2*PI())*EXP(-1*(NORMSINV($A$10))^2/2)/$A$10)</f>
        <v>-2.2036225894412498E-2</v>
      </c>
      <c r="O14" s="136" cm="1">
        <f t="array" ref="O14">SQRT(MMULT(MMULT(TRANSPOSE($A$3:$A$7),MMULT(TRANSPOSE(EXP(D15:$H$506)-1),EXP(D15:$H$506)-1)/COUNTA($H15:H$506)),$A$3:$A$7))*(-1/SQRT(2*PI())*EXP(-1*(NORMSINV($A$10))^2/2)/$A$10)</f>
        <v>-2.5536319883981969E-2</v>
      </c>
      <c r="P14" s="2">
        <f t="shared" si="3"/>
        <v>-6.968466486032461E-2</v>
      </c>
      <c r="Q14" s="130">
        <v>4.3781849100851377E-3</v>
      </c>
    </row>
    <row r="15" spans="1:17" x14ac:dyDescent="0.2">
      <c r="A15" s="138"/>
      <c r="C15" s="42">
        <v>43116</v>
      </c>
      <c r="D15" s="130">
        <v>-5.0951872362343152E-3</v>
      </c>
      <c r="E15" s="130">
        <v>-2.6050436408256618E-4</v>
      </c>
      <c r="F15" s="130">
        <v>-1.4049126779318397E-2</v>
      </c>
      <c r="G15" s="130">
        <v>1.3551497393581074E-3</v>
      </c>
      <c r="H15" s="130">
        <v>6.7842630039041353E-3</v>
      </c>
      <c r="I15" s="130" cm="1">
        <f t="array" ref="I15">SQRT(MMULT(MMULT(TRANSPOSE($A$3:$A$7),MMULT(TRANSPOSE(EXP(D16:H267)-1),EXP(D16:H267)-1)/COUNTA(H16:H267)),$A$3:$A$7))*NORMSINV($A$10)</f>
        <v>-1.9269181862881058E-2</v>
      </c>
      <c r="J15">
        <f t="shared" si="0"/>
        <v>0</v>
      </c>
      <c r="K15" s="130" cm="1">
        <f t="array" ref="K15">SQRT(MMULT(MMULT(TRANSPOSE($A$3:$A$7),MMULT(TRANSPOSE(EXP(D16:$H$506)-1),EXP(D16:$H$506)-1)/COUNTA($H16:H$506)),$A$3:$A$7))*NORMSINV($A$10)</f>
        <v>-2.2310989250720933E-2</v>
      </c>
      <c r="L15">
        <f t="shared" si="1"/>
        <v>0</v>
      </c>
      <c r="M15" s="130">
        <f t="shared" si="2"/>
        <v>-6.0934503334710489E-2</v>
      </c>
      <c r="N15" s="137" cm="1">
        <f t="array" ref="N15">SQRT(MMULT(MMULT(TRANSPOSE($A$3:$A$7),MMULT(TRANSPOSE(EXP(D16:H267)-1),EXP(D16:H267)-1)/COUNTA(H16:H267)),$A$3:$A$7))*(-1/SQRT(2*PI())*EXP(-1*(NORMSINV($A$10))^2/2)/$A$10)</f>
        <v>-2.2076017988734611E-2</v>
      </c>
      <c r="O15" s="136" cm="1">
        <f t="array" ref="O15">SQRT(MMULT(MMULT(TRANSPOSE($A$3:$A$7),MMULT(TRANSPOSE(EXP(D16:$H$506)-1),EXP(D16:$H$506)-1)/COUNTA($H16:H$506)),$A$3:$A$7))*(-1/SQRT(2*PI())*EXP(-1*(NORMSINV($A$10))^2/2)/$A$10)</f>
        <v>-2.5560908789499456E-2</v>
      </c>
      <c r="P15" s="2">
        <f t="shared" si="3"/>
        <v>-6.9810498511250749E-2</v>
      </c>
      <c r="Q15" s="130">
        <v>-2.2260401901056624E-3</v>
      </c>
    </row>
    <row r="16" spans="1:17" x14ac:dyDescent="0.2">
      <c r="C16" s="42">
        <v>43112</v>
      </c>
      <c r="D16" s="130">
        <v>1.0273463742183729E-2</v>
      </c>
      <c r="E16" s="130">
        <v>2.2093247563543267E-2</v>
      </c>
      <c r="F16" s="130">
        <v>1.7109833789066713E-2</v>
      </c>
      <c r="G16" s="130">
        <v>1.8200110058501306E-2</v>
      </c>
      <c r="H16" s="130">
        <v>-6.0081958541257606E-3</v>
      </c>
      <c r="I16" s="130" cm="1">
        <f t="array" ref="I16">SQRT(MMULT(MMULT(TRANSPOSE($A$3:$A$7),MMULT(TRANSPOSE(EXP(D17:H268)-1),EXP(D17:H268)-1)/COUNTA(H17:H268)),$A$3:$A$7))*NORMSINV($A$10)</f>
        <v>-1.9182850038970869E-2</v>
      </c>
      <c r="J16">
        <f t="shared" si="0"/>
        <v>0</v>
      </c>
      <c r="K16" s="130" cm="1">
        <f t="array" ref="K16">SQRT(MMULT(MMULT(TRANSPOSE($A$3:$A$7),MMULT(TRANSPOSE(EXP(D17:$H$506)-1),EXP(D17:$H$506)-1)/COUNTA($H17:H$506)),$A$3:$A$7))*NORMSINV($A$10)</f>
        <v>-2.2295323782248227E-2</v>
      </c>
      <c r="L16">
        <f t="shared" si="1"/>
        <v>0</v>
      </c>
      <c r="M16" s="130">
        <f t="shared" si="2"/>
        <v>-6.0661498136597707E-2</v>
      </c>
      <c r="N16" s="137" cm="1">
        <f t="array" ref="N16">SQRT(MMULT(MMULT(TRANSPOSE($A$3:$A$7),MMULT(TRANSPOSE(EXP(D17:H268)-1),EXP(D17:H268)-1)/COUNTA(H17:H268)),$A$3:$A$7))*(-1/SQRT(2*PI())*EXP(-1*(NORMSINV($A$10))^2/2)/$A$10)</f>
        <v>-2.1977110681138282E-2</v>
      </c>
      <c r="O16" s="136" cm="1">
        <f t="array" ref="O16">SQRT(MMULT(MMULT(TRANSPOSE($A$3:$A$7),MMULT(TRANSPOSE(EXP(D17:$H$506)-1),EXP(D17:$H$506)-1)/COUNTA($H17:H$506)),$A$3:$A$7))*(-1/SQRT(2*PI())*EXP(-1*(NORMSINV($A$10))^2/2)/$A$10)</f>
        <v>-2.5542961418081905E-2</v>
      </c>
      <c r="P16" s="2">
        <f t="shared" si="3"/>
        <v>-6.9497726142011468E-2</v>
      </c>
      <c r="Q16" s="130">
        <v>1.2459826337252112E-2</v>
      </c>
    </row>
    <row r="17" spans="3:17" x14ac:dyDescent="0.2">
      <c r="C17" s="42">
        <v>43111</v>
      </c>
      <c r="D17" s="130">
        <v>5.6642361405826328E-3</v>
      </c>
      <c r="E17" s="130">
        <v>1.7661470224333582E-2</v>
      </c>
      <c r="F17" s="130">
        <v>2.9561480261048891E-3</v>
      </c>
      <c r="G17" s="130">
        <v>2.1966635778163199E-2</v>
      </c>
      <c r="H17" s="130">
        <v>-3.5432587314133835E-3</v>
      </c>
      <c r="I17" s="130" cm="1">
        <f t="array" ref="I17">SQRT(MMULT(MMULT(TRANSPOSE($A$3:$A$7),MMULT(TRANSPOSE(EXP(D18:H269)-1),EXP(D18:H269)-1)/COUNTA(H18:H269)),$A$3:$A$7))*NORMSINV($A$10)</f>
        <v>-1.9152596272951111E-2</v>
      </c>
      <c r="J17">
        <f t="shared" si="0"/>
        <v>0</v>
      </c>
      <c r="K17" s="130" cm="1">
        <f t="array" ref="K17">SQRT(MMULT(MMULT(TRANSPOSE($A$3:$A$7),MMULT(TRANSPOSE(EXP(D18:$H$506)-1),EXP(D18:$H$506)-1)/COUNTA($H18:H$506)),$A$3:$A$7))*NORMSINV($A$10)</f>
        <v>-2.2297898519000797E-2</v>
      </c>
      <c r="L17">
        <f t="shared" si="1"/>
        <v>0</v>
      </c>
      <c r="M17" s="130">
        <f t="shared" si="2"/>
        <v>-6.0565827328177467E-2</v>
      </c>
      <c r="N17" s="137" cm="1">
        <f t="array" ref="N17">SQRT(MMULT(MMULT(TRANSPOSE($A$3:$A$7),MMULT(TRANSPOSE(EXP(D18:H269)-1),EXP(D18:H269)-1)/COUNTA(H18:H269)),$A$3:$A$7))*(-1/SQRT(2*PI())*EXP(-1*(NORMSINV($A$10))^2/2)/$A$10)</f>
        <v>-2.1942450014814627E-2</v>
      </c>
      <c r="O17" s="136" cm="1">
        <f t="array" ref="O17">SQRT(MMULT(MMULT(TRANSPOSE($A$3:$A$7),MMULT(TRANSPOSE(EXP(D18:$H$506)-1),EXP(D18:$H$506)-1)/COUNTA($H18:H$506)),$A$3:$A$7))*(-1/SQRT(2*PI())*EXP(-1*(NORMSINV($A$10))^2/2)/$A$10)</f>
        <v>-2.554591120262753E-2</v>
      </c>
      <c r="P17" s="2">
        <f t="shared" si="3"/>
        <v>-6.9388119491209627E-2</v>
      </c>
      <c r="Q17" s="130">
        <v>9.0263752224159621E-3</v>
      </c>
    </row>
    <row r="18" spans="3:17" x14ac:dyDescent="0.2">
      <c r="C18" s="42">
        <v>43110</v>
      </c>
      <c r="D18" s="130">
        <v>-2.2952906089926834E-4</v>
      </c>
      <c r="E18" s="130">
        <v>1.3003476545138911E-3</v>
      </c>
      <c r="F18" s="130">
        <v>-4.544478400571394E-3</v>
      </c>
      <c r="G18" s="130">
        <v>1.5219723340450516E-2</v>
      </c>
      <c r="H18" s="130">
        <v>-6.3905112709754866E-3</v>
      </c>
      <c r="I18" s="130" cm="1">
        <f t="array" ref="I18">SQRT(MMULT(MMULT(TRANSPOSE($A$3:$A$7),MMULT(TRANSPOSE(EXP(D19:H270)-1),EXP(D19:H270)-1)/COUNTA(H19:H270)),$A$3:$A$7))*NORMSINV($A$10)</f>
        <v>-1.916041430654248E-2</v>
      </c>
      <c r="J18">
        <f t="shared" si="0"/>
        <v>0</v>
      </c>
      <c r="K18" s="130" cm="1">
        <f t="array" ref="K18">SQRT(MMULT(MMULT(TRANSPOSE($A$3:$A$7),MMULT(TRANSPOSE(EXP(D19:$H$506)-1),EXP(D19:$H$506)-1)/COUNTA($H19:H$506)),$A$3:$A$7))*NORMSINV($A$10)</f>
        <v>-2.2320432056190647E-2</v>
      </c>
      <c r="L18">
        <f t="shared" si="1"/>
        <v>0</v>
      </c>
      <c r="M18" s="130">
        <f t="shared" si="2"/>
        <v>-6.0590550121149896E-2</v>
      </c>
      <c r="N18" s="137" cm="1">
        <f t="array" ref="N18">SQRT(MMULT(MMULT(TRANSPOSE($A$3:$A$7),MMULT(TRANSPOSE(EXP(D19:H270)-1),EXP(D19:H270)-1)/COUNTA(H19:H270)),$A$3:$A$7))*(-1/SQRT(2*PI())*EXP(-1*(NORMSINV($A$10))^2/2)/$A$10)</f>
        <v>-2.1951406858516022E-2</v>
      </c>
      <c r="O18" s="136" cm="1">
        <f t="array" ref="O18">SQRT(MMULT(MMULT(TRANSPOSE($A$3:$A$7),MMULT(TRANSPOSE(EXP(D19:$H$506)-1),EXP(D19:$H$506)-1)/COUNTA($H19:H$506)),$A$3:$A$7))*(-1/SQRT(2*PI())*EXP(-1*(NORMSINV($A$10))^2/2)/$A$10)</f>
        <v>-2.5571727076694882E-2</v>
      </c>
      <c r="P18" s="2">
        <f t="shared" si="3"/>
        <v>-6.9416443517952162E-2</v>
      </c>
      <c r="Q18" s="130">
        <v>1.1007041285552531E-3</v>
      </c>
    </row>
    <row r="19" spans="3:17" x14ac:dyDescent="0.2">
      <c r="C19" s="42">
        <v>43109</v>
      </c>
      <c r="D19" s="130">
        <v>-1.1470331476606188E-4</v>
      </c>
      <c r="E19" s="130">
        <v>4.6647756995506868E-3</v>
      </c>
      <c r="F19" s="130">
        <v>-6.7978905428174574E-4</v>
      </c>
      <c r="G19" s="130">
        <v>-1.3005713004156623E-2</v>
      </c>
      <c r="H19" s="130">
        <v>-7.3317737259608572E-3</v>
      </c>
      <c r="I19" s="130" cm="1">
        <f t="array" ref="I19">SQRT(MMULT(MMULT(TRANSPOSE($A$3:$A$7),MMULT(TRANSPOSE(EXP(D20:H271)-1),EXP(D20:H271)-1)/COUNTA(H20:H271)),$A$3:$A$7))*NORMSINV($A$10)</f>
        <v>-1.9154455693085593E-2</v>
      </c>
      <c r="J19">
        <f t="shared" si="0"/>
        <v>0</v>
      </c>
      <c r="K19" s="130" cm="1">
        <f t="array" ref="K19">SQRT(MMULT(MMULT(TRANSPOSE($A$3:$A$7),MMULT(TRANSPOSE(EXP(D20:$H$506)-1),EXP(D20:$H$506)-1)/COUNTA($H20:H$506)),$A$3:$A$7))*NORMSINV($A$10)</f>
        <v>-2.2340678891968817E-2</v>
      </c>
      <c r="L19">
        <f t="shared" si="1"/>
        <v>0</v>
      </c>
      <c r="M19" s="130">
        <f t="shared" si="2"/>
        <v>-6.0571707330929606E-2</v>
      </c>
      <c r="N19" s="137" cm="1">
        <f t="array" ref="N19">SQRT(MMULT(MMULT(TRANSPOSE($A$3:$A$7),MMULT(TRANSPOSE(EXP(D20:H271)-1),EXP(D20:H271)-1)/COUNTA(H20:H271)),$A$3:$A$7))*(-1/SQRT(2*PI())*EXP(-1*(NORMSINV($A$10))^2/2)/$A$10)</f>
        <v>-2.1944580286490378E-2</v>
      </c>
      <c r="O19" s="136" cm="1">
        <f t="array" ref="O19">SQRT(MMULT(MMULT(TRANSPOSE($A$3:$A$7),MMULT(TRANSPOSE(EXP(D20:$H$506)-1),EXP(D20:$H$506)-1)/COUNTA($H20:H$506)),$A$3:$A$7))*(-1/SQRT(2*PI())*EXP(-1*(NORMSINV($A$10))^2/2)/$A$10)</f>
        <v>-2.5594923158087153E-2</v>
      </c>
      <c r="P19" s="2">
        <f t="shared" si="3"/>
        <v>-6.9394856001739946E-2</v>
      </c>
      <c r="Q19" s="130">
        <v>-3.2690096204165339E-3</v>
      </c>
    </row>
    <row r="20" spans="3:17" x14ac:dyDescent="0.2">
      <c r="C20" s="42">
        <v>43108</v>
      </c>
      <c r="D20" s="130">
        <v>-3.7210911685962777E-3</v>
      </c>
      <c r="E20" s="130">
        <v>1.4321657002056539E-2</v>
      </c>
      <c r="F20" s="130">
        <v>1.0198510834357915E-3</v>
      </c>
      <c r="G20" s="130">
        <v>9.7621757215222617E-3</v>
      </c>
      <c r="H20" s="130">
        <v>5.2471410744867773E-3</v>
      </c>
      <c r="I20" s="130" cm="1">
        <f t="array" ref="I20">SQRT(MMULT(MMULT(TRANSPOSE($A$3:$A$7),MMULT(TRANSPOSE(EXP(D21:H272)-1),EXP(D21:H272)-1)/COUNTA(H21:H272)),$A$3:$A$7))*NORMSINV($A$10)</f>
        <v>-1.9163904278976535E-2</v>
      </c>
      <c r="J20">
        <f t="shared" si="0"/>
        <v>0</v>
      </c>
      <c r="K20" s="130" cm="1">
        <f t="array" ref="K20">SQRT(MMULT(MMULT(TRANSPOSE($A$3:$A$7),MMULT(TRANSPOSE(EXP(D21:$H$506)-1),EXP(D21:$H$506)-1)/COUNTA($H21:H$506)),$A$3:$A$7))*NORMSINV($A$10)</f>
        <v>-2.2356496508919847E-2</v>
      </c>
      <c r="L20">
        <f t="shared" si="1"/>
        <v>0</v>
      </c>
      <c r="M20" s="130">
        <f t="shared" si="2"/>
        <v>-6.0601586383012718E-2</v>
      </c>
      <c r="N20" s="137" cm="1">
        <f t="array" ref="N20">SQRT(MMULT(MMULT(TRANSPOSE($A$3:$A$7),MMULT(TRANSPOSE(EXP(D21:H272)-1),EXP(D21:H272)-1)/COUNTA(H21:H272)),$A$3:$A$7))*(-1/SQRT(2*PI())*EXP(-1*(NORMSINV($A$10))^2/2)/$A$10)</f>
        <v>-2.1955405196109317E-2</v>
      </c>
      <c r="O20" s="136" cm="1">
        <f t="array" ref="O20">SQRT(MMULT(MMULT(TRANSPOSE($A$3:$A$7),MMULT(TRANSPOSE(EXP(D21:$H$506)-1),EXP(D21:$H$506)-1)/COUNTA($H21:H$506)),$A$3:$A$7))*(-1/SQRT(2*PI())*EXP(-1*(NORMSINV($A$10))^2/2)/$A$10)</f>
        <v>-2.561304484061808E-2</v>
      </c>
      <c r="P20" s="2">
        <f t="shared" si="3"/>
        <v>-6.942908737160125E-2</v>
      </c>
      <c r="Q20" s="130">
        <v>5.3603621436125607E-3</v>
      </c>
    </row>
    <row r="21" spans="3:17" x14ac:dyDescent="0.2">
      <c r="C21" s="42">
        <v>43105</v>
      </c>
      <c r="D21" s="130">
        <v>1.1320912039444761E-2</v>
      </c>
      <c r="E21" s="130">
        <v>1.6033318946398256E-2</v>
      </c>
      <c r="F21" s="130">
        <v>1.2321902357049679E-2</v>
      </c>
      <c r="G21" s="130">
        <v>2.0981472697739097E-2</v>
      </c>
      <c r="H21" s="130">
        <v>6.5790614400445375E-4</v>
      </c>
      <c r="I21" s="130" cm="1">
        <f t="array" ref="I21">SQRT(MMULT(MMULT(TRANSPOSE($A$3:$A$7),MMULT(TRANSPOSE(EXP(D22:H273)-1),EXP(D22:H273)-1)/COUNTA(H22:H273)),$A$3:$A$7))*NORMSINV($A$10)</f>
        <v>-1.9161656768538239E-2</v>
      </c>
      <c r="J21">
        <f t="shared" si="0"/>
        <v>0</v>
      </c>
      <c r="K21" s="130" cm="1">
        <f t="array" ref="K21">SQRT(MMULT(MMULT(TRANSPOSE($A$3:$A$7),MMULT(TRANSPOSE(EXP(D22:$H$506)-1),EXP(D22:$H$506)-1)/COUNTA($H22:H$506)),$A$3:$A$7))*NORMSINV($A$10)</f>
        <v>-2.2341405431639812E-2</v>
      </c>
      <c r="L21">
        <f t="shared" si="1"/>
        <v>0</v>
      </c>
      <c r="M21" s="130">
        <f t="shared" si="2"/>
        <v>-6.0594479130962692E-2</v>
      </c>
      <c r="N21" s="137" cm="1">
        <f t="array" ref="N21">SQRT(MMULT(MMULT(TRANSPOSE($A$3:$A$7),MMULT(TRANSPOSE(EXP(D22:H273)-1),EXP(D22:H273)-1)/COUNTA(H22:H273)),$A$3:$A$7))*(-1/SQRT(2*PI())*EXP(-1*(NORMSINV($A$10))^2/2)/$A$10)</f>
        <v>-2.1952830303141952E-2</v>
      </c>
      <c r="O21" s="136" cm="1">
        <f t="array" ref="O21">SQRT(MMULT(MMULT(TRANSPOSE($A$3:$A$7),MMULT(TRANSPOSE(EXP(D22:$H$506)-1),EXP(D22:$H$506)-1)/COUNTA($H22:H$506)),$A$3:$A$7))*(-1/SQRT(2*PI())*EXP(-1*(NORMSINV($A$10))^2/2)/$A$10)</f>
        <v>-2.5595755528810545E-2</v>
      </c>
      <c r="P21" s="2">
        <f t="shared" si="3"/>
        <v>-6.942094484509323E-2</v>
      </c>
      <c r="Q21" s="130">
        <v>1.236143241516007E-2</v>
      </c>
    </row>
    <row r="22" spans="3:17" x14ac:dyDescent="0.2">
      <c r="C22" s="42">
        <v>43104</v>
      </c>
      <c r="D22" s="130">
        <v>4.6341813980414742E-3</v>
      </c>
      <c r="E22" s="130">
        <v>4.4660257471980502E-3</v>
      </c>
      <c r="F22" s="130">
        <v>8.763148703606987E-3</v>
      </c>
      <c r="G22" s="130">
        <v>2.8245951802988562E-3</v>
      </c>
      <c r="H22" s="130">
        <v>7.0438317295509053E-3</v>
      </c>
      <c r="I22" s="130" cm="1">
        <f t="array" ref="I22">SQRT(MMULT(MMULT(TRANSPOSE($A$3:$A$7),MMULT(TRANSPOSE(EXP(D23:H274)-1),EXP(D23:H274)-1)/COUNTA(H23:H274)),$A$3:$A$7))*NORMSINV($A$10)</f>
        <v>-1.9151317865131943E-2</v>
      </c>
      <c r="J22">
        <f t="shared" si="0"/>
        <v>0</v>
      </c>
      <c r="K22" s="130" cm="1">
        <f t="array" ref="K22">SQRT(MMULT(MMULT(TRANSPOSE($A$3:$A$7),MMULT(TRANSPOSE(EXP(D23:$H$506)-1),EXP(D23:$H$506)-1)/COUNTA($H23:H$506)),$A$3:$A$7))*NORMSINV($A$10)</f>
        <v>-2.2356733123707659E-2</v>
      </c>
      <c r="L22">
        <f t="shared" si="1"/>
        <v>0</v>
      </c>
      <c r="M22" s="130">
        <f t="shared" si="2"/>
        <v>-6.0561784647690325E-2</v>
      </c>
      <c r="N22" s="137" cm="1">
        <f t="array" ref="N22">SQRT(MMULT(MMULT(TRANSPOSE($A$3:$A$7),MMULT(TRANSPOSE(EXP(D23:H274)-1),EXP(D23:H274)-1)/COUNTA(H23:H274)),$A$3:$A$7))*(-1/SQRT(2*PI())*EXP(-1*(NORMSINV($A$10))^2/2)/$A$10)</f>
        <v>-2.194098538833418E-2</v>
      </c>
      <c r="O22" s="136" cm="1">
        <f t="array" ref="O22">SQRT(MMULT(MMULT(TRANSPOSE($A$3:$A$7),MMULT(TRANSPOSE(EXP(D23:$H$506)-1),EXP(D23:$H$506)-1)/COUNTA($H23:H$506)),$A$3:$A$7))*(-1/SQRT(2*PI())*EXP(-1*(NORMSINV($A$10))^2/2)/$A$10)</f>
        <v>-2.5613315921785368E-2</v>
      </c>
      <c r="P22" s="2">
        <f t="shared" si="3"/>
        <v>-6.9383487935610014E-2</v>
      </c>
      <c r="Q22" s="130">
        <v>5.5639785181972167E-3</v>
      </c>
    </row>
    <row r="23" spans="3:17" x14ac:dyDescent="0.2">
      <c r="C23" s="42">
        <v>43103</v>
      </c>
      <c r="D23" s="130">
        <v>-1.7418963365458973E-4</v>
      </c>
      <c r="E23" s="130">
        <v>1.2694368844727202E-2</v>
      </c>
      <c r="F23" s="130">
        <v>4.6429551074176458E-3</v>
      </c>
      <c r="G23" s="130">
        <v>1.9600725517344347E-2</v>
      </c>
      <c r="H23" s="130">
        <v>-1.214290239664638E-3</v>
      </c>
      <c r="I23" s="130" cm="1">
        <f t="array" ref="I23">SQRT(MMULT(MMULT(TRANSPOSE($A$3:$A$7),MMULT(TRANSPOSE(EXP(D24:H275)-1),EXP(D24:H275)-1)/COUNTA(H24:H275)),$A$3:$A$7))*NORMSINV($A$10)</f>
        <v>-1.9170441159592364E-2</v>
      </c>
      <c r="J23">
        <f t="shared" si="0"/>
        <v>0</v>
      </c>
      <c r="K23" s="130" cm="1">
        <f t="array" ref="K23">SQRT(MMULT(MMULT(TRANSPOSE($A$3:$A$7),MMULT(TRANSPOSE(EXP(D24:$H$506)-1),EXP(D24:$H$506)-1)/COUNTA($H24:H$506)),$A$3:$A$7))*NORMSINV($A$10)</f>
        <v>-2.2367002321185183E-2</v>
      </c>
      <c r="L23">
        <f t="shared" si="1"/>
        <v>0</v>
      </c>
      <c r="M23" s="130">
        <f t="shared" si="2"/>
        <v>-6.0622257814551335E-2</v>
      </c>
      <c r="N23" s="137" cm="1">
        <f t="array" ref="N23">SQRT(MMULT(MMULT(TRANSPOSE($A$3:$A$7),MMULT(TRANSPOSE(EXP(D24:H275)-1),EXP(D24:H275)-1)/COUNTA(H24:H275)),$A$3:$A$7))*(-1/SQRT(2*PI())*EXP(-1*(NORMSINV($A$10))^2/2)/$A$10)</f>
        <v>-2.1962894268302009E-2</v>
      </c>
      <c r="O23" s="136" cm="1">
        <f t="array" ref="O23">SQRT(MMULT(MMULT(TRANSPOSE($A$3:$A$7),MMULT(TRANSPOSE(EXP(D24:$H$506)-1),EXP(D24:$H$506)-1)/COUNTA($H24:H$506)),$A$3:$A$7))*(-1/SQRT(2*PI())*EXP(-1*(NORMSINV($A$10))^2/2)/$A$10)</f>
        <v>-2.5625080976983714E-2</v>
      </c>
      <c r="P23" s="2">
        <f t="shared" si="3"/>
        <v>-6.9452769897291586E-2</v>
      </c>
      <c r="Q23" s="130">
        <v>7.1670775840110617E-3</v>
      </c>
    </row>
    <row r="24" spans="3:17" x14ac:dyDescent="0.2">
      <c r="C24" s="42">
        <v>43102</v>
      </c>
      <c r="D24" s="130">
        <v>1.7746166327274354E-2</v>
      </c>
      <c r="E24" s="130">
        <v>1.6570406585075699E-2</v>
      </c>
      <c r="F24" s="130">
        <v>4.7813865766213421E-3</v>
      </c>
      <c r="G24" s="130">
        <v>4.6366087495327252E-2</v>
      </c>
      <c r="H24" s="130">
        <v>-1.3477333199582504E-2</v>
      </c>
      <c r="I24" s="130" cm="1">
        <f t="array" ref="I24">SQRT(MMULT(MMULT(TRANSPOSE($A$3:$A$7),MMULT(TRANSPOSE(EXP(D25:H276)-1),EXP(D25:H276)-1)/COUNTA(H25:H276)),$A$3:$A$7))*NORMSINV($A$10)</f>
        <v>-1.911781880383746E-2</v>
      </c>
      <c r="J24">
        <f t="shared" si="0"/>
        <v>0</v>
      </c>
      <c r="K24" s="130" cm="1">
        <f t="array" ref="K24">SQRT(MMULT(MMULT(TRANSPOSE($A$3:$A$7),MMULT(TRANSPOSE(EXP(D25:$H$506)-1),EXP(D25:$H$506)-1)/COUNTA($H25:H$506)),$A$3:$A$7))*NORMSINV($A$10)</f>
        <v>-2.2335979977588464E-2</v>
      </c>
      <c r="L24">
        <f t="shared" si="1"/>
        <v>0</v>
      </c>
      <c r="M24" s="130">
        <f t="shared" si="2"/>
        <v>-6.045585131452217E-2</v>
      </c>
      <c r="N24" s="137" cm="1">
        <f t="array" ref="N24">SQRT(MMULT(MMULT(TRANSPOSE($A$3:$A$7),MMULT(TRANSPOSE(EXP(D25:H276)-1),EXP(D25:H276)-1)/COUNTA(H25:H276)),$A$3:$A$7))*(-1/SQRT(2*PI())*EXP(-1*(NORMSINV($A$10))^2/2)/$A$10)</f>
        <v>-2.1902606702357521E-2</v>
      </c>
      <c r="O24" s="136" cm="1">
        <f t="array" ref="O24">SQRT(MMULT(MMULT(TRANSPOSE($A$3:$A$7),MMULT(TRANSPOSE(EXP(D25:$H$506)-1),EXP(D25:$H$506)-1)/COUNTA($H25:H$506)),$A$3:$A$7))*(-1/SQRT(2*PI())*EXP(-1*(NORMSINV($A$10))^2/2)/$A$10)</f>
        <v>-2.5589539778599305E-2</v>
      </c>
      <c r="P24" s="2">
        <f t="shared" si="3"/>
        <v>-6.9262123874319403E-2</v>
      </c>
      <c r="Q24" s="130">
        <v>1.4695347885403144E-2</v>
      </c>
    </row>
    <row r="25" spans="3:17" x14ac:dyDescent="0.2">
      <c r="C25" s="42">
        <v>43098</v>
      </c>
      <c r="D25" s="130">
        <v>-1.0872588387438386E-2</v>
      </c>
      <c r="E25" s="130">
        <v>-1.4119963891219722E-2</v>
      </c>
      <c r="F25" s="130">
        <v>-2.1018503303184923E-3</v>
      </c>
      <c r="G25" s="130">
        <v>-3.8994510778642068E-3</v>
      </c>
      <c r="H25" s="130">
        <v>-2.0657275924549725E-3</v>
      </c>
      <c r="I25" s="130" cm="1">
        <f t="array" ref="I25">SQRT(MMULT(MMULT(TRANSPOSE($A$3:$A$7),MMULT(TRANSPOSE(EXP(D26:H277)-1),EXP(D26:H277)-1)/COUNTA(H26:H277)),$A$3:$A$7))*NORMSINV($A$10)</f>
        <v>-1.9096655467275611E-2</v>
      </c>
      <c r="J25">
        <f t="shared" si="0"/>
        <v>0</v>
      </c>
      <c r="K25" s="130" cm="1">
        <f t="array" ref="K25">SQRT(MMULT(MMULT(TRANSPOSE($A$3:$A$7),MMULT(TRANSPOSE(EXP(D26:$H$506)-1),EXP(D26:$H$506)-1)/COUNTA($H26:H$506)),$A$3:$A$7))*NORMSINV($A$10)</f>
        <v>-2.2348296907869891E-2</v>
      </c>
      <c r="L25">
        <f t="shared" si="1"/>
        <v>0</v>
      </c>
      <c r="M25" s="130">
        <f t="shared" si="2"/>
        <v>-6.0388926968098014E-2</v>
      </c>
      <c r="N25" s="137" cm="1">
        <f t="array" ref="N25">SQRT(MMULT(MMULT(TRANSPOSE($A$3:$A$7),MMULT(TRANSPOSE(EXP(D26:H277)-1),EXP(D26:H277)-1)/COUNTA(H26:H277)),$A$3:$A$7))*(-1/SQRT(2*PI())*EXP(-1*(NORMSINV($A$10))^2/2)/$A$10)</f>
        <v>-2.1878360618534883E-2</v>
      </c>
      <c r="O25" s="136" cm="1">
        <f t="array" ref="O25">SQRT(MMULT(MMULT(TRANSPOSE($A$3:$A$7),MMULT(TRANSPOSE(EXP(D26:$H$506)-1),EXP(D26:$H$506)-1)/COUNTA($H26:H$506)),$A$3:$A$7))*(-1/SQRT(2*PI())*EXP(-1*(NORMSINV($A$10))^2/2)/$A$10)</f>
        <v>-2.5603650848617411E-2</v>
      </c>
      <c r="P25" s="2">
        <f t="shared" si="3"/>
        <v>-6.9185451025100514E-2</v>
      </c>
      <c r="Q25" s="130">
        <v>-6.5779073396027695E-3</v>
      </c>
    </row>
    <row r="26" spans="3:17" x14ac:dyDescent="0.2">
      <c r="C26" s="42">
        <v>43097</v>
      </c>
      <c r="D26" s="130">
        <v>2.8095573374747841E-3</v>
      </c>
      <c r="E26" s="130">
        <v>3.24272440638452E-3</v>
      </c>
      <c r="F26" s="130">
        <v>1.1673549597668408E-4</v>
      </c>
      <c r="G26" s="130">
        <v>3.4150313143686974E-2</v>
      </c>
      <c r="H26" s="130">
        <v>-3.2590872546724929E-4</v>
      </c>
      <c r="I26" s="130" cm="1">
        <f t="array" ref="I26">SQRT(MMULT(MMULT(TRANSPOSE($A$3:$A$7),MMULT(TRANSPOSE(EXP(D27:H278)-1),EXP(D27:H278)-1)/COUNTA(H27:H278)),$A$3:$A$7))*NORMSINV($A$10)</f>
        <v>-1.9084579225359371E-2</v>
      </c>
      <c r="J26">
        <f t="shared" si="0"/>
        <v>0</v>
      </c>
      <c r="K26" s="130" cm="1">
        <f t="array" ref="K26">SQRT(MMULT(MMULT(TRANSPOSE($A$3:$A$7),MMULT(TRANSPOSE(EXP(D27:$H$506)-1),EXP(D27:$H$506)-1)/COUNTA($H27:H$506)),$A$3:$A$7))*NORMSINV($A$10)</f>
        <v>-2.2354949480614613E-2</v>
      </c>
      <c r="L26">
        <f t="shared" si="1"/>
        <v>0</v>
      </c>
      <c r="M26" s="130">
        <f t="shared" si="2"/>
        <v>-6.0350738538067494E-2</v>
      </c>
      <c r="N26" s="137" cm="1">
        <f t="array" ref="N26">SQRT(MMULT(MMULT(TRANSPOSE($A$3:$A$7),MMULT(TRANSPOSE(EXP(D27:H278)-1),EXP(D27:H278)-1)/COUNTA(H27:H278)),$A$3:$A$7))*(-1/SQRT(2*PI())*EXP(-1*(NORMSINV($A$10))^2/2)/$A$10)</f>
        <v>-2.1864525296637134E-2</v>
      </c>
      <c r="O26" s="136" cm="1">
        <f t="array" ref="O26">SQRT(MMULT(MMULT(TRANSPOSE($A$3:$A$7),MMULT(TRANSPOSE(EXP(D27:$H$506)-1),EXP(D27:$H$506)-1)/COUNTA($H27:H$506)),$A$3:$A$7))*(-1/SQRT(2*PI())*EXP(-1*(NORMSINV($A$10))^2/2)/$A$10)</f>
        <v>-2.5611272465177415E-2</v>
      </c>
      <c r="P26" s="2">
        <f t="shared" si="3"/>
        <v>-6.9141699895742023E-2</v>
      </c>
      <c r="Q26" s="130">
        <v>8.1185024670526809E-3</v>
      </c>
    </row>
    <row r="27" spans="3:17" x14ac:dyDescent="0.2">
      <c r="C27" s="42">
        <v>43096</v>
      </c>
      <c r="D27" s="130">
        <v>1.7588467720608267E-4</v>
      </c>
      <c r="E27" s="130">
        <v>4.6629616696809151E-3</v>
      </c>
      <c r="F27" s="130">
        <v>3.6233457179888806E-3</v>
      </c>
      <c r="G27" s="130">
        <v>-8.128333522875961E-3</v>
      </c>
      <c r="H27" s="130">
        <v>-4.1173696363150372E-3</v>
      </c>
      <c r="I27" s="130" cm="1">
        <f t="array" ref="I27">SQRT(MMULT(MMULT(TRANSPOSE($A$3:$A$7),MMULT(TRANSPOSE(EXP(D28:H279)-1),EXP(D28:H279)-1)/COUNTA(H28:H279)),$A$3:$A$7))*NORMSINV($A$10)</f>
        <v>-1.9118354881410921E-2</v>
      </c>
      <c r="J27">
        <f t="shared" si="0"/>
        <v>0</v>
      </c>
      <c r="K27" s="130" cm="1">
        <f t="array" ref="K27">SQRT(MMULT(MMULT(TRANSPOSE($A$3:$A$7),MMULT(TRANSPOSE(EXP(D28:$H$506)-1),EXP(D28:$H$506)-1)/COUNTA($H28:H$506)),$A$3:$A$7))*NORMSINV($A$10)</f>
        <v>-2.2378132252207642E-2</v>
      </c>
      <c r="L27">
        <f t="shared" si="1"/>
        <v>0</v>
      </c>
      <c r="M27" s="130">
        <f t="shared" si="2"/>
        <v>-6.045754654065684E-2</v>
      </c>
      <c r="N27" s="137" cm="1">
        <f t="array" ref="N27">SQRT(MMULT(MMULT(TRANSPOSE($A$3:$A$7),MMULT(TRANSPOSE(EXP(D28:H279)-1),EXP(D28:H279)-1)/COUNTA(H28:H279)),$A$3:$A$7))*(-1/SQRT(2*PI())*EXP(-1*(NORMSINV($A$10))^2/2)/$A$10)</f>
        <v>-2.1903220867413371E-2</v>
      </c>
      <c r="O27" s="136" cm="1">
        <f t="array" ref="O27">SQRT(MMULT(MMULT(TRANSPOSE($A$3:$A$7),MMULT(TRANSPOSE(EXP(D28:$H$506)-1),EXP(D28:$H$506)-1)/COUNTA($H28:H$506)),$A$3:$A$7))*(-1/SQRT(2*PI())*EXP(-1*(NORMSINV($A$10))^2/2)/$A$10)</f>
        <v>-2.5637832144065616E-2</v>
      </c>
      <c r="P27" s="2">
        <f t="shared" si="3"/>
        <v>-6.9264066034755184E-2</v>
      </c>
      <c r="Q27" s="130">
        <v>-7.449249053089206E-4</v>
      </c>
    </row>
    <row r="28" spans="3:17" x14ac:dyDescent="0.2">
      <c r="C28" s="42">
        <v>43095</v>
      </c>
      <c r="D28" s="130">
        <v>-2.5697193212233342E-2</v>
      </c>
      <c r="E28" s="130">
        <v>7.1638644868099186E-3</v>
      </c>
      <c r="F28" s="130">
        <v>-1.287137482279528E-3</v>
      </c>
      <c r="G28" s="130">
        <v>-1.1543718431419591E-2</v>
      </c>
      <c r="H28" s="130">
        <v>3.7918227648554349E-3</v>
      </c>
      <c r="I28" s="130" cm="1">
        <f t="array" ref="I28">SQRT(MMULT(MMULT(TRANSPOSE($A$3:$A$7),MMULT(TRANSPOSE(EXP(D29:H280)-1),EXP(D29:H280)-1)/COUNTA(H29:H280)),$A$3:$A$7))*NORMSINV($A$10)</f>
        <v>-1.9102253748464186E-2</v>
      </c>
      <c r="J28">
        <f t="shared" si="0"/>
        <v>0</v>
      </c>
      <c r="K28" s="130" cm="1">
        <f t="array" ref="K28">SQRT(MMULT(MMULT(TRANSPOSE($A$3:$A$7),MMULT(TRANSPOSE(EXP(D29:$H$506)-1),EXP(D29:$H$506)-1)/COUNTA($H29:H$506)),$A$3:$A$7))*NORMSINV($A$10)</f>
        <v>-2.2394078702103897E-2</v>
      </c>
      <c r="L28">
        <f t="shared" si="1"/>
        <v>0</v>
      </c>
      <c r="M28" s="130">
        <f t="shared" si="2"/>
        <v>-6.040663028763598E-2</v>
      </c>
      <c r="N28" s="137" cm="1">
        <f t="array" ref="N28">SQRT(MMULT(MMULT(TRANSPOSE($A$3:$A$7),MMULT(TRANSPOSE(EXP(D29:H280)-1),EXP(D29:H280)-1)/COUNTA(H29:H280)),$A$3:$A$7))*(-1/SQRT(2*PI())*EXP(-1*(NORMSINV($A$10))^2/2)/$A$10)</f>
        <v>-2.1884774370665331E-2</v>
      </c>
      <c r="O28" s="136" cm="1">
        <f t="array" ref="O28">SQRT(MMULT(MMULT(TRANSPOSE($A$3:$A$7),MMULT(TRANSPOSE(EXP(D29:$H$506)-1),EXP(D29:$H$506)-1)/COUNTA($H29:H$506)),$A$3:$A$7))*(-1/SQRT(2*PI())*EXP(-1*(NORMSINV($A$10))^2/2)/$A$10)</f>
        <v>-2.5656101425930885E-2</v>
      </c>
      <c r="P28" s="2">
        <f t="shared" si="3"/>
        <v>-6.920573309018048E-2</v>
      </c>
      <c r="Q28" s="130">
        <v>-5.4289756203388453E-3</v>
      </c>
    </row>
    <row r="29" spans="3:17" x14ac:dyDescent="0.2">
      <c r="C29" s="42">
        <v>43091</v>
      </c>
      <c r="D29" s="130">
        <v>0</v>
      </c>
      <c r="E29" s="130">
        <v>-5.4628366705557659E-3</v>
      </c>
      <c r="F29" s="130">
        <v>1.1675584951109309E-4</v>
      </c>
      <c r="G29" s="130">
        <v>6.9738607370325254E-3</v>
      </c>
      <c r="H29" s="130">
        <v>5.0053879929406403E-3</v>
      </c>
      <c r="I29" s="130" cm="1">
        <f t="array" ref="I29">SQRT(MMULT(MMULT(TRANSPOSE($A$3:$A$7),MMULT(TRANSPOSE(EXP(D30:H281)-1),EXP(D30:H281)-1)/COUNTA(H30:H281)),$A$3:$A$7))*NORMSINV($A$10)</f>
        <v>-1.9107720797682005E-2</v>
      </c>
      <c r="J29">
        <f t="shared" si="0"/>
        <v>0</v>
      </c>
      <c r="K29" s="130" cm="1">
        <f t="array" ref="K29">SQRT(MMULT(MMULT(TRANSPOSE($A$3:$A$7),MMULT(TRANSPOSE(EXP(D30:$H$506)-1),EXP(D30:$H$506)-1)/COUNTA($H30:H$506)),$A$3:$A$7))*NORMSINV($A$10)</f>
        <v>-2.2417087934592919E-2</v>
      </c>
      <c r="L29">
        <f t="shared" si="1"/>
        <v>0</v>
      </c>
      <c r="M29" s="130">
        <f t="shared" si="2"/>
        <v>-6.0423918615244536E-2</v>
      </c>
      <c r="N29" s="137" cm="1">
        <f t="array" ref="N29">SQRT(MMULT(MMULT(TRANSPOSE($A$3:$A$7),MMULT(TRANSPOSE(EXP(D30:H281)-1),EXP(D30:H281)-1)/COUNTA(H30:H281)),$A$3:$A$7))*(-1/SQRT(2*PI())*EXP(-1*(NORMSINV($A$10))^2/2)/$A$10)</f>
        <v>-2.1891037774982993E-2</v>
      </c>
      <c r="O29" s="136" cm="1">
        <f t="array" ref="O29">SQRT(MMULT(MMULT(TRANSPOSE($A$3:$A$7),MMULT(TRANSPOSE(EXP(D30:$H$506)-1),EXP(D30:$H$506)-1)/COUNTA($H30:H$506)),$A$3:$A$7))*(-1/SQRT(2*PI())*EXP(-1*(NORMSINV($A$10))^2/2)/$A$10)</f>
        <v>-2.5682462287224803E-2</v>
      </c>
      <c r="P29" s="2">
        <f t="shared" si="3"/>
        <v>-6.9225539713730827E-2</v>
      </c>
      <c r="Q29" s="130">
        <v>1.3369981518302563E-3</v>
      </c>
    </row>
    <row r="30" spans="3:17" x14ac:dyDescent="0.2">
      <c r="C30" s="42">
        <v>43090</v>
      </c>
      <c r="D30" s="130">
        <v>3.7783606224810803E-3</v>
      </c>
      <c r="E30" s="130">
        <v>-2.431568371662144E-3</v>
      </c>
      <c r="F30" s="130">
        <v>-2.3386120239698803E-4</v>
      </c>
      <c r="G30" s="130">
        <v>-1.0598347692991382E-3</v>
      </c>
      <c r="H30" s="130">
        <v>1.5284267699202368E-3</v>
      </c>
      <c r="I30" s="130" cm="1">
        <f t="array" ref="I30">SQRT(MMULT(MMULT(TRANSPOSE($A$3:$A$7),MMULT(TRANSPOSE(EXP(D31:H282)-1),EXP(D31:H282)-1)/COUNTA(H31:H282)),$A$3:$A$7))*NORMSINV($A$10)</f>
        <v>-1.9109009252973146E-2</v>
      </c>
      <c r="J30">
        <f t="shared" si="0"/>
        <v>0</v>
      </c>
      <c r="K30" s="130" cm="1">
        <f t="array" ref="K30">SQRT(MMULT(MMULT(TRANSPOSE($A$3:$A$7),MMULT(TRANSPOSE(EXP(D31:$H$506)-1),EXP(D31:$H$506)-1)/COUNTA($H31:H$506)),$A$3:$A$7))*NORMSINV($A$10)</f>
        <v>-2.2440597215241803E-2</v>
      </c>
      <c r="L30">
        <f t="shared" si="1"/>
        <v>0</v>
      </c>
      <c r="M30" s="130">
        <f t="shared" si="2"/>
        <v>-6.0427993068627832E-2</v>
      </c>
      <c r="N30" s="137" cm="1">
        <f t="array" ref="N30">SQRT(MMULT(MMULT(TRANSPOSE($A$3:$A$7),MMULT(TRANSPOSE(EXP(D31:H282)-1),EXP(D31:H282)-1)/COUNTA(H31:H282)),$A$3:$A$7))*(-1/SQRT(2*PI())*EXP(-1*(NORMSINV($A$10))^2/2)/$A$10)</f>
        <v>-2.1892513912495595E-2</v>
      </c>
      <c r="O30" s="136" cm="1">
        <f t="array" ref="O30">SQRT(MMULT(MMULT(TRANSPOSE($A$3:$A$7),MMULT(TRANSPOSE(EXP(D31:$H$506)-1),EXP(D31:$H$506)-1)/COUNTA($H31:H$506)),$A$3:$A$7))*(-1/SQRT(2*PI())*EXP(-1*(NORMSINV($A$10))^2/2)/$A$10)</f>
        <v>-2.5709396035953735E-2</v>
      </c>
      <c r="P30" s="2">
        <f t="shared" si="3"/>
        <v>-6.9230207670410271E-2</v>
      </c>
      <c r="Q30" s="130">
        <v>3.186762658316715E-4</v>
      </c>
    </row>
    <row r="31" spans="3:17" x14ac:dyDescent="0.2">
      <c r="C31" s="42">
        <v>43089</v>
      </c>
      <c r="D31" s="130">
        <v>-1.0890376272136451E-3</v>
      </c>
      <c r="E31" s="130">
        <v>-8.2537551018171586E-3</v>
      </c>
      <c r="F31" s="130">
        <v>-3.6183548440730626E-3</v>
      </c>
      <c r="G31" s="130">
        <v>9.5786329813265653E-3</v>
      </c>
      <c r="H31" s="130">
        <v>-1.6375800083517605E-3</v>
      </c>
      <c r="I31" s="130" cm="1">
        <f t="array" ref="I31">SQRT(MMULT(MMULT(TRANSPOSE($A$3:$A$7),MMULT(TRANSPOSE(EXP(D32:H283)-1),EXP(D32:H283)-1)/COUNTA(H32:H283)),$A$3:$A$7))*NORMSINV($A$10)</f>
        <v>-1.9108810013857683E-2</v>
      </c>
      <c r="J31">
        <f t="shared" si="0"/>
        <v>0</v>
      </c>
      <c r="K31" s="130" cm="1">
        <f t="array" ref="K31">SQRT(MMULT(MMULT(TRANSPOSE($A$3:$A$7),MMULT(TRANSPOSE(EXP(D32:$H$506)-1),EXP(D32:$H$506)-1)/COUNTA($H32:H$506)),$A$3:$A$7))*NORMSINV($A$10)</f>
        <v>-2.2463959771841648E-2</v>
      </c>
      <c r="L31">
        <f t="shared" si="1"/>
        <v>0</v>
      </c>
      <c r="M31" s="130">
        <f t="shared" si="2"/>
        <v>-6.0427363019223974E-2</v>
      </c>
      <c r="N31" s="137" cm="1">
        <f t="array" ref="N31">SQRT(MMULT(MMULT(TRANSPOSE($A$3:$A$7),MMULT(TRANSPOSE(EXP(D32:H283)-1),EXP(D32:H283)-1)/COUNTA(H32:H283)),$A$3:$A$7))*(-1/SQRT(2*PI())*EXP(-1*(NORMSINV($A$10))^2/2)/$A$10)</f>
        <v>-2.1892285651310024E-2</v>
      </c>
      <c r="O31" s="136" cm="1">
        <f t="array" ref="O31">SQRT(MMULT(MMULT(TRANSPOSE($A$3:$A$7),MMULT(TRANSPOSE(EXP(D32:$H$506)-1),EXP(D32:$H$506)-1)/COUNTA($H32:H$506)),$A$3:$A$7))*(-1/SQRT(2*PI())*EXP(-1*(NORMSINV($A$10))^2/2)/$A$10)</f>
        <v>-2.5736161688145461E-2</v>
      </c>
      <c r="P31" s="2">
        <f t="shared" si="3"/>
        <v>-6.9229485845162447E-2</v>
      </c>
      <c r="Q31" s="130">
        <v>-9.8632654160398349E-4</v>
      </c>
    </row>
    <row r="32" spans="3:17" x14ac:dyDescent="0.2">
      <c r="C32" s="42">
        <v>43088</v>
      </c>
      <c r="D32" s="130">
        <v>-1.071381056744819E-2</v>
      </c>
      <c r="E32" s="130">
        <v>-2.6913429864298052E-3</v>
      </c>
      <c r="F32" s="130">
        <v>-6.3874617701972867E-3</v>
      </c>
      <c r="G32" s="130">
        <v>-1.8016563959059543E-2</v>
      </c>
      <c r="H32" s="130">
        <v>-2.179051565127568E-3</v>
      </c>
      <c r="I32" s="130" cm="1">
        <f t="array" ref="I32">SQRT(MMULT(MMULT(TRANSPOSE($A$3:$A$7),MMULT(TRANSPOSE(EXP(D33:H284)-1),EXP(D33:H284)-1)/COUNTA(H33:H284)),$A$3:$A$7))*NORMSINV($A$10)</f>
        <v>-1.9125264227955147E-2</v>
      </c>
      <c r="J32">
        <f t="shared" si="0"/>
        <v>0</v>
      </c>
      <c r="K32" s="130" cm="1">
        <f t="array" ref="K32">SQRT(MMULT(MMULT(TRANSPOSE($A$3:$A$7),MMULT(TRANSPOSE(EXP(D33:$H$506)-1),EXP(D33:$H$506)-1)/COUNTA($H33:H$506)),$A$3:$A$7))*NORMSINV($A$10)</f>
        <v>-2.2471598388662115E-2</v>
      </c>
      <c r="L32">
        <f t="shared" si="1"/>
        <v>0</v>
      </c>
      <c r="M32" s="130">
        <f t="shared" si="2"/>
        <v>-6.0479395812880012E-2</v>
      </c>
      <c r="N32" s="137" cm="1">
        <f t="array" ref="N32">SQRT(MMULT(MMULT(TRANSPOSE($A$3:$A$7),MMULT(TRANSPOSE(EXP(D33:H284)-1),EXP(D33:H284)-1)/COUNTA(H33:H284)),$A$3:$A$7))*(-1/SQRT(2*PI())*EXP(-1*(NORMSINV($A$10))^2/2)/$A$10)</f>
        <v>-2.191113666060512E-2</v>
      </c>
      <c r="O32" s="136" cm="1">
        <f t="array" ref="O32">SQRT(MMULT(MMULT(TRANSPOSE($A$3:$A$7),MMULT(TRANSPOSE(EXP(D33:$H$506)-1),EXP(D33:$H$506)-1)/COUNTA($H33:H$506)),$A$3:$A$7))*(-1/SQRT(2*PI())*EXP(-1*(NORMSINV($A$10))^2/2)/$A$10)</f>
        <v>-2.5744912980418155E-2</v>
      </c>
      <c r="P32" s="2">
        <f t="shared" si="3"/>
        <v>-6.9289097970727964E-2</v>
      </c>
      <c r="Q32" s="130">
        <v>-7.9486734251290308E-3</v>
      </c>
    </row>
    <row r="33" spans="3:17" x14ac:dyDescent="0.2">
      <c r="C33" s="42">
        <v>43087</v>
      </c>
      <c r="D33" s="130">
        <v>1.3984671949069757E-2</v>
      </c>
      <c r="E33" s="130">
        <v>9.6551744606275473E-3</v>
      </c>
      <c r="F33" s="130">
        <v>-5.4263566232770708E-3</v>
      </c>
      <c r="G33" s="130">
        <v>1.5767229078180822E-3</v>
      </c>
      <c r="H33" s="130">
        <v>-1.0890377258969393E-4</v>
      </c>
      <c r="I33" s="130" cm="1">
        <f t="array" ref="I33">SQRT(MMULT(MMULT(TRANSPOSE($A$3:$A$7),MMULT(TRANSPOSE(EXP(D34:H285)-1),EXP(D34:H285)-1)/COUNTA(H34:H285)),$A$3:$A$7))*NORMSINV($A$10)</f>
        <v>-1.9120614335616959E-2</v>
      </c>
      <c r="J33">
        <f t="shared" si="0"/>
        <v>0</v>
      </c>
      <c r="K33" s="130" cm="1">
        <f t="array" ref="K33">SQRT(MMULT(MMULT(TRANSPOSE($A$3:$A$7),MMULT(TRANSPOSE(EXP(D34:$H$506)-1),EXP(D34:$H$506)-1)/COUNTA($H34:H$506)),$A$3:$A$7))*NORMSINV($A$10)</f>
        <v>-2.2491334773453643E-2</v>
      </c>
      <c r="L33">
        <f t="shared" si="1"/>
        <v>0</v>
      </c>
      <c r="M33" s="130">
        <f t="shared" si="2"/>
        <v>-6.0464691562216774E-2</v>
      </c>
      <c r="N33" s="137" cm="1">
        <f t="array" ref="N33">SQRT(MMULT(MMULT(TRANSPOSE($A$3:$A$7),MMULT(TRANSPOSE(EXP(D34:H285)-1),EXP(D34:H285)-1)/COUNTA(H34:H285)),$A$3:$A$7))*(-1/SQRT(2*PI())*EXP(-1*(NORMSINV($A$10))^2/2)/$A$10)</f>
        <v>-2.1905809443931678E-2</v>
      </c>
      <c r="O33" s="136" cm="1">
        <f t="array" ref="O33">SQRT(MMULT(MMULT(TRANSPOSE($A$3:$A$7),MMULT(TRANSPOSE(EXP(D34:$H$506)-1),EXP(D34:$H$506)-1)/COUNTA($H34:H$506)),$A$3:$A$7))*(-1/SQRT(2*PI())*EXP(-1*(NORMSINV($A$10))^2/2)/$A$10)</f>
        <v>-2.5767524256225856E-2</v>
      </c>
      <c r="P33" s="2">
        <f t="shared" si="3"/>
        <v>-6.9272251832450657E-2</v>
      </c>
      <c r="Q33" s="130">
        <v>3.9684518280286201E-3</v>
      </c>
    </row>
    <row r="34" spans="3:17" x14ac:dyDescent="0.2">
      <c r="C34" s="42">
        <v>43084</v>
      </c>
      <c r="D34" s="130">
        <v>1.0110186505689804E-2</v>
      </c>
      <c r="E34" s="130">
        <v>4.1472014468760159E-3</v>
      </c>
      <c r="F34" s="130">
        <v>2.5185063490207805E-2</v>
      </c>
      <c r="G34" s="130">
        <v>2.9498388979904838E-3</v>
      </c>
      <c r="H34" s="130">
        <v>9.7328149327389896E-3</v>
      </c>
      <c r="I34" s="130" cm="1">
        <f t="array" ref="I34">SQRT(MMULT(MMULT(TRANSPOSE($A$3:$A$7),MMULT(TRANSPOSE(EXP(D35:H286)-1),EXP(D35:H286)-1)/COUNTA(H35:H286)),$A$3:$A$7))*NORMSINV($A$10)</f>
        <v>-1.9060724495890607E-2</v>
      </c>
      <c r="J34">
        <f t="shared" si="0"/>
        <v>0</v>
      </c>
      <c r="K34" s="130" cm="1">
        <f t="array" ref="K34">SQRT(MMULT(MMULT(TRANSPOSE($A$3:$A$7),MMULT(TRANSPOSE(EXP(D35:$H$506)-1),EXP(D35:$H$506)-1)/COUNTA($H35:H$506)),$A$3:$A$7))*NORMSINV($A$10)</f>
        <v>-2.2486996971254648E-2</v>
      </c>
      <c r="L34">
        <f t="shared" si="1"/>
        <v>0</v>
      </c>
      <c r="M34" s="130">
        <f t="shared" si="2"/>
        <v>-6.0275303259979068E-2</v>
      </c>
      <c r="N34" s="137" cm="1">
        <f t="array" ref="N34">SQRT(MMULT(MMULT(TRANSPOSE($A$3:$A$7),MMULT(TRANSPOSE(EXP(D35:H286)-1),EXP(D35:H286)-1)/COUNTA(H35:H286)),$A$3:$A$7))*(-1/SQRT(2*PI())*EXP(-1*(NORMSINV($A$10))^2/2)/$A$10)</f>
        <v>-2.1837195779451805E-2</v>
      </c>
      <c r="O34" s="136" cm="1">
        <f t="array" ref="O34">SQRT(MMULT(MMULT(TRANSPOSE($A$3:$A$7),MMULT(TRANSPOSE(EXP(D35:$H$506)-1),EXP(D35:$H$506)-1)/COUNTA($H35:H$506)),$A$3:$A$7))*(-1/SQRT(2*PI())*EXP(-1*(NORMSINV($A$10))^2/2)/$A$10)</f>
        <v>-2.576255459015191E-2</v>
      </c>
      <c r="P34" s="2">
        <f t="shared" si="3"/>
        <v>-6.9055276374083666E-2</v>
      </c>
      <c r="Q34" s="130">
        <v>1.0511338669090388E-2</v>
      </c>
    </row>
    <row r="35" spans="3:17" x14ac:dyDescent="0.2">
      <c r="C35" s="42">
        <v>43083</v>
      </c>
      <c r="D35" s="130">
        <v>-2.902820693798576E-4</v>
      </c>
      <c r="E35" s="130">
        <v>8.6641392618776406E-3</v>
      </c>
      <c r="F35" s="130">
        <v>-7.7629971061014998E-3</v>
      </c>
      <c r="G35" s="130">
        <v>9.0085766591560153E-3</v>
      </c>
      <c r="H35" s="130">
        <v>1.3195307985510321E-3</v>
      </c>
      <c r="I35" s="130" cm="1">
        <f t="array" ref="I35">SQRT(MMULT(MMULT(TRANSPOSE($A$3:$A$7),MMULT(TRANSPOSE(EXP(D36:H287)-1),EXP(D36:H287)-1)/COUNTA(H36:H287)),$A$3:$A$7))*NORMSINV($A$10)</f>
        <v>-1.9071111289037306E-2</v>
      </c>
      <c r="J35">
        <f t="shared" si="0"/>
        <v>0</v>
      </c>
      <c r="K35" s="130" cm="1">
        <f t="array" ref="K35">SQRT(MMULT(MMULT(TRANSPOSE($A$3:$A$7),MMULT(TRANSPOSE(EXP(D36:$H$506)-1),EXP(D36:$H$506)-1)/COUNTA($H36:H$506)),$A$3:$A$7))*NORMSINV($A$10)</f>
        <v>-2.2509609718822536E-2</v>
      </c>
      <c r="L35">
        <f t="shared" si="1"/>
        <v>0</v>
      </c>
      <c r="M35" s="130">
        <f t="shared" si="2"/>
        <v>-6.0308149183907658E-2</v>
      </c>
      <c r="N35" s="137" cm="1">
        <f t="array" ref="N35">SQRT(MMULT(MMULT(TRANSPOSE($A$3:$A$7),MMULT(TRANSPOSE(EXP(D36:H287)-1),EXP(D36:H287)-1)/COUNTA(H36:H287)),$A$3:$A$7))*(-1/SQRT(2*PI())*EXP(-1*(NORMSINV($A$10))^2/2)/$A$10)</f>
        <v>-2.184909555983602E-2</v>
      </c>
      <c r="O35" s="136" cm="1">
        <f t="array" ref="O35">SQRT(MMULT(MMULT(TRANSPOSE($A$3:$A$7),MMULT(TRANSPOSE(EXP(D36:$H$506)-1),EXP(D36:$H$506)-1)/COUNTA($H36:H$506)),$A$3:$A$7))*(-1/SQRT(2*PI())*EXP(-1*(NORMSINV($A$10))^2/2)/$A$10)</f>
        <v>-2.5788461212738988E-2</v>
      </c>
      <c r="P35" s="2">
        <f t="shared" si="3"/>
        <v>-6.9092906783753585E-2</v>
      </c>
      <c r="Q35" s="130">
        <v>2.2096553030246423E-3</v>
      </c>
    </row>
    <row r="36" spans="3:17" x14ac:dyDescent="0.2">
      <c r="C36" s="42">
        <v>43082</v>
      </c>
      <c r="D36" s="130">
        <v>3.3143031023321768E-3</v>
      </c>
      <c r="E36" s="130">
        <v>-8.1568520534953904E-4</v>
      </c>
      <c r="F36" s="130">
        <v>-2.6911366903609422E-3</v>
      </c>
      <c r="G36" s="130">
        <v>1.1403025226871318E-2</v>
      </c>
      <c r="H36" s="130">
        <v>1.1398308367493027E-2</v>
      </c>
      <c r="I36" s="130" cm="1">
        <f t="array" ref="I36">SQRT(MMULT(MMULT(TRANSPOSE($A$3:$A$7),MMULT(TRANSPOSE(EXP(D37:H288)-1),EXP(D37:H288)-1)/COUNTA(H37:H288)),$A$3:$A$7))*NORMSINV($A$10)</f>
        <v>-1.9131865480283197E-2</v>
      </c>
      <c r="J36">
        <f t="shared" si="0"/>
        <v>0</v>
      </c>
      <c r="K36" s="130" cm="1">
        <f t="array" ref="K36">SQRT(MMULT(MMULT(TRANSPOSE($A$3:$A$7),MMULT(TRANSPOSE(EXP(D37:$H$506)-1),EXP(D37:$H$506)-1)/COUNTA($H37:H$506)),$A$3:$A$7))*NORMSINV($A$10)</f>
        <v>-2.2528253854238355E-2</v>
      </c>
      <c r="L36">
        <f t="shared" si="1"/>
        <v>0</v>
      </c>
      <c r="M36" s="130">
        <f t="shared" si="2"/>
        <v>-6.0500270805646135E-2</v>
      </c>
      <c r="N36" s="137" cm="1">
        <f t="array" ref="N36">SQRT(MMULT(MMULT(TRANSPOSE($A$3:$A$7),MMULT(TRANSPOSE(EXP(D37:H288)-1),EXP(D37:H288)-1)/COUNTA(H37:H288)),$A$3:$A$7))*(-1/SQRT(2*PI())*EXP(-1*(NORMSINV($A$10))^2/2)/$A$10)</f>
        <v>-2.1918699481184595E-2</v>
      </c>
      <c r="O36" s="136" cm="1">
        <f t="array" ref="O36">SQRT(MMULT(MMULT(TRANSPOSE($A$3:$A$7),MMULT(TRANSPOSE(EXP(D37:$H$506)-1),EXP(D37:$H$506)-1)/COUNTA($H37:H$506)),$A$3:$A$7))*(-1/SQRT(2*PI())*EXP(-1*(NORMSINV($A$10))^2/2)/$A$10)</f>
        <v>-2.5809821137190006E-2</v>
      </c>
      <c r="P36" s="2">
        <f t="shared" si="3"/>
        <v>-6.9313013709294297E-2</v>
      </c>
      <c r="Q36" s="130">
        <v>4.5497468347910266E-3</v>
      </c>
    </row>
    <row r="37" spans="3:17" x14ac:dyDescent="0.2">
      <c r="C37" s="42">
        <v>43081</v>
      </c>
      <c r="D37" s="130">
        <v>-5.6335431072289674E-3</v>
      </c>
      <c r="E37" s="130">
        <v>-3.2905668080413946E-3</v>
      </c>
      <c r="F37" s="130">
        <v>4.0980814043230047E-3</v>
      </c>
      <c r="G37" s="130">
        <v>-2.6347911677652202E-3</v>
      </c>
      <c r="H37" s="130">
        <v>-4.2204366866227232E-3</v>
      </c>
      <c r="I37" s="130" cm="1">
        <f t="array" ref="I37">SQRT(MMULT(MMULT(TRANSPOSE($A$3:$A$7),MMULT(TRANSPOSE(EXP(D38:H289)-1),EXP(D38:H289)-1)/COUNTA(H38:H289)),$A$3:$A$7))*NORMSINV($A$10)</f>
        <v>-1.9129382127009043E-2</v>
      </c>
      <c r="J37">
        <f t="shared" si="0"/>
        <v>0</v>
      </c>
      <c r="K37" s="130" cm="1">
        <f t="array" ref="K37">SQRT(MMULT(MMULT(TRANSPOSE($A$3:$A$7),MMULT(TRANSPOSE(EXP(D38:$H$506)-1),EXP(D38:$H$506)-1)/COUNTA($H38:H$506)),$A$3:$A$7))*NORMSINV($A$10)</f>
        <v>-2.2550872024160527E-2</v>
      </c>
      <c r="L37">
        <f t="shared" si="1"/>
        <v>0</v>
      </c>
      <c r="M37" s="130">
        <f t="shared" si="2"/>
        <v>-6.0492417753064971E-2</v>
      </c>
      <c r="N37" s="137" cm="1">
        <f t="array" ref="N37">SQRT(MMULT(MMULT(TRANSPOSE($A$3:$A$7),MMULT(TRANSPOSE(EXP(D38:H289)-1),EXP(D38:H289)-1)/COUNTA(H38:H289)),$A$3:$A$7))*(-1/SQRT(2*PI())*EXP(-1*(NORMSINV($A$10))^2/2)/$A$10)</f>
        <v>-2.1915854391447897E-2</v>
      </c>
      <c r="O37" s="136" cm="1">
        <f t="array" ref="O37">SQRT(MMULT(MMULT(TRANSPOSE($A$3:$A$7),MMULT(TRANSPOSE(EXP(D38:$H$506)-1),EXP(D38:$H$506)-1)/COUNTA($H38:H$506)),$A$3:$A$7))*(-1/SQRT(2*PI())*EXP(-1*(NORMSINV($A$10))^2/2)/$A$10)</f>
        <v>-2.5835733971975999E-2</v>
      </c>
      <c r="P37" s="2">
        <f t="shared" si="3"/>
        <v>-6.9304016745578761E-2</v>
      </c>
      <c r="Q37" s="130">
        <v>-2.3278479151036258E-3</v>
      </c>
    </row>
    <row r="38" spans="3:17" x14ac:dyDescent="0.2">
      <c r="C38" s="42">
        <v>43080</v>
      </c>
      <c r="D38" s="130">
        <v>1.929668917872919E-2</v>
      </c>
      <c r="E38" s="130">
        <v>5.9376248005909502E-3</v>
      </c>
      <c r="F38" s="130">
        <v>1.2633666485233203E-2</v>
      </c>
      <c r="G38" s="130">
        <v>-1.2381373010227412E-2</v>
      </c>
      <c r="H38" s="130">
        <v>-1.5503238613538677E-3</v>
      </c>
      <c r="I38" s="130" cm="1">
        <f t="array" ref="I38">SQRT(MMULT(MMULT(TRANSPOSE($A$3:$A$7),MMULT(TRANSPOSE(EXP(D39:H290)-1),EXP(D39:H290)-1)/COUNTA(H39:H290)),$A$3:$A$7))*NORMSINV($A$10)</f>
        <v>-1.9154385665365935E-2</v>
      </c>
      <c r="J38">
        <f t="shared" si="0"/>
        <v>0</v>
      </c>
      <c r="K38" s="130" cm="1">
        <f t="array" ref="K38">SQRT(MMULT(MMULT(TRANSPOSE($A$3:$A$7),MMULT(TRANSPOSE(EXP(D39:$H$506)-1),EXP(D39:$H$506)-1)/COUNTA($H39:H$506)),$A$3:$A$7))*NORMSINV($A$10)</f>
        <v>-2.2568902167599107E-2</v>
      </c>
      <c r="L38">
        <f t="shared" si="1"/>
        <v>0</v>
      </c>
      <c r="M38" s="130">
        <f t="shared" si="2"/>
        <v>-6.0571485883836138E-2</v>
      </c>
      <c r="N38" s="137" cm="1">
        <f t="array" ref="N38">SQRT(MMULT(MMULT(TRANSPOSE($A$3:$A$7),MMULT(TRANSPOSE(EXP(D39:H290)-1),EXP(D39:H290)-1)/COUNTA(H39:H290)),$A$3:$A$7))*(-1/SQRT(2*PI())*EXP(-1*(NORMSINV($A$10))^2/2)/$A$10)</f>
        <v>-2.1944500058216555E-2</v>
      </c>
      <c r="O38" s="136" cm="1">
        <f t="array" ref="O38">SQRT(MMULT(MMULT(TRANSPOSE($A$3:$A$7),MMULT(TRANSPOSE(EXP(D39:$H$506)-1),EXP(D39:$H$506)-1)/COUNTA($H39:H$506)),$A$3:$A$7))*(-1/SQRT(2*PI())*EXP(-1*(NORMSINV($A$10))^2/2)/$A$10)</f>
        <v>-2.5856390467603158E-2</v>
      </c>
      <c r="P38" s="2">
        <f t="shared" si="3"/>
        <v>-6.9394602297661923E-2</v>
      </c>
      <c r="Q38" s="130">
        <v>4.8598015127874986E-3</v>
      </c>
    </row>
    <row r="39" spans="3:17" x14ac:dyDescent="0.2">
      <c r="C39" s="42">
        <v>43077</v>
      </c>
      <c r="D39" s="130">
        <v>2.9497256347042343E-4</v>
      </c>
      <c r="E39" s="130">
        <v>1.9036705561481749E-3</v>
      </c>
      <c r="F39" s="130">
        <v>2.0042888855096745E-2</v>
      </c>
      <c r="G39" s="130">
        <v>1.7873842827228925E-2</v>
      </c>
      <c r="H39" s="130">
        <v>2.9922727127775733E-3</v>
      </c>
      <c r="I39" s="130" cm="1">
        <f t="array" ref="I39">SQRT(MMULT(MMULT(TRANSPOSE($A$3:$A$7),MMULT(TRANSPOSE(EXP(D40:H291)-1),EXP(D40:H291)-1)/COUNTA(H40:H291)),$A$3:$A$7))*NORMSINV($A$10)</f>
        <v>-1.9126314485110107E-2</v>
      </c>
      <c r="J39">
        <f t="shared" si="0"/>
        <v>0</v>
      </c>
      <c r="K39" s="130" cm="1">
        <f t="array" ref="K39">SQRT(MMULT(MMULT(TRANSPOSE($A$3:$A$7),MMULT(TRANSPOSE(EXP(D40:$H$506)-1),EXP(D40:$H$506)-1)/COUNTA($H40:H$506)),$A$3:$A$7))*NORMSINV($A$10)</f>
        <v>-2.2573653437993065E-2</v>
      </c>
      <c r="L39">
        <f t="shared" si="1"/>
        <v>0</v>
      </c>
      <c r="M39" s="130">
        <f t="shared" si="2"/>
        <v>-6.0482717017618572E-2</v>
      </c>
      <c r="N39" s="137" cm="1">
        <f t="array" ref="N39">SQRT(MMULT(MMULT(TRANSPOSE($A$3:$A$7),MMULT(TRANSPOSE(EXP(D40:H291)-1),EXP(D40:H291)-1)/COUNTA(H40:H291)),$A$3:$A$7))*(-1/SQRT(2*PI())*EXP(-1*(NORMSINV($A$10))^2/2)/$A$10)</f>
        <v>-2.1912339902964376E-2</v>
      </c>
      <c r="O39" s="136" cm="1">
        <f t="array" ref="O39">SQRT(MMULT(MMULT(TRANSPOSE($A$3:$A$7),MMULT(TRANSPOSE(EXP(D40:$H$506)-1),EXP(D40:$H$506)-1)/COUNTA($H40:H$506)),$A$3:$A$7))*(-1/SQRT(2*PI())*EXP(-1*(NORMSINV($A$10))^2/2)/$A$10)</f>
        <v>-2.5861833829518198E-2</v>
      </c>
      <c r="P39" s="2">
        <f t="shared" si="3"/>
        <v>-6.929290295716041E-2</v>
      </c>
      <c r="Q39" s="130">
        <v>8.6953771901363674E-3</v>
      </c>
    </row>
    <row r="40" spans="3:17" x14ac:dyDescent="0.2">
      <c r="C40" s="42">
        <v>43076</v>
      </c>
      <c r="D40" s="130">
        <v>1.8326564762288285E-3</v>
      </c>
      <c r="E40" s="130">
        <v>6.4356731262147551E-3</v>
      </c>
      <c r="F40" s="130">
        <v>-3.5094704756668317E-3</v>
      </c>
      <c r="G40" s="130">
        <v>-5.3984346790143497E-4</v>
      </c>
      <c r="H40" s="130">
        <v>-1.2682868544536237E-2</v>
      </c>
      <c r="I40" s="130" cm="1">
        <f t="array" ref="I40">SQRT(MMULT(MMULT(TRANSPOSE($A$3:$A$7),MMULT(TRANSPOSE(EXP(D41:H292)-1),EXP(D41:H292)-1)/COUNTA(H41:H292)),$A$3:$A$7))*NORMSINV($A$10)</f>
        <v>-1.9213294248644583E-2</v>
      </c>
      <c r="J40">
        <f t="shared" si="0"/>
        <v>0</v>
      </c>
      <c r="K40" s="130" cm="1">
        <f t="array" ref="K40">SQRT(MMULT(MMULT(TRANSPOSE($A$3:$A$7),MMULT(TRANSPOSE(EXP(D41:$H$506)-1),EXP(D41:$H$506)-1)/COUNTA($H41:H$506)),$A$3:$A$7))*NORMSINV($A$10)</f>
        <v>-2.259714360385465E-2</v>
      </c>
      <c r="L40">
        <f t="shared" si="1"/>
        <v>0</v>
      </c>
      <c r="M40" s="130">
        <f t="shared" si="2"/>
        <v>-6.0757771180730377E-2</v>
      </c>
      <c r="N40" s="137" cm="1">
        <f t="array" ref="N40">SQRT(MMULT(MMULT(TRANSPOSE($A$3:$A$7),MMULT(TRANSPOSE(EXP(D41:H292)-1),EXP(D41:H292)-1)/COUNTA(H41:H292)),$A$3:$A$7))*(-1/SQRT(2*PI())*EXP(-1*(NORMSINV($A$10))^2/2)/$A$10)</f>
        <v>-2.2011989531999322E-2</v>
      </c>
      <c r="O40" s="136" cm="1">
        <f t="array" ref="O40">SQRT(MMULT(MMULT(TRANSPOSE($A$3:$A$7),MMULT(TRANSPOSE(EXP(D41:$H$506)-1),EXP(D41:$H$506)-1)/COUNTA($H41:H$506)),$A$3:$A$7))*(-1/SQRT(2*PI())*EXP(-1*(NORMSINV($A$10))^2/2)/$A$10)</f>
        <v>-2.5888745679113517E-2</v>
      </c>
      <c r="P40" s="2">
        <f t="shared" si="3"/>
        <v>-6.9608022752901677E-2</v>
      </c>
      <c r="Q40" s="130">
        <v>-1.6710067569969947E-3</v>
      </c>
    </row>
    <row r="41" spans="3:17" x14ac:dyDescent="0.2">
      <c r="C41" s="42">
        <v>43075</v>
      </c>
      <c r="D41" s="130">
        <v>-3.7204766754644161E-3</v>
      </c>
      <c r="E41" s="130">
        <v>9.3988541222372827E-3</v>
      </c>
      <c r="F41" s="130">
        <v>1.447977880769807E-2</v>
      </c>
      <c r="G41" s="130">
        <v>5.8997003170426316E-3</v>
      </c>
      <c r="H41" s="130">
        <v>-1.6425890189718602E-3</v>
      </c>
      <c r="I41" s="130" cm="1">
        <f t="array" ref="I41">SQRT(MMULT(MMULT(TRANSPOSE($A$3:$A$7),MMULT(TRANSPOSE(EXP(D42:H293)-1),EXP(D42:H293)-1)/COUNTA(H42:H293)),$A$3:$A$7))*NORMSINV($A$10)</f>
        <v>-1.9266617022706826E-2</v>
      </c>
      <c r="J41">
        <f t="shared" si="0"/>
        <v>0</v>
      </c>
      <c r="K41" s="130" cm="1">
        <f t="array" ref="K41">SQRT(MMULT(MMULT(TRANSPOSE($A$3:$A$7),MMULT(TRANSPOSE(EXP(D42:$H$506)-1),EXP(D42:$H$506)-1)/COUNTA($H42:H$506)),$A$3:$A$7))*NORMSINV($A$10)</f>
        <v>-2.2615205486674689E-2</v>
      </c>
      <c r="L41">
        <f t="shared" si="1"/>
        <v>0</v>
      </c>
      <c r="M41" s="130">
        <f t="shared" si="2"/>
        <v>-6.0926392597925615E-2</v>
      </c>
      <c r="N41" s="137" cm="1">
        <f t="array" ref="N41">SQRT(MMULT(MMULT(TRANSPOSE($A$3:$A$7),MMULT(TRANSPOSE(EXP(D42:H293)-1),EXP(D42:H293)-1)/COUNTA(H42:H293)),$A$3:$A$7))*(-1/SQRT(2*PI())*EXP(-1*(NORMSINV($A$10))^2/2)/$A$10)</f>
        <v>-2.2073079542347659E-2</v>
      </c>
      <c r="O41" s="136" cm="1">
        <f t="array" ref="O41">SQRT(MMULT(MMULT(TRANSPOSE($A$3:$A$7),MMULT(TRANSPOSE(EXP(D42:$H$506)-1),EXP(D42:$H$506)-1)/COUNTA($H42:H$506)),$A$3:$A$7))*(-1/SQRT(2*PI())*EXP(-1*(NORMSINV($A$10))^2/2)/$A$10)</f>
        <v>-2.59094385374239E-2</v>
      </c>
      <c r="P41" s="2">
        <f t="shared" si="3"/>
        <v>-6.9801206327885681E-2</v>
      </c>
      <c r="Q41" s="130">
        <v>4.9181227039058828E-3</v>
      </c>
    </row>
    <row r="42" spans="3:17" x14ac:dyDescent="0.2">
      <c r="C42" s="42">
        <v>43074</v>
      </c>
      <c r="D42" s="130">
        <v>-9.4276386936246483E-4</v>
      </c>
      <c r="E42" s="130">
        <v>6.6973912141681516E-3</v>
      </c>
      <c r="F42" s="130">
        <v>6.2701513148409275E-3</v>
      </c>
      <c r="G42" s="130">
        <v>9.2336191217608785E-4</v>
      </c>
      <c r="H42" s="130">
        <v>-1.0947565447980629E-4</v>
      </c>
      <c r="I42" s="130" cm="1">
        <f t="array" ref="I42">SQRT(MMULT(MMULT(TRANSPOSE($A$3:$A$7),MMULT(TRANSPOSE(EXP(D43:H294)-1),EXP(D43:H294)-1)/COUNTA(H43:H294)),$A$3:$A$7))*NORMSINV($A$10)</f>
        <v>-1.9280863380889551E-2</v>
      </c>
      <c r="J42">
        <f t="shared" si="0"/>
        <v>0</v>
      </c>
      <c r="K42" s="130" cm="1">
        <f t="array" ref="K42">SQRT(MMULT(MMULT(TRANSPOSE($A$3:$A$7),MMULT(TRANSPOSE(EXP(D43:$H$506)-1),EXP(D43:$H$506)-1)/COUNTA($H43:H$506)),$A$3:$A$7))*NORMSINV($A$10)</f>
        <v>-2.263785235692594E-2</v>
      </c>
      <c r="L42">
        <f t="shared" si="1"/>
        <v>0</v>
      </c>
      <c r="M42" s="130">
        <f t="shared" si="2"/>
        <v>-6.0971443538145605E-2</v>
      </c>
      <c r="N42" s="137" cm="1">
        <f t="array" ref="N42">SQRT(MMULT(MMULT(TRANSPOSE($A$3:$A$7),MMULT(TRANSPOSE(EXP(D43:H294)-1),EXP(D43:H294)-1)/COUNTA(H43:H294)),$A$3:$A$7))*(-1/SQRT(2*PI())*EXP(-1*(NORMSINV($A$10))^2/2)/$A$10)</f>
        <v>-2.208940108945608E-2</v>
      </c>
      <c r="O42" s="136" cm="1">
        <f t="array" ref="O42">SQRT(MMULT(MMULT(TRANSPOSE($A$3:$A$7),MMULT(TRANSPOSE(EXP(D43:$H$506)-1),EXP(D43:$H$506)-1)/COUNTA($H43:H$506)),$A$3:$A$7))*(-1/SQRT(2*PI())*EXP(-1*(NORMSINV($A$10))^2/2)/$A$10)</f>
        <v>-2.5935384253158632E-2</v>
      </c>
      <c r="P42" s="2">
        <f t="shared" si="3"/>
        <v>-6.985281959168603E-2</v>
      </c>
      <c r="Q42" s="130">
        <v>2.5763435653958365E-3</v>
      </c>
    </row>
    <row r="43" spans="3:17" x14ac:dyDescent="0.2">
      <c r="C43" s="42">
        <v>43073</v>
      </c>
      <c r="D43" s="130">
        <v>-7.3346935529539107E-3</v>
      </c>
      <c r="E43" s="130">
        <v>-2.4736727837154856E-2</v>
      </c>
      <c r="F43" s="130">
        <v>-3.8470865724226602E-2</v>
      </c>
      <c r="G43" s="130">
        <v>-1.4992536661866186E-2</v>
      </c>
      <c r="H43" s="130">
        <v>1.1553218380110145E-2</v>
      </c>
      <c r="I43" s="130" cm="1">
        <f t="array" ref="I43">SQRT(MMULT(MMULT(TRANSPOSE($A$3:$A$7),MMULT(TRANSPOSE(EXP(D44:H295)-1),EXP(D44:H295)-1)/COUNTA(H44:H295)),$A$3:$A$7))*NORMSINV($A$10)</f>
        <v>-1.9193887095909582E-2</v>
      </c>
      <c r="J43">
        <f t="shared" si="0"/>
        <v>0</v>
      </c>
      <c r="K43" s="130" cm="1">
        <f t="array" ref="K43">SQRT(MMULT(MMULT(TRANSPOSE($A$3:$A$7),MMULT(TRANSPOSE(EXP(D44:$H$506)-1),EXP(D44:$H$506)-1)/COUNTA($H44:H$506)),$A$3:$A$7))*NORMSINV($A$10)</f>
        <v>-2.2607636391966755E-2</v>
      </c>
      <c r="L43">
        <f t="shared" si="1"/>
        <v>0</v>
      </c>
      <c r="M43" s="130">
        <f t="shared" si="2"/>
        <v>-6.0696400375189009E-2</v>
      </c>
      <c r="N43" s="137" cm="1">
        <f t="array" ref="N43">SQRT(MMULT(MMULT(TRANSPOSE($A$3:$A$7),MMULT(TRANSPOSE(EXP(D44:H295)-1),EXP(D44:H295)-1)/COUNTA(H44:H295)),$A$3:$A$7))*(-1/SQRT(2*PI())*EXP(-1*(NORMSINV($A$10))^2/2)/$A$10)</f>
        <v>-2.1989755445677616E-2</v>
      </c>
      <c r="O43" s="136" cm="1">
        <f t="array" ref="O43">SQRT(MMULT(MMULT(TRANSPOSE($A$3:$A$7),MMULT(TRANSPOSE(EXP(D44:$H$506)-1),EXP(D44:$H$506)-1)/COUNTA($H44:H$506)),$A$3:$A$7))*(-1/SQRT(2*PI())*EXP(-1*(NORMSINV($A$10))^2/2)/$A$10)</f>
        <v>-2.590076689416889E-2</v>
      </c>
      <c r="P43" s="2">
        <f t="shared" si="3"/>
        <v>-6.9537712398432289E-2</v>
      </c>
      <c r="Q43" s="130">
        <v>-1.4548379411760369E-2</v>
      </c>
    </row>
    <row r="44" spans="3:17" x14ac:dyDescent="0.2">
      <c r="C44" s="42">
        <v>43070</v>
      </c>
      <c r="D44" s="130">
        <v>-4.6661662295246729E-3</v>
      </c>
      <c r="E44" s="130">
        <v>-1.2312604051008539E-2</v>
      </c>
      <c r="F44" s="130">
        <v>1.0688163980256784E-3</v>
      </c>
      <c r="G44" s="130">
        <v>-4.0598078289861908E-3</v>
      </c>
      <c r="H44" s="130">
        <v>4.1033151449758601E-3</v>
      </c>
      <c r="I44" s="130" cm="1">
        <f t="array" ref="I44">SQRT(MMULT(MMULT(TRANSPOSE($A$3:$A$7),MMULT(TRANSPOSE(EXP(D45:H296)-1),EXP(D45:H296)-1)/COUNTA(H45:H296)),$A$3:$A$7))*NORMSINV($A$10)</f>
        <v>-1.9226886082764794E-2</v>
      </c>
      <c r="J44">
        <f t="shared" si="0"/>
        <v>0</v>
      </c>
      <c r="K44" s="130" cm="1">
        <f t="array" ref="K44">SQRT(MMULT(MMULT(TRANSPOSE($A$3:$A$7),MMULT(TRANSPOSE(EXP(D45:$H$506)-1),EXP(D45:$H$506)-1)/COUNTA($H45:H$506)),$A$3:$A$7))*NORMSINV($A$10)</f>
        <v>-2.2629518091173341E-2</v>
      </c>
      <c r="L44">
        <f t="shared" si="1"/>
        <v>0</v>
      </c>
      <c r="M44" s="130">
        <f t="shared" si="2"/>
        <v>-6.0800752334129432E-2</v>
      </c>
      <c r="N44" s="137" cm="1">
        <f t="array" ref="N44">SQRT(MMULT(MMULT(TRANSPOSE($A$3:$A$7),MMULT(TRANSPOSE(EXP(D45:H296)-1),EXP(D45:H296)-1)/COUNTA(H45:H296)),$A$3:$A$7))*(-1/SQRT(2*PI())*EXP(-1*(NORMSINV($A$10))^2/2)/$A$10)</f>
        <v>-2.2027561214111872E-2</v>
      </c>
      <c r="O44" s="136" cm="1">
        <f t="array" ref="O44">SQRT(MMULT(MMULT(TRANSPOSE($A$3:$A$7),MMULT(TRANSPOSE(EXP(D45:$H$506)-1),EXP(D45:$H$506)-1)/COUNTA($H45:H$506)),$A$3:$A$7))*(-1/SQRT(2*PI())*EXP(-1*(NORMSINV($A$10))^2/2)/$A$10)</f>
        <v>-2.5925835980586058E-2</v>
      </c>
      <c r="P44" s="2">
        <f t="shared" si="3"/>
        <v>-6.9657264735377436E-2</v>
      </c>
      <c r="Q44" s="130">
        <v>-3.1525711139276115E-3</v>
      </c>
    </row>
    <row r="45" spans="3:17" x14ac:dyDescent="0.2">
      <c r="C45" s="42">
        <v>43069</v>
      </c>
      <c r="D45" s="130">
        <v>1.388680797217302E-2</v>
      </c>
      <c r="E45" s="130">
        <v>1.3242150258754162E-2</v>
      </c>
      <c r="F45" s="130">
        <v>9.9099088807149439E-3</v>
      </c>
      <c r="G45" s="130">
        <v>-3.034053407085846E-3</v>
      </c>
      <c r="H45" s="130">
        <v>6.8016620224972211E-3</v>
      </c>
      <c r="I45" s="130" cm="1">
        <f t="array" ref="I45">SQRT(MMULT(MMULT(TRANSPOSE($A$3:$A$7),MMULT(TRANSPOSE(EXP(D46:H297)-1),EXP(D46:H297)-1)/COUNTA(H46:H297)),$A$3:$A$7))*NORMSINV($A$10)</f>
        <v>-1.9239014606281944E-2</v>
      </c>
      <c r="J45">
        <f t="shared" si="0"/>
        <v>0</v>
      </c>
      <c r="K45" s="130" cm="1">
        <f t="array" ref="K45">SQRT(MMULT(MMULT(TRANSPOSE($A$3:$A$7),MMULT(TRANSPOSE(EXP(D46:$H$506)-1),EXP(D46:$H$506)-1)/COUNTA($H46:H$506)),$A$3:$A$7))*NORMSINV($A$10)</f>
        <v>-2.2636561672694209E-2</v>
      </c>
      <c r="L45">
        <f t="shared" si="1"/>
        <v>0</v>
      </c>
      <c r="M45" s="130">
        <f t="shared" si="2"/>
        <v>-6.083910609309854E-2</v>
      </c>
      <c r="N45" s="137" cm="1">
        <f t="array" ref="N45">SQRT(MMULT(MMULT(TRANSPOSE($A$3:$A$7),MMULT(TRANSPOSE(EXP(D46:H297)-1),EXP(D46:H297)-1)/COUNTA(H46:H297)),$A$3:$A$7))*(-1/SQRT(2*PI())*EXP(-1*(NORMSINV($A$10))^2/2)/$A$10)</f>
        <v>-2.2041456433184829E-2</v>
      </c>
      <c r="O45" s="136" cm="1">
        <f t="array" ref="O45">SQRT(MMULT(MMULT(TRANSPOSE($A$3:$A$7),MMULT(TRANSPOSE(EXP(D46:$H$506)-1),EXP(D46:$H$506)-1)/COUNTA($H46:H$506)),$A$3:$A$7))*(-1/SQRT(2*PI())*EXP(-1*(NORMSINV($A$10))^2/2)/$A$10)</f>
        <v>-2.5933905562027879E-2</v>
      </c>
      <c r="P45" s="2">
        <f t="shared" si="3"/>
        <v>-6.9701205276234995E-2</v>
      </c>
      <c r="Q45" s="130">
        <v>8.2136917147839408E-3</v>
      </c>
    </row>
    <row r="46" spans="3:17" x14ac:dyDescent="0.2">
      <c r="C46" s="42">
        <v>43068</v>
      </c>
      <c r="D46" s="130">
        <v>-2.0960982975648464E-2</v>
      </c>
      <c r="E46" s="130">
        <v>-2.745967931976015E-2</v>
      </c>
      <c r="F46" s="130">
        <v>-1.8309917539179574E-2</v>
      </c>
      <c r="G46" s="130">
        <v>-5.6969418209406229E-2</v>
      </c>
      <c r="H46" s="130">
        <v>-2.2388687103869114E-4</v>
      </c>
      <c r="I46" s="130" cm="1">
        <f t="array" ref="I46">SQRT(MMULT(MMULT(TRANSPOSE($A$3:$A$7),MMULT(TRANSPOSE(EXP(D47:H298)-1),EXP(D47:H298)-1)/COUNTA(H47:H298)),$A$3:$A$7))*NORMSINV($A$10)</f>
        <v>-1.8906565708173766E-2</v>
      </c>
      <c r="J46" s="135">
        <f t="shared" si="0"/>
        <v>1</v>
      </c>
      <c r="K46" s="130" cm="1">
        <f t="array" ref="K46">SQRT(MMULT(MMULT(TRANSPOSE($A$3:$A$7),MMULT(TRANSPOSE(EXP(D47:$H$506)-1),EXP(D47:$H$506)-1)/COUNTA($H47:H$506)),$A$3:$A$7))*NORMSINV($A$10)</f>
        <v>-2.2507163179203225E-2</v>
      </c>
      <c r="L46" s="135">
        <f t="shared" si="1"/>
        <v>1</v>
      </c>
      <c r="M46" s="130">
        <f t="shared" si="2"/>
        <v>-5.9787810369463457E-2</v>
      </c>
      <c r="N46" s="137" cm="1">
        <f t="array" ref="N46">SQRT(MMULT(MMULT(TRANSPOSE($A$3:$A$7),MMULT(TRANSPOSE(EXP(D47:H298)-1),EXP(D47:H298)-1)/COUNTA(H47:H298)),$A$3:$A$7))*(-1/SQRT(2*PI())*EXP(-1*(NORMSINV($A$10))^2/2)/$A$10)</f>
        <v>-2.1660581525926374E-2</v>
      </c>
      <c r="O46" s="136" cm="1">
        <f t="array" ref="O46">SQRT(MMULT(MMULT(TRANSPOSE($A$3:$A$7),MMULT(TRANSPOSE(EXP(D47:$H$506)-1),EXP(D47:$H$506)-1)/COUNTA($H47:H$506)),$A$3:$A$7))*(-1/SQRT(2*PI())*EXP(-1*(NORMSINV($A$10))^2/2)/$A$10)</f>
        <v>-2.5785658299100494E-2</v>
      </c>
      <c r="P46" s="2">
        <f t="shared" si="3"/>
        <v>-6.8496773065692879E-2</v>
      </c>
      <c r="Q46" s="130">
        <v>-2.4314626438951263E-2</v>
      </c>
    </row>
    <row r="47" spans="3:17" x14ac:dyDescent="0.2">
      <c r="C47" s="42">
        <v>43067</v>
      </c>
      <c r="D47" s="130">
        <v>-5.8762243282686217E-3</v>
      </c>
      <c r="E47" s="130">
        <v>-1.8665378026500158E-3</v>
      </c>
      <c r="F47" s="130">
        <v>1.1970447612166072E-2</v>
      </c>
      <c r="G47" s="130">
        <v>2.0952952026064928E-2</v>
      </c>
      <c r="H47" s="130">
        <v>4.9339139014101269E-3</v>
      </c>
      <c r="I47" s="130" cm="1">
        <f t="array" ref="I47">SQRT(MMULT(MMULT(TRANSPOSE($A$3:$A$7),MMULT(TRANSPOSE(EXP(D48:H299)-1),EXP(D48:H299)-1)/COUNTA(H48:H299)),$A$3:$A$7))*NORMSINV($A$10)</f>
        <v>-1.8901876502559287E-2</v>
      </c>
      <c r="J47">
        <f t="shared" si="0"/>
        <v>0</v>
      </c>
      <c r="K47" s="130" cm="1">
        <f t="array" ref="K47">SQRT(MMULT(MMULT(TRANSPOSE($A$3:$A$7),MMULT(TRANSPOSE(EXP(D48:$H$506)-1),EXP(D48:$H$506)-1)/COUNTA($H48:H$506)),$A$3:$A$7))*NORMSINV($A$10)</f>
        <v>-2.2521968623749108E-2</v>
      </c>
      <c r="L47">
        <f t="shared" si="1"/>
        <v>0</v>
      </c>
      <c r="M47" s="130">
        <f t="shared" si="2"/>
        <v>-5.9772981799304854E-2</v>
      </c>
      <c r="N47" s="137" cm="1">
        <f t="array" ref="N47">SQRT(MMULT(MMULT(TRANSPOSE($A$3:$A$7),MMULT(TRANSPOSE(EXP(D48:H299)-1),EXP(D48:H299)-1)/COUNTA(H48:H299)),$A$3:$A$7))*(-1/SQRT(2*PI())*EXP(-1*(NORMSINV($A$10))^2/2)/$A$10)</f>
        <v>-2.1655209269427125E-2</v>
      </c>
      <c r="O47" s="136" cm="1">
        <f t="array" ref="O47">SQRT(MMULT(MMULT(TRANSPOSE($A$3:$A$7),MMULT(TRANSPOSE(EXP(D48:$H$506)-1),EXP(D48:$H$506)-1)/COUNTA($H48:H$506)),$A$3:$A$7))*(-1/SQRT(2*PI())*EXP(-1*(NORMSINV($A$10))^2/2)/$A$10)</f>
        <v>-2.5802620371618776E-2</v>
      </c>
      <c r="P47" s="2">
        <f t="shared" si="3"/>
        <v>-6.8479784498980609E-2</v>
      </c>
      <c r="Q47" s="130">
        <v>6.0877404395035424E-3</v>
      </c>
    </row>
    <row r="48" spans="3:17" x14ac:dyDescent="0.2">
      <c r="C48" s="42">
        <v>43066</v>
      </c>
      <c r="D48" s="130">
        <v>-5.0421187760281341E-3</v>
      </c>
      <c r="E48" s="130">
        <v>8.254167587236922E-3</v>
      </c>
      <c r="F48" s="130">
        <v>7.2999068165429904E-3</v>
      </c>
      <c r="G48" s="130">
        <v>-3.5823835375754271E-3</v>
      </c>
      <c r="H48" s="130">
        <v>5.7494522570927502E-3</v>
      </c>
      <c r="I48" s="130" cm="1">
        <f t="array" ref="I48">SQRT(MMULT(MMULT(TRANSPOSE($A$3:$A$7),MMULT(TRANSPOSE(EXP(D49:H300)-1),EXP(D49:H300)-1)/COUNTA(H49:H300)),$A$3:$A$7))*NORMSINV($A$10)</f>
        <v>-1.890298622254067E-2</v>
      </c>
      <c r="J48">
        <f t="shared" si="0"/>
        <v>0</v>
      </c>
      <c r="K48" s="130" cm="1">
        <f t="array" ref="K48">SQRT(MMULT(MMULT(TRANSPOSE($A$3:$A$7),MMULT(TRANSPOSE(EXP(D49:$H$506)-1),EXP(D49:$H$506)-1)/COUNTA($H49:H$506)),$A$3:$A$7))*NORMSINV($A$10)</f>
        <v>-2.2544831678069414E-2</v>
      </c>
      <c r="L48">
        <f t="shared" si="1"/>
        <v>0</v>
      </c>
      <c r="M48" s="130">
        <f t="shared" si="2"/>
        <v>-5.9776491042011028E-2</v>
      </c>
      <c r="N48" s="137" cm="1">
        <f t="array" ref="N48">SQRT(MMULT(MMULT(TRANSPOSE($A$3:$A$7),MMULT(TRANSPOSE(EXP(D49:H300)-1),EXP(D49:H300)-1)/COUNTA(H49:H300)),$A$3:$A$7))*(-1/SQRT(2*PI())*EXP(-1*(NORMSINV($A$10))^2/2)/$A$10)</f>
        <v>-2.1656480636236871E-2</v>
      </c>
      <c r="O48" s="136" cm="1">
        <f t="array" ref="O48">SQRT(MMULT(MMULT(TRANSPOSE($A$3:$A$7),MMULT(TRANSPOSE(EXP(D49:$H$506)-1),EXP(D49:$H$506)-1)/COUNTA($H49:H$506)),$A$3:$A$7))*(-1/SQRT(2*PI())*EXP(-1*(NORMSINV($A$10))^2/2)/$A$10)</f>
        <v>-2.5828813761771204E-2</v>
      </c>
      <c r="P48" s="2">
        <f t="shared" si="3"/>
        <v>-6.8483804913840957E-2</v>
      </c>
      <c r="Q48" s="130">
        <v>2.5551104455967472E-3</v>
      </c>
    </row>
    <row r="49" spans="3:17" x14ac:dyDescent="0.2">
      <c r="C49" s="42">
        <v>43063</v>
      </c>
      <c r="D49" s="130">
        <v>5.7188103916215133E-5</v>
      </c>
      <c r="E49" s="130">
        <v>2.5482102190701256E-2</v>
      </c>
      <c r="F49" s="130">
        <v>1.8029448943927327E-3</v>
      </c>
      <c r="G49" s="130">
        <v>-2.907681747759976E-3</v>
      </c>
      <c r="H49" s="130">
        <v>1.3575015425848571E-3</v>
      </c>
      <c r="I49" s="130" cm="1">
        <f t="array" ref="I49">SQRT(MMULT(MMULT(TRANSPOSE($A$3:$A$7),MMULT(TRANSPOSE(EXP(D50:H301)-1),EXP(D50:H301)-1)/COUNTA(H50:H301)),$A$3:$A$7))*NORMSINV($A$10)</f>
        <v>-1.8904590109606764E-2</v>
      </c>
      <c r="J49">
        <f t="shared" si="0"/>
        <v>0</v>
      </c>
      <c r="K49" s="130" cm="1">
        <f t="array" ref="K49">SQRT(MMULT(MMULT(TRANSPOSE($A$3:$A$7),MMULT(TRANSPOSE(EXP(D50:$H$506)-1),EXP(D50:$H$506)-1)/COUNTA($H50:H$506)),$A$3:$A$7))*NORMSINV($A$10)</f>
        <v>-2.2562320156717126E-2</v>
      </c>
      <c r="L49">
        <f t="shared" si="1"/>
        <v>0</v>
      </c>
      <c r="M49" s="130">
        <f t="shared" si="2"/>
        <v>-5.9781562978249568E-2</v>
      </c>
      <c r="N49" s="137" cm="1">
        <f t="array" ref="N49">SQRT(MMULT(MMULT(TRANSPOSE($A$3:$A$7),MMULT(TRANSPOSE(EXP(D50:H301)-1),EXP(D50:H301)-1)/COUNTA(H50:H301)),$A$3:$A$7))*(-1/SQRT(2*PI())*EXP(-1*(NORMSINV($A$10))^2/2)/$A$10)</f>
        <v>-2.1658318152742499E-2</v>
      </c>
      <c r="O49" s="136" cm="1">
        <f t="array" ref="O49">SQRT(MMULT(MMULT(TRANSPOSE($A$3:$A$7),MMULT(TRANSPOSE(EXP(D50:$H$506)-1),EXP(D50:$H$506)-1)/COUNTA($H50:H$506)),$A$3:$A$7))*(-1/SQRT(2*PI())*EXP(-1*(NORMSINV($A$10))^2/2)/$A$10)</f>
        <v>-2.584884969126576E-2</v>
      </c>
      <c r="P49" s="2">
        <f t="shared" si="3"/>
        <v>-6.8489615651236888E-2</v>
      </c>
      <c r="Q49" s="130">
        <v>5.2252544215804176E-3</v>
      </c>
    </row>
    <row r="50" spans="3:17" x14ac:dyDescent="0.2">
      <c r="C50" s="42">
        <v>43061</v>
      </c>
      <c r="D50" s="130">
        <v>1.0456799412486261E-2</v>
      </c>
      <c r="E50" s="130">
        <v>1.4523413274444025E-2</v>
      </c>
      <c r="F50" s="130">
        <v>-7.3126486612891698E-3</v>
      </c>
      <c r="G50" s="130">
        <v>4.585963616844372E-4</v>
      </c>
      <c r="H50" s="130">
        <v>-4.4055089361346592E-3</v>
      </c>
      <c r="I50" s="130" cm="1">
        <f t="array" ref="I50">SQRT(MMULT(MMULT(TRANSPOSE($A$3:$A$7),MMULT(TRANSPOSE(EXP(D51:H302)-1),EXP(D51:H302)-1)/COUNTA(H51:H302)),$A$3:$A$7))*NORMSINV($A$10)</f>
        <v>-1.890455474890769E-2</v>
      </c>
      <c r="J50">
        <f t="shared" si="0"/>
        <v>0</v>
      </c>
      <c r="K50" s="130" cm="1">
        <f t="array" ref="K50">SQRT(MMULT(MMULT(TRANSPOSE($A$3:$A$7),MMULT(TRANSPOSE(EXP(D51:$H$506)-1),EXP(D51:$H$506)-1)/COUNTA($H51:H$506)),$A$3:$A$7))*NORMSINV($A$10)</f>
        <v>-2.2585010238334032E-2</v>
      </c>
      <c r="L50">
        <f t="shared" si="1"/>
        <v>0</v>
      </c>
      <c r="M50" s="130">
        <f t="shared" si="2"/>
        <v>-5.9781451157900838E-2</v>
      </c>
      <c r="N50" s="137" cm="1">
        <f t="array" ref="N50">SQRT(MMULT(MMULT(TRANSPOSE($A$3:$A$7),MMULT(TRANSPOSE(EXP(D51:H302)-1),EXP(D51:H302)-1)/COUNTA(H51:H302)),$A$3:$A$7))*(-1/SQRT(2*PI())*EXP(-1*(NORMSINV($A$10))^2/2)/$A$10)</f>
        <v>-2.1658277641244169E-2</v>
      </c>
      <c r="O50" s="136" cm="1">
        <f t="array" ref="O50">SQRT(MMULT(MMULT(TRANSPOSE($A$3:$A$7),MMULT(TRANSPOSE(EXP(D51:$H$506)-1),EXP(D51:$H$506)-1)/COUNTA($H51:H$506)),$A$3:$A$7))*(-1/SQRT(2*PI())*EXP(-1*(NORMSINV($A$10))^2/2)/$A$10)</f>
        <v>-2.587484491272898E-2</v>
      </c>
      <c r="P50" s="2">
        <f t="shared" si="3"/>
        <v>-6.8489487542630734E-2</v>
      </c>
      <c r="Q50" s="130">
        <v>2.7835919179464872E-3</v>
      </c>
    </row>
    <row r="51" spans="3:17" x14ac:dyDescent="0.2">
      <c r="C51" s="42">
        <v>43060</v>
      </c>
      <c r="D51" s="130">
        <v>1.8419685891724959E-2</v>
      </c>
      <c r="E51" s="130">
        <v>1.163393006570426E-2</v>
      </c>
      <c r="F51" s="130">
        <v>1.4316030973795123E-2</v>
      </c>
      <c r="G51" s="130">
        <v>1.0913899170122615E-2</v>
      </c>
      <c r="H51" s="130">
        <v>5.0850969432514222E-3</v>
      </c>
      <c r="I51" s="130" cm="1">
        <f t="array" ref="I51">SQRT(MMULT(MMULT(TRANSPOSE($A$3:$A$7),MMULT(TRANSPOSE(EXP(D52:H303)-1),EXP(D52:H303)-1)/COUNTA(H52:H303)),$A$3:$A$7))*NORMSINV($A$10)</f>
        <v>-1.8971033653820336E-2</v>
      </c>
      <c r="J51">
        <f t="shared" si="0"/>
        <v>0</v>
      </c>
      <c r="K51" s="130" cm="1">
        <f t="array" ref="K51">SQRT(MMULT(MMULT(TRANSPOSE($A$3:$A$7),MMULT(TRANSPOSE(EXP(D52:$H$506)-1),EXP(D52:$H$506)-1)/COUNTA($H52:H$506)),$A$3:$A$7))*NORMSINV($A$10)</f>
        <v>-2.257091004291591E-2</v>
      </c>
      <c r="L51">
        <f t="shared" si="1"/>
        <v>0</v>
      </c>
      <c r="M51" s="130">
        <f t="shared" si="2"/>
        <v>-5.9991675913778554E-2</v>
      </c>
      <c r="N51" s="137" cm="1">
        <f t="array" ref="N51">SQRT(MMULT(MMULT(TRANSPOSE($A$3:$A$7),MMULT(TRANSPOSE(EXP(D52:H303)-1),EXP(D52:H303)-1)/COUNTA(H52:H303)),$A$3:$A$7))*(-1/SQRT(2*PI())*EXP(-1*(NORMSINV($A$10))^2/2)/$A$10)</f>
        <v>-2.1734440163927608E-2</v>
      </c>
      <c r="O51" s="136" cm="1">
        <f t="array" ref="O51">SQRT(MMULT(MMULT(TRANSPOSE($A$3:$A$7),MMULT(TRANSPOSE(EXP(D52:$H$506)-1),EXP(D52:$H$506)-1)/COUNTA($H52:H$506)),$A$3:$A$7))*(-1/SQRT(2*PI())*EXP(-1*(NORMSINV($A$10))^2/2)/$A$10)</f>
        <v>-2.5858690819114103E-2</v>
      </c>
      <c r="P51" s="2">
        <f t="shared" si="3"/>
        <v>-6.8730334586654646E-2</v>
      </c>
      <c r="Q51" s="130">
        <v>1.2156591853351155E-2</v>
      </c>
    </row>
    <row r="52" spans="3:17" x14ac:dyDescent="0.2">
      <c r="C52" s="42">
        <v>43059</v>
      </c>
      <c r="D52" s="130">
        <v>-9.99504872997072E-4</v>
      </c>
      <c r="E52" s="130">
        <v>-3.1645817754930639E-3</v>
      </c>
      <c r="F52" s="130">
        <v>1.5763027342826847E-3</v>
      </c>
      <c r="G52" s="130">
        <v>4.6476148363979964E-3</v>
      </c>
      <c r="H52" s="130">
        <v>-1.8110761963733904E-3</v>
      </c>
      <c r="I52" s="130" cm="1">
        <f t="array" ref="I52">SQRT(MMULT(MMULT(TRANSPOSE($A$3:$A$7),MMULT(TRANSPOSE(EXP(D53:H304)-1),EXP(D53:H304)-1)/COUNTA(H53:H304)),$A$3:$A$7))*NORMSINV($A$10)</f>
        <v>-1.8973353621140568E-2</v>
      </c>
      <c r="J52">
        <f t="shared" si="0"/>
        <v>0</v>
      </c>
      <c r="K52" s="130" cm="1">
        <f t="array" ref="K52">SQRT(MMULT(MMULT(TRANSPOSE($A$3:$A$7),MMULT(TRANSPOSE(EXP(D53:$H$506)-1),EXP(D53:$H$506)-1)/COUNTA($H53:H$506)),$A$3:$A$7))*NORMSINV($A$10)</f>
        <v>-2.2595753442615572E-2</v>
      </c>
      <c r="L52">
        <f t="shared" si="1"/>
        <v>0</v>
      </c>
      <c r="M52" s="130">
        <f t="shared" si="2"/>
        <v>-5.9999012294607648E-2</v>
      </c>
      <c r="N52" s="137" cm="1">
        <f t="array" ref="N52">SQRT(MMULT(MMULT(TRANSPOSE($A$3:$A$7),MMULT(TRANSPOSE(EXP(D53:H304)-1),EXP(D53:H304)-1)/COUNTA(H53:H304)),$A$3:$A$7))*(-1/SQRT(2*PI())*EXP(-1*(NORMSINV($A$10))^2/2)/$A$10)</f>
        <v>-2.1737098068173834E-2</v>
      </c>
      <c r="O52" s="136" cm="1">
        <f t="array" ref="O52">SQRT(MMULT(MMULT(TRANSPOSE($A$3:$A$7),MMULT(TRANSPOSE(EXP(D53:$H$506)-1),EXP(D53:$H$506)-1)/COUNTA($H53:H$506)),$A$3:$A$7))*(-1/SQRT(2*PI())*EXP(-1*(NORMSINV($A$10))^2/2)/$A$10)</f>
        <v>-2.5887153020704899E-2</v>
      </c>
      <c r="P52" s="2">
        <f t="shared" si="3"/>
        <v>-6.8738739617875355E-2</v>
      </c>
      <c r="Q52" s="130">
        <v>5.3591003113053024E-5</v>
      </c>
    </row>
    <row r="53" spans="3:17" x14ac:dyDescent="0.2">
      <c r="C53" s="42">
        <v>43056</v>
      </c>
      <c r="D53" s="130">
        <v>-5.5678481211623963E-3</v>
      </c>
      <c r="E53" s="130">
        <v>-6.5368368867027103E-3</v>
      </c>
      <c r="F53" s="130">
        <v>-9.6617524274448773E-3</v>
      </c>
      <c r="G53" s="130">
        <v>-1.188559718779182E-2</v>
      </c>
      <c r="H53" s="130">
        <v>-9.2300965755908841E-3</v>
      </c>
      <c r="I53" s="130" cm="1">
        <f t="array" ref="I53">SQRT(MMULT(MMULT(TRANSPOSE($A$3:$A$7),MMULT(TRANSPOSE(EXP(D54:H305)-1),EXP(D54:H305)-1)/COUNTA(H54:H305)),$A$3:$A$7))*NORMSINV($A$10)</f>
        <v>-1.8948199362421175E-2</v>
      </c>
      <c r="J53">
        <f t="shared" si="0"/>
        <v>0</v>
      </c>
      <c r="K53" s="130" cm="1">
        <f t="array" ref="K53">SQRT(MMULT(MMULT(TRANSPOSE($A$3:$A$7),MMULT(TRANSPOSE(EXP(D54:$H$506)-1),EXP(D54:$H$506)-1)/COUNTA($H54:H$506)),$A$3:$A$7))*NORMSINV($A$10)</f>
        <v>-2.2601425367991698E-2</v>
      </c>
      <c r="L53">
        <f t="shared" si="1"/>
        <v>0</v>
      </c>
      <c r="M53" s="130">
        <f t="shared" si="2"/>
        <v>-5.9919467544201216E-2</v>
      </c>
      <c r="N53" s="137" cm="1">
        <f t="array" ref="N53">SQRT(MMULT(MMULT(TRANSPOSE($A$3:$A$7),MMULT(TRANSPOSE(EXP(D54:H305)-1),EXP(D54:H305)-1)/COUNTA(H54:H305)),$A$3:$A$7))*(-1/SQRT(2*PI())*EXP(-1*(NORMSINV($A$10))^2/2)/$A$10)</f>
        <v>-2.1708279726433428E-2</v>
      </c>
      <c r="O53" s="136" cm="1">
        <f t="array" ref="O53">SQRT(MMULT(MMULT(TRANSPOSE($A$3:$A$7),MMULT(TRANSPOSE(EXP(D54:$H$506)-1),EXP(D54:$H$506)-1)/COUNTA($H54:H$506)),$A$3:$A$7))*(-1/SQRT(2*PI())*EXP(-1*(NORMSINV($A$10))^2/2)/$A$10)</f>
        <v>-2.5893651144368122E-2</v>
      </c>
      <c r="P53" s="2">
        <f t="shared" si="3"/>
        <v>-6.8647608019586567E-2</v>
      </c>
      <c r="Q53" s="130">
        <v>-8.5371989529119709E-3</v>
      </c>
    </row>
    <row r="54" spans="3:17" x14ac:dyDescent="0.2">
      <c r="C54" s="42">
        <v>43055</v>
      </c>
      <c r="D54" s="130">
        <v>1.1876414138870261E-2</v>
      </c>
      <c r="E54" s="130">
        <v>9.3641954011213988E-3</v>
      </c>
      <c r="F54" s="130">
        <v>2.6475477411102375E-3</v>
      </c>
      <c r="G54" s="130">
        <v>1.749135266703641E-2</v>
      </c>
      <c r="H54" s="130">
        <v>1.149435467001016E-2</v>
      </c>
      <c r="I54" s="130" cm="1">
        <f t="array" ref="I54">SQRT(MMULT(MMULT(TRANSPOSE($A$3:$A$7),MMULT(TRANSPOSE(EXP(D55:H306)-1),EXP(D55:H306)-1)/COUNTA(H55:H306)),$A$3:$A$7))*NORMSINV($A$10)</f>
        <v>-1.8948782559137033E-2</v>
      </c>
      <c r="J54">
        <f t="shared" si="0"/>
        <v>0</v>
      </c>
      <c r="K54" s="130" cm="1">
        <f t="array" ref="K54">SQRT(MMULT(MMULT(TRANSPOSE($A$3:$A$7),MMULT(TRANSPOSE(EXP(D55:$H$506)-1),EXP(D55:$H$506)-1)/COUNTA($H55:H$506)),$A$3:$A$7))*NORMSINV($A$10)</f>
        <v>-2.259642580199122E-2</v>
      </c>
      <c r="L54">
        <f t="shared" si="1"/>
        <v>0</v>
      </c>
      <c r="M54" s="130">
        <f t="shared" si="2"/>
        <v>-5.9921311774147251E-2</v>
      </c>
      <c r="N54" s="137" cm="1">
        <f t="array" ref="N54">SQRT(MMULT(MMULT(TRANSPOSE($A$3:$A$7),MMULT(TRANSPOSE(EXP(D55:H306)-1),EXP(D55:H306)-1)/COUNTA(H55:H306)),$A$3:$A$7))*(-1/SQRT(2*PI())*EXP(-1*(NORMSINV($A$10))^2/2)/$A$10)</f>
        <v>-2.1708947874218933E-2</v>
      </c>
      <c r="O54" s="136" cm="1">
        <f t="array" ref="O54">SQRT(MMULT(MMULT(TRANSPOSE($A$3:$A$7),MMULT(TRANSPOSE(EXP(D55:$H$506)-1),EXP(D55:$H$506)-1)/COUNTA($H55:H$506)),$A$3:$A$7))*(-1/SQRT(2*PI())*EXP(-1*(NORMSINV($A$10))^2/2)/$A$10)</f>
        <v>-2.5887923318986233E-2</v>
      </c>
      <c r="P54" s="2">
        <f t="shared" si="3"/>
        <v>-6.8649720888402363E-2</v>
      </c>
      <c r="Q54" s="130">
        <v>1.0642468362011635E-2</v>
      </c>
    </row>
    <row r="55" spans="3:17" x14ac:dyDescent="0.2">
      <c r="C55" s="42">
        <v>43054</v>
      </c>
      <c r="D55" s="130">
        <v>-1.3277893695221053E-2</v>
      </c>
      <c r="E55" s="130">
        <v>-8.968375456890788E-3</v>
      </c>
      <c r="F55" s="130">
        <v>-7.8026005352264559E-3</v>
      </c>
      <c r="G55" s="130">
        <v>-1.8513856712861185E-2</v>
      </c>
      <c r="H55" s="130">
        <v>-7.2274887086487211E-3</v>
      </c>
      <c r="I55" s="130" cm="1">
        <f t="array" ref="I55">SQRT(MMULT(MMULT(TRANSPOSE($A$3:$A$7),MMULT(TRANSPOSE(EXP(D56:H307)-1),EXP(D56:H307)-1)/COUNTA(H56:H307)),$A$3:$A$7))*NORMSINV($A$10)</f>
        <v>-1.9009697249571279E-2</v>
      </c>
      <c r="J55">
        <f t="shared" si="0"/>
        <v>0</v>
      </c>
      <c r="K55" s="130" cm="1">
        <f t="array" ref="K55">SQRT(MMULT(MMULT(TRANSPOSE($A$3:$A$7),MMULT(TRANSPOSE(EXP(D56:$H$506)-1),EXP(D56:$H$506)-1)/COUNTA($H56:H$506)),$A$3:$A$7))*NORMSINV($A$10)</f>
        <v>-2.2588836707399997E-2</v>
      </c>
      <c r="L55">
        <f t="shared" si="1"/>
        <v>0</v>
      </c>
      <c r="M55" s="130">
        <f t="shared" si="2"/>
        <v>-6.0113940938883545E-2</v>
      </c>
      <c r="N55" s="137" cm="1">
        <f t="array" ref="N55">SQRT(MMULT(MMULT(TRANSPOSE($A$3:$A$7),MMULT(TRANSPOSE(EXP(D56:H307)-1),EXP(D56:H307)-1)/COUNTA(H56:H307)),$A$3:$A$7))*(-1/SQRT(2*PI())*EXP(-1*(NORMSINV($A$10))^2/2)/$A$10)</f>
        <v>-2.1778735673793088E-2</v>
      </c>
      <c r="O55" s="136" cm="1">
        <f t="array" ref="O55">SQRT(MMULT(MMULT(TRANSPOSE($A$3:$A$7),MMULT(TRANSPOSE(EXP(D56:$H$506)-1),EXP(D56:$H$506)-1)/COUNTA($H56:H$506)),$A$3:$A$7))*(-1/SQRT(2*PI())*EXP(-1*(NORMSINV($A$10))^2/2)/$A$10)</f>
        <v>-2.5879228762574539E-2</v>
      </c>
      <c r="P55" s="2">
        <f t="shared" si="3"/>
        <v>-6.887040928794802E-2</v>
      </c>
      <c r="Q55" s="130">
        <v>-1.1087122276077561E-2</v>
      </c>
    </row>
    <row r="56" spans="3:17" x14ac:dyDescent="0.2">
      <c r="C56" s="42">
        <v>43053</v>
      </c>
      <c r="D56" s="130">
        <v>-1.5233205072380863E-2</v>
      </c>
      <c r="E56" s="130">
        <v>6.7695652331025069E-3</v>
      </c>
      <c r="F56" s="130">
        <v>1.4288113661040619E-3</v>
      </c>
      <c r="G56" s="130">
        <v>3.2242663900275228E-3</v>
      </c>
      <c r="H56" s="130">
        <v>-1.4616989779894921E-3</v>
      </c>
      <c r="I56" s="130" cm="1">
        <f t="array" ref="I56">SQRT(MMULT(MMULT(TRANSPOSE($A$3:$A$7),MMULT(TRANSPOSE(EXP(D57:H308)-1),EXP(D57:H308)-1)/COUNTA(H57:H308)),$A$3:$A$7))*NORMSINV($A$10)</f>
        <v>-1.9177241251799423E-2</v>
      </c>
      <c r="J56">
        <f t="shared" si="0"/>
        <v>0</v>
      </c>
      <c r="K56" s="130" cm="1">
        <f t="array" ref="K56">SQRT(MMULT(MMULT(TRANSPOSE($A$3:$A$7),MMULT(TRANSPOSE(EXP(D57:$H$506)-1),EXP(D57:$H$506)-1)/COUNTA($H57:H$506)),$A$3:$A$7))*NORMSINV($A$10)</f>
        <v>-2.2613641944953144E-2</v>
      </c>
      <c r="L56">
        <f t="shared" si="1"/>
        <v>0</v>
      </c>
      <c r="M56" s="130">
        <f t="shared" si="2"/>
        <v>-6.0643761594224806E-2</v>
      </c>
      <c r="N56" s="137" cm="1">
        <f t="array" ref="N56">SQRT(MMULT(MMULT(TRANSPOSE($A$3:$A$7),MMULT(TRANSPOSE(EXP(D57:H308)-1),EXP(D57:H308)-1)/COUNTA(H57:H308)),$A$3:$A$7))*(-1/SQRT(2*PI())*EXP(-1*(NORMSINV($A$10))^2/2)/$A$10)</f>
        <v>-2.1970684892676017E-2</v>
      </c>
      <c r="O56" s="136" cm="1">
        <f t="array" ref="O56">SQRT(MMULT(MMULT(TRANSPOSE($A$3:$A$7),MMULT(TRANSPOSE(EXP(D57:$H$506)-1),EXP(D57:$H$506)-1)/COUNTA($H57:H$506)),$A$3:$A$7))*(-1/SQRT(2*PI())*EXP(-1*(NORMSINV($A$10))^2/2)/$A$10)</f>
        <v>-2.590764724314807E-2</v>
      </c>
      <c r="P56" s="2">
        <f t="shared" si="3"/>
        <v>-6.9477406014708282E-2</v>
      </c>
      <c r="Q56" s="130">
        <v>-1.0253129730975301E-3</v>
      </c>
    </row>
    <row r="57" spans="3:17" x14ac:dyDescent="0.2">
      <c r="C57" s="42">
        <v>43052</v>
      </c>
      <c r="D57" s="130">
        <v>-4.0155025578489309E-3</v>
      </c>
      <c r="E57" s="130">
        <v>3.3888114737771042E-3</v>
      </c>
      <c r="F57" s="130">
        <v>7.1502932359483132E-4</v>
      </c>
      <c r="G57" s="130">
        <v>1.5810186993415142E-2</v>
      </c>
      <c r="H57" s="130">
        <v>9.4828507197339297E-3</v>
      </c>
      <c r="I57" s="130" cm="1">
        <f t="array" ref="I57">SQRT(MMULT(MMULT(TRANSPOSE($A$3:$A$7),MMULT(TRANSPOSE(EXP(D58:H309)-1),EXP(D58:H309)-1)/COUNTA(H58:H309)),$A$3:$A$7))*NORMSINV($A$10)</f>
        <v>-1.9164323190626244E-2</v>
      </c>
      <c r="J57">
        <f t="shared" si="0"/>
        <v>0</v>
      </c>
      <c r="K57" s="130" cm="1">
        <f t="array" ref="K57">SQRT(MMULT(MMULT(TRANSPOSE($A$3:$A$7),MMULT(TRANSPOSE(EXP(D58:$H$506)-1),EXP(D58:$H$506)-1)/COUNTA($H58:H$506)),$A$3:$A$7))*NORMSINV($A$10)</f>
        <v>-2.2631849070073318E-2</v>
      </c>
      <c r="L57">
        <f t="shared" si="1"/>
        <v>0</v>
      </c>
      <c r="M57" s="130">
        <f t="shared" si="2"/>
        <v>-6.0602911097964174E-2</v>
      </c>
      <c r="N57" s="137" cm="1">
        <f t="array" ref="N57">SQRT(MMULT(MMULT(TRANSPOSE($A$3:$A$7),MMULT(TRANSPOSE(EXP(D58:H309)-1),EXP(D58:H309)-1)/COUNTA(H58:H309)),$A$3:$A$7))*(-1/SQRT(2*PI())*EXP(-1*(NORMSINV($A$10))^2/2)/$A$10)</f>
        <v>-2.1955885128323381E-2</v>
      </c>
      <c r="O57" s="136" cm="1">
        <f t="array" ref="O57">SQRT(MMULT(MMULT(TRANSPOSE($A$3:$A$7),MMULT(TRANSPOSE(EXP(D58:$H$506)-1),EXP(D58:$H$506)-1)/COUNTA($H58:H$506)),$A$3:$A$7))*(-1/SQRT(2*PI())*EXP(-1*(NORMSINV($A$10))^2/2)/$A$10)</f>
        <v>-2.592850650040851E-2</v>
      </c>
      <c r="P57" s="2">
        <f t="shared" si="3"/>
        <v>-6.9430605050520178E-2</v>
      </c>
      <c r="Q57" s="130">
        <v>5.1132356951951088E-3</v>
      </c>
    </row>
    <row r="58" spans="3:17" x14ac:dyDescent="0.2">
      <c r="C58" s="42">
        <v>43049</v>
      </c>
      <c r="D58" s="130">
        <v>-3.3153194886546091E-3</v>
      </c>
      <c r="E58" s="130">
        <v>-3.3533520581676903E-3</v>
      </c>
      <c r="F58" s="130">
        <v>-2.619414519376737E-3</v>
      </c>
      <c r="G58" s="130">
        <v>-9.7429772041792186E-3</v>
      </c>
      <c r="H58" s="130">
        <v>4.3196494728959976E-3</v>
      </c>
      <c r="I58" s="130" cm="1">
        <f t="array" ref="I58">SQRT(MMULT(MMULT(TRANSPOSE($A$3:$A$7),MMULT(TRANSPOSE(EXP(D59:H310)-1),EXP(D59:H310)-1)/COUNTA(H59:H310)),$A$3:$A$7))*NORMSINV($A$10)</f>
        <v>-1.987637025945331E-2</v>
      </c>
      <c r="J58">
        <f t="shared" si="0"/>
        <v>0</v>
      </c>
      <c r="K58" s="130" cm="1">
        <f t="array" ref="K58">SQRT(MMULT(MMULT(TRANSPOSE($A$3:$A$7),MMULT(TRANSPOSE(EXP(D59:$H$506)-1),EXP(D59:$H$506)-1)/COUNTA($H59:H$506)),$A$3:$A$7))*NORMSINV($A$10)</f>
        <v>-2.265480807448865E-2</v>
      </c>
      <c r="L58">
        <f t="shared" si="1"/>
        <v>0</v>
      </c>
      <c r="M58" s="130">
        <f t="shared" si="2"/>
        <v>-6.285460163670438E-2</v>
      </c>
      <c r="N58" s="137" cm="1">
        <f t="array" ref="N58">SQRT(MMULT(MMULT(TRANSPOSE($A$3:$A$7),MMULT(TRANSPOSE(EXP(D59:H310)-1),EXP(D59:H310)-1)/COUNTA(H59:H310)),$A$3:$A$7))*(-1/SQRT(2*PI())*EXP(-1*(NORMSINV($A$10))^2/2)/$A$10)</f>
        <v>-2.2771652191611754E-2</v>
      </c>
      <c r="O58" s="136" cm="1">
        <f t="array" ref="O58">SQRT(MMULT(MMULT(TRANSPOSE($A$3:$A$7),MMULT(TRANSPOSE(EXP(D59:$H$506)-1),EXP(D59:$H$506)-1)/COUNTA($H59:H$506)),$A$3:$A$7))*(-1/SQRT(2*PI())*EXP(-1*(NORMSINV($A$10))^2/2)/$A$10)</f>
        <v>-2.5954809817180492E-2</v>
      </c>
      <c r="P58" s="2">
        <f t="shared" si="3"/>
        <v>-7.2010287010658175E-2</v>
      </c>
      <c r="Q58" s="130">
        <v>-2.9280456295465991E-3</v>
      </c>
    </row>
    <row r="59" spans="3:17" x14ac:dyDescent="0.2">
      <c r="C59" s="42">
        <v>43048</v>
      </c>
      <c r="D59" s="130">
        <v>-2.0446808612152229E-3</v>
      </c>
      <c r="E59" s="130">
        <v>-3.3156382322593572E-3</v>
      </c>
      <c r="F59" s="130">
        <v>-5.5737432000680272E-3</v>
      </c>
      <c r="G59" s="130">
        <v>-1.3014520047449376E-2</v>
      </c>
      <c r="H59" s="130">
        <v>2.2810437273735199E-3</v>
      </c>
      <c r="I59" s="130" cm="1">
        <f t="array" ref="I59">SQRT(MMULT(MMULT(TRANSPOSE($A$3:$A$7),MMULT(TRANSPOSE(EXP(D60:H311)-1),EXP(D60:H311)-1)/COUNTA(H60:H311)),$A$3:$A$7))*NORMSINV($A$10)</f>
        <v>-1.9947964398873197E-2</v>
      </c>
      <c r="J59">
        <f t="shared" si="0"/>
        <v>0</v>
      </c>
      <c r="K59" s="130" cm="1">
        <f t="array" ref="K59">SQRT(MMULT(MMULT(TRANSPOSE($A$3:$A$7),MMULT(TRANSPOSE(EXP(D60:$H$506)-1),EXP(D60:$H$506)-1)/COUNTA($H60:H$506)),$A$3:$A$7))*NORMSINV($A$10)</f>
        <v>-2.2675172696620831E-2</v>
      </c>
      <c r="L59">
        <f t="shared" si="1"/>
        <v>0</v>
      </c>
      <c r="M59" s="130">
        <f t="shared" si="2"/>
        <v>-6.3081002184390875E-2</v>
      </c>
      <c r="N59" s="137" cm="1">
        <f t="array" ref="N59">SQRT(MMULT(MMULT(TRANSPOSE($A$3:$A$7),MMULT(TRANSPOSE(EXP(D60:H311)-1),EXP(D60:H311)-1)/COUNTA(H60:H311)),$A$3:$A$7))*(-1/SQRT(2*PI())*EXP(-1*(NORMSINV($A$10))^2/2)/$A$10)</f>
        <v>-2.2853675056981354E-2</v>
      </c>
      <c r="O59" s="136" cm="1">
        <f t="array" ref="O59">SQRT(MMULT(MMULT(TRANSPOSE($A$3:$A$7),MMULT(TRANSPOSE(EXP(D60:$H$506)-1),EXP(D60:$H$506)-1)/COUNTA($H60:H$506)),$A$3:$A$7))*(-1/SQRT(2*PI())*EXP(-1*(NORMSINV($A$10))^2/2)/$A$10)</f>
        <v>-2.5978140842219489E-2</v>
      </c>
      <c r="P59" s="2">
        <f t="shared" si="3"/>
        <v>-7.2269666085439457E-2</v>
      </c>
      <c r="Q59" s="130">
        <v>-4.3115056618452628E-3</v>
      </c>
    </row>
    <row r="60" spans="3:17" x14ac:dyDescent="0.2">
      <c r="C60" s="42">
        <v>43047</v>
      </c>
      <c r="D60" s="130">
        <v>8.1472882155077444E-3</v>
      </c>
      <c r="E60" s="130">
        <v>8.6079836403639559E-3</v>
      </c>
      <c r="F60" s="130">
        <v>3.4354183579071431E-3</v>
      </c>
      <c r="G60" s="130">
        <v>2.8037792618664263E-3</v>
      </c>
      <c r="H60" s="130">
        <v>6.874529609975432E-3</v>
      </c>
      <c r="I60" s="130" cm="1">
        <f t="array" ref="I60">SQRT(MMULT(MMULT(TRANSPOSE($A$3:$A$7),MMULT(TRANSPOSE(EXP(D61:H312)-1),EXP(D61:H312)-1)/COUNTA(H61:H312)),$A$3:$A$7))*NORMSINV($A$10)</f>
        <v>-1.9936209871388347E-2</v>
      </c>
      <c r="J60">
        <f t="shared" si="0"/>
        <v>0</v>
      </c>
      <c r="K60" s="130" cm="1">
        <f t="array" ref="K60">SQRT(MMULT(MMULT(TRANSPOSE($A$3:$A$7),MMULT(TRANSPOSE(EXP(D61:$H$506)-1),EXP(D61:$H$506)-1)/COUNTA($H61:H$506)),$A$3:$A$7))*NORMSINV($A$10)</f>
        <v>-2.2690972704532728E-2</v>
      </c>
      <c r="L60">
        <f t="shared" si="1"/>
        <v>0</v>
      </c>
      <c r="M60" s="130">
        <f t="shared" si="2"/>
        <v>-6.3043831104719686E-2</v>
      </c>
      <c r="N60" s="137" cm="1">
        <f t="array" ref="N60">SQRT(MMULT(MMULT(TRANSPOSE($A$3:$A$7),MMULT(TRANSPOSE(EXP(D61:H312)-1),EXP(D61:H312)-1)/COUNTA(H61:H312)),$A$3:$A$7))*(-1/SQRT(2*PI())*EXP(-1*(NORMSINV($A$10))^2/2)/$A$10)</f>
        <v>-2.2840208311893206E-2</v>
      </c>
      <c r="O60" s="136" cm="1">
        <f t="array" ref="O60">SQRT(MMULT(MMULT(TRANSPOSE($A$3:$A$7),MMULT(TRANSPOSE(EXP(D61:$H$506)-1),EXP(D61:$H$506)-1)/COUNTA($H61:H$506)),$A$3:$A$7))*(-1/SQRT(2*PI())*EXP(-1*(NORMSINV($A$10))^2/2)/$A$10)</f>
        <v>-2.5996242350699052E-2</v>
      </c>
      <c r="P60" s="2">
        <f t="shared" si="3"/>
        <v>-7.2227080498292018E-2</v>
      </c>
      <c r="Q60" s="130">
        <v>5.9945919357192439E-3</v>
      </c>
    </row>
    <row r="61" spans="3:17" x14ac:dyDescent="0.2">
      <c r="C61" s="42">
        <v>43046</v>
      </c>
      <c r="D61" s="130">
        <v>3.2084910112120924E-3</v>
      </c>
      <c r="E61" s="130">
        <v>2.2372559059250052E-3</v>
      </c>
      <c r="F61" s="130">
        <v>-2.3707836379158256E-3</v>
      </c>
      <c r="G61" s="130">
        <v>-2.141390828289089E-2</v>
      </c>
      <c r="H61" s="130">
        <v>1.0749539064648412E-2</v>
      </c>
      <c r="I61" s="130" cm="1">
        <f t="array" ref="I61">SQRT(MMULT(MMULT(TRANSPOSE($A$3:$A$7),MMULT(TRANSPOSE(EXP(D62:H313)-1),EXP(D62:H313)-1)/COUNTA(H62:H313)),$A$3:$A$7))*NORMSINV($A$10)</f>
        <v>-2.025019800101099E-2</v>
      </c>
      <c r="J61">
        <f t="shared" si="0"/>
        <v>0</v>
      </c>
      <c r="K61" s="130" cm="1">
        <f t="array" ref="K61">SQRT(MMULT(MMULT(TRANSPOSE($A$3:$A$7),MMULT(TRANSPOSE(EXP(D62:$H$506)-1),EXP(D62:$H$506)-1)/COUNTA($H62:H$506)),$A$3:$A$7))*NORMSINV($A$10)</f>
        <v>-2.2715884320515408E-2</v>
      </c>
      <c r="L61">
        <f t="shared" si="1"/>
        <v>0</v>
      </c>
      <c r="M61" s="130">
        <f t="shared" si="2"/>
        <v>-6.4036748752583431E-2</v>
      </c>
      <c r="N61" s="137" cm="1">
        <f t="array" ref="N61">SQRT(MMULT(MMULT(TRANSPOSE($A$3:$A$7),MMULT(TRANSPOSE(EXP(D62:H313)-1),EXP(D62:H313)-1)/COUNTA(H62:H313)),$A$3:$A$7))*(-1/SQRT(2*PI())*EXP(-1*(NORMSINV($A$10))^2/2)/$A$10)</f>
        <v>-2.3199933371686802E-2</v>
      </c>
      <c r="O61" s="136" cm="1">
        <f t="array" ref="O61">SQRT(MMULT(MMULT(TRANSPOSE($A$3:$A$7),MMULT(TRANSPOSE(EXP(D62:$H$506)-1),EXP(D62:$H$506)-1)/COUNTA($H62:H$506)),$A$3:$A$7))*(-1/SQRT(2*PI())*EXP(-1*(NORMSINV($A$10))^2/2)/$A$10)</f>
        <v>-2.6024782705264985E-2</v>
      </c>
      <c r="P61" s="2">
        <f t="shared" si="3"/>
        <v>-7.3364631018680043E-2</v>
      </c>
      <c r="Q61" s="130">
        <v>-1.458661370814531E-3</v>
      </c>
    </row>
    <row r="62" spans="3:17" x14ac:dyDescent="0.2">
      <c r="C62" s="42">
        <v>43045</v>
      </c>
      <c r="D62" s="130">
        <v>1.0093840451971856E-2</v>
      </c>
      <c r="E62" s="130">
        <v>8.1174305041962509E-3</v>
      </c>
      <c r="F62" s="130">
        <v>3.9145324841498748E-3</v>
      </c>
      <c r="G62" s="130">
        <v>5.9984007396616298E-4</v>
      </c>
      <c r="H62" s="130">
        <v>-6.1403167982110483E-3</v>
      </c>
      <c r="I62" s="130" cm="1">
        <f t="array" ref="I62">SQRT(MMULT(MMULT(TRANSPOSE($A$3:$A$7),MMULT(TRANSPOSE(EXP(D63:H314)-1),EXP(D63:H314)-1)/COUNTA(H63:H314)),$A$3:$A$7))*NORMSINV($A$10)</f>
        <v>-2.0300543541495204E-2</v>
      </c>
      <c r="J62">
        <f t="shared" si="0"/>
        <v>0</v>
      </c>
      <c r="K62" s="130" cm="1">
        <f t="array" ref="K62">SQRT(MMULT(MMULT(TRANSPOSE($A$3:$A$7),MMULT(TRANSPOSE(EXP(D63:$H$506)-1),EXP(D63:$H$506)-1)/COUNTA($H63:H$506)),$A$3:$A$7))*NORMSINV($A$10)</f>
        <v>-2.2738462482189834E-2</v>
      </c>
      <c r="L62">
        <f t="shared" si="1"/>
        <v>0</v>
      </c>
      <c r="M62" s="130">
        <f t="shared" si="2"/>
        <v>-6.4195955330545756E-2</v>
      </c>
      <c r="N62" s="137" cm="1">
        <f t="array" ref="N62">SQRT(MMULT(MMULT(TRANSPOSE($A$3:$A$7),MMULT(TRANSPOSE(EXP(D63:H314)-1),EXP(D63:H314)-1)/COUNTA(H63:H314)),$A$3:$A$7))*(-1/SQRT(2*PI())*EXP(-1*(NORMSINV($A$10))^2/2)/$A$10)</f>
        <v>-2.3257612471157187E-2</v>
      </c>
      <c r="O62" s="136" cm="1">
        <f t="array" ref="O62">SQRT(MMULT(MMULT(TRANSPOSE($A$3:$A$7),MMULT(TRANSPOSE(EXP(D63:$H$506)-1),EXP(D63:$H$506)-1)/COUNTA($H63:H$506)),$A$3:$A$7))*(-1/SQRT(2*PI())*EXP(-1*(NORMSINV($A$10))^2/2)/$A$10)</f>
        <v>-2.6050649704021035E-2</v>
      </c>
      <c r="P62" s="2">
        <f t="shared" si="3"/>
        <v>-7.3547028346393872E-2</v>
      </c>
      <c r="Q62" s="130">
        <v>3.339228395053846E-3</v>
      </c>
    </row>
    <row r="63" spans="3:17" x14ac:dyDescent="0.2">
      <c r="C63" s="42">
        <v>43042</v>
      </c>
      <c r="D63" s="130">
        <v>2.5778642162111239E-2</v>
      </c>
      <c r="E63" s="130">
        <v>1.5758643123949818E-2</v>
      </c>
      <c r="F63" s="130">
        <v>1.0701498256046561E-3</v>
      </c>
      <c r="G63" s="130">
        <v>3.4557317667186934E-3</v>
      </c>
      <c r="H63" s="130">
        <v>8.0916561896607656E-4</v>
      </c>
      <c r="I63" s="130" cm="1">
        <f t="array" ref="I63">SQRT(MMULT(MMULT(TRANSPOSE($A$3:$A$7),MMULT(TRANSPOSE(EXP(D64:H315)-1),EXP(D64:H315)-1)/COUNTA(H64:H315)),$A$3:$A$7))*NORMSINV($A$10)</f>
        <v>-2.0258332645072607E-2</v>
      </c>
      <c r="J63">
        <f t="shared" si="0"/>
        <v>0</v>
      </c>
      <c r="K63" s="130" cm="1">
        <f t="array" ref="K63">SQRT(MMULT(MMULT(TRANSPOSE($A$3:$A$7),MMULT(TRANSPOSE(EXP(D64:$H$506)-1),EXP(D64:$H$506)-1)/COUNTA($H64:H$506)),$A$3:$A$7))*NORMSINV($A$10)</f>
        <v>-2.2740046639596181E-2</v>
      </c>
      <c r="L63">
        <f t="shared" si="1"/>
        <v>0</v>
      </c>
      <c r="M63" s="130">
        <f t="shared" si="2"/>
        <v>-6.4062472755772898E-2</v>
      </c>
      <c r="N63" s="137" cm="1">
        <f t="array" ref="N63">SQRT(MMULT(MMULT(TRANSPOSE($A$3:$A$7),MMULT(TRANSPOSE(EXP(D64:H315)-1),EXP(D64:H315)-1)/COUNTA(H64:H315)),$A$3:$A$7))*(-1/SQRT(2*PI())*EXP(-1*(NORMSINV($A$10))^2/2)/$A$10)</f>
        <v>-2.3209252944770605E-2</v>
      </c>
      <c r="O63" s="136" cm="1">
        <f t="array" ref="O63">SQRT(MMULT(MMULT(TRANSPOSE($A$3:$A$7),MMULT(TRANSPOSE(EXP(D64:$H$506)-1),EXP(D64:$H$506)-1)/COUNTA($H64:H$506)),$A$3:$A$7))*(-1/SQRT(2*PI())*EXP(-1*(NORMSINV($A$10))^2/2)/$A$10)</f>
        <v>-2.6052464616955498E-2</v>
      </c>
      <c r="P63" s="2">
        <f t="shared" si="3"/>
        <v>-7.3394102096445257E-2</v>
      </c>
      <c r="Q63" s="130">
        <v>9.4678351543977801E-3</v>
      </c>
    </row>
    <row r="64" spans="3:17" x14ac:dyDescent="0.2">
      <c r="C64" s="42">
        <v>43041</v>
      </c>
      <c r="D64" s="130">
        <v>7.2835927048397683E-3</v>
      </c>
      <c r="E64" s="130">
        <v>-8.6083455218016955E-3</v>
      </c>
      <c r="F64" s="130">
        <v>1.0404956324170243E-2</v>
      </c>
      <c r="G64" s="130">
        <v>6.6445778380739536E-3</v>
      </c>
      <c r="H64" s="130">
        <v>-4.3831971806808411E-3</v>
      </c>
      <c r="I64" s="130" cm="1">
        <f t="array" ref="I64">SQRT(MMULT(MMULT(TRANSPOSE($A$3:$A$7),MMULT(TRANSPOSE(EXP(D65:H316)-1),EXP(D65:H316)-1)/COUNTA(H65:H316)),$A$3:$A$7))*NORMSINV($A$10)</f>
        <v>-2.0288785072834666E-2</v>
      </c>
      <c r="J64">
        <f t="shared" si="0"/>
        <v>0</v>
      </c>
      <c r="K64" s="130" cm="1">
        <f t="array" ref="K64">SQRT(MMULT(MMULT(TRANSPOSE($A$3:$A$7),MMULT(TRANSPOSE(EXP(D65:$H$506)-1),EXP(D65:$H$506)-1)/COUNTA($H65:H$506)),$A$3:$A$7))*NORMSINV($A$10)</f>
        <v>-2.2764335723619005E-2</v>
      </c>
      <c r="L64">
        <f t="shared" si="1"/>
        <v>0</v>
      </c>
      <c r="M64" s="130">
        <f t="shared" si="2"/>
        <v>-6.4158771787782745E-2</v>
      </c>
      <c r="N64" s="137" cm="1">
        <f t="array" ref="N64">SQRT(MMULT(MMULT(TRANSPOSE($A$3:$A$7),MMULT(TRANSPOSE(EXP(D65:H316)-1),EXP(D65:H316)-1)/COUNTA(H65:H316)),$A$3:$A$7))*(-1/SQRT(2*PI())*EXP(-1*(NORMSINV($A$10))^2/2)/$A$10)</f>
        <v>-2.3244141210803884E-2</v>
      </c>
      <c r="O64" s="136" cm="1">
        <f t="array" ref="O64">SQRT(MMULT(MMULT(TRANSPOSE($A$3:$A$7),MMULT(TRANSPOSE(EXP(D65:$H$506)-1),EXP(D65:$H$506)-1)/COUNTA($H65:H$506)),$A$3:$A$7))*(-1/SQRT(2*PI())*EXP(-1*(NORMSINV($A$10))^2/2)/$A$10)</f>
        <v>-2.6080291758742491E-2</v>
      </c>
      <c r="P64" s="2">
        <f t="shared" si="3"/>
        <v>-7.3504428480724304E-2</v>
      </c>
      <c r="Q64" s="130">
        <v>2.2982311847459394E-3</v>
      </c>
    </row>
    <row r="65" spans="3:17" x14ac:dyDescent="0.2">
      <c r="C65" s="42">
        <v>43040</v>
      </c>
      <c r="D65" s="130">
        <v>-1.2800282710012826E-2</v>
      </c>
      <c r="E65" s="130">
        <v>-1.4486230802540543E-3</v>
      </c>
      <c r="F65" s="130">
        <v>0</v>
      </c>
      <c r="G65" s="130">
        <v>7.9609325844554671E-3</v>
      </c>
      <c r="H65" s="130">
        <v>6.3501120595110989E-3</v>
      </c>
      <c r="I65" s="130" cm="1">
        <f t="array" ref="I65">SQRT(MMULT(MMULT(TRANSPOSE($A$3:$A$7),MMULT(TRANSPOSE(EXP(D66:H317)-1),EXP(D66:H317)-1)/COUNTA(H66:H317)),$A$3:$A$7))*NORMSINV($A$10)</f>
        <v>-2.0318753093671899E-2</v>
      </c>
      <c r="J65">
        <f t="shared" si="0"/>
        <v>0</v>
      </c>
      <c r="K65" s="130" cm="1">
        <f t="array" ref="K65">SQRT(MMULT(MMULT(TRANSPOSE($A$3:$A$7),MMULT(TRANSPOSE(EXP(D66:$H$506)-1),EXP(D66:$H$506)-1)/COUNTA($H66:H$506)),$A$3:$A$7))*NORMSINV($A$10)</f>
        <v>-2.2790130596318587E-2</v>
      </c>
      <c r="L65">
        <f t="shared" si="1"/>
        <v>0</v>
      </c>
      <c r="M65" s="130">
        <f t="shared" si="2"/>
        <v>-6.4253538990595799E-2</v>
      </c>
      <c r="N65" s="137" cm="1">
        <f t="array" ref="N65">SQRT(MMULT(MMULT(TRANSPOSE($A$3:$A$7),MMULT(TRANSPOSE(EXP(D66:H317)-1),EXP(D66:H317)-1)/COUNTA(H66:H317)),$A$3:$A$7))*(-1/SQRT(2*PI())*EXP(-1*(NORMSINV($A$10))^2/2)/$A$10)</f>
        <v>-2.3278474509010175E-2</v>
      </c>
      <c r="O65" s="136" cm="1">
        <f t="array" ref="O65">SQRT(MMULT(MMULT(TRANSPOSE($A$3:$A$7),MMULT(TRANSPOSE(EXP(D66:$H$506)-1),EXP(D66:$H$506)-1)/COUNTA($H66:H$506)),$A$3:$A$7))*(-1/SQRT(2*PI())*EXP(-1*(NORMSINV($A$10))^2/2)/$A$10)</f>
        <v>-2.6109844029190983E-2</v>
      </c>
      <c r="P65" s="2">
        <f t="shared" si="3"/>
        <v>-7.361299990264196E-2</v>
      </c>
      <c r="Q65" s="130">
        <v>3.9347994924973477E-5</v>
      </c>
    </row>
    <row r="66" spans="3:17" x14ac:dyDescent="0.2">
      <c r="C66" s="42">
        <v>43039</v>
      </c>
      <c r="D66" s="130">
        <v>1.3819374963278118E-2</v>
      </c>
      <c r="E66" s="130">
        <v>-5.0267436621049448E-3</v>
      </c>
      <c r="F66" s="130">
        <v>-8.4994907510489836E-3</v>
      </c>
      <c r="G66" s="130">
        <v>-9.8278504245127695E-3</v>
      </c>
      <c r="H66" s="130">
        <v>8.1104363559488066E-4</v>
      </c>
      <c r="I66" s="130" cm="1">
        <f t="array" ref="I66">SQRT(MMULT(MMULT(TRANSPOSE($A$3:$A$7),MMULT(TRANSPOSE(EXP(D67:H318)-1),EXP(D67:H318)-1)/COUNTA(H67:H318)),$A$3:$A$7))*NORMSINV($A$10)</f>
        <v>-2.0317374618474639E-2</v>
      </c>
      <c r="J66">
        <f t="shared" si="0"/>
        <v>0</v>
      </c>
      <c r="K66" s="130" cm="1">
        <f t="array" ref="K66">SQRT(MMULT(MMULT(TRANSPOSE($A$3:$A$7),MMULT(TRANSPOSE(EXP(D67:$H$506)-1),EXP(D67:$H$506)-1)/COUNTA($H67:H$506)),$A$3:$A$7))*NORMSINV($A$10)</f>
        <v>-2.2815229157022606E-2</v>
      </c>
      <c r="L66">
        <f t="shared" si="1"/>
        <v>0</v>
      </c>
      <c r="M66" s="130">
        <f t="shared" si="2"/>
        <v>-6.4249179869274406E-2</v>
      </c>
      <c r="N66" s="137" cm="1">
        <f t="array" ref="N66">SQRT(MMULT(MMULT(TRANSPOSE($A$3:$A$7),MMULT(TRANSPOSE(EXP(D67:H318)-1),EXP(D67:H318)-1)/COUNTA(H67:H318)),$A$3:$A$7))*(-1/SQRT(2*PI())*EXP(-1*(NORMSINV($A$10))^2/2)/$A$10)</f>
        <v>-2.3276895238885046E-2</v>
      </c>
      <c r="O66" s="136" cm="1">
        <f t="array" ref="O66">SQRT(MMULT(MMULT(TRANSPOSE($A$3:$A$7),MMULT(TRANSPOSE(EXP(D67:$H$506)-1),EXP(D67:$H$506)-1)/COUNTA($H67:H$506)),$A$3:$A$7))*(-1/SQRT(2*PI())*EXP(-1*(NORMSINV($A$10))^2/2)/$A$10)</f>
        <v>-2.6138598559691351E-2</v>
      </c>
      <c r="P66" s="2">
        <f t="shared" si="3"/>
        <v>-7.3608005812005897E-2</v>
      </c>
      <c r="Q66" s="130">
        <v>-1.7061282638271835E-3</v>
      </c>
    </row>
    <row r="67" spans="3:17" x14ac:dyDescent="0.2">
      <c r="C67" s="42">
        <v>43038</v>
      </c>
      <c r="D67" s="130">
        <v>2.2259146764619868E-2</v>
      </c>
      <c r="E67" s="130">
        <v>8.9520674942823487E-3</v>
      </c>
      <c r="F67" s="130">
        <v>9.5418916899277998E-4</v>
      </c>
      <c r="G67" s="130">
        <v>-5.8807338700823083E-3</v>
      </c>
      <c r="H67" s="130">
        <v>-8.8859114737672596E-3</v>
      </c>
      <c r="I67" s="130" cm="1">
        <f t="array" ref="I67">SQRT(MMULT(MMULT(TRANSPOSE($A$3:$A$7),MMULT(TRANSPOSE(EXP(D68:H319)-1),EXP(D68:H319)-1)/COUNTA(H68:H319)),$A$3:$A$7))*NORMSINV($A$10)</f>
        <v>-2.038183725206218E-2</v>
      </c>
      <c r="J67">
        <f t="shared" si="0"/>
        <v>0</v>
      </c>
      <c r="K67" s="130" cm="1">
        <f t="array" ref="K67">SQRT(MMULT(MMULT(TRANSPOSE($A$3:$A$7),MMULT(TRANSPOSE(EXP(D68:$H$506)-1),EXP(D68:$H$506)-1)/COUNTA($H68:H$506)),$A$3:$A$7))*NORMSINV($A$10)</f>
        <v>-2.28378003705418E-2</v>
      </c>
      <c r="L67">
        <f t="shared" si="1"/>
        <v>0</v>
      </c>
      <c r="M67" s="130">
        <f t="shared" si="2"/>
        <v>-6.4453028615383906E-2</v>
      </c>
      <c r="N67" s="137" cm="1">
        <f t="array" ref="N67">SQRT(MMULT(MMULT(TRANSPOSE($A$3:$A$7),MMULT(TRANSPOSE(EXP(D68:H319)-1),EXP(D68:H319)-1)/COUNTA(H68:H319)),$A$3:$A$7))*(-1/SQRT(2*PI())*EXP(-1*(NORMSINV($A$10))^2/2)/$A$10)</f>
        <v>-2.3350747791048721E-2</v>
      </c>
      <c r="O67" s="136" cm="1">
        <f t="array" ref="O67">SQRT(MMULT(MMULT(TRANSPOSE($A$3:$A$7),MMULT(TRANSPOSE(EXP(D68:$H$506)-1),EXP(D68:$H$506)-1)/COUNTA($H68:H$506)),$A$3:$A$7))*(-1/SQRT(2*PI())*EXP(-1*(NORMSINV($A$10))^2/2)/$A$10)</f>
        <v>-2.616445759819247E-2</v>
      </c>
      <c r="P67" s="2">
        <f t="shared" si="3"/>
        <v>-7.3841548087859504E-2</v>
      </c>
      <c r="Q67" s="130">
        <v>3.5491213933705858E-3</v>
      </c>
    </row>
    <row r="68" spans="3:17" x14ac:dyDescent="0.2">
      <c r="C68" s="42">
        <v>43035</v>
      </c>
      <c r="D68" s="130">
        <v>3.5203047044200284E-2</v>
      </c>
      <c r="E68" s="130">
        <v>0.12413059165472826</v>
      </c>
      <c r="F68" s="130">
        <v>6.2147098317109045E-2</v>
      </c>
      <c r="G68" s="130">
        <v>2.1938744370854628E-2</v>
      </c>
      <c r="H68" s="130">
        <v>-5.2711395563440691E-3</v>
      </c>
      <c r="I68" s="130" cm="1">
        <f t="array" ref="I68">SQRT(MMULT(MMULT(TRANSPOSE($A$3:$A$7),MMULT(TRANSPOSE(EXP(D69:H320)-1),EXP(D69:H320)-1)/COUNTA(H69:H320)),$A$3:$A$7))*NORMSINV($A$10)</f>
        <v>-1.9060605189069799E-2</v>
      </c>
      <c r="J68">
        <f t="shared" si="0"/>
        <v>0</v>
      </c>
      <c r="K68" s="130" cm="1">
        <f t="array" ref="K68">SQRT(MMULT(MMULT(TRANSPOSE($A$3:$A$7),MMULT(TRANSPOSE(EXP(D69:$H$506)-1),EXP(D69:$H$506)-1)/COUNTA($H69:H$506)),$A$3:$A$7))*NORMSINV($A$10)</f>
        <v>-2.21834115847796E-2</v>
      </c>
      <c r="L68">
        <f t="shared" si="1"/>
        <v>0</v>
      </c>
      <c r="M68" s="130">
        <f t="shared" si="2"/>
        <v>-6.0274925978684918E-2</v>
      </c>
      <c r="N68" s="137" cm="1">
        <f t="array" ref="N68">SQRT(MMULT(MMULT(TRANSPOSE($A$3:$A$7),MMULT(TRANSPOSE(EXP(D69:H320)-1),EXP(D69:H320)-1)/COUNTA(H69:H320)),$A$3:$A$7))*(-1/SQRT(2*PI())*EXP(-1*(NORMSINV($A$10))^2/2)/$A$10)</f>
        <v>-2.1837059093860221E-2</v>
      </c>
      <c r="O68" s="136" cm="1">
        <f t="array" ref="O68">SQRT(MMULT(MMULT(TRANSPOSE($A$3:$A$7),MMULT(TRANSPOSE(EXP(D69:$H$506)-1),EXP(D69:$H$506)-1)/COUNTA($H69:H$506)),$A$3:$A$7))*(-1/SQRT(2*PI())*EXP(-1*(NORMSINV($A$10))^2/2)/$A$10)</f>
        <v>-2.5414747584092647E-2</v>
      </c>
      <c r="P68" s="2">
        <f t="shared" si="3"/>
        <v>-6.9054844136290927E-2</v>
      </c>
      <c r="Q68" s="130">
        <v>4.9807296436517698E-2</v>
      </c>
    </row>
    <row r="69" spans="3:17" x14ac:dyDescent="0.2">
      <c r="C69" s="42">
        <v>43034</v>
      </c>
      <c r="D69" s="130">
        <v>6.3729070246185638E-3</v>
      </c>
      <c r="E69" s="130">
        <v>-4.934664563819237E-4</v>
      </c>
      <c r="F69" s="130">
        <v>1.6517318998436311E-3</v>
      </c>
      <c r="G69" s="130">
        <v>7.404028678299107E-3</v>
      </c>
      <c r="H69" s="130">
        <v>7.3411643071834981E-3</v>
      </c>
      <c r="I69" s="130" cm="1">
        <f t="array" ref="I69">SQRT(MMULT(MMULT(TRANSPOSE($A$3:$A$7),MMULT(TRANSPOSE(EXP(D70:H321)-1),EXP(D70:H321)-1)/COUNTA(H70:H321)),$A$3:$A$7))*NORMSINV($A$10)</f>
        <v>-1.9076772902400743E-2</v>
      </c>
      <c r="J69">
        <f t="shared" ref="J69:J132" si="4">IF(Q69&lt;I69,1,0)</f>
        <v>0</v>
      </c>
      <c r="K69" s="130" cm="1">
        <f t="array" ref="K69">SQRT(MMULT(MMULT(TRANSPOSE($A$3:$A$7),MMULT(TRANSPOSE(EXP(D70:$H$506)-1),EXP(D70:$H$506)-1)/COUNTA($H70:H$506)),$A$3:$A$7))*NORMSINV($A$10)</f>
        <v>-2.2203205580310043E-2</v>
      </c>
      <c r="L69">
        <f t="shared" ref="L69:L132" si="5">IF(Q69&lt;K69,1,0)</f>
        <v>0</v>
      </c>
      <c r="M69" s="130">
        <f t="shared" ref="M69:M132" si="6">I69*SQRT(10)</f>
        <v>-6.032605277736737E-2</v>
      </c>
      <c r="N69" s="137" cm="1">
        <f t="array" ref="N69">SQRT(MMULT(MMULT(TRANSPOSE($A$3:$A$7),MMULT(TRANSPOSE(EXP(D70:H321)-1),EXP(D70:H321)-1)/COUNTA(H70:H321)),$A$3:$A$7))*(-1/SQRT(2*PI())*EXP(-1*(NORMSINV($A$10))^2/2)/$A$10)</f>
        <v>-2.1855581869392179E-2</v>
      </c>
      <c r="O69" s="136" cm="1">
        <f t="array" ref="O69">SQRT(MMULT(MMULT(TRANSPOSE($A$3:$A$7),MMULT(TRANSPOSE(EXP(D70:$H$506)-1),EXP(D70:$H$506)-1)/COUNTA($H70:H$506)),$A$3:$A$7))*(-1/SQRT(2*PI())*EXP(-1*(NORMSINV($A$10))^2/2)/$A$10)</f>
        <v>-2.5437424862479893E-2</v>
      </c>
      <c r="P69" s="2">
        <f t="shared" ref="P69:P132" si="7">N69*SQRT(10)</f>
        <v>-6.9113418295559961E-2</v>
      </c>
      <c r="Q69" s="130">
        <v>4.4705384456097085E-3</v>
      </c>
    </row>
    <row r="70" spans="3:17" x14ac:dyDescent="0.2">
      <c r="C70" s="42">
        <v>43033</v>
      </c>
      <c r="D70" s="130">
        <v>-4.4017053066854024E-3</v>
      </c>
      <c r="E70" s="130">
        <v>-3.0685940146684288E-3</v>
      </c>
      <c r="F70" s="130">
        <v>-2.9206531077623382E-3</v>
      </c>
      <c r="G70" s="130">
        <v>-1.1544805891593332E-2</v>
      </c>
      <c r="H70" s="130">
        <v>-1.3804596769002981E-3</v>
      </c>
      <c r="I70" s="130" cm="1">
        <f t="array" ref="I70">SQRT(MMULT(MMULT(TRANSPOSE($A$3:$A$7),MMULT(TRANSPOSE(EXP(D71:H322)-1),EXP(D71:H322)-1)/COUNTA(H71:H322)),$A$3:$A$7))*NORMSINV($A$10)</f>
        <v>-1.9083752509198047E-2</v>
      </c>
      <c r="J70">
        <f t="shared" si="4"/>
        <v>0</v>
      </c>
      <c r="K70" s="130" cm="1">
        <f t="array" ref="K70">SQRT(MMULT(MMULT(TRANSPOSE($A$3:$A$7),MMULT(TRANSPOSE(EXP(D71:$H$506)-1),EXP(D71:$H$506)-1)/COUNTA($H71:H$506)),$A$3:$A$7))*NORMSINV($A$10)</f>
        <v>-2.2222625766320159E-2</v>
      </c>
      <c r="L70">
        <f t="shared" si="5"/>
        <v>0</v>
      </c>
      <c r="M70" s="130">
        <f t="shared" si="6"/>
        <v>-6.034812423201924E-2</v>
      </c>
      <c r="N70" s="137" cm="1">
        <f t="array" ref="N70">SQRT(MMULT(MMULT(TRANSPOSE($A$3:$A$7),MMULT(TRANSPOSE(EXP(D71:H322)-1),EXP(D71:H322)-1)/COUNTA(H71:H322)),$A$3:$A$7))*(-1/SQRT(2*PI())*EXP(-1*(NORMSINV($A$10))^2/2)/$A$10)</f>
        <v>-2.1863578157263037E-2</v>
      </c>
      <c r="O70" s="136" cm="1">
        <f t="array" ref="O70">SQRT(MMULT(MMULT(TRANSPOSE($A$3:$A$7),MMULT(TRANSPOSE(EXP(D71:$H$506)-1),EXP(D71:$H$506)-1)/COUNTA($H71:H$506)),$A$3:$A$7))*(-1/SQRT(2*PI())*EXP(-1*(NORMSINV($A$10))^2/2)/$A$10)</f>
        <v>-2.5459673880562483E-2</v>
      </c>
      <c r="P70" s="2">
        <f t="shared" si="7"/>
        <v>-6.9138704778058252E-2</v>
      </c>
      <c r="Q70" s="130">
        <v>-4.6460484915664072E-3</v>
      </c>
    </row>
    <row r="71" spans="3:17" x14ac:dyDescent="0.2">
      <c r="C71" s="42">
        <v>43032</v>
      </c>
      <c r="D71" s="130">
        <v>5.9372192147189203E-3</v>
      </c>
      <c r="E71" s="130">
        <v>9.8858141533397313E-3</v>
      </c>
      <c r="F71" s="130">
        <v>3.8044265552434633E-4</v>
      </c>
      <c r="G71" s="130">
        <v>1.8276412624467216E-2</v>
      </c>
      <c r="H71" s="130">
        <v>-3.672255140253061E-3</v>
      </c>
      <c r="I71" s="130" cm="1">
        <f t="array" ref="I71">SQRT(MMULT(MMULT(TRANSPOSE($A$3:$A$7),MMULT(TRANSPOSE(EXP(D72:H323)-1),EXP(D72:H323)-1)/COUNTA(H72:H323)),$A$3:$A$7))*NORMSINV($A$10)</f>
        <v>-1.911993507210924E-2</v>
      </c>
      <c r="J71">
        <f t="shared" si="4"/>
        <v>0</v>
      </c>
      <c r="K71" s="130" cm="1">
        <f t="array" ref="K71">SQRT(MMULT(MMULT(TRANSPOSE($A$3:$A$7),MMULT(TRANSPOSE(EXP(D72:$H$506)-1),EXP(D72:$H$506)-1)/COUNTA($H72:H$506)),$A$3:$A$7))*NORMSINV($A$10)</f>
        <v>-2.223736982377417E-2</v>
      </c>
      <c r="L71">
        <f t="shared" si="5"/>
        <v>0</v>
      </c>
      <c r="M71" s="130">
        <f t="shared" si="6"/>
        <v>-6.0462543542400944E-2</v>
      </c>
      <c r="N71" s="137" cm="1">
        <f t="array" ref="N71">SQRT(MMULT(MMULT(TRANSPOSE($A$3:$A$7),MMULT(TRANSPOSE(EXP(D72:H323)-1),EXP(D72:H323)-1)/COUNTA(H72:H323)),$A$3:$A$7))*(-1/SQRT(2*PI())*EXP(-1*(NORMSINV($A$10))^2/2)/$A$10)</f>
        <v>-2.190503123583119E-2</v>
      </c>
      <c r="O71" s="136" cm="1">
        <f t="array" ref="O71">SQRT(MMULT(MMULT(TRANSPOSE($A$3:$A$7),MMULT(TRANSPOSE(EXP(D72:$H$506)-1),EXP(D72:$H$506)-1)/COUNTA($H72:H$506)),$A$3:$A$7))*(-1/SQRT(2*PI())*EXP(-1*(NORMSINV($A$10))^2/2)/$A$10)</f>
        <v>-2.547656562406762E-2</v>
      </c>
      <c r="P71" s="2">
        <f t="shared" si="7"/>
        <v>-6.926979092235952E-2</v>
      </c>
      <c r="Q71" s="130">
        <v>6.2098324869278255E-3</v>
      </c>
    </row>
    <row r="72" spans="3:17" x14ac:dyDescent="0.2">
      <c r="C72" s="42">
        <v>43031</v>
      </c>
      <c r="D72" s="130">
        <v>-5.119673301996891E-4</v>
      </c>
      <c r="E72" s="130">
        <v>-1.7043199439588722E-2</v>
      </c>
      <c r="F72" s="130">
        <v>2.5366486667373816E-4</v>
      </c>
      <c r="G72" s="130">
        <v>-8.7422793972640796E-3</v>
      </c>
      <c r="H72" s="130">
        <v>-1.0823253390044068E-2</v>
      </c>
      <c r="I72" s="130" cm="1">
        <f t="array" ref="I72">SQRT(MMULT(MMULT(TRANSPOSE($A$3:$A$7),MMULT(TRANSPOSE(EXP(D73:H324)-1),EXP(D73:H324)-1)/COUNTA(H73:H324)),$A$3:$A$7))*NORMSINV($A$10)</f>
        <v>-1.9217418005772046E-2</v>
      </c>
      <c r="J72">
        <f t="shared" si="4"/>
        <v>0</v>
      </c>
      <c r="K72" s="130" cm="1">
        <f t="array" ref="K72">SQRT(MMULT(MMULT(TRANSPOSE($A$3:$A$7),MMULT(TRANSPOSE(EXP(D73:$H$506)-1),EXP(D73:$H$506)-1)/COUNTA($H73:H$506)),$A$3:$A$7))*NORMSINV($A$10)</f>
        <v>-2.2247941649106966E-2</v>
      </c>
      <c r="L72">
        <f t="shared" si="5"/>
        <v>0</v>
      </c>
      <c r="M72" s="130">
        <f t="shared" si="6"/>
        <v>-6.0770811645770514E-2</v>
      </c>
      <c r="N72" s="137" cm="1">
        <f t="array" ref="N72">SQRT(MMULT(MMULT(TRANSPOSE($A$3:$A$7),MMULT(TRANSPOSE(EXP(D73:H324)-1),EXP(D73:H324)-1)/COUNTA(H73:H324)),$A$3:$A$7))*(-1/SQRT(2*PI())*EXP(-1*(NORMSINV($A$10))^2/2)/$A$10)</f>
        <v>-2.2016713974229142E-2</v>
      </c>
      <c r="O72" s="136" cm="1">
        <f t="array" ref="O72">SQRT(MMULT(MMULT(TRANSPOSE($A$3:$A$7),MMULT(TRANSPOSE(EXP(D73:$H$506)-1),EXP(D73:$H$506)-1)/COUNTA($H73:H$506)),$A$3:$A$7))*(-1/SQRT(2*PI())*EXP(-1*(NORMSINV($A$10))^2/2)/$A$10)</f>
        <v>-2.5488677389262495E-2</v>
      </c>
      <c r="P72" s="2">
        <f t="shared" si="7"/>
        <v>-6.9622962751021797E-2</v>
      </c>
      <c r="Q72" s="130">
        <v>-7.3251988941275565E-3</v>
      </c>
    </row>
    <row r="73" spans="3:17" x14ac:dyDescent="0.2">
      <c r="C73" s="42">
        <v>43028</v>
      </c>
      <c r="D73" s="130">
        <v>1.7295027280526966E-3</v>
      </c>
      <c r="E73" s="130">
        <v>-3.7572773383348179E-3</v>
      </c>
      <c r="F73" s="130">
        <v>1.1485559204868811E-2</v>
      </c>
      <c r="G73" s="130">
        <v>-4.9834467109386733E-3</v>
      </c>
      <c r="H73" s="130">
        <v>-3.7148412541931894E-2</v>
      </c>
      <c r="I73" s="130" cm="1">
        <f t="array" ref="I73">SQRT(MMULT(MMULT(TRANSPOSE($A$3:$A$7),MMULT(TRANSPOSE(EXP(D74:H325)-1),EXP(D74:H325)-1)/COUNTA(H74:H325)),$A$3:$A$7))*NORMSINV($A$10)</f>
        <v>-1.9196621468251015E-2</v>
      </c>
      <c r="J73">
        <f t="shared" si="4"/>
        <v>0</v>
      </c>
      <c r="K73" s="130" cm="1">
        <f t="array" ref="K73">SQRT(MMULT(MMULT(TRANSPOSE($A$3:$A$7),MMULT(TRANSPOSE(EXP(D74:$H$506)-1),EXP(D74:$H$506)-1)/COUNTA($H74:H$506)),$A$3:$A$7))*NORMSINV($A$10)</f>
        <v>-2.2262190092840431E-2</v>
      </c>
      <c r="L73">
        <f t="shared" si="5"/>
        <v>0</v>
      </c>
      <c r="M73" s="130">
        <f t="shared" si="6"/>
        <v>-6.0705047219758904E-2</v>
      </c>
      <c r="N73" s="137" cm="1">
        <f t="array" ref="N73">SQRT(MMULT(MMULT(TRANSPOSE($A$3:$A$7),MMULT(TRANSPOSE(EXP(D74:H325)-1),EXP(D74:H325)-1)/COUNTA(H74:H325)),$A$3:$A$7))*(-1/SQRT(2*PI())*EXP(-1*(NORMSINV($A$10))^2/2)/$A$10)</f>
        <v>-2.1992888119053523E-2</v>
      </c>
      <c r="O73" s="136" cm="1">
        <f t="array" ref="O73">SQRT(MMULT(MMULT(TRANSPOSE($A$3:$A$7),MMULT(TRANSPOSE(EXP(D74:$H$506)-1),EXP(D74:$H$506)-1)/COUNTA($H74:H$506)),$A$3:$A$7))*(-1/SQRT(2*PI())*EXP(-1*(NORMSINV($A$10))^2/2)/$A$10)</f>
        <v>-2.5505001325712408E-2</v>
      </c>
      <c r="P73" s="2">
        <f t="shared" si="7"/>
        <v>-6.9547618781465523E-2</v>
      </c>
      <c r="Q73" s="130">
        <v>-6.3810765072372473E-3</v>
      </c>
    </row>
    <row r="74" spans="3:17" x14ac:dyDescent="0.2">
      <c r="C74" s="42">
        <v>43027</v>
      </c>
      <c r="D74" s="130">
        <v>-2.3945030884205579E-2</v>
      </c>
      <c r="E74" s="130">
        <v>-1.0475960597155613E-2</v>
      </c>
      <c r="F74" s="130">
        <v>3.8581571583444457E-3</v>
      </c>
      <c r="G74" s="130">
        <v>-2.098897548372434E-3</v>
      </c>
      <c r="H74" s="130">
        <v>-5.3399957476725924E-3</v>
      </c>
      <c r="I74" s="130" cm="1">
        <f t="array" ref="I74">SQRT(MMULT(MMULT(TRANSPOSE($A$3:$A$7),MMULT(TRANSPOSE(EXP(D75:H326)-1),EXP(D75:H326)-1)/COUNTA(H75:H326)),$A$3:$A$7))*NORMSINV($A$10)</f>
        <v>-1.9165829642622829E-2</v>
      </c>
      <c r="J74">
        <f t="shared" si="4"/>
        <v>0</v>
      </c>
      <c r="K74" s="130" cm="1">
        <f t="array" ref="K74">SQRT(MMULT(MMULT(TRANSPOSE($A$3:$A$7),MMULT(TRANSPOSE(EXP(D75:$H$506)-1),EXP(D75:$H$506)-1)/COUNTA($H75:H$506)),$A$3:$A$7))*NORMSINV($A$10)</f>
        <v>-2.2272010320145055E-2</v>
      </c>
      <c r="L74">
        <f t="shared" si="5"/>
        <v>0</v>
      </c>
      <c r="M74" s="130">
        <f t="shared" si="6"/>
        <v>-6.0607674917459088E-2</v>
      </c>
      <c r="N74" s="137" cm="1">
        <f t="array" ref="N74">SQRT(MMULT(MMULT(TRANSPOSE($A$3:$A$7),MMULT(TRANSPOSE(EXP(D75:H326)-1),EXP(D75:H326)-1)/COUNTA(H75:H326)),$A$3:$A$7))*(-1/SQRT(2*PI())*EXP(-1*(NORMSINV($A$10))^2/2)/$A$10)</f>
        <v>-2.1957611016926875E-2</v>
      </c>
      <c r="O74" s="136" cm="1">
        <f t="array" ref="O74">SQRT(MMULT(MMULT(TRANSPOSE($A$3:$A$7),MMULT(TRANSPOSE(EXP(D75:$H$506)-1),EXP(D75:$H$506)-1)/COUNTA($H75:H$506)),$A$3:$A$7))*(-1/SQRT(2*PI())*EXP(-1*(NORMSINV($A$10))^2/2)/$A$10)</f>
        <v>-2.5516252011713141E-2</v>
      </c>
      <c r="P74" s="2">
        <f t="shared" si="7"/>
        <v>-6.9436062789494948E-2</v>
      </c>
      <c r="Q74" s="130">
        <v>-7.5277504664609243E-3</v>
      </c>
    </row>
    <row r="75" spans="3:17" x14ac:dyDescent="0.2">
      <c r="C75" s="42">
        <v>43026</v>
      </c>
      <c r="D75" s="130">
        <v>-4.4342773498483841E-3</v>
      </c>
      <c r="E75" s="130">
        <v>-1.2093087483392823E-2</v>
      </c>
      <c r="F75" s="130">
        <v>2.5766631325527034E-4</v>
      </c>
      <c r="G75" s="130">
        <v>-1.9949034346563577E-2</v>
      </c>
      <c r="H75" s="130">
        <v>-3.2321001288620961E-4</v>
      </c>
      <c r="I75" s="130" cm="1">
        <f t="array" ref="I75">SQRT(MMULT(MMULT(TRANSPOSE($A$3:$A$7),MMULT(TRANSPOSE(EXP(D76:H327)-1),EXP(D76:H327)-1)/COUNTA(H76:H327)),$A$3:$A$7))*NORMSINV($A$10)</f>
        <v>-2.0003266883304009E-2</v>
      </c>
      <c r="J75">
        <f t="shared" si="4"/>
        <v>0</v>
      </c>
      <c r="K75" s="130" cm="1">
        <f t="array" ref="K75">SQRT(MMULT(MMULT(TRANSPOSE($A$3:$A$7),MMULT(TRANSPOSE(EXP(D76:$H$506)-1),EXP(D76:$H$506)-1)/COUNTA($H76:H$506)),$A$3:$A$7))*NORMSINV($A$10)</f>
        <v>-2.2283018812790684E-2</v>
      </c>
      <c r="L75">
        <f t="shared" si="5"/>
        <v>0</v>
      </c>
      <c r="M75" s="130">
        <f t="shared" si="6"/>
        <v>-6.3255883995458229E-2</v>
      </c>
      <c r="N75" s="137" cm="1">
        <f t="array" ref="N75">SQRT(MMULT(MMULT(TRANSPOSE($A$3:$A$7),MMULT(TRANSPOSE(EXP(D76:H327)-1),EXP(D76:H327)-1)/COUNTA(H76:H327)),$A$3:$A$7))*(-1/SQRT(2*PI())*EXP(-1*(NORMSINV($A$10))^2/2)/$A$10)</f>
        <v>-2.2917033151258728E-2</v>
      </c>
      <c r="O75" s="136" cm="1">
        <f t="array" ref="O75">SQRT(MMULT(MMULT(TRANSPOSE($A$3:$A$7),MMULT(TRANSPOSE(EXP(D76:$H$506)-1),EXP(D76:$H$506)-1)/COUNTA($H76:H$506)),$A$3:$A$7))*(-1/SQRT(2*PI())*EXP(-1*(NORMSINV($A$10))^2/2)/$A$10)</f>
        <v>-2.5528864051155353E-2</v>
      </c>
      <c r="P75" s="2">
        <f t="shared" si="7"/>
        <v>-7.2470021971563631E-2</v>
      </c>
      <c r="Q75" s="130">
        <v>-7.2523095304950101E-3</v>
      </c>
    </row>
    <row r="76" spans="3:17" x14ac:dyDescent="0.2">
      <c r="C76" s="42">
        <v>43025</v>
      </c>
      <c r="D76" s="130">
        <v>3.6834263541496359E-3</v>
      </c>
      <c r="E76" s="130">
        <v>2.7685648883783711E-3</v>
      </c>
      <c r="F76" s="130">
        <v>-7.7298742457087395E-4</v>
      </c>
      <c r="G76" s="130">
        <v>-1.591438544472085E-2</v>
      </c>
      <c r="H76" s="130">
        <v>-3.657281633829551E-3</v>
      </c>
      <c r="I76" s="130" cm="1">
        <f t="array" ref="I76">SQRT(MMULT(MMULT(TRANSPOSE($A$3:$A$7),MMULT(TRANSPOSE(EXP(D77:H328)-1),EXP(D77:H328)-1)/COUNTA(H77:H328)),$A$3:$A$7))*NORMSINV($A$10)</f>
        <v>-2.0032806586580958E-2</v>
      </c>
      <c r="J76">
        <f t="shared" si="4"/>
        <v>0</v>
      </c>
      <c r="K76" s="130" cm="1">
        <f t="array" ref="K76">SQRT(MMULT(MMULT(TRANSPOSE($A$3:$A$7),MMULT(TRANSPOSE(EXP(D77:$H$506)-1),EXP(D77:$H$506)-1)/COUNTA($H77:H$506)),$A$3:$A$7))*NORMSINV($A$10)</f>
        <v>-2.2306781202133648E-2</v>
      </c>
      <c r="L76">
        <f t="shared" si="5"/>
        <v>0</v>
      </c>
      <c r="M76" s="130">
        <f t="shared" si="6"/>
        <v>-6.3349296739218935E-2</v>
      </c>
      <c r="N76" s="137" cm="1">
        <f t="array" ref="N76">SQRT(MMULT(MMULT(TRANSPOSE($A$3:$A$7),MMULT(TRANSPOSE(EXP(D77:H328)-1),EXP(D77:H328)-1)/COUNTA(H77:H328)),$A$3:$A$7))*(-1/SQRT(2*PI())*EXP(-1*(NORMSINV($A$10))^2/2)/$A$10)</f>
        <v>-2.2950875741232932E-2</v>
      </c>
      <c r="O76" s="136" cm="1">
        <f t="array" ref="O76">SQRT(MMULT(MMULT(TRANSPOSE($A$3:$A$7),MMULT(TRANSPOSE(EXP(D77:$H$506)-1),EXP(D77:$H$506)-1)/COUNTA($H77:H$506)),$A$3:$A$7))*(-1/SQRT(2*PI())*EXP(-1*(NORMSINV($A$10))^2/2)/$A$10)</f>
        <v>-2.5556087777534781E-2</v>
      </c>
      <c r="P76" s="2">
        <f t="shared" si="7"/>
        <v>-7.2577041637801293E-2</v>
      </c>
      <c r="Q76" s="130">
        <v>-2.7498183954945757E-3</v>
      </c>
    </row>
    <row r="77" spans="3:17" x14ac:dyDescent="0.2">
      <c r="C77" s="42">
        <v>43024</v>
      </c>
      <c r="D77" s="130">
        <v>1.8241395565370824E-2</v>
      </c>
      <c r="E77" s="130">
        <v>3.3843249284845754E-3</v>
      </c>
      <c r="F77" s="130">
        <v>2.0627857175702295E-3</v>
      </c>
      <c r="G77" s="130">
        <v>1.5864211246274816E-2</v>
      </c>
      <c r="H77" s="130">
        <v>1.074335116142294E-3</v>
      </c>
      <c r="I77" s="130" cm="1">
        <f t="array" ref="I77">SQRT(MMULT(MMULT(TRANSPOSE($A$3:$A$7),MMULT(TRANSPOSE(EXP(D78:H329)-1),EXP(D78:H329)-1)/COUNTA(H78:H329)),$A$3:$A$7))*NORMSINV($A$10)</f>
        <v>-2.0006548139389371E-2</v>
      </c>
      <c r="J77">
        <f t="shared" si="4"/>
        <v>0</v>
      </c>
      <c r="K77" s="130" cm="1">
        <f t="array" ref="K77">SQRT(MMULT(MMULT(TRANSPOSE($A$3:$A$7),MMULT(TRANSPOSE(EXP(D78:$H$506)-1),EXP(D78:$H$506)-1)/COUNTA($H78:H$506)),$A$3:$A$7))*NORMSINV($A$10)</f>
        <v>-2.2313831006844191E-2</v>
      </c>
      <c r="L77">
        <f t="shared" si="5"/>
        <v>0</v>
      </c>
      <c r="M77" s="130">
        <f t="shared" si="6"/>
        <v>-6.3266260238274266E-2</v>
      </c>
      <c r="N77" s="137" cm="1">
        <f t="array" ref="N77">SQRT(MMULT(MMULT(TRANSPOSE($A$3:$A$7),MMULT(TRANSPOSE(EXP(D78:H329)-1),EXP(D78:H329)-1)/COUNTA(H78:H329)),$A$3:$A$7))*(-1/SQRT(2*PI())*EXP(-1*(NORMSINV($A$10))^2/2)/$A$10)</f>
        <v>-2.2920792369936591E-2</v>
      </c>
      <c r="O77" s="136" cm="1">
        <f t="array" ref="O77">SQRT(MMULT(MMULT(TRANSPOSE($A$3:$A$7),MMULT(TRANSPOSE(EXP(D78:$H$506)-1),EXP(D78:$H$506)-1)/COUNTA($H78:H$506)),$A$3:$A$7))*(-1/SQRT(2*PI())*EXP(-1*(NORMSINV($A$10))^2/2)/$A$10)</f>
        <v>-2.5564164488664217E-2</v>
      </c>
      <c r="P77" s="2">
        <f t="shared" si="7"/>
        <v>-7.2481909664808331E-2</v>
      </c>
      <c r="Q77" s="130">
        <v>8.1858774754012351E-3</v>
      </c>
    </row>
    <row r="78" spans="3:17" x14ac:dyDescent="0.2">
      <c r="C78" s="42">
        <v>43021</v>
      </c>
      <c r="D78" s="130">
        <v>6.3260349210785844E-3</v>
      </c>
      <c r="E78" s="130">
        <v>2.0061278217950863E-3</v>
      </c>
      <c r="F78" s="130">
        <v>4.786271818737085E-3</v>
      </c>
      <c r="G78" s="130">
        <v>1.8364011425895867E-2</v>
      </c>
      <c r="H78" s="130">
        <v>9.6117489696324696E-3</v>
      </c>
      <c r="I78" s="130" cm="1">
        <f t="array" ref="I78">SQRT(MMULT(MMULT(TRANSPOSE($A$3:$A$7),MMULT(TRANSPOSE(EXP(D79:H330)-1),EXP(D79:H330)-1)/COUNTA(H79:H330)),$A$3:$A$7))*NORMSINV($A$10)</f>
        <v>-1.9971390208907466E-2</v>
      </c>
      <c r="J78">
        <f t="shared" si="4"/>
        <v>0</v>
      </c>
      <c r="K78" s="130" cm="1">
        <f t="array" ref="K78">SQRT(MMULT(MMULT(TRANSPOSE($A$3:$A$7),MMULT(TRANSPOSE(EXP(D79:$H$506)-1),EXP(D79:$H$506)-1)/COUNTA($H79:H$506)),$A$3:$A$7))*NORMSINV($A$10)</f>
        <v>-2.2320525283948511E-2</v>
      </c>
      <c r="L78">
        <f t="shared" si="5"/>
        <v>0</v>
      </c>
      <c r="M78" s="130">
        <f t="shared" si="6"/>
        <v>-6.3155081100133584E-2</v>
      </c>
      <c r="N78" s="137" cm="1">
        <f t="array" ref="N78">SQRT(MMULT(MMULT(TRANSPOSE($A$3:$A$7),MMULT(TRANSPOSE(EXP(D79:H330)-1),EXP(D79:H330)-1)/COUNTA(H79:H330)),$A$3:$A$7))*(-1/SQRT(2*PI())*EXP(-1*(NORMSINV($A$10))^2/2)/$A$10)</f>
        <v>-2.2880513176388666E-2</v>
      </c>
      <c r="O78" s="136" cm="1">
        <f t="array" ref="O78">SQRT(MMULT(MMULT(TRANSPOSE($A$3:$A$7),MMULT(TRANSPOSE(EXP(D79:$H$506)-1),EXP(D79:$H$506)-1)/COUNTA($H79:H$506)),$A$3:$A$7))*(-1/SQRT(2*PI())*EXP(-1*(NORMSINV($A$10))^2/2)/$A$10)</f>
        <v>-2.5571833884429341E-2</v>
      </c>
      <c r="P78" s="2">
        <f t="shared" si="7"/>
        <v>-7.2354535670882125E-2</v>
      </c>
      <c r="Q78" s="130">
        <v>8.2687458579888892E-3</v>
      </c>
    </row>
    <row r="79" spans="3:17" x14ac:dyDescent="0.2">
      <c r="C79" s="42">
        <v>43020</v>
      </c>
      <c r="D79" s="130">
        <v>-3.5193260241728392E-3</v>
      </c>
      <c r="E79" s="130">
        <v>5.9421026479802392E-3</v>
      </c>
      <c r="F79" s="130">
        <v>9.1181090710511295E-3</v>
      </c>
      <c r="G79" s="130">
        <v>4.6570233582911196E-3</v>
      </c>
      <c r="H79" s="130">
        <v>7.516039819271173E-3</v>
      </c>
      <c r="I79" s="130" cm="1">
        <f t="array" ref="I79">SQRT(MMULT(MMULT(TRANSPOSE($A$3:$A$7),MMULT(TRANSPOSE(EXP(D80:H331)-1),EXP(D80:H331)-1)/COUNTA(H80:H331)),$A$3:$A$7))*NORMSINV($A$10)</f>
        <v>-1.9959197754837534E-2</v>
      </c>
      <c r="J79">
        <f t="shared" si="4"/>
        <v>0</v>
      </c>
      <c r="K79" s="130" cm="1">
        <f t="array" ref="K79">SQRT(MMULT(MMULT(TRANSPOSE($A$3:$A$7),MMULT(TRANSPOSE(EXP(D80:$H$506)-1),EXP(D80:$H$506)-1)/COUNTA($H80:H$506)),$A$3:$A$7))*NORMSINV($A$10)</f>
        <v>-2.2340210125723032E-2</v>
      </c>
      <c r="L79">
        <f t="shared" si="5"/>
        <v>0</v>
      </c>
      <c r="M79" s="130">
        <f t="shared" si="6"/>
        <v>-6.3116525175005614E-2</v>
      </c>
      <c r="N79" s="137" cm="1">
        <f t="array" ref="N79">SQRT(MMULT(MMULT(TRANSPOSE($A$3:$A$7),MMULT(TRANSPOSE(EXP(D80:H331)-1),EXP(D80:H331)-1)/COUNTA(H80:H331)),$A$3:$A$7))*(-1/SQRT(2*PI())*EXP(-1*(NORMSINV($A$10))^2/2)/$A$10)</f>
        <v>-2.2866544714349644E-2</v>
      </c>
      <c r="O79" s="136" cm="1">
        <f t="array" ref="O79">SQRT(MMULT(MMULT(TRANSPOSE($A$3:$A$7),MMULT(TRANSPOSE(EXP(D80:$H$506)-1),EXP(D80:$H$506)-1)/COUNTA($H80:H$506)),$A$3:$A$7))*(-1/SQRT(2*PI())*EXP(-1*(NORMSINV($A$10))^2/2)/$A$10)</f>
        <v>-2.5594386109231201E-2</v>
      </c>
      <c r="P79" s="2">
        <f t="shared" si="7"/>
        <v>-7.2310363515429216E-2</v>
      </c>
      <c r="Q79" s="130">
        <v>4.7637394913064741E-3</v>
      </c>
    </row>
    <row r="80" spans="3:17" x14ac:dyDescent="0.2">
      <c r="C80" s="42">
        <v>43019</v>
      </c>
      <c r="D80" s="130">
        <v>4.1608372777768698E-3</v>
      </c>
      <c r="E80" s="130">
        <v>7.8700718518778696E-3</v>
      </c>
      <c r="F80" s="130">
        <v>1.7024604159661754E-3</v>
      </c>
      <c r="G80" s="130">
        <v>-6.6664105401102931E-4</v>
      </c>
      <c r="H80" s="130">
        <v>-1.7480093037065352E-3</v>
      </c>
      <c r="I80" s="130" cm="1">
        <f t="array" ref="I80">SQRT(MMULT(MMULT(TRANSPOSE($A$3:$A$7),MMULT(TRANSPOSE(EXP(D81:H332)-1),EXP(D81:H332)-1)/COUNTA(H81:H332)),$A$3:$A$7))*NORMSINV($A$10)</f>
        <v>-2.0027627378771857E-2</v>
      </c>
      <c r="J80">
        <f t="shared" si="4"/>
        <v>0</v>
      </c>
      <c r="K80" s="130" cm="1">
        <f t="array" ref="K80">SQRT(MMULT(MMULT(TRANSPOSE($A$3:$A$7),MMULT(TRANSPOSE(EXP(D81:$H$506)-1),EXP(D81:$H$506)-1)/COUNTA($H81:H$506)),$A$3:$A$7))*NORMSINV($A$10)</f>
        <v>-2.236494920266708E-2</v>
      </c>
      <c r="L80">
        <f t="shared" si="5"/>
        <v>0</v>
      </c>
      <c r="M80" s="130">
        <f t="shared" si="6"/>
        <v>-6.3332918646066841E-2</v>
      </c>
      <c r="N80" s="137" cm="1">
        <f t="array" ref="N80">SQRT(MMULT(MMULT(TRANSPOSE($A$3:$A$7),MMULT(TRANSPOSE(EXP(D81:H332)-1),EXP(D81:H332)-1)/COUNTA(H81:H332)),$A$3:$A$7))*(-1/SQRT(2*PI())*EXP(-1*(NORMSINV($A$10))^2/2)/$A$10)</f>
        <v>-2.2944942106604607E-2</v>
      </c>
      <c r="O80" s="136" cm="1">
        <f t="array" ref="O80">SQRT(MMULT(MMULT(TRANSPOSE($A$3:$A$7),MMULT(TRANSPOSE(EXP(D81:$H$506)-1),EXP(D81:$H$506)-1)/COUNTA($H81:H$506)),$A$3:$A$7))*(-1/SQRT(2*PI())*EXP(-1*(NORMSINV($A$10))^2/2)/$A$10)</f>
        <v>-2.562272879194227E-2</v>
      </c>
      <c r="P80" s="2">
        <f t="shared" si="7"/>
        <v>-7.2558277837572543E-2</v>
      </c>
      <c r="Q80" s="130">
        <v>2.2723273901431688E-3</v>
      </c>
    </row>
    <row r="81" spans="3:17" x14ac:dyDescent="0.2">
      <c r="C81" s="42">
        <v>43018</v>
      </c>
      <c r="D81" s="130">
        <v>3.8493279858656324E-4</v>
      </c>
      <c r="E81" s="130">
        <v>-3.831768064085082E-3</v>
      </c>
      <c r="F81" s="130">
        <v>0</v>
      </c>
      <c r="G81" s="130">
        <v>-9.1338459404690566E-3</v>
      </c>
      <c r="H81" s="130">
        <v>-5.4424466714863041E-3</v>
      </c>
      <c r="I81" s="130" cm="1">
        <f t="array" ref="I81">SQRT(MMULT(MMULT(TRANSPOSE($A$3:$A$7),MMULT(TRANSPOSE(EXP(D82:H333)-1),EXP(D82:H333)-1)/COUNTA(H82:H333)),$A$3:$A$7))*NORMSINV($A$10)</f>
        <v>-2.0020711514199235E-2</v>
      </c>
      <c r="J81">
        <f t="shared" si="4"/>
        <v>0</v>
      </c>
      <c r="K81" s="130" cm="1">
        <f t="array" ref="K81">SQRT(MMULT(MMULT(TRANSPOSE($A$3:$A$7),MMULT(TRANSPOSE(EXP(D82:$H$506)-1),EXP(D82:$H$506)-1)/COUNTA($H82:H$506)),$A$3:$A$7))*NORMSINV($A$10)</f>
        <v>-2.238757660616417E-2</v>
      </c>
      <c r="L81">
        <f t="shared" si="5"/>
        <v>0</v>
      </c>
      <c r="M81" s="130">
        <f t="shared" si="6"/>
        <v>-6.3311048762028088E-2</v>
      </c>
      <c r="N81" s="137" cm="1">
        <f t="array" ref="N81">SQRT(MMULT(MMULT(TRANSPOSE($A$3:$A$7),MMULT(TRANSPOSE(EXP(D82:H333)-1),EXP(D82:H333)-1)/COUNTA(H82:H333)),$A$3:$A$7))*(-1/SQRT(2*PI())*EXP(-1*(NORMSINV($A$10))^2/2)/$A$10)</f>
        <v>-2.2937018845938986E-2</v>
      </c>
      <c r="O81" s="136" cm="1">
        <f t="array" ref="O81">SQRT(MMULT(MMULT(TRANSPOSE($A$3:$A$7),MMULT(TRANSPOSE(EXP(D82:$H$506)-1),EXP(D82:$H$506)-1)/COUNTA($H82:H$506)),$A$3:$A$7))*(-1/SQRT(2*PI())*EXP(-1*(NORMSINV($A$10))^2/2)/$A$10)</f>
        <v>-2.5648652205307442E-2</v>
      </c>
      <c r="P81" s="2">
        <f t="shared" si="7"/>
        <v>-7.2533222287373966E-2</v>
      </c>
      <c r="Q81" s="130">
        <v>-3.5918703571063164E-3</v>
      </c>
    </row>
    <row r="82" spans="3:17" x14ac:dyDescent="0.2">
      <c r="C82" s="42">
        <v>43017</v>
      </c>
      <c r="D82" s="130">
        <v>3.4711326734839206E-3</v>
      </c>
      <c r="E82" s="130">
        <v>1.4238055036789709E-3</v>
      </c>
      <c r="F82" s="130">
        <v>3.808534368775947E-3</v>
      </c>
      <c r="G82" s="130">
        <v>-5.8244688598231269E-3</v>
      </c>
      <c r="H82" s="130">
        <v>-2.2770625559296737E-3</v>
      </c>
      <c r="I82" s="130" cm="1">
        <f t="array" ref="I82">SQRT(MMULT(MMULT(TRANSPOSE($A$3:$A$7),MMULT(TRANSPOSE(EXP(D83:H334)-1),EXP(D83:H334)-1)/COUNTA(H83:H334)),$A$3:$A$7))*NORMSINV($A$10)</f>
        <v>-2.0021539495226767E-2</v>
      </c>
      <c r="J82">
        <f t="shared" si="4"/>
        <v>0</v>
      </c>
      <c r="K82" s="130" cm="1">
        <f t="array" ref="K82">SQRT(MMULT(MMULT(TRANSPOSE($A$3:$A$7),MMULT(TRANSPOSE(EXP(D83:$H$506)-1),EXP(D83:$H$506)-1)/COUNTA($H83:H$506)),$A$3:$A$7))*NORMSINV($A$10)</f>
        <v>-2.2413956898760051E-2</v>
      </c>
      <c r="L82">
        <f t="shared" si="5"/>
        <v>0</v>
      </c>
      <c r="M82" s="130">
        <f t="shared" si="6"/>
        <v>-6.3313667067934495E-2</v>
      </c>
      <c r="N82" s="137" cm="1">
        <f t="array" ref="N82">SQRT(MMULT(MMULT(TRANSPOSE($A$3:$A$7),MMULT(TRANSPOSE(EXP(D83:H334)-1),EXP(D83:H334)-1)/COUNTA(H83:H334)),$A$3:$A$7))*(-1/SQRT(2*PI())*EXP(-1*(NORMSINV($A$10))^2/2)/$A$10)</f>
        <v>-2.2937967434425419E-2</v>
      </c>
      <c r="O82" s="136" cm="1">
        <f t="array" ref="O82">SQRT(MMULT(MMULT(TRANSPOSE($A$3:$A$7),MMULT(TRANSPOSE(EXP(D83:$H$506)-1),EXP(D83:$H$506)-1)/COUNTA($H83:H$506)),$A$3:$A$7))*(-1/SQRT(2*PI())*EXP(-1*(NORMSINV($A$10))^2/2)/$A$10)</f>
        <v>-2.5678875170560399E-2</v>
      </c>
      <c r="P82" s="2">
        <f t="shared" si="7"/>
        <v>-7.2536221987553301E-2</v>
      </c>
      <c r="Q82" s="130">
        <v>1.271536275746972E-4</v>
      </c>
    </row>
    <row r="83" spans="3:17" x14ac:dyDescent="0.2">
      <c r="C83" s="42">
        <v>43014</v>
      </c>
      <c r="D83" s="130">
        <v>-5.7946063613799337E-4</v>
      </c>
      <c r="E83" s="130">
        <v>8.8611096602999196E-3</v>
      </c>
      <c r="F83" s="130">
        <v>3.9496750821699293E-4</v>
      </c>
      <c r="G83" s="130">
        <v>1.850161066462434E-2</v>
      </c>
      <c r="H83" s="130">
        <v>3.2544506008007176E-3</v>
      </c>
      <c r="I83" s="130" cm="1">
        <f t="array" ref="I83">SQRT(MMULT(MMULT(TRANSPOSE($A$3:$A$7),MMULT(TRANSPOSE(EXP(D84:H335)-1),EXP(D84:H335)-1)/COUNTA(H84:H335)),$A$3:$A$7))*NORMSINV($A$10)</f>
        <v>-2.0001410182210314E-2</v>
      </c>
      <c r="J83">
        <f t="shared" si="4"/>
        <v>0</v>
      </c>
      <c r="K83" s="130" cm="1">
        <f t="array" ref="K83">SQRT(MMULT(MMULT(TRANSPOSE($A$3:$A$7),MMULT(TRANSPOSE(EXP(D84:$H$506)-1),EXP(D84:$H$506)-1)/COUNTA($H84:H$506)),$A$3:$A$7))*NORMSINV($A$10)</f>
        <v>-2.2429720916146749E-2</v>
      </c>
      <c r="L83">
        <f t="shared" si="5"/>
        <v>0</v>
      </c>
      <c r="M83" s="130">
        <f t="shared" si="6"/>
        <v>-6.3250012591068036E-2</v>
      </c>
      <c r="N83" s="137" cm="1">
        <f t="array" ref="N83">SQRT(MMULT(MMULT(TRANSPOSE($A$3:$A$7),MMULT(TRANSPOSE(EXP(D84:H335)-1),EXP(D84:H335)-1)/COUNTA(H84:H335)),$A$3:$A$7))*(-1/SQRT(2*PI())*EXP(-1*(NORMSINV($A$10))^2/2)/$A$10)</f>
        <v>-2.2914905994691533E-2</v>
      </c>
      <c r="O83" s="136" cm="1">
        <f t="array" ref="O83">SQRT(MMULT(MMULT(TRANSPOSE($A$3:$A$7),MMULT(TRANSPOSE(EXP(D84:$H$506)-1),EXP(D84:$H$506)-1)/COUNTA($H84:H$506)),$A$3:$A$7))*(-1/SQRT(2*PI())*EXP(-1*(NORMSINV($A$10))^2/2)/$A$10)</f>
        <v>-2.5696935445972187E-2</v>
      </c>
      <c r="P83" s="2">
        <f t="shared" si="7"/>
        <v>-7.2463295311871512E-2</v>
      </c>
      <c r="Q83" s="130">
        <v>6.1299632465862041E-3</v>
      </c>
    </row>
    <row r="84" spans="3:17" x14ac:dyDescent="0.2">
      <c r="C84" s="42">
        <v>43013</v>
      </c>
      <c r="D84" s="130">
        <v>1.2367720528362144E-2</v>
      </c>
      <c r="E84" s="130">
        <v>1.582519188883633E-2</v>
      </c>
      <c r="F84" s="130">
        <v>1.6992237636949112E-2</v>
      </c>
      <c r="G84" s="130">
        <v>5.2488037451609751E-2</v>
      </c>
      <c r="H84" s="130">
        <v>-4.2284894249861532E-3</v>
      </c>
      <c r="I84" s="130" cm="1">
        <f t="array" ref="I84">SQRT(MMULT(MMULT(TRANSPOSE($A$3:$A$7),MMULT(TRANSPOSE(EXP(D85:H336)-1),EXP(D85:H336)-1)/COUNTA(H85:H336)),$A$3:$A$7))*NORMSINV($A$10)</f>
        <v>-1.9894377434952461E-2</v>
      </c>
      <c r="J84">
        <f t="shared" si="4"/>
        <v>0</v>
      </c>
      <c r="K84" s="130" cm="1">
        <f t="array" ref="K84">SQRT(MMULT(MMULT(TRANSPOSE($A$3:$A$7),MMULT(TRANSPOSE(EXP(D85:$H$506)-1),EXP(D85:$H$506)-1)/COUNTA($H85:H$506)),$A$3:$A$7))*NORMSINV($A$10)</f>
        <v>-2.2352518635738842E-2</v>
      </c>
      <c r="L84">
        <f t="shared" si="5"/>
        <v>0</v>
      </c>
      <c r="M84" s="130">
        <f t="shared" si="6"/>
        <v>-6.2911545325508078E-2</v>
      </c>
      <c r="N84" s="137" cm="1">
        <f t="array" ref="N84">SQRT(MMULT(MMULT(TRANSPOSE($A$3:$A$7),MMULT(TRANSPOSE(EXP(D85:H336)-1),EXP(D85:H336)-1)/COUNTA(H85:H336)),$A$3:$A$7))*(-1/SQRT(2*PI())*EXP(-1*(NORMSINV($A$10))^2/2)/$A$10)</f>
        <v>-2.2792282373685614E-2</v>
      </c>
      <c r="O84" s="136" cm="1">
        <f t="array" ref="O84">SQRT(MMULT(MMULT(TRANSPOSE($A$3:$A$7),MMULT(TRANSPOSE(EXP(D85:$H$506)-1),EXP(D85:$H$506)-1)/COUNTA($H85:H$506)),$A$3:$A$7))*(-1/SQRT(2*PI())*EXP(-1*(NORMSINV($A$10))^2/2)/$A$10)</f>
        <v>-2.5608487532449747E-2</v>
      </c>
      <c r="P84" s="2">
        <f t="shared" si="7"/>
        <v>-7.2075525374555541E-2</v>
      </c>
      <c r="Q84" s="130">
        <v>1.9040682039586608E-2</v>
      </c>
    </row>
    <row r="85" spans="3:17" x14ac:dyDescent="0.2">
      <c r="C85" s="42">
        <v>43012</v>
      </c>
      <c r="D85" s="130">
        <v>-6.4943752471461388E-3</v>
      </c>
      <c r="E85" s="130">
        <v>8.6864721918739028E-3</v>
      </c>
      <c r="F85" s="130">
        <v>5.7736707454368041E-3</v>
      </c>
      <c r="G85" s="130">
        <v>2.8931701204452785E-2</v>
      </c>
      <c r="H85" s="130">
        <v>3.2511013801150117E-3</v>
      </c>
      <c r="I85" s="130" cm="1">
        <f t="array" ref="I85">SQRT(MMULT(MMULT(TRANSPOSE($A$3:$A$7),MMULT(TRANSPOSE(EXP(D86:H337)-1),EXP(D86:H337)-1)/COUNTA(H86:H337)),$A$3:$A$7))*NORMSINV($A$10)</f>
        <v>-1.9860203370149002E-2</v>
      </c>
      <c r="J85">
        <f t="shared" si="4"/>
        <v>0</v>
      </c>
      <c r="K85" s="130" cm="1">
        <f t="array" ref="K85">SQRT(MMULT(MMULT(TRANSPOSE($A$3:$A$7),MMULT(TRANSPOSE(EXP(D86:$H$506)-1),EXP(D86:$H$506)-1)/COUNTA($H86:H$506)),$A$3:$A$7))*NORMSINV($A$10)</f>
        <v>-2.2360056353763293E-2</v>
      </c>
      <c r="L85">
        <f t="shared" si="5"/>
        <v>0</v>
      </c>
      <c r="M85" s="130">
        <f t="shared" si="6"/>
        <v>-6.2803477443822947E-2</v>
      </c>
      <c r="N85" s="137" cm="1">
        <f t="array" ref="N85">SQRT(MMULT(MMULT(TRANSPOSE($A$3:$A$7),MMULT(TRANSPOSE(EXP(D86:H337)-1),EXP(D86:H337)-1)/COUNTA(H86:H337)),$A$3:$A$7))*(-1/SQRT(2*PI())*EXP(-1*(NORMSINV($A$10))^2/2)/$A$10)</f>
        <v>-2.2753130360137878E-2</v>
      </c>
      <c r="O85" s="136" cm="1">
        <f t="array" ref="O85">SQRT(MMULT(MMULT(TRANSPOSE($A$3:$A$7),MMULT(TRANSPOSE(EXP(D86:$H$506)-1),EXP(D86:$H$506)-1)/COUNTA($H86:H$506)),$A$3:$A$7))*(-1/SQRT(2*PI())*EXP(-1*(NORMSINV($A$10))^2/2)/$A$10)</f>
        <v>-2.5617123228551732E-2</v>
      </c>
      <c r="P85" s="2">
        <f t="shared" si="7"/>
        <v>-7.1951715836762922E-2</v>
      </c>
      <c r="Q85" s="130">
        <v>8.1304055125702452E-3</v>
      </c>
    </row>
    <row r="86" spans="3:17" x14ac:dyDescent="0.2">
      <c r="C86" s="42">
        <v>43011</v>
      </c>
      <c r="D86" s="130">
        <v>4.3466560969142812E-3</v>
      </c>
      <c r="E86" s="130">
        <v>-2.181326263479914E-3</v>
      </c>
      <c r="F86" s="130">
        <v>-4.7018855267785976E-3</v>
      </c>
      <c r="G86" s="130">
        <v>1.2240506667588203E-2</v>
      </c>
      <c r="H86" s="130">
        <v>3.806703730383052E-3</v>
      </c>
      <c r="I86" s="130" cm="1">
        <f t="array" ref="I86">SQRT(MMULT(MMULT(TRANSPOSE($A$3:$A$7),MMULT(TRANSPOSE(EXP(D87:H338)-1),EXP(D87:H338)-1)/COUNTA(H87:H338)),$A$3:$A$7))*NORMSINV($A$10)</f>
        <v>-1.9865515072395829E-2</v>
      </c>
      <c r="J86">
        <f t="shared" si="4"/>
        <v>0</v>
      </c>
      <c r="K86" s="130" cm="1">
        <f t="array" ref="K86">SQRT(MMULT(MMULT(TRANSPOSE($A$3:$A$7),MMULT(TRANSPOSE(EXP(D87:$H$506)-1),EXP(D87:$H$506)-1)/COUNTA($H87:H$506)),$A$3:$A$7))*NORMSINV($A$10)</f>
        <v>-2.2384525316103982E-2</v>
      </c>
      <c r="L86">
        <f t="shared" si="5"/>
        <v>0</v>
      </c>
      <c r="M86" s="130">
        <f t="shared" si="6"/>
        <v>-6.2820274521175556E-2</v>
      </c>
      <c r="N86" s="137" cm="1">
        <f t="array" ref="N86">SQRT(MMULT(MMULT(TRANSPOSE($A$3:$A$7),MMULT(TRANSPOSE(EXP(D87:H338)-1),EXP(D87:H338)-1)/COUNTA(H87:H338)),$A$3:$A$7))*(-1/SQRT(2*PI())*EXP(-1*(NORMSINV($A$10))^2/2)/$A$10)</f>
        <v>-2.2759215788942595E-2</v>
      </c>
      <c r="O86" s="136" cm="1">
        <f t="array" ref="O86">SQRT(MMULT(MMULT(TRANSPOSE($A$3:$A$7),MMULT(TRANSPOSE(EXP(D87:$H$506)-1),EXP(D87:$H$506)-1)/COUNTA($H87:H$506)),$A$3:$A$7))*(-1/SQRT(2*PI())*EXP(-1*(NORMSINV($A$10))^2/2)/$A$10)</f>
        <v>-2.5645156450545412E-2</v>
      </c>
      <c r="P86" s="2">
        <f t="shared" si="7"/>
        <v>-7.1970959652324626E-2</v>
      </c>
      <c r="Q86" s="130">
        <v>2.7232010686932305E-3</v>
      </c>
    </row>
    <row r="87" spans="3:17" x14ac:dyDescent="0.2">
      <c r="C87" s="42">
        <v>43010</v>
      </c>
      <c r="D87" s="130">
        <v>-2.0133165328993959E-3</v>
      </c>
      <c r="E87" s="130">
        <v>-2.249341263861354E-3</v>
      </c>
      <c r="F87" s="130">
        <v>1.609527502289455E-3</v>
      </c>
      <c r="G87" s="130">
        <v>-2.4222698908032272E-2</v>
      </c>
      <c r="H87" s="130">
        <v>8.6456549507865025E-3</v>
      </c>
      <c r="I87" s="130" cm="1">
        <f t="array" ref="I87">SQRT(MMULT(MMULT(TRANSPOSE($A$3:$A$7),MMULT(TRANSPOSE(EXP(D88:H339)-1),EXP(D88:H339)-1)/COUNTA(H88:H339)),$A$3:$A$7))*NORMSINV($A$10)</f>
        <v>-1.9930911230898633E-2</v>
      </c>
      <c r="J87">
        <f t="shared" si="4"/>
        <v>0</v>
      </c>
      <c r="K87" s="130" cm="1">
        <f t="array" ref="K87">SQRT(MMULT(MMULT(TRANSPOSE($A$3:$A$7),MMULT(TRANSPOSE(EXP(D88:$H$506)-1),EXP(D88:$H$506)-1)/COUNTA($H88:H$506)),$A$3:$A$7))*NORMSINV($A$10)</f>
        <v>-2.2407529432947573E-2</v>
      </c>
      <c r="L87">
        <f t="shared" si="5"/>
        <v>0</v>
      </c>
      <c r="M87" s="130">
        <f t="shared" si="6"/>
        <v>-6.3027075332269811E-2</v>
      </c>
      <c r="N87" s="137" cm="1">
        <f t="array" ref="N87">SQRT(MMULT(MMULT(TRANSPOSE($A$3:$A$7),MMULT(TRANSPOSE(EXP(D88:H339)-1),EXP(D88:H339)-1)/COUNTA(H88:H339)),$A$3:$A$7))*(-1/SQRT(2*PI())*EXP(-1*(NORMSINV($A$10))^2/2)/$A$10)</f>
        <v>-2.2834137847480177E-2</v>
      </c>
      <c r="O87" s="136" cm="1">
        <f t="array" ref="O87">SQRT(MMULT(MMULT(TRANSPOSE($A$3:$A$7),MMULT(TRANSPOSE(EXP(D88:$H$506)-1),EXP(D88:$H$506)-1)/COUNTA($H88:H$506)),$A$3:$A$7))*(-1/SQRT(2*PI())*EXP(-1*(NORMSINV($A$10))^2/2)/$A$10)</f>
        <v>-2.567151145102586E-2</v>
      </c>
      <c r="P87" s="2">
        <f t="shared" si="7"/>
        <v>-7.2207884004291858E-2</v>
      </c>
      <c r="Q87" s="130">
        <v>-3.5791656611768516E-3</v>
      </c>
    </row>
    <row r="88" spans="3:17" x14ac:dyDescent="0.2">
      <c r="C88" s="42">
        <v>43007</v>
      </c>
      <c r="D88" s="130">
        <v>5.4650292664346614E-3</v>
      </c>
      <c r="E88" s="130">
        <v>5.1622609751798693E-3</v>
      </c>
      <c r="F88" s="130">
        <v>8.3579727726990072E-3</v>
      </c>
      <c r="G88" s="130">
        <v>3.5907178180255447E-3</v>
      </c>
      <c r="H88" s="130">
        <v>9.8983087808949253E-4</v>
      </c>
      <c r="I88" s="130" cm="1">
        <f t="array" ref="I88">SQRT(MMULT(MMULT(TRANSPOSE($A$3:$A$7),MMULT(TRANSPOSE(EXP(D89:H340)-1),EXP(D89:H340)-1)/COUNTA(H89:H340)),$A$3:$A$7))*NORMSINV($A$10)</f>
        <v>-1.9968590538985573E-2</v>
      </c>
      <c r="J88">
        <f t="shared" si="4"/>
        <v>0</v>
      </c>
      <c r="K88" s="130" cm="1">
        <f t="array" ref="K88">SQRT(MMULT(MMULT(TRANSPOSE($A$3:$A$7),MMULT(TRANSPOSE(EXP(D89:$H$506)-1),EXP(D89:$H$506)-1)/COUNTA($H89:H$506)),$A$3:$A$7))*NORMSINV($A$10)</f>
        <v>-2.2427867515787212E-2</v>
      </c>
      <c r="L88">
        <f t="shared" si="5"/>
        <v>0</v>
      </c>
      <c r="M88" s="130">
        <f t="shared" si="6"/>
        <v>-6.3146227766483737E-2</v>
      </c>
      <c r="N88" s="137" cm="1">
        <f t="array" ref="N88">SQRT(MMULT(MMULT(TRANSPOSE($A$3:$A$7),MMULT(TRANSPOSE(EXP(D89:H340)-1),EXP(D89:H340)-1)/COUNTA(H89:H340)),$A$3:$A$7))*(-1/SQRT(2*PI())*EXP(-1*(NORMSINV($A$10))^2/2)/$A$10)</f>
        <v>-2.2877305693891584E-2</v>
      </c>
      <c r="O88" s="136" cm="1">
        <f t="array" ref="O88">SQRT(MMULT(MMULT(TRANSPOSE($A$3:$A$7),MMULT(TRANSPOSE(EXP(D89:$H$506)-1),EXP(D89:$H$506)-1)/COUNTA($H89:H$506)),$A$3:$A$7))*(-1/SQRT(2*PI())*EXP(-1*(NORMSINV($A$10))^2/2)/$A$10)</f>
        <v>-2.5694812070939006E-2</v>
      </c>
      <c r="P88" s="2">
        <f t="shared" si="7"/>
        <v>-7.2344392720636225E-2</v>
      </c>
      <c r="Q88" s="130">
        <v>4.7272178823623157E-3</v>
      </c>
    </row>
    <row r="89" spans="3:17" x14ac:dyDescent="0.2">
      <c r="C89" s="42">
        <v>43006</v>
      </c>
      <c r="D89" s="130">
        <v>-6.1785484230720573E-3</v>
      </c>
      <c r="E89" s="130">
        <v>5.7989109476844162E-3</v>
      </c>
      <c r="F89" s="130">
        <v>2.7091077464507944E-4</v>
      </c>
      <c r="G89" s="130">
        <v>-7.0036628244828916E-3</v>
      </c>
      <c r="H89" s="130">
        <v>2.2006124177114463E-4</v>
      </c>
      <c r="I89" s="130" cm="1">
        <f t="array" ref="I89">SQRT(MMULT(MMULT(TRANSPOSE($A$3:$A$7),MMULT(TRANSPOSE(EXP(D90:H341)-1),EXP(D90:H341)-1)/COUNTA(H90:H341)),$A$3:$A$7))*NORMSINV($A$10)</f>
        <v>-2.0003905535114497E-2</v>
      </c>
      <c r="J89">
        <f t="shared" si="4"/>
        <v>0</v>
      </c>
      <c r="K89" s="130" cm="1">
        <f t="array" ref="K89">SQRT(MMULT(MMULT(TRANSPOSE($A$3:$A$7),MMULT(TRANSPOSE(EXP(D90:$H$506)-1),EXP(D90:$H$506)-1)/COUNTA($H90:H$506)),$A$3:$A$7))*NORMSINV($A$10)</f>
        <v>-2.2454203799902067E-2</v>
      </c>
      <c r="L89">
        <f t="shared" si="5"/>
        <v>0</v>
      </c>
      <c r="M89" s="130">
        <f t="shared" si="6"/>
        <v>-6.3257903589811162E-2</v>
      </c>
      <c r="N89" s="137" cm="1">
        <f t="array" ref="N89">SQRT(MMULT(MMULT(TRANSPOSE($A$3:$A$7),MMULT(TRANSPOSE(EXP(D90:H341)-1),EXP(D90:H341)-1)/COUNTA(H90:H341)),$A$3:$A$7))*(-1/SQRT(2*PI())*EXP(-1*(NORMSINV($A$10))^2/2)/$A$10)</f>
        <v>-2.2917764831978608E-2</v>
      </c>
      <c r="O89" s="136" cm="1">
        <f t="array" ref="O89">SQRT(MMULT(MMULT(TRANSPOSE($A$3:$A$7),MMULT(TRANSPOSE(EXP(D90:$H$506)-1),EXP(D90:$H$506)-1)/COUNTA($H90:H$506)),$A$3:$A$7))*(-1/SQRT(2*PI())*EXP(-1*(NORMSINV($A$10))^2/2)/$A$10)</f>
        <v>-2.5724984617236671E-2</v>
      </c>
      <c r="P89" s="2">
        <f t="shared" si="7"/>
        <v>-7.2472335749158484E-2</v>
      </c>
      <c r="Q89" s="130">
        <v>-1.3663809332639077E-3</v>
      </c>
    </row>
    <row r="90" spans="3:17" x14ac:dyDescent="0.2">
      <c r="C90" s="42">
        <v>43005</v>
      </c>
      <c r="D90" s="130">
        <v>7.0924677175295114E-3</v>
      </c>
      <c r="E90" s="130">
        <v>1.298797194026878E-2</v>
      </c>
      <c r="F90" s="130">
        <v>8.0212949664849459E-3</v>
      </c>
      <c r="G90" s="130">
        <v>1.433535525691838E-2</v>
      </c>
      <c r="H90" s="130">
        <v>-1.9399157159829549E-2</v>
      </c>
      <c r="I90" s="130" cm="1">
        <f t="array" ref="I90">SQRT(MMULT(MMULT(TRANSPOSE($A$3:$A$7),MMULT(TRANSPOSE(EXP(D91:H342)-1),EXP(D91:H342)-1)/COUNTA(H91:H342)),$A$3:$A$7))*NORMSINV($A$10)</f>
        <v>-2.0108976965268317E-2</v>
      </c>
      <c r="J90">
        <f t="shared" si="4"/>
        <v>0</v>
      </c>
      <c r="K90" s="130" cm="1">
        <f t="array" ref="K90">SQRT(MMULT(MMULT(TRANSPOSE($A$3:$A$7),MMULT(TRANSPOSE(EXP(D91:$H$506)-1),EXP(D91:$H$506)-1)/COUNTA($H91:H$506)),$A$3:$A$7))*NORMSINV($A$10)</f>
        <v>-2.2474799564873329E-2</v>
      </c>
      <c r="L90">
        <f t="shared" si="5"/>
        <v>0</v>
      </c>
      <c r="M90" s="130">
        <f t="shared" si="6"/>
        <v>-6.3590168626108542E-2</v>
      </c>
      <c r="N90" s="137" cm="1">
        <f t="array" ref="N90">SQRT(MMULT(MMULT(TRANSPOSE($A$3:$A$7),MMULT(TRANSPOSE(EXP(D91:H342)-1),EXP(D91:H342)-1)/COUNTA(H91:H342)),$A$3:$A$7))*(-1/SQRT(2*PI())*EXP(-1*(NORMSINV($A$10))^2/2)/$A$10)</f>
        <v>-2.303814144156607E-2</v>
      </c>
      <c r="O90" s="136" cm="1">
        <f t="array" ref="O90">SQRT(MMULT(MMULT(TRANSPOSE($A$3:$A$7),MMULT(TRANSPOSE(EXP(D91:$H$506)-1),EXP(D91:$H$506)-1)/COUNTA($H91:H$506)),$A$3:$A$7))*(-1/SQRT(2*PI())*EXP(-1*(NORMSINV($A$10))^2/2)/$A$10)</f>
        <v>-2.5748580454425442E-2</v>
      </c>
      <c r="P90" s="2">
        <f t="shared" si="7"/>
        <v>-7.2853000012463726E-2</v>
      </c>
      <c r="Q90" s="130">
        <v>4.6940614823638392E-3</v>
      </c>
    </row>
    <row r="91" spans="3:17" x14ac:dyDescent="0.2">
      <c r="C91" s="42">
        <v>43004</v>
      </c>
      <c r="D91" s="130">
        <v>1.705714042253061E-2</v>
      </c>
      <c r="E91" s="130">
        <v>-1.2670448504781243E-3</v>
      </c>
      <c r="F91" s="130">
        <v>0</v>
      </c>
      <c r="G91" s="130">
        <v>4.6377977211705867E-3</v>
      </c>
      <c r="H91" s="130">
        <v>-7.5519144143882451E-4</v>
      </c>
      <c r="I91" s="130" cm="1">
        <f t="array" ref="I91">SQRT(MMULT(MMULT(TRANSPOSE($A$3:$A$7),MMULT(TRANSPOSE(EXP(D92:H343)-1),EXP(D92:H343)-1)/COUNTA(H92:H343)),$A$3:$A$7))*NORMSINV($A$10)</f>
        <v>-2.0118858136322575E-2</v>
      </c>
      <c r="J91">
        <f t="shared" si="4"/>
        <v>0</v>
      </c>
      <c r="K91" s="130" cm="1">
        <f t="array" ref="K91">SQRT(MMULT(MMULT(TRANSPOSE($A$3:$A$7),MMULT(TRANSPOSE(EXP(D92:$H$506)-1),EXP(D92:$H$506)-1)/COUNTA($H92:H$506)),$A$3:$A$7))*NORMSINV($A$10)</f>
        <v>-2.2497302654312771E-2</v>
      </c>
      <c r="L91">
        <f t="shared" si="5"/>
        <v>0</v>
      </c>
      <c r="M91" s="130">
        <f t="shared" si="6"/>
        <v>-6.3621415632589717E-2</v>
      </c>
      <c r="N91" s="137" cm="1">
        <f t="array" ref="N91">SQRT(MMULT(MMULT(TRANSPOSE($A$3:$A$7),MMULT(TRANSPOSE(EXP(D92:H343)-1),EXP(D92:H343)-1)/COUNTA(H92:H343)),$A$3:$A$7))*(-1/SQRT(2*PI())*EXP(-1*(NORMSINV($A$10))^2/2)/$A$10)</f>
        <v>-2.3049461948658468E-2</v>
      </c>
      <c r="O91" s="136" cm="1">
        <f t="array" ref="O91">SQRT(MMULT(MMULT(TRANSPOSE($A$3:$A$7),MMULT(TRANSPOSE(EXP(D92:$H$506)-1),EXP(D92:$H$506)-1)/COUNTA($H92:H$506)),$A$3:$A$7))*(-1/SQRT(2*PI())*EXP(-1*(NORMSINV($A$10))^2/2)/$A$10)</f>
        <v>-2.5774361445585436E-2</v>
      </c>
      <c r="P91" s="2">
        <f t="shared" si="7"/>
        <v>-7.2888798599143795E-2</v>
      </c>
      <c r="Q91" s="130">
        <v>3.9661728410464057E-3</v>
      </c>
    </row>
    <row r="92" spans="3:17" x14ac:dyDescent="0.2">
      <c r="C92" s="42">
        <v>43003</v>
      </c>
      <c r="D92" s="130">
        <v>-8.8612002826122405E-3</v>
      </c>
      <c r="E92" s="130">
        <v>-1.6159599271635624E-2</v>
      </c>
      <c r="F92" s="130">
        <v>-1.5575625953720118E-2</v>
      </c>
      <c r="G92" s="130">
        <v>-4.8109866422842817E-2</v>
      </c>
      <c r="H92" s="130">
        <v>5.1902927193987012E-3</v>
      </c>
      <c r="I92" s="130" cm="1">
        <f t="array" ref="I92">SQRT(MMULT(MMULT(TRANSPOSE($A$3:$A$7),MMULT(TRANSPOSE(EXP(D93:H344)-1),EXP(D93:H344)-1)/COUNTA(H93:H344)),$A$3:$A$7))*NORMSINV($A$10)</f>
        <v>-2.0000523471967766E-2</v>
      </c>
      <c r="J92">
        <f t="shared" si="4"/>
        <v>0</v>
      </c>
      <c r="K92" s="130" cm="1">
        <f t="array" ref="K92">SQRT(MMULT(MMULT(TRANSPOSE($A$3:$A$7),MMULT(TRANSPOSE(EXP(D93:$H$506)-1),EXP(D93:$H$506)-1)/COUNTA($H93:H$506)),$A$3:$A$7))*NORMSINV($A$10)</f>
        <v>-2.2446133741227593E-2</v>
      </c>
      <c r="L92">
        <f t="shared" si="5"/>
        <v>0</v>
      </c>
      <c r="M92" s="130">
        <f t="shared" si="6"/>
        <v>-6.3247208567076982E-2</v>
      </c>
      <c r="N92" s="137" cm="1">
        <f t="array" ref="N92">SQRT(MMULT(MMULT(TRANSPOSE($A$3:$A$7),MMULT(TRANSPOSE(EXP(D93:H344)-1),EXP(D93:H344)-1)/COUNTA(H93:H344)),$A$3:$A$7))*(-1/SQRT(2*PI())*EXP(-1*(NORMSINV($A$10))^2/2)/$A$10)</f>
        <v>-2.2913890122227172E-2</v>
      </c>
      <c r="O92" s="136" cm="1">
        <f t="array" ref="O92">SQRT(MMULT(MMULT(TRANSPOSE($A$3:$A$7),MMULT(TRANSPOSE(EXP(D93:$H$506)-1),EXP(D93:$H$506)-1)/COUNTA($H93:H$506)),$A$3:$A$7))*(-1/SQRT(2*PI())*EXP(-1*(NORMSINV($A$10))^2/2)/$A$10)</f>
        <v>-2.5715739037339428E-2</v>
      </c>
      <c r="P92" s="2">
        <f t="shared" si="7"/>
        <v>-7.2460082841071888E-2</v>
      </c>
      <c r="Q92" s="130">
        <v>-1.6414776228021684E-2</v>
      </c>
    </row>
    <row r="93" spans="3:17" x14ac:dyDescent="0.2">
      <c r="C93" s="42">
        <v>43000</v>
      </c>
      <c r="D93" s="130">
        <v>-9.8271791580757037E-3</v>
      </c>
      <c r="E93" s="130">
        <v>-9.9493442160388003E-3</v>
      </c>
      <c r="F93" s="130">
        <v>2.6915280501624084E-3</v>
      </c>
      <c r="G93" s="130">
        <v>-7.6037533343105918E-3</v>
      </c>
      <c r="H93" s="130">
        <v>-4.3269922275742728E-3</v>
      </c>
      <c r="I93" s="130" cm="1">
        <f t="array" ref="I93">SQRT(MMULT(MMULT(TRANSPOSE($A$3:$A$7),MMULT(TRANSPOSE(EXP(D94:H345)-1),EXP(D94:H345)-1)/COUNTA(H94:H345)),$A$3:$A$7))*NORMSINV($A$10)</f>
        <v>-2.0042830327250578E-2</v>
      </c>
      <c r="J93">
        <f t="shared" si="4"/>
        <v>0</v>
      </c>
      <c r="K93" s="130" cm="1">
        <f t="array" ref="K93">SQRT(MMULT(MMULT(TRANSPOSE($A$3:$A$7),MMULT(TRANSPOSE(EXP(D94:$H$506)-1),EXP(D94:$H$506)-1)/COUNTA($H94:H$506)),$A$3:$A$7))*NORMSINV($A$10)</f>
        <v>-2.2463565571138773E-2</v>
      </c>
      <c r="L93">
        <f t="shared" si="5"/>
        <v>0</v>
      </c>
      <c r="M93" s="130">
        <f t="shared" si="6"/>
        <v>-6.33809945904098E-2</v>
      </c>
      <c r="N93" s="137" cm="1">
        <f t="array" ref="N93">SQRT(MMULT(MMULT(TRANSPOSE($A$3:$A$7),MMULT(TRANSPOSE(EXP(D94:H345)-1),EXP(D94:H345)-1)/COUNTA(H94:H345)),$A$3:$A$7))*(-1/SQRT(2*PI())*EXP(-1*(NORMSINV($A$10))^2/2)/$A$10)</f>
        <v>-2.2962359585275278E-2</v>
      </c>
      <c r="O93" s="136" cm="1">
        <f t="array" ref="O93">SQRT(MMULT(MMULT(TRANSPOSE($A$3:$A$7),MMULT(TRANSPOSE(EXP(D94:$H$506)-1),EXP(D94:$H$506)-1)/COUNTA($H94:H$506)),$A$3:$A$7))*(-1/SQRT(2*PI())*EXP(-1*(NORMSINV($A$10))^2/2)/$A$10)</f>
        <v>-2.573571006638644E-2</v>
      </c>
      <c r="P93" s="2">
        <f t="shared" si="7"/>
        <v>-7.2613356741269272E-2</v>
      </c>
      <c r="Q93" s="130">
        <v>-5.775294440797954E-3</v>
      </c>
    </row>
    <row r="94" spans="3:17" x14ac:dyDescent="0.2">
      <c r="C94" s="42">
        <v>42999</v>
      </c>
      <c r="D94" s="130">
        <v>-1.7320994235321012E-2</v>
      </c>
      <c r="E94" s="130">
        <v>-8.8345427138975686E-3</v>
      </c>
      <c r="F94" s="130">
        <v>-9.789031959026466E-3</v>
      </c>
      <c r="G94" s="130">
        <v>1.7473548602070451E-2</v>
      </c>
      <c r="H94" s="130">
        <v>-1.8820276497925958E-2</v>
      </c>
      <c r="I94" s="130" cm="1">
        <f t="array" ref="I94">SQRT(MMULT(MMULT(TRANSPOSE($A$3:$A$7),MMULT(TRANSPOSE(EXP(D95:H346)-1),EXP(D95:H346)-1)/COUNTA(H95:H346)),$A$3:$A$7))*NORMSINV($A$10)</f>
        <v>-2.0018328620080256E-2</v>
      </c>
      <c r="J94">
        <f t="shared" si="4"/>
        <v>0</v>
      </c>
      <c r="K94" s="130" cm="1">
        <f t="array" ref="K94">SQRT(MMULT(MMULT(TRANSPOSE($A$3:$A$7),MMULT(TRANSPOSE(EXP(D95:$H$506)-1),EXP(D95:$H$506)-1)/COUNTA($H95:H$506)),$A$3:$A$7))*NORMSINV($A$10)</f>
        <v>-2.2475049980990178E-2</v>
      </c>
      <c r="L94">
        <f t="shared" si="5"/>
        <v>0</v>
      </c>
      <c r="M94" s="130">
        <f t="shared" si="6"/>
        <v>-6.3303513389189103E-2</v>
      </c>
      <c r="N94" s="137" cm="1">
        <f t="array" ref="N94">SQRT(MMULT(MMULT(TRANSPOSE($A$3:$A$7),MMULT(TRANSPOSE(EXP(D95:H346)-1),EXP(D95:H346)-1)/COUNTA(H95:H346)),$A$3:$A$7))*(-1/SQRT(2*PI())*EXP(-1*(NORMSINV($A$10))^2/2)/$A$10)</f>
        <v>-2.2934288848692079E-2</v>
      </c>
      <c r="O94" s="136" cm="1">
        <f t="array" ref="O94">SQRT(MMULT(MMULT(TRANSPOSE($A$3:$A$7),MMULT(TRANSPOSE(EXP(D95:$H$506)-1),EXP(D95:$H$506)-1)/COUNTA($H95:H$506)),$A$3:$A$7))*(-1/SQRT(2*PI())*EXP(-1*(NORMSINV($A$10))^2/2)/$A$10)</f>
        <v>-2.574886734728574E-2</v>
      </c>
      <c r="P94" s="2">
        <f t="shared" si="7"/>
        <v>-7.252458927806775E-2</v>
      </c>
      <c r="Q94" s="130">
        <v>-7.3451866223137076E-3</v>
      </c>
    </row>
    <row r="95" spans="3:17" x14ac:dyDescent="0.2">
      <c r="C95" s="42">
        <v>42998</v>
      </c>
      <c r="D95" s="130">
        <v>-1.6899852262755366E-2</v>
      </c>
      <c r="E95" s="130">
        <v>3.4481931245594647E-3</v>
      </c>
      <c r="F95" s="130">
        <v>-6.649963036464787E-3</v>
      </c>
      <c r="G95" s="130">
        <v>-9.1596226935682611E-4</v>
      </c>
      <c r="H95" s="130">
        <v>2.4395862313129129E-3</v>
      </c>
      <c r="I95" s="130" cm="1">
        <f t="array" ref="I95">SQRT(MMULT(MMULT(TRANSPOSE($A$3:$A$7),MMULT(TRANSPOSE(EXP(D96:H347)-1),EXP(D96:H347)-1)/COUNTA(H96:H347)),$A$3:$A$7))*NORMSINV($A$10)</f>
        <v>-2.00126928381535E-2</v>
      </c>
      <c r="J95">
        <f t="shared" si="4"/>
        <v>0</v>
      </c>
      <c r="K95" s="130" cm="1">
        <f t="array" ref="K95">SQRT(MMULT(MMULT(TRANSPOSE($A$3:$A$7),MMULT(TRANSPOSE(EXP(D96:$H$506)-1),EXP(D96:$H$506)-1)/COUNTA($H96:H$506)),$A$3:$A$7))*NORMSINV($A$10)</f>
        <v>-2.2498410679076056E-2</v>
      </c>
      <c r="L95">
        <f t="shared" si="5"/>
        <v>0</v>
      </c>
      <c r="M95" s="130">
        <f t="shared" si="6"/>
        <v>-6.3285691481904535E-2</v>
      </c>
      <c r="N95" s="137" cm="1">
        <f t="array" ref="N95">SQRT(MMULT(MMULT(TRANSPOSE($A$3:$A$7),MMULT(TRANSPOSE(EXP(D96:H347)-1),EXP(D96:H347)-1)/COUNTA(H96:H347)),$A$3:$A$7))*(-1/SQRT(2*PI())*EXP(-1*(NORMSINV($A$10))^2/2)/$A$10)</f>
        <v>-2.2927832133296425E-2</v>
      </c>
      <c r="O95" s="136" cm="1">
        <f t="array" ref="O95">SQRT(MMULT(MMULT(TRANSPOSE($A$3:$A$7),MMULT(TRANSPOSE(EXP(D96:$H$506)-1),EXP(D96:$H$506)-1)/COUNTA($H96:H$506)),$A$3:$A$7))*(-1/SQRT(2*PI())*EXP(-1*(NORMSINV($A$10))^2/2)/$A$10)</f>
        <v>-2.5775630870243954E-2</v>
      </c>
      <c r="P95" s="2">
        <f t="shared" si="7"/>
        <v>-7.2504171351214008E-2</v>
      </c>
      <c r="Q95" s="130">
        <v>-3.6809170523706466E-3</v>
      </c>
    </row>
    <row r="96" spans="3:17" x14ac:dyDescent="0.2">
      <c r="C96" s="42">
        <v>42997</v>
      </c>
      <c r="D96" s="130">
        <v>3.778791097888795E-4</v>
      </c>
      <c r="E96" s="130">
        <v>-4.4546428222534086E-3</v>
      </c>
      <c r="F96" s="130">
        <v>3.71856625252398E-3</v>
      </c>
      <c r="G96" s="130">
        <v>5.7250927875645433E-3</v>
      </c>
      <c r="H96" s="130">
        <v>1.0890383579445401E-2</v>
      </c>
      <c r="I96" s="130" cm="1">
        <f t="array" ref="I96">SQRT(MMULT(MMULT(TRANSPOSE($A$3:$A$7),MMULT(TRANSPOSE(EXP(D97:H348)-1),EXP(D97:H348)-1)/COUNTA(H97:H348)),$A$3:$A$7))*NORMSINV($A$10)</f>
        <v>-2.0029315635325399E-2</v>
      </c>
      <c r="J96">
        <f t="shared" si="4"/>
        <v>0</v>
      </c>
      <c r="K96" s="130" cm="1">
        <f t="array" ref="K96">SQRT(MMULT(MMULT(TRANSPOSE($A$3:$A$7),MMULT(TRANSPOSE(EXP(D97:$H$506)-1),EXP(D97:$H$506)-1)/COUNTA($H97:H$506)),$A$3:$A$7))*NORMSINV($A$10)</f>
        <v>-2.2522697867394779E-2</v>
      </c>
      <c r="L96">
        <f t="shared" si="5"/>
        <v>0</v>
      </c>
      <c r="M96" s="130">
        <f t="shared" si="6"/>
        <v>-6.3338257382050747E-2</v>
      </c>
      <c r="N96" s="137" cm="1">
        <f t="array" ref="N96">SQRT(MMULT(MMULT(TRANSPOSE($A$3:$A$7),MMULT(TRANSPOSE(EXP(D97:H348)-1),EXP(D97:H348)-1)/COUNTA(H97:H348)),$A$3:$A$7))*(-1/SQRT(2*PI())*EXP(-1*(NORMSINV($A$10))^2/2)/$A$10)</f>
        <v>-2.2946876282238567E-2</v>
      </c>
      <c r="O96" s="136" cm="1">
        <f t="array" ref="O96">SQRT(MMULT(MMULT(TRANSPOSE($A$3:$A$7),MMULT(TRANSPOSE(EXP(D97:$H$506)-1),EXP(D97:$H$506)-1)/COUNTA($H97:H$506)),$A$3:$A$7))*(-1/SQRT(2*PI())*EXP(-1*(NORMSINV($A$10))^2/2)/$A$10)</f>
        <v>-2.5803455840190021E-2</v>
      </c>
      <c r="P96" s="2">
        <f t="shared" si="7"/>
        <v>-7.2564394237970661E-2</v>
      </c>
      <c r="Q96" s="130">
        <v>3.2700231416132402E-3</v>
      </c>
    </row>
    <row r="97" spans="3:17" x14ac:dyDescent="0.2">
      <c r="C97" s="42">
        <v>42996</v>
      </c>
      <c r="D97" s="130">
        <v>-7.5969735756639808E-3</v>
      </c>
      <c r="E97" s="130">
        <v>-1.2850870003573706E-2</v>
      </c>
      <c r="F97" s="130">
        <v>-1.9935569370974344E-3</v>
      </c>
      <c r="G97" s="130">
        <v>1.2371681320903574E-2</v>
      </c>
      <c r="H97" s="130">
        <v>-1.2871536094603881E-3</v>
      </c>
      <c r="I97" s="130" cm="1">
        <f t="array" ref="I97">SQRT(MMULT(MMULT(TRANSPOSE($A$3:$A$7),MMULT(TRANSPOSE(EXP(D98:H349)-1),EXP(D98:H349)-1)/COUNTA(H98:H349)),$A$3:$A$7))*NORMSINV($A$10)</f>
        <v>-2.0044383777928863E-2</v>
      </c>
      <c r="J97">
        <f t="shared" si="4"/>
        <v>0</v>
      </c>
      <c r="K97" s="130" cm="1">
        <f t="array" ref="K97">SQRT(MMULT(MMULT(TRANSPOSE($A$3:$A$7),MMULT(TRANSPOSE(EXP(D98:$H$506)-1),EXP(D98:$H$506)-1)/COUNTA($H98:H$506)),$A$3:$A$7))*NORMSINV($A$10)</f>
        <v>-2.25487516266498E-2</v>
      </c>
      <c r="L97">
        <f t="shared" si="5"/>
        <v>0</v>
      </c>
      <c r="M97" s="130">
        <f t="shared" si="6"/>
        <v>-6.3385907032785904E-2</v>
      </c>
      <c r="N97" s="137" cm="1">
        <f t="array" ref="N97">SQRT(MMULT(MMULT(TRANSPOSE($A$3:$A$7),MMULT(TRANSPOSE(EXP(D98:H349)-1),EXP(D98:H349)-1)/COUNTA(H98:H349)),$A$3:$A$7))*(-1/SQRT(2*PI())*EXP(-1*(NORMSINV($A$10))^2/2)/$A$10)</f>
        <v>-2.2964139318600876E-2</v>
      </c>
      <c r="O97" s="136" cm="1">
        <f t="array" ref="O97">SQRT(MMULT(MMULT(TRANSPOSE($A$3:$A$7),MMULT(TRANSPOSE(EXP(D98:$H$506)-1),EXP(D98:$H$506)-1)/COUNTA($H98:H$506)),$A$3:$A$7))*(-1/SQRT(2*PI())*EXP(-1*(NORMSINV($A$10))^2/2)/$A$10)</f>
        <v>-2.5833304707779774E-2</v>
      </c>
      <c r="P97" s="2">
        <f t="shared" si="7"/>
        <v>-7.2618984752205865E-2</v>
      </c>
      <c r="Q97" s="130">
        <v>-2.2332418431152308E-3</v>
      </c>
    </row>
    <row r="98" spans="3:17" x14ac:dyDescent="0.2">
      <c r="C98" s="42">
        <v>42993</v>
      </c>
      <c r="D98" s="130">
        <v>1.0058043045678011E-2</v>
      </c>
      <c r="E98" s="130">
        <v>-5.4775720584310647E-3</v>
      </c>
      <c r="F98" s="130">
        <v>7.1959407096923627E-3</v>
      </c>
      <c r="G98" s="130">
        <v>-1.5343254232631214E-3</v>
      </c>
      <c r="H98" s="130">
        <v>-2.9977612875663768E-3</v>
      </c>
      <c r="I98" s="130" cm="1">
        <f t="array" ref="I98">SQRT(MMULT(MMULT(TRANSPOSE($A$3:$A$7),MMULT(TRANSPOSE(EXP(D99:H350)-1),EXP(D99:H350)-1)/COUNTA(H99:H350)),$A$3:$A$7))*NORMSINV($A$10)</f>
        <v>-2.0170861626828143E-2</v>
      </c>
      <c r="J98">
        <f t="shared" si="4"/>
        <v>0</v>
      </c>
      <c r="K98" s="130" cm="1">
        <f t="array" ref="K98">SQRT(MMULT(MMULT(TRANSPOSE($A$3:$A$7),MMULT(TRANSPOSE(EXP(D99:$H$506)-1),EXP(D99:$H$506)-1)/COUNTA($H99:H$506)),$A$3:$A$7))*NORMSINV($A$10)</f>
        <v>-2.2575734614327082E-2</v>
      </c>
      <c r="L98">
        <f t="shared" si="5"/>
        <v>0</v>
      </c>
      <c r="M98" s="130">
        <f t="shared" si="6"/>
        <v>-6.378586510886626E-2</v>
      </c>
      <c r="N98" s="137" cm="1">
        <f t="array" ref="N98">SQRT(MMULT(MMULT(TRANSPOSE($A$3:$A$7),MMULT(TRANSPOSE(EXP(D99:H350)-1),EXP(D99:H350)-1)/COUNTA(H99:H350)),$A$3:$A$7))*(-1/SQRT(2*PI())*EXP(-1*(NORMSINV($A$10))^2/2)/$A$10)</f>
        <v>-2.310904050264417E-2</v>
      </c>
      <c r="O98" s="136" cm="1">
        <f t="array" ref="O98">SQRT(MMULT(MMULT(TRANSPOSE($A$3:$A$7),MMULT(TRANSPOSE(EXP(D99:$H$506)-1),EXP(D99:$H$506)-1)/COUNTA($H99:H$506)),$A$3:$A$7))*(-1/SQRT(2*PI())*EXP(-1*(NORMSINV($A$10))^2/2)/$A$10)</f>
        <v>-2.5864218159403839E-2</v>
      </c>
      <c r="P98" s="2">
        <f t="shared" si="7"/>
        <v>-7.3077202529437918E-2</v>
      </c>
      <c r="Q98" s="130">
        <v>1.4683339858729311E-3</v>
      </c>
    </row>
    <row r="99" spans="3:17" x14ac:dyDescent="0.2">
      <c r="C99" s="42">
        <v>42992</v>
      </c>
      <c r="D99" s="130">
        <v>-8.6183860612600929E-3</v>
      </c>
      <c r="E99" s="130">
        <v>-7.4203743491254026E-3</v>
      </c>
      <c r="F99" s="130">
        <v>-5.8674827637765631E-3</v>
      </c>
      <c r="G99" s="130">
        <v>-5.5150383538760794E-3</v>
      </c>
      <c r="H99" s="130">
        <v>0</v>
      </c>
      <c r="I99" s="130" cm="1">
        <f t="array" ref="I99">SQRT(MMULT(MMULT(TRANSPOSE($A$3:$A$7),MMULT(TRANSPOSE(EXP(D100:H351)-1),EXP(D100:H351)-1)/COUNTA(H100:H351)),$A$3:$A$7))*NORMSINV($A$10)</f>
        <v>-2.0188737480141338E-2</v>
      </c>
      <c r="J99">
        <f t="shared" si="4"/>
        <v>0</v>
      </c>
      <c r="K99" s="130" cm="1">
        <f t="array" ref="K99">SQRT(MMULT(MMULT(TRANSPOSE($A$3:$A$7),MMULT(TRANSPOSE(EXP(D100:$H$506)-1),EXP(D100:$H$506)-1)/COUNTA($H100:H$506)),$A$3:$A$7))*NORMSINV($A$10)</f>
        <v>-2.2594665806473419E-2</v>
      </c>
      <c r="L99">
        <f t="shared" si="5"/>
        <v>0</v>
      </c>
      <c r="M99" s="130">
        <f t="shared" si="6"/>
        <v>-6.3842393520455024E-2</v>
      </c>
      <c r="N99" s="137" cm="1">
        <f t="array" ref="N99">SQRT(MMULT(MMULT(TRANSPOSE($A$3:$A$7),MMULT(TRANSPOSE(EXP(D100:H351)-1),EXP(D100:H351)-1)/COUNTA(H100:H351)),$A$3:$A$7))*(-1/SQRT(2*PI())*EXP(-1*(NORMSINV($A$10))^2/2)/$A$10)</f>
        <v>-2.3129520233548896E-2</v>
      </c>
      <c r="O99" s="136" cm="1">
        <f t="array" ref="O99">SQRT(MMULT(MMULT(TRANSPOSE($A$3:$A$7),MMULT(TRANSPOSE(EXP(D100:$H$506)-1),EXP(D100:$H$506)-1)/COUNTA($H100:H$506)),$A$3:$A$7))*(-1/SQRT(2*PI())*EXP(-1*(NORMSINV($A$10))^2/2)/$A$10)</f>
        <v>-2.5885906954566218E-2</v>
      </c>
      <c r="P99" s="2">
        <f t="shared" si="7"/>
        <v>-7.3141965124964195E-2</v>
      </c>
      <c r="Q99" s="130">
        <v>-5.4648853456674574E-3</v>
      </c>
    </row>
    <row r="100" spans="3:17" x14ac:dyDescent="0.2">
      <c r="C100" s="42">
        <v>42991</v>
      </c>
      <c r="D100" s="130">
        <v>-7.5506125733948238E-3</v>
      </c>
      <c r="E100" s="130">
        <v>1.7173392284830318E-2</v>
      </c>
      <c r="F100" s="130">
        <v>7.0719333027703651E-3</v>
      </c>
      <c r="G100" s="130">
        <v>-8.1889610178794894E-3</v>
      </c>
      <c r="H100" s="130">
        <v>4.2781386789025427E-4</v>
      </c>
      <c r="I100" s="130" cm="1">
        <f t="array" ref="I100">SQRT(MMULT(MMULT(TRANSPOSE($A$3:$A$7),MMULT(TRANSPOSE(EXP(D101:H352)-1),EXP(D101:H352)-1)/COUNTA(H101:H352)),$A$3:$A$7))*NORMSINV($A$10)</f>
        <v>-2.0225119563067242E-2</v>
      </c>
      <c r="J100">
        <f t="shared" si="4"/>
        <v>0</v>
      </c>
      <c r="K100" s="130" cm="1">
        <f t="array" ref="K100">SQRT(MMULT(MMULT(TRANSPOSE($A$3:$A$7),MMULT(TRANSPOSE(EXP(D101:$H$506)-1),EXP(D101:$H$506)-1)/COUNTA($H101:H$506)),$A$3:$A$7))*NORMSINV($A$10)</f>
        <v>-2.2621483901070761E-2</v>
      </c>
      <c r="L100">
        <f t="shared" si="5"/>
        <v>0</v>
      </c>
      <c r="M100" s="130">
        <f t="shared" si="6"/>
        <v>-6.3957443768521999E-2</v>
      </c>
      <c r="N100" s="137" cm="1">
        <f t="array" ref="N100">SQRT(MMULT(MMULT(TRANSPOSE($A$3:$A$7),MMULT(TRANSPOSE(EXP(D101:H352)-1),EXP(D101:H352)-1)/COUNTA(H101:H352)),$A$3:$A$7))*(-1/SQRT(2*PI())*EXP(-1*(NORMSINV($A$10))^2/2)/$A$10)</f>
        <v>-2.3171201895118926E-2</v>
      </c>
      <c r="O100" s="136" cm="1">
        <f t="array" ref="O100">SQRT(MMULT(MMULT(TRANSPOSE($A$3:$A$7),MMULT(TRANSPOSE(EXP(D101:$H$506)-1),EXP(D101:$H$506)-1)/COUNTA($H101:H$506)),$A$3:$A$7))*(-1/SQRT(2*PI())*EXP(-1*(NORMSINV($A$10))^2/2)/$A$10)</f>
        <v>-2.5916631494039014E-2</v>
      </c>
      <c r="P100" s="2">
        <f t="shared" si="7"/>
        <v>-7.3273774112185802E-2</v>
      </c>
      <c r="Q100" s="130">
        <v>1.8337811026936347E-3</v>
      </c>
    </row>
    <row r="101" spans="3:17" x14ac:dyDescent="0.2">
      <c r="C101" s="42">
        <v>42990</v>
      </c>
      <c r="D101" s="130">
        <v>-3.9706084825308829E-3</v>
      </c>
      <c r="E101" s="130">
        <v>4.7129907676587528E-3</v>
      </c>
      <c r="F101" s="130">
        <v>-1.0705721656052158E-3</v>
      </c>
      <c r="G101" s="130">
        <v>1.8589153174433271E-2</v>
      </c>
      <c r="H101" s="130">
        <v>-5.1201654164280902E-3</v>
      </c>
      <c r="I101" s="130" cm="1">
        <f t="array" ref="I101">SQRT(MMULT(MMULT(TRANSPOSE($A$3:$A$7),MMULT(TRANSPOSE(EXP(D102:H353)-1),EXP(D102:H353)-1)/COUNTA(H102:H353)),$A$3:$A$7))*NORMSINV($A$10)</f>
        <v>-2.0441156269068804E-2</v>
      </c>
      <c r="J101">
        <f t="shared" si="4"/>
        <v>0</v>
      </c>
      <c r="K101" s="130" cm="1">
        <f t="array" ref="K101">SQRT(MMULT(MMULT(TRANSPOSE($A$3:$A$7),MMULT(TRANSPOSE(EXP(D102:$H$506)-1),EXP(D102:$H$506)-1)/COUNTA($H102:H$506)),$A$3:$A$7))*NORMSINV($A$10)</f>
        <v>-2.2647292235654006E-2</v>
      </c>
      <c r="L101">
        <f t="shared" si="5"/>
        <v>0</v>
      </c>
      <c r="M101" s="130">
        <f t="shared" si="6"/>
        <v>-6.4640611817687099E-2</v>
      </c>
      <c r="N101" s="137" cm="1">
        <f t="array" ref="N101">SQRT(MMULT(MMULT(TRANSPOSE($A$3:$A$7),MMULT(TRANSPOSE(EXP(D102:H353)-1),EXP(D102:H353)-1)/COUNTA(H102:H353)),$A$3:$A$7))*(-1/SQRT(2*PI())*EXP(-1*(NORMSINV($A$10))^2/2)/$A$10)</f>
        <v>-2.341870748419142E-2</v>
      </c>
      <c r="O101" s="136" cm="1">
        <f t="array" ref="O101">SQRT(MMULT(MMULT(TRANSPOSE($A$3:$A$7),MMULT(TRANSPOSE(EXP(D102:$H$506)-1),EXP(D102:$H$506)-1)/COUNTA($H102:H$506)),$A$3:$A$7))*(-1/SQRT(2*PI())*EXP(-1*(NORMSINV($A$10))^2/2)/$A$10)</f>
        <v>-2.5946199187289992E-2</v>
      </c>
      <c r="P101" s="2">
        <f t="shared" si="7"/>
        <v>-7.4056455507276561E-2</v>
      </c>
      <c r="Q101" s="130">
        <v>2.6694612788164735E-3</v>
      </c>
    </row>
    <row r="102" spans="3:17" x14ac:dyDescent="0.2">
      <c r="C102" s="42">
        <v>42989</v>
      </c>
      <c r="D102" s="130">
        <v>1.7930630054180548E-2</v>
      </c>
      <c r="E102" s="130">
        <v>1.2408457866161678E-2</v>
      </c>
      <c r="F102" s="130">
        <v>1.0488098273365439E-2</v>
      </c>
      <c r="G102" s="130">
        <v>2.9709617284993009E-2</v>
      </c>
      <c r="H102" s="130">
        <v>1.2311072089261025E-2</v>
      </c>
      <c r="I102" s="130" cm="1">
        <f t="array" ref="I102">SQRT(MMULT(MMULT(TRANSPOSE($A$3:$A$7),MMULT(TRANSPOSE(EXP(D103:H354)-1),EXP(D103:H354)-1)/COUNTA(H103:H354)),$A$3:$A$7))*NORMSINV($A$10)</f>
        <v>-2.0614617885958583E-2</v>
      </c>
      <c r="J102">
        <f t="shared" si="4"/>
        <v>0</v>
      </c>
      <c r="K102" s="130" cm="1">
        <f t="array" ref="K102">SQRT(MMULT(MMULT(TRANSPOSE($A$3:$A$7),MMULT(TRANSPOSE(EXP(D103:$H$506)-1),EXP(D103:$H$506)-1)/COUNTA($H103:H$506)),$A$3:$A$7))*NORMSINV($A$10)</f>
        <v>-2.2592449371413612E-2</v>
      </c>
      <c r="L102">
        <f t="shared" si="5"/>
        <v>0</v>
      </c>
      <c r="M102" s="130">
        <f t="shared" si="6"/>
        <v>-6.5189145613674337E-2</v>
      </c>
      <c r="N102" s="137" cm="1">
        <f t="array" ref="N102">SQRT(MMULT(MMULT(TRANSPOSE($A$3:$A$7),MMULT(TRANSPOSE(EXP(D103:H354)-1),EXP(D103:H354)-1)/COUNTA(H103:H354)),$A$3:$A$7))*(-1/SQRT(2*PI())*EXP(-1*(NORMSINV($A$10))^2/2)/$A$10)</f>
        <v>-2.3617436304234907E-2</v>
      </c>
      <c r="O102" s="136" cm="1">
        <f t="array" ref="O102">SQRT(MMULT(MMULT(TRANSPOSE($A$3:$A$7),MMULT(TRANSPOSE(EXP(D103:$H$506)-1),EXP(D103:$H$506)-1)/COUNTA($H103:H$506)),$A$3:$A$7))*(-1/SQRT(2*PI())*EXP(-1*(NORMSINV($A$10))^2/2)/$A$10)</f>
        <v>-2.5883367663557429E-2</v>
      </c>
      <c r="P102" s="2">
        <f t="shared" si="7"/>
        <v>-7.46848912153317E-2</v>
      </c>
      <c r="Q102" s="130">
        <v>1.6732783754438291E-2</v>
      </c>
    </row>
    <row r="103" spans="3:17" x14ac:dyDescent="0.2">
      <c r="C103" s="42">
        <v>42986</v>
      </c>
      <c r="D103" s="130">
        <v>-1.6443450604956385E-2</v>
      </c>
      <c r="E103" s="130">
        <v>-1.3951245403797498E-2</v>
      </c>
      <c r="F103" s="130">
        <v>-4.8541661595843041E-3</v>
      </c>
      <c r="G103" s="130">
        <v>-1.4518301346717326E-2</v>
      </c>
      <c r="H103" s="130">
        <v>-1.3995341548576734E-3</v>
      </c>
      <c r="I103" s="130" cm="1">
        <f t="array" ref="I103">SQRT(MMULT(MMULT(TRANSPOSE($A$3:$A$7),MMULT(TRANSPOSE(EXP(D104:H355)-1),EXP(D104:H355)-1)/COUNTA(H104:H355)),$A$3:$A$7))*NORMSINV($A$10)</f>
        <v>-2.0576558671727876E-2</v>
      </c>
      <c r="J103">
        <f t="shared" si="4"/>
        <v>0</v>
      </c>
      <c r="K103" s="130" cm="1">
        <f t="array" ref="K103">SQRT(MMULT(MMULT(TRANSPOSE($A$3:$A$7),MMULT(TRANSPOSE(EXP(D104:$H$506)-1),EXP(D104:$H$506)-1)/COUNTA($H104:H$506)),$A$3:$A$7))*NORMSINV($A$10)</f>
        <v>-2.2589779303862526E-2</v>
      </c>
      <c r="L103">
        <f t="shared" si="5"/>
        <v>0</v>
      </c>
      <c r="M103" s="130">
        <f t="shared" si="6"/>
        <v>-6.506879181074901E-2</v>
      </c>
      <c r="N103" s="137" cm="1">
        <f t="array" ref="N103">SQRT(MMULT(MMULT(TRANSPOSE($A$3:$A$7),MMULT(TRANSPOSE(EXP(D104:H355)-1),EXP(D104:H355)-1)/COUNTA(H104:H355)),$A$3:$A$7))*(-1/SQRT(2*PI())*EXP(-1*(NORMSINV($A$10))^2/2)/$A$10)</f>
        <v>-2.3573833212833677E-2</v>
      </c>
      <c r="O103" s="136" cm="1">
        <f t="array" ref="O103">SQRT(MMULT(MMULT(TRANSPOSE($A$3:$A$7),MMULT(TRANSPOSE(EXP(D104:$H$506)-1),EXP(D104:$H$506)-1)/COUNTA($H104:H$506)),$A$3:$A$7))*(-1/SQRT(2*PI())*EXP(-1*(NORMSINV($A$10))^2/2)/$A$10)</f>
        <v>-2.5880308661898284E-2</v>
      </c>
      <c r="P103" s="2">
        <f t="shared" si="7"/>
        <v>-7.454700613347931E-2</v>
      </c>
      <c r="Q103" s="130">
        <v>-1.016355016429886E-2</v>
      </c>
    </row>
    <row r="104" spans="3:17" x14ac:dyDescent="0.2">
      <c r="C104" s="42">
        <v>42985</v>
      </c>
      <c r="D104" s="130">
        <v>-4.0224187195306684E-3</v>
      </c>
      <c r="E104" s="130">
        <v>1.1986137476378146E-2</v>
      </c>
      <c r="F104" s="130">
        <v>1.2725058725881368E-2</v>
      </c>
      <c r="G104" s="130">
        <v>-1.3956736389746914E-3</v>
      </c>
      <c r="H104" s="130">
        <v>2.692734706504581E-3</v>
      </c>
      <c r="I104" s="130" cm="1">
        <f t="array" ref="I104">SQRT(MMULT(MMULT(TRANSPOSE($A$3:$A$7),MMULT(TRANSPOSE(EXP(D105:H356)-1),EXP(D105:H356)-1)/COUNTA(H105:H356)),$A$3:$A$7))*NORMSINV($A$10)</f>
        <v>-2.0571489666687221E-2</v>
      </c>
      <c r="J104">
        <f t="shared" si="4"/>
        <v>0</v>
      </c>
      <c r="K104" s="130" cm="1">
        <f t="array" ref="K104">SQRT(MMULT(MMULT(TRANSPOSE($A$3:$A$7),MMULT(TRANSPOSE(EXP(D105:$H$506)-1),EXP(D105:$H$506)-1)/COUNTA($H105:H$506)),$A$3:$A$7))*NORMSINV($A$10)</f>
        <v>-2.261201632088751E-2</v>
      </c>
      <c r="L104">
        <f t="shared" si="5"/>
        <v>0</v>
      </c>
      <c r="M104" s="130">
        <f t="shared" si="6"/>
        <v>-6.5052762209349663E-2</v>
      </c>
      <c r="N104" s="137" cm="1">
        <f t="array" ref="N104">SQRT(MMULT(MMULT(TRANSPOSE($A$3:$A$7),MMULT(TRANSPOSE(EXP(D105:H356)-1),EXP(D105:H356)-1)/COUNTA(H105:H356)),$A$3:$A$7))*(-1/SQRT(2*PI())*EXP(-1*(NORMSINV($A$10))^2/2)/$A$10)</f>
        <v>-2.3568025833607158E-2</v>
      </c>
      <c r="O104" s="136" cm="1">
        <f t="array" ref="O104">SQRT(MMULT(MMULT(TRANSPOSE($A$3:$A$7),MMULT(TRANSPOSE(EXP(D105:$H$506)-1),EXP(D105:$H$506)-1)/COUNTA($H105:H$506)),$A$3:$A$7))*(-1/SQRT(2*PI())*EXP(-1*(NORMSINV($A$10))^2/2)/$A$10)</f>
        <v>-2.5905784823333295E-2</v>
      </c>
      <c r="P104" s="2">
        <f t="shared" si="7"/>
        <v>-7.4528641587887162E-2</v>
      </c>
      <c r="Q104" s="130">
        <v>4.4303898988477409E-3</v>
      </c>
    </row>
    <row r="105" spans="3:17" x14ac:dyDescent="0.2">
      <c r="C105" s="42">
        <v>42984</v>
      </c>
      <c r="D105" s="130">
        <v>-1.0496459216781716E-3</v>
      </c>
      <c r="E105" s="130">
        <v>2.6175662899617556E-3</v>
      </c>
      <c r="F105" s="130">
        <v>-2.8569515207526762E-3</v>
      </c>
      <c r="G105" s="130">
        <v>2.6742108304312034E-2</v>
      </c>
      <c r="H105" s="130">
        <v>0</v>
      </c>
      <c r="I105" s="130" cm="1">
        <f t="array" ref="I105">SQRT(MMULT(MMULT(TRANSPOSE($A$3:$A$7),MMULT(TRANSPOSE(EXP(D106:H357)-1),EXP(D106:H357)-1)/COUNTA(H106:H357)),$A$3:$A$7))*NORMSINV($A$10)</f>
        <v>-2.0615660180775063E-2</v>
      </c>
      <c r="J105">
        <f t="shared" si="4"/>
        <v>0</v>
      </c>
      <c r="K105" s="130" cm="1">
        <f t="array" ref="K105">SQRT(MMULT(MMULT(TRANSPOSE($A$3:$A$7),MMULT(TRANSPOSE(EXP(D106:$H$506)-1),EXP(D106:$H$506)-1)/COUNTA($H106:H$506)),$A$3:$A$7))*NORMSINV($A$10)</f>
        <v>-2.2632242552909132E-2</v>
      </c>
      <c r="L105">
        <f t="shared" si="5"/>
        <v>0</v>
      </c>
      <c r="M105" s="130">
        <f t="shared" si="6"/>
        <v>-6.5192441639287793E-2</v>
      </c>
      <c r="N105" s="137" cm="1">
        <f t="array" ref="N105">SQRT(MMULT(MMULT(TRANSPOSE($A$3:$A$7),MMULT(TRANSPOSE(EXP(D106:H357)-1),EXP(D106:H357)-1)/COUNTA(H106:H357)),$A$3:$A$7))*(-1/SQRT(2*PI())*EXP(-1*(NORMSINV($A$10))^2/2)/$A$10)</f>
        <v>-2.3618630424425476E-2</v>
      </c>
      <c r="O105" s="136" cm="1">
        <f t="array" ref="O105">SQRT(MMULT(MMULT(TRANSPOSE($A$3:$A$7),MMULT(TRANSPOSE(EXP(D106:$H$506)-1),EXP(D106:$H$506)-1)/COUNTA($H106:H$506)),$A$3:$A$7))*(-1/SQRT(2*PI())*EXP(-1*(NORMSINV($A$10))^2/2)/$A$10)</f>
        <v>-2.592895729973271E-2</v>
      </c>
      <c r="P105" s="2">
        <f t="shared" si="7"/>
        <v>-7.4688667354933888E-2</v>
      </c>
      <c r="Q105" s="130">
        <v>5.1643825706131855E-3</v>
      </c>
    </row>
    <row r="106" spans="3:17" x14ac:dyDescent="0.2">
      <c r="C106" s="42">
        <v>42983</v>
      </c>
      <c r="D106" s="130">
        <v>-1.2081323890818093E-2</v>
      </c>
      <c r="E106" s="130">
        <v>-1.3357385420521537E-2</v>
      </c>
      <c r="F106" s="130">
        <v>-4.4730349367868528E-3</v>
      </c>
      <c r="G106" s="130">
        <v>-1.2598123084710839E-3</v>
      </c>
      <c r="H106" s="130">
        <v>2.0513018818352547E-3</v>
      </c>
      <c r="I106" s="130" cm="1">
        <f t="array" ref="I106">SQRT(MMULT(MMULT(TRANSPOSE($A$3:$A$7),MMULT(TRANSPOSE(EXP(D107:H358)-1),EXP(D107:H358)-1)/COUNTA(H107:H358)),$A$3:$A$7))*NORMSINV($A$10)</f>
        <v>-2.060113657958642E-2</v>
      </c>
      <c r="J106">
        <f t="shared" si="4"/>
        <v>0</v>
      </c>
      <c r="K106" s="130" cm="1">
        <f t="array" ref="K106">SQRT(MMULT(MMULT(TRANSPOSE($A$3:$A$7),MMULT(TRANSPOSE(EXP(D107:$H$506)-1),EXP(D107:$H$506)-1)/COUNTA($H107:H$506)),$A$3:$A$7))*NORMSINV($A$10)</f>
        <v>-2.2650507858772394E-2</v>
      </c>
      <c r="L106">
        <f t="shared" si="5"/>
        <v>0</v>
      </c>
      <c r="M106" s="130">
        <f t="shared" si="6"/>
        <v>-6.5146513979703752E-2</v>
      </c>
      <c r="N106" s="137" cm="1">
        <f t="array" ref="N106">SQRT(MMULT(MMULT(TRANSPOSE($A$3:$A$7),MMULT(TRANSPOSE(EXP(D107:H358)-1),EXP(D107:H358)-1)/COUNTA(H107:H358)),$A$3:$A$7))*(-1/SQRT(2*PI())*EXP(-1*(NORMSINV($A$10))^2/2)/$A$10)</f>
        <v>-2.3601991249841772E-2</v>
      </c>
      <c r="O106" s="136" cm="1">
        <f t="array" ref="O106">SQRT(MMULT(MMULT(TRANSPOSE($A$3:$A$7),MMULT(TRANSPOSE(EXP(D107:$H$506)-1),EXP(D107:$H$506)-1)/COUNTA($H107:H$506)),$A$3:$A$7))*(-1/SQRT(2*PI())*EXP(-1*(NORMSINV($A$10))^2/2)/$A$10)</f>
        <v>-2.5949883212606255E-2</v>
      </c>
      <c r="P106" s="2">
        <f t="shared" si="7"/>
        <v>-7.4636049664864201E-2</v>
      </c>
      <c r="Q106" s="130">
        <v>-5.7891733576321252E-3</v>
      </c>
    </row>
    <row r="107" spans="3:17" x14ac:dyDescent="0.2">
      <c r="C107" s="42">
        <v>42979</v>
      </c>
      <c r="D107" s="130">
        <v>3.0505950993210549E-4</v>
      </c>
      <c r="E107" s="130">
        <v>-2.399343651799335E-3</v>
      </c>
      <c r="F107" s="130">
        <v>-1.1162882755511439E-2</v>
      </c>
      <c r="G107" s="130">
        <v>1.7168693114078061E-4</v>
      </c>
      <c r="H107" s="130">
        <v>2.8139240214042015E-3</v>
      </c>
      <c r="I107" s="130" cm="1">
        <f t="array" ref="I107">SQRT(MMULT(MMULT(TRANSPOSE($A$3:$A$7),MMULT(TRANSPOSE(EXP(D108:H359)-1),EXP(D108:H359)-1)/COUNTA(H108:H359)),$A$3:$A$7))*NORMSINV($A$10)</f>
        <v>-2.0608014416097331E-2</v>
      </c>
      <c r="J107">
        <f t="shared" si="4"/>
        <v>0</v>
      </c>
      <c r="K107" s="130" cm="1">
        <f t="array" ref="K107">SQRT(MMULT(MMULT(TRANSPOSE($A$3:$A$7),MMULT(TRANSPOSE(EXP(D108:$H$506)-1),EXP(D108:$H$506)-1)/COUNTA($H108:H$506)),$A$3:$A$7))*NORMSINV($A$10)</f>
        <v>-2.2677629054872722E-2</v>
      </c>
      <c r="L107">
        <f t="shared" si="5"/>
        <v>0</v>
      </c>
      <c r="M107" s="130">
        <f t="shared" si="6"/>
        <v>-6.5168263608452501E-2</v>
      </c>
      <c r="N107" s="137" cm="1">
        <f t="array" ref="N107">SQRT(MMULT(MMULT(TRANSPOSE($A$3:$A$7),MMULT(TRANSPOSE(EXP(D108:H359)-1),EXP(D108:H359)-1)/COUNTA(H108:H359)),$A$3:$A$7))*(-1/SQRT(2*PI())*EXP(-1*(NORMSINV($A$10))^2/2)/$A$10)</f>
        <v>-2.3609870943106324E-2</v>
      </c>
      <c r="O107" s="136" cm="1">
        <f t="array" ref="O107">SQRT(MMULT(MMULT(TRANSPOSE($A$3:$A$7),MMULT(TRANSPOSE(EXP(D108:$H$506)-1),EXP(D108:$H$506)-1)/COUNTA($H108:H$506)),$A$3:$A$7))*(-1/SQRT(2*PI())*EXP(-1*(NORMSINV($A$10))^2/2)/$A$10)</f>
        <v>-2.5980955004716959E-2</v>
      </c>
      <c r="P107" s="2">
        <f t="shared" si="7"/>
        <v>-7.4660967442843673E-2</v>
      </c>
      <c r="Q107" s="130">
        <v>-2.0405163917902669E-3</v>
      </c>
    </row>
    <row r="108" spans="3:17" x14ac:dyDescent="0.2">
      <c r="C108" s="42">
        <v>42978</v>
      </c>
      <c r="D108" s="130">
        <v>3.9710550624713174E-3</v>
      </c>
      <c r="E108" s="130">
        <v>1.3356133004584672E-2</v>
      </c>
      <c r="F108" s="130">
        <v>1.0216724441662155E-2</v>
      </c>
      <c r="G108" s="130">
        <v>1.145105867577016E-4</v>
      </c>
      <c r="H108" s="130">
        <v>4.3443927090899125E-3</v>
      </c>
      <c r="I108" s="130" cm="1">
        <f t="array" ref="I108">SQRT(MMULT(MMULT(TRANSPOSE($A$3:$A$7),MMULT(TRANSPOSE(EXP(D109:H360)-1),EXP(D109:H360)-1)/COUNTA(H109:H360)),$A$3:$A$7))*NORMSINV($A$10)</f>
        <v>-2.0587481972929565E-2</v>
      </c>
      <c r="J108">
        <f t="shared" si="4"/>
        <v>0</v>
      </c>
      <c r="K108" s="130" cm="1">
        <f t="array" ref="K108">SQRT(MMULT(MMULT(TRANSPOSE($A$3:$A$7),MMULT(TRANSPOSE(EXP(D109:$H$506)-1),EXP(D109:$H$506)-1)/COUNTA($H109:H$506)),$A$3:$A$7))*NORMSINV($A$10)</f>
        <v>-2.2693708084329713E-2</v>
      </c>
      <c r="L108">
        <f t="shared" si="5"/>
        <v>0</v>
      </c>
      <c r="M108" s="130">
        <f t="shared" si="6"/>
        <v>-6.5103334322114403E-2</v>
      </c>
      <c r="N108" s="137" cm="1">
        <f t="array" ref="N108">SQRT(MMULT(MMULT(TRANSPOSE($A$3:$A$7),MMULT(TRANSPOSE(EXP(D109:H360)-1),EXP(D109:H360)-1)/COUNTA(H109:H360)),$A$3:$A$7))*(-1/SQRT(2*PI())*EXP(-1*(NORMSINV($A$10))^2/2)/$A$10)</f>
        <v>-2.358634765146116E-2</v>
      </c>
      <c r="O108" s="136" cm="1">
        <f t="array" ref="O108">SQRT(MMULT(MMULT(TRANSPOSE($A$3:$A$7),MMULT(TRANSPOSE(EXP(D109:$H$506)-1),EXP(D109:$H$506)-1)/COUNTA($H109:H$506)),$A$3:$A$7))*(-1/SQRT(2*PI())*EXP(-1*(NORMSINV($A$10))^2/2)/$A$10)</f>
        <v>-2.599937617828104E-2</v>
      </c>
      <c r="P108" s="2">
        <f t="shared" si="7"/>
        <v>-7.4586580263180546E-2</v>
      </c>
      <c r="Q108" s="130">
        <v>6.4324256982697193E-3</v>
      </c>
    </row>
    <row r="109" spans="3:17" x14ac:dyDescent="0.2">
      <c r="C109" s="42">
        <v>42977</v>
      </c>
      <c r="D109" s="130">
        <v>2.6973844500022015E-3</v>
      </c>
      <c r="E109" s="130">
        <v>1.4081911281680392E-2</v>
      </c>
      <c r="F109" s="130">
        <v>1.305603893926781E-2</v>
      </c>
      <c r="G109" s="130">
        <v>3.4239175700332407E-2</v>
      </c>
      <c r="H109" s="130">
        <v>-4.886099609075191E-3</v>
      </c>
      <c r="I109" s="130" cm="1">
        <f t="array" ref="I109">SQRT(MMULT(MMULT(TRANSPOSE($A$3:$A$7),MMULT(TRANSPOSE(EXP(D110:H361)-1),EXP(D110:H361)-1)/COUNTA(H110:H361)),$A$3:$A$7))*NORMSINV($A$10)</f>
        <v>-2.0523517598163028E-2</v>
      </c>
      <c r="J109">
        <f t="shared" si="4"/>
        <v>0</v>
      </c>
      <c r="K109" s="130" cm="1">
        <f t="array" ref="K109">SQRT(MMULT(MMULT(TRANSPOSE($A$3:$A$7),MMULT(TRANSPOSE(EXP(D110:$H$506)-1),EXP(D110:$H$506)-1)/COUNTA($H110:H$506)),$A$3:$A$7))*NORMSINV($A$10)</f>
        <v>-2.2679060686776824E-2</v>
      </c>
      <c r="L109">
        <f t="shared" si="5"/>
        <v>0</v>
      </c>
      <c r="M109" s="130">
        <f t="shared" si="6"/>
        <v>-6.4901061208743546E-2</v>
      </c>
      <c r="N109" s="137" cm="1">
        <f t="array" ref="N109">SQRT(MMULT(MMULT(TRANSPOSE($A$3:$A$7),MMULT(TRANSPOSE(EXP(D110:H361)-1),EXP(D110:H361)-1)/COUNTA(H110:H361)),$A$3:$A$7))*(-1/SQRT(2*PI())*EXP(-1*(NORMSINV($A$10))^2/2)/$A$10)</f>
        <v>-2.3513065936750458E-2</v>
      </c>
      <c r="O109" s="136" cm="1">
        <f t="array" ref="O109">SQRT(MMULT(MMULT(TRANSPOSE($A$3:$A$7),MMULT(TRANSPOSE(EXP(D110:$H$506)-1),EXP(D110:$H$506)-1)/COUNTA($H110:H$506)),$A$3:$A$7))*(-1/SQRT(2*PI())*EXP(-1*(NORMSINV($A$10))^2/2)/$A$10)</f>
        <v>-2.5982595174595117E-2</v>
      </c>
      <c r="P109" s="2">
        <f t="shared" si="7"/>
        <v>-7.4354843133852072E-2</v>
      </c>
      <c r="Q109" s="130">
        <v>1.1996419407862467E-2</v>
      </c>
    </row>
    <row r="110" spans="3:17" x14ac:dyDescent="0.2">
      <c r="C110" s="42">
        <v>42976</v>
      </c>
      <c r="D110" s="130">
        <v>8.8784873863524388E-3</v>
      </c>
      <c r="E110" s="130">
        <v>8.4628288374090331E-3</v>
      </c>
      <c r="F110" s="130">
        <v>3.0160963633496119E-3</v>
      </c>
      <c r="G110" s="130">
        <v>1.0061722935969346E-2</v>
      </c>
      <c r="H110" s="130">
        <v>-1.6235255603259011E-3</v>
      </c>
      <c r="I110" s="130" cm="1">
        <f t="array" ref="I110">SQRT(MMULT(MMULT(TRANSPOSE($A$3:$A$7),MMULT(TRANSPOSE(EXP(D111:H362)-1),EXP(D111:H362)-1)/COUNTA(H111:H362)),$A$3:$A$7))*NORMSINV($A$10)</f>
        <v>-2.050748011845481E-2</v>
      </c>
      <c r="J110">
        <f t="shared" si="4"/>
        <v>0</v>
      </c>
      <c r="K110" s="130" cm="1">
        <f t="array" ref="K110">SQRT(MMULT(MMULT(TRANSPOSE($A$3:$A$7),MMULT(TRANSPOSE(EXP(D111:$H$506)-1),EXP(D111:$H$506)-1)/COUNTA($H111:H$506)),$A$3:$A$7))*NORMSINV($A$10)</f>
        <v>-2.269760302181938E-2</v>
      </c>
      <c r="L110">
        <f t="shared" si="5"/>
        <v>0</v>
      </c>
      <c r="M110" s="130">
        <f t="shared" si="6"/>
        <v>-6.4850346244936838E-2</v>
      </c>
      <c r="N110" s="137" cm="1">
        <f t="array" ref="N110">SQRT(MMULT(MMULT(TRANSPOSE($A$3:$A$7),MMULT(TRANSPOSE(EXP(D111:H362)-1),EXP(D111:H362)-1)/COUNTA(H111:H362)),$A$3:$A$7))*(-1/SQRT(2*PI())*EXP(-1*(NORMSINV($A$10))^2/2)/$A$10)</f>
        <v>-2.3494692365259365E-2</v>
      </c>
      <c r="O110" s="136" cm="1">
        <f t="array" ref="O110">SQRT(MMULT(MMULT(TRANSPOSE($A$3:$A$7),MMULT(TRANSPOSE(EXP(D111:$H$506)-1),EXP(D111:$H$506)-1)/COUNTA($H111:H$506)),$A$3:$A$7))*(-1/SQRT(2*PI())*EXP(-1*(NORMSINV($A$10))^2/2)/$A$10)</f>
        <v>-2.6003838469970366E-2</v>
      </c>
      <c r="P110" s="2">
        <f t="shared" si="7"/>
        <v>-7.4296740799188271E-2</v>
      </c>
      <c r="Q110" s="130">
        <v>5.7855422274086339E-3</v>
      </c>
    </row>
    <row r="111" spans="3:17" x14ac:dyDescent="0.2">
      <c r="C111" s="42">
        <v>42975</v>
      </c>
      <c r="D111" s="130">
        <v>1.0020926172239273E-2</v>
      </c>
      <c r="E111" s="130">
        <v>8.0369911261590397E-4</v>
      </c>
      <c r="F111" s="130">
        <v>1.3754480656608559E-4</v>
      </c>
      <c r="G111" s="130">
        <v>7.0255672414393597E-3</v>
      </c>
      <c r="H111" s="130">
        <v>-4.3262439698972359E-4</v>
      </c>
      <c r="I111" s="130" cm="1">
        <f t="array" ref="I111">SQRT(MMULT(MMULT(TRANSPOSE($A$3:$A$7),MMULT(TRANSPOSE(EXP(D112:H363)-1),EXP(D112:H363)-1)/COUNTA(H112:H363)),$A$3:$A$7))*NORMSINV($A$10)</f>
        <v>-2.0501247740661841E-2</v>
      </c>
      <c r="J111">
        <f t="shared" si="4"/>
        <v>0</v>
      </c>
      <c r="K111" s="130" cm="1">
        <f t="array" ref="K111">SQRT(MMULT(MMULT(TRANSPOSE($A$3:$A$7),MMULT(TRANSPOSE(EXP(D112:$H$506)-1),EXP(D112:$H$506)-1)/COUNTA($H112:H$506)),$A$3:$A$7))*NORMSINV($A$10)</f>
        <v>-2.2722567777096241E-2</v>
      </c>
      <c r="L111">
        <f t="shared" si="5"/>
        <v>0</v>
      </c>
      <c r="M111" s="130">
        <f t="shared" si="6"/>
        <v>-6.4830637735872401E-2</v>
      </c>
      <c r="N111" s="137" cm="1">
        <f t="array" ref="N111">SQRT(MMULT(MMULT(TRANSPOSE($A$3:$A$7),MMULT(TRANSPOSE(EXP(D112:H363)-1),EXP(D112:H363)-1)/COUNTA(H112:H363)),$A$3:$A$7))*(-1/SQRT(2*PI())*EXP(-1*(NORMSINV($A$10))^2/2)/$A$10)</f>
        <v>-2.3487552151147048E-2</v>
      </c>
      <c r="O111" s="136" cm="1">
        <f t="array" ref="O111">SQRT(MMULT(MMULT(TRANSPOSE($A$3:$A$7),MMULT(TRANSPOSE(EXP(D112:$H$506)-1),EXP(D112:$H$506)-1)/COUNTA($H112:H$506)),$A$3:$A$7))*(-1/SQRT(2*PI())*EXP(-1*(NORMSINV($A$10))^2/2)/$A$10)</f>
        <v>-2.6032439704340261E-2</v>
      </c>
      <c r="P111" s="2">
        <f t="shared" si="7"/>
        <v>-7.4274161459612076E-2</v>
      </c>
      <c r="Q111" s="130">
        <v>3.5261307656189664E-3</v>
      </c>
    </row>
    <row r="112" spans="3:17" x14ac:dyDescent="0.2">
      <c r="C112" s="42">
        <v>42972</v>
      </c>
      <c r="D112" s="130">
        <v>3.6976118080208763E-3</v>
      </c>
      <c r="E112" s="130">
        <v>-7.5775922777622613E-3</v>
      </c>
      <c r="F112" s="130">
        <v>1.7865859039786481E-3</v>
      </c>
      <c r="G112" s="130">
        <v>-1.3050999341479762E-2</v>
      </c>
      <c r="H112" s="130">
        <v>2.5978568573007798E-3</v>
      </c>
      <c r="I112" s="130" cm="1">
        <f t="array" ref="I112">SQRT(MMULT(MMULT(TRANSPOSE($A$3:$A$7),MMULT(TRANSPOSE(EXP(D113:H364)-1),EXP(D113:H364)-1)/COUNTA(H113:H364)),$A$3:$A$7))*NORMSINV($A$10)</f>
        <v>-2.051863972337057E-2</v>
      </c>
      <c r="J112">
        <f t="shared" si="4"/>
        <v>0</v>
      </c>
      <c r="K112" s="130" cm="1">
        <f t="array" ref="K112">SQRT(MMULT(MMULT(TRANSPOSE($A$3:$A$7),MMULT(TRANSPOSE(EXP(D113:$H$506)-1),EXP(D113:$H$506)-1)/COUNTA($H113:H$506)),$A$3:$A$7))*NORMSINV($A$10)</f>
        <v>-2.2749522192472064E-2</v>
      </c>
      <c r="L112">
        <f t="shared" si="5"/>
        <v>0</v>
      </c>
      <c r="M112" s="130">
        <f t="shared" si="6"/>
        <v>-6.4885636014258258E-2</v>
      </c>
      <c r="N112" s="137" cm="1">
        <f t="array" ref="N112">SQRT(MMULT(MMULT(TRANSPOSE($A$3:$A$7),MMULT(TRANSPOSE(EXP(D113:H364)-1),EXP(D113:H364)-1)/COUNTA(H113:H364)),$A$3:$A$7))*(-1/SQRT(2*PI())*EXP(-1*(NORMSINV($A$10))^2/2)/$A$10)</f>
        <v>-2.350747752866799E-2</v>
      </c>
      <c r="O112" s="136" cm="1">
        <f t="array" ref="O112">SQRT(MMULT(MMULT(TRANSPOSE($A$3:$A$7),MMULT(TRANSPOSE(EXP(D113:$H$506)-1),EXP(D113:$H$506)-1)/COUNTA($H113:H$506)),$A$3:$A$7))*(-1/SQRT(2*PI())*EXP(-1*(NORMSINV($A$10))^2/2)/$A$10)</f>
        <v>-2.6063320421692293E-2</v>
      </c>
      <c r="P112" s="2">
        <f t="shared" si="7"/>
        <v>-7.4337171035816968E-2</v>
      </c>
      <c r="Q112" s="130">
        <v>-2.4842571247130252E-3</v>
      </c>
    </row>
    <row r="113" spans="3:17" x14ac:dyDescent="0.2">
      <c r="C113" s="42">
        <v>42971</v>
      </c>
      <c r="D113" s="130">
        <v>-4.4478961340417419E-3</v>
      </c>
      <c r="E113" s="130">
        <v>-5.8101531870669272E-3</v>
      </c>
      <c r="F113" s="130">
        <v>-4.1278594700200051E-4</v>
      </c>
      <c r="G113" s="130">
        <v>-5.5161502409331719E-3</v>
      </c>
      <c r="H113" s="130">
        <v>-1.8408571727400196E-3</v>
      </c>
      <c r="I113" s="130" cm="1">
        <f t="array" ref="I113">SQRT(MMULT(MMULT(TRANSPOSE($A$3:$A$7),MMULT(TRANSPOSE(EXP(D114:H365)-1),EXP(D114:H365)-1)/COUNTA(H114:H365)),$A$3:$A$7))*NORMSINV($A$10)</f>
        <v>-2.0522249342434979E-2</v>
      </c>
      <c r="J113">
        <f t="shared" si="4"/>
        <v>0</v>
      </c>
      <c r="K113" s="130" cm="1">
        <f t="array" ref="K113">SQRT(MMULT(MMULT(TRANSPOSE($A$3:$A$7),MMULT(TRANSPOSE(EXP(D114:$H$506)-1),EXP(D114:$H$506)-1)/COUNTA($H114:H$506)),$A$3:$A$7))*NORMSINV($A$10)</f>
        <v>-2.2774536286995103E-2</v>
      </c>
      <c r="L113">
        <f t="shared" si="5"/>
        <v>0</v>
      </c>
      <c r="M113" s="130">
        <f t="shared" si="6"/>
        <v>-6.4897050631987349E-2</v>
      </c>
      <c r="N113" s="137" cm="1">
        <f t="array" ref="N113">SQRT(MMULT(MMULT(TRANSPOSE($A$3:$A$7),MMULT(TRANSPOSE(EXP(D114:H365)-1),EXP(D114:H365)-1)/COUNTA(H114:H365)),$A$3:$A$7))*(-1/SQRT(2*PI())*EXP(-1*(NORMSINV($A$10))^2/2)/$A$10)</f>
        <v>-2.3511612941160616E-2</v>
      </c>
      <c r="O113" s="136" cm="1">
        <f t="array" ref="O113">SQRT(MMULT(MMULT(TRANSPOSE($A$3:$A$7),MMULT(TRANSPOSE(EXP(D114:$H$506)-1),EXP(D114:$H$506)-1)/COUNTA($H114:H$506)),$A$3:$A$7))*(-1/SQRT(2*PI())*EXP(-1*(NORMSINV($A$10))^2/2)/$A$10)</f>
        <v>-2.6091978182285969E-2</v>
      </c>
      <c r="P113" s="2">
        <f t="shared" si="7"/>
        <v>-7.435024835835799E-2</v>
      </c>
      <c r="Q113" s="130">
        <v>-3.5968309199885225E-3</v>
      </c>
    </row>
    <row r="114" spans="3:17" x14ac:dyDescent="0.2">
      <c r="C114" s="42">
        <v>42970</v>
      </c>
      <c r="D114" s="130">
        <v>1.2507846341125682E-3</v>
      </c>
      <c r="E114" s="130">
        <v>-9.2473243402358043E-3</v>
      </c>
      <c r="F114" s="130">
        <v>-6.0324048008673636E-3</v>
      </c>
      <c r="G114" s="130">
        <v>-1.6548349223515888E-3</v>
      </c>
      <c r="H114" s="130">
        <v>-3.7789089116661446E-3</v>
      </c>
      <c r="I114" s="130" cm="1">
        <f t="array" ref="I114">SQRT(MMULT(MMULT(TRANSPOSE($A$3:$A$7),MMULT(TRANSPOSE(EXP(D115:H366)-1),EXP(D115:H366)-1)/COUNTA(H115:H366)),$A$3:$A$7))*NORMSINV($A$10)</f>
        <v>-2.0526766726054201E-2</v>
      </c>
      <c r="J114">
        <f t="shared" si="4"/>
        <v>0</v>
      </c>
      <c r="K114" s="130" cm="1">
        <f t="array" ref="K114">SQRT(MMULT(MMULT(TRANSPOSE($A$3:$A$7),MMULT(TRANSPOSE(EXP(D115:$H$506)-1),EXP(D115:$H$506)-1)/COUNTA($H115:H$506)),$A$3:$A$7))*NORMSINV($A$10)</f>
        <v>-2.279901279198903E-2</v>
      </c>
      <c r="L114">
        <f t="shared" si="5"/>
        <v>0</v>
      </c>
      <c r="M114" s="130">
        <f t="shared" si="6"/>
        <v>-6.4911335853288829E-2</v>
      </c>
      <c r="N114" s="137" cm="1">
        <f t="array" ref="N114">SQRT(MMULT(MMULT(TRANSPOSE($A$3:$A$7),MMULT(TRANSPOSE(EXP(D115:H366)-1),EXP(D115:H366)-1)/COUNTA(H115:H366)),$A$3:$A$7))*(-1/SQRT(2*PI())*EXP(-1*(NORMSINV($A$10))^2/2)/$A$10)</f>
        <v>-2.351678834729615E-2</v>
      </c>
      <c r="O114" s="136" cm="1">
        <f t="array" ref="O114">SQRT(MMULT(MMULT(TRANSPOSE($A$3:$A$7),MMULT(TRANSPOSE(EXP(D115:$H$506)-1),EXP(D115:$H$506)-1)/COUNTA($H115:H$506)),$A$3:$A$7))*(-1/SQRT(2*PI())*EXP(-1*(NORMSINV($A$10))^2/2)/$A$10)</f>
        <v>-2.6120020045629851E-2</v>
      </c>
      <c r="P114" s="2">
        <f t="shared" si="7"/>
        <v>-7.4366614429562689E-2</v>
      </c>
      <c r="Q114" s="130">
        <v>-3.8785245545051405E-3</v>
      </c>
    </row>
    <row r="115" spans="3:17" x14ac:dyDescent="0.2">
      <c r="C115" s="42">
        <v>42969</v>
      </c>
      <c r="D115" s="130">
        <v>1.6215399415235733E-2</v>
      </c>
      <c r="E115" s="130">
        <v>1.4175965821823757E-2</v>
      </c>
      <c r="F115" s="130">
        <v>1.390169688252766E-2</v>
      </c>
      <c r="G115" s="130">
        <v>1.5352881563627328E-2</v>
      </c>
      <c r="H115" s="130">
        <v>-7.5440108819825288E-4</v>
      </c>
      <c r="I115" s="130" cm="1">
        <f t="array" ref="I115">SQRT(MMULT(MMULT(TRANSPOSE($A$3:$A$7),MMULT(TRANSPOSE(EXP(D116:H367)-1),EXP(D116:H367)-1)/COUNTA(H116:H367)),$A$3:$A$7))*NORMSINV($A$10)</f>
        <v>-2.0458108443796138E-2</v>
      </c>
      <c r="J115">
        <f t="shared" si="4"/>
        <v>0</v>
      </c>
      <c r="K115" s="130" cm="1">
        <f t="array" ref="K115">SQRT(MMULT(MMULT(TRANSPOSE($A$3:$A$7),MMULT(TRANSPOSE(EXP(D116:$H$506)-1),EXP(D116:$H$506)-1)/COUNTA($H116:H$506)),$A$3:$A$7))*NORMSINV($A$10)</f>
        <v>-2.2785408276964798E-2</v>
      </c>
      <c r="L115">
        <f t="shared" si="5"/>
        <v>0</v>
      </c>
      <c r="M115" s="130">
        <f t="shared" si="6"/>
        <v>-6.4694219301118613E-2</v>
      </c>
      <c r="N115" s="137" cm="1">
        <f t="array" ref="N115">SQRT(MMULT(MMULT(TRANSPOSE($A$3:$A$7),MMULT(TRANSPOSE(EXP(D116:H367)-1),EXP(D116:H367)-1)/COUNTA(H116:H367)),$A$3:$A$7))*(-1/SQRT(2*PI())*EXP(-1*(NORMSINV($A$10))^2/2)/$A$10)</f>
        <v>-2.3438128989312492E-2</v>
      </c>
      <c r="O115" s="136" cm="1">
        <f t="array" ref="O115">SQRT(MMULT(MMULT(TRANSPOSE($A$3:$A$7),MMULT(TRANSPOSE(EXP(D116:$H$506)-1),EXP(D116:$H$506)-1)/COUNTA($H116:H$506)),$A$3:$A$7))*(-1/SQRT(2*PI())*EXP(-1*(NORMSINV($A$10))^2/2)/$A$10)</f>
        <v>-2.6104433835455482E-2</v>
      </c>
      <c r="P115" s="2">
        <f t="shared" si="7"/>
        <v>-7.411787169904778E-2</v>
      </c>
      <c r="Q115" s="130">
        <v>1.186810090496173E-2</v>
      </c>
    </row>
    <row r="116" spans="3:17" x14ac:dyDescent="0.2">
      <c r="C116" s="42">
        <v>42968</v>
      </c>
      <c r="D116" s="130">
        <v>-1.843006529910457E-3</v>
      </c>
      <c r="E116" s="130">
        <v>-5.4190963455121545E-3</v>
      </c>
      <c r="F116" s="130">
        <v>-4.7013179257244979E-3</v>
      </c>
      <c r="G116" s="130">
        <v>1.3201442536582605E-3</v>
      </c>
      <c r="H116" s="130">
        <v>4.208934712293359E-3</v>
      </c>
      <c r="I116" s="130" cm="1">
        <f t="array" ref="I116">SQRT(MMULT(MMULT(TRANSPOSE($A$3:$A$7),MMULT(TRANSPOSE(EXP(D117:H368)-1),EXP(D117:H368)-1)/COUNTA(H117:H368)),$A$3:$A$7))*NORMSINV($A$10)</f>
        <v>-2.0459762610058763E-2</v>
      </c>
      <c r="J116">
        <f t="shared" si="4"/>
        <v>0</v>
      </c>
      <c r="K116" s="130" cm="1">
        <f t="array" ref="K116">SQRT(MMULT(MMULT(TRANSPOSE($A$3:$A$7),MMULT(TRANSPOSE(EXP(D117:$H$506)-1),EXP(D117:$H$506)-1)/COUNTA($H117:H$506)),$A$3:$A$7))*NORMSINV($A$10)</f>
        <v>-2.2814103799142789E-2</v>
      </c>
      <c r="L116">
        <f t="shared" si="5"/>
        <v>0</v>
      </c>
      <c r="M116" s="130">
        <f t="shared" si="6"/>
        <v>-6.4699450234137118E-2</v>
      </c>
      <c r="N116" s="137" cm="1">
        <f t="array" ref="N116">SQRT(MMULT(MMULT(TRANSPOSE($A$3:$A$7),MMULT(TRANSPOSE(EXP(D117:H368)-1),EXP(D117:H368)-1)/COUNTA(H117:H368)),$A$3:$A$7))*(-1/SQRT(2*PI())*EXP(-1*(NORMSINV($A$10))^2/2)/$A$10)</f>
        <v>-2.344002410890968E-2</v>
      </c>
      <c r="O116" s="136" cm="1">
        <f t="array" ref="O116">SQRT(MMULT(MMULT(TRANSPOSE($A$3:$A$7),MMULT(TRANSPOSE(EXP(D117:$H$506)-1),EXP(D117:$H$506)-1)/COUNTA($H117:H$506)),$A$3:$A$7))*(-1/SQRT(2*PI())*EXP(-1*(NORMSINV($A$10))^2/2)/$A$10)</f>
        <v>-2.6137309277096198E-2</v>
      </c>
      <c r="P116" s="2">
        <f t="shared" si="7"/>
        <v>-7.4123864593413302E-2</v>
      </c>
      <c r="Q116" s="130">
        <v>-1.2794424099224536E-3</v>
      </c>
    </row>
    <row r="117" spans="3:17" x14ac:dyDescent="0.2">
      <c r="C117" s="42">
        <v>42965</v>
      </c>
      <c r="D117" s="130">
        <v>-2.2829213942246176E-3</v>
      </c>
      <c r="E117" s="130">
        <v>-2.1886327146480324E-3</v>
      </c>
      <c r="F117" s="130">
        <v>1.2423429098293855E-3</v>
      </c>
      <c r="G117" s="130">
        <v>2.7056927481491255E-3</v>
      </c>
      <c r="H117" s="130">
        <v>4.3351516110858006E-3</v>
      </c>
      <c r="I117" s="130" cm="1">
        <f t="array" ref="I117">SQRT(MMULT(MMULT(TRANSPOSE($A$3:$A$7),MMULT(TRANSPOSE(EXP(D118:H369)-1),EXP(D118:H369)-1)/COUNTA(H118:H369)),$A$3:$A$7))*NORMSINV($A$10)</f>
        <v>-2.0459589131700009E-2</v>
      </c>
      <c r="J117">
        <f t="shared" si="4"/>
        <v>0</v>
      </c>
      <c r="K117" s="130" cm="1">
        <f t="array" ref="K117">SQRT(MMULT(MMULT(TRANSPOSE($A$3:$A$7),MMULT(TRANSPOSE(EXP(D118:$H$506)-1),EXP(D118:$H$506)-1)/COUNTA($H118:H$506)),$A$3:$A$7))*NORMSINV($A$10)</f>
        <v>-2.284323029721089E-2</v>
      </c>
      <c r="L117">
        <f t="shared" si="5"/>
        <v>0</v>
      </c>
      <c r="M117" s="130">
        <f t="shared" si="6"/>
        <v>-6.4698901647398707E-2</v>
      </c>
      <c r="N117" s="137" cm="1">
        <f t="array" ref="N117">SQRT(MMULT(MMULT(TRANSPOSE($A$3:$A$7),MMULT(TRANSPOSE(EXP(D118:H369)-1),EXP(D118:H369)-1)/COUNTA(H118:H369)),$A$3:$A$7))*(-1/SQRT(2*PI())*EXP(-1*(NORMSINV($A$10))^2/2)/$A$10)</f>
        <v>-2.3439825360909074E-2</v>
      </c>
      <c r="O117" s="136" cm="1">
        <f t="array" ref="O117">SQRT(MMULT(MMULT(TRANSPOSE($A$3:$A$7),MMULT(TRANSPOSE(EXP(D118:$H$506)-1),EXP(D118:$H$506)-1)/COUNTA($H118:H$506)),$A$3:$A$7))*(-1/SQRT(2*PI())*EXP(-1*(NORMSINV($A$10))^2/2)/$A$10)</f>
        <v>-2.6170678472523166E-2</v>
      </c>
      <c r="P117" s="2">
        <f t="shared" si="7"/>
        <v>-7.4123236097050987E-2</v>
      </c>
      <c r="Q117" s="130">
        <v>7.6609528693422156E-4</v>
      </c>
    </row>
    <row r="118" spans="3:17" x14ac:dyDescent="0.2">
      <c r="C118" s="42">
        <v>42964</v>
      </c>
      <c r="D118" s="130">
        <v>-1.9385304675756793E-2</v>
      </c>
      <c r="E118" s="130">
        <v>-1.8166829474037919E-2</v>
      </c>
      <c r="F118" s="130">
        <v>-1.7117821235523693E-2</v>
      </c>
      <c r="G118" s="130">
        <v>-2.3150973510720683E-2</v>
      </c>
      <c r="H118" s="130">
        <v>-4.0107763235147928E-3</v>
      </c>
      <c r="I118" s="130" cm="1">
        <f t="array" ref="I118">SQRT(MMULT(MMULT(TRANSPOSE($A$3:$A$7),MMULT(TRANSPOSE(EXP(D119:H370)-1),EXP(D119:H370)-1)/COUNTA(H119:H370)),$A$3:$A$7))*NORMSINV($A$10)</f>
        <v>-2.0328746594114152E-2</v>
      </c>
      <c r="J118">
        <f t="shared" si="4"/>
        <v>0</v>
      </c>
      <c r="K118" s="130" cm="1">
        <f t="array" ref="K118">SQRT(MMULT(MMULT(TRANSPOSE($A$3:$A$7),MMULT(TRANSPOSE(EXP(D119:$H$506)-1),EXP(D119:$H$506)-1)/COUNTA($H119:H$506)),$A$3:$A$7))*NORMSINV($A$10)</f>
        <v>-2.2792365848901344E-2</v>
      </c>
      <c r="L118">
        <f t="shared" si="5"/>
        <v>0</v>
      </c>
      <c r="M118" s="130">
        <f t="shared" si="6"/>
        <v>-6.4285141213791211E-2</v>
      </c>
      <c r="N118" s="137" cm="1">
        <f t="array" ref="N118">SQRT(MMULT(MMULT(TRANSPOSE($A$3:$A$7),MMULT(TRANSPOSE(EXP(D119:H370)-1),EXP(D119:H370)-1)/COUNTA(H119:H370)),$A$3:$A$7))*(-1/SQRT(2*PI())*EXP(-1*(NORMSINV($A$10))^2/2)/$A$10)</f>
        <v>-2.3289923707896953E-2</v>
      </c>
      <c r="O118" s="136" cm="1">
        <f t="array" ref="O118">SQRT(MMULT(MMULT(TRANSPOSE($A$3:$A$7),MMULT(TRANSPOSE(EXP(D119:$H$506)-1),EXP(D119:$H$506)-1)/COUNTA($H119:H$506)),$A$3:$A$7))*(-1/SQRT(2*PI())*EXP(-1*(NORMSINV($A$10))^2/2)/$A$10)</f>
        <v>-2.6112404878768172E-2</v>
      </c>
      <c r="P118" s="2">
        <f t="shared" si="7"/>
        <v>-7.3649205448508448E-2</v>
      </c>
      <c r="Q118" s="130">
        <v>-1.6212271759686335E-2</v>
      </c>
    </row>
    <row r="119" spans="3:17" x14ac:dyDescent="0.2">
      <c r="C119" s="42">
        <v>42963</v>
      </c>
      <c r="D119" s="130">
        <v>-4.0302466853476132E-3</v>
      </c>
      <c r="E119" s="130">
        <v>-4.6508835232410397E-3</v>
      </c>
      <c r="F119" s="130">
        <v>5.8554388606984276E-3</v>
      </c>
      <c r="G119" s="130">
        <v>8.7450097458832698E-3</v>
      </c>
      <c r="H119" s="130">
        <v>2.5995576473126637E-3</v>
      </c>
      <c r="I119" s="130" cm="1">
        <f t="array" ref="I119">SQRT(MMULT(MMULT(TRANSPOSE($A$3:$A$7),MMULT(TRANSPOSE(EXP(D120:H371)-1),EXP(D120:H371)-1)/COUNTA(H120:H371)),$A$3:$A$7))*NORMSINV($A$10)</f>
        <v>-2.0335049652319998E-2</v>
      </c>
      <c r="J119">
        <f t="shared" si="4"/>
        <v>0</v>
      </c>
      <c r="K119" s="130" cm="1">
        <f t="array" ref="K119">SQRT(MMULT(MMULT(TRANSPOSE($A$3:$A$7),MMULT(TRANSPOSE(EXP(D120:$H$506)-1),EXP(D120:$H$506)-1)/COUNTA($H120:H$506)),$A$3:$A$7))*NORMSINV($A$10)</f>
        <v>-2.2820888639856034E-2</v>
      </c>
      <c r="L119">
        <f t="shared" si="5"/>
        <v>0</v>
      </c>
      <c r="M119" s="130">
        <f t="shared" si="6"/>
        <v>-6.4305073233946297E-2</v>
      </c>
      <c r="N119" s="137" cm="1">
        <f t="array" ref="N119">SQRT(MMULT(MMULT(TRANSPOSE($A$3:$A$7),MMULT(TRANSPOSE(EXP(D120:H371)-1),EXP(D120:H371)-1)/COUNTA(H120:H371)),$A$3:$A$7))*(-1/SQRT(2*PI())*EXP(-1*(NORMSINV($A$10))^2/2)/$A$10)</f>
        <v>-2.329714489805056E-2</v>
      </c>
      <c r="O119" s="136" cm="1">
        <f t="array" ref="O119">SQRT(MMULT(MMULT(TRANSPOSE($A$3:$A$7),MMULT(TRANSPOSE(EXP(D120:$H$506)-1),EXP(D120:$H$506)-1)/COUNTA($H120:H$506)),$A$3:$A$7))*(-1/SQRT(2*PI())*EXP(-1*(NORMSINV($A$10))^2/2)/$A$10)</f>
        <v>-2.6145082428374863E-2</v>
      </c>
      <c r="P119" s="2">
        <f t="shared" si="7"/>
        <v>-7.3672040856811019E-2</v>
      </c>
      <c r="Q119" s="130">
        <v>1.7193385753571744E-3</v>
      </c>
    </row>
    <row r="120" spans="3:17" x14ac:dyDescent="0.2">
      <c r="C120" s="42">
        <v>42962</v>
      </c>
      <c r="D120" s="130">
        <v>1.0888203776038545E-2</v>
      </c>
      <c r="E120" s="130">
        <v>-5.6967103559522685E-4</v>
      </c>
      <c r="F120" s="130">
        <v>2.7333029241064752E-4</v>
      </c>
      <c r="G120" s="130">
        <v>-1.4727806710243398E-2</v>
      </c>
      <c r="H120" s="130">
        <v>5.983340125935147E-3</v>
      </c>
      <c r="I120" s="130" cm="1">
        <f t="array" ref="I120">SQRT(MMULT(MMULT(TRANSPOSE($A$3:$A$7),MMULT(TRANSPOSE(EXP(D121:H372)-1),EXP(D121:H372)-1)/COUNTA(H121:H372)),$A$3:$A$7))*NORMSINV($A$10)</f>
        <v>-2.0335240092746169E-2</v>
      </c>
      <c r="J120">
        <f t="shared" si="4"/>
        <v>0</v>
      </c>
      <c r="K120" s="130" cm="1">
        <f t="array" ref="K120">SQRT(MMULT(MMULT(TRANSPOSE($A$3:$A$7),MMULT(TRANSPOSE(EXP(D121:$H$506)-1),EXP(D121:$H$506)-1)/COUNTA($H121:H$506)),$A$3:$A$7))*NORMSINV($A$10)</f>
        <v>-2.2850379538988032E-2</v>
      </c>
      <c r="L120">
        <f t="shared" si="5"/>
        <v>0</v>
      </c>
      <c r="M120" s="130">
        <f t="shared" si="6"/>
        <v>-6.4305675459451581E-2</v>
      </c>
      <c r="N120" s="137" cm="1">
        <f t="array" ref="N120">SQRT(MMULT(MMULT(TRANSPOSE($A$3:$A$7),MMULT(TRANSPOSE(EXP(D121:H372)-1),EXP(D121:H372)-1)/COUNTA(H121:H372)),$A$3:$A$7))*(-1/SQRT(2*PI())*EXP(-1*(NORMSINV($A$10))^2/2)/$A$10)</f>
        <v>-2.3297363078889986E-2</v>
      </c>
      <c r="O120" s="136" cm="1">
        <f t="array" ref="O120">SQRT(MMULT(MMULT(TRANSPOSE($A$3:$A$7),MMULT(TRANSPOSE(EXP(D121:$H$506)-1),EXP(D121:$H$506)-1)/COUNTA($H121:H$506)),$A$3:$A$7))*(-1/SQRT(2*PI())*EXP(-1*(NORMSINV($A$10))^2/2)/$A$10)</f>
        <v>-2.6178869105171768E-2</v>
      </c>
      <c r="P120" s="2">
        <f t="shared" si="7"/>
        <v>-7.3672730805205422E-2</v>
      </c>
      <c r="Q120" s="130">
        <v>4.0658957149385631E-4</v>
      </c>
    </row>
    <row r="121" spans="3:17" x14ac:dyDescent="0.2">
      <c r="C121" s="42">
        <v>42961</v>
      </c>
      <c r="D121" s="130">
        <v>1.4937292935124986E-2</v>
      </c>
      <c r="E121" s="130">
        <v>1.5692503268288353E-2</v>
      </c>
      <c r="F121" s="130">
        <v>1.4922514551373891E-2</v>
      </c>
      <c r="G121" s="130">
        <v>-2.3364146551846229E-3</v>
      </c>
      <c r="H121" s="130">
        <v>3.388284656120451E-3</v>
      </c>
      <c r="I121" s="130" cm="1">
        <f t="array" ref="I121">SQRT(MMULT(MMULT(TRANSPOSE($A$3:$A$7),MMULT(TRANSPOSE(EXP(D122:H373)-1),EXP(D122:H373)-1)/COUNTA(H122:H373)),$A$3:$A$7))*NORMSINV($A$10)</f>
        <v>-2.0290219676781945E-2</v>
      </c>
      <c r="J121">
        <f t="shared" si="4"/>
        <v>0</v>
      </c>
      <c r="K121" s="130" cm="1">
        <f t="array" ref="K121">SQRT(MMULT(MMULT(TRANSPOSE($A$3:$A$7),MMULT(TRANSPOSE(EXP(D122:$H$506)-1),EXP(D122:$H$506)-1)/COUNTA($H122:H$506)),$A$3:$A$7))*NORMSINV($A$10)</f>
        <v>-2.2852922730920759E-2</v>
      </c>
      <c r="L121">
        <f t="shared" si="5"/>
        <v>0</v>
      </c>
      <c r="M121" s="130">
        <f t="shared" si="6"/>
        <v>-6.4163308403796415E-2</v>
      </c>
      <c r="N121" s="137" cm="1">
        <f t="array" ref="N121">SQRT(MMULT(MMULT(TRANSPOSE($A$3:$A$7),MMULT(TRANSPOSE(EXP(D122:H373)-1),EXP(D122:H373)-1)/COUNTA(H122:H373)),$A$3:$A$7))*(-1/SQRT(2*PI())*EXP(-1*(NORMSINV($A$10))^2/2)/$A$10)</f>
        <v>-2.324578478564646E-2</v>
      </c>
      <c r="O121" s="136" cm="1">
        <f t="array" ref="O121">SQRT(MMULT(MMULT(TRANSPOSE($A$3:$A$7),MMULT(TRANSPOSE(EXP(D122:$H$506)-1),EXP(D122:$H$506)-1)/COUNTA($H122:H$506)),$A$3:$A$7))*(-1/SQRT(2*PI())*EXP(-1*(NORMSINV($A$10))^2/2)/$A$10)</f>
        <v>-2.6181782749936513E-2</v>
      </c>
      <c r="P121" s="2">
        <f t="shared" si="7"/>
        <v>-7.3509625920731805E-2</v>
      </c>
      <c r="Q121" s="130">
        <v>9.3920888463735978E-3</v>
      </c>
    </row>
    <row r="122" spans="3:17" x14ac:dyDescent="0.2">
      <c r="C122" s="42">
        <v>42958</v>
      </c>
      <c r="D122" s="130">
        <v>1.3811036923157816E-2</v>
      </c>
      <c r="E122" s="130">
        <v>1.1501970686968534E-2</v>
      </c>
      <c r="F122" s="130">
        <v>1.514879331930615E-2</v>
      </c>
      <c r="G122" s="130">
        <v>1.3273202716030358E-2</v>
      </c>
      <c r="H122" s="130">
        <v>-4.3696292427307703E-3</v>
      </c>
      <c r="I122" s="130" cm="1">
        <f t="array" ref="I122">SQRT(MMULT(MMULT(TRANSPOSE($A$3:$A$7),MMULT(TRANSPOSE(EXP(D123:H374)-1),EXP(D123:H374)-1)/COUNTA(H123:H374)),$A$3:$A$7))*NORMSINV($A$10)</f>
        <v>-2.0261435495388235E-2</v>
      </c>
      <c r="J122">
        <f t="shared" si="4"/>
        <v>0</v>
      </c>
      <c r="K122" s="130" cm="1">
        <f t="array" ref="K122">SQRT(MMULT(MMULT(TRANSPOSE($A$3:$A$7),MMULT(TRANSPOSE(EXP(D123:$H$506)-1),EXP(D123:$H$506)-1)/COUNTA($H123:H$506)),$A$3:$A$7))*NORMSINV($A$10)</f>
        <v>-2.2852162672942843E-2</v>
      </c>
      <c r="L122">
        <f t="shared" si="5"/>
        <v>0</v>
      </c>
      <c r="M122" s="130">
        <f t="shared" si="6"/>
        <v>-6.407228483000886E-2</v>
      </c>
      <c r="N122" s="137" cm="1">
        <f t="array" ref="N122">SQRT(MMULT(MMULT(TRANSPOSE($A$3:$A$7),MMULT(TRANSPOSE(EXP(D123:H374)-1),EXP(D123:H374)-1)/COUNTA(H123:H374)),$A$3:$A$7))*(-1/SQRT(2*PI())*EXP(-1*(NORMSINV($A$10))^2/2)/$A$10)</f>
        <v>-2.3212807770287933E-2</v>
      </c>
      <c r="O122" s="136" cm="1">
        <f t="array" ref="O122">SQRT(MMULT(MMULT(TRANSPOSE($A$3:$A$7),MMULT(TRANSPOSE(EXP(D123:$H$506)-1),EXP(D123:$H$506)-1)/COUNTA($H123:H$506)),$A$3:$A$7))*(-1/SQRT(2*PI())*EXP(-1*(NORMSINV($A$10))^2/2)/$A$10)</f>
        <v>-2.6180911978478109E-2</v>
      </c>
      <c r="P122" s="2">
        <f t="shared" si="7"/>
        <v>-7.3405343441764498E-2</v>
      </c>
      <c r="Q122" s="130">
        <v>9.9481853742334567E-3</v>
      </c>
    </row>
    <row r="123" spans="3:17" x14ac:dyDescent="0.2">
      <c r="C123" s="42">
        <v>42957</v>
      </c>
      <c r="D123" s="130">
        <v>-3.237005525452448E-2</v>
      </c>
      <c r="E123" s="130">
        <v>-2.5881726158151094E-2</v>
      </c>
      <c r="F123" s="130">
        <v>-1.4734972691603253E-2</v>
      </c>
      <c r="G123" s="130">
        <v>-3.8506439005755781E-2</v>
      </c>
      <c r="H123" s="130">
        <v>-1.960368070256408E-3</v>
      </c>
      <c r="I123" s="130" cm="1">
        <f t="array" ref="I123">SQRT(MMULT(MMULT(TRANSPOSE($A$3:$A$7),MMULT(TRANSPOSE(EXP(D124:H375)-1),EXP(D124:H375)-1)/COUNTA(H124:H375)),$A$3:$A$7))*NORMSINV($A$10)</f>
        <v>-1.9995989952396844E-2</v>
      </c>
      <c r="J123" s="135">
        <f t="shared" si="4"/>
        <v>1</v>
      </c>
      <c r="K123" s="130" cm="1">
        <f t="array" ref="K123">SQRT(MMULT(MMULT(TRANSPOSE($A$3:$A$7),MMULT(TRANSPOSE(EXP(D124:$H$506)-1),EXP(D124:$H$506)-1)/COUNTA($H124:H$506)),$A$3:$A$7))*NORMSINV($A$10)</f>
        <v>-2.2727186896790191E-2</v>
      </c>
      <c r="L123">
        <f t="shared" si="5"/>
        <v>0</v>
      </c>
      <c r="M123" s="130">
        <f t="shared" si="6"/>
        <v>-6.323287231941592E-2</v>
      </c>
      <c r="N123" s="137" cm="1">
        <f t="array" ref="N123">SQRT(MMULT(MMULT(TRANSPOSE($A$3:$A$7),MMULT(TRANSPOSE(EXP(D124:H375)-1),EXP(D124:H375)-1)/COUNTA(H124:H375)),$A$3:$A$7))*(-1/SQRT(2*PI())*EXP(-1*(NORMSINV($A$10))^2/2)/$A$10)</f>
        <v>-2.2908696229704276E-2</v>
      </c>
      <c r="O123" s="136" cm="1">
        <f t="array" ref="O123">SQRT(MMULT(MMULT(TRANSPOSE($A$3:$A$7),MMULT(TRANSPOSE(EXP(D124:$H$506)-1),EXP(D124:$H$506)-1)/COUNTA($H124:H$506)),$A$3:$A$7))*(-1/SQRT(2*PI())*EXP(-1*(NORMSINV($A$10))^2/2)/$A$10)</f>
        <v>-2.603773166588701E-2</v>
      </c>
      <c r="P123" s="2">
        <f t="shared" si="7"/>
        <v>-7.2443658310777412E-2</v>
      </c>
      <c r="Q123" s="130">
        <v>-2.2352260175436071E-2</v>
      </c>
    </row>
    <row r="124" spans="3:17" x14ac:dyDescent="0.2">
      <c r="C124" s="42">
        <v>42956</v>
      </c>
      <c r="D124" s="130">
        <v>6.1031811572385538E-3</v>
      </c>
      <c r="E124" s="130">
        <v>-7.9418393976545074E-3</v>
      </c>
      <c r="F124" s="130">
        <v>-4.4058238498586415E-3</v>
      </c>
      <c r="G124" s="130">
        <v>-1.4570777918344342E-2</v>
      </c>
      <c r="H124" s="130">
        <v>3.705724245902136E-3</v>
      </c>
      <c r="I124" s="130" cm="1">
        <f t="array" ref="I124">SQRT(MMULT(MMULT(TRANSPOSE($A$3:$A$7),MMULT(TRANSPOSE(EXP(D125:H376)-1),EXP(D125:H376)-1)/COUNTA(H125:H376)),$A$3:$A$7))*NORMSINV($A$10)</f>
        <v>-1.9989829509944546E-2</v>
      </c>
      <c r="J124">
        <f t="shared" si="4"/>
        <v>0</v>
      </c>
      <c r="K124" s="130" cm="1">
        <f t="array" ref="K124">SQRT(MMULT(MMULT(TRANSPOSE($A$3:$A$7),MMULT(TRANSPOSE(EXP(D125:$H$506)-1),EXP(D125:$H$506)-1)/COUNTA($H125:H$506)),$A$3:$A$7))*NORMSINV($A$10)</f>
        <v>-2.2753343005428622E-2</v>
      </c>
      <c r="L124">
        <f t="shared" si="5"/>
        <v>0</v>
      </c>
      <c r="M124" s="130">
        <f t="shared" si="6"/>
        <v>-6.3213391289872259E-2</v>
      </c>
      <c r="N124" s="137" cm="1">
        <f t="array" ref="N124">SQRT(MMULT(MMULT(TRANSPOSE($A$3:$A$7),MMULT(TRANSPOSE(EXP(D125:H376)-1),EXP(D125:H376)-1)/COUNTA(H125:H376)),$A$3:$A$7))*(-1/SQRT(2*PI())*EXP(-1*(NORMSINV($A$10))^2/2)/$A$10)</f>
        <v>-2.2901638429359494E-2</v>
      </c>
      <c r="O124" s="136" cm="1">
        <f t="array" ref="O124">SQRT(MMULT(MMULT(TRANSPOSE($A$3:$A$7),MMULT(TRANSPOSE(EXP(D125:$H$506)-1),EXP(D125:$H$506)-1)/COUNTA($H125:H$506)),$A$3:$A$7))*(-1/SQRT(2*PI())*EXP(-1*(NORMSINV($A$10))^2/2)/$A$10)</f>
        <v>-2.6067697791533978E-2</v>
      </c>
      <c r="P124" s="2">
        <f t="shared" si="7"/>
        <v>-7.242133958641718E-2</v>
      </c>
      <c r="Q124" s="130">
        <v>-3.3874428307418868E-3</v>
      </c>
    </row>
    <row r="125" spans="3:17" x14ac:dyDescent="0.2">
      <c r="C125" s="42">
        <v>42955</v>
      </c>
      <c r="D125" s="130">
        <v>7.9650979944326499E-3</v>
      </c>
      <c r="E125" s="130">
        <v>-2.4519266436220507E-3</v>
      </c>
      <c r="F125" s="130">
        <v>5.3721777378385703E-3</v>
      </c>
      <c r="G125" s="130">
        <v>-1.6514601329634532E-2</v>
      </c>
      <c r="H125" s="130">
        <v>1.5298709269300583E-3</v>
      </c>
      <c r="I125" s="130" cm="1">
        <f t="array" ref="I125">SQRT(MMULT(MMULT(TRANSPOSE($A$3:$A$7),MMULT(TRANSPOSE(EXP(D126:H377)-1),EXP(D126:H377)-1)/COUNTA(H126:H377)),$A$3:$A$7))*NORMSINV($A$10)</f>
        <v>-1.9991341769527129E-2</v>
      </c>
      <c r="J125">
        <f t="shared" si="4"/>
        <v>0</v>
      </c>
      <c r="K125" s="130" cm="1">
        <f t="array" ref="K125">SQRT(MMULT(MMULT(TRANSPOSE($A$3:$A$7),MMULT(TRANSPOSE(EXP(D126:$H$506)-1),EXP(D126:$H$506)-1)/COUNTA($H126:H$506)),$A$3:$A$7))*NORMSINV($A$10)</f>
        <v>-2.2782992511807591E-2</v>
      </c>
      <c r="L125">
        <f t="shared" si="5"/>
        <v>0</v>
      </c>
      <c r="M125" s="130">
        <f t="shared" si="6"/>
        <v>-6.3218173474566638E-2</v>
      </c>
      <c r="N125" s="137" cm="1">
        <f t="array" ref="N125">SQRT(MMULT(MMULT(TRANSPOSE($A$3:$A$7),MMULT(TRANSPOSE(EXP(D126:H377)-1),EXP(D126:H377)-1)/COUNTA(H126:H377)),$A$3:$A$7))*(-1/SQRT(2*PI())*EXP(-1*(NORMSINV($A$10))^2/2)/$A$10)</f>
        <v>-2.290337097150821E-2</v>
      </c>
      <c r="O125" s="136" cm="1">
        <f t="array" ref="O125">SQRT(MMULT(MMULT(TRANSPOSE($A$3:$A$7),MMULT(TRANSPOSE(EXP(D126:$H$506)-1),EXP(D126:$H$506)-1)/COUNTA($H126:H$506)),$A$3:$A$7))*(-1/SQRT(2*PI())*EXP(-1*(NORMSINV($A$10))^2/2)/$A$10)</f>
        <v>-2.6101666179026341E-2</v>
      </c>
      <c r="P125" s="2">
        <f t="shared" si="7"/>
        <v>-7.2426818365749365E-2</v>
      </c>
      <c r="Q125" s="130">
        <v>-7.8266534052017682E-4</v>
      </c>
    </row>
    <row r="126" spans="3:17" x14ac:dyDescent="0.2">
      <c r="C126" s="42">
        <v>42954</v>
      </c>
      <c r="D126" s="130">
        <v>1.5355709007369722E-2</v>
      </c>
      <c r="E126" s="130">
        <v>4.7377444605258105E-3</v>
      </c>
      <c r="F126" s="130">
        <v>-3.8599402404802217E-3</v>
      </c>
      <c r="G126" s="130">
        <v>5.8628374926638811E-3</v>
      </c>
      <c r="H126" s="130">
        <v>8.4564914885749826E-3</v>
      </c>
      <c r="I126" s="130" cm="1">
        <f t="array" ref="I126">SQRT(MMULT(MMULT(TRANSPOSE($A$3:$A$7),MMULT(TRANSPOSE(EXP(D127:H378)-1),EXP(D127:H378)-1)/COUNTA(H127:H378)),$A$3:$A$7))*NORMSINV($A$10)</f>
        <v>-2.0068113377474668E-2</v>
      </c>
      <c r="J126">
        <f t="shared" si="4"/>
        <v>0</v>
      </c>
      <c r="K126" s="130" cm="1">
        <f t="array" ref="K126">SQRT(MMULT(MMULT(TRANSPOSE($A$3:$A$7),MMULT(TRANSPOSE(EXP(D127:$H$506)-1),EXP(D127:$H$506)-1)/COUNTA($H127:H$506)),$A$3:$A$7))*NORMSINV($A$10)</f>
        <v>-2.2801146630754505E-2</v>
      </c>
      <c r="L126">
        <f t="shared" si="5"/>
        <v>0</v>
      </c>
      <c r="M126" s="130">
        <f t="shared" si="6"/>
        <v>-6.3460946615314345E-2</v>
      </c>
      <c r="N126" s="137" cm="1">
        <f t="array" ref="N126">SQRT(MMULT(MMULT(TRANSPOSE($A$3:$A$7),MMULT(TRANSPOSE(EXP(D127:H378)-1),EXP(D127:H378)-1)/COUNTA(H127:H378)),$A$3:$A$7))*(-1/SQRT(2*PI())*EXP(-1*(NORMSINV($A$10))^2/2)/$A$10)</f>
        <v>-2.299132547887309E-2</v>
      </c>
      <c r="O126" s="136" cm="1">
        <f t="array" ref="O126">SQRT(MMULT(MMULT(TRANSPOSE($A$3:$A$7),MMULT(TRANSPOSE(EXP(D127:$H$506)-1),EXP(D127:$H$506)-1)/COUNTA($H127:H$506)),$A$3:$A$7))*(-1/SQRT(2*PI())*EXP(-1*(NORMSINV($A$10))^2/2)/$A$10)</f>
        <v>-2.6122464708994746E-2</v>
      </c>
      <c r="P126" s="2">
        <f t="shared" si="7"/>
        <v>-7.2704954939500438E-2</v>
      </c>
      <c r="Q126" s="130">
        <v>6.1486209903811777E-3</v>
      </c>
    </row>
    <row r="127" spans="3:17" x14ac:dyDescent="0.2">
      <c r="C127" s="42">
        <v>42951</v>
      </c>
      <c r="D127" s="130">
        <v>5.2570750094692647E-3</v>
      </c>
      <c r="E127" s="130">
        <v>6.6855814088074834E-4</v>
      </c>
      <c r="F127" s="130">
        <v>7.3190088938762778E-3</v>
      </c>
      <c r="G127" s="130">
        <v>5.785874277071377E-3</v>
      </c>
      <c r="H127" s="130">
        <v>-2.093338100566024E-3</v>
      </c>
      <c r="I127" s="130" cm="1">
        <f t="array" ref="I127">SQRT(MMULT(MMULT(TRANSPOSE($A$3:$A$7),MMULT(TRANSPOSE(EXP(D128:H379)-1),EXP(D128:H379)-1)/COUNTA(H128:H379)),$A$3:$A$7))*NORMSINV($A$10)</f>
        <v>-2.0076682292425232E-2</v>
      </c>
      <c r="J127">
        <f t="shared" si="4"/>
        <v>0</v>
      </c>
      <c r="K127" s="130" cm="1">
        <f t="array" ref="K127">SQRT(MMULT(MMULT(TRANSPOSE($A$3:$A$7),MMULT(TRANSPOSE(EXP(D128:$H$506)-1),EXP(D128:$H$506)-1)/COUNTA($H128:H$506)),$A$3:$A$7))*NORMSINV($A$10)</f>
        <v>-2.2827593443632551E-2</v>
      </c>
      <c r="L127">
        <f t="shared" si="5"/>
        <v>0</v>
      </c>
      <c r="M127" s="130">
        <f t="shared" si="6"/>
        <v>-6.3488043903634397E-2</v>
      </c>
      <c r="N127" s="137" cm="1">
        <f t="array" ref="N127">SQRT(MMULT(MMULT(TRANSPOSE($A$3:$A$7),MMULT(TRANSPOSE(EXP(D128:H379)-1),EXP(D128:H379)-1)/COUNTA(H128:H379)),$A$3:$A$7))*(-1/SQRT(2*PI())*EXP(-1*(NORMSINV($A$10))^2/2)/$A$10)</f>
        <v>-2.3001142580706405E-2</v>
      </c>
      <c r="O127" s="136" cm="1">
        <f t="array" ref="O127">SQRT(MMULT(MMULT(TRANSPOSE($A$3:$A$7),MMULT(TRANSPOSE(EXP(D128:$H$506)-1),EXP(D128:$H$506)-1)/COUNTA($H128:H$506)),$A$3:$A$7))*(-1/SQRT(2*PI())*EXP(-1*(NORMSINV($A$10))^2/2)/$A$10)</f>
        <v>-2.6152763884174833E-2</v>
      </c>
      <c r="P127" s="2">
        <f t="shared" si="7"/>
        <v>-7.2735999341315527E-2</v>
      </c>
      <c r="Q127" s="130">
        <v>3.3994107666950055E-3</v>
      </c>
    </row>
    <row r="128" spans="3:17" x14ac:dyDescent="0.2">
      <c r="C128" s="42">
        <v>42950</v>
      </c>
      <c r="D128" s="130">
        <v>-1.0041293563601856E-2</v>
      </c>
      <c r="E128" s="130">
        <v>-9.0478595552222259E-3</v>
      </c>
      <c r="F128" s="130">
        <v>-1.5234390431541154E-3</v>
      </c>
      <c r="G128" s="130">
        <v>-8.389687212043832E-3</v>
      </c>
      <c r="H128" s="130">
        <v>-1.9791576866324935E-3</v>
      </c>
      <c r="I128" s="130" cm="1">
        <f t="array" ref="I128">SQRT(MMULT(MMULT(TRANSPOSE($A$3:$A$7),MMULT(TRANSPOSE(EXP(D129:H380)-1),EXP(D129:H380)-1)/COUNTA(H129:H380)),$A$3:$A$7))*NORMSINV($A$10)</f>
        <v>-2.0056431624667536E-2</v>
      </c>
      <c r="J128">
        <f t="shared" si="4"/>
        <v>0</v>
      </c>
      <c r="K128" s="130" cm="1">
        <f t="array" ref="K128">SQRT(MMULT(MMULT(TRANSPOSE($A$3:$A$7),MMULT(TRANSPOSE(EXP(D129:$H$506)-1),EXP(D129:$H$506)-1)/COUNTA($H129:H$506)),$A$3:$A$7))*NORMSINV($A$10)</f>
        <v>-2.2845841530513139E-2</v>
      </c>
      <c r="L128">
        <f t="shared" si="5"/>
        <v>0</v>
      </c>
      <c r="M128" s="130">
        <f t="shared" si="6"/>
        <v>-6.3424005669380751E-2</v>
      </c>
      <c r="N128" s="137" cm="1">
        <f t="array" ref="N128">SQRT(MMULT(MMULT(TRANSPOSE($A$3:$A$7),MMULT(TRANSPOSE(EXP(D129:H380)-1),EXP(D129:H380)-1)/COUNTA(H129:H380)),$A$3:$A$7))*(-1/SQRT(2*PI())*EXP(-1*(NORMSINV($A$10))^2/2)/$A$10)</f>
        <v>-2.2977942109151151E-2</v>
      </c>
      <c r="O128" s="136" cm="1">
        <f t="array" ref="O128">SQRT(MMULT(MMULT(TRANSPOSE($A$3:$A$7),MMULT(TRANSPOSE(EXP(D129:$H$506)-1),EXP(D129:$H$506)-1)/COUNTA($H129:H$506)),$A$3:$A$7))*(-1/SQRT(2*PI())*EXP(-1*(NORMSINV($A$10))^2/2)/$A$10)</f>
        <v>-2.6173670069870859E-2</v>
      </c>
      <c r="P128" s="2">
        <f t="shared" si="7"/>
        <v>-7.2662633008410984E-2</v>
      </c>
      <c r="Q128" s="130">
        <v>-6.1704341163314304E-3</v>
      </c>
    </row>
    <row r="129" spans="3:17" x14ac:dyDescent="0.2">
      <c r="C129" s="42">
        <v>42949</v>
      </c>
      <c r="D129" s="130">
        <v>4.6168444236496964E-2</v>
      </c>
      <c r="E129" s="130">
        <v>-3.0117967120563382E-4</v>
      </c>
      <c r="F129" s="130">
        <v>-4.4188159586316085E-3</v>
      </c>
      <c r="G129" s="130">
        <v>-7.1119410263503933E-3</v>
      </c>
      <c r="H129" s="130">
        <v>-6.5878262773387812E-4</v>
      </c>
      <c r="I129" s="130" cm="1">
        <f t="array" ref="I129">SQRT(MMULT(MMULT(TRANSPOSE($A$3:$A$7),MMULT(TRANSPOSE(EXP(D130:H381)-1),EXP(D130:H381)-1)/COUNTA(H130:H381)),$A$3:$A$7))*NORMSINV($A$10)</f>
        <v>-2.0048096135940899E-2</v>
      </c>
      <c r="J129">
        <f t="shared" si="4"/>
        <v>0</v>
      </c>
      <c r="K129" s="130" cm="1">
        <f t="array" ref="K129">SQRT(MMULT(MMULT(TRANSPOSE($A$3:$A$7),MMULT(TRANSPOSE(EXP(D130:$H$506)-1),EXP(D130:$H$506)-1)/COUNTA($H130:H$506)),$A$3:$A$7))*NORMSINV($A$10)</f>
        <v>-2.2860921059436972E-2</v>
      </c>
      <c r="L129">
        <f t="shared" si="5"/>
        <v>0</v>
      </c>
      <c r="M129" s="130">
        <f t="shared" si="6"/>
        <v>-6.3397646539593913E-2</v>
      </c>
      <c r="N129" s="137" cm="1">
        <f t="array" ref="N129">SQRT(MMULT(MMULT(TRANSPOSE($A$3:$A$7),MMULT(TRANSPOSE(EXP(D130:H381)-1),EXP(D130:H381)-1)/COUNTA(H130:H381)),$A$3:$A$7))*(-1/SQRT(2*PI())*EXP(-1*(NORMSINV($A$10))^2/2)/$A$10)</f>
        <v>-2.2968392435460613E-2</v>
      </c>
      <c r="O129" s="136" cm="1">
        <f t="array" ref="O129">SQRT(MMULT(MMULT(TRANSPOSE($A$3:$A$7),MMULT(TRANSPOSE(EXP(D130:$H$506)-1),EXP(D130:$H$506)-1)/COUNTA($H130:H$506)),$A$3:$A$7))*(-1/SQRT(2*PI())*EXP(-1*(NORMSINV($A$10))^2/2)/$A$10)</f>
        <v>-2.6190946151136429E-2</v>
      </c>
      <c r="P129" s="2">
        <f t="shared" si="7"/>
        <v>-7.2632434288637499E-2</v>
      </c>
      <c r="Q129" s="130">
        <v>6.9590642172736028E-3</v>
      </c>
    </row>
    <row r="130" spans="3:17" x14ac:dyDescent="0.2">
      <c r="C130" s="42">
        <v>42948</v>
      </c>
      <c r="D130" s="130">
        <v>8.8360917632816279E-3</v>
      </c>
      <c r="E130" s="130">
        <v>8.4779742047497615E-3</v>
      </c>
      <c r="F130" s="130">
        <v>-1.6517507592447985E-3</v>
      </c>
      <c r="G130" s="130">
        <v>2.0346730709835787E-3</v>
      </c>
      <c r="H130" s="130">
        <v>3.0783278187822604E-3</v>
      </c>
      <c r="I130" s="130" cm="1">
        <f t="array" ref="I130">SQRT(MMULT(MMULT(TRANSPOSE($A$3:$A$7),MMULT(TRANSPOSE(EXP(D131:H382)-1),EXP(D131:H382)-1)/COUNTA(H131:H382)),$A$3:$A$7))*NORMSINV($A$10)</f>
        <v>-2.0147848076992173E-2</v>
      </c>
      <c r="J130">
        <f t="shared" si="4"/>
        <v>0</v>
      </c>
      <c r="K130" s="130" cm="1">
        <f t="array" ref="K130">SQRT(MMULT(MMULT(TRANSPOSE($A$3:$A$7),MMULT(TRANSPOSE(EXP(D131:$H$506)-1),EXP(D131:$H$506)-1)/COUNTA($H131:H$506)),$A$3:$A$7))*NORMSINV($A$10)</f>
        <v>-2.2885829024944682E-2</v>
      </c>
      <c r="L130">
        <f t="shared" si="5"/>
        <v>0</v>
      </c>
      <c r="M130" s="130">
        <f t="shared" si="6"/>
        <v>-6.3713089874338796E-2</v>
      </c>
      <c r="N130" s="137" cm="1">
        <f t="array" ref="N130">SQRT(MMULT(MMULT(TRANSPOSE($A$3:$A$7),MMULT(TRANSPOSE(EXP(D131:H382)-1),EXP(D131:H382)-1)/COUNTA(H131:H382)),$A$3:$A$7))*(-1/SQRT(2*PI())*EXP(-1*(NORMSINV($A$10))^2/2)/$A$10)</f>
        <v>-2.3082674695119033E-2</v>
      </c>
      <c r="O130" s="136" cm="1">
        <f t="array" ref="O130">SQRT(MMULT(MMULT(TRANSPOSE($A$3:$A$7),MMULT(TRANSPOSE(EXP(D131:$H$506)-1),EXP(D131:$H$506)-1)/COUNTA($H131:H$506)),$A$3:$A$7))*(-1/SQRT(2*PI())*EXP(-1*(NORMSINV($A$10))^2/2)/$A$10)</f>
        <v>-2.6219482323482712E-2</v>
      </c>
      <c r="P130" s="2">
        <f t="shared" si="7"/>
        <v>-7.2993826525308877E-2</v>
      </c>
      <c r="Q130" s="130">
        <v>4.1717374102277997E-3</v>
      </c>
    </row>
    <row r="131" spans="3:17" x14ac:dyDescent="0.2">
      <c r="C131" s="42">
        <v>42947</v>
      </c>
      <c r="D131" s="130">
        <v>-5.1638184429472775E-3</v>
      </c>
      <c r="E131" s="130">
        <v>-3.2137069381145369E-2</v>
      </c>
      <c r="F131" s="130">
        <v>-4.6657188512514132E-3</v>
      </c>
      <c r="G131" s="130">
        <v>-1.3016257158833632E-2</v>
      </c>
      <c r="H131" s="130">
        <v>6.7393880109787967E-3</v>
      </c>
      <c r="I131" s="130" cm="1">
        <f t="array" ref="I131">SQRT(MMULT(MMULT(TRANSPOSE($A$3:$A$7),MMULT(TRANSPOSE(EXP(D132:H383)-1),EXP(D132:H383)-1)/COUNTA(H132:H383)),$A$3:$A$7))*NORMSINV($A$10)</f>
        <v>-2.0108191380833133E-2</v>
      </c>
      <c r="J131">
        <f t="shared" si="4"/>
        <v>0</v>
      </c>
      <c r="K131" s="130" cm="1">
        <f t="array" ref="K131">SQRT(MMULT(MMULT(TRANSPOSE($A$3:$A$7),MMULT(TRANSPOSE(EXP(D132:$H$506)-1),EXP(D132:$H$506)-1)/COUNTA($H132:H$506)),$A$3:$A$7))*NORMSINV($A$10)</f>
        <v>-2.2887766242799364E-2</v>
      </c>
      <c r="L131">
        <f t="shared" si="5"/>
        <v>0</v>
      </c>
      <c r="M131" s="130">
        <f t="shared" si="6"/>
        <v>-6.3587684389998983E-2</v>
      </c>
      <c r="N131" s="137" cm="1">
        <f t="array" ref="N131">SQRT(MMULT(MMULT(TRANSPOSE($A$3:$A$7),MMULT(TRANSPOSE(EXP(D132:H383)-1),EXP(D132:H383)-1)/COUNTA(H132:H383)),$A$3:$A$7))*(-1/SQRT(2*PI())*EXP(-1*(NORMSINV($A$10))^2/2)/$A$10)</f>
        <v>-2.3037241425351254E-2</v>
      </c>
      <c r="O131" s="136" cm="1">
        <f t="array" ref="O131">SQRT(MMULT(MMULT(TRANSPOSE($A$3:$A$7),MMULT(TRANSPOSE(EXP(D132:$H$506)-1),EXP(D132:$H$506)-1)/COUNTA($H132:H$506)),$A$3:$A$7))*(-1/SQRT(2*PI())*EXP(-1*(NORMSINV($A$10))^2/2)/$A$10)</f>
        <v>-2.6221701725246231E-2</v>
      </c>
      <c r="P131" s="2">
        <f t="shared" si="7"/>
        <v>-7.2850153911293833E-2</v>
      </c>
      <c r="Q131" s="130">
        <v>-9.5202569619862194E-3</v>
      </c>
    </row>
    <row r="132" spans="3:17" x14ac:dyDescent="0.2">
      <c r="C132" s="42">
        <v>42944</v>
      </c>
      <c r="D132" s="130">
        <v>-7.0653076291467875E-3</v>
      </c>
      <c r="E132" s="130">
        <v>-2.513154499697369E-2</v>
      </c>
      <c r="F132" s="130">
        <v>-1.6417861857979824E-3</v>
      </c>
      <c r="G132" s="130">
        <v>7.4171372536308289E-3</v>
      </c>
      <c r="H132" s="130">
        <v>-5.1967048901805941E-3</v>
      </c>
      <c r="I132" s="130" cm="1">
        <f t="array" ref="I132">SQRT(MMULT(MMULT(TRANSPOSE($A$3:$A$7),MMULT(TRANSPOSE(EXP(D133:H384)-1),EXP(D133:H384)-1)/COUNTA(H133:H384)),$A$3:$A$7))*NORMSINV($A$10)</f>
        <v>-2.0114118728982663E-2</v>
      </c>
      <c r="J132">
        <f t="shared" si="4"/>
        <v>0</v>
      </c>
      <c r="K132" s="130" cm="1">
        <f t="array" ref="K132">SQRT(MMULT(MMULT(TRANSPOSE($A$3:$A$7),MMULT(TRANSPOSE(EXP(D133:$H$506)-1),EXP(D133:$H$506)-1)/COUNTA($H133:H$506)),$A$3:$A$7))*NORMSINV($A$10)</f>
        <v>-2.2906019053183672E-2</v>
      </c>
      <c r="L132">
        <f t="shared" si="5"/>
        <v>0</v>
      </c>
      <c r="M132" s="130">
        <f t="shared" si="6"/>
        <v>-6.3606428310636273E-2</v>
      </c>
      <c r="N132" s="137" cm="1">
        <f t="array" ref="N132">SQRT(MMULT(MMULT(TRANSPOSE($A$3:$A$7),MMULT(TRANSPOSE(EXP(D133:H384)-1),EXP(D133:H384)-1)/COUNTA(H133:H384)),$A$3:$A$7))*(-1/SQRT(2*PI())*EXP(-1*(NORMSINV($A$10))^2/2)/$A$10)</f>
        <v>-2.304403217782355E-2</v>
      </c>
      <c r="O132" s="136" cm="1">
        <f t="array" ref="O132">SQRT(MMULT(MMULT(TRANSPOSE($A$3:$A$7),MMULT(TRANSPOSE(EXP(D133:$H$506)-1),EXP(D133:$H$506)-1)/COUNTA($H133:H$506)),$A$3:$A$7))*(-1/SQRT(2*PI())*EXP(-1*(NORMSINV($A$10))^2/2)/$A$10)</f>
        <v>-2.6242613322492878E-2</v>
      </c>
      <c r="P132" s="2">
        <f t="shared" si="7"/>
        <v>-7.2871628156132698E-2</v>
      </c>
      <c r="Q132" s="130">
        <v>-6.2475471830766155E-3</v>
      </c>
    </row>
    <row r="133" spans="3:17" x14ac:dyDescent="0.2">
      <c r="C133" s="42">
        <v>42943</v>
      </c>
      <c r="D133" s="130">
        <v>-1.9078340376296576E-2</v>
      </c>
      <c r="E133" s="130">
        <v>-6.4799624887366463E-3</v>
      </c>
      <c r="F133" s="130">
        <v>-1.2091607151406758E-2</v>
      </c>
      <c r="G133" s="130">
        <v>-3.4434266504142413E-2</v>
      </c>
      <c r="H133" s="130">
        <v>1.5335404652632013E-2</v>
      </c>
      <c r="I133" s="130" cm="1">
        <f t="array" ref="I133">SQRT(MMULT(MMULT(TRANSPOSE($A$3:$A$7),MMULT(TRANSPOSE(EXP(D134:H385)-1),EXP(D134:H385)-1)/COUNTA(H134:H385)),$A$3:$A$7))*NORMSINV($A$10)</f>
        <v>-2.0109467167625662E-2</v>
      </c>
      <c r="J133">
        <f t="shared" ref="J133:J196" si="8">IF(Q133&lt;I133,1,0)</f>
        <v>0</v>
      </c>
      <c r="K133" s="130" cm="1">
        <f t="array" ref="K133">SQRT(MMULT(MMULT(TRANSPOSE($A$3:$A$7),MMULT(TRANSPOSE(EXP(D134:$H$506)-1),EXP(D134:$H$506)-1)/COUNTA($H134:H$506)),$A$3:$A$7))*NORMSINV($A$10)</f>
        <v>-2.2897320352893619E-2</v>
      </c>
      <c r="L133">
        <f t="shared" ref="L133:L196" si="9">IF(Q133&lt;K133,1,0)</f>
        <v>0</v>
      </c>
      <c r="M133" s="130">
        <f t="shared" ref="M133:M196" si="10">I133*SQRT(10)</f>
        <v>-6.3591718782072135E-2</v>
      </c>
      <c r="N133" s="137" cm="1">
        <f t="array" ref="N133">SQRT(MMULT(MMULT(TRANSPOSE($A$3:$A$7),MMULT(TRANSPOSE(EXP(D134:H385)-1),EXP(D134:H385)-1)/COUNTA(H134:H385)),$A$3:$A$7))*(-1/SQRT(2*PI())*EXP(-1*(NORMSINV($A$10))^2/2)/$A$10)</f>
        <v>-2.3038703049014474E-2</v>
      </c>
      <c r="O133" s="136" cm="1">
        <f t="array" ref="O133">SQRT(MMULT(MMULT(TRANSPOSE($A$3:$A$7),MMULT(TRANSPOSE(EXP(D134:$H$506)-1),EXP(D134:$H$506)-1)/COUNTA($H134:H$506)),$A$3:$A$7))*(-1/SQRT(2*PI())*EXP(-1*(NORMSINV($A$10))^2/2)/$A$10)</f>
        <v>-2.6232647530200898E-2</v>
      </c>
      <c r="P133" s="2">
        <f t="shared" ref="P133:P196" si="11">N133*SQRT(10)</f>
        <v>-7.28547759711516E-2</v>
      </c>
      <c r="Q133" s="130">
        <v>-1.1153973887745552E-2</v>
      </c>
    </row>
    <row r="134" spans="3:17" x14ac:dyDescent="0.2">
      <c r="C134" s="42">
        <v>42942</v>
      </c>
      <c r="D134" s="130">
        <v>4.7029547943259649E-3</v>
      </c>
      <c r="E134" s="130">
        <v>1.2357627599630824E-2</v>
      </c>
      <c r="F134" s="130">
        <v>-1.8890957996488824E-3</v>
      </c>
      <c r="G134" s="130">
        <v>1.1222034976934601E-2</v>
      </c>
      <c r="H134" s="130">
        <v>1.7933785881717537E-3</v>
      </c>
      <c r="I134" s="130" cm="1">
        <f t="array" ref="I134">SQRT(MMULT(MMULT(TRANSPOSE($A$3:$A$7),MMULT(TRANSPOSE(EXP(D135:H386)-1),EXP(D135:H386)-1)/COUNTA(H135:H386)),$A$3:$A$7))*NORMSINV($A$10)</f>
        <v>-2.0105460440611719E-2</v>
      </c>
      <c r="J134">
        <f t="shared" si="8"/>
        <v>0</v>
      </c>
      <c r="K134" s="130" cm="1">
        <f t="array" ref="K134">SQRT(MMULT(MMULT(TRANSPOSE($A$3:$A$7),MMULT(TRANSPOSE(EXP(D135:$H$506)-1),EXP(D135:$H$506)-1)/COUNTA($H135:H$506)),$A$3:$A$7))*NORMSINV($A$10)</f>
        <v>-2.2917880293079847E-2</v>
      </c>
      <c r="L134">
        <f t="shared" si="9"/>
        <v>0</v>
      </c>
      <c r="M134" s="130">
        <f t="shared" si="10"/>
        <v>-6.357904839874555E-2</v>
      </c>
      <c r="N134" s="137" cm="1">
        <f t="array" ref="N134">SQRT(MMULT(MMULT(TRANSPOSE($A$3:$A$7),MMULT(TRANSPOSE(EXP(D135:H386)-1),EXP(D135:H386)-1)/COUNTA(H135:H386)),$A$3:$A$7))*(-1/SQRT(2*PI())*EXP(-1*(NORMSINV($A$10))^2/2)/$A$10)</f>
        <v>-2.3034112684033482E-2</v>
      </c>
      <c r="O134" s="136" cm="1">
        <f t="array" ref="O134">SQRT(MMULT(MMULT(TRANSPOSE($A$3:$A$7),MMULT(TRANSPOSE(EXP(D135:$H$506)-1),EXP(D135:$H$506)-1)/COUNTA($H135:H$506)),$A$3:$A$7))*(-1/SQRT(2*PI())*EXP(-1*(NORMSINV($A$10))^2/2)/$A$10)</f>
        <v>-2.6256202324204517E-2</v>
      </c>
      <c r="P134" s="2">
        <f t="shared" si="11"/>
        <v>-7.2840259962520193E-2</v>
      </c>
      <c r="Q134" s="130">
        <v>5.668248581239964E-3</v>
      </c>
    </row>
    <row r="135" spans="3:17" x14ac:dyDescent="0.2">
      <c r="C135" s="42">
        <v>42941</v>
      </c>
      <c r="D135" s="130">
        <v>4.2645088001581561E-3</v>
      </c>
      <c r="E135" s="130">
        <v>8.8515993108695694E-4</v>
      </c>
      <c r="F135" s="130">
        <v>7.9844920834341616E-3</v>
      </c>
      <c r="G135" s="130">
        <v>-5.0149645622127549E-3</v>
      </c>
      <c r="H135" s="130">
        <v>1.0827949915338546E-2</v>
      </c>
      <c r="I135" s="130" cm="1">
        <f t="array" ref="I135">SQRT(MMULT(MMULT(TRANSPOSE($A$3:$A$7),MMULT(TRANSPOSE(EXP(D136:H387)-1),EXP(D136:H387)-1)/COUNTA(H136:H387)),$A$3:$A$7))*NORMSINV($A$10)</f>
        <v>-2.0098030078419524E-2</v>
      </c>
      <c r="J135">
        <f t="shared" si="8"/>
        <v>0</v>
      </c>
      <c r="K135" s="130" cm="1">
        <f t="array" ref="K135">SQRT(MMULT(MMULT(TRANSPOSE($A$3:$A$7),MMULT(TRANSPOSE(EXP(D136:$H$506)-1),EXP(D136:$H$506)-1)/COUNTA($H136:H$506)),$A$3:$A$7))*NORMSINV($A$10)</f>
        <v>-2.294412727016468E-2</v>
      </c>
      <c r="L135">
        <f t="shared" si="9"/>
        <v>0</v>
      </c>
      <c r="M135" s="130">
        <f t="shared" si="10"/>
        <v>-6.3555551530378201E-2</v>
      </c>
      <c r="N135" s="137" cm="1">
        <f t="array" ref="N135">SQRT(MMULT(MMULT(TRANSPOSE($A$3:$A$7),MMULT(TRANSPOSE(EXP(D136:H387)-1),EXP(D136:H387)-1)/COUNTA(H136:H387)),$A$3:$A$7))*(-1/SQRT(2*PI())*EXP(-1*(NORMSINV($A$10))^2/2)/$A$10)</f>
        <v>-2.3025599981699514E-2</v>
      </c>
      <c r="O135" s="136" cm="1">
        <f t="array" ref="O135">SQRT(MMULT(MMULT(TRANSPOSE($A$3:$A$7),MMULT(TRANSPOSE(EXP(D136:$H$506)-1),EXP(D136:$H$506)-1)/COUNTA($H136:H$506)),$A$3:$A$7))*(-1/SQRT(2*PI())*EXP(-1*(NORMSINV($A$10))^2/2)/$A$10)</f>
        <v>-2.6286272554606509E-2</v>
      </c>
      <c r="P135" s="2">
        <f t="shared" si="11"/>
        <v>-7.2813340434101828E-2</v>
      </c>
      <c r="Q135" s="130">
        <v>3.8119986818699499E-3</v>
      </c>
    </row>
    <row r="136" spans="3:17" x14ac:dyDescent="0.2">
      <c r="C136" s="42">
        <v>42940</v>
      </c>
      <c r="D136" s="130">
        <v>1.2039004847647286E-2</v>
      </c>
      <c r="E136" s="130">
        <v>1.2864440116696614E-2</v>
      </c>
      <c r="F136" s="130">
        <v>-2.5781503978157031E-3</v>
      </c>
      <c r="G136" s="130">
        <v>-3.3470027527564856E-3</v>
      </c>
      <c r="H136" s="130">
        <v>-4.8646522739271315E-3</v>
      </c>
      <c r="I136" s="130" cm="1">
        <f t="array" ref="I136">SQRT(MMULT(MMULT(TRANSPOSE($A$3:$A$7),MMULT(TRANSPOSE(EXP(D137:H388)-1),EXP(D137:H388)-1)/COUNTA(H137:H388)),$A$3:$A$7))*NORMSINV($A$10)</f>
        <v>-2.0096188544242881E-2</v>
      </c>
      <c r="J136">
        <f t="shared" si="8"/>
        <v>0</v>
      </c>
      <c r="K136" s="130" cm="1">
        <f t="array" ref="K136">SQRT(MMULT(MMULT(TRANSPOSE($A$3:$A$7),MMULT(TRANSPOSE(EXP(D137:$H$506)-1),EXP(D137:$H$506)-1)/COUNTA($H137:H$506)),$A$3:$A$7))*NORMSINV($A$10)</f>
        <v>-2.2972511628400083E-2</v>
      </c>
      <c r="L136">
        <f t="shared" si="9"/>
        <v>0</v>
      </c>
      <c r="M136" s="130">
        <f t="shared" si="10"/>
        <v>-6.3549728087990975E-2</v>
      </c>
      <c r="N136" s="137" cm="1">
        <f t="array" ref="N136">SQRT(MMULT(MMULT(TRANSPOSE($A$3:$A$7),MMULT(TRANSPOSE(EXP(D137:H388)-1),EXP(D137:H388)-1)/COUNTA(H137:H388)),$A$3:$A$7))*(-1/SQRT(2*PI())*EXP(-1*(NORMSINV($A$10))^2/2)/$A$10)</f>
        <v>-2.3023490201331064E-2</v>
      </c>
      <c r="O136" s="136" cm="1">
        <f t="array" ref="O136">SQRT(MMULT(MMULT(TRANSPOSE($A$3:$A$7),MMULT(TRANSPOSE(EXP(D137:$H$506)-1),EXP(D137:$H$506)-1)/COUNTA($H137:H$506)),$A$3:$A$7))*(-1/SQRT(2*PI())*EXP(-1*(NORMSINV($A$10))^2/2)/$A$10)</f>
        <v>-2.6318791506758313E-2</v>
      </c>
      <c r="P136" s="2">
        <f t="shared" si="11"/>
        <v>-7.2806668722774803E-2</v>
      </c>
      <c r="Q136" s="130">
        <v>2.8580463481986391E-3</v>
      </c>
    </row>
    <row r="137" spans="3:17" x14ac:dyDescent="0.2">
      <c r="C137" s="42">
        <v>42937</v>
      </c>
      <c r="D137" s="130">
        <v>-4.6572040898423665E-4</v>
      </c>
      <c r="E137" s="130">
        <v>-2.9497210378581309E-3</v>
      </c>
      <c r="F137" s="130">
        <v>-5.8104575728234057E-3</v>
      </c>
      <c r="G137" s="130">
        <v>2.6550637974475558E-2</v>
      </c>
      <c r="H137" s="130">
        <v>1.1294095338558235E-4</v>
      </c>
      <c r="I137" s="130" cm="1">
        <f t="array" ref="I137">SQRT(MMULT(MMULT(TRANSPOSE($A$3:$A$7),MMULT(TRANSPOSE(EXP(D138:H389)-1),EXP(D138:H389)-1)/COUNTA(H138:H389)),$A$3:$A$7))*NORMSINV($A$10)</f>
        <v>-2.0110665728940359E-2</v>
      </c>
      <c r="J137">
        <f t="shared" si="8"/>
        <v>0</v>
      </c>
      <c r="K137" s="130" cm="1">
        <f t="array" ref="K137">SQRT(MMULT(MMULT(TRANSPOSE($A$3:$A$7),MMULT(TRANSPOSE(EXP(D138:$H$506)-1),EXP(D138:$H$506)-1)/COUNTA($H138:H$506)),$A$3:$A$7))*NORMSINV($A$10)</f>
        <v>-2.2999571503304027E-2</v>
      </c>
      <c r="L137">
        <f t="shared" si="9"/>
        <v>0</v>
      </c>
      <c r="M137" s="130">
        <f t="shared" si="10"/>
        <v>-6.359550896574194E-2</v>
      </c>
      <c r="N137" s="137" cm="1">
        <f t="array" ref="N137">SQRT(MMULT(MMULT(TRANSPOSE($A$3:$A$7),MMULT(TRANSPOSE(EXP(D138:H389)-1),EXP(D138:H389)-1)/COUNTA(H138:H389)),$A$3:$A$7))*(-1/SQRT(2*PI())*EXP(-1*(NORMSINV($A$10))^2/2)/$A$10)</f>
        <v>-2.3040076198187705E-2</v>
      </c>
      <c r="O137" s="136" cm="1">
        <f t="array" ref="O137">SQRT(MMULT(MMULT(TRANSPOSE($A$3:$A$7),MMULT(TRANSPOSE(EXP(D138:$H$506)-1),EXP(D138:$H$506)-1)/COUNTA($H138:H$506)),$A$3:$A$7))*(-1/SQRT(2*PI())*EXP(-1*(NORMSINV($A$10))^2/2)/$A$10)</f>
        <v>-2.6349793045349998E-2</v>
      </c>
      <c r="P137" s="2">
        <f t="shared" si="11"/>
        <v>-7.2859118250106186E-2</v>
      </c>
      <c r="Q137" s="130">
        <v>3.5629194708005811E-3</v>
      </c>
    </row>
    <row r="138" spans="3:17" x14ac:dyDescent="0.2">
      <c r="C138" s="42">
        <v>42936</v>
      </c>
      <c r="D138" s="130">
        <v>-4.512970074662964E-3</v>
      </c>
      <c r="E138" s="130">
        <v>1.7804857353496428E-3</v>
      </c>
      <c r="F138" s="130">
        <v>4.8622983865369779E-3</v>
      </c>
      <c r="G138" s="130">
        <v>-1.415093008401383E-3</v>
      </c>
      <c r="H138" s="130">
        <v>2.8257360982623957E-3</v>
      </c>
      <c r="I138" s="130" cm="1">
        <f t="array" ref="I138">SQRT(MMULT(MMULT(TRANSPOSE($A$3:$A$7),MMULT(TRANSPOSE(EXP(D139:H390)-1),EXP(D139:H390)-1)/COUNTA(H139:H390)),$A$3:$A$7))*NORMSINV($A$10)</f>
        <v>-2.025989395341616E-2</v>
      </c>
      <c r="J138">
        <f t="shared" si="8"/>
        <v>0</v>
      </c>
      <c r="K138" s="130" cm="1">
        <f t="array" ref="K138">SQRT(MMULT(MMULT(TRANSPOSE($A$3:$A$7),MMULT(TRANSPOSE(EXP(D139:$H$506)-1),EXP(D139:$H$506)-1)/COUNTA($H139:H$506)),$A$3:$A$7))*NORMSINV($A$10)</f>
        <v>-2.3030637042658907E-2</v>
      </c>
      <c r="L138">
        <f t="shared" si="9"/>
        <v>0</v>
      </c>
      <c r="M138" s="130">
        <f t="shared" si="10"/>
        <v>-6.4067410046268355E-2</v>
      </c>
      <c r="N138" s="137" cm="1">
        <f t="array" ref="N138">SQRT(MMULT(MMULT(TRANSPOSE($A$3:$A$7),MMULT(TRANSPOSE(EXP(D139:H390)-1),EXP(D139:H390)-1)/COUNTA(H139:H390)),$A$3:$A$7))*(-1/SQRT(2*PI())*EXP(-1*(NORMSINV($A$10))^2/2)/$A$10)</f>
        <v>-2.3211041680344512E-2</v>
      </c>
      <c r="O138" s="136" cm="1">
        <f t="array" ref="O138">SQRT(MMULT(MMULT(TRANSPOSE($A$3:$A$7),MMULT(TRANSPOSE(EXP(D139:$H$506)-1),EXP(D139:$H$506)-1)/COUNTA($H139:H$506)),$A$3:$A$7))*(-1/SQRT(2*PI())*EXP(-1*(NORMSINV($A$10))^2/2)/$A$10)</f>
        <v>-2.6385383731581946E-2</v>
      </c>
      <c r="P138" s="2">
        <f t="shared" si="11"/>
        <v>-7.3399758574990578E-2</v>
      </c>
      <c r="Q138" s="130">
        <v>7.1380967460001412E-4</v>
      </c>
    </row>
    <row r="139" spans="3:17" x14ac:dyDescent="0.2">
      <c r="C139" s="42">
        <v>42935</v>
      </c>
      <c r="D139" s="130">
        <v>6.2437425202400724E-3</v>
      </c>
      <c r="E139" s="130">
        <v>2.3595004060351712E-3</v>
      </c>
      <c r="F139" s="130">
        <v>7.6107939324657212E-3</v>
      </c>
      <c r="G139" s="130">
        <v>1.4150930084013227E-3</v>
      </c>
      <c r="H139" s="130">
        <v>4.53300009118115E-3</v>
      </c>
      <c r="I139" s="130" cm="1">
        <f t="array" ref="I139">SQRT(MMULT(MMULT(TRANSPOSE($A$3:$A$7),MMULT(TRANSPOSE(EXP(D140:H391)-1),EXP(D140:H391)-1)/COUNTA(H140:H391)),$A$3:$A$7))*NORMSINV($A$10)</f>
        <v>-2.0654716826907744E-2</v>
      </c>
      <c r="J139">
        <f t="shared" si="8"/>
        <v>0</v>
      </c>
      <c r="K139" s="130" cm="1">
        <f t="array" ref="K139">SQRT(MMULT(MMULT(TRANSPOSE($A$3:$A$7),MMULT(TRANSPOSE(EXP(D140:$H$506)-1),EXP(D140:$H$506)-1)/COUNTA($H140:H$506)),$A$3:$A$7))*NORMSINV($A$10)</f>
        <v>-2.3055675008595393E-2</v>
      </c>
      <c r="L139">
        <f t="shared" si="9"/>
        <v>0</v>
      </c>
      <c r="M139" s="130">
        <f t="shared" si="10"/>
        <v>-6.5315949598834272E-2</v>
      </c>
      <c r="N139" s="137" cm="1">
        <f t="array" ref="N139">SQRT(MMULT(MMULT(TRANSPOSE($A$3:$A$7),MMULT(TRANSPOSE(EXP(D140:H391)-1),EXP(D140:H391)-1)/COUNTA(H140:H391)),$A$3:$A$7))*(-1/SQRT(2*PI())*EXP(-1*(NORMSINV($A$10))^2/2)/$A$10)</f>
        <v>-2.3663376238167864E-2</v>
      </c>
      <c r="O139" s="136" cm="1">
        <f t="array" ref="O139">SQRT(MMULT(MMULT(TRANSPOSE($A$3:$A$7),MMULT(TRANSPOSE(EXP(D140:$H$506)-1),EXP(D140:$H$506)-1)/COUNTA($H140:H$506)),$A$3:$A$7))*(-1/SQRT(2*PI())*EXP(-1*(NORMSINV($A$10))^2/2)/$A$10)</f>
        <v>-2.6414068840807051E-2</v>
      </c>
      <c r="P139" s="2">
        <f t="shared" si="11"/>
        <v>-7.4830166042117507E-2</v>
      </c>
      <c r="Q139" s="130">
        <v>4.4449551143839281E-3</v>
      </c>
    </row>
    <row r="140" spans="3:17" x14ac:dyDescent="0.2">
      <c r="C140" s="42">
        <v>42934</v>
      </c>
      <c r="D140" s="130">
        <v>3.470995909489199E-3</v>
      </c>
      <c r="E140" s="130">
        <v>1.4165923132494583E-2</v>
      </c>
      <c r="F140" s="130">
        <v>-6.8190936229443335E-4</v>
      </c>
      <c r="G140" s="130">
        <v>0.12701676283594285</v>
      </c>
      <c r="H140" s="130">
        <v>1.237313917413509E-2</v>
      </c>
      <c r="I140" s="130" cm="1">
        <f t="array" ref="I140">SQRT(MMULT(MMULT(TRANSPOSE($A$3:$A$7),MMULT(TRANSPOSE(EXP(D141:H392)-1),EXP(D141:H392)-1)/COUNTA(H141:H392)),$A$3:$A$7))*NORMSINV($A$10)</f>
        <v>-2.0089230011046681E-2</v>
      </c>
      <c r="J140">
        <f t="shared" si="8"/>
        <v>0</v>
      </c>
      <c r="K140" s="130" cm="1">
        <f t="array" ref="K140">SQRT(MMULT(MMULT(TRANSPOSE($A$3:$A$7),MMULT(TRANSPOSE(EXP(D141:$H$506)-1),EXP(D141:$H$506)-1)/COUNTA($H141:H$506)),$A$3:$A$7))*NORMSINV($A$10)</f>
        <v>-2.2735963318748182E-2</v>
      </c>
      <c r="L140">
        <f t="shared" si="9"/>
        <v>0</v>
      </c>
      <c r="M140" s="130">
        <f t="shared" si="10"/>
        <v>-6.3527723273917092E-2</v>
      </c>
      <c r="N140" s="137" cm="1">
        <f t="array" ref="N140">SQRT(MMULT(MMULT(TRANSPOSE($A$3:$A$7),MMULT(TRANSPOSE(EXP(D141:H392)-1),EXP(D141:H392)-1)/COUNTA(H141:H392)),$A$3:$A$7))*(-1/SQRT(2*PI())*EXP(-1*(NORMSINV($A$10))^2/2)/$A$10)</f>
        <v>-2.3015518056737294E-2</v>
      </c>
      <c r="O140" s="136" cm="1">
        <f t="array" ref="O140">SQRT(MMULT(MMULT(TRANSPOSE($A$3:$A$7),MMULT(TRANSPOSE(EXP(D141:$H$506)-1),EXP(D141:$H$506)-1)/COUNTA($H141:H$506)),$A$3:$A$7))*(-1/SQRT(2*PI())*EXP(-1*(NORMSINV($A$10))^2/2)/$A$10)</f>
        <v>-2.6047786501136379E-2</v>
      </c>
      <c r="P140" s="2">
        <f t="shared" si="11"/>
        <v>-7.2781458588022305E-2</v>
      </c>
      <c r="Q140" s="130">
        <v>3.2989627813604469E-2</v>
      </c>
    </row>
    <row r="141" spans="3:17" x14ac:dyDescent="0.2">
      <c r="C141" s="42">
        <v>42933</v>
      </c>
      <c r="D141" s="130">
        <v>3.4827575772363572E-3</v>
      </c>
      <c r="E141" s="130">
        <v>8.1815503205177314E-3</v>
      </c>
      <c r="F141" s="130">
        <v>7.8011617719977496E-3</v>
      </c>
      <c r="G141" s="130">
        <v>3.5933500927042201E-3</v>
      </c>
      <c r="H141" s="130">
        <v>5.1532124256123595E-3</v>
      </c>
      <c r="I141" s="130" cm="1">
        <f t="array" ref="I141">SQRT(MMULT(MMULT(TRANSPOSE($A$3:$A$7),MMULT(TRANSPOSE(EXP(D142:H393)-1),EXP(D142:H393)-1)/COUNTA(H142:H393)),$A$3:$A$7))*NORMSINV($A$10)</f>
        <v>-2.0072317700235223E-2</v>
      </c>
      <c r="J141">
        <f t="shared" si="8"/>
        <v>0</v>
      </c>
      <c r="K141" s="130" cm="1">
        <f t="array" ref="K141">SQRT(MMULT(MMULT(TRANSPOSE($A$3:$A$7),MMULT(TRANSPOSE(EXP(D142:$H$506)-1),EXP(D142:$H$506)-1)/COUNTA($H142:H$506)),$A$3:$A$7))*NORMSINV($A$10)</f>
        <v>-2.2756651728945324E-2</v>
      </c>
      <c r="L141">
        <f t="shared" si="9"/>
        <v>0</v>
      </c>
      <c r="M141" s="130">
        <f t="shared" si="10"/>
        <v>-6.3474241851256191E-2</v>
      </c>
      <c r="N141" s="137" cm="1">
        <f t="array" ref="N141">SQRT(MMULT(MMULT(TRANSPOSE($A$3:$A$7),MMULT(TRANSPOSE(EXP(D142:H393)-1),EXP(D142:H393)-1)/COUNTA(H142:H393)),$A$3:$A$7))*(-1/SQRT(2*PI())*EXP(-1*(NORMSINV($A$10))^2/2)/$A$10)</f>
        <v>-2.2996142222290267E-2</v>
      </c>
      <c r="O141" s="136" cm="1">
        <f t="array" ref="O141">SQRT(MMULT(MMULT(TRANSPOSE($A$3:$A$7),MMULT(TRANSPOSE(EXP(D142:$H$506)-1),EXP(D142:$H$506)-1)/COUNTA($H142:H$506)),$A$3:$A$7))*(-1/SQRT(2*PI())*EXP(-1*(NORMSINV($A$10))^2/2)/$A$10)</f>
        <v>-2.6071488478673382E-2</v>
      </c>
      <c r="P141" s="2">
        <f t="shared" si="11"/>
        <v>-7.272018681960335E-2</v>
      </c>
      <c r="Q141" s="130">
        <v>5.6603874367703762E-3</v>
      </c>
    </row>
    <row r="142" spans="3:17" x14ac:dyDescent="0.2">
      <c r="C142" s="42">
        <v>42930</v>
      </c>
      <c r="D142" s="130">
        <v>8.5575308590809928E-3</v>
      </c>
      <c r="E142" s="130">
        <v>1.17855529735276E-3</v>
      </c>
      <c r="F142" s="130">
        <v>1.397483477809822E-2</v>
      </c>
      <c r="G142" s="130">
        <v>1.822608923151859E-2</v>
      </c>
      <c r="H142" s="130">
        <v>4.6031549926579323E-3</v>
      </c>
      <c r="I142" s="130" cm="1">
        <f t="array" ref="I142">SQRT(MMULT(MMULT(TRANSPOSE($A$3:$A$7),MMULT(TRANSPOSE(EXP(D143:H394)-1),EXP(D143:H394)-1)/COUNTA(H143:H394)),$A$3:$A$7))*NORMSINV($A$10)</f>
        <v>-2.0056970985365713E-2</v>
      </c>
      <c r="J142">
        <f t="shared" si="8"/>
        <v>0</v>
      </c>
      <c r="K142" s="130" cm="1">
        <f t="array" ref="K142">SQRT(MMULT(MMULT(TRANSPOSE($A$3:$A$7),MMULT(TRANSPOSE(EXP(D143:$H$506)-1),EXP(D143:$H$506)-1)/COUNTA($H143:H$506)),$A$3:$A$7))*NORMSINV($A$10)</f>
        <v>-2.2759225917437731E-2</v>
      </c>
      <c r="L142">
        <f t="shared" si="9"/>
        <v>0</v>
      </c>
      <c r="M142" s="130">
        <f t="shared" si="10"/>
        <v>-6.3425711277667371E-2</v>
      </c>
      <c r="N142" s="137" cm="1">
        <f t="array" ref="N142">SQRT(MMULT(MMULT(TRANSPOSE($A$3:$A$7),MMULT(TRANSPOSE(EXP(D143:H394)-1),EXP(D143:H394)-1)/COUNTA(H143:H394)),$A$3:$A$7))*(-1/SQRT(2*PI())*EXP(-1*(NORMSINV($A$10))^2/2)/$A$10)</f>
        <v>-2.2978560035566507E-2</v>
      </c>
      <c r="O142" s="136" cm="1">
        <f t="array" ref="O142">SQRT(MMULT(MMULT(TRANSPOSE($A$3:$A$7),MMULT(TRANSPOSE(EXP(D143:$H$506)-1),EXP(D143:$H$506)-1)/COUNTA($H143:H$506)),$A$3:$A$7))*(-1/SQRT(2*PI())*EXP(-1*(NORMSINV($A$10))^2/2)/$A$10)</f>
        <v>-2.6074437635096794E-2</v>
      </c>
      <c r="P142" s="2">
        <f t="shared" si="11"/>
        <v>-7.2664587063309888E-2</v>
      </c>
      <c r="Q142" s="130">
        <v>9.3706808789041016E-3</v>
      </c>
    </row>
    <row r="143" spans="3:17" x14ac:dyDescent="0.2">
      <c r="C143" s="42">
        <v>42929</v>
      </c>
      <c r="D143" s="130">
        <v>1.3833029135265131E-2</v>
      </c>
      <c r="E143" s="130">
        <v>-5.8591047732840761E-3</v>
      </c>
      <c r="F143" s="130">
        <v>8.6759944654972079E-3</v>
      </c>
      <c r="G143" s="130">
        <v>-3.4073290668386633E-3</v>
      </c>
      <c r="H143" s="130">
        <v>-2.9944980176943191E-3</v>
      </c>
      <c r="I143" s="130" cm="1">
        <f t="array" ref="I143">SQRT(MMULT(MMULT(TRANSPOSE($A$3:$A$7),MMULT(TRANSPOSE(EXP(D144:H395)-1),EXP(D144:H395)-1)/COUNTA(H144:H395)),$A$3:$A$7))*NORMSINV($A$10)</f>
        <v>-2.0054673610296839E-2</v>
      </c>
      <c r="J143">
        <f t="shared" si="8"/>
        <v>0</v>
      </c>
      <c r="K143" s="130" cm="1">
        <f t="array" ref="K143">SQRT(MMULT(MMULT(TRANSPOSE($A$3:$A$7),MMULT(TRANSPOSE(EXP(D144:$H$506)-1),EXP(D144:$H$506)-1)/COUNTA($H144:H$506)),$A$3:$A$7))*NORMSINV($A$10)</f>
        <v>-2.2789135467942579E-2</v>
      </c>
      <c r="L143">
        <f t="shared" si="9"/>
        <v>0</v>
      </c>
      <c r="M143" s="130">
        <f t="shared" si="10"/>
        <v>-6.3418446339810031E-2</v>
      </c>
      <c r="N143" s="137" cm="1">
        <f t="array" ref="N143">SQRT(MMULT(MMULT(TRANSPOSE($A$3:$A$7),MMULT(TRANSPOSE(EXP(D144:H395)-1),EXP(D144:H395)-1)/COUNTA(H144:H395)),$A$3:$A$7))*(-1/SQRT(2*PI())*EXP(-1*(NORMSINV($A$10))^2/2)/$A$10)</f>
        <v>-2.2975928014461085E-2</v>
      </c>
      <c r="O143" s="136" cm="1">
        <f t="array" ref="O143">SQRT(MMULT(MMULT(TRANSPOSE($A$3:$A$7),MMULT(TRANSPOSE(EXP(D144:$H$506)-1),EXP(D144:$H$506)-1)/COUNTA($H144:H$506)),$A$3:$A$7))*(-1/SQRT(2*PI())*EXP(-1*(NORMSINV($A$10))^2/2)/$A$10)</f>
        <v>-2.6108703945917796E-2</v>
      </c>
      <c r="P143" s="2">
        <f t="shared" si="11"/>
        <v>-7.2656263881767116E-2</v>
      </c>
      <c r="Q143" s="130">
        <v>2.0818729563593054E-3</v>
      </c>
    </row>
    <row r="144" spans="3:17" x14ac:dyDescent="0.2">
      <c r="C144" s="42">
        <v>42928</v>
      </c>
      <c r="D144" s="130">
        <v>1.4419633361161387E-3</v>
      </c>
      <c r="E144" s="130">
        <v>1.237620254281027E-2</v>
      </c>
      <c r="F144" s="130">
        <v>1.6438290699486855E-2</v>
      </c>
      <c r="G144" s="130">
        <v>2.8237457900817699E-2</v>
      </c>
      <c r="H144" s="130">
        <v>2.1873023347002874E-3</v>
      </c>
      <c r="I144" s="130" cm="1">
        <f t="array" ref="I144">SQRT(MMULT(MMULT(TRANSPOSE($A$3:$A$7),MMULT(TRANSPOSE(EXP(D145:H396)-1),EXP(D145:H396)-1)/COUNTA(H145:H396)),$A$3:$A$7))*NORMSINV($A$10)</f>
        <v>-1.9985079653446754E-2</v>
      </c>
      <c r="J144">
        <f t="shared" si="8"/>
        <v>0</v>
      </c>
      <c r="K144" s="130" cm="1">
        <f t="array" ref="K144">SQRT(MMULT(MMULT(TRANSPOSE($A$3:$A$7),MMULT(TRANSPOSE(EXP(D145:$H$506)-1),EXP(D145:$H$506)-1)/COUNTA($H145:H$506)),$A$3:$A$7))*NORMSINV($A$10)</f>
        <v>-2.2771303500187502E-2</v>
      </c>
      <c r="L144">
        <f t="shared" si="9"/>
        <v>0</v>
      </c>
      <c r="M144" s="130">
        <f t="shared" si="10"/>
        <v>-6.3198370924780298E-2</v>
      </c>
      <c r="N144" s="137" cm="1">
        <f t="array" ref="N144">SQRT(MMULT(MMULT(TRANSPOSE($A$3:$A$7),MMULT(TRANSPOSE(EXP(D145:H396)-1),EXP(D145:H396)-1)/COUNTA(H145:H396)),$A$3:$A$7))*(-1/SQRT(2*PI())*EXP(-1*(NORMSINV($A$10))^2/2)/$A$10)</f>
        <v>-2.2896196687295128E-2</v>
      </c>
      <c r="O144" s="136" cm="1">
        <f t="array" ref="O144">SQRT(MMULT(MMULT(TRANSPOSE($A$3:$A$7),MMULT(TRANSPOSE(EXP(D145:$H$506)-1),EXP(D145:$H$506)-1)/COUNTA($H145:H$506)),$A$3:$A$7))*(-1/SQRT(2*PI())*EXP(-1*(NORMSINV($A$10))^2/2)/$A$10)</f>
        <v>-2.6088274493139944E-2</v>
      </c>
      <c r="P144" s="2">
        <f t="shared" si="11"/>
        <v>-7.2404131287054641E-2</v>
      </c>
      <c r="Q144" s="130">
        <v>1.2259972244352975E-2</v>
      </c>
    </row>
    <row r="145" spans="3:17" x14ac:dyDescent="0.2">
      <c r="C145" s="42">
        <v>42927</v>
      </c>
      <c r="D145" s="130">
        <v>3.2349971475194787E-3</v>
      </c>
      <c r="E145" s="130">
        <v>-2.351016885377393E-3</v>
      </c>
      <c r="F145" s="130">
        <v>1.4263357679557205E-4</v>
      </c>
      <c r="G145" s="130">
        <v>1.0814463703283039E-2</v>
      </c>
      <c r="H145" s="130">
        <v>-3.6811080284342807E-3</v>
      </c>
      <c r="I145" s="130" cm="1">
        <f t="array" ref="I145">SQRT(MMULT(MMULT(TRANSPOSE($A$3:$A$7),MMULT(TRANSPOSE(EXP(D146:H397)-1),EXP(D146:H397)-1)/COUNTA(H146:H397)),$A$3:$A$7))*NORMSINV($A$10)</f>
        <v>-1.9984278235872753E-2</v>
      </c>
      <c r="J145">
        <f t="shared" si="8"/>
        <v>0</v>
      </c>
      <c r="K145" s="130" cm="1">
        <f t="array" ref="K145">SQRT(MMULT(MMULT(TRANSPOSE($A$3:$A$7),MMULT(TRANSPOSE(EXP(D146:$H$506)-1),EXP(D146:$H$506)-1)/COUNTA($H146:H$506)),$A$3:$A$7))*NORMSINV($A$10)</f>
        <v>-2.2801929528500374E-2</v>
      </c>
      <c r="L145">
        <f t="shared" si="9"/>
        <v>0</v>
      </c>
      <c r="M145" s="130">
        <f t="shared" si="10"/>
        <v>-6.3195836619889562E-2</v>
      </c>
      <c r="N145" s="137" cm="1">
        <f t="array" ref="N145">SQRT(MMULT(MMULT(TRANSPOSE($A$3:$A$7),MMULT(TRANSPOSE(EXP(D146:H397)-1),EXP(D146:H397)-1)/COUNTA(H146:H397)),$A$3:$A$7))*(-1/SQRT(2*PI())*EXP(-1*(NORMSINV($A$10))^2/2)/$A$10)</f>
        <v>-2.2895278531614931E-2</v>
      </c>
      <c r="O145" s="136" cm="1">
        <f t="array" ref="O145">SQRT(MMULT(MMULT(TRANSPOSE($A$3:$A$7),MMULT(TRANSPOSE(EXP(D146:$H$506)-1),EXP(D146:$H$506)-1)/COUNTA($H146:H$506)),$A$3:$A$7))*(-1/SQRT(2*PI())*EXP(-1*(NORMSINV($A$10))^2/2)/$A$10)</f>
        <v>-2.6123361647164934E-2</v>
      </c>
      <c r="P145" s="2">
        <f t="shared" si="11"/>
        <v>-7.2401227823858591E-2</v>
      </c>
      <c r="Q145" s="130">
        <v>1.6466868130268443E-3</v>
      </c>
    </row>
    <row r="146" spans="3:17" x14ac:dyDescent="0.2">
      <c r="C146" s="42">
        <v>42926</v>
      </c>
      <c r="D146" s="130">
        <v>6.084670601538663E-3</v>
      </c>
      <c r="E146" s="130">
        <v>1.7932530144656809E-2</v>
      </c>
      <c r="F146" s="130">
        <v>7.4585075278742301E-3</v>
      </c>
      <c r="G146" s="130">
        <v>1.6444188107697367E-2</v>
      </c>
      <c r="H146" s="130">
        <v>-6.4094840624854751E-3</v>
      </c>
      <c r="I146" s="130" cm="1">
        <f t="array" ref="I146">SQRT(MMULT(MMULT(TRANSPOSE($A$3:$A$7),MMULT(TRANSPOSE(EXP(D147:H398)-1),EXP(D147:H398)-1)/COUNTA(H147:H398)),$A$3:$A$7))*NORMSINV($A$10)</f>
        <v>-2.0051354463213426E-2</v>
      </c>
      <c r="J146">
        <f t="shared" si="8"/>
        <v>0</v>
      </c>
      <c r="K146" s="130" cm="1">
        <f t="array" ref="K146">SQRT(MMULT(MMULT(TRANSPOSE($A$3:$A$7),MMULT(TRANSPOSE(EXP(D147:$H$506)-1),EXP(D147:$H$506)-1)/COUNTA($H147:H$506)),$A$3:$A$7))*NORMSINV($A$10)</f>
        <v>-2.2810475784637969E-2</v>
      </c>
      <c r="L146">
        <f t="shared" si="9"/>
        <v>0</v>
      </c>
      <c r="M146" s="130">
        <f t="shared" si="10"/>
        <v>-6.3407950275137348E-2</v>
      </c>
      <c r="N146" s="137" cm="1">
        <f t="array" ref="N146">SQRT(MMULT(MMULT(TRANSPOSE($A$3:$A$7),MMULT(TRANSPOSE(EXP(D147:H398)-1),EXP(D147:H398)-1)/COUNTA(H147:H398)),$A$3:$A$7))*(-1/SQRT(2*PI())*EXP(-1*(NORMSINV($A$10))^2/2)/$A$10)</f>
        <v>-2.297212538541113E-2</v>
      </c>
      <c r="O146" s="136" cm="1">
        <f t="array" ref="O146">SQRT(MMULT(MMULT(TRANSPOSE($A$3:$A$7),MMULT(TRANSPOSE(EXP(D147:$H$506)-1),EXP(D147:$H$506)-1)/COUNTA($H147:H$506)),$A$3:$A$7))*(-1/SQRT(2*PI())*EXP(-1*(NORMSINV($A$10))^2/2)/$A$10)</f>
        <v>-2.6133152789600166E-2</v>
      </c>
      <c r="P146" s="2">
        <f t="shared" si="11"/>
        <v>-7.2644238912872541E-2</v>
      </c>
      <c r="Q146" s="130">
        <v>8.375009098865684E-3</v>
      </c>
    </row>
    <row r="147" spans="3:17" x14ac:dyDescent="0.2">
      <c r="C147" s="42">
        <v>42923</v>
      </c>
      <c r="D147" s="130">
        <v>1.010776767622408E-2</v>
      </c>
      <c r="E147" s="130">
        <v>1.4013290505268046E-2</v>
      </c>
      <c r="F147" s="130">
        <v>1.2895929350948764E-2</v>
      </c>
      <c r="G147" s="130">
        <v>2.6517041949036983E-2</v>
      </c>
      <c r="H147" s="130">
        <v>3.199756172576606E-3</v>
      </c>
      <c r="I147" s="130" cm="1">
        <f t="array" ref="I147">SQRT(MMULT(MMULT(TRANSPOSE($A$3:$A$7),MMULT(TRANSPOSE(EXP(D148:H399)-1),EXP(D148:H399)-1)/COUNTA(H148:H399)),$A$3:$A$7))*NORMSINV($A$10)</f>
        <v>-1.9954747296072453E-2</v>
      </c>
      <c r="J147">
        <f t="shared" si="8"/>
        <v>0</v>
      </c>
      <c r="K147" s="130" cm="1">
        <f t="array" ref="K147">SQRT(MMULT(MMULT(TRANSPOSE($A$3:$A$7),MMULT(TRANSPOSE(EXP(D148:$H$506)-1),EXP(D148:$H$506)-1)/COUNTA($H148:H$506)),$A$3:$A$7))*NORMSINV($A$10)</f>
        <v>-2.2782313712578075E-2</v>
      </c>
      <c r="L147">
        <f t="shared" si="9"/>
        <v>0</v>
      </c>
      <c r="M147" s="130">
        <f t="shared" si="10"/>
        <v>-6.3102451588675293E-2</v>
      </c>
      <c r="N147" s="137" cm="1">
        <f t="array" ref="N147">SQRT(MMULT(MMULT(TRANSPOSE($A$3:$A$7),MMULT(TRANSPOSE(EXP(D148:H399)-1),EXP(D148:H399)-1)/COUNTA(H148:H399)),$A$3:$A$7))*(-1/SQRT(2*PI())*EXP(-1*(NORMSINV($A$10))^2/2)/$A$10)</f>
        <v>-2.2861445981644999E-2</v>
      </c>
      <c r="O147" s="136" cm="1">
        <f t="array" ref="O147">SQRT(MMULT(MMULT(TRANSPOSE($A$3:$A$7),MMULT(TRANSPOSE(EXP(D148:$H$506)-1),EXP(D148:$H$506)-1)/COUNTA($H148:H$506)),$A$3:$A$7))*(-1/SQRT(2*PI())*EXP(-1*(NORMSINV($A$10))^2/2)/$A$10)</f>
        <v>-2.610088850283292E-2</v>
      </c>
      <c r="P147" s="2">
        <f t="shared" si="11"/>
        <v>-7.2294239906902147E-2</v>
      </c>
      <c r="Q147" s="130">
        <v>1.3465405785903699E-2</v>
      </c>
    </row>
    <row r="148" spans="3:17" x14ac:dyDescent="0.2">
      <c r="C148" s="42">
        <v>42922</v>
      </c>
      <c r="D148" s="130">
        <v>-9.4833212617850375E-3</v>
      </c>
      <c r="E148" s="130">
        <v>-6.4651705400282384E-3</v>
      </c>
      <c r="F148" s="130">
        <v>-7.4100041005069443E-3</v>
      </c>
      <c r="G148" s="130">
        <v>-9.2561812115483835E-3</v>
      </c>
      <c r="H148" s="130">
        <v>-3.4278914264559896E-3</v>
      </c>
      <c r="I148" s="130" cm="1">
        <f t="array" ref="I148">SQRT(MMULT(MMULT(TRANSPOSE($A$3:$A$7),MMULT(TRANSPOSE(EXP(D149:H400)-1),EXP(D149:H400)-1)/COUNTA(H149:H400)),$A$3:$A$7))*NORMSINV($A$10)</f>
        <v>-1.9932335284462067E-2</v>
      </c>
      <c r="J148">
        <f t="shared" si="8"/>
        <v>0</v>
      </c>
      <c r="K148" s="130" cm="1">
        <f t="array" ref="K148">SQRT(MMULT(MMULT(TRANSPOSE($A$3:$A$7),MMULT(TRANSPOSE(EXP(D149:$H$506)-1),EXP(D149:$H$506)-1)/COUNTA($H149:H$506)),$A$3:$A$7))*NORMSINV($A$10)</f>
        <v>-2.2797023360526674E-2</v>
      </c>
      <c r="L148">
        <f t="shared" si="9"/>
        <v>0</v>
      </c>
      <c r="M148" s="130">
        <f t="shared" si="10"/>
        <v>-6.303157858504034E-2</v>
      </c>
      <c r="N148" s="137" cm="1">
        <f t="array" ref="N148">SQRT(MMULT(MMULT(TRANSPOSE($A$3:$A$7),MMULT(TRANSPOSE(EXP(D149:H400)-1),EXP(D149:H400)-1)/COUNTA(H149:H400)),$A$3:$A$7))*(-1/SQRT(2*PI())*EXP(-1*(NORMSINV($A$10))^2/2)/$A$10)</f>
        <v>-2.2835769335122307E-2</v>
      </c>
      <c r="O148" s="136" cm="1">
        <f t="array" ref="O148">SQRT(MMULT(MMULT(TRANSPOSE($A$3:$A$7),MMULT(TRANSPOSE(EXP(D149:$H$506)-1),EXP(D149:$H$506)-1)/COUNTA($H149:H$506)),$A$3:$A$7))*(-1/SQRT(2*PI())*EXP(-1*(NORMSINV($A$10))^2/2)/$A$10)</f>
        <v>-2.6117740824588561E-2</v>
      </c>
      <c r="P148" s="2">
        <f t="shared" si="11"/>
        <v>-7.2213043221215398E-2</v>
      </c>
      <c r="Q148" s="130">
        <v>-7.1801855849912433E-3</v>
      </c>
    </row>
    <row r="149" spans="3:17" x14ac:dyDescent="0.2">
      <c r="C149" s="42">
        <v>42921</v>
      </c>
      <c r="D149" s="130">
        <v>4.1032373988134415E-3</v>
      </c>
      <c r="E149" s="130">
        <v>1.843116913540447E-2</v>
      </c>
      <c r="F149" s="130">
        <v>1.32606267084719E-2</v>
      </c>
      <c r="G149" s="130">
        <v>9.8033531050112799E-3</v>
      </c>
      <c r="H149" s="130">
        <v>-7.9798323823889795E-4</v>
      </c>
      <c r="I149" s="130" cm="1">
        <f t="array" ref="I149">SQRT(MMULT(MMULT(TRANSPOSE($A$3:$A$7),MMULT(TRANSPOSE(EXP(D150:H401)-1),EXP(D150:H401)-1)/COUNTA(H150:H401)),$A$3:$A$7))*NORMSINV($A$10)</f>
        <v>-1.9893126740595429E-2</v>
      </c>
      <c r="J149">
        <f t="shared" si="8"/>
        <v>0</v>
      </c>
      <c r="K149" s="130" cm="1">
        <f t="array" ref="K149">SQRT(MMULT(MMULT(TRANSPOSE($A$3:$A$7),MMULT(TRANSPOSE(EXP(D150:$H$506)-1),EXP(D150:$H$506)-1)/COUNTA($H150:H$506)),$A$3:$A$7))*NORMSINV($A$10)</f>
        <v>-2.2801880390173543E-2</v>
      </c>
      <c r="L149">
        <f t="shared" si="9"/>
        <v>0</v>
      </c>
      <c r="M149" s="130">
        <f t="shared" si="10"/>
        <v>-6.290759028268314E-2</v>
      </c>
      <c r="N149" s="137" cm="1">
        <f t="array" ref="N149">SQRT(MMULT(MMULT(TRANSPOSE($A$3:$A$7),MMULT(TRANSPOSE(EXP(D150:H401)-1),EXP(D150:H401)-1)/COUNTA(H150:H401)),$A$3:$A$7))*(-1/SQRT(2*PI())*EXP(-1*(NORMSINV($A$10))^2/2)/$A$10)</f>
        <v>-2.2790849497535463E-2</v>
      </c>
      <c r="O149" s="136" cm="1">
        <f t="array" ref="O149">SQRT(MMULT(MMULT(TRANSPOSE($A$3:$A$7),MMULT(TRANSPOSE(EXP(D150:$H$506)-1),EXP(D150:$H$506)-1)/COUNTA($H150:H$506)),$A$3:$A$7))*(-1/SQRT(2*PI())*EXP(-1*(NORMSINV($A$10))^2/2)/$A$10)</f>
        <v>-2.6123305351127318E-2</v>
      </c>
      <c r="P149" s="2">
        <f t="shared" si="11"/>
        <v>-7.2070994222316137E-2</v>
      </c>
      <c r="Q149" s="130">
        <v>9.0233151784263818E-3</v>
      </c>
    </row>
    <row r="150" spans="3:17" x14ac:dyDescent="0.2">
      <c r="C150" s="42">
        <v>42919</v>
      </c>
      <c r="D150" s="130">
        <v>-3.6173112093375644E-3</v>
      </c>
      <c r="E150" s="130">
        <v>-1.4924901793728245E-2</v>
      </c>
      <c r="F150" s="130">
        <v>-1.1086947908740097E-2</v>
      </c>
      <c r="G150" s="130">
        <v>-2.1923917416459743E-2</v>
      </c>
      <c r="H150" s="130">
        <v>6.7467924429840077E-3</v>
      </c>
      <c r="I150" s="130" cm="1">
        <f t="array" ref="I150">SQRT(MMULT(MMULT(TRANSPOSE($A$3:$A$7),MMULT(TRANSPOSE(EXP(D151:H402)-1),EXP(D151:H402)-1)/COUNTA(H151:H402)),$A$3:$A$7))*NORMSINV($A$10)</f>
        <v>-1.9971691947617828E-2</v>
      </c>
      <c r="J150">
        <f t="shared" si="8"/>
        <v>0</v>
      </c>
      <c r="K150" s="130" cm="1">
        <f t="array" ref="K150">SQRT(MMULT(MMULT(TRANSPOSE($A$3:$A$7),MMULT(TRANSPOSE(EXP(D151:$H$506)-1),EXP(D151:$H$506)-1)/COUNTA($H151:H$506)),$A$3:$A$7))*NORMSINV($A$10)</f>
        <v>-2.2807658653059341E-2</v>
      </c>
      <c r="L150">
        <f t="shared" si="9"/>
        <v>0</v>
      </c>
      <c r="M150" s="130">
        <f t="shared" si="10"/>
        <v>-6.3156035281716566E-2</v>
      </c>
      <c r="N150" s="137" cm="1">
        <f t="array" ref="N150">SQRT(MMULT(MMULT(TRANSPOSE($A$3:$A$7),MMULT(TRANSPOSE(EXP(D151:H402)-1),EXP(D151:H402)-1)/COUNTA(H151:H402)),$A$3:$A$7))*(-1/SQRT(2*PI())*EXP(-1*(NORMSINV($A$10))^2/2)/$A$10)</f>
        <v>-2.2880858867723421E-2</v>
      </c>
      <c r="O150" s="136" cm="1">
        <f t="array" ref="O150">SQRT(MMULT(MMULT(TRANSPOSE($A$3:$A$7),MMULT(TRANSPOSE(EXP(D151:$H$506)-1),EXP(D151:$H$506)-1)/COUNTA($H151:H$506)),$A$3:$A$7))*(-1/SQRT(2*PI())*EXP(-1*(NORMSINV($A$10))^2/2)/$A$10)</f>
        <v>-2.6129925301902508E-2</v>
      </c>
      <c r="P150" s="2">
        <f t="shared" si="11"/>
        <v>-7.2355628842867337E-2</v>
      </c>
      <c r="Q150" s="130">
        <v>-8.8732600127439196E-3</v>
      </c>
    </row>
    <row r="151" spans="3:17" x14ac:dyDescent="0.2">
      <c r="C151" s="42">
        <v>42916</v>
      </c>
      <c r="D151" s="130">
        <v>2.3635619897859352E-3</v>
      </c>
      <c r="E151" s="130">
        <v>-8.1587680802981954E-3</v>
      </c>
      <c r="F151" s="130">
        <v>6.4036352340090773E-3</v>
      </c>
      <c r="G151" s="130">
        <v>-4.5408558825840674E-3</v>
      </c>
      <c r="H151" s="130">
        <v>1.8377740565857805E-3</v>
      </c>
      <c r="I151" s="130" cm="1">
        <f t="array" ref="I151">SQRT(MMULT(MMULT(TRANSPOSE($A$3:$A$7),MMULT(TRANSPOSE(EXP(D152:H403)-1),EXP(D152:H403)-1)/COUNTA(H152:H403)),$A$3:$A$7))*NORMSINV($A$10)</f>
        <v>-2.0004078815710178E-2</v>
      </c>
      <c r="J151">
        <f t="shared" si="8"/>
        <v>0</v>
      </c>
      <c r="K151" s="130" cm="1">
        <f t="array" ref="K151">SQRT(MMULT(MMULT(TRANSPOSE($A$3:$A$7),MMULT(TRANSPOSE(EXP(D152:$H$506)-1),EXP(D152:$H$506)-1)/COUNTA($H152:H$506)),$A$3:$A$7))*NORMSINV($A$10)</f>
        <v>-2.283970472362146E-2</v>
      </c>
      <c r="L151">
        <f t="shared" si="9"/>
        <v>0</v>
      </c>
      <c r="M151" s="130">
        <f t="shared" si="10"/>
        <v>-6.3258451551167827E-2</v>
      </c>
      <c r="N151" s="137" cm="1">
        <f t="array" ref="N151">SQRT(MMULT(MMULT(TRANSPOSE($A$3:$A$7),MMULT(TRANSPOSE(EXP(D152:H403)-1),EXP(D152:H403)-1)/COUNTA(H152:H403)),$A$3:$A$7))*(-1/SQRT(2*PI())*EXP(-1*(NORMSINV($A$10))^2/2)/$A$10)</f>
        <v>-2.2917963353409072E-2</v>
      </c>
      <c r="O151" s="136" cm="1">
        <f t="array" ref="O151">SQRT(MMULT(MMULT(TRANSPOSE($A$3:$A$7),MMULT(TRANSPOSE(EXP(D152:$H$506)-1),EXP(D152:$H$506)-1)/COUNTA($H152:H$506)),$A$3:$A$7))*(-1/SQRT(2*PI())*EXP(-1*(NORMSINV($A$10))^2/2)/$A$10)</f>
        <v>-2.6166639347949286E-2</v>
      </c>
      <c r="P151" s="2">
        <f t="shared" si="11"/>
        <v>-7.2472963529043116E-2</v>
      </c>
      <c r="Q151" s="130">
        <v>-4.0522678054945494E-4</v>
      </c>
    </row>
    <row r="152" spans="3:17" x14ac:dyDescent="0.2">
      <c r="C152" s="42">
        <v>42915</v>
      </c>
      <c r="D152" s="130">
        <v>-1.4853051628622252E-2</v>
      </c>
      <c r="E152" s="130">
        <v>-1.464738272787579E-2</v>
      </c>
      <c r="F152" s="130">
        <v>-1.8946287169094855E-2</v>
      </c>
      <c r="G152" s="130">
        <v>-2.1879014413054367E-2</v>
      </c>
      <c r="H152" s="130">
        <v>-1.5739405560788237E-2</v>
      </c>
      <c r="I152" s="130" cm="1">
        <f t="array" ref="I152">SQRT(MMULT(MMULT(TRANSPOSE($A$3:$A$7),MMULT(TRANSPOSE(EXP(D153:H404)-1),EXP(D153:H404)-1)/COUNTA(H153:H404)),$A$3:$A$7))*NORMSINV($A$10)</f>
        <v>-2.0039203464817069E-2</v>
      </c>
      <c r="J152">
        <f t="shared" si="8"/>
        <v>0</v>
      </c>
      <c r="K152" s="130" cm="1">
        <f t="array" ref="K152">SQRT(MMULT(MMULT(TRANSPOSE($A$3:$A$7),MMULT(TRANSPOSE(EXP(D153:$H$506)-1),EXP(D153:$H$506)-1)/COUNTA($H153:H$506)),$A$3:$A$7))*NORMSINV($A$10)</f>
        <v>-2.2774443844189661E-2</v>
      </c>
      <c r="L152">
        <f t="shared" si="9"/>
        <v>0</v>
      </c>
      <c r="M152" s="130">
        <f t="shared" si="10"/>
        <v>-6.3369525444359809E-2</v>
      </c>
      <c r="N152" s="137" cm="1">
        <f t="array" ref="N152">SQRT(MMULT(MMULT(TRANSPOSE($A$3:$A$7),MMULT(TRANSPOSE(EXP(D153:H404)-1),EXP(D153:H404)-1)/COUNTA(H153:H404)),$A$3:$A$7))*(-1/SQRT(2*PI())*EXP(-1*(NORMSINV($A$10))^2/2)/$A$10)</f>
        <v>-2.2958204417666474E-2</v>
      </c>
      <c r="O152" s="136" cm="1">
        <f t="array" ref="O152">SQRT(MMULT(MMULT(TRANSPOSE($A$3:$A$7),MMULT(TRANSPOSE(EXP(D153:$H$506)-1),EXP(D153:$H$506)-1)/COUNTA($H153:H$506)),$A$3:$A$7))*(-1/SQRT(2*PI())*EXP(-1*(NORMSINV($A$10))^2/2)/$A$10)</f>
        <v>-2.6091872273843651E-2</v>
      </c>
      <c r="P152" s="2">
        <f t="shared" si="11"/>
        <v>-7.2600216947565688E-2</v>
      </c>
      <c r="Q152" s="130">
        <v>-1.7061889697124438E-2</v>
      </c>
    </row>
    <row r="153" spans="3:17" x14ac:dyDescent="0.2">
      <c r="C153" s="42">
        <v>42914</v>
      </c>
      <c r="D153" s="130">
        <v>1.4505262999710427E-2</v>
      </c>
      <c r="E153" s="130">
        <v>1.3776760828960087E-2</v>
      </c>
      <c r="F153" s="130">
        <v>8.4887914779397337E-3</v>
      </c>
      <c r="G153" s="130">
        <v>1.5635615973552022E-2</v>
      </c>
      <c r="H153" s="130">
        <v>-2.7120575510993987E-3</v>
      </c>
      <c r="I153" s="130" cm="1">
        <f t="array" ref="I153">SQRT(MMULT(MMULT(TRANSPOSE($A$3:$A$7),MMULT(TRANSPOSE(EXP(D154:H405)-1),EXP(D154:H405)-1)/COUNTA(H154:H405)),$A$3:$A$7))*NORMSINV($A$10)</f>
        <v>-2.0233504607257473E-2</v>
      </c>
      <c r="J153">
        <f t="shared" si="8"/>
        <v>0</v>
      </c>
      <c r="K153" s="130" cm="1">
        <f t="array" ref="K153">SQRT(MMULT(MMULT(TRANSPOSE($A$3:$A$7),MMULT(TRANSPOSE(EXP(D154:$H$506)-1),EXP(D154:$H$506)-1)/COUNTA($H154:H$506)),$A$3:$A$7))*NORMSINV($A$10)</f>
        <v>-2.2772965279959909E-2</v>
      </c>
      <c r="L153">
        <f t="shared" si="9"/>
        <v>0</v>
      </c>
      <c r="M153" s="130">
        <f t="shared" si="10"/>
        <v>-6.3983959606444291E-2</v>
      </c>
      <c r="N153" s="137" cm="1">
        <f t="array" ref="N153">SQRT(MMULT(MMULT(TRANSPOSE($A$3:$A$7),MMULT(TRANSPOSE(EXP(D154:H405)-1),EXP(D154:H405)-1)/COUNTA(H154:H405)),$A$3:$A$7))*(-1/SQRT(2*PI())*EXP(-1*(NORMSINV($A$10))^2/2)/$A$10)</f>
        <v>-2.3180808342745871E-2</v>
      </c>
      <c r="O153" s="136" cm="1">
        <f t="array" ref="O153">SQRT(MMULT(MMULT(TRANSPOSE($A$3:$A$7),MMULT(TRANSPOSE(EXP(D154:$H$506)-1),EXP(D154:$H$506)-1)/COUNTA($H154:H$506)),$A$3:$A$7))*(-1/SQRT(2*PI())*EXP(-1*(NORMSINV($A$10))^2/2)/$A$10)</f>
        <v>-2.6090178335265158E-2</v>
      </c>
      <c r="P153" s="2">
        <f t="shared" si="11"/>
        <v>-7.3304152366910069E-2</v>
      </c>
      <c r="Q153" s="130">
        <v>1.0011620905044431E-2</v>
      </c>
    </row>
    <row r="154" spans="3:17" x14ac:dyDescent="0.2">
      <c r="C154" s="42">
        <v>42913</v>
      </c>
      <c r="D154" s="130">
        <v>-1.4436565244057223E-2</v>
      </c>
      <c r="E154" s="130">
        <v>-1.745558835288305E-2</v>
      </c>
      <c r="F154" s="130">
        <v>-1.8892685268761641E-2</v>
      </c>
      <c r="G154" s="130">
        <v>-4.1946972308638641E-2</v>
      </c>
      <c r="H154" s="130">
        <v>-8.4286577439161032E-3</v>
      </c>
      <c r="I154" s="130" cm="1">
        <f t="array" ref="I154">SQRT(MMULT(MMULT(TRANSPOSE($A$3:$A$7),MMULT(TRANSPOSE(EXP(D155:H406)-1),EXP(D155:H406)-1)/COUNTA(H155:H406)),$A$3:$A$7))*NORMSINV($A$10)</f>
        <v>-2.0239442798354174E-2</v>
      </c>
      <c r="J154">
        <f t="shared" si="8"/>
        <v>0</v>
      </c>
      <c r="K154" s="130" cm="1">
        <f t="array" ref="K154">SQRT(MMULT(MMULT(TRANSPOSE($A$3:$A$7),MMULT(TRANSPOSE(EXP(D155:$H$506)-1),EXP(D155:$H$506)-1)/COUNTA($H155:H$506)),$A$3:$A$7))*NORMSINV($A$10)</f>
        <v>-2.2670529341969649E-2</v>
      </c>
      <c r="L154">
        <f t="shared" si="9"/>
        <v>0</v>
      </c>
      <c r="M154" s="130">
        <f t="shared" si="10"/>
        <v>-6.4002737815491192E-2</v>
      </c>
      <c r="N154" s="137" cm="1">
        <f t="array" ref="N154">SQRT(MMULT(MMULT(TRANSPOSE($A$3:$A$7),MMULT(TRANSPOSE(EXP(D155:H406)-1),EXP(D155:H406)-1)/COUNTA(H155:H406)),$A$3:$A$7))*(-1/SQRT(2*PI())*EXP(-1*(NORMSINV($A$10))^2/2)/$A$10)</f>
        <v>-2.3187611517598034E-2</v>
      </c>
      <c r="O154" s="136" cm="1">
        <f t="array" ref="O154">SQRT(MMULT(MMULT(TRANSPOSE($A$3:$A$7),MMULT(TRANSPOSE(EXP(D155:$H$506)-1),EXP(D155:$H$506)-1)/COUNTA($H155:H$506)),$A$3:$A$7))*(-1/SQRT(2*PI())*EXP(-1*(NORMSINV($A$10))^2/2)/$A$10)</f>
        <v>-2.597282111554209E-2</v>
      </c>
      <c r="P154" s="2">
        <f t="shared" si="11"/>
        <v>-7.3325665894763276E-2</v>
      </c>
      <c r="Q154" s="130">
        <v>-1.9964984918110801E-2</v>
      </c>
    </row>
    <row r="155" spans="3:17" x14ac:dyDescent="0.2">
      <c r="C155" s="42">
        <v>42912</v>
      </c>
      <c r="D155" s="130">
        <v>-3.1495675262591095E-3</v>
      </c>
      <c r="E155" s="130">
        <v>-9.7712269998310071E-3</v>
      </c>
      <c r="F155" s="130">
        <v>-9.5952023661622192E-3</v>
      </c>
      <c r="G155" s="130">
        <v>-3.2961743421505946E-3</v>
      </c>
      <c r="H155" s="130">
        <v>-6.7114797630697881E-4</v>
      </c>
      <c r="I155" s="130" cm="1">
        <f t="array" ref="I155">SQRT(MMULT(MMULT(TRANSPOSE($A$3:$A$7),MMULT(TRANSPOSE(EXP(D156:H407)-1),EXP(D156:H407)-1)/COUNTA(H156:H407)),$A$3:$A$7))*NORMSINV($A$10)</f>
        <v>-2.0751141912205832E-2</v>
      </c>
      <c r="J155">
        <f t="shared" si="8"/>
        <v>0</v>
      </c>
      <c r="K155" s="130" cm="1">
        <f t="array" ref="K155">SQRT(MMULT(MMULT(TRANSPOSE($A$3:$A$7),MMULT(TRANSPOSE(EXP(D156:$H$506)-1),EXP(D156:$H$506)-1)/COUNTA($H156:H$506)),$A$3:$A$7))*NORMSINV($A$10)</f>
        <v>-2.2693346743411977E-2</v>
      </c>
      <c r="L155">
        <f t="shared" si="9"/>
        <v>0</v>
      </c>
      <c r="M155" s="130">
        <f t="shared" si="10"/>
        <v>-6.5620872491952253E-2</v>
      </c>
      <c r="N155" s="137" cm="1">
        <f t="array" ref="N155">SQRT(MMULT(MMULT(TRANSPOSE($A$3:$A$7),MMULT(TRANSPOSE(EXP(D156:H407)-1),EXP(D156:H407)-1)/COUNTA(H156:H407)),$A$3:$A$7))*(-1/SQRT(2*PI())*EXP(-1*(NORMSINV($A$10))^2/2)/$A$10)</f>
        <v>-2.3773847037226875E-2</v>
      </c>
      <c r="O155" s="136" cm="1">
        <f t="array" ref="O155">SQRT(MMULT(MMULT(TRANSPOSE($A$3:$A$7),MMULT(TRANSPOSE(EXP(D156:$H$506)-1),EXP(D156:$H$506)-1)/COUNTA($H156:H$506)),$A$3:$A$7))*(-1/SQRT(2*PI())*EXP(-1*(NORMSINV($A$10))^2/2)/$A$10)</f>
        <v>-2.5998962202811986E-2</v>
      </c>
      <c r="P155" s="2">
        <f t="shared" si="11"/>
        <v>-7.5179505382082762E-2</v>
      </c>
      <c r="Q155" s="130">
        <v>-5.2758485072128937E-3</v>
      </c>
    </row>
    <row r="156" spans="3:17" x14ac:dyDescent="0.2">
      <c r="C156" s="42">
        <v>42909</v>
      </c>
      <c r="D156" s="130">
        <v>4.4531502515967707E-3</v>
      </c>
      <c r="E156" s="130">
        <v>2.4338698791682317E-3</v>
      </c>
      <c r="F156" s="130">
        <v>1.3430599637776784E-2</v>
      </c>
      <c r="G156" s="130">
        <v>2.0006451504365828E-2</v>
      </c>
      <c r="H156" s="130">
        <v>4.3709991593573463E-3</v>
      </c>
      <c r="I156" s="130" cm="1">
        <f t="array" ref="I156">SQRT(MMULT(MMULT(TRANSPOSE($A$3:$A$7),MMULT(TRANSPOSE(EXP(D157:H408)-1),EXP(D157:H408)-1)/COUNTA(H157:H408)),$A$3:$A$7))*NORMSINV($A$10)</f>
        <v>-2.0799163233003522E-2</v>
      </c>
      <c r="J156">
        <f t="shared" si="8"/>
        <v>0</v>
      </c>
      <c r="K156" s="130" cm="1">
        <f t="array" ref="K156">SQRT(MMULT(MMULT(TRANSPOSE($A$3:$A$7),MMULT(TRANSPOSE(EXP(D157:$H$506)-1),EXP(D157:$H$506)-1)/COUNTA($H157:H$506)),$A$3:$A$7))*NORMSINV($A$10)</f>
        <v>-2.2698158061059449E-2</v>
      </c>
      <c r="L156">
        <f t="shared" si="9"/>
        <v>0</v>
      </c>
      <c r="M156" s="130">
        <f t="shared" si="10"/>
        <v>-6.5772729241922567E-2</v>
      </c>
      <c r="N156" s="137" cm="1">
        <f t="array" ref="N156">SQRT(MMULT(MMULT(TRANSPOSE($A$3:$A$7),MMULT(TRANSPOSE(EXP(D157:H408)-1),EXP(D157:H408)-1)/COUNTA(H157:H408)),$A$3:$A$7))*(-1/SQRT(2*PI())*EXP(-1*(NORMSINV($A$10))^2/2)/$A$10)</f>
        <v>-2.3828863360665847E-2</v>
      </c>
      <c r="O156" s="136" cm="1">
        <f t="array" ref="O156">SQRT(MMULT(MMULT(TRANSPOSE($A$3:$A$7),MMULT(TRANSPOSE(EXP(D157:$H$506)-1),EXP(D157:$H$506)-1)/COUNTA($H157:H$506)),$A$3:$A$7))*(-1/SQRT(2*PI())*EXP(-1*(NORMSINV($A$10))^2/2)/$A$10)</f>
        <v>-2.6004474358734892E-2</v>
      </c>
      <c r="P156" s="2">
        <f t="shared" si="11"/>
        <v>-7.5353482272638425E-2</v>
      </c>
      <c r="Q156" s="130">
        <v>9.0019194934106359E-3</v>
      </c>
    </row>
    <row r="157" spans="3:17" x14ac:dyDescent="0.2">
      <c r="C157" s="42">
        <v>42908</v>
      </c>
      <c r="D157" s="130">
        <v>-1.646382349296232E-3</v>
      </c>
      <c r="E157" s="130">
        <v>-9.2835353765172602E-4</v>
      </c>
      <c r="F157" s="130">
        <v>-1.4240754892722043E-4</v>
      </c>
      <c r="G157" s="130">
        <v>-9.0345902443374313E-4</v>
      </c>
      <c r="H157" s="130">
        <v>-4.1473291588199918E-3</v>
      </c>
      <c r="I157" s="130" cm="1">
        <f t="array" ref="I157">SQRT(MMULT(MMULT(TRANSPOSE($A$3:$A$7),MMULT(TRANSPOSE(EXP(D158:H409)-1),EXP(D158:H409)-1)/COUNTA(H158:H409)),$A$3:$A$7))*NORMSINV($A$10)</f>
        <v>-2.0809620219740005E-2</v>
      </c>
      <c r="J157">
        <f t="shared" si="8"/>
        <v>0</v>
      </c>
      <c r="K157" s="130" cm="1">
        <f t="array" ref="K157">SQRT(MMULT(MMULT(TRANSPOSE($A$3:$A$7),MMULT(TRANSPOSE(EXP(D158:$H$506)-1),EXP(D158:$H$506)-1)/COUNTA($H158:H$506)),$A$3:$A$7))*NORMSINV($A$10)</f>
        <v>-2.2729832632460457E-2</v>
      </c>
      <c r="L157">
        <f t="shared" si="9"/>
        <v>0</v>
      </c>
      <c r="M157" s="130">
        <f t="shared" si="10"/>
        <v>-6.5805797137472019E-2</v>
      </c>
      <c r="N157" s="137" cm="1">
        <f t="array" ref="N157">SQRT(MMULT(MMULT(TRANSPOSE($A$3:$A$7),MMULT(TRANSPOSE(EXP(D158:H409)-1),EXP(D158:H409)-1)/COUNTA(H158:H409)),$A$3:$A$7))*(-1/SQRT(2*PI())*EXP(-1*(NORMSINV($A$10))^2/2)/$A$10)</f>
        <v>-2.3840843559355406E-2</v>
      </c>
      <c r="O157" s="136" cm="1">
        <f t="array" ref="O157">SQRT(MMULT(MMULT(TRANSPOSE($A$3:$A$7),MMULT(TRANSPOSE(EXP(D158:$H$506)-1),EXP(D158:$H$506)-1)/COUNTA($H158:H$506)),$A$3:$A$7))*(-1/SQRT(2*PI())*EXP(-1*(NORMSINV($A$10))^2/2)/$A$10)</f>
        <v>-2.6040762791373597E-2</v>
      </c>
      <c r="P157" s="2">
        <f t="shared" si="11"/>
        <v>-7.5391366987318797E-2</v>
      </c>
      <c r="Q157" s="130">
        <v>-1.5514279720002726E-3</v>
      </c>
    </row>
    <row r="158" spans="3:17" x14ac:dyDescent="0.2">
      <c r="C158" s="42">
        <v>42907</v>
      </c>
      <c r="D158" s="130">
        <v>5.9130400420948611E-3</v>
      </c>
      <c r="E158" s="130">
        <v>9.665060514516037E-3</v>
      </c>
      <c r="F158" s="130">
        <v>5.1363196183659083E-3</v>
      </c>
      <c r="G158" s="130">
        <v>1.9409206274181096E-2</v>
      </c>
      <c r="H158" s="130">
        <v>-2.5693532420276127E-3</v>
      </c>
      <c r="I158" s="130" cm="1">
        <f t="array" ref="I158">SQRT(MMULT(MMULT(TRANSPOSE($A$3:$A$7),MMULT(TRANSPOSE(EXP(D159:H410)-1),EXP(D159:H410)-1)/COUNTA(H159:H410)),$A$3:$A$7))*NORMSINV($A$10)</f>
        <v>-2.0781365247559108E-2</v>
      </c>
      <c r="J158">
        <f t="shared" si="8"/>
        <v>0</v>
      </c>
      <c r="K158" s="130" cm="1">
        <f t="array" ref="K158">SQRT(MMULT(MMULT(TRANSPOSE($A$3:$A$7),MMULT(TRANSPOSE(EXP(D159:$H$506)-1),EXP(D159:$H$506)-1)/COUNTA($H159:H$506)),$A$3:$A$7))*NORMSINV($A$10)</f>
        <v>-2.2742909242023299E-2</v>
      </c>
      <c r="L158">
        <f t="shared" si="9"/>
        <v>0</v>
      </c>
      <c r="M158" s="130">
        <f t="shared" si="10"/>
        <v>-6.5716447070155698E-2</v>
      </c>
      <c r="N158" s="137" cm="1">
        <f t="array" ref="N158">SQRT(MMULT(MMULT(TRANSPOSE($A$3:$A$7),MMULT(TRANSPOSE(EXP(D159:H410)-1),EXP(D159:H410)-1)/COUNTA(H159:H410)),$A$3:$A$7))*(-1/SQRT(2*PI())*EXP(-1*(NORMSINV($A$10))^2/2)/$A$10)</f>
        <v>-2.3808472840215623E-2</v>
      </c>
      <c r="O158" s="136" cm="1">
        <f t="array" ref="O158">SQRT(MMULT(MMULT(TRANSPOSE($A$3:$A$7),MMULT(TRANSPOSE(EXP(D159:$H$506)-1),EXP(D159:$H$506)-1)/COUNTA($H159:H$506)),$A$3:$A$7))*(-1/SQRT(2*PI())*EXP(-1*(NORMSINV($A$10))^2/2)/$A$10)</f>
        <v>-2.6055744198990965E-2</v>
      </c>
      <c r="P158" s="2">
        <f t="shared" si="11"/>
        <v>-7.5289001785339468E-2</v>
      </c>
      <c r="Q158" s="130">
        <v>7.564948389866666E-3</v>
      </c>
    </row>
    <row r="159" spans="3:17" x14ac:dyDescent="0.2">
      <c r="C159" s="42">
        <v>42906</v>
      </c>
      <c r="D159" s="130">
        <v>-9.1298814672851579E-3</v>
      </c>
      <c r="E159" s="130">
        <v>-2.5958440010396583E-3</v>
      </c>
      <c r="F159" s="130">
        <v>-1.3638470622301188E-2</v>
      </c>
      <c r="G159" s="130">
        <v>-8.8394159660007653E-3</v>
      </c>
      <c r="H159" s="130">
        <v>-2.5628532693963021E-3</v>
      </c>
      <c r="I159" s="130" cm="1">
        <f t="array" ref="I159">SQRT(MMULT(MMULT(TRANSPOSE($A$3:$A$7),MMULT(TRANSPOSE(EXP(D160:H411)-1),EXP(D160:H411)-1)/COUNTA(H160:H411)),$A$3:$A$7))*NORMSINV($A$10)</f>
        <v>-2.0753693252366406E-2</v>
      </c>
      <c r="J159">
        <f t="shared" si="8"/>
        <v>0</v>
      </c>
      <c r="K159" s="130" cm="1">
        <f t="array" ref="K159">SQRT(MMULT(MMULT(TRANSPOSE($A$3:$A$7),MMULT(TRANSPOSE(EXP(D160:$H$506)-1),EXP(D160:$H$506)-1)/COUNTA($H160:H$506)),$A$3:$A$7))*NORMSINV($A$10)</f>
        <v>-2.2757316355725293E-2</v>
      </c>
      <c r="L159">
        <f t="shared" si="9"/>
        <v>0</v>
      </c>
      <c r="M159" s="130">
        <f t="shared" si="10"/>
        <v>-6.5628940537945518E-2</v>
      </c>
      <c r="N159" s="137" cm="1">
        <f t="array" ref="N159">SQRT(MMULT(MMULT(TRANSPOSE($A$3:$A$7),MMULT(TRANSPOSE(EXP(D160:H411)-1),EXP(D160:H411)-1)/COUNTA(H160:H411)),$A$3:$A$7))*(-1/SQRT(2*PI())*EXP(-1*(NORMSINV($A$10))^2/2)/$A$10)</f>
        <v>-2.3776770017127167E-2</v>
      </c>
      <c r="O159" s="136" cm="1">
        <f t="array" ref="O159">SQRT(MMULT(MMULT(TRANSPOSE($A$3:$A$7),MMULT(TRANSPOSE(EXP(D160:$H$506)-1),EXP(D160:$H$506)-1)/COUNTA($H160:H$506)),$A$3:$A$7))*(-1/SQRT(2*PI())*EXP(-1*(NORMSINV($A$10))^2/2)/$A$10)</f>
        <v>-2.6072249917994197E-2</v>
      </c>
      <c r="P159" s="2">
        <f t="shared" si="11"/>
        <v>-7.5188748656122573E-2</v>
      </c>
      <c r="Q159" s="130">
        <v>-7.3173463128464672E-3</v>
      </c>
    </row>
    <row r="160" spans="3:17" x14ac:dyDescent="0.2">
      <c r="C160" s="42">
        <v>42905</v>
      </c>
      <c r="D160" s="130">
        <v>2.8205858234151972E-2</v>
      </c>
      <c r="E160" s="130">
        <v>7.5244050851987505E-3</v>
      </c>
      <c r="F160" s="130">
        <v>1.2351765892940254E-2</v>
      </c>
      <c r="G160" s="130">
        <v>6.6714159621579618E-3</v>
      </c>
      <c r="H160" s="130">
        <v>2.2281004421443752E-3</v>
      </c>
      <c r="I160" s="130" cm="1">
        <f t="array" ref="I160">SQRT(MMULT(MMULT(TRANSPOSE($A$3:$A$7),MMULT(TRANSPOSE(EXP(D161:H412)-1),EXP(D161:H412)-1)/COUNTA(H161:H412)),$A$3:$A$7))*NORMSINV($A$10)</f>
        <v>-2.0752822822690083E-2</v>
      </c>
      <c r="J160">
        <f t="shared" si="8"/>
        <v>0</v>
      </c>
      <c r="K160" s="130" cm="1">
        <f t="array" ref="K160">SQRT(MMULT(MMULT(TRANSPOSE($A$3:$A$7),MMULT(TRANSPOSE(EXP(D161:$H$506)-1),EXP(D161:$H$506)-1)/COUNTA($H161:H$506)),$A$3:$A$7))*NORMSINV($A$10)</f>
        <v>-2.2744730513164269E-2</v>
      </c>
      <c r="L160">
        <f t="shared" si="9"/>
        <v>0</v>
      </c>
      <c r="M160" s="130">
        <f t="shared" si="10"/>
        <v>-6.5626187997625346E-2</v>
      </c>
      <c r="N160" s="137" cm="1">
        <f t="array" ref="N160">SQRT(MMULT(MMULT(TRANSPOSE($A$3:$A$7),MMULT(TRANSPOSE(EXP(D161:H412)-1),EXP(D161:H412)-1)/COUNTA(H161:H412)),$A$3:$A$7))*(-1/SQRT(2*PI())*EXP(-1*(NORMSINV($A$10))^2/2)/$A$10)</f>
        <v>-2.3775772796729894E-2</v>
      </c>
      <c r="O160" s="136" cm="1">
        <f t="array" ref="O160">SQRT(MMULT(MMULT(TRANSPOSE($A$3:$A$7),MMULT(TRANSPOSE(EXP(D161:$H$506)-1),EXP(D161:$H$506)-1)/COUNTA($H161:H$506)),$A$3:$A$7))*(-1/SQRT(2*PI())*EXP(-1*(NORMSINV($A$10))^2/2)/$A$10)</f>
        <v>-2.6057830764718383E-2</v>
      </c>
      <c r="P160" s="2">
        <f t="shared" si="11"/>
        <v>-7.5185595168338018E-2</v>
      </c>
      <c r="Q160" s="130">
        <v>1.1502572484501986E-2</v>
      </c>
    </row>
    <row r="161" spans="3:17" x14ac:dyDescent="0.2">
      <c r="C161" s="42">
        <v>42902</v>
      </c>
      <c r="D161" s="130">
        <v>-1.4098173356189439E-2</v>
      </c>
      <c r="E161" s="130">
        <v>2.4121544689372856E-2</v>
      </c>
      <c r="F161" s="130">
        <v>1.4296212179432713E-3</v>
      </c>
      <c r="G161" s="130">
        <v>4.0771411775680916E-3</v>
      </c>
      <c r="H161" s="130">
        <v>3.1280085597443605E-3</v>
      </c>
      <c r="I161" s="130" cm="1">
        <f t="array" ref="I161">SQRT(MMULT(MMULT(TRANSPOSE($A$3:$A$7),MMULT(TRANSPOSE(EXP(D162:H413)-1),EXP(D162:H413)-1)/COUNTA(H162:H413)),$A$3:$A$7))*NORMSINV($A$10)</f>
        <v>-2.0779400392365734E-2</v>
      </c>
      <c r="J161">
        <f t="shared" si="8"/>
        <v>0</v>
      </c>
      <c r="K161" s="130" cm="1">
        <f t="array" ref="K161">SQRT(MMULT(MMULT(TRANSPOSE($A$3:$A$7),MMULT(TRANSPOSE(EXP(D162:$H$506)-1),EXP(D162:$H$506)-1)/COUNTA($H162:H$506)),$A$3:$A$7))*NORMSINV($A$10)</f>
        <v>-2.2772663322517581E-2</v>
      </c>
      <c r="L161">
        <f t="shared" si="9"/>
        <v>0</v>
      </c>
      <c r="M161" s="130">
        <f t="shared" si="10"/>
        <v>-6.5710233652472222E-2</v>
      </c>
      <c r="N161" s="137" cm="1">
        <f t="array" ref="N161">SQRT(MMULT(MMULT(TRANSPOSE($A$3:$A$7),MMULT(TRANSPOSE(EXP(D162:H413)-1),EXP(D162:H413)-1)/COUNTA(H162:H413)),$A$3:$A$7))*(-1/SQRT(2*PI())*EXP(-1*(NORMSINV($A$10))^2/2)/$A$10)</f>
        <v>-2.3806221775333741E-2</v>
      </c>
      <c r="O161" s="136" cm="1">
        <f t="array" ref="O161">SQRT(MMULT(MMULT(TRANSPOSE($A$3:$A$7),MMULT(TRANSPOSE(EXP(D162:$H$506)-1),EXP(D162:$H$506)-1)/COUNTA($H162:H$506)),$A$3:$A$7))*(-1/SQRT(2*PI())*EXP(-1*(NORMSINV($A$10))^2/2)/$A$10)</f>
        <v>-2.6089832393336947E-2</v>
      </c>
      <c r="P161" s="2">
        <f t="shared" si="11"/>
        <v>-7.5281883293151913E-2</v>
      </c>
      <c r="Q161" s="130">
        <v>3.8129153073261472E-3</v>
      </c>
    </row>
    <row r="162" spans="3:17" x14ac:dyDescent="0.2">
      <c r="C162" s="42">
        <v>42901</v>
      </c>
      <c r="D162" s="130">
        <v>-6.0116969452120627E-3</v>
      </c>
      <c r="E162" s="130">
        <v>-1.267638820084443E-2</v>
      </c>
      <c r="F162" s="130">
        <v>-5.2792361069481982E-3</v>
      </c>
      <c r="G162" s="130">
        <v>-2.8951330366783126E-3</v>
      </c>
      <c r="H162" s="130">
        <v>1.0572232726540466E-2</v>
      </c>
      <c r="I162" s="130" cm="1">
        <f t="array" ref="I162">SQRT(MMULT(MMULT(TRANSPOSE($A$3:$A$7),MMULT(TRANSPOSE(EXP(D163:H414)-1),EXP(D163:H414)-1)/COUNTA(H163:H414)),$A$3:$A$7))*NORMSINV($A$10)</f>
        <v>-2.0779383628367423E-2</v>
      </c>
      <c r="J162">
        <f t="shared" si="8"/>
        <v>0</v>
      </c>
      <c r="K162" s="130" cm="1">
        <f t="array" ref="K162">SQRT(MMULT(MMULT(TRANSPOSE($A$3:$A$7),MMULT(TRANSPOSE(EXP(D163:$H$506)-1),EXP(D163:$H$506)-1)/COUNTA($H163:H$506)),$A$3:$A$7))*NORMSINV($A$10)</f>
        <v>-2.2802154566223719E-2</v>
      </c>
      <c r="L162">
        <f t="shared" si="9"/>
        <v>0</v>
      </c>
      <c r="M162" s="130">
        <f t="shared" si="10"/>
        <v>-6.5710180640054863E-2</v>
      </c>
      <c r="N162" s="137" cm="1">
        <f t="array" ref="N162">SQRT(MMULT(MMULT(TRANSPOSE($A$3:$A$7),MMULT(TRANSPOSE(EXP(D163:H414)-1),EXP(D163:H414)-1)/COUNTA(H163:H414)),$A$3:$A$7))*(-1/SQRT(2*PI())*EXP(-1*(NORMSINV($A$10))^2/2)/$A$10)</f>
        <v>-2.3806202569415662E-2</v>
      </c>
      <c r="O162" s="136" cm="1">
        <f t="array" ref="O162">SQRT(MMULT(MMULT(TRANSPOSE($A$3:$A$7),MMULT(TRANSPOSE(EXP(D163:$H$506)-1),EXP(D163:$H$506)-1)/COUNTA($H163:H$506)),$A$3:$A$7))*(-1/SQRT(2*PI())*EXP(-1*(NORMSINV($A$10))^2/2)/$A$10)</f>
        <v>-2.612361946490022E-2</v>
      </c>
      <c r="P162" s="2">
        <f t="shared" si="11"/>
        <v>-7.5281822558706232E-2</v>
      </c>
      <c r="Q162" s="130">
        <v>-3.2235998860342696E-3</v>
      </c>
    </row>
    <row r="163" spans="3:17" x14ac:dyDescent="0.2">
      <c r="C163" s="42">
        <v>42900</v>
      </c>
      <c r="D163" s="130">
        <v>-9.8030505426969314E-3</v>
      </c>
      <c r="E163" s="130">
        <v>-4.4143487607226925E-3</v>
      </c>
      <c r="F163" s="130">
        <v>-5.3930499777684725E-3</v>
      </c>
      <c r="G163" s="130">
        <v>-3.4107602487444336E-3</v>
      </c>
      <c r="H163" s="130">
        <v>4.3061386916331918E-3</v>
      </c>
      <c r="I163" s="130" cm="1">
        <f t="array" ref="I163">SQRT(MMULT(MMULT(TRANSPOSE($A$3:$A$7),MMULT(TRANSPOSE(EXP(D164:H415)-1),EXP(D164:H415)-1)/COUNTA(H164:H415)),$A$3:$A$7))*NORMSINV($A$10)</f>
        <v>-2.077573121531065E-2</v>
      </c>
      <c r="J163">
        <f t="shared" si="8"/>
        <v>0</v>
      </c>
      <c r="K163" s="130" cm="1">
        <f t="array" ref="K163">SQRT(MMULT(MMULT(TRANSPOSE($A$3:$A$7),MMULT(TRANSPOSE(EXP(D164:$H$506)-1),EXP(D164:$H$506)-1)/COUNTA($H164:H$506)),$A$3:$A$7))*NORMSINV($A$10)</f>
        <v>-2.2830574015275464E-2</v>
      </c>
      <c r="L163">
        <f t="shared" si="9"/>
        <v>0</v>
      </c>
      <c r="M163" s="130">
        <f t="shared" si="10"/>
        <v>-6.5698630695839727E-2</v>
      </c>
      <c r="N163" s="137" cm="1">
        <f t="array" ref="N163">SQRT(MMULT(MMULT(TRANSPOSE($A$3:$A$7),MMULT(TRANSPOSE(EXP(D164:H415)-1),EXP(D164:H415)-1)/COUNTA(H164:H415)),$A$3:$A$7))*(-1/SQRT(2*PI())*EXP(-1*(NORMSINV($A$10))^2/2)/$A$10)</f>
        <v>-2.3802018129364323E-2</v>
      </c>
      <c r="O163" s="136" cm="1">
        <f t="array" ref="O163">SQRT(MMULT(MMULT(TRANSPOSE($A$3:$A$7),MMULT(TRANSPOSE(EXP(D164:$H$506)-1),EXP(D164:$H$506)-1)/COUNTA($H164:H$506)),$A$3:$A$7))*(-1/SQRT(2*PI())*EXP(-1*(NORMSINV($A$10))^2/2)/$A$10)</f>
        <v>-2.6156178619355284E-2</v>
      </c>
      <c r="P163" s="2">
        <f t="shared" si="11"/>
        <v>-7.5268590197411556E-2</v>
      </c>
      <c r="Q163" s="130">
        <v>-3.7255674980443956E-3</v>
      </c>
    </row>
    <row r="164" spans="3:17" x14ac:dyDescent="0.2">
      <c r="C164" s="42">
        <v>42899</v>
      </c>
      <c r="D164" s="130">
        <v>8.0134466295619083E-3</v>
      </c>
      <c r="E164" s="130">
        <v>1.6323542181491516E-2</v>
      </c>
      <c r="F164" s="130">
        <v>1.2390827542803885E-2</v>
      </c>
      <c r="G164" s="130">
        <v>8.4166658578052073E-3</v>
      </c>
      <c r="H164" s="130">
        <v>-2.0418416888041331E-3</v>
      </c>
      <c r="I164" s="130" cm="1">
        <f t="array" ref="I164">SQRT(MMULT(MMULT(TRANSPOSE($A$3:$A$7),MMULT(TRANSPOSE(EXP(D165:H416)-1),EXP(D165:H416)-1)/COUNTA(H165:H416)),$A$3:$A$7))*NORMSINV($A$10)</f>
        <v>-2.0791287275629681E-2</v>
      </c>
      <c r="J164">
        <f t="shared" si="8"/>
        <v>0</v>
      </c>
      <c r="K164" s="130" cm="1">
        <f t="array" ref="K164">SQRT(MMULT(MMULT(TRANSPOSE($A$3:$A$7),MMULT(TRANSPOSE(EXP(D165:$H$506)-1),EXP(D165:$H$506)-1)/COUNTA($H165:H$506)),$A$3:$A$7))*NORMSINV($A$10)</f>
        <v>-2.2837860222006814E-2</v>
      </c>
      <c r="L164">
        <f t="shared" si="9"/>
        <v>0</v>
      </c>
      <c r="M164" s="130">
        <f t="shared" si="10"/>
        <v>-6.5747823277866824E-2</v>
      </c>
      <c r="N164" s="137" cm="1">
        <f t="array" ref="N164">SQRT(MMULT(MMULT(TRANSPOSE($A$3:$A$7),MMULT(TRANSPOSE(EXP(D165:H416)-1),EXP(D165:H416)-1)/COUNTA(H165:H416)),$A$3:$A$7))*(-1/SQRT(2*PI())*EXP(-1*(NORMSINV($A$10))^2/2)/$A$10)</f>
        <v>-2.3819840155742011E-2</v>
      </c>
      <c r="O164" s="136" cm="1">
        <f t="array" ref="O164">SQRT(MMULT(MMULT(TRANSPOSE($A$3:$A$7),MMULT(TRANSPOSE(EXP(D165:$H$506)-1),EXP(D165:$H$506)-1)/COUNTA($H165:H$506)),$A$3:$A$7))*(-1/SQRT(2*PI())*EXP(-1*(NORMSINV($A$10))^2/2)/$A$10)</f>
        <v>-2.6164526167892398E-2</v>
      </c>
      <c r="P164" s="2">
        <f t="shared" si="11"/>
        <v>-7.5324948393284658E-2</v>
      </c>
      <c r="Q164" s="130">
        <v>8.676695647631438E-3</v>
      </c>
    </row>
    <row r="165" spans="3:17" x14ac:dyDescent="0.2">
      <c r="C165" s="42">
        <v>42898</v>
      </c>
      <c r="D165" s="130">
        <v>-2.4185766884875195E-2</v>
      </c>
      <c r="E165" s="130">
        <v>-1.3791786421132464E-2</v>
      </c>
      <c r="F165" s="130">
        <v>-7.7090799341699191E-3</v>
      </c>
      <c r="G165" s="130">
        <v>-4.2595361985482243E-2</v>
      </c>
      <c r="H165" s="130">
        <v>9.0692942255061158E-4</v>
      </c>
      <c r="I165" s="130" cm="1">
        <f t="array" ref="I165">SQRT(MMULT(MMULT(TRANSPOSE($A$3:$A$7),MMULT(TRANSPOSE(EXP(D166:H417)-1),EXP(D166:H417)-1)/COUNTA(H166:H417)),$A$3:$A$7))*NORMSINV($A$10)</f>
        <v>-2.0708475734116719E-2</v>
      </c>
      <c r="J165">
        <f t="shared" si="8"/>
        <v>0</v>
      </c>
      <c r="K165" s="130" cm="1">
        <f t="array" ref="K165">SQRT(MMULT(MMULT(TRANSPOSE($A$3:$A$7),MMULT(TRANSPOSE(EXP(D166:$H$506)-1),EXP(D166:$H$506)-1)/COUNTA($H166:H$506)),$A$3:$A$7))*NORMSINV($A$10)</f>
        <v>-2.2768289874424905E-2</v>
      </c>
      <c r="L165">
        <f t="shared" si="9"/>
        <v>0</v>
      </c>
      <c r="M165" s="130">
        <f t="shared" si="10"/>
        <v>-6.5485950190136283E-2</v>
      </c>
      <c r="N165" s="137" cm="1">
        <f t="array" ref="N165">SQRT(MMULT(MMULT(TRANSPOSE($A$3:$A$7),MMULT(TRANSPOSE(EXP(D166:H417)-1),EXP(D166:H417)-1)/COUNTA(H166:H417)),$A$3:$A$7))*(-1/SQRT(2*PI())*EXP(-1*(NORMSINV($A$10))^2/2)/$A$10)</f>
        <v>-2.3724965910788386E-2</v>
      </c>
      <c r="O165" s="136" cm="1">
        <f t="array" ref="O165">SQRT(MMULT(MMULT(TRANSPOSE($A$3:$A$7),MMULT(TRANSPOSE(EXP(D166:$H$506)-1),EXP(D166:$H$506)-1)/COUNTA($H166:H$506)),$A$3:$A$7))*(-1/SQRT(2*PI())*EXP(-1*(NORMSINV($A$10))^2/2)/$A$10)</f>
        <v>-2.6084821889027332E-2</v>
      </c>
      <c r="P165" s="2">
        <f t="shared" si="11"/>
        <v>-7.5024929687942471E-2</v>
      </c>
      <c r="Q165" s="130">
        <v>-1.7213154986999768E-2</v>
      </c>
    </row>
    <row r="166" spans="3:17" x14ac:dyDescent="0.2">
      <c r="C166" s="42">
        <v>42895</v>
      </c>
      <c r="D166" s="130">
        <v>-3.9548672256871663E-2</v>
      </c>
      <c r="E166" s="130">
        <v>-3.2146329459093397E-2</v>
      </c>
      <c r="F166" s="130">
        <v>-2.2915128980887309E-2</v>
      </c>
      <c r="G166" s="130">
        <v>-4.8479783427351687E-2</v>
      </c>
      <c r="H166" s="130">
        <v>3.5226515686889023E-3</v>
      </c>
      <c r="I166" s="130" cm="1">
        <f t="array" ref="I166">SQRT(MMULT(MMULT(TRANSPOSE($A$3:$A$7),MMULT(TRANSPOSE(EXP(D167:H418)-1),EXP(D167:H418)-1)/COUNTA(H167:H418)),$A$3:$A$7))*NORMSINV($A$10)</f>
        <v>-2.0316286713386575E-2</v>
      </c>
      <c r="J166" s="135">
        <f t="shared" si="8"/>
        <v>1</v>
      </c>
      <c r="K166" s="130" cm="1">
        <f t="array" ref="K166">SQRT(MMULT(MMULT(TRANSPOSE($A$3:$A$7),MMULT(TRANSPOSE(EXP(D167:$H$506)-1),EXP(D167:$H$506)-1)/COUNTA($H167:H$506)),$A$3:$A$7))*NORMSINV($A$10)</f>
        <v>-2.2538718688276539E-2</v>
      </c>
      <c r="L166" s="135">
        <f t="shared" si="9"/>
        <v>1</v>
      </c>
      <c r="M166" s="130">
        <f t="shared" si="10"/>
        <v>-6.4245739611318034E-2</v>
      </c>
      <c r="N166" s="137" cm="1">
        <f t="array" ref="N166">SQRT(MMULT(MMULT(TRANSPOSE($A$3:$A$7),MMULT(TRANSPOSE(EXP(D167:H418)-1),EXP(D167:H418)-1)/COUNTA(H167:H418)),$A$3:$A$7))*(-1/SQRT(2*PI())*EXP(-1*(NORMSINV($A$10))^2/2)/$A$10)</f>
        <v>-2.327564886462458E-2</v>
      </c>
      <c r="O166" s="136" cm="1">
        <f t="array" ref="O166">SQRT(MMULT(MMULT(TRANSPOSE($A$3:$A$7),MMULT(TRANSPOSE(EXP(D167:$H$506)-1),EXP(D167:$H$506)-1)/COUNTA($H167:H$506)),$A$3:$A$7))*(-1/SQRT(2*PI())*EXP(-1*(NORMSINV($A$10))^2/2)/$A$10)</f>
        <v>-2.5821810326254697E-2</v>
      </c>
      <c r="P166" s="2">
        <f t="shared" si="11"/>
        <v>-7.360406443052582E-2</v>
      </c>
      <c r="Q166" s="130">
        <v>-2.737221394502392E-2</v>
      </c>
    </row>
    <row r="167" spans="3:17" x14ac:dyDescent="0.2">
      <c r="C167" s="42">
        <v>42894</v>
      </c>
      <c r="D167" s="130">
        <v>-2.4488166291712328E-3</v>
      </c>
      <c r="E167" s="130">
        <v>1.9799934464544085E-4</v>
      </c>
      <c r="F167" s="130">
        <v>-6.0967438535315431E-3</v>
      </c>
      <c r="G167" s="130">
        <v>1.6290328807693623E-3</v>
      </c>
      <c r="H167" s="130">
        <v>-1.0417997415991807E-2</v>
      </c>
      <c r="I167" s="130" cm="1">
        <f t="array" ref="I167">SQRT(MMULT(MMULT(TRANSPOSE($A$3:$A$7),MMULT(TRANSPOSE(EXP(D168:H419)-1),EXP(D168:H419)-1)/COUNTA(H168:H419)),$A$3:$A$7))*NORMSINV($A$10)</f>
        <v>-2.0314497793734621E-2</v>
      </c>
      <c r="J167">
        <f t="shared" si="8"/>
        <v>0</v>
      </c>
      <c r="K167" s="130" cm="1">
        <f t="array" ref="K167">SQRT(MMULT(MMULT(TRANSPOSE($A$3:$A$7),MMULT(TRANSPOSE(EXP(D168:$H$506)-1),EXP(D168:$H$506)-1)/COUNTA($H168:H$506)),$A$3:$A$7))*NORMSINV($A$10)</f>
        <v>-2.2567820109829505E-2</v>
      </c>
      <c r="L167">
        <f t="shared" si="9"/>
        <v>0</v>
      </c>
      <c r="M167" s="130">
        <f t="shared" si="10"/>
        <v>-6.4240082550666822E-2</v>
      </c>
      <c r="N167" s="137" cm="1">
        <f t="array" ref="N167">SQRT(MMULT(MMULT(TRANSPOSE($A$3:$A$7),MMULT(TRANSPOSE(EXP(D168:H419)-1),EXP(D168:H419)-1)/COUNTA(H168:H419)),$A$3:$A$7))*(-1/SQRT(2*PI())*EXP(-1*(NORMSINV($A$10))^2/2)/$A$10)</f>
        <v>-2.3273599362850297E-2</v>
      </c>
      <c r="O167" s="136" cm="1">
        <f t="array" ref="O167">SQRT(MMULT(MMULT(TRANSPOSE($A$3:$A$7),MMULT(TRANSPOSE(EXP(D168:$H$506)-1),EXP(D168:$H$506)-1)/COUNTA($H168:H$506)),$A$3:$A$7))*(-1/SQRT(2*PI())*EXP(-1*(NORMSINV($A$10))^2/2)/$A$10)</f>
        <v>-2.5855150792407994E-2</v>
      </c>
      <c r="P167" s="2">
        <f t="shared" si="11"/>
        <v>-7.3597583336850528E-2</v>
      </c>
      <c r="Q167" s="130">
        <v>-3.4119111533064544E-3</v>
      </c>
    </row>
    <row r="168" spans="3:17" x14ac:dyDescent="0.2">
      <c r="C168" s="42">
        <v>42893</v>
      </c>
      <c r="D168" s="130">
        <v>5.9390727031393403E-3</v>
      </c>
      <c r="E168" s="130">
        <v>7.0241333326610342E-3</v>
      </c>
      <c r="F168" s="130">
        <v>-1.7941726566914622E-3</v>
      </c>
      <c r="G168" s="130">
        <v>2.6603982154199493E-3</v>
      </c>
      <c r="H168" s="130">
        <v>-3.3799536354781604E-4</v>
      </c>
      <c r="I168" s="130" cm="1">
        <f t="array" ref="I168">SQRT(MMULT(MMULT(TRANSPOSE($A$3:$A$7),MMULT(TRANSPOSE(EXP(D169:H420)-1),EXP(D169:H420)-1)/COUNTA(H169:H420)),$A$3:$A$7))*NORMSINV($A$10)</f>
        <v>-2.0315072684780881E-2</v>
      </c>
      <c r="J168">
        <f t="shared" si="8"/>
        <v>0</v>
      </c>
      <c r="K168" s="130" cm="1">
        <f t="array" ref="K168">SQRT(MMULT(MMULT(TRANSPOSE($A$3:$A$7),MMULT(TRANSPOSE(EXP(D169:$H$506)-1),EXP(D169:$H$506)-1)/COUNTA($H169:H$506)),$A$3:$A$7))*NORMSINV($A$10)</f>
        <v>-2.2598582441824548E-2</v>
      </c>
      <c r="L168">
        <f t="shared" si="9"/>
        <v>0</v>
      </c>
      <c r="M168" s="130">
        <f t="shared" si="10"/>
        <v>-6.4241900515779451E-2</v>
      </c>
      <c r="N168" s="137" cm="1">
        <f t="array" ref="N168">SQRT(MMULT(MMULT(TRANSPOSE($A$3:$A$7),MMULT(TRANSPOSE(EXP(D169:H420)-1),EXP(D169:H420)-1)/COUNTA(H169:H420)),$A$3:$A$7))*(-1/SQRT(2*PI())*EXP(-1*(NORMSINV($A$10))^2/2)/$A$10)</f>
        <v>-2.3274257995124836E-2</v>
      </c>
      <c r="O168" s="136" cm="1">
        <f t="array" ref="O168">SQRT(MMULT(MMULT(TRANSPOSE($A$3:$A$7),MMULT(TRANSPOSE(EXP(D169:$H$506)-1),EXP(D169:$H$506)-1)/COUNTA($H169:H$506)),$A$3:$A$7))*(-1/SQRT(2*PI())*EXP(-1*(NORMSINV($A$10))^2/2)/$A$10)</f>
        <v>-2.5890394104725583E-2</v>
      </c>
      <c r="P168" s="2">
        <f t="shared" si="11"/>
        <v>-7.3599666114978562E-2</v>
      </c>
      <c r="Q168" s="130">
        <v>2.707808450987702E-3</v>
      </c>
    </row>
    <row r="169" spans="3:17" x14ac:dyDescent="0.2">
      <c r="C169" s="42">
        <v>42892</v>
      </c>
      <c r="D169" s="130">
        <v>3.3725138522002263E-3</v>
      </c>
      <c r="E169" s="130">
        <v>-8.2807019117697549E-3</v>
      </c>
      <c r="F169" s="130">
        <v>3.314873830460596E-3</v>
      </c>
      <c r="G169" s="130">
        <v>6.662023765303392E-4</v>
      </c>
      <c r="H169" s="130">
        <v>6.7592124027111974E-4</v>
      </c>
      <c r="I169" s="130" cm="1">
        <f t="array" ref="I169">SQRT(MMULT(MMULT(TRANSPOSE($A$3:$A$7),MMULT(TRANSPOSE(EXP(D170:H421)-1),EXP(D170:H421)-1)/COUNTA(H170:H421)),$A$3:$A$7))*NORMSINV($A$10)</f>
        <v>-2.0334912847962062E-2</v>
      </c>
      <c r="J169">
        <f t="shared" si="8"/>
        <v>0</v>
      </c>
      <c r="K169" s="130" cm="1">
        <f t="array" ref="K169">SQRT(MMULT(MMULT(TRANSPOSE($A$3:$A$7),MMULT(TRANSPOSE(EXP(D170:$H$506)-1),EXP(D170:$H$506)-1)/COUNTA($H170:H$506)),$A$3:$A$7))*NORMSINV($A$10)</f>
        <v>-2.2632086061076404E-2</v>
      </c>
      <c r="L169">
        <f t="shared" si="9"/>
        <v>0</v>
      </c>
      <c r="M169" s="130">
        <f t="shared" si="10"/>
        <v>-6.4304640620581388E-2</v>
      </c>
      <c r="N169" s="137" cm="1">
        <f t="array" ref="N169">SQRT(MMULT(MMULT(TRANSPOSE($A$3:$A$7),MMULT(TRANSPOSE(EXP(D170:H421)-1),EXP(D170:H421)-1)/COUNTA(H170:H421)),$A$3:$A$7))*(-1/SQRT(2*PI())*EXP(-1*(NORMSINV($A$10))^2/2)/$A$10)</f>
        <v>-2.32969881661515E-2</v>
      </c>
      <c r="O169" s="136" cm="1">
        <f t="array" ref="O169">SQRT(MMULT(MMULT(TRANSPOSE($A$3:$A$7),MMULT(TRANSPOSE(EXP(D170:$H$506)-1),EXP(D170:$H$506)-1)/COUNTA($H170:H$506)),$A$3:$A$7))*(-1/SQRT(2*PI())*EXP(-1*(NORMSINV($A$10))^2/2)/$A$10)</f>
        <v>-2.5928778012592291E-2</v>
      </c>
      <c r="P169" s="2">
        <f t="shared" si="11"/>
        <v>-7.3671545227027999E-2</v>
      </c>
      <c r="Q169" s="130">
        <v>-4.1071199502833579E-5</v>
      </c>
    </row>
    <row r="170" spans="3:17" x14ac:dyDescent="0.2">
      <c r="C170" s="42">
        <v>42891</v>
      </c>
      <c r="D170" s="130">
        <v>-9.8262685439681648E-3</v>
      </c>
      <c r="E170" s="130">
        <v>4.5687761109118171E-3</v>
      </c>
      <c r="F170" s="130">
        <v>7.2203141385030825E-3</v>
      </c>
      <c r="G170" s="130">
        <v>-7.2671395682607316E-4</v>
      </c>
      <c r="H170" s="130">
        <v>1.6917125722611353E-3</v>
      </c>
      <c r="I170" s="130" cm="1">
        <f t="array" ref="I170">SQRT(MMULT(MMULT(TRANSPOSE($A$3:$A$7),MMULT(TRANSPOSE(EXP(D171:H422)-1),EXP(D171:H422)-1)/COUNTA(H171:H422)),$A$3:$A$7))*NORMSINV($A$10)</f>
        <v>-2.0347769568456651E-2</v>
      </c>
      <c r="J170">
        <f t="shared" si="8"/>
        <v>0</v>
      </c>
      <c r="K170" s="130" cm="1">
        <f t="array" ref="K170">SQRT(MMULT(MMULT(TRANSPOSE($A$3:$A$7),MMULT(TRANSPOSE(EXP(D171:$H$506)-1),EXP(D171:$H$506)-1)/COUNTA($H171:H$506)),$A$3:$A$7))*NORMSINV($A$10)</f>
        <v>-2.2665610611140478E-2</v>
      </c>
      <c r="L170">
        <f t="shared" si="9"/>
        <v>0</v>
      </c>
      <c r="M170" s="130">
        <f t="shared" si="10"/>
        <v>-6.4345297140584456E-2</v>
      </c>
      <c r="N170" s="137" cm="1">
        <f t="array" ref="N170">SQRT(MMULT(MMULT(TRANSPOSE($A$3:$A$7),MMULT(TRANSPOSE(EXP(D171:H422)-1),EXP(D171:H422)-1)/COUNTA(H171:H422)),$A$3:$A$7))*(-1/SQRT(2*PI())*EXP(-1*(NORMSINV($A$10))^2/2)/$A$10)</f>
        <v>-2.331171765466504E-2</v>
      </c>
      <c r="O170" s="136" cm="1">
        <f t="array" ref="O170">SQRT(MMULT(MMULT(TRANSPOSE($A$3:$A$7),MMULT(TRANSPOSE(EXP(D171:$H$506)-1),EXP(D171:$H$506)-1)/COUNTA($H171:H$506)),$A$3:$A$7))*(-1/SQRT(2*PI())*EXP(-1*(NORMSINV($A$10))^2/2)/$A$10)</f>
        <v>-2.5967185900147932E-2</v>
      </c>
      <c r="P170" s="2">
        <f t="shared" si="11"/>
        <v>-7.3718123959500073E-2</v>
      </c>
      <c r="Q170" s="130">
        <v>6.0284363773341018E-4</v>
      </c>
    </row>
    <row r="171" spans="3:17" x14ac:dyDescent="0.2">
      <c r="C171" s="42">
        <v>42888</v>
      </c>
      <c r="D171" s="130">
        <v>1.4710499556573668E-2</v>
      </c>
      <c r="E171" s="130">
        <v>1.0765646192713129E-2</v>
      </c>
      <c r="F171" s="130">
        <v>2.3404433186981079E-2</v>
      </c>
      <c r="G171" s="130">
        <v>1.3346866096288636E-2</v>
      </c>
      <c r="H171" s="130">
        <v>5.2059718406485562E-3</v>
      </c>
      <c r="I171" s="130" cm="1">
        <f t="array" ref="I171">SQRT(MMULT(MMULT(TRANSPOSE($A$3:$A$7),MMULT(TRANSPOSE(EXP(D172:H423)-1),EXP(D172:H423)-1)/COUNTA(H172:H423)),$A$3:$A$7))*NORMSINV($A$10)</f>
        <v>-2.025016420077284E-2</v>
      </c>
      <c r="J171">
        <f t="shared" si="8"/>
        <v>0</v>
      </c>
      <c r="K171" s="130" cm="1">
        <f t="array" ref="K171">SQRT(MMULT(MMULT(TRANSPOSE($A$3:$A$7),MMULT(TRANSPOSE(EXP(D172:$H$506)-1),EXP(D172:$H$506)-1)/COUNTA($H172:H$506)),$A$3:$A$7))*NORMSINV($A$10)</f>
        <v>-2.263354206241051E-2</v>
      </c>
      <c r="L171">
        <f t="shared" si="9"/>
        <v>0</v>
      </c>
      <c r="M171" s="130">
        <f t="shared" si="10"/>
        <v>-6.403664186684542E-2</v>
      </c>
      <c r="N171" s="137" cm="1">
        <f t="array" ref="N171">SQRT(MMULT(MMULT(TRANSPOSE($A$3:$A$7),MMULT(TRANSPOSE(EXP(D172:H423)-1),EXP(D172:H423)-1)/COUNTA(H172:H423)),$A$3:$A$7))*(-1/SQRT(2*PI())*EXP(-1*(NORMSINV($A$10))^2/2)/$A$10)</f>
        <v>-2.319989464795319E-2</v>
      </c>
      <c r="O171" s="136" cm="1">
        <f t="array" ref="O171">SQRT(MMULT(MMULT(TRANSPOSE($A$3:$A$7),MMULT(TRANSPOSE(EXP(D172:$H$506)-1),EXP(D172:$H$506)-1)/COUNTA($H172:H$506)),$A$3:$A$7))*(-1/SQRT(2*PI())*EXP(-1*(NORMSINV($A$10))^2/2)/$A$10)</f>
        <v>-2.5930446101661776E-2</v>
      </c>
      <c r="P171" s="2">
        <f t="shared" si="11"/>
        <v>-7.3364508563482325E-2</v>
      </c>
      <c r="Q171" s="130">
        <v>1.3595876300163642E-2</v>
      </c>
    </row>
    <row r="172" spans="3:17" x14ac:dyDescent="0.2">
      <c r="C172" s="42">
        <v>42887</v>
      </c>
      <c r="D172" s="130">
        <v>2.7456419846587578E-3</v>
      </c>
      <c r="E172" s="130">
        <v>1.3363179322962906E-3</v>
      </c>
      <c r="F172" s="130">
        <v>3.7159242707276766E-3</v>
      </c>
      <c r="G172" s="130">
        <v>-4.9071949126604979E-4</v>
      </c>
      <c r="H172" s="130">
        <v>4.5419932019187884E-4</v>
      </c>
      <c r="I172" s="130" cm="1">
        <f t="array" ref="I172">SQRT(MMULT(MMULT(TRANSPOSE($A$3:$A$7),MMULT(TRANSPOSE(EXP(D173:H424)-1),EXP(D173:H424)-1)/COUNTA(H173:H424)),$A$3:$A$7))*NORMSINV($A$10)</f>
        <v>-2.0259679978568559E-2</v>
      </c>
      <c r="J172">
        <f t="shared" si="8"/>
        <v>0</v>
      </c>
      <c r="K172" s="130" cm="1">
        <f t="array" ref="K172">SQRT(MMULT(MMULT(TRANSPOSE($A$3:$A$7),MMULT(TRANSPOSE(EXP(D173:$H$506)-1),EXP(D173:$H$506)-1)/COUNTA($H173:H$506)),$A$3:$A$7))*NORMSINV($A$10)</f>
        <v>-2.2666535443098147E-2</v>
      </c>
      <c r="L172">
        <f t="shared" si="9"/>
        <v>0</v>
      </c>
      <c r="M172" s="130">
        <f t="shared" si="10"/>
        <v>-6.4066733398387948E-2</v>
      </c>
      <c r="N172" s="137" cm="1">
        <f t="array" ref="N172">SQRT(MMULT(MMULT(TRANSPOSE($A$3:$A$7),MMULT(TRANSPOSE(EXP(D173:H424)-1),EXP(D173:H424)-1)/COUNTA(H173:H424)),$A$3:$A$7))*(-1/SQRT(2*PI())*EXP(-1*(NORMSINV($A$10))^2/2)/$A$10)</f>
        <v>-2.3210796536953456E-2</v>
      </c>
      <c r="O172" s="136" cm="1">
        <f t="array" ref="O172">SQRT(MMULT(MMULT(TRANSPOSE($A$3:$A$7),MMULT(TRANSPOSE(EXP(D173:$H$506)-1),EXP(D173:$H$506)-1)/COUNTA($H173:H$506)),$A$3:$A$7))*(-1/SQRT(2*PI())*EXP(-1*(NORMSINV($A$10))^2/2)/$A$10)</f>
        <v>-2.596824544730875E-2</v>
      </c>
      <c r="P172" s="2">
        <f t="shared" si="11"/>
        <v>-7.3398983363521506E-2</v>
      </c>
      <c r="Q172" s="130">
        <v>1.5546332335429828E-3</v>
      </c>
    </row>
    <row r="173" spans="3:17" x14ac:dyDescent="0.2">
      <c r="C173" s="42">
        <v>42886</v>
      </c>
      <c r="D173" s="130">
        <v>-5.9394936119238646E-3</v>
      </c>
      <c r="E173" s="130">
        <v>-2.0890843753574593E-3</v>
      </c>
      <c r="F173" s="130">
        <v>-8.1287072548552781E-3</v>
      </c>
      <c r="G173" s="130">
        <v>-9.1939076826139457E-4</v>
      </c>
      <c r="H173" s="130">
        <v>7.8634721250808361E-3</v>
      </c>
      <c r="I173" s="130" cm="1">
        <f t="array" ref="I173">SQRT(MMULT(MMULT(TRANSPOSE($A$3:$A$7),MMULT(TRANSPOSE(EXP(D174:H425)-1),EXP(D174:H425)-1)/COUNTA(H174:H425)),$A$3:$A$7))*NORMSINV($A$10)</f>
        <v>-2.0260511368406203E-2</v>
      </c>
      <c r="J173">
        <f t="shared" si="8"/>
        <v>0</v>
      </c>
      <c r="K173" s="130" cm="1">
        <f t="array" ref="K173">SQRT(MMULT(MMULT(TRANSPOSE($A$3:$A$7),MMULT(TRANSPOSE(EXP(D174:$H$506)-1),EXP(D174:$H$506)-1)/COUNTA($H174:H$506)),$A$3:$A$7))*NORMSINV($A$10)</f>
        <v>-2.2699350435156269E-2</v>
      </c>
      <c r="L173">
        <f t="shared" si="9"/>
        <v>0</v>
      </c>
      <c r="M173" s="130">
        <f t="shared" si="10"/>
        <v>-6.4069362483898426E-2</v>
      </c>
      <c r="N173" s="137" cm="1">
        <f t="array" ref="N173">SQRT(MMULT(MMULT(TRANSPOSE($A$3:$A$7),MMULT(TRANSPOSE(EXP(D174:H425)-1),EXP(D174:H425)-1)/COUNTA(H174:H425)),$A$3:$A$7))*(-1/SQRT(2*PI())*EXP(-1*(NORMSINV($A$10))^2/2)/$A$10)</f>
        <v>-2.3211749030792692E-2</v>
      </c>
      <c r="O173" s="136" cm="1">
        <f t="array" ref="O173">SQRT(MMULT(MMULT(TRANSPOSE($A$3:$A$7),MMULT(TRANSPOSE(EXP(D174:$H$506)-1),EXP(D174:$H$506)-1)/COUNTA($H174:H$506)),$A$3:$A$7))*(-1/SQRT(2*PI())*EXP(-1*(NORMSINV($A$10))^2/2)/$A$10)</f>
        <v>-2.6005840419432127E-2</v>
      </c>
      <c r="P173" s="2">
        <f t="shared" si="11"/>
        <v>-7.3401995413510765E-2</v>
      </c>
      <c r="Q173" s="130">
        <v>-1.8258099872093016E-3</v>
      </c>
    </row>
    <row r="174" spans="3:17" x14ac:dyDescent="0.2">
      <c r="C174" s="42">
        <v>42885</v>
      </c>
      <c r="D174" s="130">
        <v>3.9040769452754762E-4</v>
      </c>
      <c r="E174" s="130">
        <v>9.2345523814227727E-4</v>
      </c>
      <c r="F174" s="130">
        <v>6.4120896244082995E-3</v>
      </c>
      <c r="G174" s="130">
        <v>4.8518935319806595E-3</v>
      </c>
      <c r="H174" s="130">
        <v>1.7177713702628598E-3</v>
      </c>
      <c r="I174" s="130" cm="1">
        <f t="array" ref="I174">SQRT(MMULT(MMULT(TRANSPOSE($A$3:$A$7),MMULT(TRANSPOSE(EXP(D175:H426)-1),EXP(D175:H426)-1)/COUNTA(H175:H426)),$A$3:$A$7))*NORMSINV($A$10)</f>
        <v>-2.025886801590334E-2</v>
      </c>
      <c r="J174">
        <f t="shared" si="8"/>
        <v>0</v>
      </c>
      <c r="K174" s="130" cm="1">
        <f t="array" ref="K174">SQRT(MMULT(MMULT(TRANSPOSE($A$3:$A$7),MMULT(TRANSPOSE(EXP(D175:$H$506)-1),EXP(D175:$H$506)-1)/COUNTA($H175:H$506)),$A$3:$A$7))*NORMSINV($A$10)</f>
        <v>-2.2730565438093805E-2</v>
      </c>
      <c r="L174">
        <f t="shared" si="9"/>
        <v>0</v>
      </c>
      <c r="M174" s="130">
        <f t="shared" si="10"/>
        <v>-6.4064165746990837E-2</v>
      </c>
      <c r="N174" s="137" cm="1">
        <f t="array" ref="N174">SQRT(MMULT(MMULT(TRANSPOSE($A$3:$A$7),MMULT(TRANSPOSE(EXP(D175:H426)-1),EXP(D175:H426)-1)/COUNTA(H175:H426)),$A$3:$A$7))*(-1/SQRT(2*PI())*EXP(-1*(NORMSINV($A$10))^2/2)/$A$10)</f>
        <v>-2.3209866300136391E-2</v>
      </c>
      <c r="O174" s="136" cm="1">
        <f t="array" ref="O174">SQRT(MMULT(MMULT(TRANSPOSE($A$3:$A$7),MMULT(TRANSPOSE(EXP(D175:$H$506)-1),EXP(D175:$H$506)-1)/COUNTA($H175:H$506)),$A$3:$A$7))*(-1/SQRT(2*PI())*EXP(-1*(NORMSINV($A$10))^2/2)/$A$10)</f>
        <v>-2.6041602340787746E-2</v>
      </c>
      <c r="P174" s="2">
        <f t="shared" si="11"/>
        <v>-7.3396041696416225E-2</v>
      </c>
      <c r="Q174" s="130">
        <v>2.865997471908863E-3</v>
      </c>
    </row>
    <row r="175" spans="3:17" x14ac:dyDescent="0.2">
      <c r="C175" s="42">
        <v>42881</v>
      </c>
      <c r="D175" s="130">
        <v>-1.6907278347850301E-3</v>
      </c>
      <c r="E175" s="130">
        <v>2.4131041480856645E-3</v>
      </c>
      <c r="F175" s="130">
        <v>4.8714188751061826E-3</v>
      </c>
      <c r="G175" s="130">
        <v>-3.8098239987758762E-3</v>
      </c>
      <c r="H175" s="130">
        <v>4.4799540951031818E-3</v>
      </c>
      <c r="I175" s="130" cm="1">
        <f t="array" ref="I175">SQRT(MMULT(MMULT(TRANSPOSE($A$3:$A$7),MMULT(TRANSPOSE(EXP(D176:H427)-1),EXP(D176:H427)-1)/COUNTA(H176:H427)),$A$3:$A$7))*NORMSINV($A$10)</f>
        <v>-2.0284932768881467E-2</v>
      </c>
      <c r="J175">
        <f t="shared" si="8"/>
        <v>0</v>
      </c>
      <c r="K175" s="130" cm="1">
        <f t="array" ref="K175">SQRT(MMULT(MMULT(TRANSPOSE($A$3:$A$7),MMULT(TRANSPOSE(EXP(D176:$H$506)-1),EXP(D176:$H$506)-1)/COUNTA($H176:H$506)),$A$3:$A$7))*NORMSINV($A$10)</f>
        <v>-2.2764306078174139E-2</v>
      </c>
      <c r="L175">
        <f t="shared" si="9"/>
        <v>0</v>
      </c>
      <c r="M175" s="130">
        <f t="shared" si="10"/>
        <v>-6.4146589733051373E-2</v>
      </c>
      <c r="N175" s="137" cm="1">
        <f t="array" ref="N175">SQRT(MMULT(MMULT(TRANSPOSE($A$3:$A$7),MMULT(TRANSPOSE(EXP(D176:H427)-1),EXP(D176:H427)-1)/COUNTA(H176:H427)),$A$3:$A$7))*(-1/SQRT(2*PI())*EXP(-1*(NORMSINV($A$10))^2/2)/$A$10)</f>
        <v>-2.3239727762844647E-2</v>
      </c>
      <c r="O175" s="136" cm="1">
        <f t="array" ref="O175">SQRT(MMULT(MMULT(TRANSPOSE($A$3:$A$7),MMULT(TRANSPOSE(EXP(D176:$H$506)-1),EXP(D176:$H$506)-1)/COUNTA($H176:H$506)),$A$3:$A$7))*(-1/SQRT(2*PI())*EXP(-1*(NORMSINV($A$10))^2/2)/$A$10)</f>
        <v>-2.6080257795008128E-2</v>
      </c>
      <c r="P175" s="2">
        <f t="shared" si="11"/>
        <v>-7.3490471932838503E-2</v>
      </c>
      <c r="Q175" s="130">
        <v>1.2594900917740799E-3</v>
      </c>
    </row>
    <row r="176" spans="3:17" x14ac:dyDescent="0.2">
      <c r="C176" s="42">
        <v>42880</v>
      </c>
      <c r="D176" s="130">
        <v>3.4501635723153063E-3</v>
      </c>
      <c r="E176" s="130">
        <v>1.3203648346535556E-2</v>
      </c>
      <c r="F176" s="130">
        <v>1.2284357492404665E-2</v>
      </c>
      <c r="G176" s="130">
        <v>3.3045419213269575E-2</v>
      </c>
      <c r="H176" s="130">
        <v>4.1533189130653339E-3</v>
      </c>
      <c r="I176" s="130" cm="1">
        <f t="array" ref="I176">SQRT(MMULT(MMULT(TRANSPOSE($A$3:$A$7),MMULT(TRANSPOSE(EXP(D177:H428)-1),EXP(D177:H428)-1)/COUNTA(H177:H428)),$A$3:$A$7))*NORMSINV($A$10)</f>
        <v>-2.0275992131675823E-2</v>
      </c>
      <c r="J176">
        <f t="shared" si="8"/>
        <v>0</v>
      </c>
      <c r="K176" s="130" cm="1">
        <f t="array" ref="K176">SQRT(MMULT(MMULT(TRANSPOSE($A$3:$A$7),MMULT(TRANSPOSE(EXP(D177:$H$506)-1),EXP(D177:$H$506)-1)/COUNTA($H177:H$506)),$A$3:$A$7))*NORMSINV($A$10)</f>
        <v>-2.2734355910394327E-2</v>
      </c>
      <c r="L176">
        <f t="shared" si="9"/>
        <v>0</v>
      </c>
      <c r="M176" s="130">
        <f t="shared" si="10"/>
        <v>-6.4118316955748295E-2</v>
      </c>
      <c r="N176" s="137" cm="1">
        <f t="array" ref="N176">SQRT(MMULT(MMULT(TRANSPOSE($A$3:$A$7),MMULT(TRANSPOSE(EXP(D177:H428)-1),EXP(D177:H428)-1)/COUNTA(H177:H428)),$A$3:$A$7))*(-1/SQRT(2*PI())*EXP(-1*(NORMSINV($A$10))^2/2)/$A$10)</f>
        <v>-2.3229484792012412E-2</v>
      </c>
      <c r="O176" s="136" cm="1">
        <f t="array" ref="O176">SQRT(MMULT(MMULT(TRANSPOSE($A$3:$A$7),MMULT(TRANSPOSE(EXP(D177:$H$506)-1),EXP(D177:$H$506)-1)/COUNTA($H177:H$506)),$A$3:$A$7))*(-1/SQRT(2*PI())*EXP(-1*(NORMSINV($A$10))^2/2)/$A$10)</f>
        <v>-2.6045944950416299E-2</v>
      </c>
      <c r="P176" s="2">
        <f t="shared" si="11"/>
        <v>-7.3458080815001964E-2</v>
      </c>
      <c r="Q176" s="130">
        <v>1.3373376609074363E-2</v>
      </c>
    </row>
    <row r="177" spans="3:17" x14ac:dyDescent="0.2">
      <c r="C177" s="42">
        <v>42879</v>
      </c>
      <c r="D177" s="130">
        <v>-2.9953395583178087E-3</v>
      </c>
      <c r="E177" s="130">
        <v>9.0272075118183991E-3</v>
      </c>
      <c r="F177" s="130">
        <v>1.309596504494805E-3</v>
      </c>
      <c r="G177" s="130">
        <v>-1.2670068334191343E-3</v>
      </c>
      <c r="H177" s="130">
        <v>4.8670631206092167E-3</v>
      </c>
      <c r="I177" s="130" cm="1">
        <f t="array" ref="I177">SQRT(MMULT(MMULT(TRANSPOSE($A$3:$A$7),MMULT(TRANSPOSE(EXP(D178:H429)-1),EXP(D178:H429)-1)/COUNTA(H178:H429)),$A$3:$A$7))*NORMSINV($A$10)</f>
        <v>-2.047726783013153E-2</v>
      </c>
      <c r="J177">
        <f t="shared" si="8"/>
        <v>0</v>
      </c>
      <c r="K177" s="130" cm="1">
        <f t="array" ref="K177">SQRT(MMULT(MMULT(TRANSPOSE($A$3:$A$7),MMULT(TRANSPOSE(EXP(D178:$H$506)-1),EXP(D178:$H$506)-1)/COUNTA($H178:H$506)),$A$3:$A$7))*NORMSINV($A$10)</f>
        <v>-2.2767131851482131E-2</v>
      </c>
      <c r="L177">
        <f t="shared" si="9"/>
        <v>0</v>
      </c>
      <c r="M177" s="130">
        <f t="shared" si="10"/>
        <v>-6.4754806600509571E-2</v>
      </c>
      <c r="N177" s="137" cm="1">
        <f t="array" ref="N177">SQRT(MMULT(MMULT(TRANSPOSE($A$3:$A$7),MMULT(TRANSPOSE(EXP(D178:H429)-1),EXP(D178:H429)-1)/COUNTA(H178:H429)),$A$3:$A$7))*(-1/SQRT(2*PI())*EXP(-1*(NORMSINV($A$10))^2/2)/$A$10)</f>
        <v>-2.3460079218460932E-2</v>
      </c>
      <c r="O177" s="136" cm="1">
        <f t="array" ref="O177">SQRT(MMULT(MMULT(TRANSPOSE($A$3:$A$7),MMULT(TRANSPOSE(EXP(D178:$H$506)-1),EXP(D178:$H$506)-1)/COUNTA($H178:H$506)),$A$3:$A$7))*(-1/SQRT(2*PI())*EXP(-1*(NORMSINV($A$10))^2/2)/$A$10)</f>
        <v>-2.6083495183228514E-2</v>
      </c>
      <c r="P177" s="2">
        <f t="shared" si="11"/>
        <v>-7.4187284418319455E-2</v>
      </c>
      <c r="Q177" s="130">
        <v>2.200078803987792E-3</v>
      </c>
    </row>
    <row r="178" spans="3:17" x14ac:dyDescent="0.2">
      <c r="C178" s="42">
        <v>42878</v>
      </c>
      <c r="D178" s="130">
        <v>-1.2345741972414562E-3</v>
      </c>
      <c r="E178" s="130">
        <v>8.9588157373102261E-4</v>
      </c>
      <c r="F178" s="130">
        <v>3.3545881332865523E-3</v>
      </c>
      <c r="G178" s="130">
        <v>5.0140881127141617E-3</v>
      </c>
      <c r="H178" s="130">
        <v>-1.5087751060501183E-3</v>
      </c>
      <c r="I178" s="130" cm="1">
        <f t="array" ref="I178">SQRT(MMULT(MMULT(TRANSPOSE($A$3:$A$7),MMULT(TRANSPOSE(EXP(D179:H430)-1),EXP(D179:H430)-1)/COUNTA(H179:H430)),$A$3:$A$7))*NORMSINV($A$10)</f>
        <v>-2.0485306004261673E-2</v>
      </c>
      <c r="J178">
        <f t="shared" si="8"/>
        <v>0</v>
      </c>
      <c r="K178" s="130" cm="1">
        <f t="array" ref="K178">SQRT(MMULT(MMULT(TRANSPOSE($A$3:$A$7),MMULT(TRANSPOSE(EXP(D179:$H$506)-1),EXP(D179:$H$506)-1)/COUNTA($H179:H$506)),$A$3:$A$7))*NORMSINV($A$10)</f>
        <v>-2.2801192094623494E-2</v>
      </c>
      <c r="L178">
        <f t="shared" si="9"/>
        <v>0</v>
      </c>
      <c r="M178" s="130">
        <f t="shared" si="10"/>
        <v>-6.4780225538989863E-2</v>
      </c>
      <c r="N178" s="137" cm="1">
        <f t="array" ref="N178">SQRT(MMULT(MMULT(TRANSPOSE($A$3:$A$7),MMULT(TRANSPOSE(EXP(D179:H430)-1),EXP(D179:H430)-1)/COUNTA(H179:H430)),$A$3:$A$7))*(-1/SQRT(2*PI())*EXP(-1*(NORMSINV($A$10))^2/2)/$A$10)</f>
        <v>-2.3469288269367006E-2</v>
      </c>
      <c r="O178" s="136" cm="1">
        <f t="array" ref="O178">SQRT(MMULT(MMULT(TRANSPOSE($A$3:$A$7),MMULT(TRANSPOSE(EXP(D179:$H$506)-1),EXP(D179:$H$506)-1)/COUNTA($H179:H$506)),$A$3:$A$7))*(-1/SQRT(2*PI())*EXP(-1*(NORMSINV($A$10))^2/2)/$A$10)</f>
        <v>-2.6122516795336385E-2</v>
      </c>
      <c r="P178" s="2">
        <f t="shared" si="11"/>
        <v>-7.4216405994271095E-2</v>
      </c>
      <c r="Q178" s="130">
        <v>1.3083467688354293E-3</v>
      </c>
    </row>
    <row r="179" spans="3:17" x14ac:dyDescent="0.2">
      <c r="C179" s="42">
        <v>42877</v>
      </c>
      <c r="D179" s="130">
        <v>6.0578037531836861E-3</v>
      </c>
      <c r="E179" s="130">
        <v>1.1219905160357393E-2</v>
      </c>
      <c r="F179" s="130">
        <v>1.1164898531311139E-2</v>
      </c>
      <c r="G179" s="130">
        <v>8.9120889745647231E-4</v>
      </c>
      <c r="H179" s="130">
        <v>-3.4792952999641646E-4</v>
      </c>
      <c r="I179" s="130" cm="1">
        <f t="array" ref="I179">SQRT(MMULT(MMULT(TRANSPOSE($A$3:$A$7),MMULT(TRANSPOSE(EXP(D180:H431)-1),EXP(D180:H431)-1)/COUNTA(H180:H431)),$A$3:$A$7))*NORMSINV($A$10)</f>
        <v>-2.0527769258740933E-2</v>
      </c>
      <c r="J179">
        <f t="shared" si="8"/>
        <v>0</v>
      </c>
      <c r="K179" s="130" cm="1">
        <f t="array" ref="K179">SQRT(MMULT(MMULT(TRANSPOSE($A$3:$A$7),MMULT(TRANSPOSE(EXP(D180:$H$506)-1),EXP(D180:$H$506)-1)/COUNTA($H180:H$506)),$A$3:$A$7))*NORMSINV($A$10)</f>
        <v>-2.2823726351352748E-2</v>
      </c>
      <c r="L179">
        <f t="shared" si="9"/>
        <v>0</v>
      </c>
      <c r="M179" s="130">
        <f t="shared" si="10"/>
        <v>-6.4914506140007669E-2</v>
      </c>
      <c r="N179" s="137" cm="1">
        <f t="array" ref="N179">SQRT(MMULT(MMULT(TRANSPOSE($A$3:$A$7),MMULT(TRANSPOSE(EXP(D180:H431)-1),EXP(D180:H431)-1)/COUNTA(H180:H431)),$A$3:$A$7))*(-1/SQRT(2*PI())*EXP(-1*(NORMSINV($A$10))^2/2)/$A$10)</f>
        <v>-2.3517936913425429E-2</v>
      </c>
      <c r="O179" s="136" cm="1">
        <f t="array" ref="O179">SQRT(MMULT(MMULT(TRANSPOSE($A$3:$A$7),MMULT(TRANSPOSE(EXP(D180:$H$506)-1),EXP(D180:$H$506)-1)/COUNTA($H180:H$506)),$A$3:$A$7))*(-1/SQRT(2*PI())*EXP(-1*(NORMSINV($A$10))^2/2)/$A$10)</f>
        <v>-2.6148333493754498E-2</v>
      </c>
      <c r="P179" s="2">
        <f t="shared" si="11"/>
        <v>-7.4370246514574523E-2</v>
      </c>
      <c r="Q179" s="130">
        <v>5.8260938937634869E-3</v>
      </c>
    </row>
    <row r="180" spans="3:17" x14ac:dyDescent="0.2">
      <c r="C180" s="42">
        <v>42874</v>
      </c>
      <c r="D180" s="130">
        <v>3.4030915884746223E-3</v>
      </c>
      <c r="E180" s="130">
        <v>1.4075130044519893E-3</v>
      </c>
      <c r="F180" s="130">
        <v>-2.9526620605626876E-4</v>
      </c>
      <c r="G180" s="130">
        <v>8.4421516724414135E-3</v>
      </c>
      <c r="H180" s="130">
        <v>4.2992431841385277E-3</v>
      </c>
      <c r="I180" s="130" cm="1">
        <f t="array" ref="I180">SQRT(MMULT(MMULT(TRANSPOSE($A$3:$A$7),MMULT(TRANSPOSE(EXP(D181:H432)-1),EXP(D181:H432)-1)/COUNTA(H181:H432)),$A$3:$A$7))*NORMSINV($A$10)</f>
        <v>-2.0528397970612657E-2</v>
      </c>
      <c r="J180">
        <f t="shared" si="8"/>
        <v>0</v>
      </c>
      <c r="K180" s="130" cm="1">
        <f t="array" ref="K180">SQRT(MMULT(MMULT(TRANSPOSE($A$3:$A$7),MMULT(TRANSPOSE(EXP(D181:$H$506)-1),EXP(D181:$H$506)-1)/COUNTA($H181:H$506)),$A$3:$A$7))*NORMSINV($A$10)</f>
        <v>-2.2854353421321735E-2</v>
      </c>
      <c r="L180">
        <f t="shared" si="9"/>
        <v>0</v>
      </c>
      <c r="M180" s="130">
        <f t="shared" si="10"/>
        <v>-6.4916494301514305E-2</v>
      </c>
      <c r="N180" s="137" cm="1">
        <f t="array" ref="N180">SQRT(MMULT(MMULT(TRANSPOSE($A$3:$A$7),MMULT(TRANSPOSE(EXP(D181:H432)-1),EXP(D181:H432)-1)/COUNTA(H181:H432)),$A$3:$A$7))*(-1/SQRT(2*PI())*EXP(-1*(NORMSINV($A$10))^2/2)/$A$10)</f>
        <v>-2.3518657206310134E-2</v>
      </c>
      <c r="O180" s="136" cm="1">
        <f t="array" ref="O180">SQRT(MMULT(MMULT(TRANSPOSE($A$3:$A$7),MMULT(TRANSPOSE(EXP(D181:$H$506)-1),EXP(D181:$H$506)-1)/COUNTA($H181:H$506)),$A$3:$A$7))*(-1/SQRT(2*PI())*EXP(-1*(NORMSINV($A$10))^2/2)/$A$10)</f>
        <v>-2.6183421841167943E-2</v>
      </c>
      <c r="P180" s="2">
        <f t="shared" si="11"/>
        <v>-7.4372524280672606E-2</v>
      </c>
      <c r="Q180" s="130">
        <v>3.4617110778581857E-3</v>
      </c>
    </row>
    <row r="181" spans="3:17" x14ac:dyDescent="0.2">
      <c r="C181" s="42">
        <v>42873</v>
      </c>
      <c r="D181" s="130">
        <v>1.5126062341478876E-2</v>
      </c>
      <c r="E181" s="130">
        <v>1.4428181460944168E-2</v>
      </c>
      <c r="F181" s="130">
        <v>3.4026033717746511E-3</v>
      </c>
      <c r="G181" s="130">
        <v>1.6186821847884517E-2</v>
      </c>
      <c r="H181" s="130">
        <v>-4.5312970137019494E-3</v>
      </c>
      <c r="I181" s="130" cm="1">
        <f t="array" ref="I181">SQRT(MMULT(MMULT(TRANSPOSE($A$3:$A$7),MMULT(TRANSPOSE(EXP(D182:H433)-1),EXP(D182:H433)-1)/COUNTA(H182:H433)),$A$3:$A$7))*NORMSINV($A$10)</f>
        <v>-2.0507572684857898E-2</v>
      </c>
      <c r="J181">
        <f t="shared" si="8"/>
        <v>0</v>
      </c>
      <c r="K181" s="130" cm="1">
        <f t="array" ref="K181">SQRT(MMULT(MMULT(TRANSPOSE($A$3:$A$7),MMULT(TRANSPOSE(EXP(D182:$H$506)-1),EXP(D182:$H$506)-1)/COUNTA($H182:H$506)),$A$3:$A$7))*NORMSINV($A$10)</f>
        <v>-2.2860031042576865E-2</v>
      </c>
      <c r="L181">
        <f t="shared" si="9"/>
        <v>0</v>
      </c>
      <c r="M181" s="130">
        <f t="shared" si="10"/>
        <v>-6.4850638965605403E-2</v>
      </c>
      <c r="N181" s="137" cm="1">
        <f t="array" ref="N181">SQRT(MMULT(MMULT(TRANSPOSE($A$3:$A$7),MMULT(TRANSPOSE(EXP(D182:H433)-1),EXP(D182:H433)-1)/COUNTA(H182:H433)),$A$3:$A$7))*(-1/SQRT(2*PI())*EXP(-1*(NORMSINV($A$10))^2/2)/$A$10)</f>
        <v>-2.3494798415303123E-2</v>
      </c>
      <c r="O181" s="136" cm="1">
        <f t="array" ref="O181">SQRT(MMULT(MMULT(TRANSPOSE($A$3:$A$7),MMULT(TRANSPOSE(EXP(D182:$H$506)-1),EXP(D182:$H$506)-1)/COUNTA($H182:H$506)),$A$3:$A$7))*(-1/SQRT(2*PI())*EXP(-1*(NORMSINV($A$10))^2/2)/$A$10)</f>
        <v>-2.6189926490397648E-2</v>
      </c>
      <c r="P181" s="2">
        <f t="shared" si="11"/>
        <v>-7.4297076158872516E-2</v>
      </c>
      <c r="Q181" s="130">
        <v>8.9959402170801291E-3</v>
      </c>
    </row>
    <row r="182" spans="3:17" x14ac:dyDescent="0.2">
      <c r="C182" s="42">
        <v>42872</v>
      </c>
      <c r="D182" s="130">
        <v>-3.4152007131481255E-2</v>
      </c>
      <c r="E182" s="130">
        <v>-2.2305365032038848E-2</v>
      </c>
      <c r="F182" s="130">
        <v>-2.8199817794360427E-2</v>
      </c>
      <c r="G182" s="130">
        <v>-3.9735287013838341E-2</v>
      </c>
      <c r="H182" s="130">
        <v>2.3205382956333854E-4</v>
      </c>
      <c r="I182" s="130" cm="1">
        <f t="array" ref="I182">SQRT(MMULT(MMULT(TRANSPOSE($A$3:$A$7),MMULT(TRANSPOSE(EXP(D183:H434)-1),EXP(D183:H434)-1)/COUNTA(H183:H434)),$A$3:$A$7))*NORMSINV($A$10)</f>
        <v>-2.027505971723835E-2</v>
      </c>
      <c r="J182" s="135">
        <f t="shared" si="8"/>
        <v>1</v>
      </c>
      <c r="K182" s="130" cm="1">
        <f t="array" ref="K182">SQRT(MMULT(MMULT(TRANSPOSE($A$3:$A$7),MMULT(TRANSPOSE(EXP(D183:$H$506)-1),EXP(D183:$H$506)-1)/COUNTA($H183:H$506)),$A$3:$A$7))*NORMSINV($A$10)</f>
        <v>-2.2676478267626504E-2</v>
      </c>
      <c r="L182" s="135">
        <f t="shared" si="9"/>
        <v>1</v>
      </c>
      <c r="M182" s="130">
        <f t="shared" si="10"/>
        <v>-6.4115368402402659E-2</v>
      </c>
      <c r="N182" s="137" cm="1">
        <f t="array" ref="N182">SQRT(MMULT(MMULT(TRANSPOSE($A$3:$A$7),MMULT(TRANSPOSE(EXP(D183:H434)-1),EXP(D183:H434)-1)/COUNTA(H183:H434)),$A$3:$A$7))*(-1/SQRT(2*PI())*EXP(-1*(NORMSINV($A$10))^2/2)/$A$10)</f>
        <v>-2.3228416557873513E-2</v>
      </c>
      <c r="O182" s="136" cm="1">
        <f t="array" ref="O182">SQRT(MMULT(MMULT(TRANSPOSE($A$3:$A$7),MMULT(TRANSPOSE(EXP(D183:$H$506)-1),EXP(D183:$H$506)-1)/COUNTA($H183:H$506)),$A$3:$A$7))*(-1/SQRT(2*PI())*EXP(-1*(NORMSINV($A$10))^2/2)/$A$10)</f>
        <v>-2.5979636588598958E-2</v>
      </c>
      <c r="P182" s="2">
        <f t="shared" si="11"/>
        <v>-7.3454702762048699E-2</v>
      </c>
      <c r="Q182" s="130">
        <v>-2.4432775386706677E-2</v>
      </c>
    </row>
    <row r="183" spans="3:17" x14ac:dyDescent="0.2">
      <c r="C183" s="42">
        <v>42871</v>
      </c>
      <c r="D183" s="130">
        <v>-1.4785299251867379E-3</v>
      </c>
      <c r="E183" s="130">
        <v>8.4198706330162378E-3</v>
      </c>
      <c r="F183" s="130">
        <v>1.9935207611500846E-2</v>
      </c>
      <c r="G183" s="130">
        <v>-3.8193076807694678E-3</v>
      </c>
      <c r="H183" s="130">
        <v>-1.0432769318947409E-3</v>
      </c>
      <c r="I183" s="130" cm="1">
        <f t="array" ref="I183">SQRT(MMULT(MMULT(TRANSPOSE($A$3:$A$7),MMULT(TRANSPOSE(EXP(D184:H435)-1),EXP(D184:H435)-1)/COUNTA(H184:H435)),$A$3:$A$7))*NORMSINV($A$10)</f>
        <v>-2.0373773933483035E-2</v>
      </c>
      <c r="J183">
        <f t="shared" si="8"/>
        <v>0</v>
      </c>
      <c r="K183" s="130" cm="1">
        <f t="array" ref="K183">SQRT(MMULT(MMULT(TRANSPOSE($A$3:$A$7),MMULT(TRANSPOSE(EXP(D184:$H$506)-1),EXP(D184:$H$506)-1)/COUNTA($H184:H$506)),$A$3:$A$7))*NORMSINV($A$10)</f>
        <v>-2.2704242820975645E-2</v>
      </c>
      <c r="L183">
        <f t="shared" si="9"/>
        <v>0</v>
      </c>
      <c r="M183" s="130">
        <f t="shared" si="10"/>
        <v>-6.4427530163174249E-2</v>
      </c>
      <c r="N183" s="137" cm="1">
        <f t="array" ref="N183">SQRT(MMULT(MMULT(TRANSPOSE($A$3:$A$7),MMULT(TRANSPOSE(EXP(D184:H435)-1),EXP(D184:H435)-1)/COUNTA(H184:H435)),$A$3:$A$7))*(-1/SQRT(2*PI())*EXP(-1*(NORMSINV($A$10))^2/2)/$A$10)</f>
        <v>-2.3341509933039552E-2</v>
      </c>
      <c r="O183" s="136" cm="1">
        <f t="array" ref="O183">SQRT(MMULT(MMULT(TRANSPOSE($A$3:$A$7),MMULT(TRANSPOSE(EXP(D184:$H$506)-1),EXP(D184:$H$506)-1)/COUNTA($H184:H$506)),$A$3:$A$7))*(-1/SQRT(2*PI())*EXP(-1*(NORMSINV($A$10))^2/2)/$A$10)</f>
        <v>-2.6011445452283285E-2</v>
      </c>
      <c r="P183" s="2">
        <f t="shared" si="11"/>
        <v>-7.3812335415849306E-2</v>
      </c>
      <c r="Q183" s="130">
        <v>4.4516929157968448E-3</v>
      </c>
    </row>
    <row r="184" spans="3:17" x14ac:dyDescent="0.2">
      <c r="C184" s="42">
        <v>42870</v>
      </c>
      <c r="D184" s="130">
        <v>-2.5656234145972215E-3</v>
      </c>
      <c r="E184" s="130">
        <v>-3.5220896853545686E-3</v>
      </c>
      <c r="F184" s="130">
        <v>7.3091623394578025E-4</v>
      </c>
      <c r="G184" s="130">
        <v>-4.924699010042736E-3</v>
      </c>
      <c r="H184" s="130">
        <v>1.6232057302706113E-3</v>
      </c>
      <c r="I184" s="130" cm="1">
        <f t="array" ref="I184">SQRT(MMULT(MMULT(TRANSPOSE($A$3:$A$7),MMULT(TRANSPOSE(EXP(D185:H436)-1),EXP(D185:H436)-1)/COUNTA(H185:H436)),$A$3:$A$7))*NORMSINV($A$10)</f>
        <v>-2.0391467043347027E-2</v>
      </c>
      <c r="J184">
        <f t="shared" si="8"/>
        <v>0</v>
      </c>
      <c r="K184" s="130" cm="1">
        <f t="array" ref="K184">SQRT(MMULT(MMULT(TRANSPOSE($A$3:$A$7),MMULT(TRANSPOSE(EXP(D185:$H$506)-1),EXP(D185:$H$506)-1)/COUNTA($H185:H$506)),$A$3:$A$7))*NORMSINV($A$10)</f>
        <v>-2.2738368252205151E-2</v>
      </c>
      <c r="L184">
        <f t="shared" si="9"/>
        <v>0</v>
      </c>
      <c r="M184" s="130">
        <f t="shared" si="10"/>
        <v>-6.4483480689236067E-2</v>
      </c>
      <c r="N184" s="137" cm="1">
        <f t="array" ref="N184">SQRT(MMULT(MMULT(TRANSPOSE($A$3:$A$7),MMULT(TRANSPOSE(EXP(D185:H436)-1),EXP(D185:H436)-1)/COUNTA(H185:H436)),$A$3:$A$7))*(-1/SQRT(2*PI())*EXP(-1*(NORMSINV($A$10))^2/2)/$A$10)</f>
        <v>-2.3361780301258277E-2</v>
      </c>
      <c r="O184" s="136" cm="1">
        <f t="array" ref="O184">SQRT(MMULT(MMULT(TRANSPOSE($A$3:$A$7),MMULT(TRANSPOSE(EXP(D185:$H$506)-1),EXP(D185:$H$506)-1)/COUNTA($H185:H$506)),$A$3:$A$7))*(-1/SQRT(2*PI())*EXP(-1*(NORMSINV($A$10))^2/2)/$A$10)</f>
        <v>-2.6050541748070866E-2</v>
      </c>
      <c r="P184" s="2">
        <f t="shared" si="11"/>
        <v>-7.3876435948430769E-2</v>
      </c>
      <c r="Q184" s="130">
        <v>-1.7270229440482414E-3</v>
      </c>
    </row>
    <row r="185" spans="3:17" x14ac:dyDescent="0.2">
      <c r="C185" s="42">
        <v>42867</v>
      </c>
      <c r="D185" s="130">
        <v>1.3869051965024857E-2</v>
      </c>
      <c r="E185" s="130">
        <v>1.4384948916047248E-2</v>
      </c>
      <c r="F185" s="130">
        <v>-1.1692158233145044E-3</v>
      </c>
      <c r="G185" s="130">
        <v>1.4216648172782096E-2</v>
      </c>
      <c r="H185" s="130">
        <v>2.320404880568003E-4</v>
      </c>
      <c r="I185" s="130" cm="1">
        <f t="array" ref="I185">SQRT(MMULT(MMULT(TRANSPOSE($A$3:$A$7),MMULT(TRANSPOSE(EXP(D186:H437)-1),EXP(D186:H437)-1)/COUNTA(H186:H437)),$A$3:$A$7))*NORMSINV($A$10)</f>
        <v>-2.0373573498386838E-2</v>
      </c>
      <c r="J185">
        <f t="shared" si="8"/>
        <v>0</v>
      </c>
      <c r="K185" s="130" cm="1">
        <f t="array" ref="K185">SQRT(MMULT(MMULT(TRANSPOSE($A$3:$A$7),MMULT(TRANSPOSE(EXP(D186:$H$506)-1),EXP(D186:$H$506)-1)/COUNTA($H186:H$506)),$A$3:$A$7))*NORMSINV($A$10)</f>
        <v>-2.2747829269152996E-2</v>
      </c>
      <c r="L185">
        <f t="shared" si="9"/>
        <v>0</v>
      </c>
      <c r="M185" s="130">
        <f t="shared" si="10"/>
        <v>-6.4426896331747238E-2</v>
      </c>
      <c r="N185" s="137" cm="1">
        <f t="array" ref="N185">SQRT(MMULT(MMULT(TRANSPOSE($A$3:$A$7),MMULT(TRANSPOSE(EXP(D186:H437)-1),EXP(D186:H437)-1)/COUNTA(H186:H437)),$A$3:$A$7))*(-1/SQRT(2*PI())*EXP(-1*(NORMSINV($A$10))^2/2)/$A$10)</f>
        <v>-2.3341280301661289E-2</v>
      </c>
      <c r="O185" s="136" cm="1">
        <f t="array" ref="O185">SQRT(MMULT(MMULT(TRANSPOSE($A$3:$A$7),MMULT(TRANSPOSE(EXP(D186:$H$506)-1),EXP(D186:$H$506)-1)/COUNTA($H186:H$506)),$A$3:$A$7))*(-1/SQRT(2*PI())*EXP(-1*(NORMSINV($A$10))^2/2)/$A$10)</f>
        <v>-2.6061380899510642E-2</v>
      </c>
      <c r="P185" s="2">
        <f t="shared" si="11"/>
        <v>-7.3811609257671745E-2</v>
      </c>
      <c r="Q185" s="130">
        <v>8.3672607584941577E-3</v>
      </c>
    </row>
    <row r="186" spans="3:17" x14ac:dyDescent="0.2">
      <c r="C186" s="42">
        <v>42866</v>
      </c>
      <c r="D186" s="130">
        <v>8.6110717800092478E-3</v>
      </c>
      <c r="E186" s="130">
        <v>-1.4025500910794632E-3</v>
      </c>
      <c r="F186" s="130">
        <v>-1.2339531119562427E-2</v>
      </c>
      <c r="G186" s="130">
        <v>-1.0915396272748533E-2</v>
      </c>
      <c r="H186" s="130">
        <v>-3.7067677657495941E-3</v>
      </c>
      <c r="I186" s="130" cm="1">
        <f t="array" ref="I186">SQRT(MMULT(MMULT(TRANSPOSE($A$3:$A$7),MMULT(TRANSPOSE(EXP(D187:H438)-1),EXP(D187:H438)-1)/COUNTA(H187:H438)),$A$3:$A$7))*NORMSINV($A$10)</f>
        <v>-2.0383964936065528E-2</v>
      </c>
      <c r="J186">
        <f t="shared" si="8"/>
        <v>0</v>
      </c>
      <c r="K186" s="130" cm="1">
        <f t="array" ref="K186">SQRT(MMULT(MMULT(TRANSPOSE($A$3:$A$7),MMULT(TRANSPOSE(EXP(D187:$H$506)-1),EXP(D187:$H$506)-1)/COUNTA($H187:H$506)),$A$3:$A$7))*NORMSINV($A$10)</f>
        <v>-2.2777656766072681E-2</v>
      </c>
      <c r="L186">
        <f t="shared" si="9"/>
        <v>0</v>
      </c>
      <c r="M186" s="130">
        <f t="shared" si="10"/>
        <v>-6.4459756942975593E-2</v>
      </c>
      <c r="N186" s="137" cm="1">
        <f t="array" ref="N186">SQRT(MMULT(MMULT(TRANSPOSE($A$3:$A$7),MMULT(TRANSPOSE(EXP(D187:H438)-1),EXP(D187:H438)-1)/COUNTA(H187:H438)),$A$3:$A$7))*(-1/SQRT(2*PI())*EXP(-1*(NORMSINV($A$10))^2/2)/$A$10)</f>
        <v>-2.3353185403121018E-2</v>
      </c>
      <c r="O186" s="136" cm="1">
        <f t="array" ref="O186">SQRT(MMULT(MMULT(TRANSPOSE($A$3:$A$7),MMULT(TRANSPOSE(EXP(D187:$H$506)-1),EXP(D187:$H$506)-1)/COUNTA($H187:H$506)),$A$3:$A$7))*(-1/SQRT(2*PI())*EXP(-1*(NORMSINV($A$10))^2/2)/$A$10)</f>
        <v>-2.6095553204450391E-2</v>
      </c>
      <c r="P186" s="2">
        <f t="shared" si="11"/>
        <v>-7.3849256494059892E-2</v>
      </c>
      <c r="Q186" s="130">
        <v>-3.9145940475588201E-3</v>
      </c>
    </row>
    <row r="187" spans="3:17" x14ac:dyDescent="0.2">
      <c r="C187" s="42">
        <v>42865</v>
      </c>
      <c r="D187" s="130">
        <v>-4.7519917625189556E-3</v>
      </c>
      <c r="E187" s="130">
        <v>-4.0698931029801667E-3</v>
      </c>
      <c r="F187" s="130">
        <v>3.903027315391187E-3</v>
      </c>
      <c r="G187" s="130">
        <v>1.7750777316807322E-2</v>
      </c>
      <c r="H187" s="130">
        <v>1.0412454010267872E-3</v>
      </c>
      <c r="I187" s="130" cm="1">
        <f t="array" ref="I187">SQRT(MMULT(MMULT(TRANSPOSE($A$3:$A$7),MMULT(TRANSPOSE(EXP(D188:H439)-1),EXP(D188:H439)-1)/COUNTA(H188:H439)),$A$3:$A$7))*NORMSINV($A$10)</f>
        <v>-2.055134359386462E-2</v>
      </c>
      <c r="J187">
        <f t="shared" si="8"/>
        <v>0</v>
      </c>
      <c r="K187" s="130" cm="1">
        <f t="array" ref="K187">SQRT(MMULT(MMULT(TRANSPOSE($A$3:$A$7),MMULT(TRANSPOSE(EXP(D188:$H$506)-1),EXP(D188:$H$506)-1)/COUNTA($H188:H$506)),$A$3:$A$7))*NORMSINV($A$10)</f>
        <v>-2.281039040801916E-2</v>
      </c>
      <c r="L187">
        <f t="shared" si="9"/>
        <v>0</v>
      </c>
      <c r="M187" s="130">
        <f t="shared" si="10"/>
        <v>-6.4989054733322629E-2</v>
      </c>
      <c r="N187" s="137" cm="1">
        <f t="array" ref="N187">SQRT(MMULT(MMULT(TRANSPOSE($A$3:$A$7),MMULT(TRANSPOSE(EXP(D188:H439)-1),EXP(D188:H439)-1)/COUNTA(H188:H439)),$A$3:$A$7))*(-1/SQRT(2*PI())*EXP(-1*(NORMSINV($A$10))^2/2)/$A$10)</f>
        <v>-2.3544945192758009E-2</v>
      </c>
      <c r="O187" s="136" cm="1">
        <f t="array" ref="O187">SQRT(MMULT(MMULT(TRANSPOSE($A$3:$A$7),MMULT(TRANSPOSE(EXP(D188:$H$506)-1),EXP(D188:$H$506)-1)/COUNTA($H188:H$506)),$A$3:$A$7))*(-1/SQRT(2*PI())*EXP(-1*(NORMSINV($A$10))^2/2)/$A$10)</f>
        <v>-2.6133054976637166E-2</v>
      </c>
      <c r="P187" s="2">
        <f t="shared" si="11"/>
        <v>-7.4455654192947529E-2</v>
      </c>
      <c r="Q187" s="130">
        <v>2.8118718408181014E-3</v>
      </c>
    </row>
    <row r="188" spans="3:17" x14ac:dyDescent="0.2">
      <c r="C188" s="42">
        <v>42864</v>
      </c>
      <c r="D188" s="130">
        <v>6.3843649954223071E-3</v>
      </c>
      <c r="E188" s="130">
        <v>3.975091759936847E-3</v>
      </c>
      <c r="F188" s="130">
        <v>1.4499099363549479E-3</v>
      </c>
      <c r="G188" s="130">
        <v>6.8825275422892468E-3</v>
      </c>
      <c r="H188" s="130">
        <v>-1.7348448434498325E-3</v>
      </c>
      <c r="I188" s="130" cm="1">
        <f t="array" ref="I188">SQRT(MMULT(MMULT(TRANSPOSE($A$3:$A$7),MMULT(TRANSPOSE(EXP(D189:H440)-1),EXP(D189:H440)-1)/COUNTA(H189:H440)),$A$3:$A$7))*NORMSINV($A$10)</f>
        <v>-2.0545297991386626E-2</v>
      </c>
      <c r="J188">
        <f t="shared" si="8"/>
        <v>0</v>
      </c>
      <c r="K188" s="130" cm="1">
        <f t="array" ref="K188">SQRT(MMULT(MMULT(TRANSPOSE($A$3:$A$7),MMULT(TRANSPOSE(EXP(D189:$H$506)-1),EXP(D189:$H$506)-1)/COUNTA($H189:H$506)),$A$3:$A$7))*NORMSINV($A$10)</f>
        <v>-2.2841915706843532E-2</v>
      </c>
      <c r="L188">
        <f t="shared" si="9"/>
        <v>0</v>
      </c>
      <c r="M188" s="130">
        <f t="shared" si="10"/>
        <v>-6.4969936859664207E-2</v>
      </c>
      <c r="N188" s="137" cm="1">
        <f t="array" ref="N188">SQRT(MMULT(MMULT(TRANSPOSE($A$3:$A$7),MMULT(TRANSPOSE(EXP(D189:H440)-1),EXP(D189:H440)-1)/COUNTA(H189:H440)),$A$3:$A$7))*(-1/SQRT(2*PI())*EXP(-1*(NORMSINV($A$10))^2/2)/$A$10)</f>
        <v>-2.3538018960497259E-2</v>
      </c>
      <c r="O188" s="136" cm="1">
        <f t="array" ref="O188">SQRT(MMULT(MMULT(TRANSPOSE($A$3:$A$7),MMULT(TRANSPOSE(EXP(D189:$H$506)-1),EXP(D189:$H$506)-1)/COUNTA($H189:H$506)),$A$3:$A$7))*(-1/SQRT(2*PI())*EXP(-1*(NORMSINV($A$10))^2/2)/$A$10)</f>
        <v>-2.6169172392981017E-2</v>
      </c>
      <c r="P188" s="2">
        <f t="shared" si="11"/>
        <v>-7.4433751523400218E-2</v>
      </c>
      <c r="Q188" s="130">
        <v>3.4023357339221291E-3</v>
      </c>
    </row>
    <row r="189" spans="3:17" x14ac:dyDescent="0.2">
      <c r="C189" s="42">
        <v>42863</v>
      </c>
      <c r="D189" s="130">
        <v>2.6825654002792691E-2</v>
      </c>
      <c r="E189" s="130">
        <v>1.5813873573876088E-2</v>
      </c>
      <c r="F189" s="130">
        <v>-8.7026223536195736E-4</v>
      </c>
      <c r="G189" s="130">
        <v>-1.4058472011125899E-3</v>
      </c>
      <c r="H189" s="130">
        <v>5.7803943717738167E-4</v>
      </c>
      <c r="I189" s="130" cm="1">
        <f t="array" ref="I189">SQRT(MMULT(MMULT(TRANSPOSE($A$3:$A$7),MMULT(TRANSPOSE(EXP(D190:H441)-1),EXP(D190:H441)-1)/COUNTA(H190:H441)),$A$3:$A$7))*NORMSINV($A$10)</f>
        <v>-2.0567323365396201E-2</v>
      </c>
      <c r="J189">
        <f t="shared" si="8"/>
        <v>0</v>
      </c>
      <c r="K189" s="130" cm="1">
        <f t="array" ref="K189">SQRT(MMULT(MMULT(TRANSPOSE($A$3:$A$7),MMULT(TRANSPOSE(EXP(D190:$H$506)-1),EXP(D190:$H$506)-1)/COUNTA($H190:H$506)),$A$3:$A$7))*NORMSINV($A$10)</f>
        <v>-2.2852281778577573E-2</v>
      </c>
      <c r="L189">
        <f t="shared" si="9"/>
        <v>0</v>
      </c>
      <c r="M189" s="130">
        <f t="shared" si="10"/>
        <v>-6.5039587207851537E-2</v>
      </c>
      <c r="N189" s="137" cm="1">
        <f t="array" ref="N189">SQRT(MMULT(MMULT(TRANSPOSE($A$3:$A$7),MMULT(TRANSPOSE(EXP(D190:H441)-1),EXP(D190:H441)-1)/COUNTA(H190:H441)),$A$3:$A$7))*(-1/SQRT(2*PI())*EXP(-1*(NORMSINV($A$10))^2/2)/$A$10)</f>
        <v>-2.3563252650038623E-2</v>
      </c>
      <c r="O189" s="136" cm="1">
        <f t="array" ref="O189">SQRT(MMULT(MMULT(TRANSPOSE($A$3:$A$7),MMULT(TRANSPOSE(EXP(D190:$H$506)-1),EXP(D190:$H$506)-1)/COUNTA($H190:H$506)),$A$3:$A$7))*(-1/SQRT(2*PI())*EXP(-1*(NORMSINV($A$10))^2/2)/$A$10)</f>
        <v>-2.6181048433577946E-2</v>
      </c>
      <c r="P189" s="2">
        <f t="shared" si="11"/>
        <v>-7.4513547456120502E-2</v>
      </c>
      <c r="Q189" s="130">
        <v>8.286347784843542E-3</v>
      </c>
    </row>
    <row r="190" spans="3:17" x14ac:dyDescent="0.2">
      <c r="C190" s="42">
        <v>42860</v>
      </c>
      <c r="D190" s="130">
        <v>1.6447636362193718E-2</v>
      </c>
      <c r="E190" s="130">
        <v>-3.6117376672682869E-3</v>
      </c>
      <c r="F190" s="130">
        <v>2.7576835201142728E-3</v>
      </c>
      <c r="G190" s="130">
        <v>-4.1420737096716431E-3</v>
      </c>
      <c r="H190" s="130">
        <v>5.7828573074608354E-4</v>
      </c>
      <c r="I190" s="130" cm="1">
        <f t="array" ref="I190">SQRT(MMULT(MMULT(TRANSPOSE($A$3:$A$7),MMULT(TRANSPOSE(EXP(D191:H442)-1),EXP(D191:H442)-1)/COUNTA(H191:H442)),$A$3:$A$7))*NORMSINV($A$10)</f>
        <v>-2.0596908932187463E-2</v>
      </c>
      <c r="J190">
        <f t="shared" si="8"/>
        <v>0</v>
      </c>
      <c r="K190" s="130" cm="1">
        <f t="array" ref="K190">SQRT(MMULT(MMULT(TRANSPOSE($A$3:$A$7),MMULT(TRANSPOSE(EXP(D191:$H$506)-1),EXP(D191:$H$506)-1)/COUNTA($H191:H$506)),$A$3:$A$7))*NORMSINV($A$10)</f>
        <v>-2.2886189919778754E-2</v>
      </c>
      <c r="L190">
        <f t="shared" si="9"/>
        <v>0</v>
      </c>
      <c r="M190" s="130">
        <f t="shared" si="10"/>
        <v>-6.5133144984778971E-2</v>
      </c>
      <c r="N190" s="137" cm="1">
        <f t="array" ref="N190">SQRT(MMULT(MMULT(TRANSPOSE($A$3:$A$7),MMULT(TRANSPOSE(EXP(D191:H442)-1),EXP(D191:H442)-1)/COUNTA(H191:H442)),$A$3:$A$7))*(-1/SQRT(2*PI())*EXP(-1*(NORMSINV($A$10))^2/2)/$A$10)</f>
        <v>-2.3597147784213932E-2</v>
      </c>
      <c r="O190" s="136" cm="1">
        <f t="array" ref="O190">SQRT(MMULT(MMULT(TRANSPOSE($A$3:$A$7),MMULT(TRANSPOSE(EXP(D191:$H$506)-1),EXP(D191:$H$506)-1)/COUNTA($H191:H$506)),$A$3:$A$7))*(-1/SQRT(2*PI())*EXP(-1*(NORMSINV($A$10))^2/2)/$A$10)</f>
        <v>-2.6219895787889538E-2</v>
      </c>
      <c r="P190" s="2">
        <f t="shared" si="11"/>
        <v>-7.4620733281711496E-2</v>
      </c>
      <c r="Q190" s="130">
        <v>2.4369710859164155E-3</v>
      </c>
    </row>
    <row r="191" spans="3:17" x14ac:dyDescent="0.2">
      <c r="C191" s="42">
        <v>42859</v>
      </c>
      <c r="D191" s="130">
        <v>-3.610787754398262E-3</v>
      </c>
      <c r="E191" s="130">
        <v>-3.7262626072510421E-3</v>
      </c>
      <c r="F191" s="130">
        <v>-3.9165213059795421E-3</v>
      </c>
      <c r="G191" s="130">
        <v>1.0612578962271961E-2</v>
      </c>
      <c r="H191" s="130">
        <v>2.3115387471947624E-4</v>
      </c>
      <c r="I191" s="130" cm="1">
        <f t="array" ref="I191">SQRT(MMULT(MMULT(TRANSPOSE($A$3:$A$7),MMULT(TRANSPOSE(EXP(D192:H443)-1),EXP(D192:H443)-1)/COUNTA(H192:H443)),$A$3:$A$7))*NORMSINV($A$10)</f>
        <v>-2.0599544322944374E-2</v>
      </c>
      <c r="J191">
        <f t="shared" si="8"/>
        <v>0</v>
      </c>
      <c r="K191" s="130" cm="1">
        <f t="array" ref="K191">SQRT(MMULT(MMULT(TRANSPOSE($A$3:$A$7),MMULT(TRANSPOSE(EXP(D192:$H$506)-1),EXP(D192:$H$506)-1)/COUNTA($H192:H$506)),$A$3:$A$7))*NORMSINV($A$10)</f>
        <v>-2.2922486765645764E-2</v>
      </c>
      <c r="L191">
        <f t="shared" si="9"/>
        <v>0</v>
      </c>
      <c r="M191" s="130">
        <f t="shared" si="10"/>
        <v>-6.5141478822095353E-2</v>
      </c>
      <c r="N191" s="137" cm="1">
        <f t="array" ref="N191">SQRT(MMULT(MMULT(TRANSPOSE($A$3:$A$7),MMULT(TRANSPOSE(EXP(D192:H443)-1),EXP(D192:H443)-1)/COUNTA(H192:H443)),$A$3:$A$7))*(-1/SQRT(2*PI())*EXP(-1*(NORMSINV($A$10))^2/2)/$A$10)</f>
        <v>-2.3600167057900325E-2</v>
      </c>
      <c r="O191" s="136" cm="1">
        <f t="array" ref="O191">SQRT(MMULT(MMULT(TRANSPOSE($A$3:$A$7),MMULT(TRANSPOSE(EXP(D192:$H$506)-1),EXP(D192:$H$506)-1)/COUNTA($H192:H$506)),$A$3:$A$7))*(-1/SQRT(2*PI())*EXP(-1*(NORMSINV($A$10))^2/2)/$A$10)</f>
        <v>-2.6261479796385406E-2</v>
      </c>
      <c r="P191" s="2">
        <f t="shared" si="11"/>
        <v>-7.4630281063439913E-2</v>
      </c>
      <c r="Q191" s="130">
        <v>-6.6438886695828839E-5</v>
      </c>
    </row>
    <row r="192" spans="3:17" x14ac:dyDescent="0.2">
      <c r="C192" s="42">
        <v>42858</v>
      </c>
      <c r="D192" s="130">
        <v>-3.0549755421357722E-3</v>
      </c>
      <c r="E192" s="130">
        <v>-6.2606844462276641E-3</v>
      </c>
      <c r="F192" s="130">
        <v>-3.1794339326517689E-3</v>
      </c>
      <c r="G192" s="130">
        <v>-5.5121343211574541E-3</v>
      </c>
      <c r="H192" s="130">
        <v>2.4328248236042569E-3</v>
      </c>
      <c r="I192" s="130" cm="1">
        <f t="array" ref="I192">SQRT(MMULT(MMULT(TRANSPOSE($A$3:$A$7),MMULT(TRANSPOSE(EXP(D193:H444)-1),EXP(D193:H444)-1)/COUNTA(H193:H444)),$A$3:$A$7))*NORMSINV($A$10)</f>
        <v>-2.0617955235005463E-2</v>
      </c>
      <c r="J192">
        <f t="shared" si="8"/>
        <v>0</v>
      </c>
      <c r="K192" s="130" cm="1">
        <f t="array" ref="K192">SQRT(MMULT(MMULT(TRANSPOSE($A$3:$A$7),MMULT(TRANSPOSE(EXP(D193:$H$506)-1),EXP(D193:$H$506)-1)/COUNTA($H193:H$506)),$A$3:$A$7))*NORMSINV($A$10)</f>
        <v>-2.295533853579252E-2</v>
      </c>
      <c r="L192">
        <f t="shared" si="9"/>
        <v>0</v>
      </c>
      <c r="M192" s="130">
        <f t="shared" si="10"/>
        <v>-6.5199699238009473E-2</v>
      </c>
      <c r="N192" s="137" cm="1">
        <f t="array" ref="N192">SQRT(MMULT(MMULT(TRANSPOSE($A$3:$A$7),MMULT(TRANSPOSE(EXP(D193:H444)-1),EXP(D193:H444)-1)/COUNTA(H193:H444)),$A$3:$A$7))*(-1/SQRT(2*PI())*EXP(-1*(NORMSINV($A$10))^2/2)/$A$10)</f>
        <v>-2.3621259786628601E-2</v>
      </c>
      <c r="O192" s="136" cm="1">
        <f t="array" ref="O192">SQRT(MMULT(MMULT(TRANSPOSE($A$3:$A$7),MMULT(TRANSPOSE(EXP(D193:$H$506)-1),EXP(D193:$H$506)-1)/COUNTA($H193:H$506)),$A$3:$A$7))*(-1/SQRT(2*PI())*EXP(-1*(NORMSINV($A$10))^2/2)/$A$10)</f>
        <v>-2.629911690386004E-2</v>
      </c>
      <c r="P192" s="2">
        <f t="shared" si="11"/>
        <v>-7.4696982128289333E-2</v>
      </c>
      <c r="Q192" s="130">
        <v>-3.1054019549055546E-3</v>
      </c>
    </row>
    <row r="193" spans="3:17" x14ac:dyDescent="0.2">
      <c r="C193" s="42">
        <v>42857</v>
      </c>
      <c r="D193" s="130">
        <v>6.3244139949495933E-3</v>
      </c>
      <c r="E193" s="130">
        <v>-1.3613324519386682E-3</v>
      </c>
      <c r="F193" s="130">
        <v>-1.5861084665518377E-3</v>
      </c>
      <c r="G193" s="130">
        <v>7.0557764779143909E-3</v>
      </c>
      <c r="H193" s="130">
        <v>-1.0039971450881839E-2</v>
      </c>
      <c r="I193" s="130" cm="1">
        <f t="array" ref="I193">SQRT(MMULT(MMULT(TRANSPOSE($A$3:$A$7),MMULT(TRANSPOSE(EXP(D194:H445)-1),EXP(D194:H445)-1)/COUNTA(H194:H445)),$A$3:$A$7))*NORMSINV($A$10)</f>
        <v>-2.08065736019146E-2</v>
      </c>
      <c r="J193">
        <f t="shared" si="8"/>
        <v>0</v>
      </c>
      <c r="K193" s="130" cm="1">
        <f t="array" ref="K193">SQRT(MMULT(MMULT(TRANSPOSE($A$3:$A$7),MMULT(TRANSPOSE(EXP(D194:$H$506)-1),EXP(D194:$H$506)-1)/COUNTA($H194:H$506)),$A$3:$A$7))*NORMSINV($A$10)</f>
        <v>-2.2991975549386822E-2</v>
      </c>
      <c r="L193">
        <f t="shared" si="9"/>
        <v>0</v>
      </c>
      <c r="M193" s="130">
        <f t="shared" si="10"/>
        <v>-6.5796162885983667E-2</v>
      </c>
      <c r="N193" s="137" cm="1">
        <f t="array" ref="N193">SQRT(MMULT(MMULT(TRANSPOSE($A$3:$A$7),MMULT(TRANSPOSE(EXP(D194:H445)-1),EXP(D194:H445)-1)/COUNTA(H194:H445)),$A$3:$A$7))*(-1/SQRT(2*PI())*EXP(-1*(NORMSINV($A$10))^2/2)/$A$10)</f>
        <v>-2.3837353157406996E-2</v>
      </c>
      <c r="O193" s="136" cm="1">
        <f t="array" ref="O193">SQRT(MMULT(MMULT(TRANSPOSE($A$3:$A$7),MMULT(TRANSPOSE(EXP(D194:$H$506)-1),EXP(D194:$H$506)-1)/COUNTA($H194:H$506)),$A$3:$A$7))*(-1/SQRT(2*PI())*EXP(-1*(NORMSINV($A$10))^2/2)/$A$10)</f>
        <v>-2.6341090630451897E-2</v>
      </c>
      <c r="P193" s="2">
        <f t="shared" si="11"/>
        <v>-7.5380329367212326E-2</v>
      </c>
      <c r="Q193" s="130">
        <v>9.8037147254750098E-5</v>
      </c>
    </row>
    <row r="194" spans="3:17" x14ac:dyDescent="0.2">
      <c r="C194" s="42">
        <v>42856</v>
      </c>
      <c r="D194" s="130">
        <v>2.0191648161434983E-2</v>
      </c>
      <c r="E194" s="130">
        <v>2.4814151938087829E-2</v>
      </c>
      <c r="F194" s="130">
        <v>1.378123628824697E-2</v>
      </c>
      <c r="G194" s="130">
        <v>2.0485248744842578E-2</v>
      </c>
      <c r="H194" s="130">
        <v>-2.7519500975263537E-3</v>
      </c>
      <c r="I194" s="130" cm="1">
        <f t="array" ref="I194">SQRT(MMULT(MMULT(TRANSPOSE($A$3:$A$7),MMULT(TRANSPOSE(EXP(D195:H446)-1),EXP(D195:H446)-1)/COUNTA(H195:H446)),$A$3:$A$7))*NORMSINV($A$10)</f>
        <v>-2.0833306861374832E-2</v>
      </c>
      <c r="J194">
        <f t="shared" si="8"/>
        <v>0</v>
      </c>
      <c r="K194" s="130" cm="1">
        <f t="array" ref="K194">SQRT(MMULT(MMULT(TRANSPOSE($A$3:$A$7),MMULT(TRANSPOSE(EXP(D195:$H$506)-1),EXP(D195:$H$506)-1)/COUNTA($H195:H$506)),$A$3:$A$7))*NORMSINV($A$10)</f>
        <v>-2.2938492433657608E-2</v>
      </c>
      <c r="L194">
        <f t="shared" si="9"/>
        <v>0</v>
      </c>
      <c r="M194" s="130">
        <f t="shared" si="10"/>
        <v>-6.5880700875158252E-2</v>
      </c>
      <c r="N194" s="137" cm="1">
        <f t="array" ref="N194">SQRT(MMULT(MMULT(TRANSPOSE($A$3:$A$7),MMULT(TRANSPOSE(EXP(D195:H446)-1),EXP(D195:H446)-1)/COUNTA(H195:H446)),$A$3:$A$7))*(-1/SQRT(2*PI())*EXP(-1*(NORMSINV($A$10))^2/2)/$A$10)</f>
        <v>-2.3867980504273158E-2</v>
      </c>
      <c r="O194" s="136" cm="1">
        <f t="array" ref="O194">SQRT(MMULT(MMULT(TRANSPOSE($A$3:$A$7),MMULT(TRANSPOSE(EXP(D195:$H$506)-1),EXP(D195:$H$506)-1)/COUNTA($H195:H$506)),$A$3:$A$7))*(-1/SQRT(2*PI())*EXP(-1*(NORMSINV($A$10))^2/2)/$A$10)</f>
        <v>-2.6279816922344646E-2</v>
      </c>
      <c r="P194" s="2">
        <f t="shared" si="11"/>
        <v>-7.5477181541997423E-2</v>
      </c>
      <c r="Q194" s="130">
        <v>1.5469288752039791E-2</v>
      </c>
    </row>
    <row r="195" spans="3:17" x14ac:dyDescent="0.2">
      <c r="C195" s="42">
        <v>42853</v>
      </c>
      <c r="D195" s="130">
        <v>-9.7403121409835741E-4</v>
      </c>
      <c r="E195" s="130">
        <v>7.1716620631847184E-3</v>
      </c>
      <c r="F195" s="130">
        <v>2.7793579830991707E-3</v>
      </c>
      <c r="G195" s="130">
        <v>-5.7652479058868987E-3</v>
      </c>
      <c r="H195" s="130">
        <v>-4.1139260078356223E-3</v>
      </c>
      <c r="I195" s="130" cm="1">
        <f t="array" ref="I195">SQRT(MMULT(MMULT(TRANSPOSE($A$3:$A$7),MMULT(TRANSPOSE(EXP(D196:H447)-1),EXP(D196:H447)-1)/COUNTA(H196:H447)),$A$3:$A$7))*NORMSINV($A$10)</f>
        <v>-2.0929784877480512E-2</v>
      </c>
      <c r="J195">
        <f t="shared" si="8"/>
        <v>0</v>
      </c>
      <c r="K195" s="130" cm="1">
        <f t="array" ref="K195">SQRT(MMULT(MMULT(TRANSPOSE($A$3:$A$7),MMULT(TRANSPOSE(EXP(D196:$H$506)-1),EXP(D196:$H$506)-1)/COUNTA($H196:H$506)),$A$3:$A$7))*NORMSINV($A$10)</f>
        <v>-2.297533057313704E-2</v>
      </c>
      <c r="L195">
        <f t="shared" si="9"/>
        <v>0</v>
      </c>
      <c r="M195" s="130">
        <f t="shared" si="10"/>
        <v>-6.6185791150186607E-2</v>
      </c>
      <c r="N195" s="137" cm="1">
        <f t="array" ref="N195">SQRT(MMULT(MMULT(TRANSPOSE($A$3:$A$7),MMULT(TRANSPOSE(EXP(D196:H447)-1),EXP(D196:H447)-1)/COUNTA(H196:H447)),$A$3:$A$7))*(-1/SQRT(2*PI())*EXP(-1*(NORMSINV($A$10))^2/2)/$A$10)</f>
        <v>-2.397851194428044E-2</v>
      </c>
      <c r="O195" s="136" cm="1">
        <f t="array" ref="O195">SQRT(MMULT(MMULT(TRANSPOSE($A$3:$A$7),MMULT(TRANSPOSE(EXP(D196:$H$506)-1),EXP(D196:$H$506)-1)/COUNTA($H196:H$506)),$A$3:$A$7))*(-1/SQRT(2*PI())*EXP(-1*(NORMSINV($A$10))^2/2)/$A$10)</f>
        <v>-2.6322021071727139E-2</v>
      </c>
      <c r="P195" s="2">
        <f t="shared" si="11"/>
        <v>-7.5826712645478689E-2</v>
      </c>
      <c r="Q195" s="130">
        <v>-1.694058328917783E-4</v>
      </c>
    </row>
    <row r="196" spans="3:17" x14ac:dyDescent="0.2">
      <c r="C196" s="42">
        <v>42852</v>
      </c>
      <c r="D196" s="130">
        <v>7.6508128852352704E-4</v>
      </c>
      <c r="E196" s="130">
        <v>9.9472027629535012E-3</v>
      </c>
      <c r="F196" s="130">
        <v>6.4657671879984691E-3</v>
      </c>
      <c r="G196" s="130">
        <v>1.9192701248615673E-2</v>
      </c>
      <c r="H196" s="130">
        <v>-5.6972644924157103E-4</v>
      </c>
      <c r="I196" s="130" cm="1">
        <f t="array" ref="I196">SQRT(MMULT(MMULT(TRANSPOSE($A$3:$A$7),MMULT(TRANSPOSE(EXP(D197:H448)-1),EXP(D197:H448)-1)/COUNTA(H197:H448)),$A$3:$A$7))*NORMSINV($A$10)</f>
        <v>-2.1106651628788629E-2</v>
      </c>
      <c r="J196">
        <f t="shared" si="8"/>
        <v>0</v>
      </c>
      <c r="K196" s="130" cm="1">
        <f t="array" ref="K196">SQRT(MMULT(MMULT(TRANSPOSE($A$3:$A$7),MMULT(TRANSPOSE(EXP(D197:$H$506)-1),EXP(D197:$H$506)-1)/COUNTA($H197:H$506)),$A$3:$A$7))*NORMSINV($A$10)</f>
        <v>-2.2992622939828521E-2</v>
      </c>
      <c r="L196">
        <f t="shared" si="9"/>
        <v>0</v>
      </c>
      <c r="M196" s="130">
        <f t="shared" si="10"/>
        <v>-6.6745092926674826E-2</v>
      </c>
      <c r="N196" s="137" cm="1">
        <f t="array" ref="N196">SQRT(MMULT(MMULT(TRANSPOSE($A$3:$A$7),MMULT(TRANSPOSE(EXP(D197:H448)-1),EXP(D197:H448)-1)/COUNTA(H197:H448)),$A$3:$A$7))*(-1/SQRT(2*PI())*EXP(-1*(NORMSINV($A$10))^2/2)/$A$10)</f>
        <v>-2.4181141906012674E-2</v>
      </c>
      <c r="O196" s="136" cm="1">
        <f t="array" ref="O196">SQRT(MMULT(MMULT(TRANSPOSE($A$3:$A$7),MMULT(TRANSPOSE(EXP(D197:$H$506)-1),EXP(D197:$H$506)-1)/COUNTA($H197:H$506)),$A$3:$A$7))*(-1/SQRT(2*PI())*EXP(-1*(NORMSINV($A$10))^2/2)/$A$10)</f>
        <v>-2.6341832322711506E-2</v>
      </c>
      <c r="P196" s="2">
        <f t="shared" si="11"/>
        <v>-7.6467484846745315E-2</v>
      </c>
      <c r="Q196" s="130">
        <v>7.2114861977403489E-3</v>
      </c>
    </row>
    <row r="197" spans="3:17" x14ac:dyDescent="0.2">
      <c r="C197" s="42">
        <v>42851</v>
      </c>
      <c r="D197" s="130">
        <v>-5.8984158445185833E-3</v>
      </c>
      <c r="E197" s="130">
        <v>1.8382677128615779E-3</v>
      </c>
      <c r="F197" s="130">
        <v>-1.3261581213085385E-3</v>
      </c>
      <c r="G197" s="130">
        <v>-1.3164652711247678E-2</v>
      </c>
      <c r="H197" s="130">
        <v>-2.5431827696064377E-2</v>
      </c>
      <c r="I197" s="130" cm="1">
        <f t="array" ref="I197">SQRT(MMULT(MMULT(TRANSPOSE($A$3:$A$7),MMULT(TRANSPOSE(EXP(D198:H449)-1),EXP(D198:H449)-1)/COUNTA(H198:H449)),$A$3:$A$7))*NORMSINV($A$10)</f>
        <v>-2.1166575897662344E-2</v>
      </c>
      <c r="J197">
        <f t="shared" ref="J197:J255" si="12">IF(Q197&lt;I197,1,0)</f>
        <v>0</v>
      </c>
      <c r="K197" s="130" cm="1">
        <f t="array" ref="K197">SQRT(MMULT(MMULT(TRANSPOSE($A$3:$A$7),MMULT(TRANSPOSE(EXP(D198:$H$506)-1),EXP(D198:$H$506)-1)/COUNTA($H198:H$506)),$A$3:$A$7))*NORMSINV($A$10)</f>
        <v>-2.3000924418160523E-2</v>
      </c>
      <c r="L197">
        <f t="shared" ref="L197:L255" si="13">IF(Q197&lt;K197,1,0)</f>
        <v>0</v>
      </c>
      <c r="M197" s="130">
        <f t="shared" ref="M197:M255" si="14">I197*SQRT(10)</f>
        <v>-6.6934590103436095E-2</v>
      </c>
      <c r="N197" s="137" cm="1">
        <f t="array" ref="N197">SQRT(MMULT(MMULT(TRANSPOSE($A$3:$A$7),MMULT(TRANSPOSE(EXP(D198:H449)-1),EXP(D198:H449)-1)/COUNTA(H198:H449)),$A$3:$A$7))*(-1/SQRT(2*PI())*EXP(-1*(NORMSINV($A$10))^2/2)/$A$10)</f>
        <v>-2.4249795014745133E-2</v>
      </c>
      <c r="O197" s="136" cm="1">
        <f t="array" ref="O197">SQRT(MMULT(MMULT(TRANSPOSE($A$3:$A$7),MMULT(TRANSPOSE(EXP(D198:$H$506)-1),EXP(D198:$H$506)-1)/COUNTA($H198:H$506)),$A$3:$A$7))*(-1/SQRT(2*PI())*EXP(-1*(NORMSINV($A$10))^2/2)/$A$10)</f>
        <v>-2.63513430318996E-2</v>
      </c>
      <c r="P197" s="2">
        <f t="shared" ref="P197:P255" si="15">N197*SQRT(10)</f>
        <v>-7.6684585038791081E-2</v>
      </c>
      <c r="Q197" s="130">
        <v>-8.7111831403894856E-3</v>
      </c>
    </row>
    <row r="198" spans="3:17" x14ac:dyDescent="0.2">
      <c r="C198" s="42">
        <v>42850</v>
      </c>
      <c r="D198" s="130">
        <v>6.1769502876731592E-3</v>
      </c>
      <c r="E198" s="130">
        <v>2.3142538100217829E-4</v>
      </c>
      <c r="F198" s="130">
        <v>5.7588900915260411E-3</v>
      </c>
      <c r="G198" s="130">
        <v>5.6300564564094838E-2</v>
      </c>
      <c r="H198" s="130">
        <v>5.0122153715993888E-3</v>
      </c>
      <c r="I198" s="130" cm="1">
        <f t="array" ref="I198">SQRT(MMULT(MMULT(TRANSPOSE($A$3:$A$7),MMULT(TRANSPOSE(EXP(D199:H450)-1),EXP(D199:H450)-1)/COUNTA(H199:H450)),$A$3:$A$7))*NORMSINV($A$10)</f>
        <v>-2.1053276580420201E-2</v>
      </c>
      <c r="J198">
        <f t="shared" si="12"/>
        <v>0</v>
      </c>
      <c r="K198" s="130" cm="1">
        <f t="array" ref="K198">SQRT(MMULT(MMULT(TRANSPOSE($A$3:$A$7),MMULT(TRANSPOSE(EXP(D199:$H$506)-1),EXP(D199:$H$506)-1)/COUNTA($H199:H$506)),$A$3:$A$7))*NORMSINV($A$10)</f>
        <v>-2.2951940324079597E-2</v>
      </c>
      <c r="L198">
        <f t="shared" si="13"/>
        <v>0</v>
      </c>
      <c r="M198" s="130">
        <f t="shared" si="14"/>
        <v>-6.6576306203608937E-2</v>
      </c>
      <c r="N198" s="137" cm="1">
        <f t="array" ref="N198">SQRT(MMULT(MMULT(TRANSPOSE($A$3:$A$7),MMULT(TRANSPOSE(EXP(D199:H450)-1),EXP(D199:H450)-1)/COUNTA(H199:H450)),$A$3:$A$7))*(-1/SQRT(2*PI())*EXP(-1*(NORMSINV($A$10))^2/2)/$A$10)</f>
        <v>-2.4119992006846436E-2</v>
      </c>
      <c r="O198" s="136" cm="1">
        <f t="array" ref="O198">SQRT(MMULT(MMULT(TRANSPOSE($A$3:$A$7),MMULT(TRANSPOSE(EXP(D199:$H$506)-1),EXP(D199:$H$506)-1)/COUNTA($H199:H$506)),$A$3:$A$7))*(-1/SQRT(2*PI())*EXP(-1*(NORMSINV($A$10))^2/2)/$A$10)</f>
        <v>-2.6295223693269271E-2</v>
      </c>
      <c r="P198" s="2">
        <f t="shared" si="15"/>
        <v>-7.6274111886690366E-2</v>
      </c>
      <c r="Q198" s="130">
        <v>1.5028685791986216E-2</v>
      </c>
    </row>
    <row r="199" spans="3:17" x14ac:dyDescent="0.2">
      <c r="C199" s="42">
        <v>42849</v>
      </c>
      <c r="D199" s="130">
        <v>9.583447840488651E-3</v>
      </c>
      <c r="E199" s="130">
        <v>9.834230989459734E-3</v>
      </c>
      <c r="F199" s="130">
        <v>1.6874737671429926E-2</v>
      </c>
      <c r="G199" s="130">
        <v>6.6969696408869473E-3</v>
      </c>
      <c r="H199" s="130">
        <v>1.0439638157944974E-2</v>
      </c>
      <c r="I199" s="130" cm="1">
        <f t="array" ref="I199">SQRT(MMULT(MMULT(TRANSPOSE($A$3:$A$7),MMULT(TRANSPOSE(EXP(D200:H451)-1),EXP(D200:H451)-1)/COUNTA(H200:H451)),$A$3:$A$7))*NORMSINV($A$10)</f>
        <v>-2.1123319409233253E-2</v>
      </c>
      <c r="J199">
        <f t="shared" si="12"/>
        <v>0</v>
      </c>
      <c r="K199" s="130" cm="1">
        <f t="array" ref="K199">SQRT(MMULT(MMULT(TRANSPOSE($A$3:$A$7),MMULT(TRANSPOSE(EXP(D200:$H$506)-1),EXP(D200:$H$506)-1)/COUNTA($H200:H$506)),$A$3:$A$7))*NORMSINV($A$10)</f>
        <v>-2.2944951165496726E-2</v>
      </c>
      <c r="L199">
        <f t="shared" si="13"/>
        <v>0</v>
      </c>
      <c r="M199" s="130">
        <f t="shared" si="14"/>
        <v>-6.6797801076419444E-2</v>
      </c>
      <c r="N199" s="137" cm="1">
        <f t="array" ref="N199">SQRT(MMULT(MMULT(TRANSPOSE($A$3:$A$7),MMULT(TRANSPOSE(EXP(D200:H451)-1),EXP(D200:H451)-1)/COUNTA(H200:H451)),$A$3:$A$7))*(-1/SQRT(2*PI())*EXP(-1*(NORMSINV($A$10))^2/2)/$A$10)</f>
        <v>-2.4200237590694364E-2</v>
      </c>
      <c r="O199" s="136" cm="1">
        <f t="array" ref="O199">SQRT(MMULT(MMULT(TRANSPOSE($A$3:$A$7),MMULT(TRANSPOSE(EXP(D200:$H$506)-1),EXP(D200:$H$506)-1)/COUNTA($H200:H$506)),$A$3:$A$7))*(-1/SQRT(2*PI())*EXP(-1*(NORMSINV($A$10))^2/2)/$A$10)</f>
        <v>-2.6287216462256582E-2</v>
      </c>
      <c r="P199" s="2">
        <f t="shared" si="15"/>
        <v>-7.6527870703819834E-2</v>
      </c>
      <c r="Q199" s="130">
        <v>1.0748789634334604E-2</v>
      </c>
    </row>
    <row r="200" spans="3:17" x14ac:dyDescent="0.2">
      <c r="C200" s="42">
        <v>42846</v>
      </c>
      <c r="D200" s="130">
        <v>-1.1941408752229243E-3</v>
      </c>
      <c r="E200" s="130">
        <v>-3.9209075574147823E-3</v>
      </c>
      <c r="F200" s="130">
        <v>1.364691918635037E-2</v>
      </c>
      <c r="G200" s="130">
        <v>1.1899468494984723E-2</v>
      </c>
      <c r="H200" s="130">
        <v>-7.9798007005830989E-3</v>
      </c>
      <c r="I200" s="130" cm="1">
        <f t="array" ref="I200">SQRT(MMULT(MMULT(TRANSPOSE($A$3:$A$7),MMULT(TRANSPOSE(EXP(D201:H452)-1),EXP(D201:H452)-1)/COUNTA(H201:H452)),$A$3:$A$7))*NORMSINV($A$10)</f>
        <v>-2.1149792100952441E-2</v>
      </c>
      <c r="J200">
        <f t="shared" si="12"/>
        <v>0</v>
      </c>
      <c r="K200" s="130" cm="1">
        <f t="array" ref="K200">SQRT(MMULT(MMULT(TRANSPOSE($A$3:$A$7),MMULT(TRANSPOSE(EXP(D201:$H$506)-1),EXP(D201:$H$506)-1)/COUNTA($H201:H$506)),$A$3:$A$7))*NORMSINV($A$10)</f>
        <v>-2.2979946866201997E-2</v>
      </c>
      <c r="L200">
        <f t="shared" si="13"/>
        <v>0</v>
      </c>
      <c r="M200" s="130">
        <f t="shared" si="14"/>
        <v>-6.6881515078047557E-2</v>
      </c>
      <c r="N200" s="137" cm="1">
        <f t="array" ref="N200">SQRT(MMULT(MMULT(TRANSPOSE($A$3:$A$7),MMULT(TRANSPOSE(EXP(D201:H452)-1),EXP(D201:H452)-1)/COUNTA(H201:H452)),$A$3:$A$7))*(-1/SQRT(2*PI())*EXP(-1*(NORMSINV($A$10))^2/2)/$A$10)</f>
        <v>-2.4230566414344571E-2</v>
      </c>
      <c r="O200" s="136" cm="1">
        <f t="array" ref="O200">SQRT(MMULT(MMULT(TRANSPOSE($A$3:$A$7),MMULT(TRANSPOSE(EXP(D201:$H$506)-1),EXP(D201:$H$506)-1)/COUNTA($H201:H$506)),$A$3:$A$7))*(-1/SQRT(2*PI())*EXP(-1*(NORMSINV($A$10))^2/2)/$A$10)</f>
        <v>-2.6327309794905343E-2</v>
      </c>
      <c r="P200" s="2">
        <f t="shared" si="15"/>
        <v>-7.6623778865308079E-2</v>
      </c>
      <c r="Q200" s="130">
        <v>2.5312613288403498E-3</v>
      </c>
    </row>
    <row r="201" spans="3:17" x14ac:dyDescent="0.2">
      <c r="C201" s="42">
        <v>42845</v>
      </c>
      <c r="D201" s="130">
        <v>1.2433158714928493E-2</v>
      </c>
      <c r="E201" s="130">
        <v>3.1755419955802264E-3</v>
      </c>
      <c r="F201" s="130">
        <v>7.0478253908320557E-3</v>
      </c>
      <c r="G201" s="130">
        <v>1.0108992335045825E-2</v>
      </c>
      <c r="H201" s="130">
        <v>-3.0178307171905274E-3</v>
      </c>
      <c r="I201" s="130" cm="1">
        <f t="array" ref="I201">SQRT(MMULT(MMULT(TRANSPOSE($A$3:$A$7),MMULT(TRANSPOSE(EXP(D202:H453)-1),EXP(D202:H453)-1)/COUNTA(H202:H453)),$A$3:$A$7))*NORMSINV($A$10)</f>
        <v>-2.1131633872235153E-2</v>
      </c>
      <c r="J201">
        <f t="shared" si="12"/>
        <v>0</v>
      </c>
      <c r="K201" s="130" cm="1">
        <f t="array" ref="K201">SQRT(MMULT(MMULT(TRANSPOSE($A$3:$A$7),MMULT(TRANSPOSE(EXP(D202:$H$506)-1),EXP(D202:$H$506)-1)/COUNTA($H202:H$506)),$A$3:$A$7))*NORMSINV($A$10)</f>
        <v>-2.3003790167294532E-2</v>
      </c>
      <c r="L201">
        <f t="shared" si="13"/>
        <v>0</v>
      </c>
      <c r="M201" s="130">
        <f t="shared" si="14"/>
        <v>-6.6824093717026647E-2</v>
      </c>
      <c r="N201" s="137" cm="1">
        <f t="array" ref="N201">SQRT(MMULT(MMULT(TRANSPOSE($A$3:$A$7),MMULT(TRANSPOSE(EXP(D202:H453)-1),EXP(D202:H453)-1)/COUNTA(H202:H453)),$A$3:$A$7))*(-1/SQRT(2*PI())*EXP(-1*(NORMSINV($A$10))^2/2)/$A$10)</f>
        <v>-2.4209763175958063E-2</v>
      </c>
      <c r="O201" s="136" cm="1">
        <f t="array" ref="O201">SQRT(MMULT(MMULT(TRANSPOSE($A$3:$A$7),MMULT(TRANSPOSE(EXP(D202:$H$506)-1),EXP(D202:$H$506)-1)/COUNTA($H202:H$506)),$A$3:$A$7))*(-1/SQRT(2*PI())*EXP(-1*(NORMSINV($A$10))^2/2)/$A$10)</f>
        <v>-2.6354626219005507E-2</v>
      </c>
      <c r="P201" s="2">
        <f t="shared" si="15"/>
        <v>-7.6557993249299253E-2</v>
      </c>
      <c r="Q201" s="130">
        <v>5.9822120112377935E-3</v>
      </c>
    </row>
    <row r="202" spans="3:17" x14ac:dyDescent="0.2">
      <c r="C202" s="42">
        <v>42844</v>
      </c>
      <c r="D202" s="130">
        <v>-3.6897504072110452E-3</v>
      </c>
      <c r="E202" s="130">
        <v>-5.0805075456109294E-3</v>
      </c>
      <c r="F202" s="130">
        <v>-5.3670195483738851E-3</v>
      </c>
      <c r="G202" s="130">
        <v>-2.5432326151881606E-2</v>
      </c>
      <c r="H202" s="130">
        <v>-5.6803079107989136E-3</v>
      </c>
      <c r="I202" s="130" cm="1">
        <f t="array" ref="I202">SQRT(MMULT(MMULT(TRANSPOSE($A$3:$A$7),MMULT(TRANSPOSE(EXP(D203:H454)-1),EXP(D203:H454)-1)/COUNTA(H203:H454)),$A$3:$A$7))*NORMSINV($A$10)</f>
        <v>-2.1500451160151271E-2</v>
      </c>
      <c r="J202">
        <f t="shared" si="12"/>
        <v>0</v>
      </c>
      <c r="K202" s="130" cm="1">
        <f t="array" ref="K202">SQRT(MMULT(MMULT(TRANSPOSE($A$3:$A$7),MMULT(TRANSPOSE(EXP(D203:$H$506)-1),EXP(D203:$H$506)-1)/COUNTA($H203:H$506)),$A$3:$A$7))*NORMSINV($A$10)</f>
        <v>-2.3010450273618786E-2</v>
      </c>
      <c r="L202">
        <f t="shared" si="13"/>
        <v>0</v>
      </c>
      <c r="M202" s="130">
        <f t="shared" si="14"/>
        <v>-6.7990396387287683E-2</v>
      </c>
      <c r="N202" s="137" cm="1">
        <f t="array" ref="N202">SQRT(MMULT(MMULT(TRANSPOSE($A$3:$A$7),MMULT(TRANSPOSE(EXP(D203:H454)-1),EXP(D203:H454)-1)/COUNTA(H203:H454)),$A$3:$A$7))*(-1/SQRT(2*PI())*EXP(-1*(NORMSINV($A$10))^2/2)/$A$10)</f>
        <v>-2.4632304057067129E-2</v>
      </c>
      <c r="O202" s="136" cm="1">
        <f t="array" ref="O202">SQRT(MMULT(MMULT(TRANSPOSE($A$3:$A$7),MMULT(TRANSPOSE(EXP(D203:$H$506)-1),EXP(D203:$H$506)-1)/COUNTA($H203:H$506)),$A$3:$A$7))*(-1/SQRT(2*PI())*EXP(-1*(NORMSINV($A$10))^2/2)/$A$10)</f>
        <v>-2.6362256466520288E-2</v>
      </c>
      <c r="P202" s="2">
        <f t="shared" si="15"/>
        <v>-7.7894184838138328E-2</v>
      </c>
      <c r="Q202" s="130">
        <v>-8.9758144708227371E-3</v>
      </c>
    </row>
    <row r="203" spans="3:17" x14ac:dyDescent="0.2">
      <c r="C203" s="42">
        <v>42843</v>
      </c>
      <c r="D203" s="130">
        <v>-4.451630679556064E-3</v>
      </c>
      <c r="E203" s="130">
        <v>1.9825775901634673E-3</v>
      </c>
      <c r="F203" s="130">
        <v>-1.3753038455331771E-3</v>
      </c>
      <c r="G203" s="130">
        <v>-2.6772866329629209E-2</v>
      </c>
      <c r="H203" s="130">
        <v>4.5255866951463232E-3</v>
      </c>
      <c r="I203" s="130" cm="1">
        <f t="array" ref="I203">SQRT(MMULT(MMULT(TRANSPOSE($A$3:$A$7),MMULT(TRANSPOSE(EXP(D204:H455)-1),EXP(D204:H455)-1)/COUNTA(H204:H455)),$A$3:$A$7))*NORMSINV($A$10)</f>
        <v>-2.1490803843790051E-2</v>
      </c>
      <c r="J203">
        <f t="shared" si="12"/>
        <v>0</v>
      </c>
      <c r="K203" s="130" cm="1">
        <f t="array" ref="K203">SQRT(MMULT(MMULT(TRANSPOSE($A$3:$A$7),MMULT(TRANSPOSE(EXP(D204:$H$506)-1),EXP(D204:$H$506)-1)/COUNTA($H204:H$506)),$A$3:$A$7))*NORMSINV($A$10)</f>
        <v>-2.3038140356500321E-2</v>
      </c>
      <c r="L203">
        <f t="shared" si="13"/>
        <v>0</v>
      </c>
      <c r="M203" s="130">
        <f t="shared" si="14"/>
        <v>-6.7959888894278023E-2</v>
      </c>
      <c r="N203" s="137" cm="1">
        <f t="array" ref="N203">SQRT(MMULT(MMULT(TRANSPOSE($A$3:$A$7),MMULT(TRANSPOSE(EXP(D204:H455)-1),EXP(D204:H455)-1)/COUNTA(H204:H455)),$A$3:$A$7))*(-1/SQRT(2*PI())*EXP(-1*(NORMSINV($A$10))^2/2)/$A$10)</f>
        <v>-2.4621251468999364E-2</v>
      </c>
      <c r="O203" s="136" cm="1">
        <f t="array" ref="O203">SQRT(MMULT(MMULT(TRANSPOSE($A$3:$A$7),MMULT(TRANSPOSE(EXP(D204:$H$506)-1),EXP(D204:$H$506)-1)/COUNTA($H204:H$506)),$A$3:$A$7))*(-1/SQRT(2*PI())*EXP(-1*(NORMSINV($A$10))^2/2)/$A$10)</f>
        <v>-2.6393980012032088E-2</v>
      </c>
      <c r="P203" s="2">
        <f t="shared" si="15"/>
        <v>-7.7859233485804591E-2</v>
      </c>
      <c r="Q203" s="130">
        <v>-5.1426717673873331E-3</v>
      </c>
    </row>
    <row r="204" spans="3:17" x14ac:dyDescent="0.2">
      <c r="C204" s="42">
        <v>42842</v>
      </c>
      <c r="D204" s="130">
        <v>5.5146287587343173E-3</v>
      </c>
      <c r="E204" s="130">
        <v>1.9388747541817009E-2</v>
      </c>
      <c r="F204" s="130">
        <v>8.1270673227645338E-3</v>
      </c>
      <c r="G204" s="130">
        <v>2.9846803370329921E-2</v>
      </c>
      <c r="H204" s="130">
        <v>3.9907704413613184E-3</v>
      </c>
      <c r="I204" s="130" cm="1">
        <f t="array" ref="I204">SQRT(MMULT(MMULT(TRANSPOSE($A$3:$A$7),MMULT(TRANSPOSE(EXP(D205:H456)-1),EXP(D205:H456)-1)/COUNTA(H205:H456)),$A$3:$A$7))*NORMSINV($A$10)</f>
        <v>-2.1400320072562193E-2</v>
      </c>
      <c r="J204">
        <f t="shared" si="12"/>
        <v>0</v>
      </c>
      <c r="K204" s="130" cm="1">
        <f t="array" ref="K204">SQRT(MMULT(MMULT(TRANSPOSE($A$3:$A$7),MMULT(TRANSPOSE(EXP(D205:$H$506)-1),EXP(D205:$H$506)-1)/COUNTA($H205:H$506)),$A$3:$A$7))*NORMSINV($A$10)</f>
        <v>-2.3005244835025841E-2</v>
      </c>
      <c r="L204">
        <f t="shared" si="13"/>
        <v>0</v>
      </c>
      <c r="M204" s="130">
        <f t="shared" si="14"/>
        <v>-6.7673754085916374E-2</v>
      </c>
      <c r="N204" s="137" cm="1">
        <f t="array" ref="N204">SQRT(MMULT(MMULT(TRANSPOSE($A$3:$A$7),MMULT(TRANSPOSE(EXP(D205:H456)-1),EXP(D205:H456)-1)/COUNTA(H205:H456)),$A$3:$A$7))*(-1/SQRT(2*PI())*EXP(-1*(NORMSINV($A$10))^2/2)/$A$10)</f>
        <v>-2.4517587422672484E-2</v>
      </c>
      <c r="O204" s="136" cm="1">
        <f t="array" ref="O204">SQRT(MMULT(MMULT(TRANSPOSE($A$3:$A$7),MMULT(TRANSPOSE(EXP(D205:$H$506)-1),EXP(D205:$H$506)-1)/COUNTA($H205:H$506)),$A$3:$A$7))*(-1/SQRT(2*PI())*EXP(-1*(NORMSINV($A$10))^2/2)/$A$10)</f>
        <v>-2.6356292780213581E-2</v>
      </c>
      <c r="P204" s="2">
        <f t="shared" si="15"/>
        <v>-7.7531418987942441E-2</v>
      </c>
      <c r="Q204" s="130">
        <v>1.3512680389322162E-2</v>
      </c>
    </row>
    <row r="205" spans="3:17" x14ac:dyDescent="0.2">
      <c r="C205" s="42">
        <v>42838</v>
      </c>
      <c r="D205" s="130">
        <v>-5.3029456424181134E-3</v>
      </c>
      <c r="E205" s="130">
        <v>-1.2982379248657513E-2</v>
      </c>
      <c r="F205" s="130">
        <v>-4.3017995836237798E-3</v>
      </c>
      <c r="G205" s="130">
        <v>-6.3470413597365117E-3</v>
      </c>
      <c r="H205" s="130">
        <v>-3.1053038473468127E-3</v>
      </c>
      <c r="I205" s="130" cm="1">
        <f t="array" ref="I205">SQRT(MMULT(MMULT(TRANSPOSE($A$3:$A$7),MMULT(TRANSPOSE(EXP(D206:H457)-1),EXP(D206:H457)-1)/COUNTA(H206:H457)),$A$3:$A$7))*NORMSINV($A$10)</f>
        <v>-2.1387965533052639E-2</v>
      </c>
      <c r="J205">
        <f t="shared" si="12"/>
        <v>0</v>
      </c>
      <c r="K205" s="130" cm="1">
        <f t="array" ref="K205">SQRT(MMULT(MMULT(TRANSPOSE($A$3:$A$7),MMULT(TRANSPOSE(EXP(D206:$H$506)-1),EXP(D206:$H$506)-1)/COUNTA($H206:H$506)),$A$3:$A$7))*NORMSINV($A$10)</f>
        <v>-2.3027535145219311E-2</v>
      </c>
      <c r="L205">
        <f t="shared" si="13"/>
        <v>0</v>
      </c>
      <c r="M205" s="130">
        <f t="shared" si="14"/>
        <v>-6.763468560162364E-2</v>
      </c>
      <c r="N205" s="137" cm="1">
        <f t="array" ref="N205">SQRT(MMULT(MMULT(TRANSPOSE($A$3:$A$7),MMULT(TRANSPOSE(EXP(D206:H457)-1),EXP(D206:H457)-1)/COUNTA(H206:H457)),$A$3:$A$7))*(-1/SQRT(2*PI())*EXP(-1*(NORMSINV($A$10))^2/2)/$A$10)</f>
        <v>-2.4503433265096089E-2</v>
      </c>
      <c r="O205" s="136" cm="1">
        <f t="array" ref="O205">SQRT(MMULT(MMULT(TRANSPOSE($A$3:$A$7),MMULT(TRANSPOSE(EXP(D206:$H$506)-1),EXP(D206:$H$506)-1)/COUNTA($H206:H$506)),$A$3:$A$7))*(-1/SQRT(2*PI())*EXP(-1*(NORMSINV($A$10))^2/2)/$A$10)</f>
        <v>-2.6381829997740882E-2</v>
      </c>
      <c r="P205" s="2">
        <f t="shared" si="15"/>
        <v>-7.7486659611640099E-2</v>
      </c>
      <c r="Q205" s="130">
        <v>-6.3814740851207098E-3</v>
      </c>
    </row>
    <row r="206" spans="3:17" x14ac:dyDescent="0.2">
      <c r="C206" s="42">
        <v>42837</v>
      </c>
      <c r="D206" s="130">
        <v>1.1993053202646118E-3</v>
      </c>
      <c r="E206" s="130">
        <v>-6.8164827502352225E-3</v>
      </c>
      <c r="F206" s="130">
        <v>-3.8252677391408746E-3</v>
      </c>
      <c r="G206" s="130">
        <v>-3.6088871534796377E-3</v>
      </c>
      <c r="H206" s="130">
        <v>5.6631867440569642E-3</v>
      </c>
      <c r="I206" s="130" cm="1">
        <f t="array" ref="I206">SQRT(MMULT(MMULT(TRANSPOSE($A$3:$A$7),MMULT(TRANSPOSE(EXP(D207:H458)-1),EXP(D207:H458)-1)/COUNTA(H207:H458)),$A$3:$A$7))*NORMSINV($A$10)</f>
        <v>-2.147712233999843E-2</v>
      </c>
      <c r="J206">
        <f t="shared" si="12"/>
        <v>0</v>
      </c>
      <c r="K206" s="130" cm="1">
        <f t="array" ref="K206">SQRT(MMULT(MMULT(TRANSPOSE($A$3:$A$7),MMULT(TRANSPOSE(EXP(D207:$H$506)-1),EXP(D207:$H$506)-1)/COUNTA($H207:H$506)),$A$3:$A$7))*NORMSINV($A$10)</f>
        <v>-2.3065041004281257E-2</v>
      </c>
      <c r="L206">
        <f t="shared" si="13"/>
        <v>0</v>
      </c>
      <c r="M206" s="130">
        <f t="shared" si="14"/>
        <v>-6.7916624180480265E-2</v>
      </c>
      <c r="N206" s="137" cm="1">
        <f t="array" ref="N206">SQRT(MMULT(MMULT(TRANSPOSE($A$3:$A$7),MMULT(TRANSPOSE(EXP(D207:H458)-1),EXP(D207:H458)-1)/COUNTA(H207:H458)),$A$3:$A$7))*(-1/SQRT(2*PI())*EXP(-1*(NORMSINV($A$10))^2/2)/$A$10)</f>
        <v>-2.4605577055525765E-2</v>
      </c>
      <c r="O206" s="136" cm="1">
        <f t="array" ref="O206">SQRT(MMULT(MMULT(TRANSPOSE($A$3:$A$7),MMULT(TRANSPOSE(EXP(D207:$H$506)-1),EXP(D207:$H$506)-1)/COUNTA($H207:H$506)),$A$3:$A$7))*(-1/SQRT(2*PI())*EXP(-1*(NORMSINV($A$10))^2/2)/$A$10)</f>
        <v>-2.6424799129758335E-2</v>
      </c>
      <c r="P206" s="2">
        <f t="shared" si="15"/>
        <v>-7.7809666638240779E-2</v>
      </c>
      <c r="Q206" s="130">
        <v>-1.4668738447723179E-3</v>
      </c>
    </row>
    <row r="207" spans="3:17" x14ac:dyDescent="0.2">
      <c r="C207" s="42">
        <v>42836</v>
      </c>
      <c r="D207" s="130">
        <v>-1.0814587081279315E-2</v>
      </c>
      <c r="E207" s="130">
        <v>-5.1729894241291825E-3</v>
      </c>
      <c r="F207" s="130">
        <v>-7.6303428745693965E-4</v>
      </c>
      <c r="G207" s="130">
        <v>3.469815966911545E-3</v>
      </c>
      <c r="H207" s="130">
        <v>3.4580066414065759E-3</v>
      </c>
      <c r="I207" s="130" cm="1">
        <f t="array" ref="I207">SQRT(MMULT(MMULT(TRANSPOSE($A$3:$A$7),MMULT(TRANSPOSE(EXP(D208:H459)-1),EXP(D208:H459)-1)/COUNTA(H208:H459)),$A$3:$A$7))*NORMSINV($A$10)</f>
        <v>-2.158600991699846E-2</v>
      </c>
      <c r="J207">
        <f t="shared" si="12"/>
        <v>0</v>
      </c>
      <c r="K207" s="130" cm="1">
        <f t="array" ref="K207">SQRT(MMULT(MMULT(TRANSPOSE($A$3:$A$7),MMULT(TRANSPOSE(EXP(D208:$H$506)-1),EXP(D208:$H$506)-1)/COUNTA($H208:H$506)),$A$3:$A$7))*NORMSINV($A$10)</f>
        <v>-2.3102092973502086E-2</v>
      </c>
      <c r="L207">
        <f t="shared" si="13"/>
        <v>0</v>
      </c>
      <c r="M207" s="130">
        <f t="shared" si="14"/>
        <v>-6.826095693269732E-2</v>
      </c>
      <c r="N207" s="137" cm="1">
        <f t="array" ref="N207">SQRT(MMULT(MMULT(TRANSPOSE($A$3:$A$7),MMULT(TRANSPOSE(EXP(D208:H459)-1),EXP(D208:H459)-1)/COUNTA(H208:H459)),$A$3:$A$7))*(-1/SQRT(2*PI())*EXP(-1*(NORMSINV($A$10))^2/2)/$A$10)</f>
        <v>-2.4730325689157839E-2</v>
      </c>
      <c r="O207" s="136" cm="1">
        <f t="array" ref="O207">SQRT(MMULT(MMULT(TRANSPOSE($A$3:$A$7),MMULT(TRANSPOSE(EXP(D208:$H$506)-1),EXP(D208:$H$506)-1)/COUNTA($H208:H$506)),$A$3:$A$7))*(-1/SQRT(2*PI())*EXP(-1*(NORMSINV($A$10))^2/2)/$A$10)</f>
        <v>-2.6467248256288857E-2</v>
      </c>
      <c r="P207" s="2">
        <f t="shared" si="15"/>
        <v>-7.8204156455512014E-2</v>
      </c>
      <c r="Q207" s="130">
        <v>-1.9477720570692629E-3</v>
      </c>
    </row>
    <row r="208" spans="3:17" x14ac:dyDescent="0.2">
      <c r="C208" s="42">
        <v>42835</v>
      </c>
      <c r="D208" s="130">
        <v>-1.1867481461276127E-3</v>
      </c>
      <c r="E208" s="130">
        <v>1.3496889660655546E-2</v>
      </c>
      <c r="F208" s="130">
        <v>-2.2867048085163585E-3</v>
      </c>
      <c r="G208" s="130">
        <v>5.1575593972543075E-3</v>
      </c>
      <c r="H208" s="130">
        <v>2.9096348893371923E-3</v>
      </c>
      <c r="I208" s="130" cm="1">
        <f t="array" ref="I208">SQRT(MMULT(MMULT(TRANSPOSE($A$3:$A$7),MMULT(TRANSPOSE(EXP(D209:H460)-1),EXP(D209:H460)-1)/COUNTA(H209:H460)),$A$3:$A$7))*NORMSINV($A$10)</f>
        <v>-2.158278213504974E-2</v>
      </c>
      <c r="J208">
        <f t="shared" si="12"/>
        <v>0</v>
      </c>
      <c r="K208" s="130" cm="1">
        <f t="array" ref="K208">SQRT(MMULT(MMULT(TRANSPOSE($A$3:$A$7),MMULT(TRANSPOSE(EXP(D209:$H$506)-1),EXP(D209:$H$506)-1)/COUNTA($H209:H$506)),$A$3:$A$7))*NORMSINV($A$10)</f>
        <v>-2.3135621024427715E-2</v>
      </c>
      <c r="L208">
        <f t="shared" si="13"/>
        <v>0</v>
      </c>
      <c r="M208" s="130">
        <f t="shared" si="14"/>
        <v>-6.8250749789948995E-2</v>
      </c>
      <c r="N208" s="137" cm="1">
        <f t="array" ref="N208">SQRT(MMULT(MMULT(TRANSPOSE($A$3:$A$7),MMULT(TRANSPOSE(EXP(D209:H460)-1),EXP(D209:H460)-1)/COUNTA(H209:H460)),$A$3:$A$7))*(-1/SQRT(2*PI())*EXP(-1*(NORMSINV($A$10))^2/2)/$A$10)</f>
        <v>-2.4726627733901059E-2</v>
      </c>
      <c r="O208" s="136" cm="1">
        <f t="array" ref="O208">SQRT(MMULT(MMULT(TRANSPOSE($A$3:$A$7),MMULT(TRANSPOSE(EXP(D209:$H$506)-1),EXP(D209:$H$506)-1)/COUNTA($H209:H$506)),$A$3:$A$7))*(-1/SQRT(2*PI())*EXP(-1*(NORMSINV($A$10))^2/2)/$A$10)</f>
        <v>-2.6505660154657374E-2</v>
      </c>
      <c r="P208" s="2">
        <f t="shared" si="15"/>
        <v>-7.8192462494215201E-2</v>
      </c>
      <c r="Q208" s="130">
        <v>3.6406003597634585E-3</v>
      </c>
    </row>
    <row r="209" spans="3:17" x14ac:dyDescent="0.2">
      <c r="C209" s="42">
        <v>42832</v>
      </c>
      <c r="D209" s="130">
        <v>-2.2300110855431672E-3</v>
      </c>
      <c r="E209" s="130">
        <v>-3.7922193336413462E-3</v>
      </c>
      <c r="F209" s="130">
        <v>-7.6107974082114446E-4</v>
      </c>
      <c r="G209" s="130">
        <v>-4.3925745149080075E-3</v>
      </c>
      <c r="H209" s="130">
        <v>-1.9031808892549247E-3</v>
      </c>
      <c r="I209" s="130" cm="1">
        <f t="array" ref="I209">SQRT(MMULT(MMULT(TRANSPOSE($A$3:$A$7),MMULT(TRANSPOSE(EXP(D210:H461)-1),EXP(D210:H461)-1)/COUNTA(H210:H461)),$A$3:$A$7))*NORMSINV($A$10)</f>
        <v>-2.1579404040556263E-2</v>
      </c>
      <c r="J209">
        <f t="shared" si="12"/>
        <v>0</v>
      </c>
      <c r="K209" s="130" cm="1">
        <f t="array" ref="K209">SQRT(MMULT(MMULT(TRANSPOSE($A$3:$A$7),MMULT(TRANSPOSE(EXP(D210:$H$506)-1),EXP(D210:$H$506)-1)/COUNTA($H210:H$506)),$A$3:$A$7))*NORMSINV($A$10)</f>
        <v>-2.3171855711188107E-2</v>
      </c>
      <c r="L209">
        <f t="shared" si="13"/>
        <v>0</v>
      </c>
      <c r="M209" s="130">
        <f t="shared" si="14"/>
        <v>-6.8240067317198339E-2</v>
      </c>
      <c r="N209" s="137" cm="1">
        <f t="array" ref="N209">SQRT(MMULT(MMULT(TRANSPOSE($A$3:$A$7),MMULT(TRANSPOSE(EXP(D210:H461)-1),EXP(D210:H461)-1)/COUNTA(H210:H461)),$A$3:$A$7))*(-1/SQRT(2*PI())*EXP(-1*(NORMSINV($A$10))^2/2)/$A$10)</f>
        <v>-2.4722757570894854E-2</v>
      </c>
      <c r="O209" s="136" cm="1">
        <f t="array" ref="O209">SQRT(MMULT(MMULT(TRANSPOSE($A$3:$A$7),MMULT(TRANSPOSE(EXP(D210:$H$506)-1),EXP(D210:$H$506)-1)/COUNTA($H210:H$506)),$A$3:$A$7))*(-1/SQRT(2*PI())*EXP(-1*(NORMSINV($A$10))^2/2)/$A$10)</f>
        <v>-2.6547172949670194E-2</v>
      </c>
      <c r="P209" s="2">
        <f t="shared" si="15"/>
        <v>-7.8180223964199463E-2</v>
      </c>
      <c r="Q209" s="130">
        <v>-2.611533372034291E-3</v>
      </c>
    </row>
    <row r="210" spans="3:17" x14ac:dyDescent="0.2">
      <c r="C210" s="42">
        <v>42831</v>
      </c>
      <c r="D210" s="130">
        <v>-2.502606770463653E-3</v>
      </c>
      <c r="E210" s="130">
        <v>-1.2171253447916568E-2</v>
      </c>
      <c r="F210" s="130">
        <v>2.5897234288631194E-3</v>
      </c>
      <c r="G210" s="130">
        <v>8.3525895724650533E-4</v>
      </c>
      <c r="H210" s="130">
        <v>-6.3556700832571233E-3</v>
      </c>
      <c r="I210" s="130" cm="1">
        <f t="array" ref="I210">SQRT(MMULT(MMULT(TRANSPOSE($A$3:$A$7),MMULT(TRANSPOSE(EXP(D211:H462)-1),EXP(D211:H462)-1)/COUNTA(H211:H462)),$A$3:$A$7))*NORMSINV($A$10)</f>
        <v>-2.1649450925624539E-2</v>
      </c>
      <c r="J210">
        <f t="shared" si="12"/>
        <v>0</v>
      </c>
      <c r="K210" s="130" cm="1">
        <f t="array" ref="K210">SQRT(MMULT(MMULT(TRANSPOSE($A$3:$A$7),MMULT(TRANSPOSE(EXP(D211:$H$506)-1),EXP(D211:$H$506)-1)/COUNTA($H211:H$506)),$A$3:$A$7))*NORMSINV($A$10)</f>
        <v>-2.3206137062490594E-2</v>
      </c>
      <c r="L210">
        <f t="shared" si="13"/>
        <v>0</v>
      </c>
      <c r="M210" s="130">
        <f t="shared" si="14"/>
        <v>-6.8461575017014123E-2</v>
      </c>
      <c r="N210" s="137" cm="1">
        <f t="array" ref="N210">SQRT(MMULT(MMULT(TRANSPOSE($A$3:$A$7),MMULT(TRANSPOSE(EXP(D211:H462)-1),EXP(D211:H462)-1)/COUNTA(H211:H462)),$A$3:$A$7))*(-1/SQRT(2*PI())*EXP(-1*(NORMSINV($A$10))^2/2)/$A$10)</f>
        <v>-2.4803007801850473E-2</v>
      </c>
      <c r="O210" s="136" cm="1">
        <f t="array" ref="O210">SQRT(MMULT(MMULT(TRANSPOSE($A$3:$A$7),MMULT(TRANSPOSE(EXP(D211:$H$506)-1),EXP(D211:$H$506)-1)/COUNTA($H211:H$506)),$A$3:$A$7))*(-1/SQRT(2*PI())*EXP(-1*(NORMSINV($A$10))^2/2)/$A$10)</f>
        <v>-2.6586447877553338E-2</v>
      </c>
      <c r="P210" s="2">
        <f t="shared" si="15"/>
        <v>-7.8433997476773779E-2</v>
      </c>
      <c r="Q210" s="130">
        <v>-3.5007578378712179E-3</v>
      </c>
    </row>
    <row r="211" spans="3:17" x14ac:dyDescent="0.2">
      <c r="C211" s="42">
        <v>42830</v>
      </c>
      <c r="D211" s="130">
        <v>-5.1942038193522775E-3</v>
      </c>
      <c r="E211" s="130">
        <v>2.6980892393303701E-3</v>
      </c>
      <c r="F211" s="130">
        <v>-2.5897234288631086E-3</v>
      </c>
      <c r="G211" s="130">
        <v>-1.3005198743469127E-2</v>
      </c>
      <c r="H211" s="130">
        <v>6.6703291556564025E-4</v>
      </c>
      <c r="I211" s="130" cm="1">
        <f t="array" ref="I211">SQRT(MMULT(MMULT(TRANSPOSE($A$3:$A$7),MMULT(TRANSPOSE(EXP(D212:H463)-1),EXP(D212:H463)-1)/COUNTA(H212:H463)),$A$3:$A$7))*NORMSINV($A$10)</f>
        <v>-2.1702794264825988E-2</v>
      </c>
      <c r="J211">
        <f t="shared" si="12"/>
        <v>0</v>
      </c>
      <c r="K211" s="130" cm="1">
        <f t="array" ref="K211">SQRT(MMULT(MMULT(TRANSPOSE($A$3:$A$7),MMULT(TRANSPOSE(EXP(D212:$H$506)-1),EXP(D212:$H$506)-1)/COUNTA($H212:H$506)),$A$3:$A$7))*NORMSINV($A$10)</f>
        <v>-2.3240701271709741E-2</v>
      </c>
      <c r="L211">
        <f t="shared" si="13"/>
        <v>0</v>
      </c>
      <c r="M211" s="130">
        <f t="shared" si="14"/>
        <v>-6.863026146688965E-2</v>
      </c>
      <c r="N211" s="137" cm="1">
        <f t="array" ref="N211">SQRT(MMULT(MMULT(TRANSPOSE($A$3:$A$7),MMULT(TRANSPOSE(EXP(D212:H463)-1),EXP(D212:H463)-1)/COUNTA(H212:H463)),$A$3:$A$7))*(-1/SQRT(2*PI())*EXP(-1*(NORMSINV($A$10))^2/2)/$A$10)</f>
        <v>-2.4864121372949143E-2</v>
      </c>
      <c r="O211" s="136" cm="1">
        <f t="array" ref="O211">SQRT(MMULT(MMULT(TRANSPOSE($A$3:$A$7),MMULT(TRANSPOSE(EXP(D212:$H$506)-1),EXP(D212:$H$506)-1)/COUNTA($H212:H$506)),$A$3:$A$7))*(-1/SQRT(2*PI())*EXP(-1*(NORMSINV($A$10))^2/2)/$A$10)</f>
        <v>-2.6626046865715784E-2</v>
      </c>
      <c r="P211" s="2">
        <f t="shared" si="15"/>
        <v>-7.8627255557392209E-2</v>
      </c>
      <c r="Q211" s="130">
        <v>-3.4638238062042102E-3</v>
      </c>
    </row>
    <row r="212" spans="3:17" x14ac:dyDescent="0.2">
      <c r="C212" s="42">
        <v>42829</v>
      </c>
      <c r="D212" s="130">
        <v>7.4183076603610608E-3</v>
      </c>
      <c r="E212" s="130">
        <v>1.7038354695722291E-2</v>
      </c>
      <c r="F212" s="130">
        <v>2.7422587773322446E-3</v>
      </c>
      <c r="G212" s="130">
        <v>-9.712120727068712E-3</v>
      </c>
      <c r="H212" s="130">
        <v>2.5613865210465025E-3</v>
      </c>
      <c r="I212" s="130" cm="1">
        <f t="array" ref="I212">SQRT(MMULT(MMULT(TRANSPOSE($A$3:$A$7),MMULT(TRANSPOSE(EXP(D213:H464)-1),EXP(D213:H464)-1)/COUNTA(H213:H464)),$A$3:$A$7))*NORMSINV($A$10)</f>
        <v>-2.171795867616929E-2</v>
      </c>
      <c r="J212">
        <f t="shared" si="12"/>
        <v>0</v>
      </c>
      <c r="K212" s="130" cm="1">
        <f t="array" ref="K212">SQRT(MMULT(MMULT(TRANSPOSE($A$3:$A$7),MMULT(TRANSPOSE(EXP(D213:$H$506)-1),EXP(D213:$H$506)-1)/COUNTA($H213:H$506)),$A$3:$A$7))*NORMSINV($A$10)</f>
        <v>-2.327369048984915E-2</v>
      </c>
      <c r="L212">
        <f t="shared" si="13"/>
        <v>0</v>
      </c>
      <c r="M212" s="130">
        <f t="shared" si="14"/>
        <v>-6.8678215546110186E-2</v>
      </c>
      <c r="N212" s="137" cm="1">
        <f t="array" ref="N212">SQRT(MMULT(MMULT(TRANSPOSE($A$3:$A$7),MMULT(TRANSPOSE(EXP(D213:H464)-1),EXP(D213:H464)-1)/COUNTA(H213:H464)),$A$3:$A$7))*(-1/SQRT(2*PI())*EXP(-1*(NORMSINV($A$10))^2/2)/$A$10)</f>
        <v>-2.4881494700991068E-2</v>
      </c>
      <c r="O212" s="136" cm="1">
        <f t="array" ref="O212">SQRT(MMULT(MMULT(TRANSPOSE($A$3:$A$7),MMULT(TRANSPOSE(EXP(D213:$H$506)-1),EXP(D213:$H$506)-1)/COUNTA($H213:H$506)),$A$3:$A$7))*(-1/SQRT(2*PI())*EXP(-1*(NORMSINV($A$10))^2/2)/$A$10)</f>
        <v>-2.6663841442478943E-2</v>
      </c>
      <c r="P212" s="2">
        <f t="shared" si="15"/>
        <v>-7.8682194844541961E-2</v>
      </c>
      <c r="Q212" s="130">
        <v>4.0551616660445327E-3</v>
      </c>
    </row>
    <row r="213" spans="3:17" x14ac:dyDescent="0.2">
      <c r="C213" s="42">
        <v>42828</v>
      </c>
      <c r="D213" s="130">
        <v>2.7850292945479153E-4</v>
      </c>
      <c r="E213" s="130">
        <v>5.5904445629753746E-3</v>
      </c>
      <c r="F213" s="130">
        <v>-4.7180336787318181E-3</v>
      </c>
      <c r="G213" s="130">
        <v>-6.0394443544811958E-3</v>
      </c>
      <c r="H213" s="130">
        <v>-1.8937254905499411E-3</v>
      </c>
      <c r="I213" s="130" cm="1">
        <f t="array" ref="I213">SQRT(MMULT(MMULT(TRANSPOSE($A$3:$A$7),MMULT(TRANSPOSE(EXP(D214:H465)-1),EXP(D214:H465)-1)/COUNTA(H214:H465)),$A$3:$A$7))*NORMSINV($A$10)</f>
        <v>-2.1723271213625772E-2</v>
      </c>
      <c r="J213">
        <f t="shared" si="12"/>
        <v>0</v>
      </c>
      <c r="K213" s="130" cm="1">
        <f t="array" ref="K213">SQRT(MMULT(MMULT(TRANSPOSE($A$3:$A$7),MMULT(TRANSPOSE(EXP(D214:$H$506)-1),EXP(D214:$H$506)-1)/COUNTA($H214:H$506)),$A$3:$A$7))*NORMSINV($A$10)</f>
        <v>-2.33126539904044E-2</v>
      </c>
      <c r="L213">
        <f t="shared" si="13"/>
        <v>0</v>
      </c>
      <c r="M213" s="130">
        <f t="shared" si="14"/>
        <v>-6.8695015264627624E-2</v>
      </c>
      <c r="N213" s="137" cm="1">
        <f t="array" ref="N213">SQRT(MMULT(MMULT(TRANSPOSE($A$3:$A$7),MMULT(TRANSPOSE(EXP(D214:H465)-1),EXP(D214:H465)-1)/COUNTA(H214:H465)),$A$3:$A$7))*(-1/SQRT(2*PI())*EXP(-1*(NORMSINV($A$10))^2/2)/$A$10)</f>
        <v>-2.4887581086665854E-2</v>
      </c>
      <c r="O213" s="136" cm="1">
        <f t="array" ref="O213">SQRT(MMULT(MMULT(TRANSPOSE($A$3:$A$7),MMULT(TRANSPOSE(EXP(D214:$H$506)-1),EXP(D214:$H$506)-1)/COUNTA($H214:H$506)),$A$3:$A$7))*(-1/SQRT(2*PI())*EXP(-1*(NORMSINV($A$10))^2/2)/$A$10)</f>
        <v>-2.6708480542638077E-2</v>
      </c>
      <c r="P213" s="2">
        <f t="shared" si="15"/>
        <v>-7.870144168599251E-2</v>
      </c>
      <c r="Q213" s="130">
        <v>-1.3470912721638359E-3</v>
      </c>
    </row>
    <row r="214" spans="3:17" x14ac:dyDescent="0.2">
      <c r="C214" s="42">
        <v>42825</v>
      </c>
      <c r="D214" s="130">
        <v>-1.8774331081425647E-3</v>
      </c>
      <c r="E214" s="130">
        <v>1.1572046646048755E-2</v>
      </c>
      <c r="F214" s="130">
        <v>2.2802077289912769E-3</v>
      </c>
      <c r="G214" s="130">
        <v>-1.6899318138178354E-3</v>
      </c>
      <c r="H214" s="130">
        <v>-3.8878351012539675E-3</v>
      </c>
      <c r="I214" s="130" cm="1">
        <f t="array" ref="I214">SQRT(MMULT(MMULT(TRANSPOSE($A$3:$A$7),MMULT(TRANSPOSE(EXP(D215:H466)-1),EXP(D215:H466)-1)/COUNTA(H215:H466)),$A$3:$A$7))*NORMSINV($A$10)</f>
        <v>-2.1825507546389625E-2</v>
      </c>
      <c r="J214">
        <f t="shared" si="12"/>
        <v>0</v>
      </c>
      <c r="K214" s="130" cm="1">
        <f t="array" ref="K214">SQRT(MMULT(MMULT(TRANSPOSE($A$3:$A$7),MMULT(TRANSPOSE(EXP(D215:$H$506)-1),EXP(D215:$H$506)-1)/COUNTA($H215:H$506)),$A$3:$A$7))*NORMSINV($A$10)</f>
        <v>-2.3351872763559909E-2</v>
      </c>
      <c r="L214">
        <f t="shared" si="13"/>
        <v>0</v>
      </c>
      <c r="M214" s="130">
        <f t="shared" si="14"/>
        <v>-6.9018314935784295E-2</v>
      </c>
      <c r="N214" s="137" cm="1">
        <f t="array" ref="N214">SQRT(MMULT(MMULT(TRANSPOSE($A$3:$A$7),MMULT(TRANSPOSE(EXP(D215:H466)-1),EXP(D215:H466)-1)/COUNTA(H215:H466)),$A$3:$A$7))*(-1/SQRT(2*PI())*EXP(-1*(NORMSINV($A$10))^2/2)/$A$10)</f>
        <v>-2.5004709625763032E-2</v>
      </c>
      <c r="O214" s="136" cm="1">
        <f t="array" ref="O214">SQRT(MMULT(MMULT(TRANSPOSE($A$3:$A$7),MMULT(TRANSPOSE(EXP(D215:$H$506)-1),EXP(D215:$H$506)-1)/COUNTA($H215:H$506)),$A$3:$A$7))*(-1/SQRT(2*PI())*EXP(-1*(NORMSINV($A$10))^2/2)/$A$10)</f>
        <v>-2.6753412099558244E-2</v>
      </c>
      <c r="P214" s="2">
        <f t="shared" si="15"/>
        <v>-7.9071834648547681E-2</v>
      </c>
      <c r="Q214" s="130">
        <v>1.2955214816798143E-3</v>
      </c>
    </row>
    <row r="215" spans="3:17" x14ac:dyDescent="0.2">
      <c r="C215" s="42">
        <v>42824</v>
      </c>
      <c r="D215" s="130">
        <v>-1.3192055725768795E-3</v>
      </c>
      <c r="E215" s="130">
        <v>2.3077249234602672E-3</v>
      </c>
      <c r="F215" s="130">
        <v>3.6590434776777115E-3</v>
      </c>
      <c r="G215" s="130">
        <v>1.079694734936253E-2</v>
      </c>
      <c r="H215" s="130">
        <v>-4.4248670812440469E-3</v>
      </c>
      <c r="I215" s="130" cm="1">
        <f t="array" ref="I215">SQRT(MMULT(MMULT(TRANSPOSE($A$3:$A$7),MMULT(TRANSPOSE(EXP(D216:H467)-1),EXP(D216:H467)-1)/COUNTA(H216:H467)),$A$3:$A$7))*NORMSINV($A$10)</f>
        <v>-2.1827193740387312E-2</v>
      </c>
      <c r="J215">
        <f t="shared" si="12"/>
        <v>0</v>
      </c>
      <c r="K215" s="130" cm="1">
        <f t="array" ref="K215">SQRT(MMULT(MMULT(TRANSPOSE($A$3:$A$7),MMULT(TRANSPOSE(EXP(D216:$H$506)-1),EXP(D216:$H$506)-1)/COUNTA($H216:H$506)),$A$3:$A$7))*NORMSINV($A$10)</f>
        <v>-2.3390003274284504E-2</v>
      </c>
      <c r="L215">
        <f t="shared" si="13"/>
        <v>0</v>
      </c>
      <c r="M215" s="130">
        <f t="shared" si="14"/>
        <v>-6.9023647149393894E-2</v>
      </c>
      <c r="N215" s="137" cm="1">
        <f t="array" ref="N215">SQRT(MMULT(MMULT(TRANSPOSE($A$3:$A$7),MMULT(TRANSPOSE(EXP(D216:H467)-1),EXP(D216:H467)-1)/COUNTA(H216:H467)),$A$3:$A$7))*(-1/SQRT(2*PI())*EXP(-1*(NORMSINV($A$10))^2/2)/$A$10)</f>
        <v>-2.5006641438399931E-2</v>
      </c>
      <c r="O215" s="136" cm="1">
        <f t="array" ref="O215">SQRT(MMULT(MMULT(TRANSPOSE($A$3:$A$7),MMULT(TRANSPOSE(EXP(D216:$H$506)-1),EXP(D216:$H$506)-1)/COUNTA($H216:H$506)),$A$3:$A$7))*(-1/SQRT(2*PI())*EXP(-1*(NORMSINV($A$10))^2/2)/$A$10)</f>
        <v>-2.6797096872822924E-2</v>
      </c>
      <c r="P215" s="2">
        <f t="shared" si="15"/>
        <v>-7.9077943576492976E-2</v>
      </c>
      <c r="Q215" s="130">
        <v>2.2196305725779154E-3</v>
      </c>
    </row>
    <row r="216" spans="3:17" x14ac:dyDescent="0.2">
      <c r="C216" s="42">
        <v>42823</v>
      </c>
      <c r="D216" s="130">
        <v>2.222559061454478E-3</v>
      </c>
      <c r="E216" s="130">
        <v>2.1176073232897899E-2</v>
      </c>
      <c r="F216" s="130">
        <v>2.7531158940651006E-3</v>
      </c>
      <c r="G216" s="130">
        <v>8.9151804611668564E-3</v>
      </c>
      <c r="H216" s="130">
        <v>-1.7643801281695822E-3</v>
      </c>
      <c r="I216" s="130" cm="1">
        <f t="array" ref="I216">SQRT(MMULT(MMULT(TRANSPOSE($A$3:$A$7),MMULT(TRANSPOSE(EXP(D217:H468)-1),EXP(D217:H468)-1)/COUNTA(H217:H468)),$A$3:$A$7))*NORMSINV($A$10)</f>
        <v>-2.1807707347640534E-2</v>
      </c>
      <c r="J216">
        <f t="shared" si="12"/>
        <v>0</v>
      </c>
      <c r="K216" s="130" cm="1">
        <f t="array" ref="K216">SQRT(MMULT(MMULT(TRANSPOSE($A$3:$A$7),MMULT(TRANSPOSE(EXP(D217:$H$506)-1),EXP(D217:$H$506)-1)/COUNTA($H217:H$506)),$A$3:$A$7))*NORMSINV($A$10)</f>
        <v>-2.3412331095477634E-2</v>
      </c>
      <c r="L216">
        <f t="shared" si="13"/>
        <v>0</v>
      </c>
      <c r="M216" s="130">
        <f t="shared" si="14"/>
        <v>-6.8962025764933488E-2</v>
      </c>
      <c r="N216" s="137" cm="1">
        <f t="array" ref="N216">SQRT(MMULT(MMULT(TRANSPOSE($A$3:$A$7),MMULT(TRANSPOSE(EXP(D217:H468)-1),EXP(D217:H468)-1)/COUNTA(H217:H468)),$A$3:$A$7))*(-1/SQRT(2*PI())*EXP(-1*(NORMSINV($A$10))^2/2)/$A$10)</f>
        <v>-2.4984316569608169E-2</v>
      </c>
      <c r="O216" s="136" cm="1">
        <f t="array" ref="O216">SQRT(MMULT(MMULT(TRANSPOSE($A$3:$A$7),MMULT(TRANSPOSE(EXP(D217:$H$506)-1),EXP(D217:$H$506)-1)/COUNTA($H217:H$506)),$A$3:$A$7))*(-1/SQRT(2*PI())*EXP(-1*(NORMSINV($A$10))^2/2)/$A$10)</f>
        <v>-2.6822677065371645E-2</v>
      </c>
      <c r="P216" s="2">
        <f t="shared" si="15"/>
        <v>-7.9007346142646595E-2</v>
      </c>
      <c r="Q216" s="130">
        <v>6.7152063659558676E-3</v>
      </c>
    </row>
    <row r="217" spans="3:17" x14ac:dyDescent="0.2">
      <c r="C217" s="42">
        <v>42822</v>
      </c>
      <c r="D217" s="130">
        <v>2.0514974648294094E-2</v>
      </c>
      <c r="E217" s="130">
        <v>1.0782210565898492E-2</v>
      </c>
      <c r="F217" s="130">
        <v>2.9143707607694374E-3</v>
      </c>
      <c r="G217" s="130">
        <v>7.6755901182730159E-3</v>
      </c>
      <c r="H217" s="130">
        <v>2.9794093840957957E-3</v>
      </c>
      <c r="I217" s="130" cm="1">
        <f t="array" ref="I217">SQRT(MMULT(MMULT(TRANSPOSE($A$3:$A$7),MMULT(TRANSPOSE(EXP(D218:H469)-1),EXP(D218:H469)-1)/COUNTA(H218:H469)),$A$3:$A$7))*NORMSINV($A$10)</f>
        <v>-2.1966577671697022E-2</v>
      </c>
      <c r="J217">
        <f t="shared" si="12"/>
        <v>0</v>
      </c>
      <c r="K217" s="130" cm="1">
        <f t="array" ref="K217">SQRT(MMULT(MMULT(TRANSPOSE($A$3:$A$7),MMULT(TRANSPOSE(EXP(D218:$H$506)-1),EXP(D218:$H$506)-1)/COUNTA($H218:H$506)),$A$3:$A$7))*NORMSINV($A$10)</f>
        <v>-2.3420189305172711E-2</v>
      </c>
      <c r="L217">
        <f t="shared" si="13"/>
        <v>0</v>
      </c>
      <c r="M217" s="130">
        <f t="shared" si="14"/>
        <v>-6.946441784156103E-2</v>
      </c>
      <c r="N217" s="137" cm="1">
        <f t="array" ref="N217">SQRT(MMULT(MMULT(TRANSPOSE($A$3:$A$7),MMULT(TRANSPOSE(EXP(D218:H469)-1),EXP(D218:H469)-1)/COUNTA(H218:H469)),$A$3:$A$7))*(-1/SQRT(2*PI())*EXP(-1*(NORMSINV($A$10))^2/2)/$A$10)</f>
        <v>-2.5166328663152378E-2</v>
      </c>
      <c r="O217" s="136" cm="1">
        <f t="array" ref="O217">SQRT(MMULT(MMULT(TRANSPOSE($A$3:$A$7),MMULT(TRANSPOSE(EXP(D218:$H$506)-1),EXP(D218:$H$506)-1)/COUNTA($H218:H$506)),$A$3:$A$7))*(-1/SQRT(2*PI())*EXP(-1*(NORMSINV($A$10))^2/2)/$A$10)</f>
        <v>-2.6831679937409605E-2</v>
      </c>
      <c r="P217" s="2">
        <f t="shared" si="15"/>
        <v>-7.9582918919941931E-2</v>
      </c>
      <c r="Q217" s="130">
        <v>9.0349996217914813E-3</v>
      </c>
    </row>
    <row r="218" spans="3:17" x14ac:dyDescent="0.2">
      <c r="C218" s="42">
        <v>42821</v>
      </c>
      <c r="D218" s="130">
        <v>1.7052150218475213E-3</v>
      </c>
      <c r="E218" s="130">
        <v>1.4299229059935371E-3</v>
      </c>
      <c r="F218" s="130">
        <v>1.8448374119978503E-3</v>
      </c>
      <c r="G218" s="130">
        <v>1.4261944659118219E-2</v>
      </c>
      <c r="H218" s="130">
        <v>-8.8388759153281815E-4</v>
      </c>
      <c r="I218" s="130" cm="1">
        <f t="array" ref="I218">SQRT(MMULT(MMULT(TRANSPOSE($A$3:$A$7),MMULT(TRANSPOSE(EXP(D219:H470)-1),EXP(D219:H470)-1)/COUNTA(H219:H470)),$A$3:$A$7))*NORMSINV($A$10)</f>
        <v>-2.1960154127014676E-2</v>
      </c>
      <c r="J218">
        <f t="shared" si="12"/>
        <v>0</v>
      </c>
      <c r="K218" s="130" cm="1">
        <f t="array" ref="K218">SQRT(MMULT(MMULT(TRANSPOSE($A$3:$A$7),MMULT(TRANSPOSE(EXP(D219:$H$506)-1),EXP(D219:$H$506)-1)/COUNTA($H219:H$506)),$A$3:$A$7))*NORMSINV($A$10)</f>
        <v>-2.3455351727653069E-2</v>
      </c>
      <c r="L218">
        <f t="shared" si="13"/>
        <v>0</v>
      </c>
      <c r="M218" s="130">
        <f t="shared" si="14"/>
        <v>-6.9444104809712956E-2</v>
      </c>
      <c r="N218" s="137" cm="1">
        <f t="array" ref="N218">SQRT(MMULT(MMULT(TRANSPOSE($A$3:$A$7),MMULT(TRANSPOSE(EXP(D219:H470)-1),EXP(D219:H470)-1)/COUNTA(H219:H470)),$A$3:$A$7))*(-1/SQRT(2*PI())*EXP(-1*(NORMSINV($A$10))^2/2)/$A$10)</f>
        <v>-2.515896943591751E-2</v>
      </c>
      <c r="O218" s="136" cm="1">
        <f t="array" ref="O218">SQRT(MMULT(MMULT(TRANSPOSE($A$3:$A$7),MMULT(TRANSPOSE(EXP(D219:$H$506)-1),EXP(D219:$H$506)-1)/COUNTA($H219:H$506)),$A$3:$A$7))*(-1/SQRT(2*PI())*EXP(-1*(NORMSINV($A$10))^2/2)/$A$10)</f>
        <v>-2.6871964277280787E-2</v>
      </c>
      <c r="P218" s="2">
        <f t="shared" si="15"/>
        <v>-7.9559647000061004E-2</v>
      </c>
      <c r="Q218" s="130">
        <v>3.6929579924633101E-3</v>
      </c>
    </row>
    <row r="219" spans="3:17" x14ac:dyDescent="0.2">
      <c r="C219" s="42">
        <v>42818</v>
      </c>
      <c r="D219" s="130">
        <v>-1.9887532179614408E-3</v>
      </c>
      <c r="E219" s="130">
        <v>-2.090999539717679E-3</v>
      </c>
      <c r="F219" s="130">
        <v>1.6944621980806904E-3</v>
      </c>
      <c r="G219" s="130">
        <v>1.2682873538318645E-3</v>
      </c>
      <c r="H219" s="130">
        <v>-2.2057518458614101E-3</v>
      </c>
      <c r="I219" s="130" cm="1">
        <f t="array" ref="I219">SQRT(MMULT(MMULT(TRANSPOSE($A$3:$A$7),MMULT(TRANSPOSE(EXP(D220:H471)-1),EXP(D220:H471)-1)/COUNTA(H220:H471)),$A$3:$A$7))*NORMSINV($A$10)</f>
        <v>-2.1962751263965043E-2</v>
      </c>
      <c r="J219">
        <f t="shared" si="12"/>
        <v>0</v>
      </c>
      <c r="K219" s="130" cm="1">
        <f t="array" ref="K219">SQRT(MMULT(MMULT(TRANSPOSE($A$3:$A$7),MMULT(TRANSPOSE(EXP(D220:$H$506)-1),EXP(D220:$H$506)-1)/COUNTA($H220:H$506)),$A$3:$A$7))*NORMSINV($A$10)</f>
        <v>-2.3496002903443811E-2</v>
      </c>
      <c r="L219">
        <f t="shared" si="13"/>
        <v>0</v>
      </c>
      <c r="M219" s="130">
        <f t="shared" si="14"/>
        <v>-6.9452317677871495E-2</v>
      </c>
      <c r="N219" s="137" cm="1">
        <f t="array" ref="N219">SQRT(MMULT(MMULT(TRANSPOSE($A$3:$A$7),MMULT(TRANSPOSE(EXP(D220:H471)-1),EXP(D220:H471)-1)/COUNTA(H220:H471)),$A$3:$A$7))*(-1/SQRT(2*PI())*EXP(-1*(NORMSINV($A$10))^2/2)/$A$10)</f>
        <v>-2.5161944883574996E-2</v>
      </c>
      <c r="O219" s="136" cm="1">
        <f t="array" ref="O219">SQRT(MMULT(MMULT(TRANSPOSE($A$3:$A$7),MMULT(TRANSPOSE(EXP(D220:$H$506)-1),EXP(D220:$H$506)-1)/COUNTA($H220:H$506)),$A$3:$A$7))*(-1/SQRT(2*PI())*EXP(-1*(NORMSINV($A$10))^2/2)/$A$10)</f>
        <v>-2.6918536887078421E-2</v>
      </c>
      <c r="P219" s="2">
        <f t="shared" si="15"/>
        <v>-7.9569056191717266E-2</v>
      </c>
      <c r="Q219" s="130">
        <v>-6.6278445277955628E-4</v>
      </c>
    </row>
    <row r="220" spans="3:17" x14ac:dyDescent="0.2">
      <c r="C220" s="42">
        <v>42817</v>
      </c>
      <c r="D220" s="130">
        <v>-3.54212995342577E-3</v>
      </c>
      <c r="E220" s="130">
        <v>-8.0214343799560892E-4</v>
      </c>
      <c r="F220" s="130">
        <v>-2.4633653449310784E-3</v>
      </c>
      <c r="G220" s="130">
        <v>-5.6944020333570674E-3</v>
      </c>
      <c r="H220" s="130">
        <v>-2.4208122498883479E-3</v>
      </c>
      <c r="I220" s="130" cm="1">
        <f t="array" ref="I220">SQRT(MMULT(MMULT(TRANSPOSE($A$3:$A$7),MMULT(TRANSPOSE(EXP(D221:H472)-1),EXP(D221:H472)-1)/COUNTA(H221:H472)),$A$3:$A$7))*NORMSINV($A$10)</f>
        <v>-2.195948661840395E-2</v>
      </c>
      <c r="J220">
        <f t="shared" si="12"/>
        <v>0</v>
      </c>
      <c r="K220" s="130" cm="1">
        <f t="array" ref="K220">SQRT(MMULT(MMULT(TRANSPOSE($A$3:$A$7),MMULT(TRANSPOSE(EXP(D221:$H$506)-1),EXP(D221:$H$506)-1)/COUNTA($H221:H$506)),$A$3:$A$7))*NORMSINV($A$10)</f>
        <v>-2.3533476814744055E-2</v>
      </c>
      <c r="L220">
        <f t="shared" si="13"/>
        <v>0</v>
      </c>
      <c r="M220" s="130">
        <f t="shared" si="14"/>
        <v>-6.9441993962145288E-2</v>
      </c>
      <c r="N220" s="137" cm="1">
        <f t="array" ref="N220">SQRT(MMULT(MMULT(TRANSPOSE($A$3:$A$7),MMULT(TRANSPOSE(EXP(D221:H472)-1),EXP(D221:H472)-1)/COUNTA(H221:H472)),$A$3:$A$7))*(-1/SQRT(2*PI())*EXP(-1*(NORMSINV($A$10))^2/2)/$A$10)</f>
        <v>-2.5158204694985448E-2</v>
      </c>
      <c r="O220" s="136" cm="1">
        <f t="array" ref="O220">SQRT(MMULT(MMULT(TRANSPOSE($A$3:$A$7),MMULT(TRANSPOSE(EXP(D221:$H$506)-1),EXP(D221:$H$506)-1)/COUNTA($H221:H$506)),$A$3:$A$7))*(-1/SQRT(2*PI())*EXP(-1*(NORMSINV($A$10))^2/2)/$A$10)</f>
        <v>-2.6961469417678803E-2</v>
      </c>
      <c r="P220" s="2">
        <f t="shared" si="15"/>
        <v>-7.9557228676895728E-2</v>
      </c>
      <c r="Q220" s="130">
        <v>-2.9788247345576848E-3</v>
      </c>
    </row>
    <row r="221" spans="3:17" x14ac:dyDescent="0.2">
      <c r="C221" s="42">
        <v>42816</v>
      </c>
      <c r="D221" s="130">
        <v>1.1235360738739698E-2</v>
      </c>
      <c r="E221" s="130">
        <v>5.7471936289666976E-3</v>
      </c>
      <c r="F221" s="130">
        <v>1.2689667895071904E-2</v>
      </c>
      <c r="G221" s="130">
        <v>1.6136110875126757E-3</v>
      </c>
      <c r="H221" s="130">
        <v>-2.1956776386920312E-3</v>
      </c>
      <c r="I221" s="130" cm="1">
        <f t="array" ref="I221">SQRT(MMULT(MMULT(TRANSPOSE($A$3:$A$7),MMULT(TRANSPOSE(EXP(D222:H473)-1),EXP(D222:H473)-1)/COUNTA(H222:H473)),$A$3:$A$7))*NORMSINV($A$10)</f>
        <v>-2.1943093713822998E-2</v>
      </c>
      <c r="J221">
        <f t="shared" si="12"/>
        <v>0</v>
      </c>
      <c r="K221" s="130" cm="1">
        <f t="array" ref="K221">SQRT(MMULT(MMULT(TRANSPOSE($A$3:$A$7),MMULT(TRANSPOSE(EXP(D222:$H$506)-1),EXP(D222:$H$506)-1)/COUNTA($H222:H$506)),$A$3:$A$7))*NORMSINV($A$10)</f>
        <v>-2.356093620666104E-2</v>
      </c>
      <c r="L221">
        <f t="shared" si="13"/>
        <v>0</v>
      </c>
      <c r="M221" s="130">
        <f t="shared" si="14"/>
        <v>-6.9390155046203661E-2</v>
      </c>
      <c r="N221" s="137" cm="1">
        <f t="array" ref="N221">SQRT(MMULT(MMULT(TRANSPOSE($A$3:$A$7),MMULT(TRANSPOSE(EXP(D222:H473)-1),EXP(D222:H473)-1)/COUNTA(H222:H473)),$A$3:$A$7))*(-1/SQRT(2*PI())*EXP(-1*(NORMSINV($A$10))^2/2)/$A$10)</f>
        <v>-2.5139423925828151E-2</v>
      </c>
      <c r="O221" s="136" cm="1">
        <f t="array" ref="O221">SQRT(MMULT(MMULT(TRANSPOSE($A$3:$A$7),MMULT(TRANSPOSE(EXP(D222:$H$506)-1),EXP(D222:$H$506)-1)/COUNTA($H222:H$506)),$A$3:$A$7))*(-1/SQRT(2*PI())*EXP(-1*(NORMSINV($A$10))^2/2)/$A$10)</f>
        <v>-2.6992928668737447E-2</v>
      </c>
      <c r="P221" s="2">
        <f t="shared" si="15"/>
        <v>-7.9497838670148827E-2</v>
      </c>
      <c r="Q221" s="130">
        <v>5.8509246029094832E-3</v>
      </c>
    </row>
    <row r="222" spans="3:17" x14ac:dyDescent="0.2">
      <c r="C222" s="42">
        <v>42815</v>
      </c>
      <c r="D222" s="130">
        <v>-1.1518163566523874E-2</v>
      </c>
      <c r="E222" s="130">
        <v>-1.6198686292000344E-2</v>
      </c>
      <c r="F222" s="130">
        <v>-1.115065430877646E-2</v>
      </c>
      <c r="G222" s="130">
        <v>-2.3661148929065907E-2</v>
      </c>
      <c r="H222" s="130">
        <v>-3.2879452099401538E-4</v>
      </c>
      <c r="I222" s="130" cm="1">
        <f t="array" ref="I222">SQRT(MMULT(MMULT(TRANSPOSE($A$3:$A$7),MMULT(TRANSPOSE(EXP(D223:H474)-1),EXP(D223:H474)-1)/COUNTA(H223:H474)),$A$3:$A$7))*NORMSINV($A$10)</f>
        <v>-2.1869633089439303E-2</v>
      </c>
      <c r="J222">
        <f t="shared" si="12"/>
        <v>0</v>
      </c>
      <c r="K222" s="130" cm="1">
        <f t="array" ref="K222">SQRT(MMULT(MMULT(TRANSPOSE($A$3:$A$7),MMULT(TRANSPOSE(EXP(D223:$H$506)-1),EXP(D223:$H$506)-1)/COUNTA($H223:H$506)),$A$3:$A$7))*NORMSINV($A$10)</f>
        <v>-2.3539581055457712E-2</v>
      </c>
      <c r="L222">
        <f t="shared" si="13"/>
        <v>0</v>
      </c>
      <c r="M222" s="130">
        <f t="shared" si="14"/>
        <v>-6.9157852154813085E-2</v>
      </c>
      <c r="N222" s="137" cm="1">
        <f t="array" ref="N222">SQRT(MMULT(MMULT(TRANSPOSE($A$3:$A$7),MMULT(TRANSPOSE(EXP(D223:H474)-1),EXP(D223:H474)-1)/COUNTA(H223:H474)),$A$3:$A$7))*(-1/SQRT(2*PI())*EXP(-1*(NORMSINV($A$10))^2/2)/$A$10)</f>
        <v>-2.5055262694858499E-2</v>
      </c>
      <c r="O222" s="136" cm="1">
        <f t="array" ref="O222">SQRT(MMULT(MMULT(TRANSPOSE($A$3:$A$7),MMULT(TRANSPOSE(EXP(D223:$H$506)-1),EXP(D223:$H$506)-1)/COUNTA($H223:H$506)),$A$3:$A$7))*(-1/SQRT(2*PI())*EXP(-1*(NORMSINV($A$10))^2/2)/$A$10)</f>
        <v>-2.6968462829685663E-2</v>
      </c>
      <c r="P222" s="2">
        <f t="shared" si="15"/>
        <v>-7.9231697489601224E-2</v>
      </c>
      <c r="Q222" s="130">
        <v>-1.2464230399351616E-2</v>
      </c>
    </row>
    <row r="223" spans="3:17" x14ac:dyDescent="0.2">
      <c r="C223" s="42">
        <v>42814</v>
      </c>
      <c r="D223" s="130">
        <v>1.0445972483300769E-2</v>
      </c>
      <c r="E223" s="130">
        <v>5.4525702398613733E-3</v>
      </c>
      <c r="F223" s="130">
        <v>9.2435175863562764E-4</v>
      </c>
      <c r="G223" s="130">
        <v>4.9494910457476516E-3</v>
      </c>
      <c r="H223" s="130">
        <v>2.414713347312305E-3</v>
      </c>
      <c r="I223" s="130" cm="1">
        <f t="array" ref="I223">SQRT(MMULT(MMULT(TRANSPOSE($A$3:$A$7),MMULT(TRANSPOSE(EXP(D224:H475)-1),EXP(D224:H475)-1)/COUNTA(H224:H475)),$A$3:$A$7))*NORMSINV($A$10)</f>
        <v>-2.1862221018568384E-2</v>
      </c>
      <c r="J223">
        <f t="shared" si="12"/>
        <v>0</v>
      </c>
      <c r="K223" s="130" cm="1">
        <f t="array" ref="K223">SQRT(MMULT(MMULT(TRANSPOSE($A$3:$A$7),MMULT(TRANSPOSE(EXP(D224:$H$506)-1),EXP(D224:$H$506)-1)/COUNTA($H224:H$506)),$A$3:$A$7))*NORMSINV($A$10)</f>
        <v>-2.3571576340203303E-2</v>
      </c>
      <c r="L223">
        <f t="shared" si="13"/>
        <v>0</v>
      </c>
      <c r="M223" s="130">
        <f t="shared" si="14"/>
        <v>-6.913441312868239E-2</v>
      </c>
      <c r="N223" s="137" cm="1">
        <f t="array" ref="N223">SQRT(MMULT(MMULT(TRANSPOSE($A$3:$A$7),MMULT(TRANSPOSE(EXP(D224:H475)-1),EXP(D224:H475)-1)/COUNTA(H224:H475)),$A$3:$A$7))*(-1/SQRT(2*PI())*EXP(-1*(NORMSINV($A$10))^2/2)/$A$10)</f>
        <v>-2.5046770948242345E-2</v>
      </c>
      <c r="O223" s="136" cm="1">
        <f t="array" ref="O223">SQRT(MMULT(MMULT(TRANSPOSE($A$3:$A$7),MMULT(TRANSPOSE(EXP(D224:$H$506)-1),EXP(D224:$H$506)-1)/COUNTA($H224:H$506)),$A$3:$A$7))*(-1/SQRT(2*PI())*EXP(-1*(NORMSINV($A$10))^2/2)/$A$10)</f>
        <v>-2.7005118692224332E-2</v>
      </c>
      <c r="P223" s="2">
        <f t="shared" si="15"/>
        <v>-7.920484422898115E-2</v>
      </c>
      <c r="Q223" s="130">
        <v>4.8544709820569753E-3</v>
      </c>
    </row>
    <row r="224" spans="3:17" x14ac:dyDescent="0.2">
      <c r="C224" s="42">
        <v>42811</v>
      </c>
      <c r="D224" s="130">
        <v>-4.9877061489744679E-3</v>
      </c>
      <c r="E224" s="130">
        <v>-1.3014781577888983E-3</v>
      </c>
      <c r="F224" s="130">
        <v>3.551870758037071E-3</v>
      </c>
      <c r="G224" s="130">
        <v>4.974117336885144E-3</v>
      </c>
      <c r="H224" s="130">
        <v>-4.8236937594531076E-3</v>
      </c>
      <c r="I224" s="130" cm="1">
        <f t="array" ref="I224">SQRT(MMULT(MMULT(TRANSPOSE($A$3:$A$7),MMULT(TRANSPOSE(EXP(D225:H476)-1),EXP(D225:H476)-1)/COUNTA(H225:H476)),$A$3:$A$7))*NORMSINV($A$10)</f>
        <v>-2.1862102646815158E-2</v>
      </c>
      <c r="J224">
        <f t="shared" si="12"/>
        <v>0</v>
      </c>
      <c r="K224" s="130" cm="1">
        <f t="array" ref="K224">SQRT(MMULT(MMULT(TRANSPOSE($A$3:$A$7),MMULT(TRANSPOSE(EXP(D225:$H$506)-1),EXP(D225:$H$506)-1)/COUNTA($H225:H$506)),$A$3:$A$7))*NORMSINV($A$10)</f>
        <v>-2.3613227789243376E-2</v>
      </c>
      <c r="L224">
        <f t="shared" si="13"/>
        <v>0</v>
      </c>
      <c r="M224" s="130">
        <f t="shared" si="14"/>
        <v>-6.9134038804331582E-2</v>
      </c>
      <c r="N224" s="137" cm="1">
        <f t="array" ref="N224">SQRT(MMULT(MMULT(TRANSPOSE($A$3:$A$7),MMULT(TRANSPOSE(EXP(D225:H476)-1),EXP(D225:H476)-1)/COUNTA(H225:H476)),$A$3:$A$7))*(-1/SQRT(2*PI())*EXP(-1*(NORMSINV($A$10))^2/2)/$A$10)</f>
        <v>-2.5046635333924511E-2</v>
      </c>
      <c r="O224" s="136" cm="1">
        <f t="array" ref="O224">SQRT(MMULT(MMULT(TRANSPOSE($A$3:$A$7),MMULT(TRANSPOSE(EXP(D225:$H$506)-1),EXP(D225:$H$506)-1)/COUNTA($H225:H$506)),$A$3:$A$7))*(-1/SQRT(2*PI())*EXP(-1*(NORMSINV($A$10))^2/2)/$A$10)</f>
        <v>-2.705283727959398E-2</v>
      </c>
      <c r="P224" s="2">
        <f t="shared" si="15"/>
        <v>-7.9204415378853463E-2</v>
      </c>
      <c r="Q224" s="130">
        <v>-5.0866066207685642E-4</v>
      </c>
    </row>
    <row r="225" spans="3:17" x14ac:dyDescent="0.2">
      <c r="C225" s="42">
        <v>42810</v>
      </c>
      <c r="D225" s="130">
        <v>1.6358941219577377E-3</v>
      </c>
      <c r="E225" s="130">
        <v>5.2744334245271218E-4</v>
      </c>
      <c r="F225" s="130">
        <v>-1.7003725665953814E-3</v>
      </c>
      <c r="G225" s="130">
        <v>-5.9384306745804468E-3</v>
      </c>
      <c r="H225" s="130">
        <v>4.376412889556494E-4</v>
      </c>
      <c r="I225" s="130" cm="1">
        <f t="array" ref="I225">SQRT(MMULT(MMULT(TRANSPOSE($A$3:$A$7),MMULT(TRANSPOSE(EXP(D226:H477)-1),EXP(D226:H477)-1)/COUNTA(H226:H477)),$A$3:$A$7))*NORMSINV($A$10)</f>
        <v>-2.189041232221145E-2</v>
      </c>
      <c r="J225">
        <f t="shared" si="12"/>
        <v>0</v>
      </c>
      <c r="K225" s="130" cm="1">
        <f t="array" ref="K225">SQRT(MMULT(MMULT(TRANSPOSE($A$3:$A$7),MMULT(TRANSPOSE(EXP(D226:$H$506)-1),EXP(D226:$H$506)-1)/COUNTA($H226:H$506)),$A$3:$A$7))*NORMSINV($A$10)</f>
        <v>-2.3654796997446787E-2</v>
      </c>
      <c r="L225">
        <f t="shared" si="13"/>
        <v>0</v>
      </c>
      <c r="M225" s="130">
        <f t="shared" si="14"/>
        <v>-6.9223561858403893E-2</v>
      </c>
      <c r="N225" s="137" cm="1">
        <f t="array" ref="N225">SQRT(MMULT(MMULT(TRANSPOSE($A$3:$A$7),MMULT(TRANSPOSE(EXP(D226:H477)-1),EXP(D226:H477)-1)/COUNTA(H226:H477)),$A$3:$A$7))*(-1/SQRT(2*PI())*EXP(-1*(NORMSINV($A$10))^2/2)/$A$10)</f>
        <v>-2.5079068724597295E-2</v>
      </c>
      <c r="O225" s="136" cm="1">
        <f t="array" ref="O225">SQRT(MMULT(MMULT(TRANSPOSE($A$3:$A$7),MMULT(TRANSPOSE(EXP(D226:$H$506)-1),EXP(D226:$H$506)-1)/COUNTA($H226:H$506)),$A$3:$A$7))*(-1/SQRT(2*PI())*EXP(-1*(NORMSINV($A$10))^2/2)/$A$10)</f>
        <v>-2.7100461646554972E-2</v>
      </c>
      <c r="P225" s="2">
        <f t="shared" si="15"/>
        <v>-7.9306978765621525E-2</v>
      </c>
      <c r="Q225" s="130">
        <v>-1.0034416677871683E-3</v>
      </c>
    </row>
    <row r="226" spans="3:17" x14ac:dyDescent="0.2">
      <c r="C226" s="42">
        <v>42809</v>
      </c>
      <c r="D226" s="130">
        <v>1.0520846701795886E-2</v>
      </c>
      <c r="E226" s="130">
        <v>5.1590971534208954E-4</v>
      </c>
      <c r="F226" s="130">
        <v>5.2648877618172978E-3</v>
      </c>
      <c r="G226" s="130">
        <v>1.4283962078649959E-2</v>
      </c>
      <c r="H226" s="130">
        <v>4.3860524704975009E-3</v>
      </c>
      <c r="I226" s="130" cm="1">
        <f t="array" ref="I226">SQRT(MMULT(MMULT(TRANSPOSE($A$3:$A$7),MMULT(TRANSPOSE(EXP(D227:H478)-1),EXP(D227:H478)-1)/COUNTA(H227:H478)),$A$3:$A$7))*NORMSINV($A$10)</f>
        <v>-2.188796468523227E-2</v>
      </c>
      <c r="J226">
        <f t="shared" si="12"/>
        <v>0</v>
      </c>
      <c r="K226" s="130" cm="1">
        <f t="array" ref="K226">SQRT(MMULT(MMULT(TRANSPOSE($A$3:$A$7),MMULT(TRANSPOSE(EXP(D227:$H$506)-1),EXP(D227:$H$506)-1)/COUNTA($H227:H$506)),$A$3:$A$7))*NORMSINV($A$10)</f>
        <v>-2.3676832830998171E-2</v>
      </c>
      <c r="L226">
        <f t="shared" si="13"/>
        <v>0</v>
      </c>
      <c r="M226" s="130">
        <f t="shared" si="14"/>
        <v>-6.9215821750664416E-2</v>
      </c>
      <c r="N226" s="137" cm="1">
        <f t="array" ref="N226">SQRT(MMULT(MMULT(TRANSPOSE($A$3:$A$7),MMULT(TRANSPOSE(EXP(D227:H478)-1),EXP(D227:H478)-1)/COUNTA(H227:H478)),$A$3:$A$7))*(-1/SQRT(2*PI())*EXP(-1*(NORMSINV($A$10))^2/2)/$A$10)</f>
        <v>-2.5076264553752538E-2</v>
      </c>
      <c r="O226" s="136" cm="1">
        <f t="array" ref="O226">SQRT(MMULT(MMULT(TRANSPOSE($A$3:$A$7),MMULT(TRANSPOSE(EXP(D227:$H$506)-1),EXP(D227:$H$506)-1)/COUNTA($H227:H$506)),$A$3:$A$7))*(-1/SQRT(2*PI())*EXP(-1*(NORMSINV($A$10))^2/2)/$A$10)</f>
        <v>-2.7125707319222279E-2</v>
      </c>
      <c r="P226" s="2">
        <f t="shared" si="15"/>
        <v>-7.9298111198803853E-2</v>
      </c>
      <c r="Q226" s="130">
        <v>7.0306700958381423E-3</v>
      </c>
    </row>
    <row r="227" spans="3:17" x14ac:dyDescent="0.2">
      <c r="C227" s="42">
        <v>42808</v>
      </c>
      <c r="D227" s="130">
        <v>-1.5095789196608645E-3</v>
      </c>
      <c r="E227" s="130">
        <v>-2.413420184066992E-3</v>
      </c>
      <c r="F227" s="130">
        <v>-4.6468886841219432E-3</v>
      </c>
      <c r="G227" s="130">
        <v>-2.3019925277950569E-3</v>
      </c>
      <c r="H227" s="130">
        <v>-3.4008206915232585E-3</v>
      </c>
      <c r="I227" s="130" cm="1">
        <f t="array" ref="I227">SQRT(MMULT(MMULT(TRANSPOSE($A$3:$A$7),MMULT(TRANSPOSE(EXP(D228:H479)-1),EXP(D228:H479)-1)/COUNTA(H228:H479)),$A$3:$A$7))*NORMSINV($A$10)</f>
        <v>-2.1885480991125715E-2</v>
      </c>
      <c r="J227">
        <f t="shared" si="12"/>
        <v>0</v>
      </c>
      <c r="K227" s="130" cm="1">
        <f t="array" ref="K227">SQRT(MMULT(MMULT(TRANSPOSE($A$3:$A$7),MMULT(TRANSPOSE(EXP(D228:$H$506)-1),EXP(D228:$H$506)-1)/COUNTA($H228:H$506)),$A$3:$A$7))*NORMSINV($A$10)</f>
        <v>-2.3715905231501907E-2</v>
      </c>
      <c r="L227">
        <f t="shared" si="13"/>
        <v>0</v>
      </c>
      <c r="M227" s="130">
        <f t="shared" si="14"/>
        <v>-6.9207967620276575E-2</v>
      </c>
      <c r="N227" s="137" cm="1">
        <f t="array" ref="N227">SQRT(MMULT(MMULT(TRANSPOSE($A$3:$A$7),MMULT(TRANSPOSE(EXP(D228:H479)-1),EXP(D228:H479)-1)/COUNTA(H228:H479)),$A$3:$A$7))*(-1/SQRT(2*PI())*EXP(-1*(NORMSINV($A$10))^2/2)/$A$10)</f>
        <v>-2.507341907353625E-2</v>
      </c>
      <c r="O227" s="136" cm="1">
        <f t="array" ref="O227">SQRT(MMULT(MMULT(TRANSPOSE($A$3:$A$7),MMULT(TRANSPOSE(EXP(D228:$H$506)-1),EXP(D228:$H$506)-1)/COUNTA($H228:H$506)),$A$3:$A$7))*(-1/SQRT(2*PI())*EXP(-1*(NORMSINV($A$10))^2/2)/$A$10)</f>
        <v>-2.717047118218862E-2</v>
      </c>
      <c r="P227" s="2">
        <f t="shared" si="15"/>
        <v>-7.9289113000283434E-2</v>
      </c>
      <c r="Q227" s="130">
        <v>-2.8498896664971318E-3</v>
      </c>
    </row>
    <row r="228" spans="3:17" x14ac:dyDescent="0.2">
      <c r="C228" s="42">
        <v>42807</v>
      </c>
      <c r="D228" s="130">
        <v>4.3094705567615611E-4</v>
      </c>
      <c r="E228" s="130">
        <v>2.495540311393706E-3</v>
      </c>
      <c r="F228" s="130">
        <v>-3.3938490277727203E-3</v>
      </c>
      <c r="G228" s="130">
        <v>1.8494989213716218E-2</v>
      </c>
      <c r="H228" s="130">
        <v>2.6319078730506888E-3</v>
      </c>
      <c r="I228" s="130" cm="1">
        <f t="array" ref="I228">SQRT(MMULT(MMULT(TRANSPOSE($A$3:$A$7),MMULT(TRANSPOSE(EXP(D229:H480)-1),EXP(D229:H480)-1)/COUNTA(H229:H480)),$A$3:$A$7))*NORMSINV($A$10)</f>
        <v>-2.1918670410032568E-2</v>
      </c>
      <c r="J228">
        <f t="shared" si="12"/>
        <v>0</v>
      </c>
      <c r="K228" s="130" cm="1">
        <f t="array" ref="K228">SQRT(MMULT(MMULT(TRANSPOSE($A$3:$A$7),MMULT(TRANSPOSE(EXP(D229:$H$506)-1),EXP(D229:$H$506)-1)/COUNTA($H229:H$506)),$A$3:$A$7))*NORMSINV($A$10)</f>
        <v>-2.375140038792025E-2</v>
      </c>
      <c r="L228">
        <f t="shared" si="13"/>
        <v>0</v>
      </c>
      <c r="M228" s="130">
        <f t="shared" si="14"/>
        <v>-6.9312921778239681E-2</v>
      </c>
      <c r="N228" s="137" cm="1">
        <f t="array" ref="N228">SQRT(MMULT(MMULT(TRANSPOSE($A$3:$A$7),MMULT(TRANSPOSE(EXP(D229:H480)-1),EXP(D229:H480)-1)/COUNTA(H229:H480)),$A$3:$A$7))*(-1/SQRT(2*PI())*EXP(-1*(NORMSINV($A$10))^2/2)/$A$10)</f>
        <v>-2.5111443013215537E-2</v>
      </c>
      <c r="O228" s="136" cm="1">
        <f t="array" ref="O228">SQRT(MMULT(MMULT(TRANSPOSE($A$3:$A$7),MMULT(TRANSPOSE(EXP(D229:$H$506)-1),EXP(D229:$H$506)-1)/COUNTA($H229:H$506)),$A$3:$A$7))*(-1/SQRT(2*PI())*EXP(-1*(NORMSINV($A$10))^2/2)/$A$10)</f>
        <v>-2.7211136723527134E-2</v>
      </c>
      <c r="P228" s="2">
        <f t="shared" si="15"/>
        <v>-7.9409355255282824E-2</v>
      </c>
      <c r="Q228" s="130">
        <v>4.1688110951420545E-3</v>
      </c>
    </row>
    <row r="229" spans="3:17" x14ac:dyDescent="0.2">
      <c r="C229" s="42">
        <v>42804</v>
      </c>
      <c r="D229" s="130">
        <v>3.3116914021137718E-3</v>
      </c>
      <c r="E229" s="130">
        <v>-6.3323444827561518E-4</v>
      </c>
      <c r="F229" s="130">
        <v>3.0847773724717903E-3</v>
      </c>
      <c r="G229" s="130">
        <v>2.5584549707140516E-3</v>
      </c>
      <c r="H229" s="130">
        <v>8.0479331152398283E-3</v>
      </c>
      <c r="I229" s="130" cm="1">
        <f t="array" ref="I229">SQRT(MMULT(MMULT(TRANSPOSE($A$3:$A$7),MMULT(TRANSPOSE(EXP(D230:H481)-1),EXP(D230:H481)-1)/COUNTA(H230:H481)),$A$3:$A$7))*NORMSINV($A$10)</f>
        <v>-2.1931197877568902E-2</v>
      </c>
      <c r="J229">
        <f t="shared" si="12"/>
        <v>0</v>
      </c>
      <c r="K229" s="130" cm="1">
        <f t="array" ref="K229">SQRT(MMULT(MMULT(TRANSPOSE($A$3:$A$7),MMULT(TRANSPOSE(EXP(D230:$H$506)-1),EXP(D230:$H$506)-1)/COUNTA($H230:H$506)),$A$3:$A$7))*NORMSINV($A$10)</f>
        <v>-2.3789808510288005E-2</v>
      </c>
      <c r="L229">
        <f t="shared" si="13"/>
        <v>0</v>
      </c>
      <c r="M229" s="130">
        <f t="shared" si="14"/>
        <v>-6.9352537108968326E-2</v>
      </c>
      <c r="N229" s="137" cm="1">
        <f t="array" ref="N229">SQRT(MMULT(MMULT(TRANSPOSE($A$3:$A$7),MMULT(TRANSPOSE(EXP(D230:H481)-1),EXP(D230:H481)-1)/COUNTA(H230:H481)),$A$3:$A$7))*(-1/SQRT(2*PI())*EXP(-1*(NORMSINV($A$10))^2/2)/$A$10)</f>
        <v>-2.5125795288296719E-2</v>
      </c>
      <c r="O229" s="136" cm="1">
        <f t="array" ref="O229">SQRT(MMULT(MMULT(TRANSPOSE($A$3:$A$7),MMULT(TRANSPOSE(EXP(D230:$H$506)-1),EXP(D230:$H$506)-1)/COUNTA($H230:H$506)),$A$3:$A$7))*(-1/SQRT(2*PI())*EXP(-1*(NORMSINV($A$10))^2/2)/$A$10)</f>
        <v>-2.7255139546601699E-2</v>
      </c>
      <c r="P229" s="2">
        <f t="shared" si="15"/>
        <v>-7.9454741134144649E-2</v>
      </c>
      <c r="Q229" s="130">
        <v>3.2831645394338404E-3</v>
      </c>
    </row>
    <row r="230" spans="3:17" x14ac:dyDescent="0.2">
      <c r="C230" s="42">
        <v>42803</v>
      </c>
      <c r="D230" s="130">
        <v>-2.3048592184948479E-3</v>
      </c>
      <c r="E230" s="130">
        <v>2.9351356557625729E-3</v>
      </c>
      <c r="F230" s="130">
        <v>-4.0085182797614327E-3</v>
      </c>
      <c r="G230" s="130">
        <v>1.4954034868886242E-3</v>
      </c>
      <c r="H230" s="130">
        <v>2.2163595208294453E-3</v>
      </c>
      <c r="I230" s="130" cm="1">
        <f t="array" ref="I230">SQRT(MMULT(MMULT(TRANSPOSE($A$3:$A$7),MMULT(TRANSPOSE(EXP(D231:H482)-1),EXP(D231:H482)-1)/COUNTA(H231:H482)),$A$3:$A$7))*NORMSINV($A$10)</f>
        <v>-2.1962056350552307E-2</v>
      </c>
      <c r="J230">
        <f t="shared" si="12"/>
        <v>0</v>
      </c>
      <c r="K230" s="130" cm="1">
        <f t="array" ref="K230">SQRT(MMULT(MMULT(TRANSPOSE($A$3:$A$7),MMULT(TRANSPOSE(EXP(D231:$H$506)-1),EXP(D231:$H$506)-1)/COUNTA($H231:H$506)),$A$3:$A$7))*NORMSINV($A$10)</f>
        <v>-2.383286498263178E-2</v>
      </c>
      <c r="L230">
        <f t="shared" si="13"/>
        <v>0</v>
      </c>
      <c r="M230" s="130">
        <f t="shared" si="14"/>
        <v>-6.9450120168710647E-2</v>
      </c>
      <c r="N230" s="137" cm="1">
        <f t="array" ref="N230">SQRT(MMULT(MMULT(TRANSPOSE($A$3:$A$7),MMULT(TRANSPOSE(EXP(D231:H482)-1),EXP(D231:H482)-1)/COUNTA(H231:H482)),$A$3:$A$7))*(-1/SQRT(2*PI())*EXP(-1*(NORMSINV($A$10))^2/2)/$A$10)</f>
        <v>-2.5161148745933587E-2</v>
      </c>
      <c r="O230" s="136" cm="1">
        <f t="array" ref="O230">SQRT(MMULT(MMULT(TRANSPOSE($A$3:$A$7),MMULT(TRANSPOSE(EXP(D231:$H$506)-1),EXP(D231:$H$506)-1)/COUNTA($H231:H$506)),$A$3:$A$7))*(-1/SQRT(2*PI())*EXP(-1*(NORMSINV($A$10))^2/2)/$A$10)</f>
        <v>-2.73044678193201E-2</v>
      </c>
      <c r="P230" s="2">
        <f t="shared" si="15"/>
        <v>-7.9566538583439414E-2</v>
      </c>
      <c r="Q230" s="130">
        <v>7.0417408136609605E-5</v>
      </c>
    </row>
    <row r="231" spans="3:17" x14ac:dyDescent="0.2">
      <c r="C231" s="42">
        <v>42802</v>
      </c>
      <c r="D231" s="130">
        <v>-3.7341580182827863E-3</v>
      </c>
      <c r="E231" s="130">
        <v>5.2813882070879429E-3</v>
      </c>
      <c r="F231" s="130">
        <v>9.1196232748189422E-3</v>
      </c>
      <c r="G231" s="130">
        <v>-7.8792670281110956E-3</v>
      </c>
      <c r="H231" s="130">
        <v>-1.6624994683954845E-3</v>
      </c>
      <c r="I231" s="130" cm="1">
        <f t="array" ref="I231">SQRT(MMULT(MMULT(TRANSPOSE($A$3:$A$7),MMULT(TRANSPOSE(EXP(D232:H483)-1),EXP(D232:H483)-1)/COUNTA(H232:H483)),$A$3:$A$7))*NORMSINV($A$10)</f>
        <v>-2.1962894476823147E-2</v>
      </c>
      <c r="J231">
        <f t="shared" si="12"/>
        <v>0</v>
      </c>
      <c r="K231" s="130" cm="1">
        <f t="array" ref="K231">SQRT(MMULT(MMULT(TRANSPOSE($A$3:$A$7),MMULT(TRANSPOSE(EXP(D232:$H$506)-1),EXP(D232:$H$506)-1)/COUNTA($H232:H$506)),$A$3:$A$7))*NORMSINV($A$10)</f>
        <v>-2.3876133603871294E-2</v>
      </c>
      <c r="L231">
        <f t="shared" si="13"/>
        <v>0</v>
      </c>
      <c r="M231" s="130">
        <f t="shared" si="14"/>
        <v>-6.9452770556693327E-2</v>
      </c>
      <c r="N231" s="137" cm="1">
        <f t="array" ref="N231">SQRT(MMULT(MMULT(TRANSPOSE($A$3:$A$7),MMULT(TRANSPOSE(EXP(D232:H483)-1),EXP(D232:H483)-1)/COUNTA(H232:H483)),$A$3:$A$7))*(-1/SQRT(2*PI())*EXP(-1*(NORMSINV($A$10))^2/2)/$A$10)</f>
        <v>-2.5162108957465325E-2</v>
      </c>
      <c r="O231" s="136" cm="1">
        <f t="array" ref="O231">SQRT(MMULT(MMULT(TRANSPOSE($A$3:$A$7),MMULT(TRANSPOSE(EXP(D232:$H$506)-1),EXP(D232:$H$506)-1)/COUNTA($H232:H$506)),$A$3:$A$7))*(-1/SQRT(2*PI())*EXP(-1*(NORMSINV($A$10))^2/2)/$A$10)</f>
        <v>-2.7354039143501294E-2</v>
      </c>
      <c r="P231" s="2">
        <f t="shared" si="15"/>
        <v>-7.9569575038915277E-2</v>
      </c>
      <c r="Q231" s="130">
        <v>2.4401461734700709E-4</v>
      </c>
    </row>
    <row r="232" spans="3:17" x14ac:dyDescent="0.2">
      <c r="C232" s="42">
        <v>42801</v>
      </c>
      <c r="D232" s="130">
        <v>1.2911124003759924E-3</v>
      </c>
      <c r="E232" s="130">
        <v>-6.9709862420996166E-4</v>
      </c>
      <c r="F232" s="130">
        <v>2.020792482206804E-3</v>
      </c>
      <c r="G232" s="130">
        <v>-3.5996016493398085E-3</v>
      </c>
      <c r="H232" s="130">
        <v>-8.8574766388890846E-4</v>
      </c>
      <c r="I232" s="130" cm="1">
        <f t="array" ref="I232">SQRT(MMULT(MMULT(TRANSPOSE($A$3:$A$7),MMULT(TRANSPOSE(EXP(D233:H484)-1),EXP(D233:H484)-1)/COUNTA(H233:H484)),$A$3:$A$7))*NORMSINV($A$10)</f>
        <v>-2.2226064935058007E-2</v>
      </c>
      <c r="J232">
        <f t="shared" si="12"/>
        <v>0</v>
      </c>
      <c r="K232" s="130" cm="1">
        <f t="array" ref="K232">SQRT(MMULT(MMULT(TRANSPOSE($A$3:$A$7),MMULT(TRANSPOSE(EXP(D233:$H$506)-1),EXP(D233:$H$506)-1)/COUNTA($H233:H$506)),$A$3:$A$7))*NORMSINV($A$10)</f>
        <v>-2.3919606340707469E-2</v>
      </c>
      <c r="L232">
        <f t="shared" si="13"/>
        <v>0</v>
      </c>
      <c r="M232" s="130">
        <f t="shared" si="14"/>
        <v>-7.0284988617585697E-2</v>
      </c>
      <c r="N232" s="137" cm="1">
        <f t="array" ref="N232">SQRT(MMULT(MMULT(TRANSPOSE($A$3:$A$7),MMULT(TRANSPOSE(EXP(D233:H484)-1),EXP(D233:H484)-1)/COUNTA(H233:H484)),$A$3:$A$7))*(-1/SQRT(2*PI())*EXP(-1*(NORMSINV($A$10))^2/2)/$A$10)</f>
        <v>-2.5463614014163544E-2</v>
      </c>
      <c r="O232" s="136" cm="1">
        <f t="array" ref="O232">SQRT(MMULT(MMULT(TRANSPOSE($A$3:$A$7),MMULT(TRANSPOSE(EXP(D233:$H$506)-1),EXP(D233:$H$506)-1)/COUNTA($H233:H$506)),$A$3:$A$7))*(-1/SQRT(2*PI())*EXP(-1*(NORMSINV($A$10))^2/2)/$A$10)</f>
        <v>-2.7403844315679552E-2</v>
      </c>
      <c r="P232" s="2">
        <f t="shared" si="15"/>
        <v>-8.0523017744139849E-2</v>
      </c>
      <c r="Q232" s="130">
        <v>-3.7211203163749857E-4</v>
      </c>
    </row>
    <row r="233" spans="3:17" x14ac:dyDescent="0.2">
      <c r="C233" s="42">
        <v>42800</v>
      </c>
      <c r="D233" s="130">
        <v>-3.1527997665436228E-3</v>
      </c>
      <c r="E233" s="130">
        <v>-3.8550466775828943E-3</v>
      </c>
      <c r="F233" s="130">
        <v>3.1130051816180966E-4</v>
      </c>
      <c r="G233" s="130">
        <v>1.9923833878808247E-2</v>
      </c>
      <c r="H233" s="130">
        <v>-1.4375658643267647E-3</v>
      </c>
      <c r="I233" s="130" cm="1">
        <f t="array" ref="I233">SQRT(MMULT(MMULT(TRANSPOSE($A$3:$A$7),MMULT(TRANSPOSE(EXP(D234:H485)-1),EXP(D234:H485)-1)/COUNTA(H234:H485)),$A$3:$A$7))*NORMSINV($A$10)</f>
        <v>-2.227118570890577E-2</v>
      </c>
      <c r="J233">
        <f t="shared" si="12"/>
        <v>0</v>
      </c>
      <c r="K233" s="130" cm="1">
        <f t="array" ref="K233">SQRT(MMULT(MMULT(TRANSPOSE($A$3:$A$7),MMULT(TRANSPOSE(EXP(D234:$H$506)-1),EXP(D234:$H$506)-1)/COUNTA($H234:H$506)),$A$3:$A$7))*NORMSINV($A$10)</f>
        <v>-2.3960991300968983E-2</v>
      </c>
      <c r="L233">
        <f t="shared" si="13"/>
        <v>0</v>
      </c>
      <c r="M233" s="130">
        <f t="shared" si="14"/>
        <v>-7.0427673032733992E-2</v>
      </c>
      <c r="N233" s="137" cm="1">
        <f t="array" ref="N233">SQRT(MMULT(MMULT(TRANSPOSE($A$3:$A$7),MMULT(TRANSPOSE(EXP(D234:H485)-1),EXP(D234:H485)-1)/COUNTA(H234:H485)),$A$3:$A$7))*(-1/SQRT(2*PI())*EXP(-1*(NORMSINV($A$10))^2/2)/$A$10)</f>
        <v>-2.551530728387354E-2</v>
      </c>
      <c r="O233" s="136" cm="1">
        <f t="array" ref="O233">SQRT(MMULT(MMULT(TRANSPOSE($A$3:$A$7),MMULT(TRANSPOSE(EXP(D234:$H$506)-1),EXP(D234:$H$506)-1)/COUNTA($H234:H$506)),$A$3:$A$7))*(-1/SQRT(2*PI())*EXP(-1*(NORMSINV($A$10))^2/2)/$A$10)</f>
        <v>-2.7451257596310639E-2</v>
      </c>
      <c r="P233" s="2">
        <f t="shared" si="15"/>
        <v>-8.0686486216124828E-2</v>
      </c>
      <c r="Q233" s="130">
        <v>2.4005987371523746E-3</v>
      </c>
    </row>
    <row r="234" spans="3:17" x14ac:dyDescent="0.2">
      <c r="C234" s="42">
        <v>42797</v>
      </c>
      <c r="D234" s="130">
        <v>5.8835336773555335E-3</v>
      </c>
      <c r="E234" s="130">
        <v>1.1420271110502971E-3</v>
      </c>
      <c r="F234" s="130">
        <v>3.742280864986975E-3</v>
      </c>
      <c r="G234" s="130">
        <v>-2.7990114287085354E-3</v>
      </c>
      <c r="H234" s="130">
        <v>-4.5201949324824957E-3</v>
      </c>
      <c r="I234" s="130" cm="1">
        <f t="array" ref="I234">SQRT(MMULT(MMULT(TRANSPOSE($A$3:$A$7),MMULT(TRANSPOSE(EXP(D235:H486)-1),EXP(D235:H486)-1)/COUNTA(H235:H486)),$A$3:$A$7))*NORMSINV($A$10)</f>
        <v>-2.2271012484976357E-2</v>
      </c>
      <c r="J234">
        <f t="shared" si="12"/>
        <v>0</v>
      </c>
      <c r="K234" s="130" cm="1">
        <f t="array" ref="K234">SQRT(MMULT(MMULT(TRANSPOSE($A$3:$A$7),MMULT(TRANSPOSE(EXP(D235:$H$506)-1),EXP(D235:$H$506)-1)/COUNTA($H235:H$506)),$A$3:$A$7))*NORMSINV($A$10)</f>
        <v>-2.4004795179714832E-2</v>
      </c>
      <c r="L234">
        <f t="shared" si="13"/>
        <v>0</v>
      </c>
      <c r="M234" s="130">
        <f t="shared" si="14"/>
        <v>-7.0427125250571807E-2</v>
      </c>
      <c r="N234" s="137" cm="1">
        <f t="array" ref="N234">SQRT(MMULT(MMULT(TRANSPOSE($A$3:$A$7),MMULT(TRANSPOSE(EXP(D235:H486)-1),EXP(D235:H486)-1)/COUNTA(H235:H486)),$A$3:$A$7))*(-1/SQRT(2*PI())*EXP(-1*(NORMSINV($A$10))^2/2)/$A$10)</f>
        <v>-2.5515108827363606E-2</v>
      </c>
      <c r="O234" s="136" cm="1">
        <f t="array" ref="O234">SQRT(MMULT(MMULT(TRANSPOSE($A$3:$A$7),MMULT(TRANSPOSE(EXP(D235:$H$506)-1),EXP(D235:$H$506)-1)/COUNTA($H235:H$506)),$A$3:$A$7))*(-1/SQRT(2*PI())*EXP(-1*(NORMSINV($A$10))^2/2)/$A$10)</f>
        <v>-2.7501442146025876E-2</v>
      </c>
      <c r="P234" s="2">
        <f t="shared" si="15"/>
        <v>-8.0685858641536948E-2</v>
      </c>
      <c r="Q234" s="130">
        <v>6.9755099874644168E-4</v>
      </c>
    </row>
    <row r="235" spans="3:17" x14ac:dyDescent="0.2">
      <c r="C235" s="42">
        <v>42796</v>
      </c>
      <c r="D235" s="130">
        <v>-5.9549275881085008E-3</v>
      </c>
      <c r="E235" s="130">
        <v>-4.900207837611914E-3</v>
      </c>
      <c r="F235" s="130">
        <v>-1.4424620580563974E-2</v>
      </c>
      <c r="G235" s="130">
        <v>-2.2114410861321755E-2</v>
      </c>
      <c r="H235" s="130">
        <v>-8.215981930668562E-3</v>
      </c>
      <c r="I235" s="130" cm="1">
        <f t="array" ref="I235">SQRT(MMULT(MMULT(TRANSPOSE($A$3:$A$7),MMULT(TRANSPOSE(EXP(D236:H487)-1),EXP(D236:H487)-1)/COUNTA(H236:H487)),$A$3:$A$7))*NORMSINV($A$10)</f>
        <v>-2.2220275137488539E-2</v>
      </c>
      <c r="J235">
        <f t="shared" si="12"/>
        <v>0</v>
      </c>
      <c r="K235" s="130" cm="1">
        <f t="array" ref="K235">SQRT(MMULT(MMULT(TRANSPOSE($A$3:$A$7),MMULT(TRANSPOSE(EXP(D236:$H$506)-1),EXP(D236:$H$506)-1)/COUNTA($H236:H$506)),$A$3:$A$7))*NORMSINV($A$10)</f>
        <v>-2.3998384697280658E-2</v>
      </c>
      <c r="L235">
        <f t="shared" si="13"/>
        <v>0</v>
      </c>
      <c r="M235" s="130">
        <f t="shared" si="14"/>
        <v>-7.0266679670074869E-2</v>
      </c>
      <c r="N235" s="137" cm="1">
        <f t="array" ref="N235">SQRT(MMULT(MMULT(TRANSPOSE($A$3:$A$7),MMULT(TRANSPOSE(EXP(D236:H487)-1),EXP(D236:H487)-1)/COUNTA(H236:H487)),$A$3:$A$7))*(-1/SQRT(2*PI())*EXP(-1*(NORMSINV($A$10))^2/2)/$A$10)</f>
        <v>-2.5456980848510526E-2</v>
      </c>
      <c r="O235" s="136" cm="1">
        <f t="array" ref="O235">SQRT(MMULT(MMULT(TRANSPOSE($A$3:$A$7),MMULT(TRANSPOSE(EXP(D236:$H$506)-1),EXP(D236:$H$506)-1)/COUNTA($H236:H$506)),$A$3:$A$7))*(-1/SQRT(2*PI())*EXP(-1*(NORMSINV($A$10))^2/2)/$A$10)</f>
        <v>-2.7494097883745291E-2</v>
      </c>
      <c r="P235" s="2">
        <f t="shared" si="15"/>
        <v>-8.0502041832579113E-2</v>
      </c>
      <c r="Q235" s="130">
        <v>-1.1040108113515731E-2</v>
      </c>
    </row>
    <row r="236" spans="3:17" x14ac:dyDescent="0.2">
      <c r="C236" s="42">
        <v>42795</v>
      </c>
      <c r="D236" s="130">
        <v>2.0232924119923053E-2</v>
      </c>
      <c r="E236" s="130">
        <v>9.4694121765469472E-3</v>
      </c>
      <c r="F236" s="130">
        <v>1.4893447418472367E-2</v>
      </c>
      <c r="G236" s="130">
        <v>3.6518686685383011E-3</v>
      </c>
      <c r="H236" s="130">
        <v>6.4576972236930433E-3</v>
      </c>
      <c r="I236" s="130" cm="1">
        <f t="array" ref="I236">SQRT(MMULT(MMULT(TRANSPOSE($A$3:$A$7),MMULT(TRANSPOSE(EXP(D237:H488)-1),EXP(D237:H488)-1)/COUNTA(H237:H488)),$A$3:$A$7))*NORMSINV($A$10)</f>
        <v>-2.2816469848173961E-2</v>
      </c>
      <c r="J236">
        <f t="shared" si="12"/>
        <v>0</v>
      </c>
      <c r="K236" s="130" cm="1">
        <f t="array" ref="K236">SQRT(MMULT(MMULT(TRANSPOSE($A$3:$A$7),MMULT(TRANSPOSE(EXP(D237:$H$506)-1),EXP(D237:$H$506)-1)/COUNTA($H237:H$506)),$A$3:$A$7))*NORMSINV($A$10)</f>
        <v>-2.3992118706218365E-2</v>
      </c>
      <c r="L236">
        <f t="shared" si="13"/>
        <v>0</v>
      </c>
      <c r="M236" s="130">
        <f t="shared" si="14"/>
        <v>-7.215201288478594E-2</v>
      </c>
      <c r="N236" s="137" cm="1">
        <f t="array" ref="N236">SQRT(MMULT(MMULT(TRANSPOSE($A$3:$A$7),MMULT(TRANSPOSE(EXP(D237:H488)-1),EXP(D237:H488)-1)/COUNTA(H237:H488)),$A$3:$A$7))*(-1/SQRT(2*PI())*EXP(-1*(NORMSINV($A$10))^2/2)/$A$10)</f>
        <v>-2.6140019975523669E-2</v>
      </c>
      <c r="O236" s="136" cm="1">
        <f t="array" ref="O236">SQRT(MMULT(MMULT(TRANSPOSE($A$3:$A$7),MMULT(TRANSPOSE(EXP(D237:$H$506)-1),EXP(D237:$H$506)-1)/COUNTA($H237:H$506)),$A$3:$A$7))*(-1/SQRT(2*PI())*EXP(-1*(NORMSINV($A$10))^2/2)/$A$10)</f>
        <v>-2.7486919160102909E-2</v>
      </c>
      <c r="P236" s="2">
        <f t="shared" si="15"/>
        <v>-8.2662001204953692E-2</v>
      </c>
      <c r="Q236" s="130">
        <v>1.1019086310082644E-2</v>
      </c>
    </row>
    <row r="237" spans="3:17" x14ac:dyDescent="0.2">
      <c r="C237" s="42">
        <v>42794</v>
      </c>
      <c r="D237" s="130">
        <v>4.3825168779156065E-4</v>
      </c>
      <c r="E237" s="130">
        <v>-4.2511483120915685E-3</v>
      </c>
      <c r="F237" s="130">
        <v>-3.8999231506218835E-3</v>
      </c>
      <c r="G237" s="130">
        <v>-8.9655217031968347E-3</v>
      </c>
      <c r="H237" s="130">
        <v>1.9783089228191295E-3</v>
      </c>
      <c r="I237" s="130" cm="1">
        <f t="array" ref="I237">SQRT(MMULT(MMULT(TRANSPOSE($A$3:$A$7),MMULT(TRANSPOSE(EXP(D238:H489)-1),EXP(D238:H489)-1)/COUNTA(H238:H489)),$A$3:$A$7))*NORMSINV($A$10)</f>
        <v>-2.2842364705091173E-2</v>
      </c>
      <c r="J237">
        <f t="shared" si="12"/>
        <v>0</v>
      </c>
      <c r="K237" s="130" cm="1">
        <f t="array" ref="K237">SQRT(MMULT(MMULT(TRANSPOSE($A$3:$A$7),MMULT(TRANSPOSE(EXP(D238:$H$506)-1),EXP(D238:$H$506)-1)/COUNTA($H238:H$506)),$A$3:$A$7))*NORMSINV($A$10)</f>
        <v>-2.4033083599318539E-2</v>
      </c>
      <c r="L237">
        <f t="shared" si="13"/>
        <v>0</v>
      </c>
      <c r="M237" s="130">
        <f t="shared" si="14"/>
        <v>-7.2233899612328498E-2</v>
      </c>
      <c r="N237" s="137" cm="1">
        <f t="array" ref="N237">SQRT(MMULT(MMULT(TRANSPOSE($A$3:$A$7),MMULT(TRANSPOSE(EXP(D238:H489)-1),EXP(D238:H489)-1)/COUNTA(H238:H489)),$A$3:$A$7))*(-1/SQRT(2*PI())*EXP(-1*(NORMSINV($A$10))^2/2)/$A$10)</f>
        <v>-2.6169686794342856E-2</v>
      </c>
      <c r="O237" s="136" cm="1">
        <f t="array" ref="O237">SQRT(MMULT(MMULT(TRANSPOSE($A$3:$A$7),MMULT(TRANSPOSE(EXP(D238:$H$506)-1),EXP(D238:$H$506)-1)/COUNTA($H238:H$506)),$A$3:$A$7))*(-1/SQRT(2*PI())*EXP(-1*(NORMSINV($A$10))^2/2)/$A$10)</f>
        <v>-2.7533851184691257E-2</v>
      </c>
      <c r="P237" s="2">
        <f t="shared" si="15"/>
        <v>-8.2755815923353862E-2</v>
      </c>
      <c r="Q237" s="130">
        <v>-2.9282579502873801E-3</v>
      </c>
    </row>
    <row r="238" spans="3:17" x14ac:dyDescent="0.2">
      <c r="C238" s="42">
        <v>42793</v>
      </c>
      <c r="D238" s="130">
        <v>1.9736107437888775E-3</v>
      </c>
      <c r="E238" s="130">
        <v>4.0144869249602588E-3</v>
      </c>
      <c r="F238" s="130">
        <v>-6.0535655531597241E-3</v>
      </c>
      <c r="G238" s="130">
        <v>1.1163330383292098E-3</v>
      </c>
      <c r="H238" s="130">
        <v>-1.7588517494110595E-3</v>
      </c>
      <c r="I238" s="130" cm="1">
        <f t="array" ref="I238">SQRT(MMULT(MMULT(TRANSPOSE($A$3:$A$7),MMULT(TRANSPOSE(EXP(D239:H490)-1),EXP(D239:H490)-1)/COUNTA(H239:H490)),$A$3:$A$7))*NORMSINV($A$10)</f>
        <v>-2.2855034593689493E-2</v>
      </c>
      <c r="J238">
        <f t="shared" si="12"/>
        <v>0</v>
      </c>
      <c r="K238" s="130" cm="1">
        <f t="array" ref="K238">SQRT(MMULT(MMULT(TRANSPOSE($A$3:$A$7),MMULT(TRANSPOSE(EXP(D239:$H$506)-1),EXP(D239:$H$506)-1)/COUNTA($H239:H$506)),$A$3:$A$7))*NORMSINV($A$10)</f>
        <v>-2.407787199386003E-2</v>
      </c>
      <c r="L238">
        <f t="shared" si="13"/>
        <v>0</v>
      </c>
      <c r="M238" s="130">
        <f t="shared" si="14"/>
        <v>-7.2273965317999775E-2</v>
      </c>
      <c r="N238" s="137" cm="1">
        <f t="array" ref="N238">SQRT(MMULT(MMULT(TRANSPOSE($A$3:$A$7),MMULT(TRANSPOSE(EXP(D239:H490)-1),EXP(D239:H490)-1)/COUNTA(H239:H490)),$A$3:$A$7))*(-1/SQRT(2*PI())*EXP(-1*(NORMSINV($A$10))^2/2)/$A$10)</f>
        <v>-2.6184202236181651E-2</v>
      </c>
      <c r="O238" s="136" cm="1">
        <f t="array" ref="O238">SQRT(MMULT(MMULT(TRANSPOSE($A$3:$A$7),MMULT(TRANSPOSE(EXP(D239:$H$506)-1),EXP(D239:$H$506)-1)/COUNTA($H239:H$506)),$A$3:$A$7))*(-1/SQRT(2*PI())*EXP(-1*(NORMSINV($A$10))^2/2)/$A$10)</f>
        <v>-2.7585163659222891E-2</v>
      </c>
      <c r="P238" s="2">
        <f t="shared" si="15"/>
        <v>-8.2801717780808165E-2</v>
      </c>
      <c r="Q238" s="130">
        <v>-1.3550275630301535E-4</v>
      </c>
    </row>
    <row r="239" spans="3:17" x14ac:dyDescent="0.2">
      <c r="C239" s="42">
        <v>42790</v>
      </c>
      <c r="D239" s="130">
        <v>9.520139335237245E-4</v>
      </c>
      <c r="E239" s="130">
        <v>-8.1889101414279776E-3</v>
      </c>
      <c r="F239" s="130">
        <v>0</v>
      </c>
      <c r="G239" s="130">
        <v>3.2863785243165155E-3</v>
      </c>
      <c r="H239" s="130">
        <v>-8.7808082174933855E-4</v>
      </c>
      <c r="I239" s="130" cm="1">
        <f t="array" ref="I239">SQRT(MMULT(MMULT(TRANSPOSE($A$3:$A$7),MMULT(TRANSPOSE(EXP(D240:H491)-1),EXP(D240:H491)-1)/COUNTA(H240:H491)),$A$3:$A$7))*NORMSINV($A$10)</f>
        <v>-2.2933181806712673E-2</v>
      </c>
      <c r="J239">
        <f t="shared" si="12"/>
        <v>0</v>
      </c>
      <c r="K239" s="130" cm="1">
        <f t="array" ref="K239">SQRT(MMULT(MMULT(TRANSPOSE($A$3:$A$7),MMULT(TRANSPOSE(EXP(D240:$H$506)-1),EXP(D240:$H$506)-1)/COUNTA($H240:H$506)),$A$3:$A$7))*NORMSINV($A$10)</f>
        <v>-2.4122534098015357E-2</v>
      </c>
      <c r="L239">
        <f t="shared" si="13"/>
        <v>0</v>
      </c>
      <c r="M239" s="130">
        <f t="shared" si="14"/>
        <v>-7.2521088503947395E-2</v>
      </c>
      <c r="N239" s="137" cm="1">
        <f t="array" ref="N239">SQRT(MMULT(MMULT(TRANSPOSE($A$3:$A$7),MMULT(TRANSPOSE(EXP(D240:H491)-1),EXP(D240:H491)-1)/COUNTA(H240:H491)),$A$3:$A$7))*(-1/SQRT(2*PI())*EXP(-1*(NORMSINV($A$10))^2/2)/$A$10)</f>
        <v>-2.6273732725475153E-2</v>
      </c>
      <c r="O239" s="136" cm="1">
        <f t="array" ref="O239">SQRT(MMULT(MMULT(TRANSPOSE($A$3:$A$7),MMULT(TRANSPOSE(EXP(D240:$H$506)-1),EXP(D240:$H$506)-1)/COUNTA($H240:H$506)),$A$3:$A$7))*(-1/SQRT(2*PI())*EXP(-1*(NORMSINV($A$10))^2/2)/$A$10)</f>
        <v>-2.7636331447339884E-2</v>
      </c>
      <c r="P239" s="2">
        <f t="shared" si="15"/>
        <v>-8.308483804700495E-2</v>
      </c>
      <c r="Q239" s="130">
        <v>-9.577831888586282E-4</v>
      </c>
    </row>
    <row r="240" spans="3:17" x14ac:dyDescent="0.2">
      <c r="C240" s="42">
        <v>42789</v>
      </c>
      <c r="D240" s="130">
        <v>-4.2392096032731145E-3</v>
      </c>
      <c r="E240" s="130">
        <v>-4.0051383039376416E-3</v>
      </c>
      <c r="F240" s="130">
        <v>4.0316958232240801E-3</v>
      </c>
      <c r="G240" s="130">
        <v>-7.5356343198803395E-3</v>
      </c>
      <c r="H240" s="130">
        <v>-3.3961572926391368E-3</v>
      </c>
      <c r="I240" s="130" cm="1">
        <f t="array" ref="I240">SQRT(MMULT(MMULT(TRANSPOSE($A$3:$A$7),MMULT(TRANSPOSE(EXP(D241:H492)-1),EXP(D241:H492)-1)/COUNTA(H241:H492)),$A$3:$A$7))*NORMSINV($A$10)</f>
        <v>-2.2967296104481182E-2</v>
      </c>
      <c r="J240">
        <f t="shared" si="12"/>
        <v>0</v>
      </c>
      <c r="K240" s="130" cm="1">
        <f t="array" ref="K240">SQRT(MMULT(MMULT(TRANSPOSE($A$3:$A$7),MMULT(TRANSPOSE(EXP(D241:$H$506)-1),EXP(D241:$H$506)-1)/COUNTA($H241:H$506)),$A$3:$A$7))*NORMSINV($A$10)</f>
        <v>-2.416400290655182E-2</v>
      </c>
      <c r="L240">
        <f t="shared" si="13"/>
        <v>0</v>
      </c>
      <c r="M240" s="130">
        <f t="shared" si="14"/>
        <v>-7.2628967385673093E-2</v>
      </c>
      <c r="N240" s="137" cm="1">
        <f t="array" ref="N240">SQRT(MMULT(MMULT(TRANSPOSE($A$3:$A$7),MMULT(TRANSPOSE(EXP(D241:H492)-1),EXP(D241:H492)-1)/COUNTA(H241:H492)),$A$3:$A$7))*(-1/SQRT(2*PI())*EXP(-1*(NORMSINV($A$10))^2/2)/$A$10)</f>
        <v>-2.6312816266051486E-2</v>
      </c>
      <c r="O240" s="136" cm="1">
        <f t="array" ref="O240">SQRT(MMULT(MMULT(TRANSPOSE($A$3:$A$7),MMULT(TRANSPOSE(EXP(D241:$H$506)-1),EXP(D241:$H$506)-1)/COUNTA($H241:H$506)),$A$3:$A$7))*(-1/SQRT(2*PI())*EXP(-1*(NORMSINV($A$10))^2/2)/$A$10)</f>
        <v>-2.768384078996464E-2</v>
      </c>
      <c r="P240" s="2">
        <f t="shared" si="15"/>
        <v>-8.3208431054249771E-2</v>
      </c>
      <c r="Q240" s="130">
        <v>-3.017048143342567E-3</v>
      </c>
    </row>
    <row r="241" spans="3:17" x14ac:dyDescent="0.2">
      <c r="C241" s="42">
        <v>42788</v>
      </c>
      <c r="D241" s="130">
        <v>2.9945516724291083E-3</v>
      </c>
      <c r="E241" s="130">
        <v>-9.6961779309189607E-4</v>
      </c>
      <c r="F241" s="130">
        <v>-2.0179041984498907E-3</v>
      </c>
      <c r="G241" s="130">
        <v>8.7970613344818139E-3</v>
      </c>
      <c r="H241" s="130">
        <v>-2.5119684563625257E-3</v>
      </c>
      <c r="I241" s="130" cm="1">
        <f t="array" ref="I241">SQRT(MMULT(MMULT(TRANSPOSE($A$3:$A$7),MMULT(TRANSPOSE(EXP(D242:H493)-1),EXP(D242:H493)-1)/COUNTA(H242:H493)),$A$3:$A$7))*NORMSINV($A$10)</f>
        <v>-2.3140809954160124E-2</v>
      </c>
      <c r="J241">
        <f t="shared" si="12"/>
        <v>0</v>
      </c>
      <c r="K241" s="130" cm="1">
        <f t="array" ref="K241">SQRT(MMULT(MMULT(TRANSPOSE($A$3:$A$7),MMULT(TRANSPOSE(EXP(D242:$H$506)-1),EXP(D242:$H$506)-1)/COUNTA($H242:H$506)),$A$3:$A$7))*NORMSINV($A$10)</f>
        <v>-2.4208874045379428E-2</v>
      </c>
      <c r="L241">
        <f t="shared" si="13"/>
        <v>0</v>
      </c>
      <c r="M241" s="130">
        <f t="shared" si="14"/>
        <v>-7.3177666356242621E-2</v>
      </c>
      <c r="N241" s="137" cm="1">
        <f t="array" ref="N241">SQRT(MMULT(MMULT(TRANSPOSE($A$3:$A$7),MMULT(TRANSPOSE(EXP(D242:H493)-1),EXP(D242:H493)-1)/COUNTA(H242:H493)),$A$3:$A$7))*(-1/SQRT(2*PI())*EXP(-1*(NORMSINV($A$10))^2/2)/$A$10)</f>
        <v>-2.6511604927348296E-2</v>
      </c>
      <c r="O241" s="136" cm="1">
        <f t="array" ref="O241">SQRT(MMULT(MMULT(TRANSPOSE($A$3:$A$7),MMULT(TRANSPOSE(EXP(D242:$H$506)-1),EXP(D242:$H$506)-1)/COUNTA($H242:H$506)),$A$3:$A$7))*(-1/SQRT(2*PI())*EXP(-1*(NORMSINV($A$10))^2/2)/$A$10)</f>
        <v>-2.7735248061689102E-2</v>
      </c>
      <c r="P241" s="2">
        <f t="shared" si="15"/>
        <v>-8.383705599696345E-2</v>
      </c>
      <c r="Q241" s="130">
        <v>1.2682150893440459E-3</v>
      </c>
    </row>
    <row r="242" spans="3:17" x14ac:dyDescent="0.2">
      <c r="C242" s="42">
        <v>42787</v>
      </c>
      <c r="D242" s="130">
        <v>7.1949018562236493E-3</v>
      </c>
      <c r="E242" s="130">
        <v>1.3364792660089782E-2</v>
      </c>
      <c r="F242" s="130">
        <v>-2.0137916247740749E-3</v>
      </c>
      <c r="G242" s="130">
        <v>2.6683885691993099E-3</v>
      </c>
      <c r="H242" s="130">
        <v>6.3470757948191981E-3</v>
      </c>
      <c r="I242" s="130" cm="1">
        <f t="array" ref="I242">SQRT(MMULT(MMULT(TRANSPOSE($A$3:$A$7),MMULT(TRANSPOSE(EXP(D243:H494)-1),EXP(D243:H494)-1)/COUNTA(H243:H494)),$A$3:$A$7))*NORMSINV($A$10)</f>
        <v>-2.3331077364118956E-2</v>
      </c>
      <c r="J242">
        <f t="shared" si="12"/>
        <v>0</v>
      </c>
      <c r="K242" s="130" cm="1">
        <f t="array" ref="K242">SQRT(MMULT(MMULT(TRANSPOSE($A$3:$A$7),MMULT(TRANSPOSE(EXP(D243:$H$506)-1),EXP(D243:$H$506)-1)/COUNTA($H243:H$506)),$A$3:$A$7))*NORMSINV($A$10)</f>
        <v>-2.4241704778063658E-2</v>
      </c>
      <c r="L242">
        <f t="shared" si="13"/>
        <v>0</v>
      </c>
      <c r="M242" s="130">
        <f t="shared" si="14"/>
        <v>-7.3779344736213531E-2</v>
      </c>
      <c r="N242" s="137" cm="1">
        <f t="array" ref="N242">SQRT(MMULT(MMULT(TRANSPOSE($A$3:$A$7),MMULT(TRANSPOSE(EXP(D243:H494)-1),EXP(D243:H494)-1)/COUNTA(H243:H494)),$A$3:$A$7))*(-1/SQRT(2*PI())*EXP(-1*(NORMSINV($A$10))^2/2)/$A$10)</f>
        <v>-2.6729587548240594E-2</v>
      </c>
      <c r="O242" s="136" cm="1">
        <f t="array" ref="O242">SQRT(MMULT(MMULT(TRANSPOSE($A$3:$A$7),MMULT(TRANSPOSE(EXP(D243:$H$506)-1),EXP(D243:$H$506)-1)/COUNTA($H243:H$506)),$A$3:$A$7))*(-1/SQRT(2*PI())*EXP(-1*(NORMSINV($A$10))^2/2)/$A$10)</f>
        <v>-2.7772861067289337E-2</v>
      </c>
      <c r="P242" s="2">
        <f t="shared" si="15"/>
        <v>-8.4526377569316122E-2</v>
      </c>
      <c r="Q242" s="130">
        <v>5.540559158634592E-3</v>
      </c>
    </row>
    <row r="243" spans="3:17" x14ac:dyDescent="0.2">
      <c r="C243" s="42">
        <v>42783</v>
      </c>
      <c r="D243" s="130">
        <v>2.7300510350288573E-3</v>
      </c>
      <c r="E243" s="130">
        <v>1.1010970593938467E-3</v>
      </c>
      <c r="F243" s="130">
        <v>1.5489160841066958E-3</v>
      </c>
      <c r="G243" s="130">
        <v>1.4777190385986895E-3</v>
      </c>
      <c r="H243" s="130">
        <v>3.298938945669619E-3</v>
      </c>
      <c r="I243" s="130" cm="1">
        <f t="array" ref="I243">SQRT(MMULT(MMULT(TRANSPOSE($A$3:$A$7),MMULT(TRANSPOSE(EXP(D244:H495)-1),EXP(D244:H495)-1)/COUNTA(H244:H495)),$A$3:$A$7))*NORMSINV($A$10)</f>
        <v>-2.3330014877922824E-2</v>
      </c>
      <c r="J243">
        <f t="shared" si="12"/>
        <v>0</v>
      </c>
      <c r="K243" s="130" cm="1">
        <f t="array" ref="K243">SQRT(MMULT(MMULT(TRANSPOSE($A$3:$A$7),MMULT(TRANSPOSE(EXP(D244:$H$506)-1),EXP(D244:$H$506)-1)/COUNTA($H244:H$506)),$A$3:$A$7))*NORMSINV($A$10)</f>
        <v>-2.4285995712870958E-2</v>
      </c>
      <c r="L243">
        <f t="shared" si="13"/>
        <v>0</v>
      </c>
      <c r="M243" s="130">
        <f t="shared" si="14"/>
        <v>-7.3775984859851276E-2</v>
      </c>
      <c r="N243" s="137" cm="1">
        <f t="array" ref="N243">SQRT(MMULT(MMULT(TRANSPOSE($A$3:$A$7),MMULT(TRANSPOSE(EXP(D244:H495)-1),EXP(D244:H495)-1)/COUNTA(H244:H495)),$A$3:$A$7))*(-1/SQRT(2*PI())*EXP(-1*(NORMSINV($A$10))^2/2)/$A$10)</f>
        <v>-2.6728370295502752E-2</v>
      </c>
      <c r="O243" s="136" cm="1">
        <f t="array" ref="O243">SQRT(MMULT(MMULT(TRANSPOSE($A$3:$A$7),MMULT(TRANSPOSE(EXP(D244:$H$506)-1),EXP(D244:$H$506)-1)/COUNTA($H244:H$506)),$A$3:$A$7))*(-1/SQRT(2*PI())*EXP(-1*(NORMSINV($A$10))^2/2)/$A$10)</f>
        <v>-2.7823603619853404E-2</v>
      </c>
      <c r="P243" s="2">
        <f t="shared" si="15"/>
        <v>-8.4522528278176468E-2</v>
      </c>
      <c r="Q243" s="130">
        <v>2.0337597236512973E-3</v>
      </c>
    </row>
    <row r="244" spans="3:17" x14ac:dyDescent="0.2">
      <c r="C244" s="42">
        <v>42782</v>
      </c>
      <c r="D244" s="130">
        <v>-1.1813883780946728E-3</v>
      </c>
      <c r="E244" s="130">
        <v>1.707338368490305E-3</v>
      </c>
      <c r="F244" s="130">
        <v>-1.5516588557045483E-4</v>
      </c>
      <c r="G244" s="130">
        <v>-1.8292463304972011E-3</v>
      </c>
      <c r="H244" s="130">
        <v>-3.6281064245742064E-3</v>
      </c>
      <c r="I244" s="130" cm="1">
        <f t="array" ref="I244">SQRT(MMULT(MMULT(TRANSPOSE($A$3:$A$7),MMULT(TRANSPOSE(EXP(D245:H496)-1),EXP(D245:H496)-1)/COUNTA(H245:H496)),$A$3:$A$7))*NORMSINV($A$10)</f>
        <v>-2.3481984515452994E-2</v>
      </c>
      <c r="J244">
        <f t="shared" si="12"/>
        <v>0</v>
      </c>
      <c r="K244" s="130" cm="1">
        <f t="array" ref="K244">SQRT(MMULT(MMULT(TRANSPOSE($A$3:$A$7),MMULT(TRANSPOSE(EXP(D245:$H$506)-1),EXP(D245:$H$506)-1)/COUNTA($H245:H$506)),$A$3:$A$7))*NORMSINV($A$10)</f>
        <v>-2.4331861402177801E-2</v>
      </c>
      <c r="L244">
        <f t="shared" si="13"/>
        <v>0</v>
      </c>
      <c r="M244" s="130">
        <f t="shared" si="14"/>
        <v>-7.425655504963681E-2</v>
      </c>
      <c r="N244" s="137" cm="1">
        <f t="array" ref="N244">SQRT(MMULT(MMULT(TRANSPOSE($A$3:$A$7),MMULT(TRANSPOSE(EXP(D245:H496)-1),EXP(D245:H496)-1)/COUNTA(H245:H496)),$A$3:$A$7))*(-1/SQRT(2*PI())*EXP(-1*(NORMSINV($A$10))^2/2)/$A$10)</f>
        <v>-2.6902476517330472E-2</v>
      </c>
      <c r="O244" s="136" cm="1">
        <f t="array" ref="O244">SQRT(MMULT(MMULT(TRANSPOSE($A$3:$A$7),MMULT(TRANSPOSE(EXP(D245:$H$506)-1),EXP(D245:$H$506)-1)/COUNTA($H245:H$506)),$A$3:$A$7))*(-1/SQRT(2*PI())*EXP(-1*(NORMSINV($A$10))^2/2)/$A$10)</f>
        <v>-2.7876150312775225E-2</v>
      </c>
      <c r="P244" s="2">
        <f t="shared" si="15"/>
        <v>-8.5073100493958581E-2</v>
      </c>
      <c r="Q244" s="130">
        <v>-1.0152310077946739E-3</v>
      </c>
    </row>
    <row r="245" spans="3:17" x14ac:dyDescent="0.2">
      <c r="C245" s="42">
        <v>42781</v>
      </c>
      <c r="D245" s="130">
        <v>3.6225110325114641E-3</v>
      </c>
      <c r="E245" s="130">
        <v>7.5160076029415976E-3</v>
      </c>
      <c r="F245" s="130">
        <v>-6.1978754107283639E-4</v>
      </c>
      <c r="G245" s="130">
        <v>1.0244159978796004E-2</v>
      </c>
      <c r="H245" s="130">
        <v>3.6432499573806655E-2</v>
      </c>
      <c r="I245" s="130" cm="1">
        <f t="array" ref="I245">SQRT(MMULT(MMULT(TRANSPOSE($A$3:$A$7),MMULT(TRANSPOSE(EXP(D246:H497)-1),EXP(D246:H497)-1)/COUNTA(H246:H497)),$A$3:$A$7))*NORMSINV($A$10)</f>
        <v>-2.3789671631224411E-2</v>
      </c>
      <c r="J245">
        <f t="shared" si="12"/>
        <v>0</v>
      </c>
      <c r="K245" s="130" cm="1">
        <f t="array" ref="K245">SQRT(MMULT(MMULT(TRANSPOSE($A$3:$A$7),MMULT(TRANSPOSE(EXP(D246:$H$506)-1),EXP(D246:$H$506)-1)/COUNTA($H246:H$506)),$A$3:$A$7))*NORMSINV($A$10)</f>
        <v>-2.4321225985750511E-2</v>
      </c>
      <c r="L245">
        <f t="shared" si="13"/>
        <v>0</v>
      </c>
      <c r="M245" s="130">
        <f t="shared" si="14"/>
        <v>-7.5229547142162415E-2</v>
      </c>
      <c r="N245" s="137" cm="1">
        <f t="array" ref="N245">SQRT(MMULT(MMULT(TRANSPOSE($A$3:$A$7),MMULT(TRANSPOSE(EXP(D246:H497)-1),EXP(D246:H497)-1)/COUNTA(H246:H497)),$A$3:$A$7))*(-1/SQRT(2*PI())*EXP(-1*(NORMSINV($A$10))^2/2)/$A$10)</f>
        <v>-2.7254982729115019E-2</v>
      </c>
      <c r="O245" s="136" cm="1">
        <f t="array" ref="O245">SQRT(MMULT(MMULT(TRANSPOSE($A$3:$A$7),MMULT(TRANSPOSE(EXP(D246:$H$506)-1),EXP(D246:$H$506)-1)/COUNTA($H246:H$506)),$A$3:$A$7))*(-1/SQRT(2*PI())*EXP(-1*(NORMSINV($A$10))^2/2)/$A$10)</f>
        <v>-2.7863965693519604E-2</v>
      </c>
      <c r="P245" s="2">
        <f t="shared" si="15"/>
        <v>-8.618782301255544E-2</v>
      </c>
      <c r="Q245" s="130">
        <v>1.1590983224327143E-2</v>
      </c>
    </row>
    <row r="246" spans="3:17" x14ac:dyDescent="0.2">
      <c r="C246" s="42">
        <v>42780</v>
      </c>
      <c r="D246" s="130">
        <v>1.2895801616791986E-2</v>
      </c>
      <c r="E246" s="130">
        <v>-1.6738875337062397E-4</v>
      </c>
      <c r="F246" s="130">
        <v>3.7240262217257607E-3</v>
      </c>
      <c r="G246" s="130">
        <v>-1.6759704776990157E-2</v>
      </c>
      <c r="H246" s="130">
        <v>-5.1085719294614784E-3</v>
      </c>
      <c r="I246" s="130" cm="1">
        <f t="array" ref="I246">SQRT(MMULT(MMULT(TRANSPOSE($A$3:$A$7),MMULT(TRANSPOSE(EXP(D247:H498)-1),EXP(D247:H498)-1)/COUNTA(H247:H498)),$A$3:$A$7))*NORMSINV($A$10)</f>
        <v>-2.3967610969453292E-2</v>
      </c>
      <c r="J246">
        <f t="shared" si="12"/>
        <v>0</v>
      </c>
      <c r="K246" s="130" cm="1">
        <f t="array" ref="K246">SQRT(MMULT(MMULT(TRANSPOSE($A$3:$A$7),MMULT(TRANSPOSE(EXP(D247:$H$506)-1),EXP(D247:$H$506)-1)/COUNTA($H247:H$506)),$A$3:$A$7))*NORMSINV($A$10)</f>
        <v>-2.4367495575803019E-2</v>
      </c>
      <c r="L246">
        <f t="shared" si="13"/>
        <v>0</v>
      </c>
      <c r="M246" s="130">
        <f t="shared" si="14"/>
        <v>-7.5792240736308747E-2</v>
      </c>
      <c r="N246" s="137" cm="1">
        <f t="array" ref="N246">SQRT(MMULT(MMULT(TRANSPOSE($A$3:$A$7),MMULT(TRANSPOSE(EXP(D247:H498)-1),EXP(D247:H498)-1)/COUNTA(H247:H498)),$A$3:$A$7))*(-1/SQRT(2*PI())*EXP(-1*(NORMSINV($A$10))^2/2)/$A$10)</f>
        <v>-2.7458841515626935E-2</v>
      </c>
      <c r="O246" s="136" cm="1">
        <f t="array" ref="O246">SQRT(MMULT(MMULT(TRANSPOSE($A$3:$A$7),MMULT(TRANSPOSE(EXP(D247:$H$506)-1),EXP(D247:$H$506)-1)/COUNTA($H247:H$506)),$A$3:$A$7))*(-1/SQRT(2*PI())*EXP(-1*(NORMSINV($A$10))^2/2)/$A$10)</f>
        <v>-2.7916975121195318E-2</v>
      </c>
      <c r="P246" s="2">
        <f t="shared" si="15"/>
        <v>-8.6832481098971098E-2</v>
      </c>
      <c r="Q246" s="130">
        <v>-1.0345364565632164E-3</v>
      </c>
    </row>
    <row r="247" spans="3:17" x14ac:dyDescent="0.2">
      <c r="C247" s="42">
        <v>42779</v>
      </c>
      <c r="D247" s="130">
        <v>8.8166340870379292E-3</v>
      </c>
      <c r="E247" s="130">
        <v>1.0901623866990881E-2</v>
      </c>
      <c r="F247" s="130">
        <v>1.1187112251050743E-2</v>
      </c>
      <c r="G247" s="130">
        <v>-1.1249406719714415E-2</v>
      </c>
      <c r="H247" s="130">
        <v>3.8574813860504961E-3</v>
      </c>
      <c r="I247" s="130" cm="1">
        <f t="array" ref="I247">SQRT(MMULT(MMULT(TRANSPOSE($A$3:$A$7),MMULT(TRANSPOSE(EXP(D248:H499)-1),EXP(D248:H499)-1)/COUNTA(H248:H499)),$A$3:$A$7))*NORMSINV($A$10)</f>
        <v>-2.4005319096887599E-2</v>
      </c>
      <c r="J247">
        <f t="shared" si="12"/>
        <v>0</v>
      </c>
      <c r="K247" s="130" cm="1">
        <f t="array" ref="K247">SQRT(MMULT(MMULT(TRANSPOSE($A$3:$A$7),MMULT(TRANSPOSE(EXP(D248:$H$506)-1),EXP(D248:$H$506)-1)/COUNTA($H248:H$506)),$A$3:$A$7))*NORMSINV($A$10)</f>
        <v>-2.4404838464091107E-2</v>
      </c>
      <c r="L247">
        <f t="shared" si="13"/>
        <v>0</v>
      </c>
      <c r="M247" s="130">
        <f t="shared" si="14"/>
        <v>-7.5911484305301036E-2</v>
      </c>
      <c r="N247" s="137" cm="1">
        <f t="array" ref="N247">SQRT(MMULT(MMULT(TRANSPOSE($A$3:$A$7),MMULT(TRANSPOSE(EXP(D248:H499)-1),EXP(D248:H499)-1)/COUNTA(H248:H499)),$A$3:$A$7))*(-1/SQRT(2*PI())*EXP(-1*(NORMSINV($A$10))^2/2)/$A$10)</f>
        <v>-2.7502042379342111E-2</v>
      </c>
      <c r="O247" s="136" cm="1">
        <f t="array" ref="O247">SQRT(MMULT(MMULT(TRANSPOSE($A$3:$A$7),MMULT(TRANSPOSE(EXP(D248:$H$506)-1),EXP(D248:$H$506)-1)/COUNTA($H248:H$506)),$A$3:$A$7))*(-1/SQRT(2*PI())*EXP(-1*(NORMSINV($A$10))^2/2)/$A$10)</f>
        <v>-2.7959757543379374E-2</v>
      </c>
      <c r="P247" s="2">
        <f t="shared" si="15"/>
        <v>-8.696909422519758E-2</v>
      </c>
      <c r="Q247" s="130">
        <v>4.7490724930093755E-3</v>
      </c>
    </row>
    <row r="248" spans="3:17" x14ac:dyDescent="0.2">
      <c r="C248" s="42">
        <v>42776</v>
      </c>
      <c r="D248" s="130">
        <v>-2.2682067141235108E-3</v>
      </c>
      <c r="E248" s="130">
        <v>7.3993095733736972E-3</v>
      </c>
      <c r="F248" s="130">
        <v>-9.3697172557742777E-4</v>
      </c>
      <c r="G248" s="130">
        <v>4.706597737943242E-3</v>
      </c>
      <c r="H248" s="130">
        <v>-7.925722948767042E-3</v>
      </c>
      <c r="I248" s="130" cm="1">
        <f t="array" ref="I248">SQRT(MMULT(MMULT(TRANSPOSE($A$3:$A$7),MMULT(TRANSPOSE(EXP(D249:H500)-1),EXP(D249:H500)-1)/COUNTA(H249:H500)),$A$3:$A$7))*NORMSINV($A$10)</f>
        <v>-2.401566071541255E-2</v>
      </c>
      <c r="J248">
        <f t="shared" si="12"/>
        <v>0</v>
      </c>
      <c r="K248" s="130" cm="1">
        <f t="array" ref="K248">SQRT(MMULT(MMULT(TRANSPOSE($A$3:$A$7),MMULT(TRANSPOSE(EXP(D249:$H$506)-1),EXP(D249:$H$506)-1)/COUNTA($H249:H$506)),$A$3:$A$7))*NORMSINV($A$10)</f>
        <v>-2.4452070082337043E-2</v>
      </c>
      <c r="L248">
        <f t="shared" si="13"/>
        <v>0</v>
      </c>
      <c r="M248" s="130">
        <f t="shared" si="14"/>
        <v>-7.5944187374532471E-2</v>
      </c>
      <c r="N248" s="137" cm="1">
        <f t="array" ref="N248">SQRT(MMULT(MMULT(TRANSPOSE($A$3:$A$7),MMULT(TRANSPOSE(EXP(D249:H500)-1),EXP(D249:H500)-1)/COUNTA(H249:H500)),$A$3:$A$7))*(-1/SQRT(2*PI())*EXP(-1*(NORMSINV($A$10))^2/2)/$A$10)</f>
        <v>-2.7513890404764985E-2</v>
      </c>
      <c r="O248" s="136" cm="1">
        <f t="array" ref="O248">SQRT(MMULT(MMULT(TRANSPOSE($A$3:$A$7),MMULT(TRANSPOSE(EXP(D249:$H$506)-1),EXP(D249:$H$506)-1)/COUNTA($H249:H$506)),$A$3:$A$7))*(-1/SQRT(2*PI())*EXP(-1*(NORMSINV($A$10))^2/2)/$A$10)</f>
        <v>-2.8013869132623485E-2</v>
      </c>
      <c r="P248" s="2">
        <f t="shared" si="15"/>
        <v>-8.7006560971309446E-2</v>
      </c>
      <c r="Q248" s="130">
        <v>2.0957537433313896E-4</v>
      </c>
    </row>
    <row r="249" spans="3:17" x14ac:dyDescent="0.2">
      <c r="C249" s="42">
        <v>42775</v>
      </c>
      <c r="D249" s="130">
        <v>7.2000165374643465E-3</v>
      </c>
      <c r="E249" s="130">
        <v>2.0108387197707543E-3</v>
      </c>
      <c r="F249" s="130">
        <v>1.1303008555086095E-2</v>
      </c>
      <c r="G249" s="130">
        <v>-4.1540214240864178E-3</v>
      </c>
      <c r="H249" s="130">
        <v>3.8416039440225245E-3</v>
      </c>
      <c r="I249" s="130" cm="1">
        <f t="array" ref="I249">SQRT(MMULT(MMULT(TRANSPOSE($A$3:$A$7),MMULT(TRANSPOSE(EXP(D250:H501)-1),EXP(D250:H501)-1)/COUNTA(H250:H501)),$A$3:$A$7))*NORMSINV($A$10)</f>
        <v>-2.4027975805361309E-2</v>
      </c>
      <c r="J249">
        <f t="shared" si="12"/>
        <v>0</v>
      </c>
      <c r="K249" s="130" cm="1">
        <f t="array" ref="K249">SQRT(MMULT(MMULT(TRANSPOSE($A$3:$A$7),MMULT(TRANSPOSE(EXP(D250:$H$506)-1),EXP(D250:$H$506)-1)/COUNTA($H250:H$506)),$A$3:$A$7))*NORMSINV($A$10)</f>
        <v>-2.4492504291857727E-2</v>
      </c>
      <c r="L249">
        <f t="shared" si="13"/>
        <v>0</v>
      </c>
      <c r="M249" s="130">
        <f t="shared" si="14"/>
        <v>-7.5983131108360399E-2</v>
      </c>
      <c r="N249" s="137" cm="1">
        <f t="array" ref="N249">SQRT(MMULT(MMULT(TRANSPOSE($A$3:$A$7),MMULT(TRANSPOSE(EXP(D250:H501)-1),EXP(D250:H501)-1)/COUNTA(H250:H501)),$A$3:$A$7))*(-1/SQRT(2*PI())*EXP(-1*(NORMSINV($A$10))^2/2)/$A$10)</f>
        <v>-2.7527999366379251E-2</v>
      </c>
      <c r="O249" s="136" cm="1">
        <f t="array" ref="O249">SQRT(MMULT(MMULT(TRANSPOSE($A$3:$A$7),MMULT(TRANSPOSE(EXP(D250:$H$506)-1),EXP(D250:$H$506)-1)/COUNTA($H250:H$506)),$A$3:$A$7))*(-1/SQRT(2*PI())*EXP(-1*(NORMSINV($A$10))^2/2)/$A$10)</f>
        <v>-2.8060193171863489E-2</v>
      </c>
      <c r="P249" s="2">
        <f t="shared" si="15"/>
        <v>-8.7051177425430407E-2</v>
      </c>
      <c r="Q249" s="130">
        <v>4.0619153305402134E-3</v>
      </c>
    </row>
    <row r="250" spans="3:17" x14ac:dyDescent="0.2">
      <c r="C250" s="42">
        <v>42774</v>
      </c>
      <c r="D250" s="130">
        <v>3.870000746245337E-3</v>
      </c>
      <c r="E250" s="130">
        <v>8.8347318046517985E-3</v>
      </c>
      <c r="F250" s="130">
        <v>-1.4197929252623837E-3</v>
      </c>
      <c r="G250" s="130">
        <v>5.1257644066811598E-3</v>
      </c>
      <c r="H250" s="130">
        <v>3.6294176788542673E-3</v>
      </c>
      <c r="I250" s="130" cm="1">
        <f t="array" ref="I250">SQRT(MMULT(MMULT(TRANSPOSE($A$3:$A$7),MMULT(TRANSPOSE(EXP(D251:H502)-1),EXP(D251:H502)-1)/COUNTA(H251:H502)),$A$3:$A$7))*NORMSINV($A$10)</f>
        <v>-2.4027047577249404E-2</v>
      </c>
      <c r="J250">
        <f t="shared" si="12"/>
        <v>0</v>
      </c>
      <c r="K250" s="130" cm="1">
        <f t="array" ref="K250">SQRT(MMULT(MMULT(TRANSPOSE($A$3:$A$7),MMULT(TRANSPOSE(EXP(D251:$H$506)-1),EXP(D251:$H$506)-1)/COUNTA($H251:H$506)),$A$3:$A$7))*NORMSINV($A$10)</f>
        <v>-2.4533327709415551E-2</v>
      </c>
      <c r="L250">
        <f t="shared" si="13"/>
        <v>0</v>
      </c>
      <c r="M250" s="130">
        <f t="shared" si="14"/>
        <v>-7.5980195793338576E-2</v>
      </c>
      <c r="N250" s="137" cm="1">
        <f t="array" ref="N250">SQRT(MMULT(MMULT(TRANSPOSE($A$3:$A$7),MMULT(TRANSPOSE(EXP(D251:H502)-1),EXP(D251:H502)-1)/COUNTA(H251:H502)),$A$3:$A$7))*(-1/SQRT(2*PI())*EXP(-1*(NORMSINV($A$10))^2/2)/$A$10)</f>
        <v>-2.7526935928365023E-2</v>
      </c>
      <c r="O250" s="136" cm="1">
        <f t="array" ref="O250">SQRT(MMULT(MMULT(TRANSPOSE($A$3:$A$7),MMULT(TRANSPOSE(EXP(D251:$H$506)-1),EXP(D251:$H$506)-1)/COUNTA($H251:H$506)),$A$3:$A$7))*(-1/SQRT(2*PI())*EXP(-1*(NORMSINV($A$10))^2/2)/$A$10)</f>
        <v>-2.8106963112942526E-2</v>
      </c>
      <c r="P250" s="2">
        <f t="shared" si="15"/>
        <v>-8.7047814539155041E-2</v>
      </c>
      <c r="Q250" s="130">
        <v>4.0215044409942528E-3</v>
      </c>
    </row>
    <row r="251" spans="3:17" x14ac:dyDescent="0.2">
      <c r="C251" s="42">
        <v>42773</v>
      </c>
      <c r="D251" s="130">
        <v>9.4720642288944109E-3</v>
      </c>
      <c r="E251" s="130">
        <v>5.999480949087959E-3</v>
      </c>
      <c r="F251" s="130">
        <v>-3.3052535749836876E-3</v>
      </c>
      <c r="G251" s="130">
        <v>2.1266190699458752E-2</v>
      </c>
      <c r="H251" s="130">
        <v>6.955238316037767E-3</v>
      </c>
      <c r="I251" s="130" cm="1">
        <f t="array" ref="I251">SQRT(MMULT(MMULT(TRANSPOSE($A$3:$A$7),MMULT(TRANSPOSE(EXP(D252:H503)-1),EXP(D252:H503)-1)/COUNTA(H252:H503)),$A$3:$A$7))*NORMSINV($A$10)</f>
        <v>-2.3998690758217735E-2</v>
      </c>
      <c r="J251">
        <f t="shared" si="12"/>
        <v>0</v>
      </c>
      <c r="K251" s="130" cm="1">
        <f t="array" ref="K251">SQRT(MMULT(MMULT(TRANSPOSE($A$3:$A$7),MMULT(TRANSPOSE(EXP(D252:$H$506)-1),EXP(D252:$H$506)-1)/COUNTA($H252:H$506)),$A$3:$A$7))*NORMSINV($A$10)</f>
        <v>-2.4552753353611415E-2</v>
      </c>
      <c r="L251">
        <f t="shared" si="13"/>
        <v>0</v>
      </c>
      <c r="M251" s="130">
        <f t="shared" si="14"/>
        <v>-7.5890523658001294E-2</v>
      </c>
      <c r="N251" s="137" cm="1">
        <f t="array" ref="N251">SQRT(MMULT(MMULT(TRANSPOSE($A$3:$A$7),MMULT(TRANSPOSE(EXP(D252:H503)-1),EXP(D252:H503)-1)/COUNTA(H252:H503)),$A$3:$A$7))*(-1/SQRT(2*PI())*EXP(-1*(NORMSINV($A$10))^2/2)/$A$10)</f>
        <v>-2.7494448526901843E-2</v>
      </c>
      <c r="O251" s="136" cm="1">
        <f t="array" ref="O251">SQRT(MMULT(MMULT(TRANSPOSE($A$3:$A$7),MMULT(TRANSPOSE(EXP(D252:$H$506)-1),EXP(D252:$H$506)-1)/COUNTA($H252:H$506)),$A$3:$A$7))*(-1/SQRT(2*PI())*EXP(-1*(NORMSINV($A$10))^2/2)/$A$10)</f>
        <v>-2.8129218384274866E-2</v>
      </c>
      <c r="P251" s="2">
        <f t="shared" si="15"/>
        <v>-8.6945080355271112E-2</v>
      </c>
      <c r="Q251" s="130">
        <v>8.1416385281166126E-3</v>
      </c>
    </row>
    <row r="252" spans="3:17" x14ac:dyDescent="0.2">
      <c r="C252" s="42">
        <v>42772</v>
      </c>
      <c r="D252" s="130">
        <v>9.3303487042103589E-3</v>
      </c>
      <c r="E252" s="130">
        <v>-3.164712324943279E-3</v>
      </c>
      <c r="F252" s="130">
        <v>-6.2832270117336238E-4</v>
      </c>
      <c r="G252" s="130">
        <v>5.1205644737361295E-3</v>
      </c>
      <c r="H252" s="130">
        <v>-1.1436722802936085E-4</v>
      </c>
      <c r="I252" s="130" cm="1">
        <f t="array" ref="I252">SQRT(MMULT(MMULT(TRANSPOSE($A$3:$A$7),MMULT(TRANSPOSE(EXP(D253:H504)-1),EXP(D253:H504)-1)/COUNTA(H253:H504)),$A$3:$A$7))*NORMSINV($A$10)</f>
        <v>-2.4679343710537333E-2</v>
      </c>
      <c r="J252">
        <f t="shared" si="12"/>
        <v>0</v>
      </c>
      <c r="K252" s="130" cm="1">
        <f t="array" ref="K252">SQRT(MMULT(MMULT(TRANSPOSE($A$3:$A$7),MMULT(TRANSPOSE(EXP(D253:$H$506)-1),EXP(D253:$H$506)-1)/COUNTA($H253:H$506)),$A$3:$A$7))*NORMSINV($A$10)</f>
        <v>-2.4599089691785161E-2</v>
      </c>
      <c r="L252">
        <f t="shared" si="13"/>
        <v>0</v>
      </c>
      <c r="M252" s="130">
        <f t="shared" si="14"/>
        <v>-7.8042937283449215E-2</v>
      </c>
      <c r="N252" s="137" cm="1">
        <f t="array" ref="N252">SQRT(MMULT(MMULT(TRANSPOSE($A$3:$A$7),MMULT(TRANSPOSE(EXP(D253:H504)-1),EXP(D253:H504)-1)/COUNTA(H253:H504)),$A$3:$A$7))*(-1/SQRT(2*PI())*EXP(-1*(NORMSINV($A$10))^2/2)/$A$10)</f>
        <v>-2.8274248464772486E-2</v>
      </c>
      <c r="O252" s="136" cm="1">
        <f t="array" ref="O252">SQRT(MMULT(MMULT(TRANSPOSE($A$3:$A$7),MMULT(TRANSPOSE(EXP(D253:$H$506)-1),EXP(D253:$H$506)-1)/COUNTA($H253:H$506)),$A$3:$A$7))*(-1/SQRT(2*PI())*EXP(-1*(NORMSINV($A$10))^2/2)/$A$10)</f>
        <v>-2.8182304282904854E-2</v>
      </c>
      <c r="P252" s="2">
        <f t="shared" si="15"/>
        <v>-8.9411024278200135E-2</v>
      </c>
      <c r="Q252" s="130">
        <v>2.1211026264904673E-3</v>
      </c>
    </row>
    <row r="253" spans="3:17" x14ac:dyDescent="0.2">
      <c r="C253" s="42">
        <v>42769</v>
      </c>
      <c r="D253" s="130">
        <v>4.270050812387515E-3</v>
      </c>
      <c r="E253" s="130">
        <v>-3.6061234963039951E-2</v>
      </c>
      <c r="F253" s="130">
        <v>8.0411073075126009E-3</v>
      </c>
      <c r="G253" s="130">
        <v>7.5148180542107196E-3</v>
      </c>
      <c r="H253" s="130">
        <v>-3.9964324130090916E-3</v>
      </c>
      <c r="I253" s="130" cm="1">
        <f t="array" ref="I253">SQRT(MMULT(MMULT(TRANSPOSE($A$3:$A$7),MMULT(TRANSPOSE(EXP(D254:H505)-1),EXP(D254:H505)-1)/COUNTA(H254:H505)),$A$3:$A$7))*NORMSINV($A$10)</f>
        <v>-2.4672758696681854E-2</v>
      </c>
      <c r="J253">
        <f t="shared" si="12"/>
        <v>0</v>
      </c>
      <c r="K253" s="130" cm="1">
        <f t="array" ref="K253">SQRT(MMULT(MMULT(TRANSPOSE($A$3:$A$7),MMULT(TRANSPOSE(EXP(D254:$H$506)-1),EXP(D254:$H$506)-1)/COUNTA($H254:H$506)),$A$3:$A$7))*NORMSINV($A$10)</f>
        <v>-2.4641047814731205E-2</v>
      </c>
      <c r="L253">
        <f t="shared" si="13"/>
        <v>0</v>
      </c>
      <c r="M253" s="130">
        <f t="shared" si="14"/>
        <v>-7.8022113641242133E-2</v>
      </c>
      <c r="N253" s="137" cm="1">
        <f t="array" ref="N253">SQRT(MMULT(MMULT(TRANSPOSE($A$3:$A$7),MMULT(TRANSPOSE(EXP(D254:H505)-1),EXP(D254:H505)-1)/COUNTA(H254:H505)),$A$3:$A$7))*(-1/SQRT(2*PI())*EXP(-1*(NORMSINV($A$10))^2/2)/$A$10)</f>
        <v>-2.8266704248034895E-2</v>
      </c>
      <c r="O253" s="136" cm="1">
        <f t="array" ref="O253">SQRT(MMULT(MMULT(TRANSPOSE($A$3:$A$7),MMULT(TRANSPOSE(EXP(D254:$H$506)-1),EXP(D254:$H$506)-1)/COUNTA($H254:H$506)),$A$3:$A$7))*(-1/SQRT(2*PI())*EXP(-1*(NORMSINV($A$10))^2/2)/$A$10)</f>
        <v>-2.8230374215687769E-2</v>
      </c>
      <c r="P253" s="2">
        <f t="shared" si="15"/>
        <v>-8.9387167370147375E-2</v>
      </c>
      <c r="Q253" s="130">
        <v>-3.9022804505385858E-3</v>
      </c>
    </row>
    <row r="254" spans="3:17" x14ac:dyDescent="0.2">
      <c r="C254" s="42">
        <v>42768</v>
      </c>
      <c r="D254" s="130">
        <v>-1.7100981060700728E-3</v>
      </c>
      <c r="E254" s="130">
        <v>9.0893839367925701E-3</v>
      </c>
      <c r="F254" s="130">
        <v>-6.4696762184890729E-3</v>
      </c>
      <c r="G254" s="130">
        <v>-1.1286654728108983E-2</v>
      </c>
      <c r="H254" s="130">
        <v>4.9120001102480569E-3</v>
      </c>
      <c r="I254" s="130" cm="1">
        <f t="array" ref="I254">SQRT(MMULT(MMULT(TRANSPOSE($A$3:$A$7),MMULT(TRANSPOSE(EXP(D255:H506)-1),EXP(D255:H506)-1)/COUNTA(H255:H506)),$A$3:$A$7))*NORMSINV($A$10)</f>
        <v>-2.4689396949904741E-2</v>
      </c>
      <c r="J254">
        <f t="shared" si="12"/>
        <v>0</v>
      </c>
      <c r="K254" s="130" cm="1">
        <f t="array" ref="K254">SQRT(MMULT(MMULT(TRANSPOSE($A$3:$A$7),MMULT(TRANSPOSE(EXP(D255:$H$506)-1),EXP(D255:$H$506)-1)/COUNTA($H255:H$506)),$A$3:$A$7))*NORMSINV($A$10)</f>
        <v>-2.4689396949904741E-2</v>
      </c>
      <c r="L254">
        <f t="shared" si="13"/>
        <v>0</v>
      </c>
      <c r="M254" s="130">
        <f t="shared" si="14"/>
        <v>-7.8074728417713082E-2</v>
      </c>
      <c r="N254" s="137" cm="1">
        <f t="array" ref="N254">SQRT(MMULT(MMULT(TRANSPOSE($A$3:$A$7),MMULT(TRANSPOSE(EXP(D255:H506)-1),EXP(D255:H506)-1)/COUNTA(H255:H506)),$A$3:$A$7))*(-1/SQRT(2*PI())*EXP(-1*(NORMSINV($A$10))^2/2)/$A$10)</f>
        <v>-2.828576610442627E-2</v>
      </c>
      <c r="O254" s="136" cm="1">
        <f t="array" ref="O254">SQRT(MMULT(MMULT(TRANSPOSE($A$3:$A$7),MMULT(TRANSPOSE(EXP(D255:$H$506)-1),EXP(D255:$H$506)-1)/COUNTA($H255:H$506)),$A$3:$A$7))*(-1/SQRT(2*PI())*EXP(-1*(NORMSINV($A$10))^2/2)/$A$10)</f>
        <v>-2.828576610442627E-2</v>
      </c>
      <c r="P254" s="2">
        <f t="shared" si="15"/>
        <v>-8.9447446252775162E-2</v>
      </c>
      <c r="Q254" s="130">
        <v>-1.0651454910472196E-3</v>
      </c>
    </row>
    <row r="255" spans="3:17" x14ac:dyDescent="0.2">
      <c r="C255" s="42">
        <v>42767</v>
      </c>
      <c r="D255" s="130">
        <v>5.9193626445050655E-2</v>
      </c>
      <c r="E255" s="130">
        <v>1.0713758152059712E-2</v>
      </c>
      <c r="F255" s="130">
        <v>-1.6689004479861578E-2</v>
      </c>
      <c r="G255" s="130">
        <v>4.9729652883275313E-4</v>
      </c>
      <c r="H255" s="130">
        <v>-3.0869514350811648E-3</v>
      </c>
      <c r="I255" s="130" cm="1">
        <f t="array" ref="I255">SQRT(MMULT(MMULT(TRANSPOSE($A$3:$A$7),MMULT(TRANSPOSE(EXP(D256:H507)-1),EXP(D256:H507)-1)/COUNTA(H256:H507)),$A$3:$A$7))*NORMSINV($A$10)</f>
        <v>-2.4932746249474207E-2</v>
      </c>
      <c r="J255">
        <f t="shared" si="12"/>
        <v>0</v>
      </c>
      <c r="K255" s="130" cm="1">
        <f t="array" ref="K255">SQRT(MMULT(MMULT(TRANSPOSE($A$3:$A$7),MMULT(TRANSPOSE(EXP(D256:$H$506)-1),EXP(D256:$H$506)-1)/COUNTA($H256:H$506)),$A$3:$A$7))*NORMSINV($A$10)</f>
        <v>-2.4690223852304658E-2</v>
      </c>
      <c r="L255">
        <f t="shared" si="13"/>
        <v>0</v>
      </c>
      <c r="M255" s="130">
        <f t="shared" si="14"/>
        <v>-7.8844266471359239E-2</v>
      </c>
      <c r="N255" s="137" cm="1">
        <f t="array" ref="N255">SQRT(MMULT(MMULT(TRANSPOSE($A$3:$A$7),MMULT(TRANSPOSE(EXP(D256:H507)-1),EXP(D256:H507)-1)/COUNTA(H256:H507)),$A$3:$A$7))*(-1/SQRT(2*PI())*EXP(-1*(NORMSINV($A$10))^2/2)/$A$10)</f>
        <v>-2.8564562762897289E-2</v>
      </c>
      <c r="O255" s="136" cm="1">
        <f t="array" ref="O255">SQRT(MMULT(MMULT(TRANSPOSE($A$3:$A$7),MMULT(TRANSPOSE(EXP(D256:$H$506)-1),EXP(D256:$H$506)-1)/COUNTA($H256:H$506)),$A$3:$A$7))*(-1/SQRT(2*PI())*EXP(-1*(NORMSINV($A$10))^2/2)/$A$10)</f>
        <v>-2.8286713457167319E-2</v>
      </c>
      <c r="P255" s="2">
        <f t="shared" si="15"/>
        <v>-9.0329078697587661E-2</v>
      </c>
      <c r="Q255" s="130">
        <v>1.0523344940771352E-2</v>
      </c>
    </row>
    <row r="256" spans="3:17" x14ac:dyDescent="0.2">
      <c r="C256" s="1">
        <v>42766</v>
      </c>
      <c r="D256" s="130">
        <v>-2.3046353547608324E-3</v>
      </c>
      <c r="E256" s="130">
        <v>-8.3441949105650497E-3</v>
      </c>
      <c r="F256" s="130">
        <v>-7.3970520980604342E-3</v>
      </c>
      <c r="G256" s="130">
        <v>-3.6178806214795787E-3</v>
      </c>
      <c r="H256" s="130">
        <v>9.7506087897985608E-3</v>
      </c>
    </row>
    <row r="257" spans="3:8" x14ac:dyDescent="0.2">
      <c r="C257" s="1">
        <v>42765</v>
      </c>
      <c r="D257" s="130">
        <v>-2.6276164405650867E-3</v>
      </c>
      <c r="E257" s="130">
        <v>-6.4700461806596766E-3</v>
      </c>
      <c r="F257" s="130">
        <v>-9.9306977116690263E-3</v>
      </c>
      <c r="G257" s="130">
        <v>-8.6720747145452512E-3</v>
      </c>
      <c r="H257" s="130">
        <v>3.4573937322477657E-4</v>
      </c>
    </row>
    <row r="258" spans="3:8" x14ac:dyDescent="0.2">
      <c r="C258" s="1">
        <v>42762</v>
      </c>
      <c r="D258" s="130">
        <v>8.2064254825802175E-5</v>
      </c>
      <c r="E258" s="130">
        <v>-4.0360238093968669E-3</v>
      </c>
      <c r="F258" s="130">
        <v>2.3222882777023501E-2</v>
      </c>
      <c r="G258" s="130">
        <v>2.4804867576839518E-2</v>
      </c>
      <c r="H258" s="130">
        <v>1.3847486363867789E-3</v>
      </c>
    </row>
    <row r="259" spans="3:8" x14ac:dyDescent="0.2">
      <c r="C259" s="1">
        <v>42761</v>
      </c>
      <c r="D259" s="130">
        <v>4.9205348657892993E-4</v>
      </c>
      <c r="E259" s="130">
        <v>3.1390501596762353E-3</v>
      </c>
      <c r="F259" s="130">
        <v>9.2224404235437662E-3</v>
      </c>
      <c r="G259" s="130">
        <v>-4.0218165233372703E-3</v>
      </c>
      <c r="H259" s="130">
        <v>-6.4454321749898916E-3</v>
      </c>
    </row>
    <row r="260" spans="3:8" x14ac:dyDescent="0.2">
      <c r="C260" s="1">
        <v>42760</v>
      </c>
      <c r="D260" s="130">
        <v>1.5795192475639423E-2</v>
      </c>
      <c r="E260" s="130">
        <v>1.6974919112691896E-2</v>
      </c>
      <c r="F260" s="130">
        <v>2.5155463948327013E-3</v>
      </c>
      <c r="G260" s="130">
        <v>-4.2198466899956216E-3</v>
      </c>
      <c r="H260" s="130">
        <v>-7.9993601052849809E-3</v>
      </c>
    </row>
    <row r="261" spans="3:8" x14ac:dyDescent="0.2">
      <c r="C261" s="1">
        <v>42759</v>
      </c>
      <c r="D261" s="130">
        <v>-9.1645639848058214E-4</v>
      </c>
      <c r="E261" s="130">
        <v>5.5599013939694074E-3</v>
      </c>
      <c r="F261" s="130">
        <v>8.855245939413052E-3</v>
      </c>
      <c r="G261" s="130">
        <v>1.9604245863082913E-2</v>
      </c>
      <c r="H261" s="130">
        <v>1.0296487275400624E-2</v>
      </c>
    </row>
    <row r="262" spans="3:8" x14ac:dyDescent="0.2">
      <c r="C262" s="1">
        <v>42758</v>
      </c>
      <c r="D262" s="130">
        <v>6.6645190095434084E-4</v>
      </c>
      <c r="E262" s="130">
        <v>1.1745220673574214E-2</v>
      </c>
      <c r="F262" s="130">
        <v>3.5005175298943986E-3</v>
      </c>
      <c r="G262" s="130">
        <v>-8.7685403885386492E-3</v>
      </c>
      <c r="H262" s="130">
        <v>-5.6188213767268376E-3</v>
      </c>
    </row>
    <row r="263" spans="3:8" x14ac:dyDescent="0.2">
      <c r="C263" s="1">
        <v>42755</v>
      </c>
      <c r="D263" s="130">
        <v>1.8351785861829247E-3</v>
      </c>
      <c r="E263" s="130">
        <v>-8.779203865468693E-4</v>
      </c>
      <c r="F263" s="130">
        <v>7.0377909669801257E-3</v>
      </c>
      <c r="G263" s="130">
        <v>1.3718062375891354E-3</v>
      </c>
      <c r="H263" s="130">
        <v>3.195153944949642E-2</v>
      </c>
    </row>
    <row r="264" spans="3:8" x14ac:dyDescent="0.2">
      <c r="C264" s="1">
        <v>42754</v>
      </c>
      <c r="D264" s="130">
        <v>-1.751719522765669E-3</v>
      </c>
      <c r="E264" s="130">
        <v>1.9300701813810544E-3</v>
      </c>
      <c r="F264" s="130">
        <v>-3.2051712012308789E-3</v>
      </c>
      <c r="G264" s="130">
        <v>3.7918254194501955E-2</v>
      </c>
      <c r="H264" s="130">
        <v>-2.7118847818449585E-3</v>
      </c>
    </row>
    <row r="265" spans="3:8" x14ac:dyDescent="0.2">
      <c r="C265" s="1">
        <v>42753</v>
      </c>
      <c r="D265" s="130">
        <v>-8.3459063417104916E-5</v>
      </c>
      <c r="E265" s="130">
        <v>-2.7702108587150894E-3</v>
      </c>
      <c r="F265" s="130">
        <v>-4.7987308179068324E-4</v>
      </c>
      <c r="G265" s="130">
        <v>2.7803587953585704E-3</v>
      </c>
      <c r="H265" s="130">
        <v>4.5965944383905112E-3</v>
      </c>
    </row>
    <row r="266" spans="3:8" x14ac:dyDescent="0.2">
      <c r="C266" s="1">
        <v>42752</v>
      </c>
      <c r="D266" s="130">
        <v>8.0322783918102079E-3</v>
      </c>
      <c r="E266" s="130">
        <v>-9.1219840871019902E-3</v>
      </c>
      <c r="F266" s="130">
        <v>-2.7150746887982611E-3</v>
      </c>
      <c r="G266" s="130">
        <v>-6.0767508512069822E-3</v>
      </c>
      <c r="H266" s="130">
        <v>1.4182928231224893E-2</v>
      </c>
    </row>
    <row r="267" spans="3:8" x14ac:dyDescent="0.2">
      <c r="C267" s="1">
        <v>42748</v>
      </c>
      <c r="D267" s="130">
        <v>-1.7623880354393378E-3</v>
      </c>
      <c r="E267" s="130">
        <v>4.2924309956702926E-3</v>
      </c>
      <c r="F267" s="130">
        <v>1.436537802539763E-3</v>
      </c>
      <c r="G267" s="130">
        <v>3.4391735253232185E-2</v>
      </c>
      <c r="H267" s="130">
        <v>2.0256759102905146E-3</v>
      </c>
    </row>
    <row r="268" spans="3:8" x14ac:dyDescent="0.2">
      <c r="C268" s="1">
        <v>42747</v>
      </c>
      <c r="D268" s="130">
        <v>-4.1843794293068967E-3</v>
      </c>
      <c r="E268" s="130">
        <v>1.8132024397187016E-2</v>
      </c>
      <c r="F268" s="130">
        <v>-9.2209605140577203E-3</v>
      </c>
      <c r="G268" s="130">
        <v>-1.0166500346377678E-2</v>
      </c>
      <c r="H268" s="130">
        <v>1.0739817022056316E-3</v>
      </c>
    </row>
    <row r="269" spans="3:8" x14ac:dyDescent="0.2">
      <c r="C269" s="1">
        <v>42746</v>
      </c>
      <c r="D269" s="130">
        <v>5.3587540481266679E-3</v>
      </c>
      <c r="E269" s="130">
        <v>3.9124218064256954E-3</v>
      </c>
      <c r="F269" s="130">
        <v>9.0612582788648123E-3</v>
      </c>
      <c r="G269" s="130">
        <v>4.6852960423776685E-3</v>
      </c>
      <c r="H269" s="130">
        <v>3.1095069715854368E-3</v>
      </c>
    </row>
    <row r="270" spans="3:8" x14ac:dyDescent="0.2">
      <c r="C270" s="1">
        <v>42745</v>
      </c>
      <c r="D270" s="130">
        <v>1.0080924342580351E-3</v>
      </c>
      <c r="E270" s="130">
        <v>-1.2806960421484601E-3</v>
      </c>
      <c r="F270" s="130">
        <v>-3.1939555533410394E-4</v>
      </c>
      <c r="G270" s="130">
        <v>-8.1276173238427236E-3</v>
      </c>
      <c r="H270" s="130">
        <v>-1.0840533735617859E-2</v>
      </c>
    </row>
    <row r="271" spans="3:8" x14ac:dyDescent="0.2">
      <c r="C271" s="1">
        <v>42744</v>
      </c>
      <c r="D271" s="130">
        <v>9.1177092513673834E-3</v>
      </c>
      <c r="E271" s="130">
        <v>1.167665620065829E-3</v>
      </c>
      <c r="F271" s="130">
        <v>-3.187751047522734E-3</v>
      </c>
      <c r="G271" s="130">
        <v>-9.1603699381630037E-4</v>
      </c>
      <c r="H271" s="130">
        <v>-7.4368361904314992E-3</v>
      </c>
    </row>
    <row r="272" spans="3:8" x14ac:dyDescent="0.2">
      <c r="C272" s="1">
        <v>42741</v>
      </c>
      <c r="D272" s="130">
        <v>1.1086627334271572E-2</v>
      </c>
      <c r="E272" s="130">
        <v>1.9715918608261052E-2</v>
      </c>
      <c r="F272" s="130">
        <v>8.630430007330072E-3</v>
      </c>
      <c r="G272" s="130">
        <v>-5.6298915129892801E-3</v>
      </c>
      <c r="H272" s="130">
        <v>-3.5263687438580804E-4</v>
      </c>
    </row>
    <row r="273" spans="3:8" x14ac:dyDescent="0.2">
      <c r="C273" s="1">
        <v>42740</v>
      </c>
      <c r="D273" s="130">
        <v>5.0725775861834559E-3</v>
      </c>
      <c r="E273" s="130">
        <v>3.0269695139558895E-2</v>
      </c>
      <c r="F273" s="130">
        <v>0</v>
      </c>
      <c r="G273" s="130">
        <v>1.8375786807928146E-2</v>
      </c>
      <c r="H273" s="130">
        <v>6.6051291888595872E-3</v>
      </c>
    </row>
    <row r="274" spans="3:8" x14ac:dyDescent="0.2">
      <c r="C274" s="1">
        <v>42739</v>
      </c>
      <c r="D274" s="130">
        <v>-1.1197585822495806E-3</v>
      </c>
      <c r="E274" s="130">
        <v>4.6464127750597889E-3</v>
      </c>
      <c r="F274" s="130">
        <v>-4.4843213778294156E-3</v>
      </c>
      <c r="G274" s="130">
        <v>1.4947775280564781E-2</v>
      </c>
      <c r="H274" s="130">
        <v>3.55677587743636E-3</v>
      </c>
    </row>
    <row r="275" spans="3:8" x14ac:dyDescent="0.2">
      <c r="C275" s="1">
        <v>42738</v>
      </c>
      <c r="D275" s="130">
        <v>2.845065329309632E-3</v>
      </c>
      <c r="E275" s="130">
        <v>5.0547323603063075E-3</v>
      </c>
      <c r="F275" s="130">
        <v>7.0558483456131804E-3</v>
      </c>
      <c r="G275" s="130">
        <v>2.9370529979397139E-2</v>
      </c>
      <c r="H275" s="130">
        <v>1.4260998968011955E-3</v>
      </c>
    </row>
    <row r="276" spans="3:8" x14ac:dyDescent="0.2">
      <c r="C276" s="1">
        <v>42734</v>
      </c>
      <c r="D276" s="130">
        <v>-7.8263973516724955E-3</v>
      </c>
      <c r="E276" s="130">
        <v>-2.0172072898201544E-2</v>
      </c>
      <c r="F276" s="130">
        <v>-1.2156418519510815E-2</v>
      </c>
      <c r="G276" s="130">
        <v>-1.2282890098173202E-2</v>
      </c>
      <c r="H276" s="130">
        <v>-3.2060757116062827E-3</v>
      </c>
    </row>
    <row r="277" spans="3:8" x14ac:dyDescent="0.2">
      <c r="C277" s="1">
        <v>42733</v>
      </c>
      <c r="D277" s="130">
        <v>-2.5695181853492035E-4</v>
      </c>
      <c r="E277" s="130">
        <v>-9.0810117026679984E-3</v>
      </c>
      <c r="F277" s="130">
        <v>-1.4297175542953779E-3</v>
      </c>
      <c r="G277" s="130">
        <v>-4.4582272534232975E-3</v>
      </c>
      <c r="H277" s="130">
        <v>3.3252051345178759E-3</v>
      </c>
    </row>
    <row r="278" spans="3:8" x14ac:dyDescent="0.2">
      <c r="C278" s="1">
        <v>42732</v>
      </c>
      <c r="D278" s="130">
        <v>-4.273083159626297E-3</v>
      </c>
      <c r="E278" s="130">
        <v>9.4585921972111767E-4</v>
      </c>
      <c r="F278" s="130">
        <v>-4.5932943851405188E-3</v>
      </c>
      <c r="G278" s="130">
        <v>-1.935245222959887E-2</v>
      </c>
      <c r="H278" s="130">
        <v>-6.2845695684141233E-3</v>
      </c>
    </row>
    <row r="279" spans="3:8" x14ac:dyDescent="0.2">
      <c r="C279" s="1">
        <v>42731</v>
      </c>
      <c r="D279" s="130">
        <v>6.3307829069466845E-3</v>
      </c>
      <c r="E279" s="130">
        <v>1.4112593495023302E-2</v>
      </c>
      <c r="F279" s="130">
        <v>6.3222870462476108E-4</v>
      </c>
      <c r="G279" s="130">
        <v>2.1738352883958808E-2</v>
      </c>
      <c r="H279" s="130">
        <v>-4.2461134695373336E-3</v>
      </c>
    </row>
    <row r="280" spans="3:8" x14ac:dyDescent="0.2">
      <c r="C280" s="1">
        <v>42727</v>
      </c>
      <c r="D280" s="130">
        <v>1.9758027816596381E-3</v>
      </c>
      <c r="E280" s="130">
        <v>-7.5314873328043187E-3</v>
      </c>
      <c r="F280" s="130">
        <v>-4.8901153331598751E-3</v>
      </c>
      <c r="G280" s="130">
        <v>7.9579568299149498E-5</v>
      </c>
      <c r="H280" s="130">
        <v>5.7838481251997866E-3</v>
      </c>
    </row>
    <row r="281" spans="3:8" x14ac:dyDescent="0.2">
      <c r="C281" s="1">
        <v>42726</v>
      </c>
      <c r="D281" s="130">
        <v>-6.5996110336152868E-3</v>
      </c>
      <c r="E281" s="130">
        <v>-5.5434303233225235E-3</v>
      </c>
      <c r="F281" s="130">
        <v>1.5754811991009003E-4</v>
      </c>
      <c r="G281" s="130">
        <v>-7.2992865555088883E-3</v>
      </c>
      <c r="H281" s="130">
        <v>2.2519965768918113E-3</v>
      </c>
    </row>
    <row r="282" spans="3:8" x14ac:dyDescent="0.2">
      <c r="C282" s="1">
        <v>42725</v>
      </c>
      <c r="D282" s="130">
        <v>9.4018271934887454E-4</v>
      </c>
      <c r="E282" s="130">
        <v>-8.0423791977014445E-4</v>
      </c>
      <c r="F282" s="130">
        <v>0</v>
      </c>
      <c r="G282" s="130">
        <v>1.0969007393592124E-2</v>
      </c>
      <c r="H282" s="130">
        <v>-3.4350721790005318E-3</v>
      </c>
    </row>
    <row r="283" spans="3:8" x14ac:dyDescent="0.2">
      <c r="C283" s="1">
        <v>42724</v>
      </c>
      <c r="D283" s="130">
        <v>2.6541744234742717E-3</v>
      </c>
      <c r="E283" s="130">
        <v>6.791469226672917E-3</v>
      </c>
      <c r="F283" s="130">
        <v>-1.258160133481834E-3</v>
      </c>
      <c r="G283" s="130">
        <v>-2.6339481245382908E-3</v>
      </c>
      <c r="H283" s="130">
        <v>-1.6542655342817014E-3</v>
      </c>
    </row>
    <row r="284" spans="3:8" x14ac:dyDescent="0.2">
      <c r="C284" s="1">
        <v>42723</v>
      </c>
      <c r="D284" s="130">
        <v>5.7608098193292984E-3</v>
      </c>
      <c r="E284" s="130">
        <v>1.0802233828363579E-2</v>
      </c>
      <c r="F284" s="130">
        <v>2.096640213326981E-2</v>
      </c>
      <c r="G284" s="130">
        <v>9.8530537171307685E-3</v>
      </c>
      <c r="H284" s="130">
        <v>3.5428962830373666E-4</v>
      </c>
    </row>
    <row r="285" spans="3:8" x14ac:dyDescent="0.2">
      <c r="C285" s="1">
        <v>42720</v>
      </c>
      <c r="D285" s="130">
        <v>1.2942907126901849E-3</v>
      </c>
      <c r="E285" s="130">
        <v>-4.2534219494581808E-3</v>
      </c>
      <c r="F285" s="130">
        <v>-4.4843213778294156E-3</v>
      </c>
      <c r="G285" s="130">
        <v>-6.2595421209108073E-3</v>
      </c>
      <c r="H285" s="130">
        <v>0</v>
      </c>
    </row>
    <row r="286" spans="3:8" x14ac:dyDescent="0.2">
      <c r="C286" s="1">
        <v>42719</v>
      </c>
      <c r="D286" s="130">
        <v>5.4541480873863957E-3</v>
      </c>
      <c r="E286" s="130">
        <v>-1.022352312904401E-2</v>
      </c>
      <c r="F286" s="130">
        <v>-1.596707743164903E-3</v>
      </c>
      <c r="G286" s="130">
        <v>1.2558513045192284E-2</v>
      </c>
      <c r="H286" s="130">
        <v>3.6675153490379154E-3</v>
      </c>
    </row>
    <row r="287" spans="3:8" x14ac:dyDescent="0.2">
      <c r="C287" s="1">
        <v>42718</v>
      </c>
      <c r="D287" s="130">
        <v>0</v>
      </c>
      <c r="E287" s="130">
        <v>-7.154207499518811E-3</v>
      </c>
      <c r="F287" s="130">
        <v>-4.7748159161737393E-3</v>
      </c>
      <c r="G287" s="130">
        <v>-2.7505639752570922E-3</v>
      </c>
      <c r="H287" s="130">
        <v>-9.5546389539268115E-3</v>
      </c>
    </row>
    <row r="288" spans="3:8" x14ac:dyDescent="0.2">
      <c r="C288" s="1">
        <v>42717</v>
      </c>
      <c r="D288" s="130">
        <v>1.654387396327205E-2</v>
      </c>
      <c r="E288" s="130">
        <v>1.8534779515000582E-2</v>
      </c>
      <c r="F288" s="130">
        <v>1.294466842241331E-2</v>
      </c>
      <c r="G288" s="130">
        <v>7.7044863986959885E-3</v>
      </c>
      <c r="H288" s="130">
        <v>5.8722392905549139E-4</v>
      </c>
    </row>
    <row r="289" spans="3:8" x14ac:dyDescent="0.2">
      <c r="C289" s="1">
        <v>42716</v>
      </c>
      <c r="D289" s="130">
        <v>-5.7205299396261775E-3</v>
      </c>
      <c r="E289" s="130">
        <v>-1.1172394995085039E-2</v>
      </c>
      <c r="F289" s="130">
        <v>3.2220239421265058E-3</v>
      </c>
      <c r="G289" s="130">
        <v>-4.0694315162938667E-4</v>
      </c>
      <c r="H289" s="130">
        <v>8.9674150248713631E-3</v>
      </c>
    </row>
    <row r="290" spans="3:8" x14ac:dyDescent="0.2">
      <c r="C290" s="1">
        <v>42713</v>
      </c>
      <c r="D290" s="130">
        <v>1.6189978212509344E-2</v>
      </c>
      <c r="E290" s="130">
        <v>1.7317252599596681E-3</v>
      </c>
      <c r="F290" s="130">
        <v>1.5612831168618254E-2</v>
      </c>
      <c r="G290" s="130">
        <v>-2.9254125146705827E-3</v>
      </c>
      <c r="H290" s="130">
        <v>1.0365590672845138E-2</v>
      </c>
    </row>
    <row r="291" spans="3:8" x14ac:dyDescent="0.2">
      <c r="C291" s="1">
        <v>42712</v>
      </c>
      <c r="D291" s="130">
        <v>9.769148341486936E-3</v>
      </c>
      <c r="E291" s="130">
        <v>-4.0188199106659852E-3</v>
      </c>
      <c r="F291" s="130">
        <v>-5.8834638784353785E-3</v>
      </c>
      <c r="G291" s="130">
        <v>-1.7295214727359075E-2</v>
      </c>
      <c r="H291" s="130">
        <v>-8.1110139122951216E-3</v>
      </c>
    </row>
    <row r="292" spans="3:8" x14ac:dyDescent="0.2">
      <c r="C292" s="1">
        <v>42711</v>
      </c>
      <c r="D292" s="130">
        <v>9.7750211028450572E-3</v>
      </c>
      <c r="E292" s="130">
        <v>7.4260827879101803E-3</v>
      </c>
      <c r="F292" s="130">
        <v>2.3410200522157924E-2</v>
      </c>
      <c r="G292" s="130">
        <v>6.5610653293275865E-3</v>
      </c>
      <c r="H292" s="130">
        <v>1.5201693057377759E-2</v>
      </c>
    </row>
    <row r="293" spans="3:8" x14ac:dyDescent="0.2">
      <c r="C293" s="1">
        <v>42710</v>
      </c>
      <c r="D293" s="130">
        <v>7.6689529016897903E-3</v>
      </c>
      <c r="E293" s="130">
        <v>7.0337623392076696E-3</v>
      </c>
      <c r="F293" s="130">
        <v>-4.4936016222929835E-3</v>
      </c>
      <c r="G293" s="130">
        <v>4.4400645484608862E-2</v>
      </c>
      <c r="H293" s="130">
        <v>-9.6427035405424635E-4</v>
      </c>
    </row>
    <row r="294" spans="3:8" x14ac:dyDescent="0.2">
      <c r="C294" s="1">
        <v>42709</v>
      </c>
      <c r="D294" s="130">
        <v>-7.2141363575199367E-3</v>
      </c>
      <c r="E294" s="130">
        <v>2.5366376885695222E-2</v>
      </c>
      <c r="F294" s="130">
        <v>1.6238769788901021E-2</v>
      </c>
      <c r="G294" s="130">
        <v>-1.3751885563158874E-2</v>
      </c>
      <c r="H294" s="130">
        <v>7.1346230880625569E-3</v>
      </c>
    </row>
    <row r="295" spans="3:8" x14ac:dyDescent="0.2">
      <c r="C295" s="1">
        <v>42706</v>
      </c>
      <c r="D295" s="130">
        <v>3.7375758357858489E-3</v>
      </c>
      <c r="E295" s="130">
        <v>-4.4609497036264458E-3</v>
      </c>
      <c r="F295" s="130">
        <v>8.4428891859689701E-4</v>
      </c>
      <c r="G295" s="130">
        <v>3.0166527397300906E-2</v>
      </c>
      <c r="H295" s="130">
        <v>6.5749526214495613E-3</v>
      </c>
    </row>
    <row r="296" spans="3:8" x14ac:dyDescent="0.2">
      <c r="C296" s="1">
        <v>42705</v>
      </c>
      <c r="D296" s="130">
        <v>-9.3632701758711977E-3</v>
      </c>
      <c r="E296" s="130">
        <v>-9.262400890990171E-3</v>
      </c>
      <c r="F296" s="130">
        <v>-1.7747053059727808E-2</v>
      </c>
      <c r="G296" s="130">
        <v>1.878584781494351E-3</v>
      </c>
      <c r="H296" s="130">
        <v>-7.3027879646597573E-3</v>
      </c>
    </row>
    <row r="297" spans="3:8" x14ac:dyDescent="0.2">
      <c r="C297" s="1">
        <v>42704</v>
      </c>
      <c r="D297" s="130">
        <v>-8.4694066456698861E-3</v>
      </c>
      <c r="E297" s="130">
        <v>-1.579583667175238E-2</v>
      </c>
      <c r="F297" s="130">
        <v>-1.3679648770969496E-2</v>
      </c>
      <c r="G297" s="130">
        <v>-4.3495185679214392E-3</v>
      </c>
      <c r="H297" s="130">
        <v>-5.2013743821630043E-3</v>
      </c>
    </row>
    <row r="298" spans="3:8" x14ac:dyDescent="0.2">
      <c r="C298" s="1">
        <v>42703</v>
      </c>
      <c r="D298" s="130">
        <v>-9.8625250885926545E-4</v>
      </c>
      <c r="E298" s="130">
        <v>-5.5581489843121151E-3</v>
      </c>
      <c r="F298" s="130">
        <v>7.8883059611460603E-3</v>
      </c>
      <c r="G298" s="130">
        <v>4.9479882134503246E-3</v>
      </c>
      <c r="H298" s="130">
        <v>-2.1689541733690273E-3</v>
      </c>
    </row>
    <row r="299" spans="3:8" x14ac:dyDescent="0.2">
      <c r="C299" s="1">
        <v>42702</v>
      </c>
      <c r="D299" s="130">
        <v>-1.9700141157347963E-3</v>
      </c>
      <c r="E299" s="130">
        <v>-1.7581246919219914E-2</v>
      </c>
      <c r="F299" s="130">
        <v>1.3207536595512359E-3</v>
      </c>
      <c r="G299" s="130">
        <v>-4.0966515585410222E-3</v>
      </c>
      <c r="H299" s="130">
        <v>-4.6838532875692748E-3</v>
      </c>
    </row>
    <row r="300" spans="3:8" x14ac:dyDescent="0.2">
      <c r="C300" s="1">
        <v>42699</v>
      </c>
      <c r="D300" s="130">
        <v>5.0220091584447053E-3</v>
      </c>
      <c r="E300" s="130">
        <v>3.2041218302056242E-4</v>
      </c>
      <c r="F300" s="130">
        <v>2.1499521296984526E-3</v>
      </c>
      <c r="G300" s="130">
        <v>-2.3819491725998614E-3</v>
      </c>
      <c r="H300" s="130">
        <v>9.3895346643414288E-3</v>
      </c>
    </row>
    <row r="301" spans="3:8" x14ac:dyDescent="0.2">
      <c r="C301" s="1">
        <v>42697</v>
      </c>
      <c r="D301" s="130">
        <v>-5.111383329808092E-3</v>
      </c>
      <c r="E301" s="130">
        <v>-6.6562856640300346E-3</v>
      </c>
      <c r="F301" s="130">
        <v>-1.1849819387498198E-2</v>
      </c>
      <c r="G301" s="130">
        <v>-2.9694926630750738E-3</v>
      </c>
      <c r="H301" s="130">
        <v>-9.6695139939121223E-4</v>
      </c>
    </row>
    <row r="302" spans="3:8" x14ac:dyDescent="0.2">
      <c r="C302" s="1">
        <v>42696</v>
      </c>
      <c r="D302" s="130">
        <v>6.2619084287873859E-4</v>
      </c>
      <c r="E302" s="130">
        <v>6.8101135754999528E-3</v>
      </c>
      <c r="F302" s="130">
        <v>4.2628962382468055E-3</v>
      </c>
      <c r="G302" s="130">
        <v>6.7798307681761244E-4</v>
      </c>
      <c r="H302" s="130">
        <v>1.450931600380672E-3</v>
      </c>
    </row>
    <row r="303" spans="3:8" x14ac:dyDescent="0.2">
      <c r="C303" s="1">
        <v>42695</v>
      </c>
      <c r="D303" s="130">
        <v>1.5059514689915692E-2</v>
      </c>
      <c r="E303" s="130">
        <v>2.5765017763864938E-2</v>
      </c>
      <c r="F303" s="130">
        <v>8.4151303087385797E-3</v>
      </c>
      <c r="G303" s="130">
        <v>2.3589034099465323E-2</v>
      </c>
      <c r="H303" s="130">
        <v>7.7746866775345461E-3</v>
      </c>
    </row>
    <row r="304" spans="3:8" x14ac:dyDescent="0.2">
      <c r="C304" s="1">
        <v>42692</v>
      </c>
      <c r="D304" s="130">
        <v>1.0002197047482325E-3</v>
      </c>
      <c r="E304" s="130">
        <v>4.9585334062267781E-3</v>
      </c>
      <c r="F304" s="130">
        <v>-4.7937461916815836E-3</v>
      </c>
      <c r="G304" s="130">
        <v>1.5635861556253584E-3</v>
      </c>
      <c r="H304" s="130">
        <v>-1.2964348255296475E-2</v>
      </c>
    </row>
    <row r="305" spans="3:8" x14ac:dyDescent="0.2">
      <c r="C305" s="1">
        <v>42691</v>
      </c>
      <c r="D305" s="130">
        <v>-3.6377304493894299E-4</v>
      </c>
      <c r="E305" s="130">
        <v>1.3188160867340025E-2</v>
      </c>
      <c r="F305" s="130">
        <v>1.6460452249956337E-2</v>
      </c>
      <c r="G305" s="130">
        <v>-1.3900010864985898E-3</v>
      </c>
      <c r="H305" s="130">
        <v>-1.4433337700267296E-3</v>
      </c>
    </row>
    <row r="306" spans="3:8" x14ac:dyDescent="0.2">
      <c r="C306" s="1">
        <v>42690</v>
      </c>
      <c r="D306" s="130">
        <v>2.6532871096898319E-2</v>
      </c>
      <c r="E306" s="130">
        <v>4.363213736256007E-3</v>
      </c>
      <c r="F306" s="130">
        <v>1.3162558527800176E-2</v>
      </c>
      <c r="G306" s="130">
        <v>1.3987517272071112E-2</v>
      </c>
      <c r="H306" s="130">
        <v>-5.1558369092181561E-3</v>
      </c>
    </row>
    <row r="307" spans="3:8" x14ac:dyDescent="0.2">
      <c r="C307" s="1">
        <v>42689</v>
      </c>
      <c r="D307" s="130">
        <v>1.3156948494937901E-2</v>
      </c>
      <c r="E307" s="130">
        <v>3.3060273752144542E-2</v>
      </c>
      <c r="F307" s="130">
        <v>1.9554809598097734E-2</v>
      </c>
      <c r="G307" s="130">
        <v>1.8504565924979384E-3</v>
      </c>
      <c r="H307" s="130">
        <v>7.4422314069816356E-3</v>
      </c>
    </row>
    <row r="308" spans="3:8" x14ac:dyDescent="0.2">
      <c r="C308" s="1">
        <v>42688</v>
      </c>
      <c r="D308" s="130">
        <v>-2.5405352932870363E-2</v>
      </c>
      <c r="E308" s="130">
        <v>-2.7352746030188561E-2</v>
      </c>
      <c r="F308" s="130">
        <v>-1.5366653754768322E-2</v>
      </c>
      <c r="G308" s="130">
        <v>-1.227226153143305E-2</v>
      </c>
      <c r="H308" s="130">
        <v>-6.963798708688739E-3</v>
      </c>
    </row>
    <row r="309" spans="3:8" x14ac:dyDescent="0.2">
      <c r="C309" s="1">
        <v>42685</v>
      </c>
      <c r="D309" s="130">
        <v>5.9199401612072475E-3</v>
      </c>
      <c r="E309" s="130">
        <v>-4.5497820010408736E-3</v>
      </c>
      <c r="F309" s="130">
        <v>5.4365806884573613E-3</v>
      </c>
      <c r="G309" s="130">
        <v>-5.5603879869035363E-3</v>
      </c>
      <c r="H309" s="130">
        <v>7.4456065150469665E-3</v>
      </c>
    </row>
    <row r="310" spans="3:8" x14ac:dyDescent="0.2">
      <c r="C310" s="1">
        <v>42684</v>
      </c>
      <c r="D310" s="130">
        <v>-2.8263663571600289E-2</v>
      </c>
      <c r="E310" s="130">
        <v>-3.8967855816811316E-2</v>
      </c>
      <c r="F310" s="130">
        <v>-2.4733942272061361E-2</v>
      </c>
      <c r="G310" s="130">
        <v>-5.6999594741581533E-2</v>
      </c>
      <c r="H310" s="130">
        <v>-3.5174423665760471E-2</v>
      </c>
    </row>
    <row r="311" spans="3:8" x14ac:dyDescent="0.2">
      <c r="C311" s="1">
        <v>42683</v>
      </c>
      <c r="D311" s="130">
        <v>-1.6218396738310566E-3</v>
      </c>
      <c r="E311" s="130">
        <v>-2.0351676631538085E-2</v>
      </c>
      <c r="F311" s="130">
        <v>-4.9735957025007051E-3</v>
      </c>
      <c r="G311" s="130">
        <v>-1.7442489974951753E-2</v>
      </c>
      <c r="H311" s="130">
        <v>-1.7648446546755608E-2</v>
      </c>
    </row>
    <row r="312" spans="3:8" x14ac:dyDescent="0.2">
      <c r="C312" s="1">
        <v>42682</v>
      </c>
      <c r="D312" s="130">
        <v>5.8698373338324896E-3</v>
      </c>
      <c r="E312" s="130">
        <v>3.5862477235475859E-3</v>
      </c>
      <c r="F312" s="130">
        <v>8.2717848524831671E-4</v>
      </c>
      <c r="G312" s="130">
        <v>-1.9283792086064551E-3</v>
      </c>
      <c r="H312" s="130">
        <v>1.034382425050354E-2</v>
      </c>
    </row>
    <row r="313" spans="3:8" x14ac:dyDescent="0.2">
      <c r="C313" s="1">
        <v>42681</v>
      </c>
      <c r="D313" s="130">
        <v>1.4321748561810423E-2</v>
      </c>
      <c r="E313" s="130">
        <v>3.8810576585025763E-2</v>
      </c>
      <c r="F313" s="130">
        <v>2.8710121975447467E-2</v>
      </c>
      <c r="G313" s="130">
        <v>2.0681187930898556E-2</v>
      </c>
      <c r="H313" s="130">
        <v>1.7245574222589117E-2</v>
      </c>
    </row>
    <row r="314" spans="3:8" x14ac:dyDescent="0.2">
      <c r="C314" s="1">
        <v>42678</v>
      </c>
      <c r="D314" s="130">
        <v>-9.0550421150989782E-3</v>
      </c>
      <c r="E314" s="130">
        <v>-1.574199551064754E-2</v>
      </c>
      <c r="F314" s="130">
        <v>-8.4803898981084726E-3</v>
      </c>
      <c r="G314" s="130">
        <v>-9.0101165862078558E-4</v>
      </c>
      <c r="H314" s="130">
        <v>-1.7707743784526723E-2</v>
      </c>
    </row>
    <row r="315" spans="3:8" x14ac:dyDescent="0.2">
      <c r="C315" s="1">
        <v>42677</v>
      </c>
      <c r="D315" s="130">
        <v>-1.0776342257899762E-2</v>
      </c>
      <c r="E315" s="130">
        <v>1.9183622820527848E-3</v>
      </c>
      <c r="F315" s="130">
        <v>-3.7086642123059627E-3</v>
      </c>
      <c r="G315" s="130">
        <v>-1.6361015109897579E-3</v>
      </c>
      <c r="H315" s="130">
        <v>-1.615213309286712E-3</v>
      </c>
    </row>
    <row r="316" spans="3:8" x14ac:dyDescent="0.2">
      <c r="C316" s="1">
        <v>42676</v>
      </c>
      <c r="D316" s="130">
        <v>8.9658303669804733E-4</v>
      </c>
      <c r="E316" s="130">
        <v>-2.5598250494171141E-2</v>
      </c>
      <c r="F316" s="130">
        <v>-6.2065557824073567E-3</v>
      </c>
      <c r="G316" s="130">
        <v>-7.8164133825461852E-3</v>
      </c>
      <c r="H316" s="130">
        <v>-1.2671694859495803E-3</v>
      </c>
    </row>
    <row r="317" spans="3:8" x14ac:dyDescent="0.2">
      <c r="C317" s="1">
        <v>42675</v>
      </c>
      <c r="D317" s="130">
        <v>-1.8220349041818813E-2</v>
      </c>
      <c r="E317" s="130">
        <v>-5.5992402096812334E-3</v>
      </c>
      <c r="F317" s="130">
        <v>-2.0046088530261811E-3</v>
      </c>
      <c r="G317" s="130">
        <v>-1.265278565084082E-2</v>
      </c>
      <c r="H317" s="130">
        <v>5.7582755657997026E-4</v>
      </c>
    </row>
    <row r="318" spans="3:8" x14ac:dyDescent="0.2">
      <c r="C318" s="1">
        <v>42674</v>
      </c>
      <c r="D318" s="130">
        <v>-1.5840695451746678E-3</v>
      </c>
      <c r="E318" s="130">
        <v>1.724026492872726E-2</v>
      </c>
      <c r="F318" s="130">
        <v>8.3479208286350241E-4</v>
      </c>
      <c r="G318" s="130">
        <v>-1.3522294652317478E-2</v>
      </c>
      <c r="H318" s="130">
        <v>-4.6068856839907602E-4</v>
      </c>
    </row>
    <row r="319" spans="3:8" x14ac:dyDescent="0.2">
      <c r="C319" s="1">
        <v>42671</v>
      </c>
      <c r="D319" s="130">
        <v>-6.6608415564622615E-3</v>
      </c>
      <c r="E319" s="130">
        <v>-5.2737503925753118E-2</v>
      </c>
      <c r="F319" s="130">
        <v>-3.8342972020306947E-3</v>
      </c>
      <c r="G319" s="130">
        <v>7.9038100545848148E-4</v>
      </c>
      <c r="H319" s="130">
        <v>2.9982126167793824E-3</v>
      </c>
    </row>
    <row r="320" spans="3:8" x14ac:dyDescent="0.2">
      <c r="C320" s="1">
        <v>42670</v>
      </c>
      <c r="D320" s="130">
        <v>-9.6493886934325441E-3</v>
      </c>
      <c r="E320" s="130">
        <v>-5.1556127105954917E-3</v>
      </c>
      <c r="F320" s="130">
        <v>-8.7798958598569749E-3</v>
      </c>
      <c r="G320" s="130">
        <v>-3.9457121586776852E-3</v>
      </c>
      <c r="H320" s="130">
        <v>-9.426311057100227E-3</v>
      </c>
    </row>
    <row r="321" spans="3:8" x14ac:dyDescent="0.2">
      <c r="C321" s="1">
        <v>42669</v>
      </c>
      <c r="D321" s="130">
        <v>-2.2751488192553085E-2</v>
      </c>
      <c r="E321" s="130">
        <v>-1.5189330131196018E-2</v>
      </c>
      <c r="F321" s="130">
        <v>-5.9202419412056869E-3</v>
      </c>
      <c r="G321" s="130">
        <v>3.6294737219710574E-3</v>
      </c>
      <c r="H321" s="130">
        <v>4.9321088186042635E-3</v>
      </c>
    </row>
    <row r="322" spans="3:8" x14ac:dyDescent="0.2">
      <c r="C322" s="1">
        <v>42668</v>
      </c>
      <c r="D322" s="130">
        <v>5.0868914337973163E-3</v>
      </c>
      <c r="E322" s="130">
        <v>-3.4782633993231376E-3</v>
      </c>
      <c r="F322" s="130">
        <v>-1.6391598538948899E-4</v>
      </c>
      <c r="G322" s="130">
        <v>-6.4607850569564276E-3</v>
      </c>
      <c r="H322" s="130">
        <v>3.3556435975474537E-2</v>
      </c>
    </row>
    <row r="323" spans="3:8" x14ac:dyDescent="0.2">
      <c r="C323" s="1">
        <v>42667</v>
      </c>
      <c r="D323" s="130">
        <v>8.964736563106087E-3</v>
      </c>
      <c r="E323" s="130">
        <v>2.3053663943243392E-2</v>
      </c>
      <c r="F323" s="130">
        <v>2.2212093319171761E-2</v>
      </c>
      <c r="G323" s="130">
        <v>-1.3342073059193866E-3</v>
      </c>
      <c r="H323" s="130">
        <v>-2.7308213281597572E-3</v>
      </c>
    </row>
    <row r="324" spans="3:8" x14ac:dyDescent="0.2">
      <c r="C324" s="1">
        <v>42664</v>
      </c>
      <c r="D324" s="130">
        <v>-3.9374884246187146E-3</v>
      </c>
      <c r="E324" s="130">
        <v>1.0642621539051048E-2</v>
      </c>
      <c r="F324" s="130">
        <v>4.1234103402741959E-2</v>
      </c>
      <c r="G324" s="130">
        <v>3.3090537837140332E-2</v>
      </c>
      <c r="H324" s="130">
        <v>-7.0896487898046943E-3</v>
      </c>
    </row>
    <row r="325" spans="3:8" x14ac:dyDescent="0.2">
      <c r="C325" s="1">
        <v>42663</v>
      </c>
      <c r="D325" s="130">
        <v>-5.1225482879299698E-4</v>
      </c>
      <c r="E325" s="130">
        <v>-9.0540540979679E-3</v>
      </c>
      <c r="F325" s="130">
        <v>-4.8788879899650016E-3</v>
      </c>
      <c r="G325" s="130">
        <v>1.2070899309535303E-2</v>
      </c>
      <c r="H325" s="130">
        <v>-7.1568482261625257E-3</v>
      </c>
    </row>
    <row r="326" spans="3:8" x14ac:dyDescent="0.2">
      <c r="C326" s="1">
        <v>42662</v>
      </c>
      <c r="D326" s="130">
        <v>-2.9840134901884621E-3</v>
      </c>
      <c r="E326" s="130">
        <v>4.8892584260563323E-5</v>
      </c>
      <c r="F326" s="130">
        <v>-2.2570909921353841E-3</v>
      </c>
      <c r="G326" s="130">
        <v>2.5597690732139945E-2</v>
      </c>
      <c r="H326" s="130">
        <v>-1.4397830228351989E-2</v>
      </c>
    </row>
    <row r="327" spans="3:8" x14ac:dyDescent="0.2">
      <c r="C327" s="1">
        <v>42661</v>
      </c>
      <c r="D327" s="130">
        <v>-6.8059825172885643E-4</v>
      </c>
      <c r="E327" s="130">
        <v>5.7647797281920937E-3</v>
      </c>
      <c r="F327" s="130">
        <v>7.6601249414474928E-3</v>
      </c>
      <c r="G327" s="130">
        <v>0.1741890233421271</v>
      </c>
      <c r="H327" s="130">
        <v>-4.3359742049235896E-3</v>
      </c>
    </row>
    <row r="328" spans="3:8" x14ac:dyDescent="0.2">
      <c r="C328" s="1">
        <v>42660</v>
      </c>
      <c r="D328" s="130">
        <v>-6.803326109389487E-4</v>
      </c>
      <c r="E328" s="130">
        <v>-1.2238001752924286E-2</v>
      </c>
      <c r="F328" s="130">
        <v>-3.4892148161157735E-3</v>
      </c>
      <c r="G328" s="130">
        <v>-1.659498476858293E-2</v>
      </c>
      <c r="H328" s="130">
        <v>-6.8082020246024661E-3</v>
      </c>
    </row>
    <row r="329" spans="3:8" x14ac:dyDescent="0.2">
      <c r="C329" s="1">
        <v>42657</v>
      </c>
      <c r="D329" s="130">
        <v>5.5409176032810807E-3</v>
      </c>
      <c r="E329" s="130">
        <v>-7.6502658559466606E-3</v>
      </c>
      <c r="F329" s="130">
        <v>8.7458401727908246E-3</v>
      </c>
      <c r="G329" s="130">
        <v>1.2295623178188412E-2</v>
      </c>
      <c r="H329" s="130">
        <v>2.1508200063539516E-3</v>
      </c>
    </row>
    <row r="330" spans="3:8" x14ac:dyDescent="0.2">
      <c r="C330" s="1">
        <v>42656</v>
      </c>
      <c r="D330" s="130">
        <v>-3.0726133349039723E-3</v>
      </c>
      <c r="E330" s="130">
        <v>-5.7834531646669841E-3</v>
      </c>
      <c r="F330" s="130">
        <v>-3.3322972356284561E-3</v>
      </c>
      <c r="G330" s="130">
        <v>7.3099308033857339E-3</v>
      </c>
      <c r="H330" s="130">
        <v>-3.7326672805868357E-3</v>
      </c>
    </row>
    <row r="331" spans="3:8" x14ac:dyDescent="0.2">
      <c r="C331" s="1">
        <v>42655</v>
      </c>
      <c r="D331" s="130">
        <v>8.9026594536120371E-3</v>
      </c>
      <c r="E331" s="130">
        <v>3.7115477207091919E-3</v>
      </c>
      <c r="F331" s="130">
        <v>-1.3997768802515409E-3</v>
      </c>
      <c r="G331" s="130">
        <v>-1.0895165216314763E-2</v>
      </c>
      <c r="H331" s="130">
        <v>3.3868398008339589E-4</v>
      </c>
    </row>
    <row r="332" spans="3:8" x14ac:dyDescent="0.2">
      <c r="C332" s="1">
        <v>42654</v>
      </c>
      <c r="D332" s="130">
        <v>2.1518315562096282E-3</v>
      </c>
      <c r="E332" s="130">
        <v>-1.2805768146370166E-2</v>
      </c>
      <c r="F332" s="130">
        <v>-1.475349770460437E-2</v>
      </c>
      <c r="G332" s="130">
        <v>-2.6874960200864561E-2</v>
      </c>
      <c r="H332" s="130">
        <v>-5.8557331681347692E-3</v>
      </c>
    </row>
    <row r="333" spans="3:8" x14ac:dyDescent="0.2">
      <c r="C333" s="1">
        <v>42653</v>
      </c>
      <c r="D333" s="130">
        <v>1.729658390520129E-2</v>
      </c>
      <c r="E333" s="130">
        <v>2.7124812658189642E-3</v>
      </c>
      <c r="F333" s="130">
        <v>4.1436743278642539E-3</v>
      </c>
      <c r="G333" s="130">
        <v>-1.4316823792293801E-2</v>
      </c>
      <c r="H333" s="130">
        <v>-1.0499275130375496E-2</v>
      </c>
    </row>
    <row r="334" spans="3:8" x14ac:dyDescent="0.2">
      <c r="C334" s="1">
        <v>42650</v>
      </c>
      <c r="D334" s="130">
        <v>1.4914464480373678E-3</v>
      </c>
      <c r="E334" s="130">
        <v>-2.6530184024396277E-3</v>
      </c>
      <c r="F334" s="130">
        <v>1.0385654519599226E-3</v>
      </c>
      <c r="G334" s="130">
        <v>-2.3822013266637364E-3</v>
      </c>
      <c r="H334" s="130">
        <v>8.7041403915760172E-3</v>
      </c>
    </row>
    <row r="335" spans="3:8" x14ac:dyDescent="0.2">
      <c r="C335" s="1">
        <v>42649</v>
      </c>
      <c r="D335" s="130">
        <v>7.4028660115841877E-3</v>
      </c>
      <c r="E335" s="130">
        <v>-3.2028260344960863E-3</v>
      </c>
      <c r="F335" s="130">
        <v>1.7333799196320055E-3</v>
      </c>
      <c r="G335" s="130">
        <v>-1.1450316781820862E-2</v>
      </c>
      <c r="H335" s="130">
        <v>4.1558135677152034E-3</v>
      </c>
    </row>
    <row r="336" spans="3:8" x14ac:dyDescent="0.2">
      <c r="C336" s="1">
        <v>42648</v>
      </c>
      <c r="D336" s="130">
        <v>4.4247612642586833E-4</v>
      </c>
      <c r="E336" s="130">
        <v>1.2309518467184841E-2</v>
      </c>
      <c r="F336" s="130">
        <v>6.9638531921274319E-3</v>
      </c>
      <c r="G336" s="130">
        <v>3.7776547190961268E-2</v>
      </c>
      <c r="H336" s="130">
        <v>5.6434889750245571E-3</v>
      </c>
    </row>
    <row r="337" spans="3:8" x14ac:dyDescent="0.2">
      <c r="C337" s="1">
        <v>42647</v>
      </c>
      <c r="D337" s="130">
        <v>4.2568041698340152E-3</v>
      </c>
      <c r="E337" s="130">
        <v>-3.2439693622317817E-3</v>
      </c>
      <c r="F337" s="130">
        <v>-3.1397412438898069E-3</v>
      </c>
      <c r="G337" s="130">
        <v>-2.8296941348603354E-3</v>
      </c>
      <c r="H337" s="130">
        <v>-3.5028468060101423E-3</v>
      </c>
    </row>
    <row r="338" spans="3:8" x14ac:dyDescent="0.2">
      <c r="C338" s="1">
        <v>42646</v>
      </c>
      <c r="D338" s="130">
        <v>-4.6992802962601008E-3</v>
      </c>
      <c r="E338" s="130">
        <v>-6.8099283308661711E-4</v>
      </c>
      <c r="F338" s="130">
        <v>-3.129895618244664E-3</v>
      </c>
      <c r="G338" s="130">
        <v>4.0566194386274484E-2</v>
      </c>
      <c r="H338" s="130">
        <v>-1.2219209519093192E-2</v>
      </c>
    </row>
    <row r="339" spans="3:8" x14ac:dyDescent="0.2">
      <c r="C339" s="1">
        <v>42643</v>
      </c>
      <c r="D339" s="130">
        <v>7.7253841902801225E-3</v>
      </c>
      <c r="E339" s="130">
        <v>9.9139174280856862E-3</v>
      </c>
      <c r="F339" s="130">
        <v>3.4782177789520227E-3</v>
      </c>
      <c r="G339" s="130">
        <v>1.9260968252557024E-2</v>
      </c>
      <c r="H339" s="130">
        <v>1.7080946900233648E-2</v>
      </c>
    </row>
    <row r="340" spans="3:8" x14ac:dyDescent="0.2">
      <c r="C340" s="1">
        <v>42642</v>
      </c>
      <c r="D340" s="130">
        <v>-1.5654842655526895E-2</v>
      </c>
      <c r="E340" s="130">
        <v>3.9814571686241018E-4</v>
      </c>
      <c r="F340" s="130">
        <v>-1.0915648986803698E-2</v>
      </c>
      <c r="G340" s="130">
        <v>-8.3441637449764728E-3</v>
      </c>
      <c r="H340" s="130">
        <v>-1.3844494315843527E-2</v>
      </c>
    </row>
    <row r="341" spans="3:8" x14ac:dyDescent="0.2">
      <c r="C341" s="1">
        <v>42641</v>
      </c>
      <c r="D341" s="130">
        <v>7.5756893546931828E-3</v>
      </c>
      <c r="E341" s="130">
        <v>1.5333175335552621E-2</v>
      </c>
      <c r="F341" s="130">
        <v>1.3794455463499158E-3</v>
      </c>
      <c r="G341" s="130">
        <v>4.2148918084137224E-3</v>
      </c>
      <c r="H341" s="130">
        <v>1.2372239440914002E-2</v>
      </c>
    </row>
    <row r="342" spans="3:8" x14ac:dyDescent="0.2">
      <c r="C342" s="1">
        <v>42640</v>
      </c>
      <c r="D342" s="130">
        <v>1.8586903018308041E-3</v>
      </c>
      <c r="E342" s="130">
        <v>2.0987989174295136E-2</v>
      </c>
      <c r="F342" s="130">
        <v>1.8285085156559942E-2</v>
      </c>
      <c r="G342" s="130">
        <v>2.6197835216939261E-2</v>
      </c>
      <c r="H342" s="130">
        <v>5.7887057692336584E-3</v>
      </c>
    </row>
    <row r="343" spans="3:8" x14ac:dyDescent="0.2">
      <c r="C343" s="1">
        <v>42639</v>
      </c>
      <c r="D343" s="130">
        <v>1.5072642543440071E-3</v>
      </c>
      <c r="E343" s="130">
        <v>-8.2123784492743046E-3</v>
      </c>
      <c r="F343" s="130">
        <v>-9.2712359859912375E-3</v>
      </c>
      <c r="G343" s="130">
        <v>-1.4488484413084498E-2</v>
      </c>
      <c r="H343" s="130">
        <v>1.0249082705638135E-3</v>
      </c>
    </row>
    <row r="344" spans="3:8" x14ac:dyDescent="0.2">
      <c r="C344" s="1">
        <v>42636</v>
      </c>
      <c r="D344" s="130">
        <v>-1.6804374486920331E-2</v>
      </c>
      <c r="E344" s="130">
        <v>1.3039686310703511E-3</v>
      </c>
      <c r="F344" s="130">
        <v>-6.7680662738225624E-3</v>
      </c>
      <c r="G344" s="130">
        <v>1.1472076943183265E-3</v>
      </c>
      <c r="H344" s="130">
        <v>-1.3918201988037263E-2</v>
      </c>
    </row>
    <row r="345" spans="3:8" x14ac:dyDescent="0.2">
      <c r="C345" s="1">
        <v>42635</v>
      </c>
      <c r="D345" s="130">
        <v>9.3791844505734818E-3</v>
      </c>
      <c r="E345" s="130">
        <v>1.876578735972868E-2</v>
      </c>
      <c r="F345" s="130">
        <v>1.0384088463847056E-3</v>
      </c>
      <c r="G345" s="130">
        <v>9.9629055954337988E-3</v>
      </c>
      <c r="H345" s="130">
        <v>1.3462420927594202E-2</v>
      </c>
    </row>
    <row r="346" spans="3:8" x14ac:dyDescent="0.2">
      <c r="C346" s="1">
        <v>42634</v>
      </c>
      <c r="D346" s="130">
        <v>-1.7615847379587088E-4</v>
      </c>
      <c r="E346" s="130">
        <v>1.2127870677048789E-2</v>
      </c>
      <c r="F346" s="130">
        <v>1.6584103523791315E-2</v>
      </c>
      <c r="G346" s="130">
        <v>-3.4902347118842783E-2</v>
      </c>
      <c r="H346" s="130">
        <v>-8.84458208232166E-3</v>
      </c>
    </row>
    <row r="347" spans="3:8" x14ac:dyDescent="0.2">
      <c r="C347" s="1">
        <v>42633</v>
      </c>
      <c r="D347" s="130">
        <v>-8.7988670384758921E-5</v>
      </c>
      <c r="E347" s="130">
        <v>6.5838717039807806E-3</v>
      </c>
      <c r="F347" s="130">
        <v>-2.1102093810686047E-3</v>
      </c>
      <c r="G347" s="130">
        <v>1.9357349219597463E-3</v>
      </c>
      <c r="H347" s="130">
        <v>2.3734857908356802E-3</v>
      </c>
    </row>
    <row r="348" spans="3:8" x14ac:dyDescent="0.2">
      <c r="C348" s="1">
        <v>42632</v>
      </c>
      <c r="D348" s="130">
        <v>-1.1728877524525325E-2</v>
      </c>
      <c r="E348" s="130">
        <v>-4.4026847404257715E-3</v>
      </c>
      <c r="F348" s="130">
        <v>-5.6051357493384765E-3</v>
      </c>
      <c r="G348" s="130">
        <v>-1.4377133264608046E-2</v>
      </c>
      <c r="H348" s="130">
        <v>3.6279355672074408E-3</v>
      </c>
    </row>
    <row r="349" spans="3:8" x14ac:dyDescent="0.2">
      <c r="C349" s="1">
        <v>42629</v>
      </c>
      <c r="D349" s="130">
        <v>-5.6401717200133721E-3</v>
      </c>
      <c r="E349" s="130">
        <v>1.1406868084655866E-2</v>
      </c>
      <c r="F349" s="130">
        <v>1.0486972001422087E-3</v>
      </c>
      <c r="G349" s="130">
        <v>2.1746685779787379E-2</v>
      </c>
      <c r="H349" s="130">
        <v>-1.1376315664119133E-4</v>
      </c>
    </row>
    <row r="350" spans="3:8" x14ac:dyDescent="0.2">
      <c r="C350" s="1">
        <v>42628</v>
      </c>
      <c r="D350" s="130">
        <v>3.3433243578209496E-2</v>
      </c>
      <c r="E350" s="130">
        <v>1.1236187194962432E-2</v>
      </c>
      <c r="F350" s="130">
        <v>1.6395261667068891E-2</v>
      </c>
      <c r="G350" s="130">
        <v>3.3958767226083438E-3</v>
      </c>
      <c r="H350" s="130">
        <v>1.1995349419333985E-2</v>
      </c>
    </row>
    <row r="351" spans="3:8" x14ac:dyDescent="0.2">
      <c r="C351" s="1">
        <v>42627</v>
      </c>
      <c r="D351" s="130">
        <v>3.4775110163753765E-2</v>
      </c>
      <c r="E351" s="130">
        <v>1.0514026427786833E-4</v>
      </c>
      <c r="F351" s="130">
        <v>-4.787889102740815E-3</v>
      </c>
      <c r="G351" s="130">
        <v>9.528875928088331E-3</v>
      </c>
      <c r="H351" s="130">
        <v>-4.5941481277936042E-4</v>
      </c>
    </row>
    <row r="352" spans="3:8" x14ac:dyDescent="0.2">
      <c r="C352" s="1">
        <v>42626</v>
      </c>
      <c r="D352" s="130">
        <v>2.3525994245022837E-2</v>
      </c>
      <c r="E352" s="130">
        <v>-1.367718547423225E-2</v>
      </c>
      <c r="F352" s="130">
        <v>-9.1565503840041976E-3</v>
      </c>
      <c r="G352" s="130">
        <v>-3.0339592770758095E-2</v>
      </c>
      <c r="H352" s="130">
        <v>-1.3691058074518307E-2</v>
      </c>
    </row>
    <row r="353" spans="3:8" x14ac:dyDescent="0.2">
      <c r="C353" s="1">
        <v>42625</v>
      </c>
      <c r="D353" s="130">
        <v>2.2151777130272228E-2</v>
      </c>
      <c r="E353" s="130">
        <v>1.4821050419256958E-2</v>
      </c>
      <c r="F353" s="130">
        <v>1.4833411620385931E-2</v>
      </c>
      <c r="G353" s="130">
        <v>2.60817950873528E-2</v>
      </c>
      <c r="H353" s="130">
        <v>2.3039498744605574E-2</v>
      </c>
    </row>
    <row r="354" spans="3:8" x14ac:dyDescent="0.2">
      <c r="C354" s="1">
        <v>42622</v>
      </c>
      <c r="D354" s="130">
        <v>-2.2910227556053618E-2</v>
      </c>
      <c r="E354" s="130">
        <v>-3.0982898908285945E-2</v>
      </c>
      <c r="F354" s="130">
        <v>-2.147203196679838E-2</v>
      </c>
      <c r="G354" s="130">
        <v>-3.2221424644781484E-2</v>
      </c>
      <c r="H354" s="130">
        <v>-1.7699529791782017E-2</v>
      </c>
    </row>
    <row r="355" spans="3:8" x14ac:dyDescent="0.2">
      <c r="C355" s="1">
        <v>42621</v>
      </c>
      <c r="D355" s="130">
        <v>-2.6558385425561565E-2</v>
      </c>
      <c r="E355" s="130">
        <v>-5.3550692481803112E-4</v>
      </c>
      <c r="F355" s="130">
        <v>-3.9968780161540032E-3</v>
      </c>
      <c r="G355" s="130">
        <v>5.1305578524595509E-3</v>
      </c>
      <c r="H355" s="130">
        <v>-1.9348131843547362E-3</v>
      </c>
    </row>
    <row r="356" spans="3:8" x14ac:dyDescent="0.2">
      <c r="C356" s="1">
        <v>42620</v>
      </c>
      <c r="D356" s="130">
        <v>6.1093802722654448E-3</v>
      </c>
      <c r="E356" s="130">
        <v>-5.5804829980540564E-3</v>
      </c>
      <c r="F356" s="130">
        <v>8.6737824993545008E-4</v>
      </c>
      <c r="G356" s="130">
        <v>-9.4358661296321394E-3</v>
      </c>
      <c r="H356" s="130">
        <v>-7.8147259349170949E-3</v>
      </c>
    </row>
    <row r="357" spans="3:8" x14ac:dyDescent="0.2">
      <c r="C357" s="1">
        <v>42619</v>
      </c>
      <c r="D357" s="130">
        <v>-2.7857129706709171E-4</v>
      </c>
      <c r="E357" s="130">
        <v>2.1047196964658847E-2</v>
      </c>
      <c r="F357" s="130">
        <v>-1.0408338589450485E-3</v>
      </c>
      <c r="G357" s="130">
        <v>2.7448921319487153E-2</v>
      </c>
      <c r="H357" s="130">
        <v>4.9761170101998518E-3</v>
      </c>
    </row>
    <row r="358" spans="3:8" x14ac:dyDescent="0.2">
      <c r="C358" s="1">
        <v>42615</v>
      </c>
      <c r="D358" s="130">
        <v>9.3258255705042283E-3</v>
      </c>
      <c r="E358" s="130">
        <v>2.3589592725097859E-3</v>
      </c>
      <c r="F358" s="130">
        <v>1.3881365280338648E-3</v>
      </c>
      <c r="G358" s="130">
        <v>0</v>
      </c>
      <c r="H358" s="130">
        <v>-1.2462013945773406E-3</v>
      </c>
    </row>
    <row r="359" spans="3:8" x14ac:dyDescent="0.2">
      <c r="C359" s="1">
        <v>42614</v>
      </c>
      <c r="D359" s="130">
        <v>5.9202011809895731E-3</v>
      </c>
      <c r="E359" s="130">
        <v>1.8964039900566079E-3</v>
      </c>
      <c r="F359" s="130">
        <v>2.2598374053360059E-3</v>
      </c>
      <c r="G359" s="130">
        <v>-7.1857522114425075E-4</v>
      </c>
      <c r="H359" s="130">
        <v>1.1388350089607764E-2</v>
      </c>
    </row>
    <row r="360" spans="3:8" x14ac:dyDescent="0.2">
      <c r="C360" s="1">
        <v>42613</v>
      </c>
      <c r="D360" s="130">
        <v>9.4291762525226862E-4</v>
      </c>
      <c r="E360" s="130">
        <v>2.0562444746293667E-3</v>
      </c>
      <c r="F360" s="130">
        <v>-7.4555400951986485E-3</v>
      </c>
      <c r="G360" s="130">
        <v>0</v>
      </c>
      <c r="H360" s="130">
        <v>-2.6309549734751616E-3</v>
      </c>
    </row>
    <row r="361" spans="3:8" x14ac:dyDescent="0.2">
      <c r="C361" s="1">
        <v>42612</v>
      </c>
      <c r="D361" s="130">
        <v>-7.7059628131752435E-3</v>
      </c>
      <c r="E361" s="130">
        <v>-4.8216785039190786E-3</v>
      </c>
      <c r="F361" s="130">
        <v>-3.6209998021206934E-3</v>
      </c>
      <c r="G361" s="130">
        <v>1.540375144115611E-3</v>
      </c>
      <c r="H361" s="130">
        <v>-8.6443446478360782E-3</v>
      </c>
    </row>
    <row r="362" spans="3:8" x14ac:dyDescent="0.2">
      <c r="C362" s="1">
        <v>42611</v>
      </c>
      <c r="D362" s="130">
        <v>-1.1226157758706958E-3</v>
      </c>
      <c r="E362" s="130">
        <v>2.9734397028020427E-3</v>
      </c>
      <c r="F362" s="130">
        <v>1.2056048721944494E-3</v>
      </c>
      <c r="G362" s="130">
        <v>-2.8735548592583406E-3</v>
      </c>
      <c r="H362" s="130">
        <v>8.1875073744743197E-3</v>
      </c>
    </row>
    <row r="363" spans="3:8" x14ac:dyDescent="0.2">
      <c r="C363" s="1">
        <v>42608</v>
      </c>
      <c r="D363" s="130">
        <v>-5.8741305147823374E-3</v>
      </c>
      <c r="E363" s="130">
        <v>1.2799417234513926E-2</v>
      </c>
      <c r="F363" s="130">
        <v>-2.40968474768598E-3</v>
      </c>
      <c r="G363" s="130">
        <v>2.6680569683724298E-3</v>
      </c>
      <c r="H363" s="130">
        <v>-3.6470777854758826E-3</v>
      </c>
    </row>
    <row r="364" spans="3:8" x14ac:dyDescent="0.2">
      <c r="C364" s="1">
        <v>42607</v>
      </c>
      <c r="D364" s="130">
        <v>-4.2670147891117425E-3</v>
      </c>
      <c r="E364" s="130">
        <v>2.5981023637834237E-3</v>
      </c>
      <c r="F364" s="130">
        <v>3.7891302940359474E-3</v>
      </c>
      <c r="G364" s="130">
        <v>2.2234682222357381E-2</v>
      </c>
      <c r="H364" s="130">
        <v>6.7348700323127571E-3</v>
      </c>
    </row>
    <row r="365" spans="3:8" x14ac:dyDescent="0.2">
      <c r="C365" s="1">
        <v>42606</v>
      </c>
      <c r="D365" s="130">
        <v>-7.561784199117876E-3</v>
      </c>
      <c r="E365" s="130">
        <v>-6.8434983924113742E-3</v>
      </c>
      <c r="F365" s="130">
        <v>1.0359493835763183E-3</v>
      </c>
      <c r="G365" s="130">
        <v>-7.953181227315571E-3</v>
      </c>
      <c r="H365" s="130">
        <v>-1.0303917278107536E-3</v>
      </c>
    </row>
    <row r="366" spans="3:8" x14ac:dyDescent="0.2">
      <c r="C366" s="1">
        <v>42605</v>
      </c>
      <c r="D366" s="130">
        <v>3.1283701469073419E-3</v>
      </c>
      <c r="E366" s="130">
        <v>3.9029860583516163E-3</v>
      </c>
      <c r="F366" s="130">
        <v>3.8075661618286456E-3</v>
      </c>
      <c r="G366" s="130">
        <v>7.1130005523948377E-3</v>
      </c>
      <c r="H366" s="130">
        <v>6.3127489821076781E-3</v>
      </c>
    </row>
    <row r="367" spans="3:8" x14ac:dyDescent="0.2">
      <c r="C367" s="1">
        <v>42604</v>
      </c>
      <c r="D367" s="130">
        <v>-7.80287813789147E-3</v>
      </c>
      <c r="E367" s="130">
        <v>2.861284043189135E-3</v>
      </c>
      <c r="F367" s="130">
        <v>8.6737567202079598E-4</v>
      </c>
      <c r="G367" s="130">
        <v>-6.3831220133946012E-3</v>
      </c>
      <c r="H367" s="130">
        <v>-5.2823572542968949E-3</v>
      </c>
    </row>
    <row r="368" spans="3:8" x14ac:dyDescent="0.2">
      <c r="C368" s="1">
        <v>42601</v>
      </c>
      <c r="D368" s="130">
        <v>2.563658398809978E-3</v>
      </c>
      <c r="E368" s="130">
        <v>-9.3970528016107807E-3</v>
      </c>
      <c r="F368" s="130">
        <v>3.4709444407597043E-4</v>
      </c>
      <c r="G368" s="130">
        <v>-3.0203740029545248E-3</v>
      </c>
      <c r="H368" s="130">
        <v>-1.487858816092764E-3</v>
      </c>
    </row>
    <row r="369" spans="3:8" x14ac:dyDescent="0.2">
      <c r="C369" s="1">
        <v>42600</v>
      </c>
      <c r="D369" s="130">
        <v>-1.2825348619897351E-3</v>
      </c>
      <c r="E369" s="130">
        <v>-2.2233223381059E-4</v>
      </c>
      <c r="F369" s="130">
        <v>6.9484668124726741E-4</v>
      </c>
      <c r="G369" s="130">
        <v>-2.1814686089808733E-3</v>
      </c>
      <c r="H369" s="130">
        <v>5.5044511530323312E-3</v>
      </c>
    </row>
    <row r="370" spans="3:8" x14ac:dyDescent="0.2">
      <c r="C370" s="1">
        <v>42599</v>
      </c>
      <c r="D370" s="130">
        <v>-1.463953553790533E-3</v>
      </c>
      <c r="E370" s="130">
        <v>7.7194821100884587E-4</v>
      </c>
      <c r="F370" s="130">
        <v>2.086940805799332E-3</v>
      </c>
      <c r="G370" s="130">
        <v>1.3055697071580873E-2</v>
      </c>
      <c r="H370" s="130">
        <v>4.3795385113877348E-3</v>
      </c>
    </row>
    <row r="371" spans="3:8" x14ac:dyDescent="0.2">
      <c r="C371" s="1">
        <v>42598</v>
      </c>
      <c r="D371" s="130">
        <v>-9.1409217111445933E-4</v>
      </c>
      <c r="E371" s="130">
        <v>-5.8074224970843828E-3</v>
      </c>
      <c r="F371" s="130">
        <v>-5.555636743185639E-3</v>
      </c>
      <c r="G371" s="130">
        <v>-1.9954320437428775E-3</v>
      </c>
      <c r="H371" s="130">
        <v>-5.0691822390749111E-3</v>
      </c>
    </row>
    <row r="372" spans="3:8" x14ac:dyDescent="0.2">
      <c r="C372" s="1">
        <v>42597</v>
      </c>
      <c r="D372" s="130">
        <v>1.1945597161083787E-2</v>
      </c>
      <c r="E372" s="130">
        <v>-5.2821355501524144E-3</v>
      </c>
      <c r="F372" s="130">
        <v>3.1017281592625717E-3</v>
      </c>
      <c r="G372" s="130">
        <v>-1.3340458813671975E-2</v>
      </c>
      <c r="H372" s="130">
        <v>-2.2989916602686474E-4</v>
      </c>
    </row>
    <row r="373" spans="3:8" x14ac:dyDescent="0.2">
      <c r="C373" s="1">
        <v>42594</v>
      </c>
      <c r="D373" s="130">
        <v>2.3136815380402648E-3</v>
      </c>
      <c r="E373" s="130">
        <v>1.7100768648039965E-3</v>
      </c>
      <c r="F373" s="130">
        <v>-6.1940124536607908E-3</v>
      </c>
      <c r="G373" s="130">
        <v>7.2734840420756374E-3</v>
      </c>
      <c r="H373" s="130">
        <v>3.5680687828426602E-3</v>
      </c>
    </row>
    <row r="374" spans="3:8" x14ac:dyDescent="0.2">
      <c r="C374" s="1">
        <v>42593</v>
      </c>
      <c r="D374" s="130">
        <v>-6.4849131335108765E-4</v>
      </c>
      <c r="E374" s="130">
        <v>3.4809647058488659E-3</v>
      </c>
      <c r="F374" s="130">
        <v>4.8141247452686354E-3</v>
      </c>
      <c r="G374" s="130">
        <v>2.0651866730549622E-2</v>
      </c>
      <c r="H374" s="130">
        <v>4.8542155872243163E-3</v>
      </c>
    </row>
    <row r="375" spans="3:8" x14ac:dyDescent="0.2">
      <c r="C375" s="1">
        <v>42592</v>
      </c>
      <c r="D375" s="130">
        <v>-7.4718149433111161E-3</v>
      </c>
      <c r="E375" s="130">
        <v>3.2533656438838403E-4</v>
      </c>
      <c r="F375" s="130">
        <v>-3.0973287475699112E-3</v>
      </c>
      <c r="G375" s="130">
        <v>-6.3854834692624507E-4</v>
      </c>
      <c r="H375" s="130">
        <v>3.7144920803825047E-3</v>
      </c>
    </row>
    <row r="376" spans="3:8" x14ac:dyDescent="0.2">
      <c r="C376" s="1">
        <v>42591</v>
      </c>
      <c r="D376" s="130">
        <v>4.0518377360512529E-3</v>
      </c>
      <c r="E376" s="130">
        <v>2.2803244090721536E-3</v>
      </c>
      <c r="F376" s="130">
        <v>2.4082736882421628E-3</v>
      </c>
      <c r="G376" s="130">
        <v>-1.1845754655085139E-2</v>
      </c>
      <c r="H376" s="130">
        <v>2.6783385268436114E-3</v>
      </c>
    </row>
    <row r="377" spans="3:8" x14ac:dyDescent="0.2">
      <c r="C377" s="1">
        <v>42590</v>
      </c>
      <c r="D377" s="130">
        <v>8.2466096519793197E-3</v>
      </c>
      <c r="E377" s="130">
        <v>7.5693689694225218E-4</v>
      </c>
      <c r="F377" s="130">
        <v>1.7239911321753341E-3</v>
      </c>
      <c r="G377" s="130">
        <v>-1.9986071722681603E-2</v>
      </c>
      <c r="H377" s="130">
        <v>-2.3308190443652356E-4</v>
      </c>
    </row>
    <row r="378" spans="3:8" x14ac:dyDescent="0.2">
      <c r="C378" s="1">
        <v>42587</v>
      </c>
      <c r="D378" s="130">
        <v>1.5092801450285133E-2</v>
      </c>
      <c r="E378" s="130">
        <v>6.8249290626013481E-3</v>
      </c>
      <c r="F378" s="130">
        <v>9.8829481971962167E-3</v>
      </c>
      <c r="G378" s="130">
        <v>3.7700658247090818E-2</v>
      </c>
      <c r="H378" s="130">
        <v>-3.1427675970256324E-3</v>
      </c>
    </row>
    <row r="379" spans="3:8" x14ac:dyDescent="0.2">
      <c r="C379" s="1">
        <v>42586</v>
      </c>
      <c r="D379" s="130">
        <v>6.1584490187040269E-3</v>
      </c>
      <c r="E379" s="130">
        <v>8.0902703475848568E-3</v>
      </c>
      <c r="F379" s="130">
        <v>7.3451660023315596E-3</v>
      </c>
      <c r="G379" s="130">
        <v>3.6453776832823751E-3</v>
      </c>
      <c r="H379" s="130">
        <v>9.3023064562184135E-4</v>
      </c>
    </row>
    <row r="380" spans="3:8" x14ac:dyDescent="0.2">
      <c r="C380" s="1">
        <v>42585</v>
      </c>
      <c r="D380" s="130">
        <v>1.2460287094569669E-2</v>
      </c>
      <c r="E380" s="130">
        <v>-7.8404882509378587E-3</v>
      </c>
      <c r="F380" s="130">
        <v>6.8693444441762881E-3</v>
      </c>
      <c r="G380" s="130">
        <v>-4.9287575385772052E-3</v>
      </c>
      <c r="H380" s="130">
        <v>-9.1473706177783651E-3</v>
      </c>
    </row>
    <row r="381" spans="3:8" x14ac:dyDescent="0.2">
      <c r="C381" s="1">
        <v>42584</v>
      </c>
      <c r="D381" s="130">
        <v>-1.4914804884621454E-2</v>
      </c>
      <c r="E381" s="130">
        <v>-9.3697986680329678E-3</v>
      </c>
      <c r="F381" s="130">
        <v>0</v>
      </c>
      <c r="G381" s="130">
        <v>-8.6203374836835277E-3</v>
      </c>
      <c r="H381" s="130">
        <v>4.042311807172537E-3</v>
      </c>
    </row>
    <row r="382" spans="3:8" x14ac:dyDescent="0.2">
      <c r="C382" s="1">
        <v>42583</v>
      </c>
      <c r="D382" s="130">
        <v>1.7502448762710062E-2</v>
      </c>
      <c r="E382" s="130">
        <v>1.1699707096065361E-2</v>
      </c>
      <c r="F382" s="130">
        <v>-1.7657754503992279E-3</v>
      </c>
      <c r="G382" s="130">
        <v>3.3620265360403939E-2</v>
      </c>
      <c r="H382" s="130">
        <v>9.5350388902781247E-3</v>
      </c>
    </row>
    <row r="383" spans="3:8" x14ac:dyDescent="0.2">
      <c r="C383" s="1">
        <v>42580</v>
      </c>
      <c r="D383" s="130">
        <v>-1.2465073577076315E-3</v>
      </c>
      <c r="E383" s="130">
        <v>8.2042686303153561E-3</v>
      </c>
      <c r="F383" s="130">
        <v>8.3266361288818636E-3</v>
      </c>
      <c r="G383" s="130">
        <v>-4.3740036452624316E-3</v>
      </c>
      <c r="H383" s="130">
        <v>9.1549650963588178E-3</v>
      </c>
    </row>
    <row r="384" spans="3:8" x14ac:dyDescent="0.2">
      <c r="C384" s="1">
        <v>42579</v>
      </c>
      <c r="D384" s="130">
        <v>1.3411455624802861E-2</v>
      </c>
      <c r="E384" s="130">
        <v>2.1407137767704486E-2</v>
      </c>
      <c r="F384" s="130">
        <v>3.5592192221810135E-4</v>
      </c>
      <c r="G384" s="130">
        <v>-4.2462799241432406E-3</v>
      </c>
      <c r="H384" s="130">
        <v>4.1354477677221588E-3</v>
      </c>
    </row>
    <row r="385" spans="3:8" x14ac:dyDescent="0.2">
      <c r="C385" s="1">
        <v>42578</v>
      </c>
      <c r="D385" s="130">
        <v>6.2940030549145029E-2</v>
      </c>
      <c r="E385" s="130">
        <v>1.467072645271888E-3</v>
      </c>
      <c r="F385" s="130">
        <v>-1.0092948240735753E-2</v>
      </c>
      <c r="G385" s="130">
        <v>6.8683506073915586E-3</v>
      </c>
      <c r="H385" s="130">
        <v>-9.5446275218731141E-3</v>
      </c>
    </row>
    <row r="386" spans="3:8" x14ac:dyDescent="0.2">
      <c r="C386" s="1">
        <v>42577</v>
      </c>
      <c r="D386" s="130">
        <v>-6.9067348714796821E-3</v>
      </c>
      <c r="E386" s="130">
        <v>-5.450064964432632E-3</v>
      </c>
      <c r="F386" s="130">
        <v>5.2869867263157747E-4</v>
      </c>
      <c r="G386" s="130">
        <v>4.1889184803106314E-2</v>
      </c>
      <c r="H386" s="130">
        <v>-6.1963598063453822E-3</v>
      </c>
    </row>
    <row r="387" spans="3:8" x14ac:dyDescent="0.2">
      <c r="C387" s="1">
        <v>42576</v>
      </c>
      <c r="D387" s="130">
        <v>-1.3469791316252052E-2</v>
      </c>
      <c r="E387" s="130">
        <v>-7.0732611567137626E-3</v>
      </c>
      <c r="F387" s="130">
        <v>2.8240588255450281E-3</v>
      </c>
      <c r="G387" s="130">
        <v>2.0398344486174072E-2</v>
      </c>
      <c r="H387" s="130">
        <v>9.3294248471758787E-4</v>
      </c>
    </row>
    <row r="388" spans="3:8" x14ac:dyDescent="0.2">
      <c r="C388" s="1">
        <v>42573</v>
      </c>
      <c r="D388" s="130">
        <v>-7.7743404729706611E-3</v>
      </c>
      <c r="E388" s="130">
        <v>5.7744565302950753E-4</v>
      </c>
      <c r="F388" s="130">
        <v>1.3704994933452414E-2</v>
      </c>
      <c r="G388" s="130">
        <v>-1.1635910289520103E-3</v>
      </c>
      <c r="H388" s="130">
        <v>5.3805114907831218E-3</v>
      </c>
    </row>
    <row r="389" spans="3:8" x14ac:dyDescent="0.2">
      <c r="C389" s="1">
        <v>42572</v>
      </c>
      <c r="D389" s="130">
        <v>-5.3162106465880852E-3</v>
      </c>
      <c r="E389" s="130">
        <v>-1.7313402723136881E-3</v>
      </c>
      <c r="F389" s="130">
        <v>-1.9692977209827857E-3</v>
      </c>
      <c r="G389" s="130">
        <v>-2.2082622199880397E-2</v>
      </c>
      <c r="H389" s="130">
        <v>-7.033896928435383E-4</v>
      </c>
    </row>
    <row r="390" spans="3:8" x14ac:dyDescent="0.2">
      <c r="C390" s="1">
        <v>42571</v>
      </c>
      <c r="D390" s="130">
        <v>9.0081564038777689E-4</v>
      </c>
      <c r="E390" s="130">
        <v>7.7675231735003895E-3</v>
      </c>
      <c r="F390" s="130">
        <v>5.175462325935256E-2</v>
      </c>
      <c r="G390" s="130">
        <v>2.3828557640047304E-2</v>
      </c>
      <c r="H390" s="130">
        <v>-2.1132697876694662E-3</v>
      </c>
    </row>
    <row r="391" spans="3:8" x14ac:dyDescent="0.2">
      <c r="C391" s="1">
        <v>42570</v>
      </c>
      <c r="D391" s="130">
        <v>4.005900792086527E-4</v>
      </c>
      <c r="E391" s="130">
        <v>5.2574001532204925E-3</v>
      </c>
      <c r="F391" s="130">
        <v>-1.625444551863587E-2</v>
      </c>
      <c r="G391" s="130">
        <v>-0.14071374224188538</v>
      </c>
      <c r="H391" s="130">
        <v>2.788875615723965E-3</v>
      </c>
    </row>
    <row r="392" spans="3:8" x14ac:dyDescent="0.2">
      <c r="C392" s="1">
        <v>42569</v>
      </c>
      <c r="D392" s="130">
        <v>1.0573554520939247E-2</v>
      </c>
      <c r="E392" s="130">
        <v>8.56270136988477E-4</v>
      </c>
      <c r="F392" s="130">
        <v>4.8299515737065526E-3</v>
      </c>
      <c r="G392" s="130">
        <v>4.2596312519652272E-3</v>
      </c>
      <c r="H392" s="130">
        <v>-9.3048967587166587E-4</v>
      </c>
    </row>
    <row r="393" spans="3:8" x14ac:dyDescent="0.2">
      <c r="C393" s="1">
        <v>42566</v>
      </c>
      <c r="D393" s="130">
        <v>-1.0122720442842286E-4</v>
      </c>
      <c r="E393" s="130">
        <v>-7.8015483262071457E-3</v>
      </c>
      <c r="F393" s="130">
        <v>-7.4454661684181028E-4</v>
      </c>
      <c r="G393" s="130">
        <v>3.7676538386372891E-3</v>
      </c>
      <c r="H393" s="130">
        <v>1.6292748940342832E-3</v>
      </c>
    </row>
    <row r="394" spans="3:8" x14ac:dyDescent="0.2">
      <c r="C394" s="1">
        <v>42565</v>
      </c>
      <c r="D394" s="130">
        <v>1.9626741544168814E-2</v>
      </c>
      <c r="E394" s="130">
        <v>-1.9274356581545362E-3</v>
      </c>
      <c r="F394" s="130">
        <v>4.2892340467701991E-3</v>
      </c>
      <c r="G394" s="130">
        <v>1.6354152353109087E-2</v>
      </c>
      <c r="H394" s="130">
        <v>-2.331175788673156E-4</v>
      </c>
    </row>
    <row r="395" spans="3:8" x14ac:dyDescent="0.2">
      <c r="C395" s="1">
        <v>42564</v>
      </c>
      <c r="D395" s="130">
        <v>-5.6618735536720158E-3</v>
      </c>
      <c r="E395" s="130">
        <v>-7.4857703792354678E-3</v>
      </c>
      <c r="F395" s="130">
        <v>5.6220701000599558E-3</v>
      </c>
      <c r="G395" s="130">
        <v>4.7817034728339395E-3</v>
      </c>
      <c r="H395" s="130">
        <v>1.6315530647435443E-3</v>
      </c>
    </row>
    <row r="396" spans="3:8" x14ac:dyDescent="0.2">
      <c r="C396" s="1">
        <v>42563</v>
      </c>
      <c r="D396" s="130">
        <v>4.5267651909967786E-3</v>
      </c>
      <c r="E396" s="130">
        <v>-7.4168700785878809E-3</v>
      </c>
      <c r="F396" s="130">
        <v>1.1720264868072225E-2</v>
      </c>
      <c r="G396" s="130">
        <v>1.3638514034676068E-2</v>
      </c>
      <c r="H396" s="130">
        <v>0</v>
      </c>
    </row>
    <row r="397" spans="3:8" x14ac:dyDescent="0.2">
      <c r="C397" s="1">
        <v>42562</v>
      </c>
      <c r="D397" s="130">
        <v>3.0981977438647164E-3</v>
      </c>
      <c r="E397" s="130">
        <v>1.0629713323476481E-2</v>
      </c>
      <c r="F397" s="130">
        <v>5.5297803944637236E-3</v>
      </c>
      <c r="G397" s="130">
        <v>-2.493218435647598E-2</v>
      </c>
      <c r="H397" s="130">
        <v>-2.3333917386444129E-4</v>
      </c>
    </row>
    <row r="398" spans="3:8" x14ac:dyDescent="0.2">
      <c r="C398" s="1">
        <v>42559</v>
      </c>
      <c r="D398" s="130">
        <v>7.6835500048917675E-3</v>
      </c>
      <c r="E398" s="130">
        <v>1.2466588376249964E-2</v>
      </c>
      <c r="F398" s="130">
        <v>1.7747289104323494E-2</v>
      </c>
      <c r="G398" s="130">
        <v>2.0400374850408923E-2</v>
      </c>
      <c r="H398" s="130">
        <v>1.1020160154282858E-2</v>
      </c>
    </row>
    <row r="399" spans="3:8" x14ac:dyDescent="0.2">
      <c r="C399" s="1">
        <v>42558</v>
      </c>
      <c r="D399" s="130">
        <v>4.2826788220290315E-3</v>
      </c>
      <c r="E399" s="130">
        <v>-1.4109242808449498E-3</v>
      </c>
      <c r="F399" s="130">
        <v>0</v>
      </c>
      <c r="G399" s="130">
        <v>5.2714936046668716E-3</v>
      </c>
      <c r="H399" s="130">
        <v>-2.354902621878483E-3</v>
      </c>
    </row>
    <row r="400" spans="3:8" x14ac:dyDescent="0.2">
      <c r="C400" s="1">
        <v>42557</v>
      </c>
      <c r="D400" s="130">
        <v>5.668691558351948E-3</v>
      </c>
      <c r="E400" s="130">
        <v>1.2976840860103584E-2</v>
      </c>
      <c r="F400" s="130">
        <v>4.0956427650919499E-3</v>
      </c>
      <c r="G400" s="130">
        <v>-3.4391275303641264E-2</v>
      </c>
      <c r="H400" s="130">
        <v>-4.810406019679362E-3</v>
      </c>
    </row>
    <row r="401" spans="3:8" x14ac:dyDescent="0.2">
      <c r="C401" s="1">
        <v>42556</v>
      </c>
      <c r="D401" s="130">
        <v>-9.4298462954958678E-3</v>
      </c>
      <c r="E401" s="130">
        <v>3.3292317775961634E-3</v>
      </c>
      <c r="F401" s="130">
        <v>1.9543167880628753E-4</v>
      </c>
      <c r="G401" s="130">
        <v>1.2745634432252292E-2</v>
      </c>
      <c r="H401" s="130">
        <v>7.7546769536171525E-3</v>
      </c>
    </row>
    <row r="402" spans="3:8" x14ac:dyDescent="0.2">
      <c r="C402" s="1">
        <v>42552</v>
      </c>
      <c r="D402" s="130">
        <v>3.0288662449506312E-3</v>
      </c>
      <c r="E402" s="130">
        <v>1.3959843828879387E-2</v>
      </c>
      <c r="F402" s="130">
        <v>-1.9543167880627156E-4</v>
      </c>
      <c r="G402" s="130">
        <v>5.5182693838938916E-2</v>
      </c>
      <c r="H402" s="130">
        <v>1.2985070808483039E-3</v>
      </c>
    </row>
    <row r="403" spans="3:8" x14ac:dyDescent="0.2">
      <c r="C403" s="1">
        <v>42551</v>
      </c>
      <c r="D403" s="130">
        <v>1.2631742534811096E-2</v>
      </c>
      <c r="E403" s="130">
        <v>2.79747354103767E-5</v>
      </c>
      <c r="F403" s="130">
        <v>1.2388355330803137E-2</v>
      </c>
      <c r="G403" s="130">
        <v>4.6017940055380346E-3</v>
      </c>
      <c r="H403" s="130">
        <v>9.0164775029410102E-3</v>
      </c>
    </row>
    <row r="404" spans="3:8" x14ac:dyDescent="0.2">
      <c r="C404" s="1">
        <v>42550</v>
      </c>
      <c r="D404" s="130">
        <v>8.6174138313228708E-3</v>
      </c>
      <c r="E404" s="130">
        <v>1.0747831414944658E-2</v>
      </c>
      <c r="F404" s="130">
        <v>2.2005317033806541E-2</v>
      </c>
      <c r="G404" s="130">
        <v>3.4522749311000411E-2</v>
      </c>
      <c r="H404" s="130">
        <v>1.7431324897033446E-2</v>
      </c>
    </row>
    <row r="405" spans="3:8" x14ac:dyDescent="0.2">
      <c r="C405" s="1">
        <v>42549</v>
      </c>
      <c r="D405" s="130">
        <v>1.6700488915347245E-2</v>
      </c>
      <c r="E405" s="130">
        <v>2.3712836194073078E-2</v>
      </c>
      <c r="F405" s="130">
        <v>2.0640279735181927E-2</v>
      </c>
      <c r="G405" s="130">
        <v>3.0469742645185951E-2</v>
      </c>
      <c r="H405" s="130">
        <v>1.5028797073946498E-2</v>
      </c>
    </row>
    <row r="406" spans="3:8" x14ac:dyDescent="0.2">
      <c r="C406" s="1">
        <v>42548</v>
      </c>
      <c r="D406" s="130">
        <v>-1.4668371567867319E-2</v>
      </c>
      <c r="E406" s="130">
        <v>-1.093289697791713E-2</v>
      </c>
      <c r="F406" s="130">
        <v>-2.8497790147080718E-2</v>
      </c>
      <c r="G406" s="130">
        <v>-3.5798262616538415E-2</v>
      </c>
      <c r="H406" s="130">
        <v>-1.2600302391922634E-2</v>
      </c>
    </row>
    <row r="407" spans="3:8" x14ac:dyDescent="0.2">
      <c r="C407" s="1">
        <v>42545</v>
      </c>
      <c r="D407" s="130">
        <v>-2.8497850602296704E-2</v>
      </c>
      <c r="E407" s="130">
        <v>-3.2542412156615116E-2</v>
      </c>
      <c r="F407" s="130">
        <v>-4.0894231349627289E-2</v>
      </c>
      <c r="G407" s="130">
        <v>-3.5761744117067389E-2</v>
      </c>
      <c r="H407" s="130">
        <v>-2.3428894036618436E-2</v>
      </c>
    </row>
    <row r="408" spans="3:8" x14ac:dyDescent="0.2">
      <c r="C408" s="1">
        <v>42544</v>
      </c>
      <c r="D408" s="130">
        <v>5.7394569525923821E-3</v>
      </c>
      <c r="E408" s="130">
        <v>1.6026309809137693E-2</v>
      </c>
      <c r="F408" s="130">
        <v>1.7881759660826769E-2</v>
      </c>
      <c r="G408" s="130">
        <v>1.8165325231767528E-2</v>
      </c>
      <c r="H408" s="130">
        <v>7.6294311163757154E-3</v>
      </c>
    </row>
    <row r="409" spans="3:8" x14ac:dyDescent="0.2">
      <c r="C409" s="1">
        <v>42543</v>
      </c>
      <c r="D409" s="130">
        <v>-3.7602912863371881E-3</v>
      </c>
      <c r="E409" s="130">
        <v>-7.3190986735104093E-3</v>
      </c>
      <c r="F409" s="130">
        <v>-3.9144390782076535E-3</v>
      </c>
      <c r="G409" s="130">
        <v>-1.0828790899414794E-2</v>
      </c>
      <c r="H409" s="130">
        <v>1.9159498642071016E-3</v>
      </c>
    </row>
    <row r="410" spans="3:8" x14ac:dyDescent="0.2">
      <c r="C410" s="1">
        <v>42542</v>
      </c>
      <c r="D410" s="130">
        <v>8.481165140922297E-3</v>
      </c>
      <c r="E410" s="130">
        <v>2.5317666370075374E-3</v>
      </c>
      <c r="F410" s="130">
        <v>2.2122001107661764E-2</v>
      </c>
      <c r="G410" s="130">
        <v>-3.0415299606959201E-2</v>
      </c>
      <c r="H410" s="130">
        <v>4.4459843198978799E-3</v>
      </c>
    </row>
    <row r="411" spans="3:8" x14ac:dyDescent="0.2">
      <c r="C411" s="1">
        <v>42541</v>
      </c>
      <c r="D411" s="130">
        <v>-2.4154996832587267E-3</v>
      </c>
      <c r="E411" s="130">
        <v>1.0729467710266925E-2</v>
      </c>
      <c r="F411" s="130">
        <v>-1.1975164170631382E-3</v>
      </c>
      <c r="G411" s="130">
        <v>-6.9056741895596133E-3</v>
      </c>
      <c r="H411" s="130">
        <v>-1.0829624179357748E-3</v>
      </c>
    </row>
    <row r="412" spans="3:8" x14ac:dyDescent="0.2">
      <c r="C412" s="1">
        <v>42538</v>
      </c>
      <c r="D412" s="130">
        <v>-2.3020812335311662E-2</v>
      </c>
      <c r="E412" s="130">
        <v>-1.5619384617084137E-2</v>
      </c>
      <c r="F412" s="130">
        <v>-5.1730919664616862E-3</v>
      </c>
      <c r="G412" s="130">
        <v>-1.0427236560554195E-2</v>
      </c>
      <c r="H412" s="130">
        <v>-3.3630219019622283E-3</v>
      </c>
    </row>
    <row r="413" spans="3:8" x14ac:dyDescent="0.2">
      <c r="C413" s="1">
        <v>42537</v>
      </c>
      <c r="D413" s="130">
        <v>4.2120975674722061E-3</v>
      </c>
      <c r="E413" s="130">
        <v>4.5398430425586207E-3</v>
      </c>
      <c r="F413" s="130">
        <v>1.3989053952315877E-2</v>
      </c>
      <c r="G413" s="130">
        <v>1.2122648662070367E-2</v>
      </c>
      <c r="H413" s="130">
        <v>5.5305399010434656E-3</v>
      </c>
    </row>
    <row r="414" spans="3:8" x14ac:dyDescent="0.2">
      <c r="C414" s="1">
        <v>42536</v>
      </c>
      <c r="D414" s="130">
        <v>-3.2888536280110234E-3</v>
      </c>
      <c r="E414" s="130">
        <v>-7.0314444770118428E-3</v>
      </c>
      <c r="F414" s="130">
        <v>-2.813535909444778E-3</v>
      </c>
      <c r="G414" s="130">
        <v>1.8045543498001427E-3</v>
      </c>
      <c r="H414" s="130">
        <v>-4.8107429463040479E-3</v>
      </c>
    </row>
    <row r="415" spans="3:8" x14ac:dyDescent="0.2">
      <c r="C415" s="1">
        <v>42535</v>
      </c>
      <c r="D415" s="130">
        <v>1.2321523002325468E-3</v>
      </c>
      <c r="E415" s="130">
        <v>5.6603634647429827E-3</v>
      </c>
      <c r="F415" s="130">
        <v>-6.2017017456178014E-3</v>
      </c>
      <c r="G415" s="130">
        <v>2.8728540114488356E-3</v>
      </c>
      <c r="H415" s="130">
        <v>9.4022626403379474E-3</v>
      </c>
    </row>
    <row r="416" spans="3:8" x14ac:dyDescent="0.2">
      <c r="C416" s="1">
        <v>42534</v>
      </c>
      <c r="D416" s="130">
        <v>-1.5191415779055976E-2</v>
      </c>
      <c r="E416" s="130">
        <v>-3.7260386672153356E-3</v>
      </c>
      <c r="F416" s="130">
        <v>-2.6374412971467271E-2</v>
      </c>
      <c r="G416" s="130">
        <v>1.0660768713952713E-3</v>
      </c>
      <c r="H416" s="130">
        <v>-7.6009585236419628E-3</v>
      </c>
    </row>
    <row r="417" spans="3:8" x14ac:dyDescent="0.2">
      <c r="C417" s="1">
        <v>42531</v>
      </c>
      <c r="D417" s="130">
        <v>-8.2627280991755311E-3</v>
      </c>
      <c r="E417" s="130">
        <v>-1.3476020949328246E-2</v>
      </c>
      <c r="F417" s="130">
        <v>-2.7156737020389175E-3</v>
      </c>
      <c r="G417" s="130">
        <v>-3.5006677332644794E-2</v>
      </c>
      <c r="H417" s="130">
        <v>3.6037815628670684E-4</v>
      </c>
    </row>
    <row r="418" spans="3:8" x14ac:dyDescent="0.2">
      <c r="C418" s="1">
        <v>42530</v>
      </c>
      <c r="D418" s="130">
        <v>7.1504405032369149E-3</v>
      </c>
      <c r="E418" s="130">
        <v>1.3890065053076613E-3</v>
      </c>
      <c r="F418" s="130">
        <v>-8.1035034452882713E-3</v>
      </c>
      <c r="G418" s="130">
        <v>-7.8995538964921203E-3</v>
      </c>
      <c r="H418" s="130">
        <v>6.27193261434338E-3</v>
      </c>
    </row>
    <row r="419" spans="3:8" x14ac:dyDescent="0.2">
      <c r="C419" s="1">
        <v>42529</v>
      </c>
      <c r="D419" s="130">
        <v>-9.0927921207048588E-4</v>
      </c>
      <c r="E419" s="130">
        <v>3.998991788017576E-3</v>
      </c>
      <c r="F419" s="130">
        <v>-1.1525188871450748E-3</v>
      </c>
      <c r="G419" s="130">
        <v>-2.053167445338908E-2</v>
      </c>
      <c r="H419" s="130">
        <v>4.0008788731548343E-3</v>
      </c>
    </row>
    <row r="420" spans="3:8" x14ac:dyDescent="0.2">
      <c r="C420" s="1">
        <v>42528</v>
      </c>
      <c r="D420" s="130">
        <v>4.0474651602935762E-3</v>
      </c>
      <c r="E420" s="130">
        <v>-4.1227937110301779E-3</v>
      </c>
      <c r="F420" s="130">
        <v>-5.7577199629593007E-4</v>
      </c>
      <c r="G420" s="130">
        <v>-8.473349931370824E-3</v>
      </c>
      <c r="H420" s="130">
        <v>-5.4515244735564928E-3</v>
      </c>
    </row>
    <row r="421" spans="3:8" x14ac:dyDescent="0.2">
      <c r="C421" s="1">
        <v>42527</v>
      </c>
      <c r="D421" s="130">
        <v>7.2245804332749719E-3</v>
      </c>
      <c r="E421" s="130">
        <v>1.6388168876993578E-3</v>
      </c>
      <c r="F421" s="130">
        <v>6.5438601857471454E-3</v>
      </c>
      <c r="G421" s="130">
        <v>1.1481202685544804E-2</v>
      </c>
      <c r="H421" s="130">
        <v>3.6311860349998713E-3</v>
      </c>
    </row>
    <row r="422" spans="3:8" x14ac:dyDescent="0.2">
      <c r="C422" s="1">
        <v>42524</v>
      </c>
      <c r="D422" s="130">
        <v>2.0444195435782757E-3</v>
      </c>
      <c r="E422" s="130">
        <v>-3.7144755930659423E-3</v>
      </c>
      <c r="F422" s="130">
        <v>-1.3235402424586963E-2</v>
      </c>
      <c r="G422" s="130">
        <v>-1.6530988207776313E-2</v>
      </c>
      <c r="H422" s="130">
        <v>6.3254351502321209E-3</v>
      </c>
    </row>
    <row r="423" spans="3:8" x14ac:dyDescent="0.2">
      <c r="C423" s="1">
        <v>42523</v>
      </c>
      <c r="D423" s="130">
        <v>-7.5438703592256027E-3</v>
      </c>
      <c r="E423" s="130">
        <v>1.2157516079096443E-2</v>
      </c>
      <c r="F423" s="130">
        <v>-7.0252318098765962E-3</v>
      </c>
      <c r="G423" s="130">
        <v>-2.564629512183341E-3</v>
      </c>
      <c r="H423" s="130">
        <v>1.9539577251853637E-3</v>
      </c>
    </row>
    <row r="424" spans="3:8" x14ac:dyDescent="0.2">
      <c r="C424" s="1">
        <v>42522</v>
      </c>
      <c r="D424" s="130">
        <v>-1.4119006509760779E-2</v>
      </c>
      <c r="E424" s="130">
        <v>-4.6455587127798986E-3</v>
      </c>
      <c r="F424" s="130">
        <v>-2.8345185282298716E-3</v>
      </c>
      <c r="G424" s="130">
        <v>-1.0388156820487675E-2</v>
      </c>
      <c r="H424" s="130">
        <v>9.2122625265776033E-3</v>
      </c>
    </row>
    <row r="425" spans="3:8" x14ac:dyDescent="0.2">
      <c r="C425" s="1">
        <v>42521</v>
      </c>
      <c r="D425" s="130">
        <v>-4.8947804758156729E-3</v>
      </c>
      <c r="E425" s="130">
        <v>1.4703773873775342E-2</v>
      </c>
      <c r="F425" s="130">
        <v>1.2913330198325404E-2</v>
      </c>
      <c r="G425" s="130">
        <v>-7.0919128478992817E-3</v>
      </c>
      <c r="H425" s="130">
        <v>-4.800835874224349E-3</v>
      </c>
    </row>
    <row r="426" spans="3:8" x14ac:dyDescent="0.2">
      <c r="C426" s="1">
        <v>42517</v>
      </c>
      <c r="D426" s="130">
        <v>-5.9770199267027483E-4</v>
      </c>
      <c r="E426" s="130">
        <v>-3.7417036531240283E-3</v>
      </c>
      <c r="F426" s="130">
        <v>8.252807055401476E-3</v>
      </c>
      <c r="G426" s="130">
        <v>4.7548000659524466E-3</v>
      </c>
      <c r="H426" s="130">
        <v>2.5821788618260646E-3</v>
      </c>
    </row>
    <row r="427" spans="3:8" x14ac:dyDescent="0.2">
      <c r="C427" s="1">
        <v>42516</v>
      </c>
      <c r="D427" s="130">
        <v>7.8986641427265681E-3</v>
      </c>
      <c r="E427" s="130">
        <v>9.2183349345248931E-3</v>
      </c>
      <c r="F427" s="130">
        <v>-4.4227655294624343E-3</v>
      </c>
      <c r="G427" s="130">
        <v>2.5714446390622051E-2</v>
      </c>
      <c r="H427" s="130">
        <v>-3.1961027667994062E-3</v>
      </c>
    </row>
    <row r="428" spans="3:8" x14ac:dyDescent="0.2">
      <c r="C428" s="1">
        <v>42515</v>
      </c>
      <c r="D428" s="130">
        <v>1.7416539372196609E-2</v>
      </c>
      <c r="E428" s="130">
        <v>5.8758641822381653E-3</v>
      </c>
      <c r="F428" s="130">
        <v>1.0220762009192735E-2</v>
      </c>
      <c r="G428" s="130">
        <v>2.3323769652853349E-2</v>
      </c>
      <c r="H428" s="130">
        <v>6.2789088767621921E-3</v>
      </c>
    </row>
    <row r="429" spans="3:8" x14ac:dyDescent="0.2">
      <c r="C429" s="1">
        <v>42514</v>
      </c>
      <c r="D429" s="130">
        <v>1.5129254891403323E-2</v>
      </c>
      <c r="E429" s="130">
        <v>1.0635757399507806E-2</v>
      </c>
      <c r="F429" s="130">
        <v>3.0704973644792227E-2</v>
      </c>
      <c r="G429" s="130">
        <v>3.1126073610641992E-2</v>
      </c>
      <c r="H429" s="130">
        <v>9.5553666508320836E-3</v>
      </c>
    </row>
    <row r="430" spans="3:8" x14ac:dyDescent="0.2">
      <c r="C430" s="1">
        <v>42513</v>
      </c>
      <c r="D430" s="130">
        <v>1.2627434137899175E-2</v>
      </c>
      <c r="E430" s="130">
        <v>-8.6456728763255036E-3</v>
      </c>
      <c r="F430" s="130">
        <v>-1.1723638771838109E-2</v>
      </c>
      <c r="G430" s="130">
        <v>2.5617806504939691E-2</v>
      </c>
      <c r="H430" s="130">
        <v>2.2467943316598514E-3</v>
      </c>
    </row>
    <row r="431" spans="3:8" x14ac:dyDescent="0.2">
      <c r="C431" s="1">
        <v>42510</v>
      </c>
      <c r="D431" s="130">
        <v>1.0769790725233904E-2</v>
      </c>
      <c r="E431" s="130">
        <v>6.1084995347743054E-3</v>
      </c>
      <c r="F431" s="130">
        <v>5.944150603756285E-3</v>
      </c>
      <c r="G431" s="130">
        <v>3.2303346934651353E-2</v>
      </c>
      <c r="H431" s="130">
        <v>-2.1223992142932035E-3</v>
      </c>
    </row>
    <row r="432" spans="3:8" x14ac:dyDescent="0.2">
      <c r="C432" s="1">
        <v>42509</v>
      </c>
      <c r="D432" s="130">
        <v>-3.8144156466542265E-3</v>
      </c>
      <c r="E432" s="130">
        <v>1.5329959598303646E-3</v>
      </c>
      <c r="F432" s="130">
        <v>-9.6906008041141543E-3</v>
      </c>
      <c r="G432" s="130">
        <v>-1.0552688698322628E-2</v>
      </c>
      <c r="H432" s="130">
        <v>4.2491019343345333E-3</v>
      </c>
    </row>
    <row r="433" spans="3:8" x14ac:dyDescent="0.2">
      <c r="C433" s="1">
        <v>42508</v>
      </c>
      <c r="D433" s="130">
        <v>1.1380028056108571E-2</v>
      </c>
      <c r="E433" s="130">
        <v>3.1305556469446122E-3</v>
      </c>
      <c r="F433" s="130">
        <v>5.9218568579288301E-3</v>
      </c>
      <c r="G433" s="130">
        <v>2.0879483804158442E-2</v>
      </c>
      <c r="H433" s="130">
        <v>-9.5969369294603025E-3</v>
      </c>
    </row>
    <row r="434" spans="3:8" x14ac:dyDescent="0.2">
      <c r="C434" s="1">
        <v>42507</v>
      </c>
      <c r="D434" s="130">
        <v>-4.1629159155895431E-3</v>
      </c>
      <c r="E434" s="130">
        <v>-2.1893789620899197E-2</v>
      </c>
      <c r="F434" s="130">
        <v>-1.8827943248916488E-2</v>
      </c>
      <c r="G434" s="130">
        <v>-5.5134429397287474E-3</v>
      </c>
      <c r="H434" s="130">
        <v>-1.2450129384545186E-2</v>
      </c>
    </row>
    <row r="435" spans="3:8" x14ac:dyDescent="0.2">
      <c r="C435" s="1">
        <v>42506</v>
      </c>
      <c r="D435" s="130">
        <v>3.6446615449582331E-2</v>
      </c>
      <c r="E435" s="130">
        <v>1.0418140334942064E-3</v>
      </c>
      <c r="F435" s="130">
        <v>1.4576025138070815E-2</v>
      </c>
      <c r="G435" s="130">
        <v>1.4011596462502199E-2</v>
      </c>
      <c r="H435" s="130">
        <v>4.9122612832074308E-3</v>
      </c>
    </row>
    <row r="436" spans="3:8" x14ac:dyDescent="0.2">
      <c r="C436" s="1">
        <v>42503</v>
      </c>
      <c r="D436" s="130">
        <v>1.9905191137814656E-3</v>
      </c>
      <c r="E436" s="130">
        <v>-1.1219797824764314E-2</v>
      </c>
      <c r="F436" s="130">
        <v>-8.3827693032107343E-3</v>
      </c>
      <c r="G436" s="130">
        <v>1.5943404355014644E-3</v>
      </c>
      <c r="H436" s="130">
        <v>-1.4422375759991427E-2</v>
      </c>
    </row>
    <row r="437" spans="3:8" x14ac:dyDescent="0.2">
      <c r="C437" s="1">
        <v>42502</v>
      </c>
      <c r="D437" s="130">
        <v>-2.3736405293250211E-2</v>
      </c>
      <c r="E437" s="130">
        <v>6.5681405089416337E-3</v>
      </c>
      <c r="F437" s="130">
        <v>8.9703678164369041E-3</v>
      </c>
      <c r="G437" s="130">
        <v>-2.5653961595411414E-2</v>
      </c>
      <c r="H437" s="130">
        <v>3.1600724634945425E-3</v>
      </c>
    </row>
    <row r="438" spans="3:8" x14ac:dyDescent="0.2">
      <c r="C438" s="1">
        <v>42501</v>
      </c>
      <c r="D438" s="130">
        <v>-9.7887191019196754E-3</v>
      </c>
      <c r="E438" s="130">
        <v>1.4347450932682056E-2</v>
      </c>
      <c r="F438" s="130">
        <v>5.8785934885470124E-4</v>
      </c>
      <c r="G438" s="130">
        <v>-3.1384152095149415E-2</v>
      </c>
      <c r="H438" s="130">
        <v>-4.0087200839510617E-3</v>
      </c>
    </row>
    <row r="439" spans="3:8" x14ac:dyDescent="0.2">
      <c r="C439" s="1">
        <v>42500</v>
      </c>
      <c r="D439" s="130">
        <v>6.7666029945304676E-3</v>
      </c>
      <c r="E439" s="130">
        <v>3.3731386554799361E-2</v>
      </c>
      <c r="F439" s="130">
        <v>1.8795652745107989E-2</v>
      </c>
      <c r="G439" s="130">
        <v>2.5624233581353354E-2</v>
      </c>
      <c r="H439" s="130">
        <v>4.3741285394104405E-3</v>
      </c>
    </row>
    <row r="440" spans="3:8" x14ac:dyDescent="0.2">
      <c r="C440" s="1">
        <v>42499</v>
      </c>
      <c r="D440" s="130">
        <v>7.544730786571694E-4</v>
      </c>
      <c r="E440" s="130">
        <v>8.5691415228263679E-3</v>
      </c>
      <c r="F440" s="130">
        <v>-6.3706557187930063E-3</v>
      </c>
      <c r="G440" s="130">
        <v>-3.3079201512366853E-3</v>
      </c>
      <c r="H440" s="130">
        <v>-1.2178579611287804E-4</v>
      </c>
    </row>
    <row r="441" spans="3:8" x14ac:dyDescent="0.2">
      <c r="C441" s="1">
        <v>42496</v>
      </c>
      <c r="D441" s="130">
        <v>-5.5925893923027279E-3</v>
      </c>
      <c r="E441" s="130">
        <v>2.229580528512692E-2</v>
      </c>
      <c r="F441" s="130">
        <v>8.9704899002581908E-3</v>
      </c>
      <c r="G441" s="130">
        <v>1.6314584242279707E-2</v>
      </c>
      <c r="H441" s="130">
        <v>1.0157282530596305E-2</v>
      </c>
    </row>
    <row r="442" spans="3:8" x14ac:dyDescent="0.2">
      <c r="C442" s="1">
        <v>42495</v>
      </c>
      <c r="D442" s="130">
        <v>-4.0670893686364706E-3</v>
      </c>
      <c r="E442" s="130">
        <v>-1.7759993637057523E-2</v>
      </c>
      <c r="F442" s="130">
        <v>1.4027237305049337E-3</v>
      </c>
      <c r="G442" s="130">
        <v>-1.5764069436483175E-2</v>
      </c>
      <c r="H442" s="130">
        <v>-3.6831265512920169E-3</v>
      </c>
    </row>
    <row r="443" spans="3:8" x14ac:dyDescent="0.2">
      <c r="C443" s="1">
        <v>42494</v>
      </c>
      <c r="D443" s="130">
        <v>-1.0455756753975146E-2</v>
      </c>
      <c r="E443" s="130">
        <v>-6.2580352551222355E-4</v>
      </c>
      <c r="F443" s="130">
        <v>1.8062337921786256E-3</v>
      </c>
      <c r="G443" s="130">
        <v>-8.2268877515874802E-3</v>
      </c>
      <c r="H443" s="130">
        <v>6.1462174786653554E-3</v>
      </c>
    </row>
    <row r="444" spans="3:8" x14ac:dyDescent="0.2">
      <c r="C444" s="1">
        <v>42493</v>
      </c>
      <c r="D444" s="130">
        <v>1.6312062313684615E-2</v>
      </c>
      <c r="E444" s="130">
        <v>-1.849262636494732E-2</v>
      </c>
      <c r="F444" s="130">
        <v>-1.6535979370793395E-2</v>
      </c>
      <c r="G444" s="130">
        <v>-1.700555449074119E-2</v>
      </c>
      <c r="H444" s="130">
        <v>1.6042485074454957E-3</v>
      </c>
    </row>
    <row r="445" spans="3:8" x14ac:dyDescent="0.2">
      <c r="C445" s="1">
        <v>42492</v>
      </c>
      <c r="D445" s="130">
        <v>-1.0672148751334114E-3</v>
      </c>
      <c r="E445" s="130">
        <v>3.6120089430562149E-2</v>
      </c>
      <c r="F445" s="130">
        <v>1.4729745578614725E-2</v>
      </c>
      <c r="G445" s="130">
        <v>3.3638663627446594E-2</v>
      </c>
      <c r="H445" s="130">
        <v>1.0553088578735352E-2</v>
      </c>
    </row>
    <row r="446" spans="3:8" x14ac:dyDescent="0.2">
      <c r="C446" s="1">
        <v>42489</v>
      </c>
      <c r="D446" s="130">
        <v>-1.1561056958322069E-2</v>
      </c>
      <c r="E446" s="130">
        <v>9.1361025492760664E-2</v>
      </c>
      <c r="F446" s="130">
        <v>-6.0149789370757181E-4</v>
      </c>
      <c r="G446" s="130">
        <v>-2.7730038597077135E-3</v>
      </c>
      <c r="H446" s="130">
        <v>4.5033597765245185E-3</v>
      </c>
    </row>
    <row r="447" spans="3:8" x14ac:dyDescent="0.2">
      <c r="C447" s="1">
        <v>42488</v>
      </c>
      <c r="D447" s="130">
        <v>-3.1043230024452001E-2</v>
      </c>
      <c r="E447" s="130">
        <v>-7.562704278798512E-3</v>
      </c>
      <c r="F447" s="130">
        <v>-2.0627452752892229E-2</v>
      </c>
      <c r="G447" s="130">
        <v>-8.383040489519069E-3</v>
      </c>
      <c r="H447" s="130">
        <v>-1.6285657406175827E-3</v>
      </c>
    </row>
    <row r="448" spans="3:8" x14ac:dyDescent="0.2">
      <c r="C448" s="1">
        <v>42487</v>
      </c>
      <c r="D448" s="130">
        <v>-6.4621475196972311E-2</v>
      </c>
      <c r="E448" s="130">
        <v>-1.6854374042389746E-2</v>
      </c>
      <c r="F448" s="130">
        <v>-9.7676308707387426E-3</v>
      </c>
      <c r="G448" s="130">
        <v>-1.5152619914482758E-2</v>
      </c>
      <c r="H448" s="130">
        <v>4.2652048142098288E-3</v>
      </c>
    </row>
    <row r="449" spans="3:8" x14ac:dyDescent="0.2">
      <c r="C449" s="1">
        <v>42486</v>
      </c>
      <c r="D449" s="130">
        <v>-6.9714066430075902E-3</v>
      </c>
      <c r="E449" s="130">
        <v>-1.4995304425502582E-2</v>
      </c>
      <c r="F449" s="130">
        <v>-1.2940844010853879E-2</v>
      </c>
      <c r="G449" s="130">
        <v>-1.215131906263498E-2</v>
      </c>
      <c r="H449" s="130">
        <v>-2.3112501953792296E-2</v>
      </c>
    </row>
    <row r="450" spans="3:8" x14ac:dyDescent="0.2">
      <c r="C450" s="1">
        <v>42485</v>
      </c>
      <c r="D450" s="130">
        <v>-5.6936428718788786E-3</v>
      </c>
      <c r="E450" s="130">
        <v>9.1442234108498905E-3</v>
      </c>
      <c r="F450" s="130">
        <v>6.3529625949324065E-3</v>
      </c>
      <c r="G450" s="130">
        <v>-2.4703082405128449E-2</v>
      </c>
      <c r="H450" s="130">
        <v>5.6665880375364394E-3</v>
      </c>
    </row>
    <row r="451" spans="3:8" x14ac:dyDescent="0.2">
      <c r="C451" s="1">
        <v>42482</v>
      </c>
      <c r="D451" s="130">
        <v>-2.7404313471625311E-3</v>
      </c>
      <c r="E451" s="130">
        <v>-1.6780257896551229E-2</v>
      </c>
      <c r="F451" s="130">
        <v>-7.4411442397984112E-2</v>
      </c>
      <c r="G451" s="130">
        <v>9.6396280378773756E-3</v>
      </c>
      <c r="H451" s="130">
        <v>1.8545508141183122E-3</v>
      </c>
    </row>
    <row r="452" spans="3:8" x14ac:dyDescent="0.2">
      <c r="C452" s="1">
        <v>42481</v>
      </c>
      <c r="D452" s="130">
        <v>-1.0886998525325644E-2</v>
      </c>
      <c r="E452" s="130">
        <v>-3.1487458918290894E-3</v>
      </c>
      <c r="F452" s="130">
        <v>3.4120509744119841E-3</v>
      </c>
      <c r="G452" s="130">
        <v>-1.8670623184935051E-2</v>
      </c>
      <c r="H452" s="130">
        <v>-9.2392794517106216E-3</v>
      </c>
    </row>
    <row r="453" spans="3:8" x14ac:dyDescent="0.2">
      <c r="C453" s="1">
        <v>42480</v>
      </c>
      <c r="D453" s="130">
        <v>2.0556702418488542E-3</v>
      </c>
      <c r="E453" s="130">
        <v>8.0736520903322978E-3</v>
      </c>
      <c r="F453" s="130">
        <v>-1.4288430924479692E-2</v>
      </c>
      <c r="G453" s="130">
        <v>2.5431762435222931E-2</v>
      </c>
      <c r="H453" s="130">
        <v>-2.0992201672304485E-2</v>
      </c>
    </row>
    <row r="454" spans="3:8" x14ac:dyDescent="0.2">
      <c r="C454" s="1">
        <v>42479</v>
      </c>
      <c r="D454" s="130">
        <v>-5.317269404100349E-3</v>
      </c>
      <c r="E454" s="130">
        <v>-1.1795034033377597E-2</v>
      </c>
      <c r="F454" s="130">
        <v>-1.2406174907049132E-3</v>
      </c>
      <c r="G454" s="130">
        <v>-0.13892287199944592</v>
      </c>
      <c r="H454" s="130">
        <v>5.4182386090861605E-3</v>
      </c>
    </row>
    <row r="455" spans="3:8" x14ac:dyDescent="0.2">
      <c r="C455" s="1">
        <v>42478</v>
      </c>
      <c r="D455" s="130">
        <v>-2.1811074085995561E-2</v>
      </c>
      <c r="E455" s="130">
        <v>1.5001329600323063E-2</v>
      </c>
      <c r="F455" s="130">
        <v>1.4450326920736856E-2</v>
      </c>
      <c r="G455" s="130">
        <v>-2.8286183457151337E-2</v>
      </c>
      <c r="H455" s="130">
        <v>6.4191716236025789E-3</v>
      </c>
    </row>
    <row r="456" spans="3:8" x14ac:dyDescent="0.2">
      <c r="C456" s="1">
        <v>42475</v>
      </c>
      <c r="D456" s="130">
        <v>-2.0275494842317499E-2</v>
      </c>
      <c r="E456" s="130">
        <v>8.2462363874885661E-3</v>
      </c>
      <c r="F456" s="130">
        <v>5.2248226093667329E-3</v>
      </c>
      <c r="G456" s="130">
        <v>9.8230321696438049E-3</v>
      </c>
      <c r="H456" s="130">
        <v>3.529669055979668E-3</v>
      </c>
    </row>
    <row r="457" spans="3:8" x14ac:dyDescent="0.2">
      <c r="C457" s="1">
        <v>42474</v>
      </c>
      <c r="D457" s="130">
        <v>5.3535004065765723E-4</v>
      </c>
      <c r="E457" s="130">
        <v>9.5988709631482042E-3</v>
      </c>
      <c r="F457" s="130">
        <v>1.8071261668581466E-4</v>
      </c>
      <c r="G457" s="130">
        <v>6.9977656394865353E-3</v>
      </c>
      <c r="H457" s="130">
        <v>2.6802058300080512E-3</v>
      </c>
    </row>
    <row r="458" spans="3:8" x14ac:dyDescent="0.2">
      <c r="C458" s="1">
        <v>42473</v>
      </c>
      <c r="D458" s="130">
        <v>1.4383498295147458E-2</v>
      </c>
      <c r="E458" s="130">
        <v>1.9130500900631543E-2</v>
      </c>
      <c r="F458" s="130">
        <v>1.2727287121834725E-2</v>
      </c>
      <c r="G458" s="130">
        <v>2.4651563958022812E-2</v>
      </c>
      <c r="H458" s="130">
        <v>-4.4767902681564116E-3</v>
      </c>
    </row>
    <row r="459" spans="3:8" x14ac:dyDescent="0.2">
      <c r="C459" s="1">
        <v>42472</v>
      </c>
      <c r="D459" s="130">
        <v>1.2941118862277336E-2</v>
      </c>
      <c r="E459" s="130">
        <v>1.2075853767673941E-2</v>
      </c>
      <c r="F459" s="130">
        <v>6.2408299687991952E-3</v>
      </c>
      <c r="G459" s="130">
        <v>4.1024573142788699E-2</v>
      </c>
      <c r="H459" s="130">
        <v>1.207868598559233E-3</v>
      </c>
    </row>
    <row r="460" spans="3:8" x14ac:dyDescent="0.2">
      <c r="C460" s="1">
        <v>42471</v>
      </c>
      <c r="D460" s="130">
        <v>3.3075154353343949E-3</v>
      </c>
      <c r="E460" s="130">
        <v>2.2343285560951043E-3</v>
      </c>
      <c r="F460" s="130">
        <v>-2.0233432091915828E-3</v>
      </c>
      <c r="G460" s="130">
        <v>-1.0944929936247419E-2</v>
      </c>
      <c r="H460" s="130">
        <v>-5.6648152133690769E-3</v>
      </c>
    </row>
    <row r="461" spans="3:8" x14ac:dyDescent="0.2">
      <c r="C461" s="1">
        <v>42468</v>
      </c>
      <c r="D461" s="130">
        <v>1.1050684364928896E-3</v>
      </c>
      <c r="E461" s="130">
        <v>5.3455488163805694E-3</v>
      </c>
      <c r="F461" s="130">
        <v>-7.3484103713979132E-4</v>
      </c>
      <c r="G461" s="130">
        <v>-6.1461733415106874E-3</v>
      </c>
      <c r="H461" s="130">
        <v>-4.810276150948336E-4</v>
      </c>
    </row>
    <row r="462" spans="3:8" x14ac:dyDescent="0.2">
      <c r="C462" s="1">
        <v>42467</v>
      </c>
      <c r="D462" s="130">
        <v>-2.2050931160511857E-2</v>
      </c>
      <c r="E462" s="130">
        <v>-1.7847033696230766E-2</v>
      </c>
      <c r="F462" s="130">
        <v>-1.2045894315818513E-2</v>
      </c>
      <c r="G462" s="130">
        <v>-3.6315502622912481E-3</v>
      </c>
      <c r="H462" s="130">
        <v>-6.8241433234110084E-3</v>
      </c>
    </row>
    <row r="463" spans="3:8" x14ac:dyDescent="0.2">
      <c r="C463" s="1">
        <v>42466</v>
      </c>
      <c r="D463" s="130">
        <v>1.041797948912266E-2</v>
      </c>
      <c r="E463" s="130">
        <v>2.6831660596515615E-2</v>
      </c>
      <c r="F463" s="130">
        <v>1.0211388161959581E-2</v>
      </c>
      <c r="G463" s="130">
        <v>-1.048767774086061E-3</v>
      </c>
      <c r="H463" s="130">
        <v>7.7860086048355207E-3</v>
      </c>
    </row>
    <row r="464" spans="3:8" x14ac:dyDescent="0.2">
      <c r="C464" s="1">
        <v>42465</v>
      </c>
      <c r="D464" s="130">
        <v>-1.1858979131924519E-2</v>
      </c>
      <c r="E464" s="130">
        <v>-1.195606128838754E-2</v>
      </c>
      <c r="F464" s="130">
        <v>-1.5819980335477723E-2</v>
      </c>
      <c r="G464" s="130">
        <v>5.6381629601329223E-3</v>
      </c>
      <c r="H464" s="130">
        <v>-6.0130648120837829E-4</v>
      </c>
    </row>
    <row r="465" spans="3:8" x14ac:dyDescent="0.2">
      <c r="C465" s="1">
        <v>42464</v>
      </c>
      <c r="D465" s="130">
        <v>1.0221284879364811E-2</v>
      </c>
      <c r="E465" s="130">
        <v>-8.9117692255788732E-3</v>
      </c>
      <c r="F465" s="130">
        <v>-2.522531125640872E-3</v>
      </c>
      <c r="G465" s="130">
        <v>-1.2854250137035454E-2</v>
      </c>
      <c r="H465" s="130">
        <v>-3.8381962343665759E-3</v>
      </c>
    </row>
    <row r="466" spans="3:8" x14ac:dyDescent="0.2">
      <c r="C466" s="1">
        <v>42461</v>
      </c>
      <c r="D466" s="130">
        <v>9.1332243914642661E-3</v>
      </c>
      <c r="E466" s="130">
        <v>8.1534247025716131E-3</v>
      </c>
      <c r="F466" s="130">
        <v>6.1374835744563063E-3</v>
      </c>
      <c r="G466" s="130">
        <v>3.3379658379462121E-2</v>
      </c>
      <c r="H466" s="130">
        <v>1.4713207399351828E-2</v>
      </c>
    </row>
    <row r="467" spans="3:8" x14ac:dyDescent="0.2">
      <c r="C467" s="1">
        <v>42460</v>
      </c>
      <c r="D467" s="130">
        <v>-5.2161256381647843E-3</v>
      </c>
      <c r="E467" s="130">
        <v>-8.4708379807945568E-3</v>
      </c>
      <c r="F467" s="130">
        <v>3.26422095055301E-3</v>
      </c>
      <c r="G467" s="130">
        <v>3.9136091901124102E-4</v>
      </c>
      <c r="H467" s="130">
        <v>-4.4852452915811782E-3</v>
      </c>
    </row>
    <row r="468" spans="3:8" x14ac:dyDescent="0.2">
      <c r="C468" s="1">
        <v>42459</v>
      </c>
      <c r="D468" s="130">
        <v>1.7308420527453176E-2</v>
      </c>
      <c r="E468" s="130">
        <v>8.1003621870833747E-3</v>
      </c>
      <c r="F468" s="130">
        <v>6.1954805899919509E-3</v>
      </c>
      <c r="G468" s="130">
        <v>-1.8806244536158839E-2</v>
      </c>
      <c r="H468" s="130">
        <v>-1.4503205333390597E-3</v>
      </c>
    </row>
    <row r="469" spans="3:8" x14ac:dyDescent="0.2">
      <c r="C469" s="1">
        <v>42458</v>
      </c>
      <c r="D469" s="130">
        <v>2.3395553163021037E-2</v>
      </c>
      <c r="E469" s="130">
        <v>2.3839644225019309E-2</v>
      </c>
      <c r="F469" s="130">
        <v>2.1617544546860264E-2</v>
      </c>
      <c r="G469" s="130">
        <v>2.8442533411299997E-2</v>
      </c>
      <c r="H469" s="130">
        <v>2.1763592951451346E-3</v>
      </c>
    </row>
    <row r="470" spans="3:8" x14ac:dyDescent="0.2">
      <c r="C470" s="1">
        <v>42457</v>
      </c>
      <c r="D470" s="130">
        <v>-4.5527113606163259E-3</v>
      </c>
      <c r="E470" s="130">
        <v>-5.297508100107884E-3</v>
      </c>
      <c r="F470" s="130">
        <v>-1.2436569164414211E-2</v>
      </c>
      <c r="G470" s="130">
        <v>2.856332880563707E-2</v>
      </c>
      <c r="H470" s="130">
        <v>-3.2624925262444366E-3</v>
      </c>
    </row>
    <row r="471" spans="3:8" x14ac:dyDescent="0.2">
      <c r="C471" s="1">
        <v>42453</v>
      </c>
      <c r="D471" s="130">
        <v>-4.3437419005967559E-3</v>
      </c>
      <c r="E471" s="130">
        <v>2.3114403936475438E-2</v>
      </c>
      <c r="F471" s="130">
        <v>4.4370440109774804E-3</v>
      </c>
      <c r="G471" s="130">
        <v>-1.2427490264145963E-2</v>
      </c>
      <c r="H471" s="130">
        <v>8.4468804018589304E-4</v>
      </c>
    </row>
    <row r="472" spans="3:8" x14ac:dyDescent="0.2">
      <c r="C472" s="1">
        <v>42452</v>
      </c>
      <c r="D472" s="130">
        <v>-5.5439646116091802E-3</v>
      </c>
      <c r="E472" s="130">
        <v>1.6193512262304373E-2</v>
      </c>
      <c r="F472" s="130">
        <v>-1.8510666472256489E-3</v>
      </c>
      <c r="G472" s="130">
        <v>-2.5071467781419285E-3</v>
      </c>
      <c r="H472" s="130">
        <v>9.6655432233202858E-4</v>
      </c>
    </row>
    <row r="473" spans="3:8" x14ac:dyDescent="0.2">
      <c r="C473" s="1">
        <v>42451</v>
      </c>
      <c r="D473" s="130">
        <v>7.6190949703545596E-3</v>
      </c>
      <c r="E473" s="130">
        <v>1.1664974855271792E-2</v>
      </c>
      <c r="F473" s="130">
        <v>3.8914578928896711E-3</v>
      </c>
      <c r="G473" s="130">
        <v>-1.214551551652452E-2</v>
      </c>
      <c r="H473" s="130">
        <v>-6.9855522053243061E-3</v>
      </c>
    </row>
    <row r="474" spans="3:8" x14ac:dyDescent="0.2">
      <c r="C474" s="1">
        <v>42450</v>
      </c>
      <c r="D474" s="130">
        <v>-9.43731745581753E-5</v>
      </c>
      <c r="E474" s="130">
        <v>3.4355548052197047E-3</v>
      </c>
      <c r="F474" s="130">
        <v>6.8933607022788959E-3</v>
      </c>
      <c r="G474" s="130">
        <v>-5.9357999272966291E-4</v>
      </c>
      <c r="H474" s="130">
        <v>2.042423996436415E-3</v>
      </c>
    </row>
    <row r="475" spans="3:8" x14ac:dyDescent="0.2">
      <c r="C475" s="1">
        <v>42447</v>
      </c>
      <c r="D475" s="130">
        <v>1.1335906968758123E-3</v>
      </c>
      <c r="E475" s="130">
        <v>-1.3243292865630403E-2</v>
      </c>
      <c r="F475" s="130">
        <v>-2.1637453642729433E-2</v>
      </c>
      <c r="G475" s="130">
        <v>1.394169138283261E-2</v>
      </c>
      <c r="H475" s="130">
        <v>4.8220989898164722E-3</v>
      </c>
    </row>
    <row r="476" spans="3:8" x14ac:dyDescent="0.2">
      <c r="C476" s="1">
        <v>42446</v>
      </c>
      <c r="D476" s="130">
        <v>-1.6057055936947353E-3</v>
      </c>
      <c r="E476" s="130">
        <v>-2.6163416855503187E-2</v>
      </c>
      <c r="F476" s="130">
        <v>5.6875291246620665E-3</v>
      </c>
      <c r="G476" s="130">
        <v>3.7173198164605812E-3</v>
      </c>
      <c r="H476" s="130">
        <v>1.7186212421790272E-2</v>
      </c>
    </row>
    <row r="477" spans="3:8" x14ac:dyDescent="0.2">
      <c r="C477" s="1">
        <v>42445</v>
      </c>
      <c r="D477" s="130">
        <v>1.3203778261813279E-2</v>
      </c>
      <c r="E477" s="130">
        <v>-4.7772587871704152E-3</v>
      </c>
      <c r="F477" s="130">
        <v>1.4082262313828465E-2</v>
      </c>
      <c r="G477" s="130">
        <v>1.5111052787317919E-2</v>
      </c>
      <c r="H477" s="130">
        <v>3.6889919958680006E-4</v>
      </c>
    </row>
    <row r="478" spans="3:8" x14ac:dyDescent="0.2">
      <c r="C478" s="1">
        <v>42444</v>
      </c>
      <c r="D478" s="130">
        <v>1.9894361370293802E-2</v>
      </c>
      <c r="E478" s="130">
        <v>6.345738750837133E-3</v>
      </c>
      <c r="F478" s="130">
        <v>7.8680794868955101E-3</v>
      </c>
      <c r="G478" s="130">
        <v>-2.7552035670540178E-3</v>
      </c>
      <c r="H478" s="130">
        <v>1.7232941128679947E-3</v>
      </c>
    </row>
    <row r="479" spans="3:8" x14ac:dyDescent="0.2">
      <c r="C479" s="1">
        <v>42443</v>
      </c>
      <c r="D479" s="130">
        <v>2.5394176958831913E-3</v>
      </c>
      <c r="E479" s="130">
        <v>6.5793340728256605E-3</v>
      </c>
      <c r="F479" s="130">
        <v>1.8825103454395121E-3</v>
      </c>
      <c r="G479" s="130">
        <v>4.801000054770627E-3</v>
      </c>
      <c r="H479" s="130">
        <v>-7.1201734281809963E-3</v>
      </c>
    </row>
    <row r="480" spans="3:8" x14ac:dyDescent="0.2">
      <c r="C480" s="1">
        <v>42440</v>
      </c>
      <c r="D480" s="130">
        <v>1.0716221977734631E-2</v>
      </c>
      <c r="E480" s="130">
        <v>1.8927660613183465E-2</v>
      </c>
      <c r="F480" s="130">
        <v>1.9406777495663809E-2</v>
      </c>
      <c r="G480" s="130">
        <v>3.0766406415102363E-3</v>
      </c>
      <c r="H480" s="130">
        <v>-6.46211292322371E-3</v>
      </c>
    </row>
    <row r="481" spans="3:8" x14ac:dyDescent="0.2">
      <c r="C481" s="1">
        <v>42439</v>
      </c>
      <c r="D481" s="130">
        <v>4.9443548034490122E-4</v>
      </c>
      <c r="E481" s="130">
        <v>-9.6562600024871471E-4</v>
      </c>
      <c r="F481" s="130">
        <v>-1.5063678983937869E-2</v>
      </c>
      <c r="G481" s="130">
        <v>-6.5520197201416729E-3</v>
      </c>
      <c r="H481" s="130">
        <v>-8.2306347393270359E-3</v>
      </c>
    </row>
    <row r="482" spans="3:8" x14ac:dyDescent="0.2">
      <c r="C482" s="1">
        <v>42438</v>
      </c>
      <c r="D482" s="130">
        <v>8.9033638840267811E-4</v>
      </c>
      <c r="E482" s="130">
        <v>-1.4111243683820136E-3</v>
      </c>
      <c r="F482" s="130">
        <v>2.2778485649539042E-2</v>
      </c>
      <c r="G482" s="130">
        <v>1.8226288126953722E-2</v>
      </c>
      <c r="H482" s="130">
        <v>-1.2047260625944768E-3</v>
      </c>
    </row>
    <row r="483" spans="3:8" x14ac:dyDescent="0.2">
      <c r="C483" s="1">
        <v>42437</v>
      </c>
      <c r="D483" s="130">
        <v>-8.2800439558804537E-3</v>
      </c>
      <c r="E483" s="130">
        <v>-4.5233243731989739E-3</v>
      </c>
      <c r="F483" s="130">
        <v>1.2076483184280604E-2</v>
      </c>
      <c r="G483" s="130">
        <v>7.7196815261086722E-3</v>
      </c>
      <c r="H483" s="130">
        <v>-4.8122584333978077E-4</v>
      </c>
    </row>
    <row r="484" spans="3:8" x14ac:dyDescent="0.2">
      <c r="C484" s="1">
        <v>42436</v>
      </c>
      <c r="D484" s="130">
        <v>-1.1128421525830483E-2</v>
      </c>
      <c r="E484" s="130">
        <v>-2.1689211584532506E-2</v>
      </c>
      <c r="F484" s="130">
        <v>-1.940675854204265E-2</v>
      </c>
      <c r="G484" s="130">
        <v>-6.1825176044504368E-2</v>
      </c>
      <c r="H484" s="130">
        <v>-4.6822083948670941E-3</v>
      </c>
    </row>
    <row r="485" spans="3:8" x14ac:dyDescent="0.2">
      <c r="C485" s="1">
        <v>42433</v>
      </c>
      <c r="D485" s="130">
        <v>1.476712496906297E-2</v>
      </c>
      <c r="E485" s="130">
        <v>-4.0775934095866849E-3</v>
      </c>
      <c r="F485" s="130">
        <v>-6.1314659739033677E-3</v>
      </c>
      <c r="G485" s="130">
        <v>3.6593747329310727E-2</v>
      </c>
      <c r="H485" s="130">
        <v>7.8157772924207572E-3</v>
      </c>
    </row>
    <row r="486" spans="3:8" x14ac:dyDescent="0.2">
      <c r="C486" s="1">
        <v>42432</v>
      </c>
      <c r="D486" s="130">
        <v>7.4166609300914893E-3</v>
      </c>
      <c r="E486" s="130">
        <v>-4.6990359797454383E-3</v>
      </c>
      <c r="F486" s="130">
        <v>-1.1396317877581009E-2</v>
      </c>
      <c r="G486" s="130">
        <v>3.2729803009775632E-3</v>
      </c>
      <c r="H486" s="130">
        <v>3.5069559394690069E-3</v>
      </c>
    </row>
    <row r="487" spans="3:8" x14ac:dyDescent="0.2">
      <c r="C487" s="1">
        <v>42431</v>
      </c>
      <c r="D487" s="130">
        <v>2.18598811429326E-3</v>
      </c>
      <c r="E487" s="130">
        <v>2.0186230706262633E-3</v>
      </c>
      <c r="F487" s="130">
        <v>7.0122656116572511E-3</v>
      </c>
      <c r="G487" s="130">
        <v>-7.0441002402147511E-3</v>
      </c>
      <c r="H487" s="130">
        <v>1.6119344371212416E-2</v>
      </c>
    </row>
    <row r="488" spans="3:8" x14ac:dyDescent="0.2">
      <c r="C488" s="1">
        <v>42430</v>
      </c>
      <c r="D488" s="130">
        <v>3.8946209688761203E-2</v>
      </c>
      <c r="E488" s="130">
        <v>4.6881853791967368E-2</v>
      </c>
      <c r="F488" s="130">
        <v>3.2865957201118103E-2</v>
      </c>
      <c r="G488" s="130">
        <v>5.1025608965216254E-2</v>
      </c>
      <c r="H488" s="130">
        <v>1.1639581535397884E-2</v>
      </c>
    </row>
    <row r="489" spans="3:8" x14ac:dyDescent="0.2">
      <c r="C489" s="1">
        <v>42429</v>
      </c>
      <c r="D489" s="130">
        <v>-2.272694072045031E-3</v>
      </c>
      <c r="E489" s="130">
        <v>-4.8927382642595645E-3</v>
      </c>
      <c r="F489" s="130">
        <v>-8.2206046845456557E-3</v>
      </c>
      <c r="G489" s="130">
        <v>-1.4665480307862133E-2</v>
      </c>
      <c r="H489" s="130">
        <v>-1.0037759994473655E-2</v>
      </c>
    </row>
    <row r="490" spans="3:8" x14ac:dyDescent="0.2">
      <c r="C490" s="1">
        <v>42426</v>
      </c>
      <c r="D490" s="130">
        <v>1.5490733817542933E-3</v>
      </c>
      <c r="E490" s="130">
        <v>1.4401556196990312E-4</v>
      </c>
      <c r="F490" s="130">
        <v>-1.5474508693411999E-2</v>
      </c>
      <c r="G490" s="130">
        <v>2.7466951559457311E-3</v>
      </c>
      <c r="H490" s="130">
        <v>-1.5174142022031713E-2</v>
      </c>
    </row>
    <row r="491" spans="3:8" x14ac:dyDescent="0.2">
      <c r="C491" s="1">
        <v>42425</v>
      </c>
      <c r="D491" s="130">
        <v>6.844444544853911E-3</v>
      </c>
      <c r="E491" s="130">
        <v>2.0015441332600996E-3</v>
      </c>
      <c r="F491" s="130">
        <v>1.4305462659591844E-2</v>
      </c>
      <c r="G491" s="130">
        <v>3.1376786915684497E-2</v>
      </c>
      <c r="H491" s="130">
        <v>9.5180527131649151E-3</v>
      </c>
    </row>
    <row r="492" spans="3:8" x14ac:dyDescent="0.2">
      <c r="C492" s="1">
        <v>42424</v>
      </c>
      <c r="D492" s="130">
        <v>1.4781063304177057E-2</v>
      </c>
      <c r="E492" s="130">
        <v>1.9873464415024007E-3</v>
      </c>
      <c r="F492" s="130">
        <v>3.5108453328123639E-3</v>
      </c>
      <c r="G492" s="130">
        <v>2.755663710150531E-2</v>
      </c>
      <c r="H492" s="130">
        <v>-3.0604709645320289E-3</v>
      </c>
    </row>
    <row r="493" spans="3:8" x14ac:dyDescent="0.2">
      <c r="C493" s="1">
        <v>42423</v>
      </c>
      <c r="D493" s="130">
        <v>-2.2864775660781791E-2</v>
      </c>
      <c r="E493" s="130">
        <v>-1.179402759490957E-2</v>
      </c>
      <c r="F493" s="130">
        <v>-2.8317462151091363E-2</v>
      </c>
      <c r="G493" s="130">
        <v>-3.1043608034212553E-2</v>
      </c>
      <c r="H493" s="130">
        <v>-3.9039575996715355E-3</v>
      </c>
    </row>
    <row r="494" spans="3:8" x14ac:dyDescent="0.2">
      <c r="C494" s="1">
        <v>42422</v>
      </c>
      <c r="D494" s="130">
        <v>8.7082224239720951E-3</v>
      </c>
      <c r="E494" s="130">
        <v>4.4963669346576841E-2</v>
      </c>
      <c r="F494" s="130">
        <v>1.589031821626324E-2</v>
      </c>
      <c r="G494" s="130">
        <v>2.981007834262437E-2</v>
      </c>
      <c r="H494" s="130">
        <v>4.1482872235234156E-3</v>
      </c>
    </row>
    <row r="495" spans="3:8" x14ac:dyDescent="0.2">
      <c r="C495" s="1">
        <v>42419</v>
      </c>
      <c r="D495" s="130">
        <v>-2.2881470541520105E-3</v>
      </c>
      <c r="E495" s="130">
        <v>1.8681595813779352E-2</v>
      </c>
      <c r="F495" s="130">
        <v>-7.1148909516451017E-3</v>
      </c>
      <c r="G495" s="130">
        <v>-1.4021985728112963E-2</v>
      </c>
      <c r="H495" s="130">
        <v>-2.3201589300090144E-3</v>
      </c>
    </row>
    <row r="496" spans="3:8" x14ac:dyDescent="0.2">
      <c r="C496" s="1">
        <v>42418</v>
      </c>
      <c r="D496" s="130">
        <v>-1.9138468731134759E-2</v>
      </c>
      <c r="E496" s="130">
        <v>-1.7184779818694446E-2</v>
      </c>
      <c r="F496" s="130">
        <v>-4.3973808063303647E-3</v>
      </c>
      <c r="G496" s="130">
        <v>-4.6108075135384466E-2</v>
      </c>
      <c r="H496" s="130">
        <v>-5.7166985752081312E-3</v>
      </c>
    </row>
    <row r="497" spans="3:8" x14ac:dyDescent="0.2">
      <c r="C497" s="1">
        <v>42417</v>
      </c>
      <c r="D497" s="130">
        <v>1.5198632270281126E-2</v>
      </c>
      <c r="E497" s="130">
        <v>2.4641126551569567E-2</v>
      </c>
      <c r="F497" s="130">
        <v>2.5699376378345323E-2</v>
      </c>
      <c r="G497" s="130">
        <v>6.2149356971927375E-2</v>
      </c>
      <c r="H497" s="130">
        <v>1.1957297363484267E-2</v>
      </c>
    </row>
    <row r="498" spans="3:8" x14ac:dyDescent="0.2">
      <c r="C498" s="1">
        <v>42416</v>
      </c>
      <c r="D498" s="130">
        <v>2.7804338353174262E-2</v>
      </c>
      <c r="E498" s="130">
        <v>2.7273159425203392E-2</v>
      </c>
      <c r="F498" s="130">
        <v>1.8769677484794516E-2</v>
      </c>
      <c r="G498" s="130">
        <v>1.8702737879824179E-2</v>
      </c>
      <c r="H498" s="130">
        <v>5.9089736786356447E-3</v>
      </c>
    </row>
    <row r="499" spans="3:8" x14ac:dyDescent="0.2">
      <c r="C499" s="1">
        <v>42412</v>
      </c>
      <c r="D499" s="130">
        <v>3.0902683309578373E-3</v>
      </c>
      <c r="E499" s="130">
        <v>6.449681116167707E-3</v>
      </c>
      <c r="F499" s="130">
        <v>1.616977583925451E-2</v>
      </c>
      <c r="G499" s="130">
        <v>1.2086524113649256E-2</v>
      </c>
      <c r="H499" s="130">
        <v>1.3549965014856672E-2</v>
      </c>
    </row>
    <row r="500" spans="3:8" x14ac:dyDescent="0.2">
      <c r="C500" s="1">
        <v>42411</v>
      </c>
      <c r="D500" s="130">
        <v>-6.064900495600295E-3</v>
      </c>
      <c r="E500" s="130">
        <v>2.6834549435935134E-2</v>
      </c>
      <c r="F500" s="130">
        <v>-4.025077877510556E-4</v>
      </c>
      <c r="G500" s="130">
        <v>-2.4028605257190687E-2</v>
      </c>
      <c r="H500" s="130">
        <v>-2.129861156762422E-2</v>
      </c>
    </row>
    <row r="501" spans="3:8" x14ac:dyDescent="0.2">
      <c r="C501" s="1">
        <v>42410</v>
      </c>
      <c r="D501" s="130">
        <v>-7.6087479903932083E-3</v>
      </c>
      <c r="E501" s="130">
        <v>1.7295179638958349E-2</v>
      </c>
      <c r="F501" s="130">
        <v>8.6878817658467278E-3</v>
      </c>
      <c r="G501" s="130">
        <v>2.6579638718313703E-2</v>
      </c>
      <c r="H501" s="130">
        <v>-1.2419451609511963E-2</v>
      </c>
    </row>
    <row r="502" spans="3:8" x14ac:dyDescent="0.2">
      <c r="C502" s="1">
        <v>42409</v>
      </c>
      <c r="D502" s="130">
        <v>-2.1060071869069484E-4</v>
      </c>
      <c r="E502" s="130">
        <v>-1.2430968943180633E-2</v>
      </c>
      <c r="F502" s="130">
        <v>-2.6342654596727974E-3</v>
      </c>
      <c r="G502" s="130">
        <v>3.3169131577241183E-2</v>
      </c>
      <c r="H502" s="130">
        <v>2.4197117098268936E-4</v>
      </c>
    </row>
    <row r="503" spans="3:8" x14ac:dyDescent="0.2">
      <c r="C503" s="1">
        <v>42408</v>
      </c>
      <c r="D503" s="130">
        <v>1.0474821188205224E-2</v>
      </c>
      <c r="E503" s="130">
        <v>-2.8338745081645411E-2</v>
      </c>
      <c r="F503" s="130">
        <v>-1.5065499379468647E-2</v>
      </c>
      <c r="G503" s="130">
        <v>6.381323163303307E-3</v>
      </c>
      <c r="H503" s="130">
        <v>1.7336396074173411E-2</v>
      </c>
    </row>
    <row r="504" spans="3:8" x14ac:dyDescent="0.2">
      <c r="C504" s="1">
        <v>42405</v>
      </c>
      <c r="D504" s="130">
        <v>-2.7071381652496843E-2</v>
      </c>
      <c r="E504" s="130">
        <v>-6.5760076467363163E-2</v>
      </c>
      <c r="F504" s="130">
        <v>-3.6025802680615358E-2</v>
      </c>
      <c r="G504" s="130">
        <v>-8.0274941194694749E-2</v>
      </c>
      <c r="H504" s="130">
        <v>6.1769515987247867E-3</v>
      </c>
    </row>
    <row r="505" spans="3:8" x14ac:dyDescent="0.2">
      <c r="C505" s="1">
        <v>42404</v>
      </c>
      <c r="D505" s="130">
        <v>8.0031038759627113E-3</v>
      </c>
      <c r="E505" s="130">
        <v>9.7252842581829393E-3</v>
      </c>
      <c r="F505" s="130">
        <v>-3.0720134114768575E-3</v>
      </c>
      <c r="G505" s="130">
        <v>-1.1416017770658546E-2</v>
      </c>
      <c r="H505" s="130">
        <v>-4.9444035689573361E-3</v>
      </c>
    </row>
    <row r="506" spans="3:8" x14ac:dyDescent="0.2">
      <c r="C506" s="1">
        <v>42403</v>
      </c>
      <c r="D506" s="130">
        <v>1.959910915049945E-2</v>
      </c>
      <c r="E506" s="130">
        <v>-3.8835293343121823E-2</v>
      </c>
      <c r="F506" s="130">
        <v>-1.5976142500679243E-2</v>
      </c>
      <c r="G506" s="130">
        <v>-8.2314026363096982E-3</v>
      </c>
      <c r="H506" s="130">
        <v>1.0909728479219118E-2</v>
      </c>
    </row>
    <row r="507" spans="3:8" x14ac:dyDescent="0.2">
      <c r="C507" s="1">
        <v>42402</v>
      </c>
      <c r="D507" s="130">
        <v>-2.0429117615248772E-2</v>
      </c>
      <c r="E507" s="130">
        <v>-4.0310402110116828E-2</v>
      </c>
      <c r="F507" s="130">
        <v>-3.1754484337117479E-2</v>
      </c>
      <c r="G507" s="130">
        <v>-2.8022073675054302E-2</v>
      </c>
      <c r="H507" s="130">
        <v>-1.1156443270924628E-2</v>
      </c>
    </row>
    <row r="508" spans="3:8" x14ac:dyDescent="0.2">
      <c r="C508" s="1">
        <v>42401</v>
      </c>
    </row>
  </sheetData>
  <autoFilter ref="C3:Q508" xr:uid="{FBF17EBB-B64B-478F-BA3F-EBB365D04C55}">
    <sortState xmlns:xlrd2="http://schemas.microsoft.com/office/spreadsheetml/2017/richdata2" ref="C4:P508">
      <sortCondition descending="1" ref="C3:C508"/>
    </sortState>
  </autoFilter>
  <mergeCells count="1">
    <mergeCell ref="D2:H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50DF5-A750-4EED-B1AF-7079AC855AB4}">
  <dimension ref="B5:K32"/>
  <sheetViews>
    <sheetView topLeftCell="A10" workbookViewId="0">
      <selection activeCell="H14" sqref="H14"/>
    </sheetView>
  </sheetViews>
  <sheetFormatPr baseColWidth="10" defaultColWidth="8.83203125" defaultRowHeight="15" x14ac:dyDescent="0.2"/>
  <cols>
    <col min="2" max="2" width="30.5" bestFit="1" customWidth="1"/>
    <col min="4" max="4" width="10.1640625" bestFit="1" customWidth="1"/>
    <col min="5" max="5" width="12.6640625" bestFit="1" customWidth="1"/>
    <col min="6" max="6" width="18.1640625" customWidth="1"/>
    <col min="8" max="8" width="40.6640625" bestFit="1" customWidth="1"/>
  </cols>
  <sheetData>
    <row r="5" spans="2:11" x14ac:dyDescent="0.2">
      <c r="B5" s="227" t="s">
        <v>68</v>
      </c>
      <c r="C5" s="227"/>
      <c r="D5" s="227"/>
      <c r="E5" s="227"/>
      <c r="F5" s="140">
        <v>252</v>
      </c>
      <c r="G5" s="141"/>
      <c r="H5" s="141"/>
    </row>
    <row r="6" spans="2:11" x14ac:dyDescent="0.2">
      <c r="B6" s="228" t="s">
        <v>69</v>
      </c>
      <c r="C6" s="228"/>
      <c r="D6" s="228"/>
      <c r="E6" s="228"/>
      <c r="F6" s="142">
        <v>252</v>
      </c>
      <c r="G6" s="141"/>
      <c r="H6" s="141"/>
    </row>
    <row r="7" spans="2:11" x14ac:dyDescent="0.2">
      <c r="B7" s="229" t="s">
        <v>70</v>
      </c>
      <c r="C7" s="229"/>
      <c r="D7" s="143">
        <v>0.01</v>
      </c>
      <c r="E7" s="141"/>
      <c r="F7" s="141"/>
      <c r="G7" s="141"/>
      <c r="H7" s="141"/>
    </row>
    <row r="8" spans="2:11" x14ac:dyDescent="0.2">
      <c r="B8" s="230" t="s">
        <v>71</v>
      </c>
      <c r="C8" s="230"/>
      <c r="D8" s="143">
        <v>0.05</v>
      </c>
      <c r="E8" s="141"/>
      <c r="F8" s="141"/>
      <c r="G8" s="141"/>
      <c r="H8" s="141"/>
    </row>
    <row r="9" spans="2:11" x14ac:dyDescent="0.2">
      <c r="B9" s="231" t="s">
        <v>72</v>
      </c>
      <c r="C9" s="231"/>
      <c r="D9" s="148">
        <v>42767</v>
      </c>
      <c r="E9" s="141"/>
      <c r="F9" s="141"/>
      <c r="G9" s="141"/>
      <c r="H9" s="141"/>
    </row>
    <row r="10" spans="2:11" x14ac:dyDescent="0.2">
      <c r="B10" s="146"/>
      <c r="C10" s="147"/>
      <c r="D10" s="141"/>
      <c r="E10" s="141"/>
      <c r="F10" s="141"/>
      <c r="G10" s="141"/>
      <c r="H10" s="141"/>
    </row>
    <row r="11" spans="2:11" x14ac:dyDescent="0.2">
      <c r="H11" s="141"/>
    </row>
    <row r="12" spans="2:11" ht="92.5" customHeight="1" x14ac:dyDescent="0.2">
      <c r="B12" s="232" t="s">
        <v>73</v>
      </c>
      <c r="C12" s="223"/>
      <c r="D12" s="221"/>
      <c r="E12" s="144" t="s">
        <v>74</v>
      </c>
      <c r="F12" s="220" t="s">
        <v>75</v>
      </c>
      <c r="G12" s="221"/>
      <c r="I12" s="218"/>
      <c r="J12" s="218"/>
      <c r="K12" s="219"/>
    </row>
    <row r="13" spans="2:11" x14ac:dyDescent="0.2">
      <c r="B13" s="224" t="s">
        <v>77</v>
      </c>
      <c r="C13" s="223"/>
      <c r="D13" s="221"/>
      <c r="E13" s="145">
        <f>SUM('VaR_ES + Graphs'!J4:J255)</f>
        <v>4</v>
      </c>
      <c r="F13" s="225">
        <f>_xlfn.BINOM.DIST(E13,$F$6,$D$8/2,TRUE())</f>
        <v>0.24339776129299401</v>
      </c>
      <c r="G13" s="226"/>
      <c r="H13" s="141" t="s">
        <v>107</v>
      </c>
    </row>
    <row r="14" spans="2:11" x14ac:dyDescent="0.2">
      <c r="B14" s="222" t="s">
        <v>76</v>
      </c>
      <c r="C14" s="223"/>
      <c r="D14" s="223"/>
      <c r="E14" s="145">
        <f>SUM('VaR_ES + Graphs'!L4:L255)</f>
        <v>3</v>
      </c>
      <c r="F14" s="225">
        <f>_xlfn.BINOM.DIST(E14,$F$6,$D$8/2,TRUE())</f>
        <v>0.12319703156335673</v>
      </c>
      <c r="G14" s="226"/>
      <c r="H14" s="141" t="s">
        <v>107</v>
      </c>
    </row>
    <row r="16" spans="2:11" ht="16" thickBot="1" x14ac:dyDescent="0.25"/>
    <row r="17" spans="8:8" ht="49" thickBot="1" x14ac:dyDescent="0.25">
      <c r="H17" s="197" t="s">
        <v>105</v>
      </c>
    </row>
    <row r="18" spans="8:8" ht="16" thickBot="1" x14ac:dyDescent="0.25">
      <c r="H18" s="198" t="s">
        <v>106</v>
      </c>
    </row>
    <row r="28" spans="8:8" ht="53.5" customHeight="1" x14ac:dyDescent="0.2"/>
    <row r="29" spans="8:8" ht="53.5" customHeight="1" x14ac:dyDescent="0.2"/>
    <row r="30" spans="8:8" ht="17.5" customHeight="1" x14ac:dyDescent="0.2"/>
    <row r="31" spans="8:8" ht="26.5" customHeight="1" x14ac:dyDescent="0.2"/>
    <row r="32" spans="8:8" ht="53.5" customHeight="1" x14ac:dyDescent="0.2"/>
  </sheetData>
  <mergeCells count="12">
    <mergeCell ref="B5:E5"/>
    <mergeCell ref="B6:E6"/>
    <mergeCell ref="B7:C7"/>
    <mergeCell ref="B8:C8"/>
    <mergeCell ref="B9:C9"/>
    <mergeCell ref="I12:K12"/>
    <mergeCell ref="F12:G12"/>
    <mergeCell ref="B14:D14"/>
    <mergeCell ref="B13:D13"/>
    <mergeCell ref="F13:G13"/>
    <mergeCell ref="F14:G14"/>
    <mergeCell ref="B12:D1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C49E5-E580-4316-B4FF-25A19C57DFB4}">
  <dimension ref="A1:L508"/>
  <sheetViews>
    <sheetView zoomScale="43" workbookViewId="0">
      <selection activeCell="AF47" sqref="AF47"/>
    </sheetView>
  </sheetViews>
  <sheetFormatPr baseColWidth="10" defaultColWidth="8.83203125" defaultRowHeight="15" x14ac:dyDescent="0.2"/>
  <cols>
    <col min="1" max="1" width="16.5" customWidth="1"/>
    <col min="2" max="2" width="12.5" bestFit="1" customWidth="1"/>
    <col min="3" max="3" width="10" bestFit="1" customWidth="1"/>
    <col min="4" max="4" width="12" bestFit="1" customWidth="1"/>
    <col min="5" max="5" width="11.1640625" customWidth="1"/>
    <col min="6" max="6" width="13.83203125" bestFit="1" customWidth="1"/>
    <col min="7" max="7" width="13.5" bestFit="1" customWidth="1"/>
    <col min="8" max="8" width="10.33203125" bestFit="1" customWidth="1"/>
    <col min="9" max="9" width="11.33203125" bestFit="1" customWidth="1"/>
    <col min="10" max="10" width="16.6640625" bestFit="1" customWidth="1"/>
  </cols>
  <sheetData>
    <row r="1" spans="1:12" x14ac:dyDescent="0.2">
      <c r="A1" t="s">
        <v>79</v>
      </c>
    </row>
    <row r="3" spans="1:12" x14ac:dyDescent="0.2">
      <c r="A3" s="151" t="s">
        <v>7</v>
      </c>
      <c r="B3" s="152" t="s">
        <v>81</v>
      </c>
      <c r="C3" s="153" t="s">
        <v>84</v>
      </c>
      <c r="D3" s="153" t="s">
        <v>85</v>
      </c>
      <c r="E3" s="154" t="s">
        <v>88</v>
      </c>
      <c r="F3" s="154" t="s">
        <v>61</v>
      </c>
      <c r="G3" s="154" t="s">
        <v>63</v>
      </c>
      <c r="H3" s="154" t="s">
        <v>82</v>
      </c>
      <c r="I3" s="154" t="s">
        <v>83</v>
      </c>
      <c r="J3" s="154" t="s">
        <v>80</v>
      </c>
      <c r="L3" s="155" t="s">
        <v>86</v>
      </c>
    </row>
    <row r="4" spans="1:12" x14ac:dyDescent="0.2">
      <c r="A4" s="42">
        <v>43131</v>
      </c>
      <c r="B4" s="130">
        <v>1.1285195716071133E-4</v>
      </c>
      <c r="C4" s="157">
        <f t="shared" ref="C4:C67" si="0">AVERAGE(B5:B256)</f>
        <v>2.5233182343633291E-4</v>
      </c>
      <c r="D4" s="150">
        <f t="shared" ref="D4:D67" si="1">STDEV(B5:B256)</f>
        <v>7.8899466634084481E-3</v>
      </c>
      <c r="E4" s="130">
        <f t="shared" ref="E4:E67" si="2">C4+D4*NORMSINV(1%)</f>
        <v>-1.8102428823279535E-2</v>
      </c>
      <c r="F4">
        <f>IF(J4&lt;E4,1,0)</f>
        <v>0</v>
      </c>
      <c r="G4" s="137">
        <f>E4*SQRT(10)</f>
        <v>-5.7244906262645043E-2</v>
      </c>
      <c r="H4" s="130">
        <f>(-1*D4/SQRT(2*PI())*EXP(-1*(NORMSINV(1%))^2/2)/1%)+C4</f>
        <v>-2.0776066221649823E-2</v>
      </c>
      <c r="I4" s="2">
        <f>H4*SQRT(10)</f>
        <v>-6.5699690078902112E-2</v>
      </c>
      <c r="J4" s="130">
        <v>-2.3622544741773487E-4</v>
      </c>
      <c r="L4" s="156" t="s">
        <v>87</v>
      </c>
    </row>
    <row r="5" spans="1:12" x14ac:dyDescent="0.2">
      <c r="A5" s="42">
        <v>43130</v>
      </c>
      <c r="B5" s="130">
        <v>6.1003792800350164E-3</v>
      </c>
      <c r="C5" s="157">
        <f t="shared" si="0"/>
        <v>2.1193044770146161E-4</v>
      </c>
      <c r="D5" s="150">
        <f t="shared" si="1"/>
        <v>7.8859476117992162E-3</v>
      </c>
      <c r="E5" s="130">
        <f t="shared" si="2"/>
        <v>-1.8133527013805089E-2</v>
      </c>
      <c r="F5">
        <f t="shared" ref="F5:F68" si="3">IF(J5&lt;E5,1,0)</f>
        <v>0</v>
      </c>
      <c r="G5" s="137">
        <f t="shared" ref="G5:G68" si="4">E5*SQRT(10)</f>
        <v>-5.7343247375815656E-2</v>
      </c>
      <c r="H5" s="130">
        <f t="shared" ref="H5:H68" si="5">(-1*D5/SQRT(2*PI())*EXP(-1*(NORMSINV(1%))^2/2)/1%)+C5</f>
        <v>-2.0805809268167875E-2</v>
      </c>
      <c r="I5" s="2">
        <f t="shared" ref="I5:I68" si="6">H5*SQRT(10)</f>
        <v>-6.5793745850451488E-2</v>
      </c>
      <c r="J5" s="130">
        <v>-4.7121725059494773E-3</v>
      </c>
    </row>
    <row r="6" spans="1:12" x14ac:dyDescent="0.2">
      <c r="A6" s="42">
        <v>43129</v>
      </c>
      <c r="B6" s="130">
        <v>-5.6362984965655132E-3</v>
      </c>
      <c r="C6" s="157">
        <f t="shared" si="0"/>
        <v>1.8725691385459642E-4</v>
      </c>
      <c r="D6" s="150">
        <f t="shared" si="1"/>
        <v>7.9139955675384729E-3</v>
      </c>
      <c r="E6" s="130">
        <f t="shared" si="2"/>
        <v>-1.8223449849857166E-2</v>
      </c>
      <c r="F6">
        <f t="shared" si="3"/>
        <v>0</v>
      </c>
      <c r="G6" s="137">
        <f t="shared" si="4"/>
        <v>-5.7627608351402126E-2</v>
      </c>
      <c r="H6" s="130">
        <f t="shared" si="5"/>
        <v>-2.0905236612502633E-2</v>
      </c>
      <c r="I6" s="2">
        <f t="shared" si="6"/>
        <v>-6.6108162720251162E-2</v>
      </c>
      <c r="J6" s="130">
        <v>3.0848735488974615E-3</v>
      </c>
    </row>
    <row r="7" spans="1:12" x14ac:dyDescent="0.2">
      <c r="A7" s="42">
        <v>43126</v>
      </c>
      <c r="B7" s="130">
        <v>7.5684954240027051E-3</v>
      </c>
      <c r="C7" s="157">
        <f t="shared" si="0"/>
        <v>1.9898529332554028E-4</v>
      </c>
      <c r="D7" s="150">
        <f t="shared" si="1"/>
        <v>7.9271570822707273E-3</v>
      </c>
      <c r="E7" s="130">
        <f t="shared" si="2"/>
        <v>-1.824233973220276E-2</v>
      </c>
      <c r="F7">
        <f t="shared" si="3"/>
        <v>0</v>
      </c>
      <c r="G7" s="137">
        <f t="shared" si="4"/>
        <v>-5.7687343404346808E-2</v>
      </c>
      <c r="H7" s="130">
        <f t="shared" si="5"/>
        <v>-2.0928586489257387E-2</v>
      </c>
      <c r="I7" s="2">
        <f t="shared" si="6"/>
        <v>-6.6182001513880415E-2</v>
      </c>
      <c r="J7" s="130">
        <v>9.9655322857004E-3</v>
      </c>
    </row>
    <row r="8" spans="1:12" x14ac:dyDescent="0.2">
      <c r="A8" s="42">
        <v>43125</v>
      </c>
      <c r="B8" s="130">
        <v>-1.1125123385754677E-2</v>
      </c>
      <c r="C8" s="157">
        <f t="shared" si="0"/>
        <v>3.0002516087639379E-4</v>
      </c>
      <c r="D8" s="150">
        <f t="shared" si="1"/>
        <v>7.9444956617630291E-3</v>
      </c>
      <c r="E8" s="130">
        <f t="shared" si="2"/>
        <v>-1.818163543219271E-2</v>
      </c>
      <c r="F8">
        <f t="shared" si="3"/>
        <v>0</v>
      </c>
      <c r="G8" s="137">
        <f t="shared" si="4"/>
        <v>-5.7495379552548867E-2</v>
      </c>
      <c r="H8" s="130">
        <f t="shared" si="5"/>
        <v>-2.0873757650330012E-2</v>
      </c>
      <c r="I8" s="2">
        <f t="shared" si="6"/>
        <v>-6.6008617501407407E-2</v>
      </c>
      <c r="J8" s="130">
        <v>7.0494725294018229E-3</v>
      </c>
    </row>
    <row r="9" spans="1:12" x14ac:dyDescent="0.2">
      <c r="A9" s="42">
        <v>43124</v>
      </c>
      <c r="B9" s="130">
        <v>1.3580478937071898E-2</v>
      </c>
      <c r="C9" s="157">
        <f t="shared" si="0"/>
        <v>2.2143921197505034E-4</v>
      </c>
      <c r="D9" s="150">
        <f t="shared" si="1"/>
        <v>7.9104785283490922E-3</v>
      </c>
      <c r="E9" s="130">
        <f t="shared" si="2"/>
        <v>-1.8181085695095581E-2</v>
      </c>
      <c r="F9">
        <f t="shared" si="3"/>
        <v>0</v>
      </c>
      <c r="G9" s="137">
        <f t="shared" si="4"/>
        <v>-5.7493641131207654E-2</v>
      </c>
      <c r="H9" s="130">
        <f t="shared" si="5"/>
        <v>-2.0861680651521133E-2</v>
      </c>
      <c r="I9" s="2">
        <f t="shared" si="6"/>
        <v>-6.5970426677872201E-2</v>
      </c>
      <c r="J9" s="130">
        <v>3.0375896927073041E-3</v>
      </c>
    </row>
    <row r="10" spans="1:12" x14ac:dyDescent="0.2">
      <c r="A10" s="42">
        <v>43123</v>
      </c>
      <c r="B10" s="130">
        <v>-1.2410877572927124E-3</v>
      </c>
      <c r="C10" s="157">
        <f t="shared" si="0"/>
        <v>2.6886238936269793E-4</v>
      </c>
      <c r="D10" s="150">
        <f t="shared" si="1"/>
        <v>7.9374517257596363E-3</v>
      </c>
      <c r="E10" s="130">
        <f t="shared" si="2"/>
        <v>-1.8196411558160035E-2</v>
      </c>
      <c r="F10">
        <f t="shared" si="3"/>
        <v>0</v>
      </c>
      <c r="G10" s="137">
        <f t="shared" si="4"/>
        <v>-5.7542105765599171E-2</v>
      </c>
      <c r="H10" s="130">
        <f t="shared" si="5"/>
        <v>-2.0886146823440262E-2</v>
      </c>
      <c r="I10" s="2">
        <f t="shared" si="6"/>
        <v>-6.6047795506761903E-2</v>
      </c>
      <c r="J10" s="130">
        <v>1.9763326137167771E-2</v>
      </c>
    </row>
    <row r="11" spans="1:12" x14ac:dyDescent="0.2">
      <c r="A11" s="42">
        <v>43122</v>
      </c>
      <c r="B11" s="130">
        <v>5.6479757194040671E-3</v>
      </c>
      <c r="C11" s="157">
        <f t="shared" si="0"/>
        <v>2.4370978120337835E-4</v>
      </c>
      <c r="D11" s="150">
        <f t="shared" si="1"/>
        <v>7.9303778657302537E-3</v>
      </c>
      <c r="E11" s="130">
        <f t="shared" si="2"/>
        <v>-1.8205107907078737E-2</v>
      </c>
      <c r="F11">
        <f t="shared" si="3"/>
        <v>0</v>
      </c>
      <c r="G11" s="137">
        <f t="shared" si="4"/>
        <v>-5.7569606035509813E-2</v>
      </c>
      <c r="H11" s="130">
        <f t="shared" si="5"/>
        <v>-2.089244607925653E-2</v>
      </c>
      <c r="I11" s="2">
        <f t="shared" si="6"/>
        <v>-6.6067715502705376E-2</v>
      </c>
      <c r="J11" s="130">
        <v>1.5258069652903397E-2</v>
      </c>
    </row>
    <row r="12" spans="1:12" x14ac:dyDescent="0.2">
      <c r="A12" s="42">
        <v>43119</v>
      </c>
      <c r="B12" s="130">
        <v>1.0569815884950971E-3</v>
      </c>
      <c r="C12" s="157">
        <f t="shared" si="0"/>
        <v>2.9010634707866083E-4</v>
      </c>
      <c r="D12" s="150">
        <f t="shared" si="1"/>
        <v>7.9692612836220963E-3</v>
      </c>
      <c r="E12" s="130">
        <f t="shared" si="2"/>
        <v>-1.8249167697751586E-2</v>
      </c>
      <c r="F12">
        <f t="shared" si="3"/>
        <v>0</v>
      </c>
      <c r="G12" s="137">
        <f t="shared" si="4"/>
        <v>-5.7708935327266259E-2</v>
      </c>
      <c r="H12" s="130">
        <f t="shared" si="5"/>
        <v>-2.094968215168224E-2</v>
      </c>
      <c r="I12" s="2">
        <f t="shared" si="6"/>
        <v>-6.6248711855892983E-2</v>
      </c>
      <c r="J12" s="130">
        <v>1.1721418669128772E-3</v>
      </c>
    </row>
    <row r="13" spans="1:12" x14ac:dyDescent="0.2">
      <c r="A13" s="42">
        <v>43118</v>
      </c>
      <c r="B13" s="130">
        <v>-1.6550182646938166E-3</v>
      </c>
      <c r="C13" s="157">
        <f t="shared" si="0"/>
        <v>2.5317861543863414E-4</v>
      </c>
      <c r="D13" s="150">
        <f t="shared" si="1"/>
        <v>7.9998123405909463E-3</v>
      </c>
      <c r="E13" s="130">
        <f t="shared" si="2"/>
        <v>-1.8357167815820797E-2</v>
      </c>
      <c r="F13">
        <f t="shared" si="3"/>
        <v>0</v>
      </c>
      <c r="G13" s="137">
        <f t="shared" si="4"/>
        <v>-5.805046168793207E-2</v>
      </c>
      <c r="H13" s="130">
        <f t="shared" si="5"/>
        <v>-2.1068034994802236E-2</v>
      </c>
      <c r="I13" s="2">
        <f t="shared" si="6"/>
        <v>-6.6622976407708756E-2</v>
      </c>
      <c r="J13" s="130">
        <v>1.7026759032219216E-3</v>
      </c>
    </row>
    <row r="14" spans="1:12" x14ac:dyDescent="0.2">
      <c r="A14" s="42">
        <v>43117</v>
      </c>
      <c r="B14" s="130">
        <v>8.1230649989522744E-3</v>
      </c>
      <c r="C14" s="157">
        <f t="shared" si="0"/>
        <v>2.8385193130136844E-4</v>
      </c>
      <c r="D14" s="150">
        <f t="shared" si="1"/>
        <v>8.0447999824534849E-3</v>
      </c>
      <c r="E14" s="130">
        <f t="shared" si="2"/>
        <v>-1.8431151404963091E-2</v>
      </c>
      <c r="F14">
        <f t="shared" si="3"/>
        <v>0</v>
      </c>
      <c r="G14" s="137">
        <f t="shared" si="4"/>
        <v>-5.8284418339095825E-2</v>
      </c>
      <c r="H14" s="130">
        <f t="shared" si="5"/>
        <v>-2.1157263381771364E-2</v>
      </c>
      <c r="I14" s="2">
        <f t="shared" si="6"/>
        <v>-6.6905141342474078E-2</v>
      </c>
      <c r="J14" s="130">
        <v>4.3781849100851377E-3</v>
      </c>
    </row>
    <row r="15" spans="1:12" x14ac:dyDescent="0.2">
      <c r="A15" s="42">
        <v>43116</v>
      </c>
      <c r="B15" s="130">
        <v>2.6581245707136374E-3</v>
      </c>
      <c r="C15" s="157">
        <f t="shared" si="0"/>
        <v>2.9445999675841805E-4</v>
      </c>
      <c r="D15" s="150">
        <f t="shared" si="1"/>
        <v>8.0497042275402518E-3</v>
      </c>
      <c r="E15" s="130">
        <f t="shared" si="2"/>
        <v>-1.8431952319637415E-2</v>
      </c>
      <c r="F15">
        <f t="shared" si="3"/>
        <v>0</v>
      </c>
      <c r="G15" s="137">
        <f t="shared" si="4"/>
        <v>-5.8286951053678142E-2</v>
      </c>
      <c r="H15" s="130">
        <f t="shared" si="5"/>
        <v>-2.1159726180059627E-2</v>
      </c>
      <c r="I15" s="2">
        <f t="shared" si="6"/>
        <v>-6.6912929394482568E-2</v>
      </c>
      <c r="J15" s="130">
        <v>-2.2260401901056624E-3</v>
      </c>
    </row>
    <row r="16" spans="1:12" x14ac:dyDescent="0.2">
      <c r="A16" s="42">
        <v>43112</v>
      </c>
      <c r="B16" s="130">
        <v>1.7288656334980838E-2</v>
      </c>
      <c r="C16" s="157">
        <f t="shared" si="0"/>
        <v>1.8474167819604347E-4</v>
      </c>
      <c r="D16" s="150">
        <f t="shared" si="1"/>
        <v>8.0054565930476936E-3</v>
      </c>
      <c r="E16" s="130">
        <f t="shared" si="2"/>
        <v>-1.843873524776669E-2</v>
      </c>
      <c r="F16">
        <f t="shared" si="3"/>
        <v>0</v>
      </c>
      <c r="G16" s="137">
        <f t="shared" si="4"/>
        <v>-5.8308400555771876E-2</v>
      </c>
      <c r="H16" s="130">
        <f t="shared" si="5"/>
        <v>-2.1151515073955771E-2</v>
      </c>
      <c r="I16" s="2">
        <f t="shared" si="6"/>
        <v>-6.688696359708507E-2</v>
      </c>
      <c r="J16" s="130">
        <v>1.2459826337252112E-2</v>
      </c>
    </row>
    <row r="17" spans="1:10" x14ac:dyDescent="0.2">
      <c r="A17" s="42">
        <v>43111</v>
      </c>
      <c r="B17" s="130">
        <v>-8.11736129702623E-3</v>
      </c>
      <c r="C17" s="157">
        <f t="shared" si="0"/>
        <v>2.0202465343083126E-4</v>
      </c>
      <c r="D17" s="150">
        <f t="shared" si="1"/>
        <v>7.9921520622765214E-3</v>
      </c>
      <c r="E17" s="130">
        <f t="shared" si="2"/>
        <v>-1.8390501305657274E-2</v>
      </c>
      <c r="F17">
        <f t="shared" si="3"/>
        <v>0</v>
      </c>
      <c r="G17" s="137">
        <f t="shared" si="4"/>
        <v>-5.8155871438177416E-2</v>
      </c>
      <c r="H17" s="130">
        <f t="shared" si="5"/>
        <v>-2.1098772674114627E-2</v>
      </c>
      <c r="I17" s="2">
        <f t="shared" si="6"/>
        <v>-6.6720177484323753E-2</v>
      </c>
      <c r="J17" s="130">
        <v>9.0263752224159621E-3</v>
      </c>
    </row>
    <row r="18" spans="1:10" x14ac:dyDescent="0.2">
      <c r="A18" s="42">
        <v>43110</v>
      </c>
      <c r="B18" s="130">
        <v>5.0622068408392941E-4</v>
      </c>
      <c r="C18" s="157">
        <f t="shared" si="0"/>
        <v>2.0532947540334039E-4</v>
      </c>
      <c r="D18" s="150">
        <f t="shared" si="1"/>
        <v>7.9924505334868935E-3</v>
      </c>
      <c r="E18" s="130">
        <f t="shared" si="2"/>
        <v>-1.8387890831550478E-2</v>
      </c>
      <c r="F18">
        <f t="shared" si="3"/>
        <v>0</v>
      </c>
      <c r="G18" s="137">
        <f t="shared" si="4"/>
        <v>-5.8147616394227046E-2</v>
      </c>
      <c r="H18" s="130">
        <f t="shared" si="5"/>
        <v>-2.1096263341856367E-2</v>
      </c>
      <c r="I18" s="2">
        <f t="shared" si="6"/>
        <v>-6.6712242278981509E-2</v>
      </c>
      <c r="J18" s="130">
        <v>1.1007041285552531E-3</v>
      </c>
    </row>
    <row r="19" spans="1:10" x14ac:dyDescent="0.2">
      <c r="A19" s="42">
        <v>43109</v>
      </c>
      <c r="B19" s="130">
        <v>-6.2384525997825433E-3</v>
      </c>
      <c r="C19" s="157">
        <f t="shared" si="0"/>
        <v>2.2157600868504709E-4</v>
      </c>
      <c r="D19" s="150">
        <f t="shared" si="1"/>
        <v>7.9834559230133537E-3</v>
      </c>
      <c r="E19" s="130">
        <f t="shared" si="2"/>
        <v>-1.8350719705315828E-2</v>
      </c>
      <c r="F19">
        <f t="shared" si="3"/>
        <v>0</v>
      </c>
      <c r="G19" s="137">
        <f t="shared" si="4"/>
        <v>-5.8030070972131913E-2</v>
      </c>
      <c r="H19" s="130">
        <f t="shared" si="5"/>
        <v>-2.1056044244834111E-2</v>
      </c>
      <c r="I19" s="2">
        <f t="shared" si="6"/>
        <v>-6.6585058326955882E-2</v>
      </c>
      <c r="J19" s="130">
        <v>-3.2690096204165339E-3</v>
      </c>
    </row>
    <row r="20" spans="1:10" x14ac:dyDescent="0.2">
      <c r="A20" s="42">
        <v>43108</v>
      </c>
      <c r="B20" s="130">
        <v>2.8814181514929412E-3</v>
      </c>
      <c r="C20" s="157">
        <f t="shared" si="0"/>
        <v>1.8822127839231303E-4</v>
      </c>
      <c r="D20" s="150">
        <f t="shared" si="1"/>
        <v>7.9898550991576774E-3</v>
      </c>
      <c r="E20" s="130">
        <f t="shared" si="2"/>
        <v>-1.8398961145427523E-2</v>
      </c>
      <c r="F20">
        <f t="shared" si="3"/>
        <v>0</v>
      </c>
      <c r="G20" s="137">
        <f t="shared" si="4"/>
        <v>-5.8182623800491474E-2</v>
      </c>
      <c r="H20" s="130">
        <f t="shared" si="5"/>
        <v>-2.1106454150385198E-2</v>
      </c>
      <c r="I20" s="2">
        <f t="shared" si="6"/>
        <v>-6.674446844513128E-2</v>
      </c>
      <c r="J20" s="130">
        <v>5.3603621436125607E-3</v>
      </c>
    </row>
    <row r="21" spans="1:10" x14ac:dyDescent="0.2">
      <c r="A21" s="42">
        <v>43105</v>
      </c>
      <c r="B21" s="130">
        <v>1.242992145329621E-3</v>
      </c>
      <c r="C21" s="157">
        <f t="shared" si="0"/>
        <v>1.4604349476556912E-4</v>
      </c>
      <c r="D21" s="150">
        <f t="shared" si="1"/>
        <v>8.0122876579834662E-3</v>
      </c>
      <c r="E21" s="130">
        <f t="shared" si="2"/>
        <v>-1.8493324864587934E-2</v>
      </c>
      <c r="F21">
        <f t="shared" si="3"/>
        <v>0</v>
      </c>
      <c r="G21" s="137">
        <f t="shared" si="4"/>
        <v>-5.8481028081522848E-2</v>
      </c>
      <c r="H21" s="130">
        <f t="shared" si="5"/>
        <v>-2.1208419508793173E-2</v>
      </c>
      <c r="I21" s="2">
        <f t="shared" si="6"/>
        <v>-6.7066911220135889E-2</v>
      </c>
      <c r="J21" s="130">
        <v>1.236143241516007E-2</v>
      </c>
    </row>
    <row r="22" spans="1:10" x14ac:dyDescent="0.2">
      <c r="A22" s="42">
        <v>43104</v>
      </c>
      <c r="B22" s="130">
        <v>-4.0155180881645342E-4</v>
      </c>
      <c r="C22" s="157">
        <f t="shared" si="0"/>
        <v>1.3778137444979952E-4</v>
      </c>
      <c r="D22" s="150">
        <f t="shared" si="1"/>
        <v>8.013927897374486E-3</v>
      </c>
      <c r="E22" s="130">
        <f t="shared" si="2"/>
        <v>-1.8505402752323919E-2</v>
      </c>
      <c r="F22">
        <f t="shared" si="3"/>
        <v>0</v>
      </c>
      <c r="G22" s="137">
        <f t="shared" si="4"/>
        <v>-5.8519221716092376E-2</v>
      </c>
      <c r="H22" s="130">
        <f t="shared" si="5"/>
        <v>-2.1221053218458661E-2</v>
      </c>
      <c r="I22" s="2">
        <f t="shared" si="6"/>
        <v>-6.710686251797611E-2</v>
      </c>
      <c r="J22" s="130">
        <v>5.5639785181972167E-3</v>
      </c>
    </row>
    <row r="23" spans="1:10" x14ac:dyDescent="0.2">
      <c r="A23" s="42">
        <v>43103</v>
      </c>
      <c r="B23" s="130">
        <v>-1.2138523941891004E-2</v>
      </c>
      <c r="C23" s="157">
        <f t="shared" si="0"/>
        <v>1.3236138869978869E-4</v>
      </c>
      <c r="D23" s="150">
        <f t="shared" si="1"/>
        <v>8.0227207440138702E-3</v>
      </c>
      <c r="E23" s="130">
        <f t="shared" si="2"/>
        <v>-1.853127795816023E-2</v>
      </c>
      <c r="F23">
        <f t="shared" si="3"/>
        <v>0</v>
      </c>
      <c r="G23" s="137">
        <f t="shared" si="4"/>
        <v>-5.8601046301460798E-2</v>
      </c>
      <c r="H23" s="130">
        <f t="shared" si="5"/>
        <v>-2.1249908024109278E-2</v>
      </c>
      <c r="I23" s="2">
        <f t="shared" si="6"/>
        <v>-6.7198109425273558E-2</v>
      </c>
      <c r="J23" s="130">
        <v>7.1670775840110617E-3</v>
      </c>
    </row>
    <row r="24" spans="1:10" x14ac:dyDescent="0.2">
      <c r="A24" s="42">
        <v>43102</v>
      </c>
      <c r="B24" s="130">
        <v>2.9727223562671001E-3</v>
      </c>
      <c r="C24" s="157">
        <f t="shared" si="0"/>
        <v>2.0384768666900459E-4</v>
      </c>
      <c r="D24" s="150">
        <f t="shared" si="1"/>
        <v>8.1277028182510473E-3</v>
      </c>
      <c r="E24" s="130">
        <f t="shared" si="2"/>
        <v>-1.8704016485405071E-2</v>
      </c>
      <c r="F24">
        <f t="shared" si="3"/>
        <v>0</v>
      </c>
      <c r="G24" s="137">
        <f t="shared" si="4"/>
        <v>-5.9147293487217548E-2</v>
      </c>
      <c r="H24" s="130">
        <f t="shared" si="5"/>
        <v>-2.1458221443278386E-2</v>
      </c>
      <c r="I24" s="2">
        <f t="shared" si="6"/>
        <v>-6.7856854297025315E-2</v>
      </c>
      <c r="J24" s="130">
        <v>1.4695347885403144E-2</v>
      </c>
    </row>
    <row r="25" spans="1:10" x14ac:dyDescent="0.2">
      <c r="A25" s="42">
        <v>43098</v>
      </c>
      <c r="B25" s="130">
        <v>7.1475329883938302E-3</v>
      </c>
      <c r="C25" s="157">
        <f t="shared" si="0"/>
        <v>1.778975064902476E-4</v>
      </c>
      <c r="D25" s="150">
        <f t="shared" si="1"/>
        <v>8.1158756362449194E-3</v>
      </c>
      <c r="E25" s="130">
        <f t="shared" si="2"/>
        <v>-1.8702452525867976E-2</v>
      </c>
      <c r="F25">
        <f t="shared" si="3"/>
        <v>0</v>
      </c>
      <c r="G25" s="137">
        <f t="shared" si="4"/>
        <v>-5.9142347812911979E-2</v>
      </c>
      <c r="H25" s="130">
        <f t="shared" si="5"/>
        <v>-2.145264964978779E-2</v>
      </c>
      <c r="I25" s="2">
        <f t="shared" si="6"/>
        <v>-6.7839234738942933E-2</v>
      </c>
      <c r="J25" s="130">
        <v>-6.5779073396027695E-3</v>
      </c>
    </row>
    <row r="26" spans="1:10" x14ac:dyDescent="0.2">
      <c r="A26" s="42">
        <v>43097</v>
      </c>
      <c r="B26" s="130">
        <v>1.1632791559959019E-4</v>
      </c>
      <c r="C26" s="157">
        <f t="shared" si="0"/>
        <v>1.5827924219754806E-4</v>
      </c>
      <c r="D26" s="150">
        <f t="shared" si="1"/>
        <v>8.1219980036114723E-3</v>
      </c>
      <c r="E26" s="130">
        <f t="shared" si="2"/>
        <v>-1.8736313546467955E-2</v>
      </c>
      <c r="F26">
        <f t="shared" si="3"/>
        <v>0</v>
      </c>
      <c r="G26" s="137">
        <f t="shared" si="4"/>
        <v>-5.9249425761905797E-2</v>
      </c>
      <c r="H26" s="130">
        <f t="shared" si="5"/>
        <v>-2.1488585334648012E-2</v>
      </c>
      <c r="I26" s="2">
        <f t="shared" si="6"/>
        <v>-6.7952873352379276E-2</v>
      </c>
      <c r="J26" s="130">
        <v>8.1185024670526809E-3</v>
      </c>
    </row>
    <row r="27" spans="1:10" x14ac:dyDescent="0.2">
      <c r="A27" s="42">
        <v>43096</v>
      </c>
      <c r="B27" s="130">
        <v>2.8348249161683934E-3</v>
      </c>
      <c r="C27" s="157">
        <f t="shared" si="0"/>
        <v>1.0677186576742712E-4</v>
      </c>
      <c r="D27" s="150">
        <f t="shared" si="1"/>
        <v>8.1460780658618778E-3</v>
      </c>
      <c r="E27" s="130">
        <f t="shared" si="2"/>
        <v>-1.8843839524521074E-2</v>
      </c>
      <c r="F27">
        <f t="shared" si="3"/>
        <v>0</v>
      </c>
      <c r="G27" s="137">
        <f t="shared" si="4"/>
        <v>-5.9589452760190932E-2</v>
      </c>
      <c r="H27" s="130">
        <f t="shared" si="5"/>
        <v>-2.1604271235414724E-2</v>
      </c>
      <c r="I27" s="2">
        <f t="shared" si="6"/>
        <v>-6.8318704291970303E-2</v>
      </c>
      <c r="J27" s="130">
        <v>-7.449249053089206E-4</v>
      </c>
    </row>
    <row r="28" spans="1:10" x14ac:dyDescent="0.2">
      <c r="A28" s="42">
        <v>43095</v>
      </c>
      <c r="B28" s="130">
        <v>-1.0457931920431431E-2</v>
      </c>
      <c r="C28" s="157">
        <f t="shared" si="0"/>
        <v>1.5885417686825062E-4</v>
      </c>
      <c r="D28" s="150">
        <f t="shared" si="1"/>
        <v>8.1201786961276074E-3</v>
      </c>
      <c r="E28" s="130">
        <f t="shared" si="2"/>
        <v>-1.8731506269699938E-2</v>
      </c>
      <c r="F28">
        <f t="shared" si="3"/>
        <v>0</v>
      </c>
      <c r="G28" s="137">
        <f t="shared" si="4"/>
        <v>-5.9234223817976051E-2</v>
      </c>
      <c r="H28" s="130">
        <f t="shared" si="5"/>
        <v>-2.1483161555800129E-2</v>
      </c>
      <c r="I28" s="2">
        <f t="shared" si="6"/>
        <v>-6.793572185769492E-2</v>
      </c>
      <c r="J28" s="130">
        <v>-5.4289756203388453E-3</v>
      </c>
    </row>
    <row r="29" spans="1:10" x14ac:dyDescent="0.2">
      <c r="A29" s="42">
        <v>43091</v>
      </c>
      <c r="B29" s="130">
        <v>-3.764312657372803E-3</v>
      </c>
      <c r="C29" s="157">
        <f t="shared" si="0"/>
        <v>1.3561607667896762E-4</v>
      </c>
      <c r="D29" s="150">
        <f t="shared" si="1"/>
        <v>8.1398061843318045E-3</v>
      </c>
      <c r="E29" s="130">
        <f t="shared" si="2"/>
        <v>-1.8800404735345815E-2</v>
      </c>
      <c r="F29">
        <f t="shared" si="3"/>
        <v>0</v>
      </c>
      <c r="G29" s="137">
        <f t="shared" si="4"/>
        <v>-5.945209989670789E-2</v>
      </c>
      <c r="H29" s="130">
        <f t="shared" si="5"/>
        <v>-2.1558711116660911E-2</v>
      </c>
      <c r="I29" s="2">
        <f t="shared" si="6"/>
        <v>-6.8174630546240497E-2</v>
      </c>
      <c r="J29" s="130">
        <v>1.3369981518302563E-3</v>
      </c>
    </row>
    <row r="30" spans="1:10" x14ac:dyDescent="0.2">
      <c r="A30" s="42">
        <v>43090</v>
      </c>
      <c r="B30" s="130">
        <v>-3.5591993025586625E-3</v>
      </c>
      <c r="C30" s="157">
        <f t="shared" si="0"/>
        <v>1.3031879709155705E-4</v>
      </c>
      <c r="D30" s="150">
        <f t="shared" si="1"/>
        <v>8.1426541759857061E-3</v>
      </c>
      <c r="E30" s="130">
        <f t="shared" si="2"/>
        <v>-1.8812327434262564E-2</v>
      </c>
      <c r="F30">
        <f t="shared" si="3"/>
        <v>0</v>
      </c>
      <c r="G30" s="137">
        <f t="shared" si="4"/>
        <v>-5.9489802781141236E-2</v>
      </c>
      <c r="H30" s="130">
        <f t="shared" si="5"/>
        <v>-2.1571598904103727E-2</v>
      </c>
      <c r="I30" s="2">
        <f t="shared" si="6"/>
        <v>-6.8215385308559917E-2</v>
      </c>
      <c r="J30" s="130">
        <v>3.186762658316715E-4</v>
      </c>
    </row>
    <row r="31" spans="1:10" x14ac:dyDescent="0.2">
      <c r="A31" s="42">
        <v>43089</v>
      </c>
      <c r="B31" s="130">
        <v>-8.0193997385806482E-4</v>
      </c>
      <c r="C31" s="157">
        <f t="shared" si="0"/>
        <v>9.2666956064224056E-5</v>
      </c>
      <c r="D31" s="150">
        <f t="shared" si="1"/>
        <v>8.1688769022759313E-3</v>
      </c>
      <c r="E31" s="130">
        <f t="shared" si="2"/>
        <v>-1.8910982458846721E-2</v>
      </c>
      <c r="F31">
        <f t="shared" si="3"/>
        <v>0</v>
      </c>
      <c r="G31" s="137">
        <f t="shared" si="4"/>
        <v>-5.9801777361447074E-2</v>
      </c>
      <c r="H31" s="130">
        <f t="shared" si="5"/>
        <v>-2.1679139928136002E-2</v>
      </c>
      <c r="I31" s="2">
        <f t="shared" si="6"/>
        <v>-6.8555459886408807E-2</v>
      </c>
      <c r="J31" s="130">
        <v>-9.8632654160398349E-4</v>
      </c>
    </row>
    <row r="32" spans="1:10" x14ac:dyDescent="0.2">
      <c r="A32" s="42">
        <v>43088</v>
      </c>
      <c r="B32" s="130">
        <v>4.9636319531514176E-4</v>
      </c>
      <c r="C32" s="157">
        <f t="shared" si="0"/>
        <v>4.8949052789607031E-5</v>
      </c>
      <c r="D32" s="150">
        <f t="shared" si="1"/>
        <v>8.1961422625255846E-3</v>
      </c>
      <c r="E32" s="130">
        <f t="shared" si="2"/>
        <v>-1.9018129074973075E-2</v>
      </c>
      <c r="F32">
        <f t="shared" si="3"/>
        <v>0</v>
      </c>
      <c r="G32" s="137">
        <f t="shared" si="4"/>
        <v>-6.0140604711986081E-2</v>
      </c>
      <c r="H32" s="130">
        <f t="shared" si="5"/>
        <v>-2.1795525857270848E-2</v>
      </c>
      <c r="I32" s="2">
        <f t="shared" si="6"/>
        <v>-6.8923504510069872E-2</v>
      </c>
      <c r="J32" s="130">
        <v>-7.9486734251290308E-3</v>
      </c>
    </row>
    <row r="33" spans="1:10" x14ac:dyDescent="0.2">
      <c r="A33" s="42">
        <v>43087</v>
      </c>
      <c r="B33" s="130">
        <v>2.0772144769007918E-3</v>
      </c>
      <c r="C33" s="157">
        <f t="shared" si="0"/>
        <v>8.7108765506398972E-5</v>
      </c>
      <c r="D33" s="150">
        <f t="shared" si="1"/>
        <v>8.2279471317393063E-3</v>
      </c>
      <c r="E33" s="130">
        <f t="shared" si="2"/>
        <v>-1.9053958552135767E-2</v>
      </c>
      <c r="F33">
        <f t="shared" si="3"/>
        <v>0</v>
      </c>
      <c r="G33" s="137">
        <f t="shared" si="4"/>
        <v>-6.0253907467193175E-2</v>
      </c>
      <c r="H33" s="130">
        <f t="shared" si="5"/>
        <v>-2.1842132934258702E-2</v>
      </c>
      <c r="I33" s="2">
        <f t="shared" si="6"/>
        <v>-6.9070889028434307E-2</v>
      </c>
      <c r="J33" s="130">
        <v>3.9684518280286201E-3</v>
      </c>
    </row>
    <row r="34" spans="1:10" x14ac:dyDescent="0.2">
      <c r="A34" s="42">
        <v>43084</v>
      </c>
      <c r="B34" s="130">
        <v>-8.7005114997187986E-3</v>
      </c>
      <c r="C34" s="157">
        <f t="shared" si="0"/>
        <v>5.0605734327961259E-5</v>
      </c>
      <c r="D34" s="150">
        <f t="shared" si="1"/>
        <v>8.287279547230051E-3</v>
      </c>
      <c r="E34" s="130">
        <f t="shared" si="2"/>
        <v>-1.9228489421952807E-2</v>
      </c>
      <c r="F34">
        <f t="shared" si="3"/>
        <v>0</v>
      </c>
      <c r="G34" s="137">
        <f t="shared" si="4"/>
        <v>-6.0805822537825363E-2</v>
      </c>
      <c r="H34" s="130">
        <f t="shared" si="5"/>
        <v>-2.203676956293054E-2</v>
      </c>
      <c r="I34" s="2">
        <f t="shared" si="6"/>
        <v>-6.9686384091133757E-2</v>
      </c>
      <c r="J34" s="130">
        <v>1.0511338669090388E-2</v>
      </c>
    </row>
    <row r="35" spans="1:10" x14ac:dyDescent="0.2">
      <c r="A35" s="42">
        <v>43083</v>
      </c>
      <c r="B35" s="130">
        <v>5.9997008892681263E-3</v>
      </c>
      <c r="C35" s="157">
        <f t="shared" si="0"/>
        <v>9.1414932287947352E-5</v>
      </c>
      <c r="D35" s="150">
        <f t="shared" si="1"/>
        <v>8.3418325818099825E-3</v>
      </c>
      <c r="E35" s="130">
        <f t="shared" si="2"/>
        <v>-1.9314589560010323E-2</v>
      </c>
      <c r="F35">
        <f t="shared" si="3"/>
        <v>0</v>
      </c>
      <c r="G35" s="137">
        <f t="shared" si="4"/>
        <v>-6.1078095080942058E-2</v>
      </c>
      <c r="H35" s="130">
        <f t="shared" si="5"/>
        <v>-2.2141355888496004E-2</v>
      </c>
      <c r="I35" s="2">
        <f t="shared" si="6"/>
        <v>-7.0017115092028515E-2</v>
      </c>
      <c r="J35" s="130">
        <v>2.2096553030246423E-3</v>
      </c>
    </row>
    <row r="36" spans="1:10" x14ac:dyDescent="0.2">
      <c r="A36" s="42">
        <v>43082</v>
      </c>
      <c r="B36" s="130">
        <v>-3.5686429419831134E-3</v>
      </c>
      <c r="C36" s="157">
        <f t="shared" si="0"/>
        <v>7.8186467286389081E-5</v>
      </c>
      <c r="D36" s="150">
        <f t="shared" si="1"/>
        <v>8.3502987112133182E-3</v>
      </c>
      <c r="E36" s="130">
        <f t="shared" si="2"/>
        <v>-1.9347513187150688E-2</v>
      </c>
      <c r="F36">
        <f t="shared" si="3"/>
        <v>0</v>
      </c>
      <c r="G36" s="137">
        <f t="shared" si="4"/>
        <v>-6.118220873153974E-2</v>
      </c>
      <c r="H36" s="130">
        <f t="shared" si="5"/>
        <v>-2.2177148401974621E-2</v>
      </c>
      <c r="I36" s="2">
        <f t="shared" si="6"/>
        <v>-7.0130300957803218E-2</v>
      </c>
      <c r="J36" s="130">
        <v>4.5497468347910266E-3</v>
      </c>
    </row>
    <row r="37" spans="1:10" x14ac:dyDescent="0.2">
      <c r="A37" s="42">
        <v>43081</v>
      </c>
      <c r="B37" s="130">
        <v>3.4541471368572255E-3</v>
      </c>
      <c r="C37" s="157">
        <f t="shared" si="0"/>
        <v>2.2722625538454988E-6</v>
      </c>
      <c r="D37" s="150">
        <f t="shared" si="1"/>
        <v>8.4062564368484437E-3</v>
      </c>
      <c r="E37" s="130">
        <f t="shared" si="2"/>
        <v>-1.9553604527950665E-2</v>
      </c>
      <c r="F37">
        <f t="shared" si="3"/>
        <v>0</v>
      </c>
      <c r="G37" s="137">
        <f t="shared" si="4"/>
        <v>-6.1833926774505658E-2</v>
      </c>
      <c r="H37" s="130">
        <f t="shared" si="5"/>
        <v>-2.2402201932808112E-2</v>
      </c>
      <c r="I37" s="2">
        <f t="shared" si="6"/>
        <v>-7.0841982710699983E-2</v>
      </c>
      <c r="J37" s="130">
        <v>-2.3278479151036258E-3</v>
      </c>
    </row>
    <row r="38" spans="1:10" x14ac:dyDescent="0.2">
      <c r="A38" s="42">
        <v>43080</v>
      </c>
      <c r="B38" s="130">
        <v>-7.2374532444503068E-3</v>
      </c>
      <c r="C38" s="157">
        <f t="shared" si="0"/>
        <v>-2.5676498098816217E-5</v>
      </c>
      <c r="D38" s="150">
        <f t="shared" si="1"/>
        <v>8.4420547170990044E-3</v>
      </c>
      <c r="E38" s="130">
        <f t="shared" si="2"/>
        <v>-1.9664832541758537E-2</v>
      </c>
      <c r="F38">
        <f t="shared" si="3"/>
        <v>0</v>
      </c>
      <c r="G38" s="137">
        <f t="shared" si="4"/>
        <v>-6.2185660637755193E-2</v>
      </c>
      <c r="H38" s="130">
        <f t="shared" si="5"/>
        <v>-2.2525560779048492E-2</v>
      </c>
      <c r="I38" s="2">
        <f t="shared" si="6"/>
        <v>-7.1232077634350091E-2</v>
      </c>
      <c r="J38" s="130">
        <v>4.8598015127874986E-3</v>
      </c>
    </row>
    <row r="39" spans="1:10" x14ac:dyDescent="0.2">
      <c r="A39" s="42">
        <v>43077</v>
      </c>
      <c r="B39" s="130">
        <v>-6.9597235273101627E-3</v>
      </c>
      <c r="C39" s="157">
        <f t="shared" si="0"/>
        <v>-5.5701781854873332E-6</v>
      </c>
      <c r="D39" s="150">
        <f t="shared" si="1"/>
        <v>8.4315013587347547E-3</v>
      </c>
      <c r="E39" s="130">
        <f t="shared" si="2"/>
        <v>-1.9620175439050543E-2</v>
      </c>
      <c r="F39">
        <f t="shared" si="3"/>
        <v>0</v>
      </c>
      <c r="G39" s="137">
        <f t="shared" si="4"/>
        <v>-6.204444247949386E-2</v>
      </c>
      <c r="H39" s="130">
        <f t="shared" si="5"/>
        <v>-2.2477327498350356E-2</v>
      </c>
      <c r="I39" s="2">
        <f t="shared" si="6"/>
        <v>-7.1079550608321745E-2</v>
      </c>
      <c r="J39" s="130">
        <v>8.6953771901363674E-3</v>
      </c>
    </row>
    <row r="40" spans="1:10" x14ac:dyDescent="0.2">
      <c r="A40" s="42">
        <v>43076</v>
      </c>
      <c r="B40" s="130">
        <v>5.8111178208272831E-3</v>
      </c>
      <c r="C40" s="157">
        <f t="shared" si="0"/>
        <v>-8.4543194615438463E-5</v>
      </c>
      <c r="D40" s="150">
        <f t="shared" si="1"/>
        <v>8.4699167601578543E-3</v>
      </c>
      <c r="E40" s="130">
        <f t="shared" si="2"/>
        <v>-1.9788516042911548E-2</v>
      </c>
      <c r="F40">
        <f t="shared" si="3"/>
        <v>0</v>
      </c>
      <c r="G40" s="137">
        <f t="shared" si="4"/>
        <v>-6.2576782210382778E-2</v>
      </c>
      <c r="H40" s="130">
        <f t="shared" si="5"/>
        <v>-2.2658685788933444E-2</v>
      </c>
      <c r="I40" s="2">
        <f t="shared" si="6"/>
        <v>-7.1653055879118965E-2</v>
      </c>
      <c r="J40" s="130">
        <v>-1.6710067569969947E-3</v>
      </c>
    </row>
    <row r="41" spans="1:10" x14ac:dyDescent="0.2">
      <c r="A41" s="42">
        <v>43075</v>
      </c>
      <c r="B41" s="130">
        <v>3.6649983521647805E-3</v>
      </c>
      <c r="C41" s="157">
        <f t="shared" si="0"/>
        <v>-1.1293065161774384E-4</v>
      </c>
      <c r="D41" s="150">
        <f t="shared" si="1"/>
        <v>8.4692877812856948E-3</v>
      </c>
      <c r="E41" s="130">
        <f t="shared" si="2"/>
        <v>-1.9815440276251789E-2</v>
      </c>
      <c r="F41">
        <f t="shared" si="3"/>
        <v>0</v>
      </c>
      <c r="G41" s="137">
        <f t="shared" si="4"/>
        <v>-6.2661924111991771E-2</v>
      </c>
      <c r="H41" s="130">
        <f t="shared" si="5"/>
        <v>-2.2685396882501374E-2</v>
      </c>
      <c r="I41" s="2">
        <f t="shared" si="6"/>
        <v>-7.1737523773587497E-2</v>
      </c>
      <c r="J41" s="130">
        <v>4.9181227039058828E-3</v>
      </c>
    </row>
    <row r="42" spans="1:10" x14ac:dyDescent="0.2">
      <c r="A42" s="42">
        <v>43074</v>
      </c>
      <c r="B42" s="130">
        <v>-3.5514587551083586E-3</v>
      </c>
      <c r="C42" s="157">
        <f t="shared" si="0"/>
        <v>-1.0410800614692459E-4</v>
      </c>
      <c r="D42" s="150">
        <f t="shared" si="1"/>
        <v>8.4668492021210962E-3</v>
      </c>
      <c r="E42" s="130">
        <f t="shared" si="2"/>
        <v>-1.9800944647325725E-2</v>
      </c>
      <c r="F42">
        <f t="shared" si="3"/>
        <v>0</v>
      </c>
      <c r="G42" s="137">
        <f t="shared" si="4"/>
        <v>-6.2616084908468789E-2</v>
      </c>
      <c r="H42" s="130">
        <f t="shared" si="5"/>
        <v>-2.2670074901163632E-2</v>
      </c>
      <c r="I42" s="2">
        <f t="shared" si="6"/>
        <v>-7.1689071414293634E-2</v>
      </c>
      <c r="J42" s="130">
        <v>2.5763435653958365E-3</v>
      </c>
    </row>
    <row r="43" spans="1:10" x14ac:dyDescent="0.2">
      <c r="A43" s="42">
        <v>43073</v>
      </c>
      <c r="B43" s="130">
        <v>-1.059201914801729E-3</v>
      </c>
      <c r="C43" s="157">
        <f t="shared" si="0"/>
        <v>-5.9416586819693209E-5</v>
      </c>
      <c r="D43" s="150">
        <f t="shared" si="1"/>
        <v>8.4914752356382902E-3</v>
      </c>
      <c r="E43" s="130">
        <f t="shared" si="2"/>
        <v>-1.9813541948717275E-2</v>
      </c>
      <c r="F43">
        <f t="shared" si="3"/>
        <v>0</v>
      </c>
      <c r="G43" s="137">
        <f t="shared" si="4"/>
        <v>-6.2655921073237697E-2</v>
      </c>
      <c r="H43" s="130">
        <f t="shared" si="5"/>
        <v>-2.2691017136557131E-2</v>
      </c>
      <c r="I43" s="2">
        <f t="shared" si="6"/>
        <v>-7.1755296577432487E-2</v>
      </c>
      <c r="J43" s="130">
        <v>-1.4548379411760369E-2</v>
      </c>
    </row>
    <row r="44" spans="1:10" x14ac:dyDescent="0.2">
      <c r="A44" s="42">
        <v>43070</v>
      </c>
      <c r="B44" s="130">
        <v>3.1556916950648255E-3</v>
      </c>
      <c r="C44" s="157">
        <f t="shared" si="0"/>
        <v>-5.3865935109924607E-5</v>
      </c>
      <c r="D44" s="150">
        <f t="shared" si="1"/>
        <v>8.4940420190782531E-3</v>
      </c>
      <c r="E44" s="130">
        <f t="shared" si="2"/>
        <v>-1.9813962528206188E-2</v>
      </c>
      <c r="F44">
        <f t="shared" si="3"/>
        <v>0</v>
      </c>
      <c r="G44" s="137">
        <f t="shared" si="4"/>
        <v>-6.2657251062359809E-2</v>
      </c>
      <c r="H44" s="130">
        <f t="shared" si="5"/>
        <v>-2.2692307512572105E-2</v>
      </c>
      <c r="I44" s="2">
        <f t="shared" si="6"/>
        <v>-7.1759377104677849E-2</v>
      </c>
      <c r="J44" s="130">
        <v>-3.1525711139276115E-3</v>
      </c>
    </row>
    <row r="45" spans="1:10" x14ac:dyDescent="0.2">
      <c r="A45" s="42">
        <v>43069</v>
      </c>
      <c r="B45" s="130">
        <v>5.9979510405101773E-3</v>
      </c>
      <c r="C45" s="157">
        <f t="shared" si="0"/>
        <v>-1.3359445563511924E-4</v>
      </c>
      <c r="D45" s="150">
        <f t="shared" si="1"/>
        <v>8.5312234101248222E-3</v>
      </c>
      <c r="E45" s="130">
        <f t="shared" si="2"/>
        <v>-1.9980187898746452E-2</v>
      </c>
      <c r="F45">
        <f t="shared" si="3"/>
        <v>0</v>
      </c>
      <c r="G45" s="137">
        <f t="shared" si="4"/>
        <v>-6.3182901838172503E-2</v>
      </c>
      <c r="H45" s="130">
        <f t="shared" si="5"/>
        <v>-2.2871132405246856E-2</v>
      </c>
      <c r="I45" s="2">
        <f t="shared" si="6"/>
        <v>-7.2324871067865226E-2</v>
      </c>
      <c r="J45" s="130">
        <v>8.2136917147839408E-3</v>
      </c>
    </row>
    <row r="46" spans="1:10" x14ac:dyDescent="0.2">
      <c r="A46" s="42">
        <v>43068</v>
      </c>
      <c r="B46" s="130">
        <v>8.9173379156067163E-3</v>
      </c>
      <c r="C46" s="157">
        <f t="shared" si="0"/>
        <v>-1.2575296198059598E-4</v>
      </c>
      <c r="D46" s="150">
        <f t="shared" si="1"/>
        <v>8.5404788674436662E-3</v>
      </c>
      <c r="E46" s="130">
        <f t="shared" si="2"/>
        <v>-1.9993877818548896E-2</v>
      </c>
      <c r="F46" s="135">
        <f t="shared" si="3"/>
        <v>1</v>
      </c>
      <c r="G46" s="137">
        <f t="shared" si="4"/>
        <v>-6.322619316573326E-2</v>
      </c>
      <c r="H46" s="130">
        <f t="shared" si="5"/>
        <v>-2.2887958688054318E-2</v>
      </c>
      <c r="I46" s="2">
        <f t="shared" si="6"/>
        <v>-7.2378080446090939E-2</v>
      </c>
      <c r="J46" s="130">
        <v>-2.4314626438951263E-2</v>
      </c>
    </row>
    <row r="47" spans="1:10" x14ac:dyDescent="0.2">
      <c r="A47" s="42">
        <v>43067</v>
      </c>
      <c r="B47" s="130">
        <v>2.8235898281680946E-4</v>
      </c>
      <c r="C47" s="157">
        <f t="shared" si="0"/>
        <v>-1.5631555653504881E-4</v>
      </c>
      <c r="D47" s="150">
        <f t="shared" si="1"/>
        <v>8.5527843519032209E-3</v>
      </c>
      <c r="E47" s="130">
        <f t="shared" si="2"/>
        <v>-2.0053067250714877E-2</v>
      </c>
      <c r="F47">
        <f t="shared" si="3"/>
        <v>0</v>
      </c>
      <c r="G47" s="137">
        <f t="shared" si="4"/>
        <v>-6.3413366584789799E-2</v>
      </c>
      <c r="H47" s="130">
        <f t="shared" si="5"/>
        <v>-2.2951318034778616E-2</v>
      </c>
      <c r="I47" s="2">
        <f t="shared" si="6"/>
        <v>-7.2578440292800056E-2</v>
      </c>
      <c r="J47" s="130">
        <v>6.0877404395035424E-3</v>
      </c>
    </row>
    <row r="48" spans="1:10" x14ac:dyDescent="0.2">
      <c r="A48" s="42">
        <v>43066</v>
      </c>
      <c r="B48" s="130">
        <v>2.9527875170400151E-4</v>
      </c>
      <c r="C48" s="157">
        <f t="shared" si="0"/>
        <v>-1.1024474129595928E-4</v>
      </c>
      <c r="D48" s="150">
        <f t="shared" si="1"/>
        <v>8.5864295041474838E-3</v>
      </c>
      <c r="E48" s="130">
        <f t="shared" si="2"/>
        <v>-2.0085266763871006E-2</v>
      </c>
      <c r="F48">
        <f t="shared" si="3"/>
        <v>0</v>
      </c>
      <c r="G48" s="137">
        <f t="shared" si="4"/>
        <v>-6.3515190385911718E-2</v>
      </c>
      <c r="H48" s="130">
        <f t="shared" si="5"/>
        <v>-2.2994918757746636E-2</v>
      </c>
      <c r="I48" s="2">
        <f t="shared" si="6"/>
        <v>-7.2716317885009013E-2</v>
      </c>
      <c r="J48" s="130">
        <v>2.5551104455967472E-3</v>
      </c>
    </row>
    <row r="49" spans="1:10" x14ac:dyDescent="0.2">
      <c r="A49" s="42">
        <v>43063</v>
      </c>
      <c r="B49" s="130">
        <v>4.3665879662291843E-4</v>
      </c>
      <c r="C49" s="157">
        <f t="shared" si="0"/>
        <v>-6.8376733842709876E-5</v>
      </c>
      <c r="D49" s="150">
        <f t="shared" si="1"/>
        <v>8.6147831067823529E-3</v>
      </c>
      <c r="E49" s="130">
        <f t="shared" si="2"/>
        <v>-2.0109359099628788E-2</v>
      </c>
      <c r="F49">
        <f t="shared" si="3"/>
        <v>0</v>
      </c>
      <c r="G49" s="137">
        <f t="shared" si="4"/>
        <v>-6.3591377041059841E-2</v>
      </c>
      <c r="H49" s="130">
        <f t="shared" si="5"/>
        <v>-2.3028619175233876E-2</v>
      </c>
      <c r="I49" s="2">
        <f t="shared" si="6"/>
        <v>-7.2822887962367258E-2</v>
      </c>
      <c r="J49" s="130">
        <v>5.2252544215804176E-3</v>
      </c>
    </row>
    <row r="50" spans="1:10" x14ac:dyDescent="0.2">
      <c r="A50" s="42">
        <v>43061</v>
      </c>
      <c r="B50" s="130">
        <v>-5.9554860671110063E-3</v>
      </c>
      <c r="C50" s="157">
        <f t="shared" si="0"/>
        <v>-8.5667667728795587E-5</v>
      </c>
      <c r="D50" s="150">
        <f t="shared" si="1"/>
        <v>8.6310039027569976E-3</v>
      </c>
      <c r="E50" s="130">
        <f t="shared" si="2"/>
        <v>-2.0164385247745737E-2</v>
      </c>
      <c r="F50">
        <f t="shared" si="3"/>
        <v>0</v>
      </c>
      <c r="G50" s="137">
        <f t="shared" si="4"/>
        <v>-6.376538499997518E-2</v>
      </c>
      <c r="H50" s="130">
        <f t="shared" si="5"/>
        <v>-2.3089142005216914E-2</v>
      </c>
      <c r="I50" s="2">
        <f t="shared" si="6"/>
        <v>-7.3014277955552792E-2</v>
      </c>
      <c r="J50" s="130">
        <v>2.7835919179464872E-3</v>
      </c>
    </row>
    <row r="51" spans="1:10" x14ac:dyDescent="0.2">
      <c r="A51" s="42">
        <v>43060</v>
      </c>
      <c r="B51" s="130">
        <v>-4.3067815451576889E-3</v>
      </c>
      <c r="C51" s="157">
        <f t="shared" si="0"/>
        <v>-6.2721307526752935E-5</v>
      </c>
      <c r="D51" s="150">
        <f t="shared" si="1"/>
        <v>8.6274228548570246E-3</v>
      </c>
      <c r="E51" s="130">
        <f t="shared" si="2"/>
        <v>-2.0133108124374754E-2</v>
      </c>
      <c r="F51">
        <f t="shared" si="3"/>
        <v>0</v>
      </c>
      <c r="G51" s="137">
        <f t="shared" si="4"/>
        <v>-6.3666478051464789E-2</v>
      </c>
      <c r="H51" s="130">
        <f t="shared" si="5"/>
        <v>-2.3056651385228121E-2</v>
      </c>
      <c r="I51" s="2">
        <f t="shared" si="6"/>
        <v>-7.2911533593797206E-2</v>
      </c>
      <c r="J51" s="130">
        <v>1.2156591853351155E-2</v>
      </c>
    </row>
    <row r="52" spans="1:10" x14ac:dyDescent="0.2">
      <c r="A52" s="42">
        <v>43059</v>
      </c>
      <c r="B52" s="130">
        <v>7.3633430577425552E-3</v>
      </c>
      <c r="C52" s="157">
        <f t="shared" si="0"/>
        <v>-1.2556913772040354E-4</v>
      </c>
      <c r="D52" s="150">
        <f t="shared" si="1"/>
        <v>8.6307962767404496E-3</v>
      </c>
      <c r="E52" s="130">
        <f t="shared" si="2"/>
        <v>-2.0203803707395152E-2</v>
      </c>
      <c r="F52">
        <f t="shared" si="3"/>
        <v>0</v>
      </c>
      <c r="G52" s="137">
        <f t="shared" si="4"/>
        <v>-6.389003711432277E-2</v>
      </c>
      <c r="H52" s="130">
        <f t="shared" si="5"/>
        <v>-2.3128490107396704E-2</v>
      </c>
      <c r="I52" s="2">
        <f t="shared" si="6"/>
        <v>-7.3138707580045967E-2</v>
      </c>
      <c r="J52" s="130">
        <v>5.3591003113053024E-5</v>
      </c>
    </row>
    <row r="53" spans="1:10" x14ac:dyDescent="0.2">
      <c r="A53" s="42">
        <v>43056</v>
      </c>
      <c r="B53" s="130">
        <v>-8.9894836198563845E-3</v>
      </c>
      <c r="C53" s="157">
        <f t="shared" si="0"/>
        <v>-8.8813061012331721E-5</v>
      </c>
      <c r="D53" s="150">
        <f t="shared" si="1"/>
        <v>8.612601070744897E-3</v>
      </c>
      <c r="E53" s="130">
        <f t="shared" si="2"/>
        <v>-2.0124719251901589E-2</v>
      </c>
      <c r="F53">
        <f t="shared" si="3"/>
        <v>0</v>
      </c>
      <c r="G53" s="137">
        <f t="shared" si="4"/>
        <v>-6.3639950107448898E-2</v>
      </c>
      <c r="H53" s="130">
        <f t="shared" si="5"/>
        <v>-2.3043239908927163E-2</v>
      </c>
      <c r="I53" s="2">
        <f t="shared" si="6"/>
        <v>-7.2869122781900816E-2</v>
      </c>
      <c r="J53" s="130">
        <v>-8.5371989529119709E-3</v>
      </c>
    </row>
    <row r="54" spans="1:10" x14ac:dyDescent="0.2">
      <c r="A54" s="42">
        <v>43055</v>
      </c>
      <c r="B54" s="130">
        <v>-7.1212489232124606E-3</v>
      </c>
      <c r="C54" s="157">
        <f t="shared" si="0"/>
        <v>-3.4460439006086257E-5</v>
      </c>
      <c r="D54" s="150">
        <f t="shared" si="1"/>
        <v>8.6112629256233988E-3</v>
      </c>
      <c r="E54" s="130">
        <f t="shared" si="2"/>
        <v>-2.0067253638836789E-2</v>
      </c>
      <c r="F54">
        <f t="shared" si="3"/>
        <v>0</v>
      </c>
      <c r="G54" s="137">
        <f t="shared" si="4"/>
        <v>-6.34582278830262E-2</v>
      </c>
      <c r="H54" s="130">
        <f t="shared" si="5"/>
        <v>-2.2985320843514213E-2</v>
      </c>
      <c r="I54" s="2">
        <f t="shared" si="6"/>
        <v>-7.2685966615247607E-2</v>
      </c>
      <c r="J54" s="130">
        <v>1.0642468362011635E-2</v>
      </c>
    </row>
    <row r="55" spans="1:10" x14ac:dyDescent="0.2">
      <c r="A55" s="42">
        <v>43054</v>
      </c>
      <c r="B55" s="130">
        <v>-3.1334378281449565E-3</v>
      </c>
      <c r="C55" s="157">
        <f t="shared" si="0"/>
        <v>-1.3951602715195585E-4</v>
      </c>
      <c r="D55" s="150">
        <f t="shared" si="1"/>
        <v>8.8084513738050096E-3</v>
      </c>
      <c r="E55" s="130">
        <f t="shared" si="2"/>
        <v>-2.0631038154195366E-2</v>
      </c>
      <c r="F55">
        <f t="shared" si="3"/>
        <v>0</v>
      </c>
      <c r="G55" s="137">
        <f t="shared" si="4"/>
        <v>-6.5241071061093489E-2</v>
      </c>
      <c r="H55" s="130">
        <f t="shared" si="5"/>
        <v>-2.3615925887841636E-2</v>
      </c>
      <c r="I55" s="2">
        <f t="shared" si="6"/>
        <v>-7.4680114859313709E-2</v>
      </c>
      <c r="J55" s="130">
        <v>-1.1087122276077561E-2</v>
      </c>
    </row>
    <row r="56" spans="1:10" x14ac:dyDescent="0.2">
      <c r="A56" s="42">
        <v>43053</v>
      </c>
      <c r="B56" s="130">
        <v>2.1475340993924973E-2</v>
      </c>
      <c r="C56" s="157">
        <f t="shared" si="0"/>
        <v>-2.4145178232453922E-4</v>
      </c>
      <c r="D56" s="150">
        <f t="shared" si="1"/>
        <v>8.7053496202788676E-3</v>
      </c>
      <c r="E56" s="130">
        <f t="shared" si="2"/>
        <v>-2.0493123364242524E-2</v>
      </c>
      <c r="F56">
        <f t="shared" si="3"/>
        <v>0</v>
      </c>
      <c r="G56" s="137">
        <f t="shared" si="4"/>
        <v>-6.48049462018188E-2</v>
      </c>
      <c r="H56" s="130">
        <f t="shared" si="5"/>
        <v>-2.3443073383373755E-2</v>
      </c>
      <c r="I56" s="2">
        <f t="shared" si="6"/>
        <v>-7.4133507245930777E-2</v>
      </c>
      <c r="J56" s="130">
        <v>-1.0253129730975301E-3</v>
      </c>
    </row>
    <row r="57" spans="1:10" x14ac:dyDescent="0.2">
      <c r="A57" s="42">
        <v>43052</v>
      </c>
      <c r="B57" s="130">
        <v>-2.2055532438800813E-3</v>
      </c>
      <c r="C57" s="157">
        <f t="shared" si="0"/>
        <v>-2.1771596463133621E-4</v>
      </c>
      <c r="D57" s="150">
        <f t="shared" si="1"/>
        <v>8.7081269783327898E-3</v>
      </c>
      <c r="E57" s="130">
        <f t="shared" si="2"/>
        <v>-2.0475848647553512E-2</v>
      </c>
      <c r="F57">
        <f t="shared" si="3"/>
        <v>0</v>
      </c>
      <c r="G57" s="137">
        <f t="shared" si="4"/>
        <v>-6.4750318751147395E-2</v>
      </c>
      <c r="H57" s="130">
        <f t="shared" si="5"/>
        <v>-2.3426739819860858E-2</v>
      </c>
      <c r="I57" s="2">
        <f t="shared" si="6"/>
        <v>-7.4081855982922995E-2</v>
      </c>
      <c r="J57" s="130">
        <v>5.1132356951951088E-3</v>
      </c>
    </row>
    <row r="58" spans="1:10" x14ac:dyDescent="0.2">
      <c r="A58" s="42">
        <v>43049</v>
      </c>
      <c r="B58" s="130">
        <v>1.9360097334334872E-3</v>
      </c>
      <c r="C58" s="157">
        <f t="shared" si="0"/>
        <v>-6.641055976386045E-5</v>
      </c>
      <c r="D58" s="150">
        <f t="shared" si="1"/>
        <v>9.069450411200327E-3</v>
      </c>
      <c r="E58" s="130">
        <f t="shared" si="2"/>
        <v>-2.1165107242578571E-2</v>
      </c>
      <c r="F58">
        <f t="shared" si="3"/>
        <v>0</v>
      </c>
      <c r="G58" s="137">
        <f t="shared" si="4"/>
        <v>-6.6929945808274188E-2</v>
      </c>
      <c r="H58" s="130">
        <f t="shared" si="5"/>
        <v>-2.4238438766416105E-2</v>
      </c>
      <c r="I58" s="2">
        <f t="shared" si="6"/>
        <v>-7.664867342839686E-2</v>
      </c>
      <c r="J58" s="130">
        <v>-2.9280456295465991E-3</v>
      </c>
    </row>
    <row r="59" spans="1:10" x14ac:dyDescent="0.2">
      <c r="A59" s="42">
        <v>43048</v>
      </c>
      <c r="B59" s="130">
        <v>3.0333433710747217E-3</v>
      </c>
      <c r="C59" s="157">
        <f t="shared" si="0"/>
        <v>-6.9874345677296549E-5</v>
      </c>
      <c r="D59" s="150">
        <f t="shared" si="1"/>
        <v>9.068428468549496E-3</v>
      </c>
      <c r="E59" s="130">
        <f t="shared" si="2"/>
        <v>-2.1166193634378855E-2</v>
      </c>
      <c r="F59">
        <f t="shared" si="3"/>
        <v>0</v>
      </c>
      <c r="G59" s="137">
        <f t="shared" si="4"/>
        <v>-6.6933381280794416E-2</v>
      </c>
      <c r="H59" s="130">
        <f t="shared" si="5"/>
        <v>-2.4239178856244169E-2</v>
      </c>
      <c r="I59" s="2">
        <f t="shared" si="6"/>
        <v>-7.6651013797926673E-2</v>
      </c>
      <c r="J59" s="130">
        <v>-4.3115056618452628E-3</v>
      </c>
    </row>
    <row r="60" spans="1:10" x14ac:dyDescent="0.2">
      <c r="A60" s="42">
        <v>43047</v>
      </c>
      <c r="B60" s="130">
        <v>-6.2238335557634359E-3</v>
      </c>
      <c r="C60" s="157">
        <f t="shared" si="0"/>
        <v>-3.6987113189573725E-5</v>
      </c>
      <c r="D60" s="150">
        <f t="shared" si="1"/>
        <v>9.0610465470079785E-3</v>
      </c>
      <c r="E60" s="130">
        <f t="shared" si="2"/>
        <v>-2.1116133484406687E-2</v>
      </c>
      <c r="F60">
        <f t="shared" si="3"/>
        <v>0</v>
      </c>
      <c r="G60" s="137">
        <f t="shared" si="4"/>
        <v>-6.6775077186872756E-2</v>
      </c>
      <c r="H60" s="130">
        <f t="shared" si="5"/>
        <v>-2.4186617221490517E-2</v>
      </c>
      <c r="I60" s="2">
        <f t="shared" si="6"/>
        <v>-7.648479931456327E-2</v>
      </c>
      <c r="J60" s="130">
        <v>5.9945919357192439E-3</v>
      </c>
    </row>
    <row r="61" spans="1:10" x14ac:dyDescent="0.2">
      <c r="A61" s="42">
        <v>43046</v>
      </c>
      <c r="B61" s="130">
        <v>1.8124342408105888E-2</v>
      </c>
      <c r="C61" s="157">
        <f t="shared" si="0"/>
        <v>-1.9788033630775202E-4</v>
      </c>
      <c r="D61" s="150">
        <f t="shared" si="1"/>
        <v>9.0971777087804611E-3</v>
      </c>
      <c r="E61" s="130">
        <f t="shared" si="2"/>
        <v>-2.1361080358900907E-2</v>
      </c>
      <c r="F61">
        <f t="shared" si="3"/>
        <v>0</v>
      </c>
      <c r="G61" s="137">
        <f t="shared" si="4"/>
        <v>-6.7549667216013881E-2</v>
      </c>
      <c r="H61" s="130">
        <f t="shared" si="5"/>
        <v>-2.4443807730762334E-2</v>
      </c>
      <c r="I61" s="2">
        <f t="shared" si="6"/>
        <v>-7.7298107116440862E-2</v>
      </c>
      <c r="J61" s="130">
        <v>-1.458661370814531E-3</v>
      </c>
    </row>
    <row r="62" spans="1:10" x14ac:dyDescent="0.2">
      <c r="A62" s="42">
        <v>43045</v>
      </c>
      <c r="B62" s="130">
        <v>-5.9096837252278775E-3</v>
      </c>
      <c r="C62" s="157">
        <f t="shared" si="0"/>
        <v>-1.0277161691018419E-4</v>
      </c>
      <c r="D62" s="150">
        <f t="shared" si="1"/>
        <v>9.16227796418621E-3</v>
      </c>
      <c r="E62" s="130">
        <f t="shared" si="2"/>
        <v>-2.1417417480266016E-2</v>
      </c>
      <c r="F62">
        <f t="shared" si="3"/>
        <v>0</v>
      </c>
      <c r="G62" s="137">
        <f t="shared" si="4"/>
        <v>-6.772782083634496E-2</v>
      </c>
      <c r="H62" s="130">
        <f t="shared" si="5"/>
        <v>-2.4522205137820309E-2</v>
      </c>
      <c r="I62" s="2">
        <f t="shared" si="6"/>
        <v>-7.7546021485395425E-2</v>
      </c>
      <c r="J62" s="130">
        <v>3.339228395053846E-3</v>
      </c>
    </row>
    <row r="63" spans="1:10" x14ac:dyDescent="0.2">
      <c r="A63" s="42">
        <v>43042</v>
      </c>
      <c r="B63" s="130">
        <v>1.5675181794551726E-2</v>
      </c>
      <c r="C63" s="157">
        <f t="shared" si="0"/>
        <v>-1.0955698163964233E-4</v>
      </c>
      <c r="D63" s="150">
        <f t="shared" si="1"/>
        <v>9.151173065280899E-3</v>
      </c>
      <c r="E63" s="130">
        <f t="shared" si="2"/>
        <v>-2.1398368987035666E-2</v>
      </c>
      <c r="F63">
        <f t="shared" si="3"/>
        <v>0</v>
      </c>
      <c r="G63" s="137">
        <f t="shared" si="4"/>
        <v>-6.7667584211742765E-2</v>
      </c>
      <c r="H63" s="130">
        <f t="shared" si="5"/>
        <v>-2.449939356807183E-2</v>
      </c>
      <c r="I63" s="2">
        <f t="shared" si="6"/>
        <v>-7.7473884967986434E-2</v>
      </c>
      <c r="J63" s="130">
        <v>9.4678351543977801E-3</v>
      </c>
    </row>
    <row r="64" spans="1:10" x14ac:dyDescent="0.2">
      <c r="A64" s="42">
        <v>43041</v>
      </c>
      <c r="B64" s="130">
        <v>-1.5118176138849446E-2</v>
      </c>
      <c r="C64" s="157">
        <f t="shared" si="0"/>
        <v>-1.7494770935323971E-5</v>
      </c>
      <c r="D64" s="150">
        <f t="shared" si="1"/>
        <v>9.11621187441926E-3</v>
      </c>
      <c r="E64" s="130">
        <f t="shared" si="2"/>
        <v>-2.1224974884296435E-2</v>
      </c>
      <c r="F64">
        <f t="shared" si="3"/>
        <v>0</v>
      </c>
      <c r="G64" s="137">
        <f t="shared" si="4"/>
        <v>-6.7119263914245553E-2</v>
      </c>
      <c r="H64" s="130">
        <f t="shared" si="5"/>
        <v>-2.4314152294322849E-2</v>
      </c>
      <c r="I64" s="2">
        <f t="shared" si="6"/>
        <v>-7.6888100626268899E-2</v>
      </c>
      <c r="J64" s="130">
        <v>2.2982311847459394E-3</v>
      </c>
    </row>
    <row r="65" spans="1:10" x14ac:dyDescent="0.2">
      <c r="A65" s="42">
        <v>43040</v>
      </c>
      <c r="B65" s="130">
        <v>-4.1248369436958669E-3</v>
      </c>
      <c r="C65" s="157">
        <f t="shared" si="0"/>
        <v>-1.6894356772208662E-6</v>
      </c>
      <c r="D65" s="150">
        <f t="shared" si="1"/>
        <v>9.1125143400611099E-3</v>
      </c>
      <c r="E65" s="130">
        <f t="shared" si="2"/>
        <v>-2.1200567797845057E-2</v>
      </c>
      <c r="F65">
        <f t="shared" si="3"/>
        <v>0</v>
      </c>
      <c r="G65" s="137">
        <f t="shared" si="4"/>
        <v>-6.7042081930010558E-2</v>
      </c>
      <c r="H65" s="130">
        <f t="shared" si="5"/>
        <v>-2.4288492237913184E-2</v>
      </c>
      <c r="I65" s="2">
        <f t="shared" si="6"/>
        <v>-7.6806956403125945E-2</v>
      </c>
      <c r="J65" s="130">
        <v>3.9347994924973477E-5</v>
      </c>
    </row>
    <row r="66" spans="1:10" x14ac:dyDescent="0.2">
      <c r="A66" s="42">
        <v>43039</v>
      </c>
      <c r="B66" s="130">
        <v>1.1864259936466124E-2</v>
      </c>
      <c r="C66" s="157">
        <f t="shared" si="0"/>
        <v>-4.7643082023986122E-6</v>
      </c>
      <c r="D66" s="150">
        <f t="shared" si="1"/>
        <v>9.1086243158338444E-3</v>
      </c>
      <c r="E66" s="130">
        <f t="shared" si="2"/>
        <v>-2.1194593120779169E-2</v>
      </c>
      <c r="F66">
        <f t="shared" si="3"/>
        <v>0</v>
      </c>
      <c r="G66" s="137">
        <f t="shared" si="4"/>
        <v>-6.7023188342198378E-2</v>
      </c>
      <c r="H66" s="130">
        <f t="shared" si="5"/>
        <v>-2.4281199362550365E-2</v>
      </c>
      <c r="I66" s="2">
        <f t="shared" si="6"/>
        <v>-7.6783894306287709E-2</v>
      </c>
      <c r="J66" s="130">
        <v>-1.7061282638271835E-3</v>
      </c>
    </row>
    <row r="67" spans="1:10" x14ac:dyDescent="0.2">
      <c r="A67" s="42">
        <v>43038</v>
      </c>
      <c r="B67" s="130">
        <v>4.161056996340692E-3</v>
      </c>
      <c r="C67" s="157">
        <f t="shared" si="0"/>
        <v>-8.3244262278628268E-7</v>
      </c>
      <c r="D67" s="150">
        <f t="shared" si="1"/>
        <v>9.1106433444738035E-3</v>
      </c>
      <c r="E67" s="130">
        <f t="shared" si="2"/>
        <v>-2.1195358218183753E-2</v>
      </c>
      <c r="F67">
        <f t="shared" si="3"/>
        <v>0</v>
      </c>
      <c r="G67" s="137">
        <f t="shared" si="4"/>
        <v>-6.7025607792628755E-2</v>
      </c>
      <c r="H67" s="130">
        <f t="shared" si="5"/>
        <v>-2.4282648640813257E-2</v>
      </c>
      <c r="I67" s="2">
        <f t="shared" si="6"/>
        <v>-7.6788477326561827E-2</v>
      </c>
      <c r="J67" s="130">
        <v>3.5491213933705858E-3</v>
      </c>
    </row>
    <row r="68" spans="1:10" x14ac:dyDescent="0.2">
      <c r="A68" s="42">
        <v>43035</v>
      </c>
      <c r="B68" s="130">
        <v>1.8111429584976896E-3</v>
      </c>
      <c r="C68" s="157">
        <f t="shared" ref="C68:C131" si="7">AVERAGE(B69:B320)</f>
        <v>-4.4835990764517357E-5</v>
      </c>
      <c r="D68" s="150">
        <f t="shared" ref="D68:D131" si="8">STDEV(B69:B320)</f>
        <v>9.128618231578435E-3</v>
      </c>
      <c r="E68" s="130">
        <f t="shared" ref="E68:E131" si="9">C68+D68*NORMSINV(1%)</f>
        <v>-2.1281177606727472E-2</v>
      </c>
      <c r="F68">
        <f t="shared" si="3"/>
        <v>0</v>
      </c>
      <c r="G68" s="137">
        <f t="shared" si="4"/>
        <v>-6.7296992527829863E-2</v>
      </c>
      <c r="H68" s="130">
        <f t="shared" si="5"/>
        <v>-2.4374559113675368E-2</v>
      </c>
      <c r="I68" s="2">
        <f t="shared" si="6"/>
        <v>-7.707912376162919E-2</v>
      </c>
      <c r="J68" s="130">
        <v>4.9807296436517698E-2</v>
      </c>
    </row>
    <row r="69" spans="1:10" x14ac:dyDescent="0.2">
      <c r="A69" s="42">
        <v>43034</v>
      </c>
      <c r="B69" s="130">
        <v>-6.3769129079130184E-3</v>
      </c>
      <c r="C69" s="157">
        <f t="shared" si="7"/>
        <v>4.9041921546913432E-5</v>
      </c>
      <c r="D69" s="150">
        <f t="shared" si="8"/>
        <v>9.184712387094696E-3</v>
      </c>
      <c r="E69" s="130">
        <f t="shared" si="9"/>
        <v>-2.1317794213847406E-2</v>
      </c>
      <c r="F69">
        <f t="shared" ref="F69:F132" si="10">IF(J69&lt;E69,1,0)</f>
        <v>0</v>
      </c>
      <c r="G69" s="137">
        <f t="shared" ref="G69:G132" si="11">E69*SQRT(10)</f>
        <v>-6.7412784406516393E-2</v>
      </c>
      <c r="H69" s="130">
        <f t="shared" ref="H69:H132" si="12">(-1*D69/SQRT(2*PI())*EXP(-1*(NORMSINV(1%))^2/2)/1%)+C69</f>
        <v>-2.4430184142324157E-2</v>
      </c>
      <c r="I69" s="2">
        <f t="shared" ref="I69:I132" si="13">H69*SQRT(10)</f>
        <v>-7.725502554707149E-2</v>
      </c>
      <c r="J69" s="130">
        <v>4.4705384456097085E-3</v>
      </c>
    </row>
    <row r="70" spans="1:10" x14ac:dyDescent="0.2">
      <c r="A70" s="42">
        <v>43033</v>
      </c>
      <c r="B70" s="130">
        <v>1.1750862249300307E-2</v>
      </c>
      <c r="C70" s="157">
        <f t="shared" si="7"/>
        <v>-2.2576057340395478E-5</v>
      </c>
      <c r="D70" s="150">
        <f t="shared" si="8"/>
        <v>9.1634428252378667E-3</v>
      </c>
      <c r="E70" s="130">
        <f t="shared" si="9"/>
        <v>-2.1339931792727303E-2</v>
      </c>
      <c r="F70">
        <f t="shared" si="10"/>
        <v>0</v>
      </c>
      <c r="G70" s="137">
        <f t="shared" si="11"/>
        <v>-6.7482789577658506E-2</v>
      </c>
      <c r="H70" s="130">
        <f t="shared" si="12"/>
        <v>-2.4445114182490128E-2</v>
      </c>
      <c r="I70" s="2">
        <f t="shared" si="13"/>
        <v>-7.7302238479553753E-2</v>
      </c>
      <c r="J70" s="130">
        <v>-4.6460484915664072E-3</v>
      </c>
    </row>
    <row r="71" spans="1:10" x14ac:dyDescent="0.2">
      <c r="A71" s="42">
        <v>43032</v>
      </c>
      <c r="B71" s="130">
        <v>-2.0713364882703027E-3</v>
      </c>
      <c r="C71" s="157">
        <f t="shared" si="7"/>
        <v>-2.377737045110199E-5</v>
      </c>
      <c r="D71" s="150">
        <f t="shared" si="8"/>
        <v>9.1637323238251221E-3</v>
      </c>
      <c r="E71" s="130">
        <f t="shared" si="9"/>
        <v>-2.1341806580261007E-2</v>
      </c>
      <c r="F71">
        <f t="shared" si="10"/>
        <v>0</v>
      </c>
      <c r="G71" s="137">
        <f t="shared" si="11"/>
        <v>-6.7488718176393903E-2</v>
      </c>
      <c r="H71" s="130">
        <f t="shared" si="12"/>
        <v>-2.4447087071352357E-2</v>
      </c>
      <c r="I71" s="2">
        <f t="shared" si="13"/>
        <v>-7.7308477301928774E-2</v>
      </c>
      <c r="J71" s="130">
        <v>6.2098324869278255E-3</v>
      </c>
    </row>
    <row r="72" spans="1:10" x14ac:dyDescent="0.2">
      <c r="A72" s="42">
        <v>43031</v>
      </c>
      <c r="B72" s="130">
        <v>8.0427721572728168E-4</v>
      </c>
      <c r="C72" s="157">
        <f t="shared" si="7"/>
        <v>-3.5174474126934212E-5</v>
      </c>
      <c r="D72" s="150">
        <f t="shared" si="8"/>
        <v>9.1644843464964241E-3</v>
      </c>
      <c r="E72" s="130">
        <f t="shared" si="9"/>
        <v>-2.1354953150279455E-2</v>
      </c>
      <c r="F72">
        <f t="shared" si="10"/>
        <v>0</v>
      </c>
      <c r="G72" s="137">
        <f t="shared" si="11"/>
        <v>-6.7530291281071075E-2</v>
      </c>
      <c r="H72" s="130">
        <f t="shared" si="12"/>
        <v>-2.4460488476545764E-2</v>
      </c>
      <c r="I72" s="2">
        <f t="shared" si="13"/>
        <v>-7.7350856266186749E-2</v>
      </c>
      <c r="J72" s="130">
        <v>-7.3251988941275565E-3</v>
      </c>
    </row>
    <row r="73" spans="1:10" x14ac:dyDescent="0.2">
      <c r="A73" s="42">
        <v>43028</v>
      </c>
      <c r="B73" s="130">
        <v>5.8869222750419087E-3</v>
      </c>
      <c r="C73" s="157">
        <f t="shared" si="7"/>
        <v>-6.1957884397484869E-5</v>
      </c>
      <c r="D73" s="150">
        <f t="shared" si="8"/>
        <v>9.1569675141828077E-3</v>
      </c>
      <c r="E73" s="130">
        <f t="shared" si="9"/>
        <v>-2.1364249793677702E-2</v>
      </c>
      <c r="F73">
        <f t="shared" si="10"/>
        <v>0</v>
      </c>
      <c r="G73" s="137">
        <f t="shared" si="11"/>
        <v>-6.7559689848803908E-2</v>
      </c>
      <c r="H73" s="130">
        <f t="shared" si="12"/>
        <v>-2.4467237918442106E-2</v>
      </c>
      <c r="I73" s="2">
        <f t="shared" si="13"/>
        <v>-7.7372199875514164E-2</v>
      </c>
      <c r="J73" s="130">
        <v>-6.3810765072372473E-3</v>
      </c>
    </row>
    <row r="74" spans="1:10" x14ac:dyDescent="0.2">
      <c r="A74" s="42">
        <v>43027</v>
      </c>
      <c r="B74" s="130">
        <v>-6.7175582867008438E-3</v>
      </c>
      <c r="C74" s="157">
        <f t="shared" si="7"/>
        <v>-5.3453526584760244E-5</v>
      </c>
      <c r="D74" s="150">
        <f t="shared" si="8"/>
        <v>9.1517553237656125E-3</v>
      </c>
      <c r="E74" s="130">
        <f t="shared" si="9"/>
        <v>-2.134362006776884E-2</v>
      </c>
      <c r="F74">
        <f t="shared" si="10"/>
        <v>0</v>
      </c>
      <c r="G74" s="137">
        <f t="shared" si="11"/>
        <v>-6.7494452927426923E-2</v>
      </c>
      <c r="H74" s="130">
        <f t="shared" si="12"/>
        <v>-2.4444841956610324E-2</v>
      </c>
      <c r="I74" s="2">
        <f t="shared" si="13"/>
        <v>-7.7301377625735523E-2</v>
      </c>
      <c r="J74" s="130">
        <v>-7.5277504664609243E-3</v>
      </c>
    </row>
    <row r="75" spans="1:10" x14ac:dyDescent="0.2">
      <c r="A75" s="42">
        <v>43026</v>
      </c>
      <c r="B75" s="130">
        <v>3.2341341247133924E-3</v>
      </c>
      <c r="C75" s="157">
        <f t="shared" si="7"/>
        <v>-6.6854937893080251E-5</v>
      </c>
      <c r="D75" s="150">
        <f t="shared" si="8"/>
        <v>9.1493943224164338E-3</v>
      </c>
      <c r="E75" s="130">
        <f t="shared" si="9"/>
        <v>-2.135152896860789E-2</v>
      </c>
      <c r="F75">
        <f t="shared" si="10"/>
        <v>0</v>
      </c>
      <c r="G75" s="137">
        <f t="shared" si="11"/>
        <v>-6.7519463067866728E-2</v>
      </c>
      <c r="H75" s="130">
        <f t="shared" si="12"/>
        <v>-2.445195079354856E-2</v>
      </c>
      <c r="I75" s="2">
        <f t="shared" si="13"/>
        <v>-7.7323857741975088E-2</v>
      </c>
      <c r="J75" s="130">
        <v>-7.2523095304950101E-3</v>
      </c>
    </row>
    <row r="76" spans="1:10" x14ac:dyDescent="0.2">
      <c r="A76" s="42">
        <v>43025</v>
      </c>
      <c r="B76" s="130">
        <v>-3.6030843337978018E-3</v>
      </c>
      <c r="C76" s="157">
        <f t="shared" si="7"/>
        <v>-4.0362702055375624E-5</v>
      </c>
      <c r="D76" s="150">
        <f t="shared" si="8"/>
        <v>9.148779594172974E-3</v>
      </c>
      <c r="E76" s="130">
        <f t="shared" si="9"/>
        <v>-2.1323606661027898E-2</v>
      </c>
      <c r="F76">
        <f t="shared" si="10"/>
        <v>0</v>
      </c>
      <c r="G76" s="137">
        <f t="shared" si="11"/>
        <v>-6.7431164978386166E-2</v>
      </c>
      <c r="H76" s="130">
        <f t="shared" si="12"/>
        <v>-2.4423820175254737E-2</v>
      </c>
      <c r="I76" s="2">
        <f t="shared" si="13"/>
        <v>-7.7234900916177809E-2</v>
      </c>
      <c r="J76" s="130">
        <v>-2.7498183954945757E-3</v>
      </c>
    </row>
    <row r="77" spans="1:10" x14ac:dyDescent="0.2">
      <c r="A77" s="42">
        <v>43024</v>
      </c>
      <c r="B77" s="130">
        <v>-8.0331338149256123E-4</v>
      </c>
      <c r="C77" s="157">
        <f t="shared" si="7"/>
        <v>-6.5998356325966658E-5</v>
      </c>
      <c r="D77" s="150">
        <f t="shared" si="8"/>
        <v>9.1599701121229445E-3</v>
      </c>
      <c r="E77" s="130">
        <f t="shared" si="9"/>
        <v>-2.1375275352940822E-2</v>
      </c>
      <c r="F77">
        <f t="shared" si="10"/>
        <v>0</v>
      </c>
      <c r="G77" s="137">
        <f t="shared" si="11"/>
        <v>-6.7594555728552538E-2</v>
      </c>
      <c r="H77" s="130">
        <f t="shared" si="12"/>
        <v>-2.4479280957098622E-2</v>
      </c>
      <c r="I77" s="2">
        <f t="shared" si="13"/>
        <v>-7.7410283307618205E-2</v>
      </c>
      <c r="J77" s="130">
        <v>8.1858774754012351E-3</v>
      </c>
    </row>
    <row r="78" spans="1:10" x14ac:dyDescent="0.2">
      <c r="A78" s="42">
        <v>43021</v>
      </c>
      <c r="B78" s="130">
        <v>-7.8019369442178842E-3</v>
      </c>
      <c r="C78" s="157">
        <f t="shared" si="7"/>
        <v>-2.7324451431678464E-5</v>
      </c>
      <c r="D78" s="150">
        <f t="shared" si="8"/>
        <v>9.1477439691048622E-3</v>
      </c>
      <c r="E78" s="130">
        <f t="shared" si="9"/>
        <v>-2.1308159186228699E-2</v>
      </c>
      <c r="F78">
        <f t="shared" si="10"/>
        <v>0</v>
      </c>
      <c r="G78" s="137">
        <f t="shared" si="11"/>
        <v>-6.7382315773922646E-2</v>
      </c>
      <c r="H78" s="130">
        <f t="shared" si="12"/>
        <v>-2.4408021761972563E-2</v>
      </c>
      <c r="I78" s="2">
        <f t="shared" si="13"/>
        <v>-7.7184941946789487E-2</v>
      </c>
      <c r="J78" s="130">
        <v>8.2687458579888892E-3</v>
      </c>
    </row>
    <row r="79" spans="1:10" x14ac:dyDescent="0.2">
      <c r="A79" s="42">
        <v>43020</v>
      </c>
      <c r="B79" s="130">
        <v>1.5555253687177695E-3</v>
      </c>
      <c r="C79" s="157">
        <f t="shared" si="7"/>
        <v>2.3324974366140952E-5</v>
      </c>
      <c r="D79" s="150">
        <f t="shared" si="8"/>
        <v>9.1917719300277749E-3</v>
      </c>
      <c r="E79" s="130">
        <f t="shared" si="9"/>
        <v>-2.1359934113722247E-2</v>
      </c>
      <c r="F79">
        <f t="shared" si="10"/>
        <v>0</v>
      </c>
      <c r="G79" s="137">
        <f t="shared" si="11"/>
        <v>-6.754604247049234E-2</v>
      </c>
      <c r="H79" s="130">
        <f t="shared" si="12"/>
        <v>-2.4474716283719316E-2</v>
      </c>
      <c r="I79" s="2">
        <f t="shared" si="13"/>
        <v>-7.7395848542964857E-2</v>
      </c>
      <c r="J79" s="130">
        <v>4.7637394913064741E-3</v>
      </c>
    </row>
    <row r="80" spans="1:10" x14ac:dyDescent="0.2">
      <c r="A80" s="42">
        <v>43019</v>
      </c>
      <c r="B80" s="130">
        <v>-1.0721337794637785E-3</v>
      </c>
      <c r="C80" s="157">
        <f t="shared" si="7"/>
        <v>6.7418958684062637E-7</v>
      </c>
      <c r="D80" s="150">
        <f t="shared" si="8"/>
        <v>9.2015099606865963E-3</v>
      </c>
      <c r="E80" s="130">
        <f t="shared" si="9"/>
        <v>-2.1405238945422043E-2</v>
      </c>
      <c r="F80">
        <f t="shared" si="10"/>
        <v>0</v>
      </c>
      <c r="G80" s="137">
        <f t="shared" si="11"/>
        <v>-6.7689308927674288E-2</v>
      </c>
      <c r="H80" s="130">
        <f t="shared" si="12"/>
        <v>-2.4523321006288668E-2</v>
      </c>
      <c r="I80" s="2">
        <f t="shared" si="13"/>
        <v>-7.7549550171324602E-2</v>
      </c>
      <c r="J80" s="130">
        <v>2.2723273901431688E-3</v>
      </c>
    </row>
    <row r="81" spans="1:10" x14ac:dyDescent="0.2">
      <c r="A81" s="42">
        <v>43018</v>
      </c>
      <c r="B81" s="130">
        <v>-8.7515924992704231E-4</v>
      </c>
      <c r="C81" s="157">
        <f t="shared" si="7"/>
        <v>-4.0515882705581874E-5</v>
      </c>
      <c r="D81" s="150">
        <f t="shared" si="8"/>
        <v>9.2286387433515304E-3</v>
      </c>
      <c r="E81" s="130">
        <f t="shared" si="9"/>
        <v>-2.1509540003592349E-2</v>
      </c>
      <c r="F81">
        <f t="shared" si="10"/>
        <v>0</v>
      </c>
      <c r="G81" s="137">
        <f t="shared" si="11"/>
        <v>-6.801913783385817E-2</v>
      </c>
      <c r="H81" s="130">
        <f t="shared" si="12"/>
        <v>-2.4636815095920347E-2</v>
      </c>
      <c r="I81" s="2">
        <f t="shared" si="13"/>
        <v>-7.7908449995528012E-2</v>
      </c>
      <c r="J81" s="130">
        <v>-3.5918703571063164E-3</v>
      </c>
    </row>
    <row r="82" spans="1:10" x14ac:dyDescent="0.2">
      <c r="A82" s="42">
        <v>43017</v>
      </c>
      <c r="B82" s="130">
        <v>7.8909834022235781E-3</v>
      </c>
      <c r="C82" s="157">
        <f t="shared" si="7"/>
        <v>-1.2121556175592014E-4</v>
      </c>
      <c r="D82" s="150">
        <f t="shared" si="8"/>
        <v>9.2479007581762196E-3</v>
      </c>
      <c r="E82" s="130">
        <f t="shared" si="9"/>
        <v>-2.1635049829879849E-2</v>
      </c>
      <c r="F82">
        <f t="shared" si="10"/>
        <v>0</v>
      </c>
      <c r="G82" s="137">
        <f t="shared" si="11"/>
        <v>-6.8416034753658747E-2</v>
      </c>
      <c r="H82" s="130">
        <f t="shared" si="12"/>
        <v>-2.4768852170793963E-2</v>
      </c>
      <c r="I82" s="2">
        <f t="shared" si="13"/>
        <v>-7.8325987887714818E-2</v>
      </c>
      <c r="J82" s="130">
        <v>1.271536275746972E-4</v>
      </c>
    </row>
    <row r="83" spans="1:10" x14ac:dyDescent="0.2">
      <c r="A83" s="42">
        <v>43014</v>
      </c>
      <c r="B83" s="130">
        <v>3.4274147368407925E-3</v>
      </c>
      <c r="C83" s="157">
        <f t="shared" si="7"/>
        <v>-1.9124304235643158E-4</v>
      </c>
      <c r="D83" s="150">
        <f t="shared" si="8"/>
        <v>9.2876506592053532E-3</v>
      </c>
      <c r="E83" s="130">
        <f t="shared" si="9"/>
        <v>-2.1797549408232818E-2</v>
      </c>
      <c r="F83">
        <f t="shared" si="10"/>
        <v>0</v>
      </c>
      <c r="G83" s="137">
        <f t="shared" si="11"/>
        <v>-6.8929903540071127E-2</v>
      </c>
      <c r="H83" s="130">
        <f t="shared" si="12"/>
        <v>-2.4944821652874656E-2</v>
      </c>
      <c r="I83" s="2">
        <f t="shared" si="13"/>
        <v>-7.8882452249770002E-2</v>
      </c>
      <c r="J83" s="130">
        <v>6.1299632465862041E-3</v>
      </c>
    </row>
    <row r="84" spans="1:10" x14ac:dyDescent="0.2">
      <c r="A84" s="42">
        <v>43013</v>
      </c>
      <c r="B84" s="130">
        <v>-8.9393120495992844E-3</v>
      </c>
      <c r="C84" s="157">
        <f t="shared" si="7"/>
        <v>-1.783756697246301E-4</v>
      </c>
      <c r="D84" s="150">
        <f t="shared" si="8"/>
        <v>9.2777234259577204E-3</v>
      </c>
      <c r="E84" s="130">
        <f t="shared" si="9"/>
        <v>-2.1761587837640279E-2</v>
      </c>
      <c r="F84">
        <f t="shared" si="10"/>
        <v>0</v>
      </c>
      <c r="G84" s="137">
        <f t="shared" si="11"/>
        <v>-6.8816183068761763E-2</v>
      </c>
      <c r="H84" s="130">
        <f t="shared" si="12"/>
        <v>-2.4905496077022578E-2</v>
      </c>
      <c r="I84" s="2">
        <f t="shared" si="13"/>
        <v>-7.8758093859779721E-2</v>
      </c>
      <c r="J84" s="130">
        <v>1.9040682039586608E-2</v>
      </c>
    </row>
    <row r="85" spans="1:10" x14ac:dyDescent="0.2">
      <c r="A85" s="42">
        <v>43012</v>
      </c>
      <c r="B85" s="130">
        <v>-3.8012180916137425E-3</v>
      </c>
      <c r="C85" s="157">
        <f t="shared" si="7"/>
        <v>-1.694434962361698E-4</v>
      </c>
      <c r="D85" s="150">
        <f t="shared" si="8"/>
        <v>9.2753048416364409E-3</v>
      </c>
      <c r="E85" s="130">
        <f t="shared" si="9"/>
        <v>-2.1747029195657821E-2</v>
      </c>
      <c r="F85">
        <f t="shared" si="10"/>
        <v>0</v>
      </c>
      <c r="G85" s="137">
        <f t="shared" si="11"/>
        <v>-6.8770144600458244E-2</v>
      </c>
      <c r="H85" s="130">
        <f t="shared" si="12"/>
        <v>-2.4890117858207932E-2</v>
      </c>
      <c r="I85" s="2">
        <f t="shared" si="13"/>
        <v>-7.8709463661968973E-2</v>
      </c>
      <c r="J85" s="130">
        <v>8.1304055125702452E-3</v>
      </c>
    </row>
    <row r="86" spans="1:10" x14ac:dyDescent="0.2">
      <c r="A86" s="42">
        <v>43011</v>
      </c>
      <c r="B86" s="130">
        <v>-1.9017108098002479E-3</v>
      </c>
      <c r="C86" s="157">
        <f t="shared" si="7"/>
        <v>-2.3771145340356839E-4</v>
      </c>
      <c r="D86" s="150">
        <f t="shared" si="8"/>
        <v>9.3511062675136931E-3</v>
      </c>
      <c r="E86" s="130">
        <f t="shared" si="9"/>
        <v>-2.1991637638764033E-2</v>
      </c>
      <c r="F86">
        <f t="shared" si="10"/>
        <v>0</v>
      </c>
      <c r="G86" s="137">
        <f t="shared" si="11"/>
        <v>-6.9543664415581588E-2</v>
      </c>
      <c r="H86" s="130">
        <f t="shared" si="12"/>
        <v>-2.516041285354588E-2</v>
      </c>
      <c r="I86" s="2">
        <f t="shared" si="13"/>
        <v>-7.9564211487381492E-2</v>
      </c>
      <c r="J86" s="130">
        <v>2.7232010686932305E-3</v>
      </c>
    </row>
    <row r="87" spans="1:10" x14ac:dyDescent="0.2">
      <c r="A87" s="42">
        <v>43010</v>
      </c>
      <c r="B87" s="130">
        <v>-3.3776793700482691E-3</v>
      </c>
      <c r="C87" s="157">
        <f t="shared" si="7"/>
        <v>-2.2717648171027035E-4</v>
      </c>
      <c r="D87" s="150">
        <f t="shared" si="8"/>
        <v>9.3490499130680169E-3</v>
      </c>
      <c r="E87" s="130">
        <f t="shared" si="9"/>
        <v>-2.197631887127776E-2</v>
      </c>
      <c r="F87">
        <f t="shared" si="10"/>
        <v>0</v>
      </c>
      <c r="G87" s="137">
        <f t="shared" si="11"/>
        <v>-6.9495222219378441E-2</v>
      </c>
      <c r="H87" s="130">
        <f t="shared" si="12"/>
        <v>-2.5144397256741887E-2</v>
      </c>
      <c r="I87" s="2">
        <f t="shared" si="13"/>
        <v>-7.951356572339395E-2</v>
      </c>
      <c r="J87" s="130">
        <v>-3.5791656611768516E-3</v>
      </c>
    </row>
    <row r="88" spans="1:10" x14ac:dyDescent="0.2">
      <c r="A88" s="42">
        <v>43007</v>
      </c>
      <c r="B88" s="130">
        <v>-9.6798680480529847E-3</v>
      </c>
      <c r="C88" s="157">
        <f t="shared" si="7"/>
        <v>-2.1328071548683887E-4</v>
      </c>
      <c r="D88" s="150">
        <f t="shared" si="8"/>
        <v>9.3375394041699099E-3</v>
      </c>
      <c r="E88" s="130">
        <f t="shared" si="9"/>
        <v>-2.1935645657150088E-2</v>
      </c>
      <c r="F88">
        <f t="shared" si="10"/>
        <v>0</v>
      </c>
      <c r="G88" s="137">
        <f t="shared" si="11"/>
        <v>-6.9366602222975263E-2</v>
      </c>
      <c r="H88" s="130">
        <f t="shared" si="12"/>
        <v>-2.5099823518519807E-2</v>
      </c>
      <c r="I88" s="2">
        <f t="shared" si="13"/>
        <v>-7.9372611186784084E-2</v>
      </c>
      <c r="J88" s="130">
        <v>4.7272178823623157E-3</v>
      </c>
    </row>
    <row r="89" spans="1:10" x14ac:dyDescent="0.2">
      <c r="A89" s="42">
        <v>43006</v>
      </c>
      <c r="B89" s="130">
        <v>-6.4200513241214068E-4</v>
      </c>
      <c r="C89" s="157">
        <f t="shared" si="7"/>
        <v>-2.4933128529082887E-4</v>
      </c>
      <c r="D89" s="150">
        <f t="shared" si="8"/>
        <v>9.3567188148351785E-3</v>
      </c>
      <c r="E89" s="130">
        <f t="shared" si="9"/>
        <v>-2.2016314208180579E-2</v>
      </c>
      <c r="F89">
        <f t="shared" si="10"/>
        <v>0</v>
      </c>
      <c r="G89" s="137">
        <f t="shared" si="11"/>
        <v>-6.9621698579777125E-2</v>
      </c>
      <c r="H89" s="130">
        <f t="shared" si="12"/>
        <v>-2.5186991326366717E-2</v>
      </c>
      <c r="I89" s="2">
        <f t="shared" si="13"/>
        <v>-7.9648259998224211E-2</v>
      </c>
      <c r="J89" s="130">
        <v>-1.3663809332639077E-3</v>
      </c>
    </row>
    <row r="90" spans="1:10" x14ac:dyDescent="0.2">
      <c r="A90" s="42">
        <v>43005</v>
      </c>
      <c r="B90" s="130">
        <v>4.4936031107240226E-4</v>
      </c>
      <c r="C90" s="157">
        <f t="shared" si="7"/>
        <v>-2.474294946547563E-4</v>
      </c>
      <c r="D90" s="150">
        <f t="shared" si="8"/>
        <v>9.3569100954028987E-3</v>
      </c>
      <c r="E90" s="130">
        <f t="shared" si="9"/>
        <v>-2.201485740268657E-2</v>
      </c>
      <c r="F90">
        <f t="shared" si="10"/>
        <v>0</v>
      </c>
      <c r="G90" s="137">
        <f t="shared" si="11"/>
        <v>-6.9617091756308216E-2</v>
      </c>
      <c r="H90" s="130">
        <f t="shared" si="12"/>
        <v>-2.5185599339419815E-2</v>
      </c>
      <c r="I90" s="2">
        <f t="shared" si="13"/>
        <v>-7.964385814899877E-2</v>
      </c>
      <c r="J90" s="130">
        <v>4.6940614823638392E-3</v>
      </c>
    </row>
    <row r="91" spans="1:10" x14ac:dyDescent="0.2">
      <c r="A91" s="42">
        <v>43004</v>
      </c>
      <c r="B91" s="130">
        <v>5.1757550844902384E-3</v>
      </c>
      <c r="C91" s="157">
        <f t="shared" si="7"/>
        <v>-2.7820109222827791E-4</v>
      </c>
      <c r="D91" s="150">
        <f t="shared" si="8"/>
        <v>9.351753487543378E-3</v>
      </c>
      <c r="E91" s="130">
        <f t="shared" si="9"/>
        <v>-2.2033632936528835E-2</v>
      </c>
      <c r="F91">
        <f t="shared" si="10"/>
        <v>0</v>
      </c>
      <c r="G91" s="137">
        <f t="shared" si="11"/>
        <v>-6.9676465207535343E-2</v>
      </c>
      <c r="H91" s="130">
        <f t="shared" si="12"/>
        <v>-2.520262747239739E-2</v>
      </c>
      <c r="I91" s="2">
        <f t="shared" si="13"/>
        <v>-7.9697705833508145E-2</v>
      </c>
      <c r="J91" s="130">
        <v>3.9661728410464057E-3</v>
      </c>
    </row>
    <row r="92" spans="1:10" x14ac:dyDescent="0.2">
      <c r="A92" s="42">
        <v>43003</v>
      </c>
      <c r="B92" s="130">
        <v>-1.2255456824099193E-3</v>
      </c>
      <c r="C92" s="157">
        <f t="shared" si="7"/>
        <v>-2.81686262806974E-4</v>
      </c>
      <c r="D92" s="150">
        <f t="shared" si="8"/>
        <v>9.3522715856156208E-3</v>
      </c>
      <c r="E92" s="130">
        <f t="shared" si="9"/>
        <v>-2.2038323383456435E-2</v>
      </c>
      <c r="F92">
        <f t="shared" si="10"/>
        <v>0</v>
      </c>
      <c r="G92" s="137">
        <f t="shared" si="11"/>
        <v>-6.9691297703070698E-2</v>
      </c>
      <c r="H92" s="130">
        <f t="shared" si="12"/>
        <v>-2.5207493485325763E-2</v>
      </c>
      <c r="I92" s="2">
        <f t="shared" si="13"/>
        <v>-7.9713093517485623E-2</v>
      </c>
      <c r="J92" s="130">
        <v>-1.6414776228021684E-2</v>
      </c>
    </row>
    <row r="93" spans="1:10" x14ac:dyDescent="0.2">
      <c r="A93" s="42">
        <v>43000</v>
      </c>
      <c r="B93" s="130">
        <v>-1.4844662440819527E-2</v>
      </c>
      <c r="C93" s="157">
        <f t="shared" si="7"/>
        <v>-2.2497040911883634E-4</v>
      </c>
      <c r="D93" s="150">
        <f t="shared" si="8"/>
        <v>9.3068310751789219E-3</v>
      </c>
      <c r="E93" s="130">
        <f t="shared" si="9"/>
        <v>-2.1875897094918554E-2</v>
      </c>
      <c r="F93">
        <f t="shared" si="10"/>
        <v>0</v>
      </c>
      <c r="G93" s="137">
        <f t="shared" si="11"/>
        <v>-6.9177660679403299E-2</v>
      </c>
      <c r="H93" s="130">
        <f t="shared" si="12"/>
        <v>-2.5029668937041966E-2</v>
      </c>
      <c r="I93" s="2">
        <f t="shared" si="13"/>
        <v>-7.9150762921018233E-2</v>
      </c>
      <c r="J93" s="130">
        <v>-5.775294440797954E-3</v>
      </c>
    </row>
    <row r="94" spans="1:10" x14ac:dyDescent="0.2">
      <c r="A94" s="42">
        <v>42999</v>
      </c>
      <c r="B94" s="130">
        <v>1.3346639581884381E-3</v>
      </c>
      <c r="C94" s="157">
        <f t="shared" si="7"/>
        <v>-2.6700851306170554E-4</v>
      </c>
      <c r="D94" s="150">
        <f t="shared" si="8"/>
        <v>9.3236682183509209E-3</v>
      </c>
      <c r="E94" s="130">
        <f t="shared" si="9"/>
        <v>-2.1957104251084526E-2</v>
      </c>
      <c r="F94">
        <f t="shared" si="10"/>
        <v>0</v>
      </c>
      <c r="G94" s="137">
        <f t="shared" si="11"/>
        <v>-6.9434460255192759E-2</v>
      </c>
      <c r="H94" s="130">
        <f t="shared" si="12"/>
        <v>-2.5116581634396843E-2</v>
      </c>
      <c r="I94" s="2">
        <f t="shared" si="13"/>
        <v>-7.9425605002248545E-2</v>
      </c>
      <c r="J94" s="130">
        <v>-7.3451866223137076E-3</v>
      </c>
    </row>
    <row r="95" spans="1:10" x14ac:dyDescent="0.2">
      <c r="A95" s="42">
        <v>42998</v>
      </c>
      <c r="B95" s="130">
        <v>1.5147757146396794E-3</v>
      </c>
      <c r="C95" s="157">
        <f t="shared" si="7"/>
        <v>-2.7684007773021895E-4</v>
      </c>
      <c r="D95" s="150">
        <f t="shared" si="8"/>
        <v>9.3230881280813582E-3</v>
      </c>
      <c r="E95" s="130">
        <f t="shared" si="9"/>
        <v>-2.196558632398769E-2</v>
      </c>
      <c r="F95">
        <f t="shared" si="10"/>
        <v>0</v>
      </c>
      <c r="G95" s="137">
        <f t="shared" si="11"/>
        <v>-6.9461282924846351E-2</v>
      </c>
      <c r="H95" s="130">
        <f t="shared" si="12"/>
        <v>-2.5124867134229834E-2</v>
      </c>
      <c r="I95" s="2">
        <f t="shared" si="13"/>
        <v>-7.9451806053273732E-2</v>
      </c>
      <c r="J95" s="130">
        <v>-3.6809170523706466E-3</v>
      </c>
    </row>
    <row r="96" spans="1:10" x14ac:dyDescent="0.2">
      <c r="A96" s="42">
        <v>42997</v>
      </c>
      <c r="B96" s="130">
        <v>1.3129634702584796E-3</v>
      </c>
      <c r="C96" s="157">
        <f t="shared" si="7"/>
        <v>-3.0873842809646732E-4</v>
      </c>
      <c r="D96" s="150">
        <f t="shared" si="8"/>
        <v>9.3313747722813482E-3</v>
      </c>
      <c r="E96" s="130">
        <f t="shared" si="9"/>
        <v>-2.2016762291471516E-2</v>
      </c>
      <c r="F96">
        <f t="shared" si="10"/>
        <v>0</v>
      </c>
      <c r="G96" s="137">
        <f t="shared" si="11"/>
        <v>-6.9623115543557962E-2</v>
      </c>
      <c r="H96" s="130">
        <f t="shared" si="12"/>
        <v>-2.517885116655684E-2</v>
      </c>
      <c r="I96" s="2">
        <f t="shared" si="13"/>
        <v>-7.962251855270723E-2</v>
      </c>
      <c r="J96" s="130">
        <v>3.2700231416132402E-3</v>
      </c>
    </row>
    <row r="97" spans="1:10" x14ac:dyDescent="0.2">
      <c r="A97" s="42">
        <v>42996</v>
      </c>
      <c r="B97" s="130">
        <v>8.5498993895723142E-4</v>
      </c>
      <c r="C97" s="157">
        <f t="shared" si="7"/>
        <v>-3.5780621050446435E-4</v>
      </c>
      <c r="D97" s="150">
        <f t="shared" si="8"/>
        <v>9.3577039982964873E-3</v>
      </c>
      <c r="E97" s="130">
        <f t="shared" si="9"/>
        <v>-2.2127081012844971E-2</v>
      </c>
      <c r="F97">
        <f t="shared" si="10"/>
        <v>0</v>
      </c>
      <c r="G97" s="137">
        <f t="shared" si="11"/>
        <v>-6.9971973971655568E-2</v>
      </c>
      <c r="H97" s="130">
        <f t="shared" si="12"/>
        <v>-2.5298091976551085E-2</v>
      </c>
      <c r="I97" s="2">
        <f t="shared" si="13"/>
        <v>-7.9999591102332415E-2</v>
      </c>
      <c r="J97" s="130">
        <v>-2.2332418431152308E-3</v>
      </c>
    </row>
    <row r="98" spans="1:10" x14ac:dyDescent="0.2">
      <c r="A98" s="42">
        <v>42993</v>
      </c>
      <c r="B98" s="130">
        <v>1.65929237035304E-2</v>
      </c>
      <c r="C98" s="157">
        <f t="shared" si="7"/>
        <v>-4.4889278616713952E-4</v>
      </c>
      <c r="D98" s="150">
        <f t="shared" si="8"/>
        <v>9.3036088787174526E-3</v>
      </c>
      <c r="E98" s="130">
        <f t="shared" si="9"/>
        <v>-2.2092323522078978E-2</v>
      </c>
      <c r="F98">
        <f t="shared" si="10"/>
        <v>0</v>
      </c>
      <c r="G98" s="137">
        <f t="shared" si="11"/>
        <v>-6.9862061135082767E-2</v>
      </c>
      <c r="H98" s="130">
        <f t="shared" si="12"/>
        <v>-2.5245003470260416E-2</v>
      </c>
      <c r="I98" s="2">
        <f t="shared" si="13"/>
        <v>-7.9831710504877723E-2</v>
      </c>
      <c r="J98" s="130">
        <v>1.4683339858729311E-3</v>
      </c>
    </row>
    <row r="99" spans="1:10" x14ac:dyDescent="0.2">
      <c r="A99" s="42">
        <v>42992</v>
      </c>
      <c r="B99" s="130">
        <v>6.1062730014064415E-3</v>
      </c>
      <c r="C99" s="157">
        <f t="shared" si="7"/>
        <v>-4.7542331907050709E-4</v>
      </c>
      <c r="D99" s="150">
        <f t="shared" si="8"/>
        <v>9.2943694441305989E-3</v>
      </c>
      <c r="E99" s="130">
        <f t="shared" si="9"/>
        <v>-2.2097359915973877E-2</v>
      </c>
      <c r="F99">
        <f t="shared" si="10"/>
        <v>0</v>
      </c>
      <c r="G99" s="137">
        <f t="shared" si="11"/>
        <v>-6.9877987610984418E-2</v>
      </c>
      <c r="H99" s="130">
        <f t="shared" si="12"/>
        <v>-2.5246908930714941E-2</v>
      </c>
      <c r="I99" s="2">
        <f t="shared" si="13"/>
        <v>-7.983773609990541E-2</v>
      </c>
      <c r="J99" s="130">
        <v>-5.4648853456674574E-3</v>
      </c>
    </row>
    <row r="100" spans="1:10" x14ac:dyDescent="0.2">
      <c r="A100" s="42">
        <v>42991</v>
      </c>
      <c r="B100" s="130">
        <v>-3.3949207089793417E-4</v>
      </c>
      <c r="C100" s="157">
        <f t="shared" si="7"/>
        <v>-4.6892386535964554E-4</v>
      </c>
      <c r="D100" s="150">
        <f t="shared" si="8"/>
        <v>9.2950375239588667E-3</v>
      </c>
      <c r="E100" s="130">
        <f t="shared" si="9"/>
        <v>-2.2092414648351193E-2</v>
      </c>
      <c r="F100">
        <f t="shared" si="10"/>
        <v>0</v>
      </c>
      <c r="G100" s="137">
        <f t="shared" si="11"/>
        <v>-6.9862349301657647E-2</v>
      </c>
      <c r="H100" s="130">
        <f t="shared" si="12"/>
        <v>-2.5242190052862705E-2</v>
      </c>
      <c r="I100" s="2">
        <f t="shared" si="13"/>
        <v>-7.9822813697892223E-2</v>
      </c>
      <c r="J100" s="130">
        <v>1.8337811026936347E-3</v>
      </c>
    </row>
    <row r="101" spans="1:10" x14ac:dyDescent="0.2">
      <c r="A101" s="42">
        <v>42990</v>
      </c>
      <c r="B101" s="130">
        <v>1.6825262956156418E-2</v>
      </c>
      <c r="C101" s="157">
        <f t="shared" si="7"/>
        <v>-5.2425833761524695E-4</v>
      </c>
      <c r="D101" s="150">
        <f t="shared" si="8"/>
        <v>9.2329717705589148E-3</v>
      </c>
      <c r="E101" s="130">
        <f t="shared" si="9"/>
        <v>-2.2003362587134076E-2</v>
      </c>
      <c r="F101">
        <f t="shared" si="10"/>
        <v>0</v>
      </c>
      <c r="G101" s="137">
        <f t="shared" si="11"/>
        <v>-6.9580741957878806E-2</v>
      </c>
      <c r="H101" s="130">
        <f t="shared" si="12"/>
        <v>-2.5132105996560284E-2</v>
      </c>
      <c r="I101" s="2">
        <f t="shared" si="13"/>
        <v>-7.9474697345906356E-2</v>
      </c>
      <c r="J101" s="130">
        <v>2.6694612788164735E-3</v>
      </c>
    </row>
    <row r="102" spans="1:10" x14ac:dyDescent="0.2">
      <c r="A102" s="42">
        <v>42989</v>
      </c>
      <c r="B102" s="130">
        <v>-5.204172425645988E-3</v>
      </c>
      <c r="C102" s="157">
        <f t="shared" si="7"/>
        <v>-4.6757352403410099E-4</v>
      </c>
      <c r="D102" s="150">
        <f t="shared" si="8"/>
        <v>9.2479625958461799E-3</v>
      </c>
      <c r="E102" s="130">
        <f t="shared" si="9"/>
        <v>-2.1981551648090077E-2</v>
      </c>
      <c r="F102">
        <f t="shared" si="10"/>
        <v>0</v>
      </c>
      <c r="G102" s="137">
        <f t="shared" si="11"/>
        <v>-6.951176971259268E-2</v>
      </c>
      <c r="H102" s="130">
        <f t="shared" si="12"/>
        <v>-2.5115374943709468E-2</v>
      </c>
      <c r="I102" s="2">
        <f t="shared" si="13"/>
        <v>-7.9421789111245117E-2</v>
      </c>
      <c r="J102" s="130">
        <v>1.6732783754438291E-2</v>
      </c>
    </row>
    <row r="103" spans="1:10" x14ac:dyDescent="0.2">
      <c r="A103" s="42">
        <v>42986</v>
      </c>
      <c r="B103" s="130">
        <v>1.572131284943137E-2</v>
      </c>
      <c r="C103" s="157">
        <f t="shared" si="7"/>
        <v>-5.5142432580322664E-4</v>
      </c>
      <c r="D103" s="150">
        <f t="shared" si="8"/>
        <v>9.1962435145902782E-3</v>
      </c>
      <c r="E103" s="130">
        <f t="shared" si="9"/>
        <v>-2.1945085875132189E-2</v>
      </c>
      <c r="F103">
        <f t="shared" si="10"/>
        <v>0</v>
      </c>
      <c r="G103" s="137">
        <f t="shared" si="11"/>
        <v>-6.9396454813407171E-2</v>
      </c>
      <c r="H103" s="130">
        <f t="shared" si="12"/>
        <v>-2.5061383314652148E-2</v>
      </c>
      <c r="I103" s="2">
        <f t="shared" si="13"/>
        <v>-7.9251052588841062E-2</v>
      </c>
      <c r="J103" s="130">
        <v>-1.016355016429886E-2</v>
      </c>
    </row>
    <row r="104" spans="1:10" x14ac:dyDescent="0.2">
      <c r="A104" s="42">
        <v>42985</v>
      </c>
      <c r="B104" s="130">
        <v>-4.0704892580059595E-3</v>
      </c>
      <c r="C104" s="157">
        <f t="shared" si="7"/>
        <v>-5.8202493938060899E-4</v>
      </c>
      <c r="D104" s="150">
        <f t="shared" si="8"/>
        <v>9.2207969344858167E-3</v>
      </c>
      <c r="E104" s="130">
        <f t="shared" si="9"/>
        <v>-2.203280628488399E-2</v>
      </c>
      <c r="F104">
        <f t="shared" si="10"/>
        <v>0</v>
      </c>
      <c r="G104" s="137">
        <f t="shared" si="11"/>
        <v>-6.9673851105506113E-2</v>
      </c>
      <c r="H104" s="130">
        <f t="shared" si="12"/>
        <v>-2.5157424052093241E-2</v>
      </c>
      <c r="I104" s="2">
        <f t="shared" si="13"/>
        <v>-7.9554760067317126E-2</v>
      </c>
      <c r="J104" s="130">
        <v>4.4303898988477409E-3</v>
      </c>
    </row>
    <row r="105" spans="1:10" x14ac:dyDescent="0.2">
      <c r="A105" s="42">
        <v>42984</v>
      </c>
      <c r="B105" s="130">
        <v>-1.7756421340367444E-3</v>
      </c>
      <c r="C105" s="157">
        <f t="shared" si="7"/>
        <v>-5.7502453229680954E-4</v>
      </c>
      <c r="D105" s="150">
        <f t="shared" si="8"/>
        <v>9.2205567809431777E-3</v>
      </c>
      <c r="E105" s="130">
        <f t="shared" si="9"/>
        <v>-2.2025247197116831E-2</v>
      </c>
      <c r="F105">
        <f t="shared" si="10"/>
        <v>0</v>
      </c>
      <c r="G105" s="137">
        <f t="shared" si="11"/>
        <v>-6.9649947171128768E-2</v>
      </c>
      <c r="H105" s="130">
        <f t="shared" si="12"/>
        <v>-2.5149783584372535E-2</v>
      </c>
      <c r="I105" s="2">
        <f t="shared" si="13"/>
        <v>-7.9530598786930695E-2</v>
      </c>
      <c r="J105" s="130">
        <v>5.1643825706131855E-3</v>
      </c>
    </row>
    <row r="106" spans="1:10" x14ac:dyDescent="0.2">
      <c r="A106" s="42">
        <v>42983</v>
      </c>
      <c r="B106" s="130">
        <v>7.4305985772902842E-3</v>
      </c>
      <c r="C106" s="157">
        <f t="shared" si="7"/>
        <v>-6.4623600358584452E-4</v>
      </c>
      <c r="D106" s="150">
        <f t="shared" si="8"/>
        <v>9.2277760560657285E-3</v>
      </c>
      <c r="E106" s="130">
        <f t="shared" si="9"/>
        <v>-2.2113253213739328E-2</v>
      </c>
      <c r="F106">
        <f t="shared" si="10"/>
        <v>0</v>
      </c>
      <c r="G106" s="137">
        <f t="shared" si="11"/>
        <v>-6.9928246631454499E-2</v>
      </c>
      <c r="H106" s="130">
        <f t="shared" si="12"/>
        <v>-2.5240235970378781E-2</v>
      </c>
      <c r="I106" s="2">
        <f t="shared" si="13"/>
        <v>-7.9816634346507181E-2</v>
      </c>
      <c r="J106" s="130">
        <v>-5.7891733576321252E-3</v>
      </c>
    </row>
    <row r="107" spans="1:10" x14ac:dyDescent="0.2">
      <c r="A107" s="42">
        <v>42979</v>
      </c>
      <c r="B107" s="130">
        <v>-8.3772085180505336E-3</v>
      </c>
      <c r="C107" s="157">
        <f t="shared" si="7"/>
        <v>-5.3769868722296243E-4</v>
      </c>
      <c r="D107" s="150">
        <f t="shared" si="8"/>
        <v>9.2970756064864272E-3</v>
      </c>
      <c r="E107" s="130">
        <f t="shared" si="9"/>
        <v>-2.2165930759169623E-2</v>
      </c>
      <c r="F107">
        <f t="shared" si="10"/>
        <v>0</v>
      </c>
      <c r="G107" s="137">
        <f t="shared" si="11"/>
        <v>-7.0094827656561234E-2</v>
      </c>
      <c r="H107" s="130">
        <f t="shared" si="12"/>
        <v>-2.5316396801260715E-2</v>
      </c>
      <c r="I107" s="2">
        <f t="shared" si="13"/>
        <v>-8.0057476040584982E-2</v>
      </c>
      <c r="J107" s="130">
        <v>-2.0405163917902669E-3</v>
      </c>
    </row>
    <row r="108" spans="1:10" x14ac:dyDescent="0.2">
      <c r="A108" s="42">
        <v>42978</v>
      </c>
      <c r="B108" s="130">
        <v>-8.0168197670572802E-3</v>
      </c>
      <c r="C108" s="157">
        <f t="shared" si="7"/>
        <v>-4.8774169209149759E-4</v>
      </c>
      <c r="D108" s="150">
        <f t="shared" si="8"/>
        <v>9.2905481850474887E-3</v>
      </c>
      <c r="E108" s="130">
        <f t="shared" si="9"/>
        <v>-2.2100788711050715E-2</v>
      </c>
      <c r="F108">
        <f t="shared" si="10"/>
        <v>0</v>
      </c>
      <c r="G108" s="137">
        <f t="shared" si="11"/>
        <v>-6.9888830413057185E-2</v>
      </c>
      <c r="H108" s="130">
        <f t="shared" si="12"/>
        <v>-2.5249042829688002E-2</v>
      </c>
      <c r="I108" s="2">
        <f t="shared" si="13"/>
        <v>-7.9844484080956971E-2</v>
      </c>
      <c r="J108" s="130">
        <v>6.4324256982697193E-3</v>
      </c>
    </row>
    <row r="109" spans="1:10" x14ac:dyDescent="0.2">
      <c r="A109" s="42">
        <v>42977</v>
      </c>
      <c r="B109" s="130">
        <v>-4.5109883261459111E-3</v>
      </c>
      <c r="C109" s="157">
        <f t="shared" si="7"/>
        <v>-4.390565676614368E-4</v>
      </c>
      <c r="D109" s="150">
        <f t="shared" si="8"/>
        <v>9.3015203668764049E-3</v>
      </c>
      <c r="E109" s="130">
        <f t="shared" si="9"/>
        <v>-2.207762869849194E-2</v>
      </c>
      <c r="F109">
        <f t="shared" si="10"/>
        <v>0</v>
      </c>
      <c r="G109" s="137">
        <f t="shared" si="11"/>
        <v>-6.9815592022733353E-2</v>
      </c>
      <c r="H109" s="130">
        <f t="shared" si="12"/>
        <v>-2.5229600920296587E-2</v>
      </c>
      <c r="I109" s="2">
        <f t="shared" si="13"/>
        <v>-7.9783003365217486E-2</v>
      </c>
      <c r="J109" s="130">
        <v>1.1996419407862467E-2</v>
      </c>
    </row>
    <row r="110" spans="1:10" x14ac:dyDescent="0.2">
      <c r="A110" s="42">
        <v>42976</v>
      </c>
      <c r="B110" s="130">
        <v>5.2912619905013045E-3</v>
      </c>
      <c r="C110" s="157">
        <f t="shared" si="7"/>
        <v>-4.6575347619468612E-4</v>
      </c>
      <c r="D110" s="150">
        <f t="shared" si="8"/>
        <v>9.2946600399013094E-3</v>
      </c>
      <c r="E110" s="130">
        <f t="shared" si="9"/>
        <v>-2.2088366099951455E-2</v>
      </c>
      <c r="F110">
        <f t="shared" si="10"/>
        <v>0</v>
      </c>
      <c r="G110" s="137">
        <f t="shared" si="11"/>
        <v>-6.9849546667497042E-2</v>
      </c>
      <c r="H110" s="130">
        <f t="shared" si="12"/>
        <v>-2.5238013587819595E-2</v>
      </c>
      <c r="I110" s="2">
        <f t="shared" si="13"/>
        <v>-7.9809606555787921E-2</v>
      </c>
      <c r="J110" s="130">
        <v>5.7855422274086339E-3</v>
      </c>
    </row>
    <row r="111" spans="1:10" x14ac:dyDescent="0.2">
      <c r="A111" s="42">
        <v>42975</v>
      </c>
      <c r="B111" s="130">
        <v>1.0324836116952175E-3</v>
      </c>
      <c r="C111" s="157">
        <f t="shared" si="7"/>
        <v>-4.8787727837391914E-4</v>
      </c>
      <c r="D111" s="150">
        <f t="shared" si="8"/>
        <v>9.2977143599521934E-3</v>
      </c>
      <c r="E111" s="130">
        <f t="shared" si="9"/>
        <v>-2.2117595313087702E-2</v>
      </c>
      <c r="F111">
        <f t="shared" si="10"/>
        <v>0</v>
      </c>
      <c r="G111" s="137">
        <f t="shared" si="11"/>
        <v>-6.9941977555222093E-2</v>
      </c>
      <c r="H111" s="130">
        <f t="shared" si="12"/>
        <v>-2.5268277807231926E-2</v>
      </c>
      <c r="I111" s="2">
        <f t="shared" si="13"/>
        <v>-7.9905310420737966E-2</v>
      </c>
      <c r="J111" s="130">
        <v>3.5261307656189664E-3</v>
      </c>
    </row>
    <row r="112" spans="1:10" x14ac:dyDescent="0.2">
      <c r="A112" s="42">
        <v>42972</v>
      </c>
      <c r="B112" s="130">
        <v>-2.7113011669459607E-3</v>
      </c>
      <c r="C112" s="157">
        <f t="shared" si="7"/>
        <v>-5.2074964430794016E-4</v>
      </c>
      <c r="D112" s="150">
        <f t="shared" si="8"/>
        <v>9.3202233023756895E-3</v>
      </c>
      <c r="E112" s="130">
        <f t="shared" si="9"/>
        <v>-2.2202831309375531E-2</v>
      </c>
      <c r="F112">
        <f t="shared" si="10"/>
        <v>0</v>
      </c>
      <c r="G112" s="137">
        <f t="shared" si="11"/>
        <v>-7.0211517442125296E-2</v>
      </c>
      <c r="H112" s="130">
        <f t="shared" si="12"/>
        <v>-2.5361141326597995E-2</v>
      </c>
      <c r="I112" s="2">
        <f t="shared" si="13"/>
        <v>-8.0198970653473908E-2</v>
      </c>
      <c r="J112" s="130">
        <v>-2.4842571247130252E-3</v>
      </c>
    </row>
    <row r="113" spans="1:10" x14ac:dyDescent="0.2">
      <c r="A113" s="42">
        <v>42971</v>
      </c>
      <c r="B113" s="130">
        <v>1.5200684974898439E-3</v>
      </c>
      <c r="C113" s="157">
        <f t="shared" si="7"/>
        <v>-4.7933739686122924E-4</v>
      </c>
      <c r="D113" s="150">
        <f t="shared" si="8"/>
        <v>9.3524563121813505E-3</v>
      </c>
      <c r="E113" s="130">
        <f t="shared" si="9"/>
        <v>-2.2236404255764154E-2</v>
      </c>
      <c r="F113">
        <f t="shared" si="10"/>
        <v>0</v>
      </c>
      <c r="G113" s="137">
        <f t="shared" si="11"/>
        <v>-7.0317684420476062E-2</v>
      </c>
      <c r="H113" s="130">
        <f t="shared" si="12"/>
        <v>-2.5405636955249875E-2</v>
      </c>
      <c r="I113" s="2">
        <f t="shared" si="13"/>
        <v>-8.033967818593489E-2</v>
      </c>
      <c r="J113" s="130">
        <v>-3.5968309199885225E-3</v>
      </c>
    </row>
    <row r="114" spans="1:10" x14ac:dyDescent="0.2">
      <c r="A114" s="42">
        <v>42970</v>
      </c>
      <c r="B114" s="130">
        <v>-2.1274495157000122E-3</v>
      </c>
      <c r="C114" s="157">
        <f t="shared" si="7"/>
        <v>-4.6423726448868193E-4</v>
      </c>
      <c r="D114" s="150">
        <f t="shared" si="8"/>
        <v>9.3528566158082079E-3</v>
      </c>
      <c r="E114" s="130">
        <f t="shared" si="9"/>
        <v>-2.2222235368882917E-2</v>
      </c>
      <c r="F114">
        <f t="shared" si="10"/>
        <v>0</v>
      </c>
      <c r="G114" s="137">
        <f t="shared" si="11"/>
        <v>-7.0272878466022079E-2</v>
      </c>
      <c r="H114" s="130">
        <f t="shared" si="12"/>
        <v>-2.5391603717796089E-2</v>
      </c>
      <c r="I114" s="2">
        <f t="shared" si="13"/>
        <v>-8.0295301192634935E-2</v>
      </c>
      <c r="J114" s="130">
        <v>-3.8785245545051405E-3</v>
      </c>
    </row>
    <row r="115" spans="1:10" x14ac:dyDescent="0.2">
      <c r="A115" s="42">
        <v>42969</v>
      </c>
      <c r="B115" s="130">
        <v>-7.3385654909324631E-3</v>
      </c>
      <c r="C115" s="157">
        <f t="shared" si="7"/>
        <v>-3.5947054623672715E-4</v>
      </c>
      <c r="D115" s="150">
        <f t="shared" si="8"/>
        <v>9.4231499537517794E-3</v>
      </c>
      <c r="E115" s="130">
        <f t="shared" si="9"/>
        <v>-2.2280995407915224E-2</v>
      </c>
      <c r="F115">
        <f t="shared" si="10"/>
        <v>0</v>
      </c>
      <c r="G115" s="137">
        <f t="shared" si="11"/>
        <v>-7.0458694024764568E-2</v>
      </c>
      <c r="H115" s="130">
        <f t="shared" si="12"/>
        <v>-2.5474183803426909E-2</v>
      </c>
      <c r="I115" s="2">
        <f t="shared" si="13"/>
        <v>-8.055644235260008E-2</v>
      </c>
      <c r="J115" s="130">
        <v>1.186810090496173E-2</v>
      </c>
    </row>
    <row r="116" spans="1:10" x14ac:dyDescent="0.2">
      <c r="A116" s="42">
        <v>42968</v>
      </c>
      <c r="B116" s="130">
        <v>5.5976914492427889E-3</v>
      </c>
      <c r="C116" s="157">
        <f t="shared" si="7"/>
        <v>-3.9254495259822175E-4</v>
      </c>
      <c r="D116" s="150">
        <f t="shared" si="8"/>
        <v>9.4167825090367939E-3</v>
      </c>
      <c r="E116" s="130">
        <f t="shared" si="9"/>
        <v>-2.229925692280094E-2</v>
      </c>
      <c r="F116">
        <f t="shared" si="10"/>
        <v>0</v>
      </c>
      <c r="G116" s="137">
        <f t="shared" si="11"/>
        <v>-7.05164420053285E-2</v>
      </c>
      <c r="H116" s="130">
        <f t="shared" si="12"/>
        <v>-2.5490287605586762E-2</v>
      </c>
      <c r="I116" s="2">
        <f t="shared" si="13"/>
        <v>-8.0607367046413955E-2</v>
      </c>
      <c r="J116" s="130">
        <v>-1.2794424099224536E-3</v>
      </c>
    </row>
    <row r="117" spans="1:10" x14ac:dyDescent="0.2">
      <c r="A117" s="42">
        <v>42965</v>
      </c>
      <c r="B117" s="130">
        <v>-4.2077642622045403E-3</v>
      </c>
      <c r="C117" s="157">
        <f t="shared" si="7"/>
        <v>-3.5309472543804723E-4</v>
      </c>
      <c r="D117" s="150">
        <f t="shared" si="8"/>
        <v>9.4215584559699771E-3</v>
      </c>
      <c r="E117" s="130">
        <f t="shared" si="9"/>
        <v>-2.227091720963531E-2</v>
      </c>
      <c r="F117">
        <f t="shared" si="10"/>
        <v>0</v>
      </c>
      <c r="G117" s="137">
        <f t="shared" si="11"/>
        <v>-7.0426823963489246E-2</v>
      </c>
      <c r="H117" s="130">
        <f t="shared" si="12"/>
        <v>-2.5463566300108525E-2</v>
      </c>
      <c r="I117" s="2">
        <f t="shared" si="13"/>
        <v>-8.052286685904958E-2</v>
      </c>
      <c r="J117" s="130">
        <v>7.6609528693422156E-4</v>
      </c>
    </row>
    <row r="118" spans="1:10" x14ac:dyDescent="0.2">
      <c r="A118" s="42">
        <v>42964</v>
      </c>
      <c r="B118" s="130">
        <v>-4.7387869961841578E-3</v>
      </c>
      <c r="C118" s="157">
        <f t="shared" si="7"/>
        <v>-3.338136169493574E-4</v>
      </c>
      <c r="D118" s="150">
        <f t="shared" si="8"/>
        <v>9.4175183428464818E-3</v>
      </c>
      <c r="E118" s="130">
        <f t="shared" si="9"/>
        <v>-2.2242237392570894E-2</v>
      </c>
      <c r="F118">
        <f t="shared" si="10"/>
        <v>0</v>
      </c>
      <c r="G118" s="137">
        <f t="shared" si="11"/>
        <v>-7.0336130418688719E-2</v>
      </c>
      <c r="H118" s="130">
        <f t="shared" si="12"/>
        <v>-2.543351742467129E-2</v>
      </c>
      <c r="I118" s="2">
        <f t="shared" si="13"/>
        <v>-8.0427843971541235E-2</v>
      </c>
      <c r="J118" s="130">
        <v>-1.6212271759686335E-2</v>
      </c>
    </row>
    <row r="119" spans="1:10" x14ac:dyDescent="0.2">
      <c r="A119" s="42">
        <v>42963</v>
      </c>
      <c r="B119" s="130">
        <v>-3.597970248258392E-3</v>
      </c>
      <c r="C119" s="157">
        <f t="shared" si="7"/>
        <v>-2.8099706446122272E-4</v>
      </c>
      <c r="D119" s="150">
        <f t="shared" si="8"/>
        <v>9.4364427222995671E-3</v>
      </c>
      <c r="E119" s="130">
        <f t="shared" si="9"/>
        <v>-2.2233445529990986E-2</v>
      </c>
      <c r="F119">
        <f t="shared" si="10"/>
        <v>0</v>
      </c>
      <c r="G119" s="137">
        <f t="shared" si="11"/>
        <v>-7.0308328108061008E-2</v>
      </c>
      <c r="H119" s="130">
        <f t="shared" si="12"/>
        <v>-2.5431138397412737E-2</v>
      </c>
      <c r="I119" s="2">
        <f t="shared" si="13"/>
        <v>-8.0420320826788586E-2</v>
      </c>
      <c r="J119" s="130">
        <v>1.7193385753571744E-3</v>
      </c>
    </row>
    <row r="120" spans="1:10" x14ac:dyDescent="0.2">
      <c r="A120" s="42">
        <v>42962</v>
      </c>
      <c r="B120" s="130">
        <v>-1.1000072094112939E-2</v>
      </c>
      <c r="C120" s="157">
        <f t="shared" si="7"/>
        <v>-2.944695774516928E-4</v>
      </c>
      <c r="D120" s="150">
        <f t="shared" si="8"/>
        <v>9.4542142918070133E-3</v>
      </c>
      <c r="E120" s="130">
        <f t="shared" si="9"/>
        <v>-2.2288260895923472E-2</v>
      </c>
      <c r="F120">
        <f t="shared" si="10"/>
        <v>0</v>
      </c>
      <c r="G120" s="137">
        <f t="shared" si="11"/>
        <v>-7.0481669515183268E-2</v>
      </c>
      <c r="H120" s="130">
        <f t="shared" si="12"/>
        <v>-2.5491975950172316E-2</v>
      </c>
      <c r="I120" s="2">
        <f t="shared" si="13"/>
        <v>-8.0612706060779513E-2</v>
      </c>
      <c r="J120" s="130">
        <v>4.0658957149385631E-4</v>
      </c>
    </row>
    <row r="121" spans="1:10" x14ac:dyDescent="0.2">
      <c r="A121" s="42">
        <v>42961</v>
      </c>
      <c r="B121" s="130">
        <v>-2.3011419442396249E-3</v>
      </c>
      <c r="C121" s="157">
        <f t="shared" si="7"/>
        <v>-2.6770610103064884E-4</v>
      </c>
      <c r="D121" s="150">
        <f t="shared" si="8"/>
        <v>9.4580564795648196E-3</v>
      </c>
      <c r="E121" s="130">
        <f t="shared" si="9"/>
        <v>-2.2270435684824466E-2</v>
      </c>
      <c r="F121">
        <f t="shared" si="10"/>
        <v>0</v>
      </c>
      <c r="G121" s="137">
        <f t="shared" si="11"/>
        <v>-7.0425301248337097E-2</v>
      </c>
      <c r="H121" s="130">
        <f t="shared" si="12"/>
        <v>-2.5475452727200615E-2</v>
      </c>
      <c r="I121" s="2">
        <f t="shared" si="13"/>
        <v>-8.0560455041902124E-2</v>
      </c>
      <c r="J121" s="130">
        <v>9.3920888463735978E-3</v>
      </c>
    </row>
    <row r="122" spans="1:10" x14ac:dyDescent="0.2">
      <c r="A122" s="42">
        <v>42958</v>
      </c>
      <c r="B122" s="130">
        <v>-1.7320020495108998E-3</v>
      </c>
      <c r="C122" s="157">
        <f t="shared" si="7"/>
        <v>-3.157981495956932E-4</v>
      </c>
      <c r="D122" s="150">
        <f t="shared" si="8"/>
        <v>9.4962662374156858E-3</v>
      </c>
      <c r="E122" s="130">
        <f t="shared" si="9"/>
        <v>-2.2407416922333487E-2</v>
      </c>
      <c r="F122">
        <f t="shared" si="10"/>
        <v>0</v>
      </c>
      <c r="G122" s="137">
        <f t="shared" si="11"/>
        <v>-7.0858473955574097E-2</v>
      </c>
      <c r="H122" s="130">
        <f t="shared" si="12"/>
        <v>-2.5625381965745757E-2</v>
      </c>
      <c r="I122" s="2">
        <f t="shared" si="13"/>
        <v>-8.1034572923559478E-2</v>
      </c>
      <c r="J122" s="130">
        <v>9.9481853742334567E-3</v>
      </c>
    </row>
    <row r="123" spans="1:10" x14ac:dyDescent="0.2">
      <c r="A123" s="42">
        <v>42957</v>
      </c>
      <c r="B123" s="130">
        <v>-1.9081409105172675E-3</v>
      </c>
      <c r="C123" s="157">
        <f t="shared" si="7"/>
        <v>-2.9830181777307035E-4</v>
      </c>
      <c r="D123" s="150">
        <f t="shared" si="8"/>
        <v>9.4973824180150344E-3</v>
      </c>
      <c r="E123" s="130">
        <f t="shared" si="9"/>
        <v>-2.2392517214875205E-2</v>
      </c>
      <c r="F123">
        <f t="shared" si="10"/>
        <v>0</v>
      </c>
      <c r="G123" s="137">
        <f t="shared" si="11"/>
        <v>-7.0811356943535728E-2</v>
      </c>
      <c r="H123" s="130">
        <f t="shared" si="12"/>
        <v>-2.5610860494328994E-2</v>
      </c>
      <c r="I123" s="2">
        <f t="shared" si="13"/>
        <v>-8.0988651998905481E-2</v>
      </c>
      <c r="J123" s="130">
        <v>-2.2352260175436071E-2</v>
      </c>
    </row>
    <row r="124" spans="1:10" x14ac:dyDescent="0.2">
      <c r="A124" s="42">
        <v>42956</v>
      </c>
      <c r="B124" s="130">
        <v>5.1050622659505E-3</v>
      </c>
      <c r="C124" s="157">
        <f t="shared" si="7"/>
        <v>-3.1879546273542206E-4</v>
      </c>
      <c r="D124" s="150">
        <f t="shared" si="8"/>
        <v>9.4912464168870146E-3</v>
      </c>
      <c r="E124" s="130">
        <f t="shared" si="9"/>
        <v>-2.2398736386658277E-2</v>
      </c>
      <c r="F124">
        <f t="shared" si="10"/>
        <v>0</v>
      </c>
      <c r="G124" s="137">
        <f t="shared" si="11"/>
        <v>-7.0831023691530076E-2</v>
      </c>
      <c r="H124" s="130">
        <f t="shared" si="12"/>
        <v>-2.5615000381828887E-2</v>
      </c>
      <c r="I124" s="2">
        <f t="shared" si="13"/>
        <v>-8.1001743472661994E-2</v>
      </c>
      <c r="J124" s="130">
        <v>-3.3874428307418868E-3</v>
      </c>
    </row>
    <row r="125" spans="1:10" x14ac:dyDescent="0.2">
      <c r="A125" s="42">
        <v>42955</v>
      </c>
      <c r="B125" s="130">
        <v>-6.3069854875669245E-3</v>
      </c>
      <c r="C125" s="157">
        <f t="shared" si="7"/>
        <v>-3.5428659353431869E-4</v>
      </c>
      <c r="D125" s="150">
        <f t="shared" si="8"/>
        <v>9.5303689118670272E-3</v>
      </c>
      <c r="E125" s="130">
        <f t="shared" si="9"/>
        <v>-2.2525240050481097E-2</v>
      </c>
      <c r="F125">
        <f t="shared" si="10"/>
        <v>0</v>
      </c>
      <c r="G125" s="137">
        <f t="shared" si="11"/>
        <v>-7.123106340156643E-2</v>
      </c>
      <c r="H125" s="130">
        <f t="shared" si="12"/>
        <v>-2.5754761342583921E-2</v>
      </c>
      <c r="I125" s="2">
        <f t="shared" si="13"/>
        <v>-8.1443706436621313E-2</v>
      </c>
      <c r="J125" s="130">
        <v>-7.8266534052017682E-4</v>
      </c>
    </row>
    <row r="126" spans="1:10" x14ac:dyDescent="0.2">
      <c r="A126" s="42">
        <v>42954</v>
      </c>
      <c r="B126" s="130">
        <v>1.8546355202596605E-3</v>
      </c>
      <c r="C126" s="157">
        <f t="shared" si="7"/>
        <v>-3.9862235195024928E-4</v>
      </c>
      <c r="D126" s="150">
        <f t="shared" si="8"/>
        <v>9.546026867599311E-3</v>
      </c>
      <c r="E126" s="130">
        <f t="shared" si="9"/>
        <v>-2.2606001660926651E-2</v>
      </c>
      <c r="F126">
        <f t="shared" si="10"/>
        <v>0</v>
      </c>
      <c r="G126" s="137">
        <f t="shared" si="11"/>
        <v>-7.1486454038077629E-2</v>
      </c>
      <c r="H126" s="130">
        <f t="shared" si="12"/>
        <v>-2.5840828907279078E-2</v>
      </c>
      <c r="I126" s="2">
        <f t="shared" si="13"/>
        <v>-8.1715875973721902E-2</v>
      </c>
      <c r="J126" s="130">
        <v>6.1486209903811777E-3</v>
      </c>
    </row>
    <row r="127" spans="1:10" x14ac:dyDescent="0.2">
      <c r="A127" s="42">
        <v>42951</v>
      </c>
      <c r="B127" s="130">
        <v>-1.5082207281547669E-2</v>
      </c>
      <c r="C127" s="157">
        <f t="shared" si="7"/>
        <v>-4.3702335337063547E-4</v>
      </c>
      <c r="D127" s="150">
        <f t="shared" si="8"/>
        <v>9.6244718885193457E-3</v>
      </c>
      <c r="E127" s="130">
        <f t="shared" si="9"/>
        <v>-2.2826893069993453E-2</v>
      </c>
      <c r="F127">
        <f t="shared" si="10"/>
        <v>0</v>
      </c>
      <c r="G127" s="137">
        <f t="shared" si="11"/>
        <v>-7.2184974006292688E-2</v>
      </c>
      <c r="H127" s="130">
        <f t="shared" si="12"/>
        <v>-2.6088302693970868E-2</v>
      </c>
      <c r="I127" s="2">
        <f t="shared" si="13"/>
        <v>-8.249845680085463E-2</v>
      </c>
      <c r="J127" s="130">
        <v>3.3994107666950055E-3</v>
      </c>
    </row>
    <row r="128" spans="1:10" x14ac:dyDescent="0.2">
      <c r="A128" s="42">
        <v>42950</v>
      </c>
      <c r="B128" s="130">
        <v>-9.9756770266495529E-3</v>
      </c>
      <c r="C128" s="157">
        <f t="shared" si="7"/>
        <v>-4.1934069906159163E-4</v>
      </c>
      <c r="D128" s="150">
        <f t="shared" si="8"/>
        <v>9.6109610417738234E-3</v>
      </c>
      <c r="E128" s="130">
        <f t="shared" si="9"/>
        <v>-2.2777779486081468E-2</v>
      </c>
      <c r="F128">
        <f t="shared" si="10"/>
        <v>0</v>
      </c>
      <c r="G128" s="137">
        <f t="shared" si="11"/>
        <v>-7.2029663217077017E-2</v>
      </c>
      <c r="H128" s="130">
        <f t="shared" si="12"/>
        <v>-2.6034610738786743E-2</v>
      </c>
      <c r="I128" s="2">
        <f t="shared" si="13"/>
        <v>-8.2328667930445104E-2</v>
      </c>
      <c r="J128" s="130">
        <v>-6.1704341163314304E-3</v>
      </c>
    </row>
    <row r="129" spans="1:10" x14ac:dyDescent="0.2">
      <c r="A129" s="42">
        <v>42949</v>
      </c>
      <c r="B129" s="130">
        <v>5.0193179735542543E-3</v>
      </c>
      <c r="C129" s="157">
        <f t="shared" si="7"/>
        <v>-4.0667270318857769E-4</v>
      </c>
      <c r="D129" s="150">
        <f t="shared" si="8"/>
        <v>9.6202575549285199E-3</v>
      </c>
      <c r="E129" s="130">
        <f t="shared" si="9"/>
        <v>-2.2786738413821877E-2</v>
      </c>
      <c r="F129">
        <f t="shared" si="10"/>
        <v>0</v>
      </c>
      <c r="G129" s="137">
        <f t="shared" si="11"/>
        <v>-7.2057993834129572E-2</v>
      </c>
      <c r="H129" s="130">
        <f t="shared" si="12"/>
        <v>-2.6046719941973259E-2</v>
      </c>
      <c r="I129" s="2">
        <f t="shared" si="13"/>
        <v>-8.2366960593164271E-2</v>
      </c>
      <c r="J129" s="130">
        <v>6.9590642172736028E-3</v>
      </c>
    </row>
    <row r="130" spans="1:10" x14ac:dyDescent="0.2">
      <c r="A130" s="42">
        <v>42948</v>
      </c>
      <c r="B130" s="130">
        <v>8.8480536910156907E-3</v>
      </c>
      <c r="C130" s="157">
        <f t="shared" si="7"/>
        <v>-3.9540025321812595E-4</v>
      </c>
      <c r="D130" s="150">
        <f t="shared" si="8"/>
        <v>9.6328009807381577E-3</v>
      </c>
      <c r="E130" s="130">
        <f t="shared" si="9"/>
        <v>-2.2804646335816865E-2</v>
      </c>
      <c r="F130">
        <f t="shared" si="10"/>
        <v>0</v>
      </c>
      <c r="G130" s="137">
        <f t="shared" si="11"/>
        <v>-7.2114623655794366E-2</v>
      </c>
      <c r="H130" s="130">
        <f t="shared" si="12"/>
        <v>-2.6068878408842509E-2</v>
      </c>
      <c r="I130" s="2">
        <f t="shared" si="13"/>
        <v>-8.2437031817928483E-2</v>
      </c>
      <c r="J130" s="130">
        <v>4.1717374102277997E-3</v>
      </c>
    </row>
    <row r="131" spans="1:10" x14ac:dyDescent="0.2">
      <c r="A131" s="42">
        <v>42947</v>
      </c>
      <c r="B131" s="130">
        <v>9.5787025905617086E-3</v>
      </c>
      <c r="C131" s="157">
        <f t="shared" si="7"/>
        <v>-4.5495236532856092E-4</v>
      </c>
      <c r="D131" s="150">
        <f t="shared" si="8"/>
        <v>9.6172693877104032E-3</v>
      </c>
      <c r="E131" s="130">
        <f t="shared" si="9"/>
        <v>-2.2828066559506716E-2</v>
      </c>
      <c r="F131">
        <f t="shared" si="10"/>
        <v>0</v>
      </c>
      <c r="G131" s="137">
        <f t="shared" si="11"/>
        <v>-7.2188684905964931E-2</v>
      </c>
      <c r="H131" s="130">
        <f t="shared" si="12"/>
        <v>-2.6087035498350748E-2</v>
      </c>
      <c r="I131" s="2">
        <f t="shared" si="13"/>
        <v>-8.2494449576454063E-2</v>
      </c>
      <c r="J131" s="130">
        <v>-9.5202569619862194E-3</v>
      </c>
    </row>
    <row r="132" spans="1:10" x14ac:dyDescent="0.2">
      <c r="A132" s="42">
        <v>42944</v>
      </c>
      <c r="B132" s="130">
        <v>5.8455709476701381E-3</v>
      </c>
      <c r="C132" s="157">
        <f t="shared" ref="C132:C195" si="14">AVERAGE(B133:B384)</f>
        <v>-4.514203081027941E-4</v>
      </c>
      <c r="D132" s="150">
        <f t="shared" ref="D132:D195" si="15">STDEV(B133:B384)</f>
        <v>9.6197556737519906E-3</v>
      </c>
      <c r="E132" s="130">
        <f t="shared" ref="E132:E195" si="16">C132+D132*NORMSINV(1%)</f>
        <v>-2.2830318468528052E-2</v>
      </c>
      <c r="F132">
        <f t="shared" si="10"/>
        <v>0</v>
      </c>
      <c r="G132" s="137">
        <f t="shared" si="11"/>
        <v>-7.2195806067555823E-2</v>
      </c>
      <c r="H132" s="130">
        <f t="shared" si="12"/>
        <v>-2.6090129926038864E-2</v>
      </c>
      <c r="I132" s="2">
        <f t="shared" si="13"/>
        <v>-8.2504235016003194E-2</v>
      </c>
      <c r="J132" s="130">
        <v>-6.2475471830766155E-3</v>
      </c>
    </row>
    <row r="133" spans="1:10" x14ac:dyDescent="0.2">
      <c r="A133" s="42">
        <v>42943</v>
      </c>
      <c r="B133" s="130">
        <v>-2.1704379575258758E-3</v>
      </c>
      <c r="C133" s="157">
        <f t="shared" si="14"/>
        <v>-4.2125743345166851E-4</v>
      </c>
      <c r="D133" s="150">
        <f t="shared" si="15"/>
        <v>9.6262585874903987E-3</v>
      </c>
      <c r="E133" s="130">
        <f t="shared" si="16"/>
        <v>-2.2815283633427344E-2</v>
      </c>
      <c r="F133">
        <f t="shared" ref="F133:F196" si="17">IF(J133&lt;E133,1,0)</f>
        <v>0</v>
      </c>
      <c r="G133" s="137">
        <f t="shared" ref="G133:G196" si="18">E133*SQRT(10)</f>
        <v>-7.2148261744392539E-2</v>
      </c>
      <c r="H133" s="130">
        <f t="shared" ref="H133:H196" si="19">(-1*D133/SQRT(2*PI())*EXP(-1*(NORMSINV(1%))^2/2)/1%)+C133</f>
        <v>-2.6077298709557026E-2</v>
      </c>
      <c r="I133" s="2">
        <f t="shared" ref="I133:I196" si="20">H133*SQRT(10)</f>
        <v>-8.2463659146769897E-2</v>
      </c>
      <c r="J133" s="130">
        <v>-1.1153973887745552E-2</v>
      </c>
    </row>
    <row r="134" spans="1:10" x14ac:dyDescent="0.2">
      <c r="A134" s="42">
        <v>42942</v>
      </c>
      <c r="B134" s="130">
        <v>-4.3608753224266058E-4</v>
      </c>
      <c r="C134" s="157">
        <f t="shared" si="14"/>
        <v>-3.9021060561818184E-4</v>
      </c>
      <c r="D134" s="150">
        <f t="shared" si="15"/>
        <v>9.6388191216614915E-3</v>
      </c>
      <c r="E134" s="130">
        <f t="shared" si="16"/>
        <v>-2.2813456977559599E-2</v>
      </c>
      <c r="F134">
        <f t="shared" si="17"/>
        <v>0</v>
      </c>
      <c r="G134" s="137">
        <f t="shared" si="18"/>
        <v>-7.2142485351349164E-2</v>
      </c>
      <c r="H134" s="130">
        <f t="shared" si="19"/>
        <v>-2.607972839601148E-2</v>
      </c>
      <c r="I134" s="2">
        <f t="shared" si="20"/>
        <v>-8.2471342489966029E-2</v>
      </c>
      <c r="J134" s="130">
        <v>5.668248581239964E-3</v>
      </c>
    </row>
    <row r="135" spans="1:10" x14ac:dyDescent="0.2">
      <c r="A135" s="42">
        <v>42941</v>
      </c>
      <c r="B135" s="130">
        <v>-2.7148526708091554E-3</v>
      </c>
      <c r="C135" s="157">
        <f t="shared" si="14"/>
        <v>-3.2931198722620171E-4</v>
      </c>
      <c r="D135" s="150">
        <f t="shared" si="15"/>
        <v>9.6724944438445308E-3</v>
      </c>
      <c r="E135" s="130">
        <f t="shared" si="16"/>
        <v>-2.2830898873335771E-2</v>
      </c>
      <c r="F135">
        <f t="shared" si="17"/>
        <v>0</v>
      </c>
      <c r="G135" s="137">
        <f t="shared" si="18"/>
        <v>-7.2197641468713131E-2</v>
      </c>
      <c r="H135" s="130">
        <f t="shared" si="19"/>
        <v>-2.6108581725176466E-2</v>
      </c>
      <c r="I135" s="2">
        <f t="shared" si="20"/>
        <v>-8.2562584728205948E-2</v>
      </c>
      <c r="J135" s="130">
        <v>3.8119986818699499E-3</v>
      </c>
    </row>
    <row r="136" spans="1:10" x14ac:dyDescent="0.2">
      <c r="A136" s="42">
        <v>42940</v>
      </c>
      <c r="B136" s="130">
        <v>1.4154308339192442E-2</v>
      </c>
      <c r="C136" s="157">
        <f t="shared" si="14"/>
        <v>-3.9275945262837007E-4</v>
      </c>
      <c r="D136" s="150">
        <f t="shared" si="15"/>
        <v>9.6294535069505662E-3</v>
      </c>
      <c r="E136" s="130">
        <f t="shared" si="16"/>
        <v>-2.279421814669794E-2</v>
      </c>
      <c r="F136">
        <f t="shared" si="17"/>
        <v>0</v>
      </c>
      <c r="G136" s="137">
        <f t="shared" si="18"/>
        <v>-7.2081646826307577E-2</v>
      </c>
      <c r="H136" s="130">
        <f t="shared" si="19"/>
        <v>-2.6057315873511833E-2</v>
      </c>
      <c r="I136" s="2">
        <f t="shared" si="20"/>
        <v>-8.2400467870757374E-2</v>
      </c>
      <c r="J136" s="130">
        <v>2.8580463481986391E-3</v>
      </c>
    </row>
    <row r="137" spans="1:10" x14ac:dyDescent="0.2">
      <c r="A137" s="42">
        <v>42937</v>
      </c>
      <c r="B137" s="130">
        <v>8.3752256096307261E-3</v>
      </c>
      <c r="C137" s="157">
        <f t="shared" si="14"/>
        <v>-3.886152865112271E-4</v>
      </c>
      <c r="D137" s="150">
        <f t="shared" si="15"/>
        <v>9.6334658468250588E-3</v>
      </c>
      <c r="E137" s="130">
        <f t="shared" si="16"/>
        <v>-2.2799408078917751E-2</v>
      </c>
      <c r="F137">
        <f t="shared" si="17"/>
        <v>0</v>
      </c>
      <c r="G137" s="137">
        <f t="shared" si="18"/>
        <v>-7.2098058833024073E-2</v>
      </c>
      <c r="H137" s="130">
        <f t="shared" si="19"/>
        <v>-2.6063865452685041E-2</v>
      </c>
      <c r="I137" s="2">
        <f t="shared" si="20"/>
        <v>-8.2421179458660315E-2</v>
      </c>
      <c r="J137" s="130">
        <v>3.5629194708005811E-3</v>
      </c>
    </row>
    <row r="138" spans="1:10" x14ac:dyDescent="0.2">
      <c r="A138" s="42">
        <v>42936</v>
      </c>
      <c r="B138" s="130">
        <v>-4.4112728472792233E-3</v>
      </c>
      <c r="C138" s="157">
        <f t="shared" si="14"/>
        <v>-3.2071722750176887E-4</v>
      </c>
      <c r="D138" s="150">
        <f t="shared" si="15"/>
        <v>9.6652461685389126E-3</v>
      </c>
      <c r="E138" s="130">
        <f t="shared" si="16"/>
        <v>-2.2805442103763649E-2</v>
      </c>
      <c r="F138">
        <f t="shared" si="17"/>
        <v>0</v>
      </c>
      <c r="G138" s="137">
        <f t="shared" si="18"/>
        <v>-7.2117140094995161E-2</v>
      </c>
      <c r="H138" s="130">
        <f t="shared" si="19"/>
        <v>-2.6080668759034517E-2</v>
      </c>
      <c r="I138" s="2">
        <f t="shared" si="20"/>
        <v>-8.2474316178946225E-2</v>
      </c>
      <c r="J138" s="130">
        <v>7.1380967460001412E-4</v>
      </c>
    </row>
    <row r="139" spans="1:10" x14ac:dyDescent="0.2">
      <c r="A139" s="42">
        <v>42935</v>
      </c>
      <c r="B139" s="130">
        <v>-4.6252469780833569E-3</v>
      </c>
      <c r="C139" s="157">
        <f t="shared" si="14"/>
        <v>-3.0531713182106691E-4</v>
      </c>
      <c r="D139" s="150">
        <f t="shared" si="15"/>
        <v>9.6614512373933235E-3</v>
      </c>
      <c r="E139" s="130">
        <f t="shared" si="16"/>
        <v>-2.2781213678080274E-2</v>
      </c>
      <c r="F139">
        <f t="shared" si="17"/>
        <v>0</v>
      </c>
      <c r="G139" s="137">
        <f t="shared" si="18"/>
        <v>-7.2040523085715569E-2</v>
      </c>
      <c r="H139" s="130">
        <f t="shared" si="19"/>
        <v>-2.6055154358899355E-2</v>
      </c>
      <c r="I139" s="2">
        <f t="shared" si="20"/>
        <v>-8.239363256138621E-2</v>
      </c>
      <c r="J139" s="130">
        <v>4.4449551143839281E-3</v>
      </c>
    </row>
    <row r="140" spans="1:10" x14ac:dyDescent="0.2">
      <c r="A140" s="42">
        <v>42934</v>
      </c>
      <c r="B140" s="130">
        <v>-4.0748007665130414E-3</v>
      </c>
      <c r="C140" s="157">
        <f t="shared" si="14"/>
        <v>-3.1118554737833966E-4</v>
      </c>
      <c r="D140" s="150">
        <f t="shared" si="15"/>
        <v>9.6641987003243928E-3</v>
      </c>
      <c r="E140" s="130">
        <f t="shared" si="16"/>
        <v>-2.2793473648186246E-2</v>
      </c>
      <c r="F140">
        <f t="shared" si="17"/>
        <v>0</v>
      </c>
      <c r="G140" s="137">
        <f t="shared" si="18"/>
        <v>-7.2079292515296017E-2</v>
      </c>
      <c r="H140" s="130">
        <f t="shared" si="19"/>
        <v>-2.6068345351730384E-2</v>
      </c>
      <c r="I140" s="2">
        <f t="shared" si="20"/>
        <v>-8.2435346143331215E-2</v>
      </c>
      <c r="J140" s="130">
        <v>3.2989627813604469E-2</v>
      </c>
    </row>
    <row r="141" spans="1:10" x14ac:dyDescent="0.2">
      <c r="A141" s="42">
        <v>42933</v>
      </c>
      <c r="B141" s="130">
        <v>1.8348391911013936E-3</v>
      </c>
      <c r="C141" s="157">
        <f t="shared" si="14"/>
        <v>-3.2660501627698361E-4</v>
      </c>
      <c r="D141" s="150">
        <f t="shared" si="15"/>
        <v>9.6638608874216065E-3</v>
      </c>
      <c r="E141" s="130">
        <f t="shared" si="16"/>
        <v>-2.2808107246756672E-2</v>
      </c>
      <c r="F141">
        <f t="shared" si="17"/>
        <v>0</v>
      </c>
      <c r="G141" s="137">
        <f t="shared" si="18"/>
        <v>-7.2125568017143149E-2</v>
      </c>
      <c r="H141" s="130">
        <f t="shared" si="19"/>
        <v>-2.6082864476876706E-2</v>
      </c>
      <c r="I141" s="2">
        <f t="shared" si="20"/>
        <v>-8.2481259648426619E-2</v>
      </c>
      <c r="J141" s="130">
        <v>5.6603874367703762E-3</v>
      </c>
    </row>
    <row r="142" spans="1:10" x14ac:dyDescent="0.2">
      <c r="A142" s="42">
        <v>42930</v>
      </c>
      <c r="B142" s="130">
        <v>-1.8104931056749503E-4</v>
      </c>
      <c r="C142" s="157">
        <f t="shared" si="14"/>
        <v>-3.322153710172271E-4</v>
      </c>
      <c r="D142" s="150">
        <f t="shared" si="15"/>
        <v>9.6641864364499473E-3</v>
      </c>
      <c r="E142" s="130">
        <f t="shared" si="16"/>
        <v>-2.2814474941786893E-2</v>
      </c>
      <c r="F142">
        <f t="shared" si="17"/>
        <v>0</v>
      </c>
      <c r="G142" s="137">
        <f t="shared" si="18"/>
        <v>-7.2145704436883978E-2</v>
      </c>
      <c r="H142" s="130">
        <f t="shared" si="19"/>
        <v>-2.6089342489516703E-2</v>
      </c>
      <c r="I142" s="2">
        <f t="shared" si="20"/>
        <v>-8.2501744923080364E-2</v>
      </c>
      <c r="J142" s="130">
        <v>9.3706808789041016E-3</v>
      </c>
    </row>
    <row r="143" spans="1:10" x14ac:dyDescent="0.2">
      <c r="A143" s="42">
        <v>42929</v>
      </c>
      <c r="B143" s="130">
        <v>1.0220650483161807E-3</v>
      </c>
      <c r="C143" s="157">
        <f t="shared" si="14"/>
        <v>-3.5402289475745937E-4</v>
      </c>
      <c r="D143" s="150">
        <f t="shared" si="15"/>
        <v>9.6673181547967738E-3</v>
      </c>
      <c r="E143" s="130">
        <f t="shared" si="16"/>
        <v>-2.2843567931845356E-2</v>
      </c>
      <c r="F143">
        <f t="shared" si="17"/>
        <v>0</v>
      </c>
      <c r="G143" s="137">
        <f t="shared" si="18"/>
        <v>-7.2237704549413362E-2</v>
      </c>
      <c r="H143" s="130">
        <f t="shared" si="19"/>
        <v>-2.611949671352902E-2</v>
      </c>
      <c r="I143" s="2">
        <f t="shared" si="20"/>
        <v>-8.2597100952034222E-2</v>
      </c>
      <c r="J143" s="130">
        <v>2.0818729563593054E-3</v>
      </c>
    </row>
    <row r="144" spans="1:10" x14ac:dyDescent="0.2">
      <c r="A144" s="42">
        <v>42928</v>
      </c>
      <c r="B144" s="130">
        <v>-1.066072489549196E-2</v>
      </c>
      <c r="C144" s="157">
        <f t="shared" si="14"/>
        <v>-2.6188826490336449E-4</v>
      </c>
      <c r="D144" s="150">
        <f t="shared" si="15"/>
        <v>9.6793305799449357E-3</v>
      </c>
      <c r="E144" s="130">
        <f t="shared" si="16"/>
        <v>-2.2779378381696764E-2</v>
      </c>
      <c r="F144">
        <f t="shared" si="17"/>
        <v>0</v>
      </c>
      <c r="G144" s="137">
        <f t="shared" si="18"/>
        <v>-7.2034719368962205E-2</v>
      </c>
      <c r="H144" s="130">
        <f t="shared" si="19"/>
        <v>-2.6059377770000645E-2</v>
      </c>
      <c r="I144" s="2">
        <f t="shared" si="20"/>
        <v>-8.2406988159961517E-2</v>
      </c>
      <c r="J144" s="130">
        <v>1.2259972244352975E-2</v>
      </c>
    </row>
    <row r="145" spans="1:10" x14ac:dyDescent="0.2">
      <c r="A145" s="42">
        <v>42927</v>
      </c>
      <c r="B145" s="130">
        <v>6.2951465630900223E-3</v>
      </c>
      <c r="C145" s="157">
        <f t="shared" si="14"/>
        <v>-2.5481689671726484E-4</v>
      </c>
      <c r="D145" s="150">
        <f t="shared" si="15"/>
        <v>9.6847893844489597E-3</v>
      </c>
      <c r="E145" s="130">
        <f t="shared" si="16"/>
        <v>-2.2785006091763406E-2</v>
      </c>
      <c r="F145">
        <f t="shared" si="17"/>
        <v>0</v>
      </c>
      <c r="G145" s="137">
        <f t="shared" si="18"/>
        <v>-7.2052515750783863E-2</v>
      </c>
      <c r="H145" s="130">
        <f t="shared" si="19"/>
        <v>-2.6066855285204756E-2</v>
      </c>
      <c r="I145" s="2">
        <f t="shared" si="20"/>
        <v>-8.2430634139245049E-2</v>
      </c>
      <c r="J145" s="130">
        <v>1.6466868130268443E-3</v>
      </c>
    </row>
    <row r="146" spans="1:10" x14ac:dyDescent="0.2">
      <c r="A146" s="42">
        <v>42926</v>
      </c>
      <c r="B146" s="130">
        <v>-2.8698486323557597E-3</v>
      </c>
      <c r="C146" s="157">
        <f t="shared" si="14"/>
        <v>-2.6433245677988398E-4</v>
      </c>
      <c r="D146" s="150">
        <f t="shared" si="15"/>
        <v>9.6885462398470009E-3</v>
      </c>
      <c r="E146" s="130">
        <f t="shared" si="16"/>
        <v>-2.2803261404394336E-2</v>
      </c>
      <c r="F146">
        <f t="shared" si="17"/>
        <v>0</v>
      </c>
      <c r="G146" s="137">
        <f t="shared" si="18"/>
        <v>-7.2110244118096037E-2</v>
      </c>
      <c r="H146" s="130">
        <f t="shared" si="19"/>
        <v>-2.6086383669698017E-2</v>
      </c>
      <c r="I146" s="2">
        <f t="shared" si="20"/>
        <v>-8.2492388313267273E-2</v>
      </c>
      <c r="J146" s="130">
        <v>8.375009098865684E-3</v>
      </c>
    </row>
    <row r="147" spans="1:10" x14ac:dyDescent="0.2">
      <c r="A147" s="42">
        <v>42923</v>
      </c>
      <c r="B147" s="130">
        <v>-2.5540503260062884E-3</v>
      </c>
      <c r="C147" s="157">
        <f t="shared" si="14"/>
        <v>-2.6301372302058414E-4</v>
      </c>
      <c r="D147" s="150">
        <f t="shared" si="15"/>
        <v>9.6882559507870131E-3</v>
      </c>
      <c r="E147" s="130">
        <f t="shared" si="16"/>
        <v>-2.2801267357297476E-2</v>
      </c>
      <c r="F147">
        <f t="shared" si="17"/>
        <v>0</v>
      </c>
      <c r="G147" s="137">
        <f t="shared" si="18"/>
        <v>-7.210393838750831E-2</v>
      </c>
      <c r="H147" s="130">
        <f t="shared" si="19"/>
        <v>-2.6084291253408026E-2</v>
      </c>
      <c r="I147" s="2">
        <f t="shared" si="20"/>
        <v>-8.2485771511977654E-2</v>
      </c>
      <c r="J147" s="130">
        <v>1.3465405785903699E-2</v>
      </c>
    </row>
    <row r="148" spans="1:10" x14ac:dyDescent="0.2">
      <c r="A148" s="42">
        <v>42922</v>
      </c>
      <c r="B148" s="130">
        <v>5.4367868019038323E-3</v>
      </c>
      <c r="C148" s="157">
        <f t="shared" si="14"/>
        <v>-3.0865002060218814E-4</v>
      </c>
      <c r="D148" s="150">
        <f t="shared" si="15"/>
        <v>9.688386263354401E-3</v>
      </c>
      <c r="E148" s="130">
        <f t="shared" si="16"/>
        <v>-2.2847206807243184E-2</v>
      </c>
      <c r="F148">
        <f t="shared" si="17"/>
        <v>0</v>
      </c>
      <c r="G148" s="137">
        <f t="shared" si="18"/>
        <v>-7.2249211683792045E-2</v>
      </c>
      <c r="H148" s="130">
        <f t="shared" si="19"/>
        <v>-2.6130274861897323E-2</v>
      </c>
      <c r="I148" s="2">
        <f t="shared" si="20"/>
        <v>-8.2631184449837289E-2</v>
      </c>
      <c r="J148" s="130">
        <v>-7.1801855849912433E-3</v>
      </c>
    </row>
    <row r="149" spans="1:10" x14ac:dyDescent="0.2">
      <c r="A149" s="42">
        <v>42921</v>
      </c>
      <c r="B149" s="130">
        <v>1.2462634474644409E-2</v>
      </c>
      <c r="C149" s="157">
        <f t="shared" si="14"/>
        <v>-3.9469978362149482E-4</v>
      </c>
      <c r="D149" s="150">
        <f t="shared" si="15"/>
        <v>9.6707853471442468E-3</v>
      </c>
      <c r="E149" s="130">
        <f t="shared" si="16"/>
        <v>-2.2892310716255828E-2</v>
      </c>
      <c r="F149">
        <f t="shared" si="17"/>
        <v>0</v>
      </c>
      <c r="G149" s="137">
        <f t="shared" si="18"/>
        <v>-7.2391842767648998E-2</v>
      </c>
      <c r="H149" s="130">
        <f t="shared" si="19"/>
        <v>-2.6169414412742214E-2</v>
      </c>
      <c r="I149" s="2">
        <f t="shared" si="20"/>
        <v>-8.2754954577103121E-2</v>
      </c>
      <c r="J149" s="130">
        <v>9.0233151784263818E-3</v>
      </c>
    </row>
    <row r="150" spans="1:10" x14ac:dyDescent="0.2">
      <c r="A150" s="42">
        <v>42919</v>
      </c>
      <c r="B150" s="130">
        <v>-1.7080314205729097E-3</v>
      </c>
      <c r="C150" s="157">
        <f t="shared" si="14"/>
        <v>-4.0844951493743993E-4</v>
      </c>
      <c r="D150" s="150">
        <f t="shared" si="15"/>
        <v>9.6751222690442465E-3</v>
      </c>
      <c r="E150" s="130">
        <f t="shared" si="16"/>
        <v>-2.291614963661372E-2</v>
      </c>
      <c r="F150">
        <f t="shared" si="17"/>
        <v>0</v>
      </c>
      <c r="G150" s="137">
        <f t="shared" si="18"/>
        <v>-7.24672280529393E-2</v>
      </c>
      <c r="H150" s="130">
        <f t="shared" si="19"/>
        <v>-2.6194722969978566E-2</v>
      </c>
      <c r="I150" s="2">
        <f t="shared" si="20"/>
        <v>-8.2834987262262724E-2</v>
      </c>
      <c r="J150" s="130">
        <v>-8.8732600127439196E-3</v>
      </c>
    </row>
    <row r="151" spans="1:10" x14ac:dyDescent="0.2">
      <c r="A151" s="42">
        <v>42916</v>
      </c>
      <c r="B151" s="130">
        <v>-6.712523824778314E-3</v>
      </c>
      <c r="C151" s="157">
        <f t="shared" si="14"/>
        <v>-4.0061017997407918E-4</v>
      </c>
      <c r="D151" s="150">
        <f t="shared" si="15"/>
        <v>9.6707933666944253E-3</v>
      </c>
      <c r="E151" s="130">
        <f t="shared" si="16"/>
        <v>-2.2898239768871922E-2</v>
      </c>
      <c r="F151">
        <f t="shared" si="17"/>
        <v>0</v>
      </c>
      <c r="G151" s="137">
        <f t="shared" si="18"/>
        <v>-7.2410592078282834E-2</v>
      </c>
      <c r="H151" s="130">
        <f t="shared" si="19"/>
        <v>-2.6175346182913974E-2</v>
      </c>
      <c r="I151" s="2">
        <f t="shared" si="20"/>
        <v>-8.2773712481402528E-2</v>
      </c>
      <c r="J151" s="130">
        <v>-4.0522678054945494E-4</v>
      </c>
    </row>
    <row r="152" spans="1:10" x14ac:dyDescent="0.2">
      <c r="A152" s="42">
        <v>42915</v>
      </c>
      <c r="B152" s="130">
        <v>9.0210147454311551E-3</v>
      </c>
      <c r="C152" s="157">
        <f t="shared" si="14"/>
        <v>-4.4665318442929734E-4</v>
      </c>
      <c r="D152" s="150">
        <f t="shared" si="15"/>
        <v>9.653363010513406E-3</v>
      </c>
      <c r="E152" s="130">
        <f t="shared" si="16"/>
        <v>-2.290373370128165E-2</v>
      </c>
      <c r="F152">
        <f t="shared" si="17"/>
        <v>0</v>
      </c>
      <c r="G152" s="137">
        <f t="shared" si="18"/>
        <v>-7.2427965418008597E-2</v>
      </c>
      <c r="H152" s="130">
        <f t="shared" si="19"/>
        <v>-2.6174933554209842E-2</v>
      </c>
      <c r="I152" s="2">
        <f t="shared" si="20"/>
        <v>-8.277240763486951E-2</v>
      </c>
      <c r="J152" s="130">
        <v>-1.7061889697124438E-2</v>
      </c>
    </row>
    <row r="153" spans="1:10" x14ac:dyDescent="0.2">
      <c r="A153" s="42">
        <v>42914</v>
      </c>
      <c r="B153" s="130">
        <v>5.4335507318205457E-3</v>
      </c>
      <c r="C153" s="157">
        <f t="shared" si="14"/>
        <v>-5.1200290447248986E-4</v>
      </c>
      <c r="D153" s="150">
        <f t="shared" si="15"/>
        <v>9.6691263200328805E-3</v>
      </c>
      <c r="E153" s="130">
        <f t="shared" si="16"/>
        <v>-2.3005754362913321E-2</v>
      </c>
      <c r="F153">
        <f t="shared" si="17"/>
        <v>0</v>
      </c>
      <c r="G153" s="137">
        <f t="shared" si="18"/>
        <v>-7.275058307716202E-2</v>
      </c>
      <c r="H153" s="130">
        <f t="shared" si="19"/>
        <v>-2.6282295870944057E-2</v>
      </c>
      <c r="I153" s="2">
        <f t="shared" si="20"/>
        <v>-8.3111917090622031E-2</v>
      </c>
      <c r="J153" s="130">
        <v>1.0011620905044431E-2</v>
      </c>
    </row>
    <row r="154" spans="1:10" x14ac:dyDescent="0.2">
      <c r="A154" s="42">
        <v>42913</v>
      </c>
      <c r="B154" s="130">
        <v>1.7922552499526425E-2</v>
      </c>
      <c r="C154" s="157">
        <f t="shared" si="14"/>
        <v>-6.876500834691573E-4</v>
      </c>
      <c r="D154" s="150">
        <f t="shared" si="15"/>
        <v>9.7347282758080047E-3</v>
      </c>
      <c r="E154" s="130">
        <f t="shared" si="16"/>
        <v>-2.3334014512260366E-2</v>
      </c>
      <c r="F154">
        <f t="shared" si="17"/>
        <v>0</v>
      </c>
      <c r="G154" s="137">
        <f t="shared" si="18"/>
        <v>-7.3788632814165728E-2</v>
      </c>
      <c r="H154" s="130">
        <f t="shared" si="19"/>
        <v>-2.6632786315355077E-2</v>
      </c>
      <c r="I154" s="2">
        <f t="shared" si="20"/>
        <v>-8.4220265193085495E-2</v>
      </c>
      <c r="J154" s="130">
        <v>-1.9964984918110801E-2</v>
      </c>
    </row>
    <row r="155" spans="1:10" x14ac:dyDescent="0.2">
      <c r="A155" s="42">
        <v>42912</v>
      </c>
      <c r="B155" s="130">
        <v>-1.0464059953539514E-2</v>
      </c>
      <c r="C155" s="157">
        <f t="shared" si="14"/>
        <v>-8.9651828450754156E-4</v>
      </c>
      <c r="D155" s="150">
        <f t="shared" si="15"/>
        <v>1.0481359685475103E-2</v>
      </c>
      <c r="E155" s="130">
        <f t="shared" si="16"/>
        <v>-2.5279807105869922E-2</v>
      </c>
      <c r="F155">
        <f t="shared" si="17"/>
        <v>0</v>
      </c>
      <c r="G155" s="137">
        <f t="shared" si="18"/>
        <v>-7.9941769264258306E-2</v>
      </c>
      <c r="H155" s="130">
        <f t="shared" si="19"/>
        <v>-2.8831587166795049E-2</v>
      </c>
      <c r="I155" s="2">
        <f t="shared" si="20"/>
        <v>-9.1173484004753322E-2</v>
      </c>
      <c r="J155" s="130">
        <v>-5.2758485072128937E-3</v>
      </c>
    </row>
    <row r="156" spans="1:10" x14ac:dyDescent="0.2">
      <c r="A156" s="42">
        <v>42909</v>
      </c>
      <c r="B156" s="130">
        <v>-6.1973589351560134E-3</v>
      </c>
      <c r="C156" s="157">
        <f t="shared" si="14"/>
        <v>-8.8371634190703642E-4</v>
      </c>
      <c r="D156" s="150">
        <f t="shared" si="15"/>
        <v>1.0476828634100606E-2</v>
      </c>
      <c r="E156" s="130">
        <f t="shared" si="16"/>
        <v>-2.5256464361537188E-2</v>
      </c>
      <c r="F156">
        <f t="shared" si="17"/>
        <v>0</v>
      </c>
      <c r="G156" s="137">
        <f t="shared" si="18"/>
        <v>-7.9867953025327884E-2</v>
      </c>
      <c r="H156" s="130">
        <f t="shared" si="19"/>
        <v>-2.880670900163812E-2</v>
      </c>
      <c r="I156" s="2">
        <f t="shared" si="20"/>
        <v>-9.1094812338851597E-2</v>
      </c>
      <c r="J156" s="130">
        <v>9.0019194934106359E-3</v>
      </c>
    </row>
    <row r="157" spans="1:10" x14ac:dyDescent="0.2">
      <c r="A157" s="42">
        <v>42908</v>
      </c>
      <c r="B157" s="130">
        <v>-4.2237880070421932E-3</v>
      </c>
      <c r="C157" s="157">
        <f t="shared" si="14"/>
        <v>-8.0565577611593829E-4</v>
      </c>
      <c r="D157" s="150">
        <f t="shared" si="15"/>
        <v>1.0525015669068338E-2</v>
      </c>
      <c r="E157" s="130">
        <f t="shared" si="16"/>
        <v>-2.5290503602099602E-2</v>
      </c>
      <c r="F157">
        <f t="shared" si="17"/>
        <v>0</v>
      </c>
      <c r="G157" s="137">
        <f t="shared" si="18"/>
        <v>-7.9975594555327503E-2</v>
      </c>
      <c r="H157" s="130">
        <f t="shared" si="19"/>
        <v>-2.8857077206679321E-2</v>
      </c>
      <c r="I157" s="2">
        <f t="shared" si="20"/>
        <v>-9.1254090588436157E-2</v>
      </c>
      <c r="J157" s="130">
        <v>-1.5514279720002726E-3</v>
      </c>
    </row>
    <row r="158" spans="1:10" x14ac:dyDescent="0.2">
      <c r="A158" s="42">
        <v>42907</v>
      </c>
      <c r="B158" s="130">
        <v>1.4343967918442634E-2</v>
      </c>
      <c r="C158" s="157">
        <f t="shared" si="14"/>
        <v>-8.956786846633177E-4</v>
      </c>
      <c r="D158" s="150">
        <f t="shared" si="15"/>
        <v>1.0491887374727704E-2</v>
      </c>
      <c r="E158" s="130">
        <f t="shared" si="16"/>
        <v>-2.5303458573537049E-2</v>
      </c>
      <c r="F158">
        <f t="shared" si="17"/>
        <v>0</v>
      </c>
      <c r="G158" s="137">
        <f t="shared" si="18"/>
        <v>-8.0016561772092265E-2</v>
      </c>
      <c r="H158" s="130">
        <f t="shared" si="19"/>
        <v>-2.8858806114054242E-2</v>
      </c>
      <c r="I158" s="2">
        <f t="shared" si="20"/>
        <v>-9.1259557873604374E-2</v>
      </c>
      <c r="J158" s="130">
        <v>7.564948389866666E-3</v>
      </c>
    </row>
    <row r="159" spans="1:10" x14ac:dyDescent="0.2">
      <c r="A159" s="42">
        <v>42906</v>
      </c>
      <c r="B159" s="130">
        <v>1.1096017974487919E-2</v>
      </c>
      <c r="C159" s="157">
        <f t="shared" si="14"/>
        <v>-8.7989176723829248E-4</v>
      </c>
      <c r="D159" s="150">
        <f t="shared" si="15"/>
        <v>1.051297475215182E-2</v>
      </c>
      <c r="E159" s="130">
        <f t="shared" si="16"/>
        <v>-2.5336728231751711E-2</v>
      </c>
      <c r="F159">
        <f t="shared" si="17"/>
        <v>0</v>
      </c>
      <c r="G159" s="137">
        <f t="shared" si="18"/>
        <v>-8.0121769669025927E-2</v>
      </c>
      <c r="H159" s="130">
        <f t="shared" si="19"/>
        <v>-2.8899221574809772E-2</v>
      </c>
      <c r="I159" s="2">
        <f t="shared" si="20"/>
        <v>-9.1387362782276993E-2</v>
      </c>
      <c r="J159" s="130">
        <v>-7.3173463128464672E-3</v>
      </c>
    </row>
    <row r="160" spans="1:10" x14ac:dyDescent="0.2">
      <c r="A160" s="42">
        <v>42905</v>
      </c>
      <c r="B160" s="130">
        <v>9.1045213777535671E-3</v>
      </c>
      <c r="C160" s="157">
        <f t="shared" si="14"/>
        <v>-9.3369586520860291E-4</v>
      </c>
      <c r="D160" s="150">
        <f t="shared" si="15"/>
        <v>1.0496354746200344E-2</v>
      </c>
      <c r="E160" s="130">
        <f t="shared" si="16"/>
        <v>-2.5351868414210263E-2</v>
      </c>
      <c r="F160">
        <f t="shared" si="17"/>
        <v>0</v>
      </c>
      <c r="G160" s="137">
        <f t="shared" si="18"/>
        <v>-8.0169647129785471E-2</v>
      </c>
      <c r="H160" s="130">
        <f t="shared" si="19"/>
        <v>-2.8908729796575976E-2</v>
      </c>
      <c r="I160" s="2">
        <f t="shared" si="20"/>
        <v>-9.1417430419556189E-2</v>
      </c>
      <c r="J160" s="130">
        <v>1.1502572484501986E-2</v>
      </c>
    </row>
    <row r="161" spans="1:10" x14ac:dyDescent="0.2">
      <c r="A161" s="42">
        <v>42902</v>
      </c>
      <c r="B161" s="130">
        <v>1.8971475089094071E-4</v>
      </c>
      <c r="C161" s="157">
        <f t="shared" si="14"/>
        <v>-9.2129573802143849E-4</v>
      </c>
      <c r="D161" s="150">
        <f t="shared" si="15"/>
        <v>1.0499532520140116E-2</v>
      </c>
      <c r="E161" s="130">
        <f t="shared" si="16"/>
        <v>-2.5346860894672068E-2</v>
      </c>
      <c r="F161">
        <f t="shared" si="17"/>
        <v>0</v>
      </c>
      <c r="G161" s="137">
        <f t="shared" si="18"/>
        <v>-8.0153811962616991E-2</v>
      </c>
      <c r="H161" s="130">
        <f t="shared" si="19"/>
        <v>-2.890479911768213E-2</v>
      </c>
      <c r="I161" s="2">
        <f t="shared" si="20"/>
        <v>-9.1405000521500884E-2</v>
      </c>
      <c r="J161" s="130">
        <v>3.8129153073261472E-3</v>
      </c>
    </row>
    <row r="162" spans="1:10" x14ac:dyDescent="0.2">
      <c r="A162" s="42">
        <v>42901</v>
      </c>
      <c r="B162" s="130">
        <v>8.39694915344932E-3</v>
      </c>
      <c r="C162" s="157">
        <f t="shared" si="14"/>
        <v>-9.6241184698578753E-4</v>
      </c>
      <c r="D162" s="150">
        <f t="shared" si="15"/>
        <v>1.0483171516354752E-2</v>
      </c>
      <c r="E162" s="130">
        <f t="shared" si="16"/>
        <v>-2.5349915617263161E-2</v>
      </c>
      <c r="F162">
        <f t="shared" si="17"/>
        <v>0</v>
      </c>
      <c r="G162" s="137">
        <f t="shared" si="18"/>
        <v>-8.0163471843624809E-2</v>
      </c>
      <c r="H162" s="130">
        <f t="shared" si="19"/>
        <v>-2.8902309646698595E-2</v>
      </c>
      <c r="I162" s="2">
        <f t="shared" si="20"/>
        <v>-9.1397128123024016E-2</v>
      </c>
      <c r="J162" s="130">
        <v>-3.2235998860342696E-3</v>
      </c>
    </row>
    <row r="163" spans="1:10" x14ac:dyDescent="0.2">
      <c r="A163" s="42">
        <v>42900</v>
      </c>
      <c r="B163" s="130">
        <v>6.2514769762100448E-3</v>
      </c>
      <c r="C163" s="157">
        <f t="shared" si="14"/>
        <v>-1.0032295023872598E-3</v>
      </c>
      <c r="D163" s="150">
        <f t="shared" si="15"/>
        <v>1.0474993229019272E-2</v>
      </c>
      <c r="E163" s="130">
        <f t="shared" si="16"/>
        <v>-2.5371707731308445E-2</v>
      </c>
      <c r="F163">
        <f t="shared" si="17"/>
        <v>0</v>
      </c>
      <c r="G163" s="137">
        <f t="shared" si="18"/>
        <v>-8.0232384559038056E-2</v>
      </c>
      <c r="H163" s="130">
        <f t="shared" si="19"/>
        <v>-2.8921330414395478E-2</v>
      </c>
      <c r="I163" s="2">
        <f t="shared" si="20"/>
        <v>-9.1457277071791118E-2</v>
      </c>
      <c r="J163" s="130">
        <v>-3.7255674980443956E-3</v>
      </c>
    </row>
    <row r="164" spans="1:10" x14ac:dyDescent="0.2">
      <c r="A164" s="42">
        <v>42899</v>
      </c>
      <c r="B164" s="130">
        <v>6.6645296244953944E-3</v>
      </c>
      <c r="C164" s="157">
        <f t="shared" si="14"/>
        <v>-1.0053166415457391E-3</v>
      </c>
      <c r="D164" s="150">
        <f t="shared" si="15"/>
        <v>1.0473511637351527E-2</v>
      </c>
      <c r="E164" s="130">
        <f t="shared" si="16"/>
        <v>-2.5370348172840469E-2</v>
      </c>
      <c r="F164">
        <f t="shared" si="17"/>
        <v>0</v>
      </c>
      <c r="G164" s="137">
        <f t="shared" si="18"/>
        <v>-8.0228085257667073E-2</v>
      </c>
      <c r="H164" s="130">
        <f t="shared" si="19"/>
        <v>-2.8919468794372332E-2</v>
      </c>
      <c r="I164" s="2">
        <f t="shared" si="20"/>
        <v>-9.145139011238021E-2</v>
      </c>
      <c r="J164" s="130">
        <v>8.676695647631438E-3</v>
      </c>
    </row>
    <row r="165" spans="1:10" x14ac:dyDescent="0.2">
      <c r="A165" s="42">
        <v>42898</v>
      </c>
      <c r="B165" s="130">
        <v>-6.2656327753055881E-3</v>
      </c>
      <c r="C165" s="157">
        <f t="shared" si="14"/>
        <v>-9.7768026874098918E-4</v>
      </c>
      <c r="D165" s="150">
        <f t="shared" si="15"/>
        <v>1.0468763314782855E-2</v>
      </c>
      <c r="E165" s="130">
        <f t="shared" si="16"/>
        <v>-2.5331665549922829E-2</v>
      </c>
      <c r="F165">
        <f t="shared" si="17"/>
        <v>0</v>
      </c>
      <c r="G165" s="137">
        <f t="shared" si="18"/>
        <v>-8.0105760063377912E-2</v>
      </c>
      <c r="H165" s="130">
        <f t="shared" si="19"/>
        <v>-2.887917712473477E-2</v>
      </c>
      <c r="I165" s="2">
        <f t="shared" si="20"/>
        <v>-9.1323976665594456E-2</v>
      </c>
      <c r="J165" s="130">
        <v>-1.7213154986999768E-2</v>
      </c>
    </row>
    <row r="166" spans="1:10" x14ac:dyDescent="0.2">
      <c r="A166" s="42">
        <v>42895</v>
      </c>
      <c r="B166" s="130">
        <v>-1.4233851852887688E-2</v>
      </c>
      <c r="C166" s="157">
        <f t="shared" si="14"/>
        <v>-8.9073992303944467E-4</v>
      </c>
      <c r="D166" s="150">
        <f t="shared" si="15"/>
        <v>1.0449191499798173E-2</v>
      </c>
      <c r="E166" s="130">
        <f t="shared" si="16"/>
        <v>-2.5199194354040551E-2</v>
      </c>
      <c r="F166" s="135">
        <f t="shared" si="17"/>
        <v>1</v>
      </c>
      <c r="G166" s="137">
        <f t="shared" si="18"/>
        <v>-7.9686849360023598E-2</v>
      </c>
      <c r="H166" s="130">
        <f t="shared" si="19"/>
        <v>-2.8740073699418077E-2</v>
      </c>
      <c r="I166" s="2">
        <f t="shared" si="20"/>
        <v>-9.0884093011262573E-2</v>
      </c>
      <c r="J166" s="130">
        <v>-2.737221394502392E-2</v>
      </c>
    </row>
    <row r="167" spans="1:10" x14ac:dyDescent="0.2">
      <c r="A167" s="42">
        <v>42894</v>
      </c>
      <c r="B167" s="130">
        <v>-3.2364021613878568E-3</v>
      </c>
      <c r="C167" s="157">
        <f t="shared" si="14"/>
        <v>-9.522338383888846E-4</v>
      </c>
      <c r="D167" s="150">
        <f t="shared" si="15"/>
        <v>1.0508481273401321E-2</v>
      </c>
      <c r="E167" s="130">
        <f t="shared" si="16"/>
        <v>-2.5398616908164036E-2</v>
      </c>
      <c r="F167">
        <f t="shared" si="17"/>
        <v>0</v>
      </c>
      <c r="G167" s="137">
        <f t="shared" si="18"/>
        <v>-8.0317478847862014E-2</v>
      </c>
      <c r="H167" s="130">
        <f t="shared" si="19"/>
        <v>-2.8959587562495712E-2</v>
      </c>
      <c r="I167" s="2">
        <f t="shared" si="20"/>
        <v>-9.1578256796570251E-2</v>
      </c>
      <c r="J167" s="130">
        <v>-3.4119111533064544E-3</v>
      </c>
    </row>
    <row r="168" spans="1:10" x14ac:dyDescent="0.2">
      <c r="A168" s="42">
        <v>42893</v>
      </c>
      <c r="B168" s="130">
        <v>1.2995236594221358E-2</v>
      </c>
      <c r="C168" s="157">
        <f t="shared" si="14"/>
        <v>-1.0137918460734236E-3</v>
      </c>
      <c r="D168" s="150">
        <f t="shared" si="15"/>
        <v>1.0471824400769087E-2</v>
      </c>
      <c r="E168" s="130">
        <f t="shared" si="16"/>
        <v>-2.5374898278131591E-2</v>
      </c>
      <c r="F168">
        <f t="shared" si="17"/>
        <v>0</v>
      </c>
      <c r="G168" s="137">
        <f t="shared" si="18"/>
        <v>-8.0242473953980611E-2</v>
      </c>
      <c r="H168" s="130">
        <f t="shared" si="19"/>
        <v>-2.8923447151967412E-2</v>
      </c>
      <c r="I168" s="2">
        <f t="shared" si="20"/>
        <v>-9.1463970783727283E-2</v>
      </c>
      <c r="J168" s="130">
        <v>2.707808450987702E-3</v>
      </c>
    </row>
    <row r="169" spans="1:10" x14ac:dyDescent="0.2">
      <c r="A169" s="42">
        <v>42892</v>
      </c>
      <c r="B169" s="130">
        <v>-6.2983503143232368E-4</v>
      </c>
      <c r="C169" s="157">
        <f t="shared" si="14"/>
        <v>-1.0535428906427397E-3</v>
      </c>
      <c r="D169" s="150">
        <f t="shared" si="15"/>
        <v>1.0489359178415092E-2</v>
      </c>
      <c r="E169" s="130">
        <f t="shared" si="16"/>
        <v>-2.5455441315399469E-2</v>
      </c>
      <c r="F169">
        <f t="shared" si="17"/>
        <v>0</v>
      </c>
      <c r="G169" s="137">
        <f t="shared" si="18"/>
        <v>-8.0497173401414934E-2</v>
      </c>
      <c r="H169" s="130">
        <f t="shared" si="19"/>
        <v>-2.9009932135269468E-2</v>
      </c>
      <c r="I169" s="2">
        <f t="shared" si="20"/>
        <v>-9.1737460314363417E-2</v>
      </c>
      <c r="J169" s="130">
        <v>-4.1071199502833579E-5</v>
      </c>
    </row>
    <row r="170" spans="1:10" x14ac:dyDescent="0.2">
      <c r="A170" s="42">
        <v>42891</v>
      </c>
      <c r="B170" s="130">
        <v>8.0790380754314922E-4</v>
      </c>
      <c r="C170" s="157">
        <f t="shared" si="14"/>
        <v>-1.1088034041911812E-3</v>
      </c>
      <c r="D170" s="150">
        <f t="shared" si="15"/>
        <v>1.0516161175709601E-2</v>
      </c>
      <c r="E170" s="130">
        <f t="shared" si="16"/>
        <v>-2.557305259837404E-2</v>
      </c>
      <c r="F170">
        <f t="shared" si="17"/>
        <v>0</v>
      </c>
      <c r="G170" s="137">
        <f t="shared" si="18"/>
        <v>-8.0869092934149164E-2</v>
      </c>
      <c r="H170" s="130">
        <f t="shared" si="19"/>
        <v>-2.9136625713140907E-2</v>
      </c>
      <c r="I170" s="2">
        <f t="shared" si="20"/>
        <v>-9.2138100585353072E-2</v>
      </c>
      <c r="J170" s="130">
        <v>6.0284363773341018E-4</v>
      </c>
    </row>
    <row r="171" spans="1:10" x14ac:dyDescent="0.2">
      <c r="A171" s="42">
        <v>42888</v>
      </c>
      <c r="B171" s="130">
        <v>4.4207765783077467E-3</v>
      </c>
      <c r="C171" s="157">
        <f t="shared" si="14"/>
        <v>-1.1269627494402776E-3</v>
      </c>
      <c r="D171" s="150">
        <f t="shared" si="15"/>
        <v>1.0510524184842416E-2</v>
      </c>
      <c r="E171" s="130">
        <f t="shared" si="16"/>
        <v>-2.557809834190327E-2</v>
      </c>
      <c r="F171">
        <f t="shared" si="17"/>
        <v>0</v>
      </c>
      <c r="G171" s="137">
        <f t="shared" si="18"/>
        <v>-8.0885048976190588E-2</v>
      </c>
      <c r="H171" s="130">
        <f t="shared" si="19"/>
        <v>-2.9139761270170816E-2</v>
      </c>
      <c r="I171" s="2">
        <f t="shared" si="20"/>
        <v>-9.214801608730093E-2</v>
      </c>
      <c r="J171" s="130">
        <v>1.3595876300163642E-2</v>
      </c>
    </row>
    <row r="172" spans="1:10" x14ac:dyDescent="0.2">
      <c r="A172" s="42">
        <v>42887</v>
      </c>
      <c r="B172" s="130">
        <v>-4.1604651621823686E-3</v>
      </c>
      <c r="C172" s="157">
        <f t="shared" si="14"/>
        <v>-1.1149716364606543E-3</v>
      </c>
      <c r="D172" s="150">
        <f t="shared" si="15"/>
        <v>1.0508773141040494E-2</v>
      </c>
      <c r="E172" s="130">
        <f t="shared" si="16"/>
        <v>-2.5562033691897697E-2</v>
      </c>
      <c r="F172">
        <f t="shared" si="17"/>
        <v>0</v>
      </c>
      <c r="G172" s="137">
        <f t="shared" si="18"/>
        <v>-8.0834248092359534E-2</v>
      </c>
      <c r="H172" s="130">
        <f t="shared" si="19"/>
        <v>-2.9123103250349863E-2</v>
      </c>
      <c r="I172" s="2">
        <f t="shared" si="20"/>
        <v>-9.209533880335849E-2</v>
      </c>
      <c r="J172" s="130">
        <v>1.5546332335429828E-3</v>
      </c>
    </row>
    <row r="173" spans="1:10" x14ac:dyDescent="0.2">
      <c r="A173" s="42">
        <v>42886</v>
      </c>
      <c r="B173" s="130">
        <v>3.225255840949627E-3</v>
      </c>
      <c r="C173" s="157">
        <f t="shared" si="14"/>
        <v>-1.1115613712456179E-3</v>
      </c>
      <c r="D173" s="150">
        <f t="shared" si="15"/>
        <v>1.0510326553410367E-2</v>
      </c>
      <c r="E173" s="130">
        <f t="shared" si="16"/>
        <v>-2.5562237204246822E-2</v>
      </c>
      <c r="F173">
        <f t="shared" si="17"/>
        <v>0</v>
      </c>
      <c r="G173" s="137">
        <f t="shared" si="18"/>
        <v>-8.0834891654914739E-2</v>
      </c>
      <c r="H173" s="130">
        <f t="shared" si="19"/>
        <v>-2.9123833161873076E-2</v>
      </c>
      <c r="I173" s="2">
        <f t="shared" si="20"/>
        <v>-9.2097646986262244E-2</v>
      </c>
      <c r="J173" s="130">
        <v>-1.8258099872093016E-3</v>
      </c>
    </row>
    <row r="174" spans="1:10" x14ac:dyDescent="0.2">
      <c r="A174" s="42">
        <v>42885</v>
      </c>
      <c r="B174" s="130">
        <v>5.2926949458108833E-3</v>
      </c>
      <c r="C174" s="157">
        <f t="shared" si="14"/>
        <v>-1.1477465098773984E-3</v>
      </c>
      <c r="D174" s="150">
        <f t="shared" si="15"/>
        <v>1.0503884982321339E-2</v>
      </c>
      <c r="E174" s="130">
        <f t="shared" si="16"/>
        <v>-2.558343700767016E-2</v>
      </c>
      <c r="F174">
        <f t="shared" si="17"/>
        <v>0</v>
      </c>
      <c r="G174" s="137">
        <f t="shared" si="18"/>
        <v>-8.090193131968032E-2</v>
      </c>
      <c r="H174" s="130">
        <f t="shared" si="19"/>
        <v>-2.9142850133637009E-2</v>
      </c>
      <c r="I174" s="2">
        <f t="shared" si="20"/>
        <v>-9.2157783931235387E-2</v>
      </c>
      <c r="J174" s="130">
        <v>2.865997471908863E-3</v>
      </c>
    </row>
    <row r="175" spans="1:10" x14ac:dyDescent="0.2">
      <c r="A175" s="42">
        <v>42881</v>
      </c>
      <c r="B175" s="130">
        <v>-1.7819582205216691E-2</v>
      </c>
      <c r="C175" s="157">
        <f t="shared" si="14"/>
        <v>-1.0564888277548544E-3</v>
      </c>
      <c r="D175" s="150">
        <f t="shared" si="15"/>
        <v>1.0458262649703681E-2</v>
      </c>
      <c r="E175" s="130">
        <f t="shared" si="16"/>
        <v>-2.5386045909053745E-2</v>
      </c>
      <c r="F175">
        <f t="shared" si="17"/>
        <v>0</v>
      </c>
      <c r="G175" s="137">
        <f t="shared" si="18"/>
        <v>-8.0277725858209539E-2</v>
      </c>
      <c r="H175" s="130">
        <f t="shared" si="19"/>
        <v>-2.892999916185654E-2</v>
      </c>
      <c r="I175" s="2">
        <f t="shared" si="20"/>
        <v>-9.1484690058228874E-2</v>
      </c>
      <c r="J175" s="130">
        <v>1.2594900917740799E-3</v>
      </c>
    </row>
    <row r="176" spans="1:10" x14ac:dyDescent="0.2">
      <c r="A176" s="42">
        <v>42880</v>
      </c>
      <c r="B176" s="130">
        <v>5.458655155600187E-3</v>
      </c>
      <c r="C176" s="157">
        <f t="shared" si="14"/>
        <v>-1.0959428320668234E-3</v>
      </c>
      <c r="D176" s="150">
        <f t="shared" si="15"/>
        <v>1.0452338507155609E-2</v>
      </c>
      <c r="E176" s="130">
        <f t="shared" si="16"/>
        <v>-2.541171829694349E-2</v>
      </c>
      <c r="F176">
        <f t="shared" si="17"/>
        <v>0</v>
      </c>
      <c r="G176" s="137">
        <f t="shared" si="18"/>
        <v>-8.0358909076916465E-2</v>
      </c>
      <c r="H176" s="130">
        <f t="shared" si="19"/>
        <v>-2.8953664057206029E-2</v>
      </c>
      <c r="I176" s="2">
        <f t="shared" si="20"/>
        <v>-9.1559525028122785E-2</v>
      </c>
      <c r="J176" s="130">
        <v>1.3373376609074363E-2</v>
      </c>
    </row>
    <row r="177" spans="1:10" x14ac:dyDescent="0.2">
      <c r="A177" s="42">
        <v>42879</v>
      </c>
      <c r="B177" s="130">
        <v>2.9116479571185921E-3</v>
      </c>
      <c r="C177" s="157">
        <f t="shared" si="14"/>
        <v>-1.1176343844286009E-3</v>
      </c>
      <c r="D177" s="150">
        <f t="shared" si="15"/>
        <v>1.044966017480504E-2</v>
      </c>
      <c r="E177" s="130">
        <f t="shared" si="16"/>
        <v>-2.5427179116535543E-2</v>
      </c>
      <c r="F177">
        <f t="shared" si="17"/>
        <v>0</v>
      </c>
      <c r="G177" s="137">
        <f t="shared" si="18"/>
        <v>-8.0407800481320305E-2</v>
      </c>
      <c r="H177" s="130">
        <f t="shared" si="19"/>
        <v>-2.8968217280100253E-2</v>
      </c>
      <c r="I177" s="2">
        <f t="shared" si="20"/>
        <v>-9.1605546359764645E-2</v>
      </c>
      <c r="J177" s="130">
        <v>2.200078803987792E-3</v>
      </c>
    </row>
    <row r="178" spans="1:10" x14ac:dyDescent="0.2">
      <c r="A178" s="42">
        <v>42878</v>
      </c>
      <c r="B178" s="130">
        <v>-7.8814649084268263E-3</v>
      </c>
      <c r="C178" s="157">
        <f t="shared" si="14"/>
        <v>-1.0905784249300074E-3</v>
      </c>
      <c r="D178" s="150">
        <f t="shared" si="15"/>
        <v>1.0440900632742384E-2</v>
      </c>
      <c r="E178" s="130">
        <f t="shared" si="16"/>
        <v>-2.5379745414981919E-2</v>
      </c>
      <c r="F178">
        <f t="shared" si="17"/>
        <v>0</v>
      </c>
      <c r="G178" s="137">
        <f t="shared" si="18"/>
        <v>-8.0257801946558183E-2</v>
      </c>
      <c r="H178" s="130">
        <f t="shared" si="19"/>
        <v>-2.8917815264532552E-2</v>
      </c>
      <c r="I178" s="2">
        <f t="shared" si="20"/>
        <v>-9.1446161191907446E-2</v>
      </c>
      <c r="J178" s="130">
        <v>1.3083467688354293E-3</v>
      </c>
    </row>
    <row r="179" spans="1:10" x14ac:dyDescent="0.2">
      <c r="A179" s="42">
        <v>42877</v>
      </c>
      <c r="B179" s="130">
        <v>-8.4799566845259397E-3</v>
      </c>
      <c r="C179" s="157">
        <f t="shared" si="14"/>
        <v>-1.0822742342853383E-3</v>
      </c>
      <c r="D179" s="150">
        <f t="shared" si="15"/>
        <v>1.0435831029642259E-2</v>
      </c>
      <c r="E179" s="130">
        <f t="shared" si="16"/>
        <v>-2.5359647563943044E-2</v>
      </c>
      <c r="F179">
        <f t="shared" si="17"/>
        <v>0</v>
      </c>
      <c r="G179" s="137">
        <f t="shared" si="18"/>
        <v>-8.019424696120056E-2</v>
      </c>
      <c r="H179" s="130">
        <f t="shared" si="19"/>
        <v>-2.8895999495613924E-2</v>
      </c>
      <c r="I179" s="2">
        <f t="shared" si="20"/>
        <v>-9.1377173673216669E-2</v>
      </c>
      <c r="J179" s="130">
        <v>5.8260938937634869E-3</v>
      </c>
    </row>
    <row r="180" spans="1:10" x14ac:dyDescent="0.2">
      <c r="A180" s="42">
        <v>42874</v>
      </c>
      <c r="B180" s="130">
        <v>-2.6227141953007759E-3</v>
      </c>
      <c r="C180" s="157">
        <f t="shared" si="14"/>
        <v>-1.0227412905969529E-3</v>
      </c>
      <c r="D180" s="150">
        <f t="shared" si="15"/>
        <v>1.0469744786033758E-2</v>
      </c>
      <c r="E180" s="130">
        <f t="shared" si="16"/>
        <v>-2.5379009815336764E-2</v>
      </c>
      <c r="F180">
        <f t="shared" si="17"/>
        <v>0</v>
      </c>
      <c r="G180" s="137">
        <f t="shared" si="18"/>
        <v>-8.0255475776233487E-2</v>
      </c>
      <c r="H180" s="130">
        <f t="shared" si="19"/>
        <v>-2.8926853977725504E-2</v>
      </c>
      <c r="I180" s="2">
        <f t="shared" si="20"/>
        <v>-9.1474744112714182E-2</v>
      </c>
      <c r="J180" s="130">
        <v>3.4617110778581857E-3</v>
      </c>
    </row>
    <row r="181" spans="1:10" x14ac:dyDescent="0.2">
      <c r="A181" s="42">
        <v>42873</v>
      </c>
      <c r="B181" s="130">
        <v>5.1443075054708924E-3</v>
      </c>
      <c r="C181" s="157">
        <f t="shared" si="14"/>
        <v>-9.3348273119941852E-4</v>
      </c>
      <c r="D181" s="150">
        <f t="shared" si="15"/>
        <v>1.061737126623318E-2</v>
      </c>
      <c r="E181" s="130">
        <f t="shared" si="16"/>
        <v>-2.5633181804303289E-2</v>
      </c>
      <c r="F181">
        <f t="shared" si="17"/>
        <v>0</v>
      </c>
      <c r="G181" s="137">
        <f t="shared" si="18"/>
        <v>-8.1059238178782883E-2</v>
      </c>
      <c r="H181" s="130">
        <f t="shared" si="19"/>
        <v>-2.9231051612655067E-2</v>
      </c>
      <c r="I181" s="2">
        <f t="shared" si="20"/>
        <v>-9.2436701497928001E-2</v>
      </c>
      <c r="J181" s="130">
        <v>8.9959402170801291E-3</v>
      </c>
    </row>
    <row r="182" spans="1:10" x14ac:dyDescent="0.2">
      <c r="A182" s="42">
        <v>42872</v>
      </c>
      <c r="B182" s="130">
        <v>1.2868336693242843E-2</v>
      </c>
      <c r="C182" s="157">
        <f t="shared" si="14"/>
        <v>-9.753476993378719E-4</v>
      </c>
      <c r="D182" s="150">
        <f t="shared" si="15"/>
        <v>1.0583478506570572E-2</v>
      </c>
      <c r="E182" s="130">
        <f t="shared" si="16"/>
        <v>-2.5596200423055254E-2</v>
      </c>
      <c r="F182">
        <f t="shared" si="17"/>
        <v>0</v>
      </c>
      <c r="G182" s="137">
        <f t="shared" si="18"/>
        <v>-8.0942292783020051E-2</v>
      </c>
      <c r="H182" s="130">
        <f t="shared" si="19"/>
        <v>-2.9182585115773978E-2</v>
      </c>
      <c r="I182" s="2">
        <f t="shared" si="20"/>
        <v>-9.228343697757431E-2</v>
      </c>
      <c r="J182" s="130">
        <v>-2.4432775386706677E-2</v>
      </c>
    </row>
    <row r="183" spans="1:10" x14ac:dyDescent="0.2">
      <c r="A183" s="42">
        <v>42871</v>
      </c>
      <c r="B183" s="130">
        <v>6.0495256408585763E-3</v>
      </c>
      <c r="C183" s="157">
        <f t="shared" si="14"/>
        <v>-1.0256670165005425E-3</v>
      </c>
      <c r="D183" s="150">
        <f t="shared" si="15"/>
        <v>1.0580089768000064E-2</v>
      </c>
      <c r="E183" s="130">
        <f t="shared" si="16"/>
        <v>-2.5638636355448743E-2</v>
      </c>
      <c r="F183">
        <f t="shared" si="17"/>
        <v>0</v>
      </c>
      <c r="G183" s="137">
        <f t="shared" si="18"/>
        <v>-8.1076486984016399E-2</v>
      </c>
      <c r="H183" s="130">
        <f t="shared" si="19"/>
        <v>-2.9223872718709496E-2</v>
      </c>
      <c r="I183" s="2">
        <f t="shared" si="20"/>
        <v>-9.2413999841979205E-2</v>
      </c>
      <c r="J183" s="130">
        <v>4.4516929157968448E-3</v>
      </c>
    </row>
    <row r="184" spans="1:10" x14ac:dyDescent="0.2">
      <c r="A184" s="42">
        <v>42870</v>
      </c>
      <c r="B184" s="130">
        <v>-1.1790750610405892E-2</v>
      </c>
      <c r="C184" s="157">
        <f t="shared" si="14"/>
        <v>-9.5349873743264663E-4</v>
      </c>
      <c r="D184" s="150">
        <f t="shared" si="15"/>
        <v>1.0568386613532035E-2</v>
      </c>
      <c r="E184" s="130">
        <f t="shared" si="16"/>
        <v>-2.5539242467864577E-2</v>
      </c>
      <c r="F184">
        <f t="shared" si="17"/>
        <v>0</v>
      </c>
      <c r="G184" s="137">
        <f t="shared" si="18"/>
        <v>-8.0762175913751705E-2</v>
      </c>
      <c r="H184" s="130">
        <f t="shared" si="19"/>
        <v>-2.9120513025930501E-2</v>
      </c>
      <c r="I184" s="2">
        <f t="shared" si="20"/>
        <v>-9.2087147794542329E-2</v>
      </c>
      <c r="J184" s="130">
        <v>-1.7270229440482414E-3</v>
      </c>
    </row>
    <row r="185" spans="1:10" x14ac:dyDescent="0.2">
      <c r="A185" s="42">
        <v>42867</v>
      </c>
      <c r="B185" s="130">
        <v>8.1591579794334246E-5</v>
      </c>
      <c r="C185" s="157">
        <f t="shared" si="14"/>
        <v>-9.6318955458660226E-4</v>
      </c>
      <c r="D185" s="150">
        <f t="shared" si="15"/>
        <v>1.0568553342438692E-2</v>
      </c>
      <c r="E185" s="130">
        <f t="shared" si="16"/>
        <v>-2.5549321154456073E-2</v>
      </c>
      <c r="F185">
        <f t="shared" si="17"/>
        <v>0</v>
      </c>
      <c r="G185" s="137">
        <f t="shared" si="18"/>
        <v>-8.0794047519203827E-2</v>
      </c>
      <c r="H185" s="130">
        <f t="shared" si="19"/>
        <v>-2.9130648211337422E-2</v>
      </c>
      <c r="I185" s="2">
        <f t="shared" si="20"/>
        <v>-9.2119198064936292E-2</v>
      </c>
      <c r="J185" s="130">
        <v>8.3672607584941577E-3</v>
      </c>
    </row>
    <row r="186" spans="1:10" x14ac:dyDescent="0.2">
      <c r="A186" s="42">
        <v>42866</v>
      </c>
      <c r="B186" s="130">
        <v>-1.0605299193532971E-2</v>
      </c>
      <c r="C186" s="157">
        <f t="shared" si="14"/>
        <v>-9.9832945178981417E-4</v>
      </c>
      <c r="D186" s="150">
        <f t="shared" si="15"/>
        <v>1.0615358577855788E-2</v>
      </c>
      <c r="E186" s="130">
        <f t="shared" si="16"/>
        <v>-2.5693346311565828E-2</v>
      </c>
      <c r="F186">
        <f t="shared" si="17"/>
        <v>0</v>
      </c>
      <c r="G186" s="137">
        <f t="shared" si="18"/>
        <v>-8.1249495056034252E-2</v>
      </c>
      <c r="H186" s="130">
        <f t="shared" si="19"/>
        <v>-2.929053408756091E-2</v>
      </c>
      <c r="I186" s="2">
        <f t="shared" si="20"/>
        <v>-9.262480159949428E-2</v>
      </c>
      <c r="J186" s="130">
        <v>-3.9145940475588201E-3</v>
      </c>
    </row>
    <row r="187" spans="1:10" x14ac:dyDescent="0.2">
      <c r="A187" s="42">
        <v>42865</v>
      </c>
      <c r="B187" s="130">
        <v>-1.6653263087568038E-2</v>
      </c>
      <c r="C187" s="157">
        <f t="shared" si="14"/>
        <v>-9.4679152183611164E-4</v>
      </c>
      <c r="D187" s="150">
        <f t="shared" si="15"/>
        <v>1.0570483195912386E-2</v>
      </c>
      <c r="E187" s="130">
        <f t="shared" si="16"/>
        <v>-2.5537412632231322E-2</v>
      </c>
      <c r="F187">
        <f t="shared" si="17"/>
        <v>0</v>
      </c>
      <c r="G187" s="137">
        <f t="shared" si="18"/>
        <v>-8.0756389465406878E-2</v>
      </c>
      <c r="H187" s="130">
        <f t="shared" si="19"/>
        <v>-2.9119393651508205E-2</v>
      </c>
      <c r="I187" s="2">
        <f t="shared" si="20"/>
        <v>-9.2083608021813326E-2</v>
      </c>
      <c r="J187" s="130">
        <v>2.8118718408181014E-3</v>
      </c>
    </row>
    <row r="188" spans="1:10" x14ac:dyDescent="0.2">
      <c r="A188" s="42">
        <v>42864</v>
      </c>
      <c r="B188" s="130">
        <v>1.4434889907707794E-3</v>
      </c>
      <c r="C188" s="157">
        <f t="shared" si="14"/>
        <v>-9.1523887530529989E-4</v>
      </c>
      <c r="D188" s="150">
        <f t="shared" si="15"/>
        <v>1.0589496627115429E-2</v>
      </c>
      <c r="E188" s="130">
        <f t="shared" si="16"/>
        <v>-2.5550091840957932E-2</v>
      </c>
      <c r="F188">
        <f t="shared" si="17"/>
        <v>0</v>
      </c>
      <c r="G188" s="137">
        <f t="shared" si="18"/>
        <v>-8.0796484643911648E-2</v>
      </c>
      <c r="H188" s="130">
        <f t="shared" si="19"/>
        <v>-2.9138515872197315E-2</v>
      </c>
      <c r="I188" s="2">
        <f t="shared" si="20"/>
        <v>-9.2144077793111318E-2</v>
      </c>
      <c r="J188" s="130">
        <v>3.4023357339221291E-3</v>
      </c>
    </row>
    <row r="189" spans="1:10" x14ac:dyDescent="0.2">
      <c r="A189" s="42">
        <v>42863</v>
      </c>
      <c r="B189" s="130">
        <v>3.3186458536345687E-3</v>
      </c>
      <c r="C189" s="157">
        <f t="shared" si="14"/>
        <v>-9.4515920182601E-4</v>
      </c>
      <c r="D189" s="150">
        <f t="shared" si="15"/>
        <v>1.058813807659959E-2</v>
      </c>
      <c r="E189" s="130">
        <f t="shared" si="16"/>
        <v>-2.5576851706374346E-2</v>
      </c>
      <c r="F189">
        <f t="shared" si="17"/>
        <v>0</v>
      </c>
      <c r="G189" s="137">
        <f t="shared" si="18"/>
        <v>-8.0881106768507086E-2</v>
      </c>
      <c r="H189" s="130">
        <f t="shared" si="19"/>
        <v>-2.9164815370564152E-2</v>
      </c>
      <c r="I189" s="2">
        <f t="shared" si="20"/>
        <v>-9.2227244109270398E-2</v>
      </c>
      <c r="J189" s="130">
        <v>8.286347784843542E-3</v>
      </c>
    </row>
    <row r="190" spans="1:10" x14ac:dyDescent="0.2">
      <c r="A190" s="42">
        <v>42860</v>
      </c>
      <c r="B190" s="130">
        <v>-3.199365511556198E-3</v>
      </c>
      <c r="C190" s="157">
        <f t="shared" si="14"/>
        <v>-9.8024280102147515E-4</v>
      </c>
      <c r="D190" s="150">
        <f t="shared" si="15"/>
        <v>1.0610261348627827E-2</v>
      </c>
      <c r="E190" s="130">
        <f t="shared" si="16"/>
        <v>-2.5663401732419523E-2</v>
      </c>
      <c r="F190">
        <f t="shared" si="17"/>
        <v>0</v>
      </c>
      <c r="G190" s="137">
        <f t="shared" si="18"/>
        <v>-8.115480198235675E-2</v>
      </c>
      <c r="H190" s="130">
        <f t="shared" si="19"/>
        <v>-2.925886222896985E-2</v>
      </c>
      <c r="I190" s="2">
        <f t="shared" si="20"/>
        <v>-9.2524646388615753E-2</v>
      </c>
      <c r="J190" s="130">
        <v>2.4369710859164155E-3</v>
      </c>
    </row>
    <row r="191" spans="1:10" x14ac:dyDescent="0.2">
      <c r="A191" s="42">
        <v>42859</v>
      </c>
      <c r="B191" s="130">
        <v>2.1868166965328804E-2</v>
      </c>
      <c r="C191" s="157">
        <f t="shared" si="14"/>
        <v>-1.0666925564528581E-3</v>
      </c>
      <c r="D191" s="150">
        <f t="shared" si="15"/>
        <v>1.0511649025148461E-2</v>
      </c>
      <c r="E191" s="130">
        <f t="shared" si="16"/>
        <v>-2.5520444918770455E-2</v>
      </c>
      <c r="F191">
        <f t="shared" si="17"/>
        <v>0</v>
      </c>
      <c r="G191" s="137">
        <f t="shared" si="18"/>
        <v>-8.0702732844185443E-2</v>
      </c>
      <c r="H191" s="130">
        <f t="shared" si="19"/>
        <v>-2.9082489017562687E-2</v>
      </c>
      <c r="I191" s="2">
        <f t="shared" si="20"/>
        <v>-9.1966905322330733E-2</v>
      </c>
      <c r="J191" s="130">
        <v>-6.6438886695828839E-5</v>
      </c>
    </row>
    <row r="192" spans="1:10" x14ac:dyDescent="0.2">
      <c r="A192" s="42">
        <v>42858</v>
      </c>
      <c r="B192" s="130">
        <v>2.845316425154513E-4</v>
      </c>
      <c r="C192" s="157">
        <f t="shared" si="14"/>
        <v>-1.0283464821942907E-3</v>
      </c>
      <c r="D192" s="150">
        <f t="shared" si="15"/>
        <v>1.0534199189883195E-2</v>
      </c>
      <c r="E192" s="130">
        <f t="shared" si="16"/>
        <v>-2.553455837230181E-2</v>
      </c>
      <c r="F192">
        <f t="shared" si="17"/>
        <v>0</v>
      </c>
      <c r="G192" s="137">
        <f t="shared" si="18"/>
        <v>-8.0747363502995467E-2</v>
      </c>
      <c r="H192" s="130">
        <f t="shared" si="19"/>
        <v>-2.9104243963026272E-2</v>
      </c>
      <c r="I192" s="2">
        <f t="shared" si="20"/>
        <v>-9.2035700500368398E-2</v>
      </c>
      <c r="J192" s="130">
        <v>-3.1054019549055546E-3</v>
      </c>
    </row>
    <row r="193" spans="1:10" x14ac:dyDescent="0.2">
      <c r="A193" s="42">
        <v>42857</v>
      </c>
      <c r="B193" s="130">
        <v>4.9175527684930491E-3</v>
      </c>
      <c r="C193" s="157">
        <f t="shared" si="14"/>
        <v>-1.0026617235822139E-3</v>
      </c>
      <c r="D193" s="150">
        <f t="shared" si="15"/>
        <v>1.0556621313202232E-2</v>
      </c>
      <c r="E193" s="130">
        <f t="shared" si="16"/>
        <v>-2.5561035272604456E-2</v>
      </c>
      <c r="F193">
        <f t="shared" si="17"/>
        <v>0</v>
      </c>
      <c r="G193" s="137">
        <f t="shared" si="18"/>
        <v>-8.0831090813333034E-2</v>
      </c>
      <c r="H193" s="130">
        <f t="shared" si="19"/>
        <v>-2.9138318966334436E-2</v>
      </c>
      <c r="I193" s="2">
        <f t="shared" si="20"/>
        <v>-9.2143455122099982E-2</v>
      </c>
      <c r="J193" s="130">
        <v>9.8037147254750098E-5</v>
      </c>
    </row>
    <row r="194" spans="1:10" x14ac:dyDescent="0.2">
      <c r="A194" s="42">
        <v>42856</v>
      </c>
      <c r="B194" s="130">
        <v>-4.4973818476264577E-3</v>
      </c>
      <c r="C194" s="157">
        <f t="shared" si="14"/>
        <v>-9.8787784977437138E-4</v>
      </c>
      <c r="D194" s="150">
        <f t="shared" si="15"/>
        <v>1.0554316118417157E-2</v>
      </c>
      <c r="E194" s="130">
        <f t="shared" si="16"/>
        <v>-2.5540888713809103E-2</v>
      </c>
      <c r="F194">
        <f t="shared" si="17"/>
        <v>0</v>
      </c>
      <c r="G194" s="137">
        <f t="shared" si="18"/>
        <v>-8.0767381800525229E-2</v>
      </c>
      <c r="H194" s="130">
        <f t="shared" si="19"/>
        <v>-2.911739125460475E-2</v>
      </c>
      <c r="I194" s="2">
        <f t="shared" si="20"/>
        <v>-9.2077275886818744E-2</v>
      </c>
      <c r="J194" s="130">
        <v>1.5469288752039791E-2</v>
      </c>
    </row>
    <row r="195" spans="1:10" x14ac:dyDescent="0.2">
      <c r="A195" s="42">
        <v>42853</v>
      </c>
      <c r="B195" s="130">
        <v>2.5247397049286435E-3</v>
      </c>
      <c r="C195" s="157">
        <f t="shared" si="14"/>
        <v>-1.0080334380474076E-3</v>
      </c>
      <c r="D195" s="150">
        <f t="shared" si="15"/>
        <v>1.0552431060034522E-2</v>
      </c>
      <c r="E195" s="130">
        <f t="shared" si="16"/>
        <v>-2.5556659000521252E-2</v>
      </c>
      <c r="F195">
        <f t="shared" si="17"/>
        <v>0</v>
      </c>
      <c r="G195" s="137">
        <f t="shared" si="18"/>
        <v>-8.0817251825889502E-2</v>
      </c>
      <c r="H195" s="130">
        <f t="shared" si="19"/>
        <v>-2.9132522758470204E-2</v>
      </c>
      <c r="I195" s="2">
        <f t="shared" si="20"/>
        <v>-9.2125125903457228E-2</v>
      </c>
      <c r="J195" s="130">
        <v>-1.694058328917783E-4</v>
      </c>
    </row>
    <row r="196" spans="1:10" x14ac:dyDescent="0.2">
      <c r="A196" s="42">
        <v>42852</v>
      </c>
      <c r="B196" s="130">
        <v>2.7355329909508992E-3</v>
      </c>
      <c r="C196" s="157">
        <f t="shared" ref="C196:C259" si="21">AVERAGE(B197:B448)</f>
        <v>-1.0310020994588668E-3</v>
      </c>
      <c r="D196" s="150">
        <f t="shared" ref="D196:D259" si="22">STDEV(B197:B448)</f>
        <v>1.0550549354923007E-2</v>
      </c>
      <c r="E196" s="130">
        <f t="shared" ref="E196:E259" si="23">C196+D196*NORMSINV(1%)</f>
        <v>-2.5575250161246968E-2</v>
      </c>
      <c r="F196">
        <f t="shared" si="17"/>
        <v>0</v>
      </c>
      <c r="G196" s="137">
        <f t="shared" si="18"/>
        <v>-8.0876042238129039E-2</v>
      </c>
      <c r="H196" s="130">
        <f t="shared" si="19"/>
        <v>-2.9150476272659959E-2</v>
      </c>
      <c r="I196" s="2">
        <f t="shared" si="20"/>
        <v>-9.2181899900300998E-2</v>
      </c>
      <c r="J196" s="130">
        <v>7.2114861977403489E-3</v>
      </c>
    </row>
    <row r="197" spans="1:10" x14ac:dyDescent="0.2">
      <c r="A197" s="42">
        <v>42851</v>
      </c>
      <c r="B197" s="130">
        <v>1.7764556753125972E-2</v>
      </c>
      <c r="C197" s="157">
        <f t="shared" si="21"/>
        <v>-1.1530842553853524E-3</v>
      </c>
      <c r="D197" s="150">
        <f t="shared" si="22"/>
        <v>1.0510110590188977E-2</v>
      </c>
      <c r="E197" s="130">
        <f t="shared" si="23"/>
        <v>-2.5603257682805608E-2</v>
      </c>
      <c r="F197">
        <f t="shared" ref="F197:F255" si="24">IF(J197&lt;E197,1,0)</f>
        <v>0</v>
      </c>
      <c r="G197" s="137">
        <f t="shared" ref="G197:G255" si="25">E197*SQRT(10)</f>
        <v>-8.096460979787061E-2</v>
      </c>
      <c r="H197" s="130">
        <f t="shared" ref="H197:H255" si="26">(-1*D197/SQRT(2*PI())*EXP(-1*(NORMSINV(1%))^2/2)/1%)+C197</f>
        <v>-2.9164780457764088E-2</v>
      </c>
      <c r="I197" s="2">
        <f t="shared" ref="I197:I255" si="27">H197*SQRT(10)</f>
        <v>-9.2227133705302708E-2</v>
      </c>
      <c r="J197" s="130">
        <v>-8.7111831403894856E-3</v>
      </c>
    </row>
    <row r="198" spans="1:10" x14ac:dyDescent="0.2">
      <c r="A198" s="42">
        <v>42850</v>
      </c>
      <c r="B198" s="130">
        <v>1.0346747072628655E-2</v>
      </c>
      <c r="C198" s="157">
        <f t="shared" si="21"/>
        <v>-1.1612786016690219E-3</v>
      </c>
      <c r="D198" s="150">
        <f t="shared" si="22"/>
        <v>1.0501910667817936E-2</v>
      </c>
      <c r="E198" s="130">
        <f t="shared" si="23"/>
        <v>-2.5592376157114103E-2</v>
      </c>
      <c r="F198">
        <f t="shared" si="24"/>
        <v>0</v>
      </c>
      <c r="G198" s="137">
        <f t="shared" si="25"/>
        <v>-8.093019939226781E-2</v>
      </c>
      <c r="H198" s="130">
        <f t="shared" si="26"/>
        <v>-2.9151120254338723E-2</v>
      </c>
      <c r="I198" s="2">
        <f t="shared" si="27"/>
        <v>-9.2183936349177306E-2</v>
      </c>
      <c r="J198" s="130">
        <v>1.5028685791986216E-2</v>
      </c>
    </row>
    <row r="199" spans="1:10" x14ac:dyDescent="0.2">
      <c r="A199" s="42">
        <v>42849</v>
      </c>
      <c r="B199" s="130">
        <v>-1.3905642171990451E-2</v>
      </c>
      <c r="C199" s="157">
        <f t="shared" si="21"/>
        <v>-1.1105365932752966E-3</v>
      </c>
      <c r="D199" s="150">
        <f t="shared" si="22"/>
        <v>1.0470934200892384E-2</v>
      </c>
      <c r="E199" s="130">
        <f t="shared" si="23"/>
        <v>-2.5469572110742824E-2</v>
      </c>
      <c r="F199">
        <f t="shared" si="24"/>
        <v>0</v>
      </c>
      <c r="G199" s="137">
        <f t="shared" si="25"/>
        <v>-8.0541858899849633E-2</v>
      </c>
      <c r="H199" s="130">
        <f t="shared" si="26"/>
        <v>-2.9017819325798947E-2</v>
      </c>
      <c r="I199" s="2">
        <f t="shared" si="27"/>
        <v>-9.1762401800776272E-2</v>
      </c>
      <c r="J199" s="130">
        <v>1.0748789634334604E-2</v>
      </c>
    </row>
    <row r="200" spans="1:10" x14ac:dyDescent="0.2">
      <c r="A200" s="42">
        <v>42846</v>
      </c>
      <c r="B200" s="130">
        <v>4.7387543471734701E-3</v>
      </c>
      <c r="C200" s="157">
        <f t="shared" si="21"/>
        <v>-1.0299622239194736E-3</v>
      </c>
      <c r="D200" s="150">
        <f t="shared" si="22"/>
        <v>1.0593529440461156E-2</v>
      </c>
      <c r="E200" s="130">
        <f t="shared" si="23"/>
        <v>-2.5674196916325342E-2</v>
      </c>
      <c r="F200">
        <f t="shared" si="24"/>
        <v>0</v>
      </c>
      <c r="G200" s="137">
        <f t="shared" si="25"/>
        <v>-8.1188939351259523E-2</v>
      </c>
      <c r="H200" s="130">
        <f t="shared" si="26"/>
        <v>-2.9263987532288517E-2</v>
      </c>
      <c r="I200" s="2">
        <f t="shared" si="27"/>
        <v>-9.2540854020801963E-2</v>
      </c>
      <c r="J200" s="130">
        <v>2.5312613288403498E-3</v>
      </c>
    </row>
    <row r="201" spans="1:10" x14ac:dyDescent="0.2">
      <c r="A201" s="42">
        <v>42845</v>
      </c>
      <c r="B201" s="130">
        <v>-3.7291491829639562E-3</v>
      </c>
      <c r="C201" s="157">
        <f t="shared" si="21"/>
        <v>-1.0775930550781158E-3</v>
      </c>
      <c r="D201" s="150">
        <f t="shared" si="22"/>
        <v>1.0632625775055899E-2</v>
      </c>
      <c r="E201" s="130">
        <f t="shared" si="23"/>
        <v>-2.5812779422351256E-2</v>
      </c>
      <c r="F201">
        <f t="shared" si="24"/>
        <v>0</v>
      </c>
      <c r="G201" s="137">
        <f t="shared" si="25"/>
        <v>-8.1627175714155426E-2</v>
      </c>
      <c r="H201" s="130">
        <f t="shared" si="26"/>
        <v>-2.941581847037247E-2</v>
      </c>
      <c r="I201" s="2">
        <f t="shared" si="27"/>
        <v>-9.3020985604427259E-2</v>
      </c>
      <c r="J201" s="130">
        <v>5.9822120112377935E-3</v>
      </c>
    </row>
    <row r="202" spans="1:10" x14ac:dyDescent="0.2">
      <c r="A202" s="42">
        <v>42844</v>
      </c>
      <c r="B202" s="130">
        <v>5.9517632124772308E-4</v>
      </c>
      <c r="C202" s="157">
        <f t="shared" si="21"/>
        <v>-1.0665396670089847E-3</v>
      </c>
      <c r="D202" s="150">
        <f t="shared" si="22"/>
        <v>1.0635819030102052E-2</v>
      </c>
      <c r="E202" s="130">
        <f t="shared" si="23"/>
        <v>-2.5809154656370011E-2</v>
      </c>
      <c r="F202">
        <f t="shared" si="24"/>
        <v>0</v>
      </c>
      <c r="G202" s="137">
        <f t="shared" si="25"/>
        <v>-8.1615713197669595E-2</v>
      </c>
      <c r="H202" s="130">
        <f t="shared" si="26"/>
        <v>-2.9413275791061538E-2</v>
      </c>
      <c r="I202" s="2">
        <f t="shared" si="27"/>
        <v>-9.3012944946445325E-2</v>
      </c>
      <c r="J202" s="130">
        <v>-8.9758144708227371E-3</v>
      </c>
    </row>
    <row r="203" spans="1:10" x14ac:dyDescent="0.2">
      <c r="A203" s="42">
        <v>42843</v>
      </c>
      <c r="B203" s="130">
        <v>2.7782489202119433E-2</v>
      </c>
      <c r="C203" s="157">
        <f t="shared" si="21"/>
        <v>-1.1709883099078262E-3</v>
      </c>
      <c r="D203" s="150">
        <f t="shared" si="22"/>
        <v>1.0479472863915847E-2</v>
      </c>
      <c r="E203" s="130">
        <f t="shared" si="23"/>
        <v>-2.5549887727947137E-2</v>
      </c>
      <c r="F203">
        <f t="shared" si="24"/>
        <v>0</v>
      </c>
      <c r="G203" s="137">
        <f t="shared" si="25"/>
        <v>-8.0795839181897464E-2</v>
      </c>
      <c r="H203" s="130">
        <f t="shared" si="26"/>
        <v>-2.9101028408544352E-2</v>
      </c>
      <c r="I203" s="2">
        <f t="shared" si="27"/>
        <v>-9.202553202426518E-2</v>
      </c>
      <c r="J203" s="130">
        <v>-5.1426717673873331E-3</v>
      </c>
    </row>
    <row r="204" spans="1:10" x14ac:dyDescent="0.2">
      <c r="A204" s="42">
        <v>42842</v>
      </c>
      <c r="B204" s="130">
        <v>-1.7920641974212865E-3</v>
      </c>
      <c r="C204" s="157">
        <f t="shared" si="21"/>
        <v>-1.1222776848409072E-3</v>
      </c>
      <c r="D204" s="150">
        <f t="shared" si="22"/>
        <v>1.0505071687286654E-2</v>
      </c>
      <c r="E204" s="130">
        <f t="shared" si="23"/>
        <v>-2.5560728871206844E-2</v>
      </c>
      <c r="F204">
        <f t="shared" si="24"/>
        <v>0</v>
      </c>
      <c r="G204" s="137">
        <f t="shared" si="25"/>
        <v>-8.0830121887038323E-2</v>
      </c>
      <c r="H204" s="130">
        <f t="shared" si="26"/>
        <v>-2.9120544131549429E-2</v>
      </c>
      <c r="I204" s="2">
        <f t="shared" si="27"/>
        <v>-9.2087246159146166E-2</v>
      </c>
      <c r="J204" s="130">
        <v>1.3512680389322162E-2</v>
      </c>
    </row>
    <row r="205" spans="1:10" x14ac:dyDescent="0.2">
      <c r="A205" s="42">
        <v>42838</v>
      </c>
      <c r="B205" s="130">
        <v>-8.7152685879506014E-3</v>
      </c>
      <c r="C205" s="157">
        <f t="shared" si="21"/>
        <v>-1.1163606561283184E-3</v>
      </c>
      <c r="D205" s="150">
        <f t="shared" si="22"/>
        <v>1.0501197079510234E-2</v>
      </c>
      <c r="E205" s="130">
        <f t="shared" si="23"/>
        <v>-2.5545798156930838E-2</v>
      </c>
      <c r="F205">
        <f t="shared" si="24"/>
        <v>0</v>
      </c>
      <c r="G205" s="137">
        <f t="shared" si="25"/>
        <v>-8.0782906822832956E-2</v>
      </c>
      <c r="H205" s="130">
        <f t="shared" si="26"/>
        <v>-2.9104300443092857E-2</v>
      </c>
      <c r="I205" s="2">
        <f t="shared" si="27"/>
        <v>-9.2035879106021207E-2</v>
      </c>
      <c r="J205" s="130">
        <v>-6.3814740851207098E-3</v>
      </c>
    </row>
    <row r="206" spans="1:10" x14ac:dyDescent="0.2">
      <c r="A206" s="42">
        <v>42837</v>
      </c>
      <c r="B206" s="130">
        <v>-1.2247916218043671E-3</v>
      </c>
      <c r="C206" s="157">
        <f t="shared" si="21"/>
        <v>-1.0975101451624397E-3</v>
      </c>
      <c r="D206" s="150">
        <f t="shared" si="22"/>
        <v>1.0505264488924549E-2</v>
      </c>
      <c r="E206" s="130">
        <f t="shared" si="23"/>
        <v>-2.5536409855208803E-2</v>
      </c>
      <c r="F206">
        <f t="shared" si="24"/>
        <v>0</v>
      </c>
      <c r="G206" s="137">
        <f t="shared" si="25"/>
        <v>-8.0753218406030433E-2</v>
      </c>
      <c r="H206" s="130">
        <f t="shared" si="26"/>
        <v>-2.909629044953798E-2</v>
      </c>
      <c r="I206" s="2">
        <f t="shared" si="27"/>
        <v>-9.2010549282344534E-2</v>
      </c>
      <c r="J206" s="130">
        <v>-1.4668738447723179E-3</v>
      </c>
    </row>
    <row r="207" spans="1:10" x14ac:dyDescent="0.2">
      <c r="A207" s="42">
        <v>42836</v>
      </c>
      <c r="B207" s="130">
        <v>-4.2207449621174823E-5</v>
      </c>
      <c r="C207" s="157">
        <f t="shared" si="21"/>
        <v>-1.1476204579248495E-3</v>
      </c>
      <c r="D207" s="150">
        <f t="shared" si="22"/>
        <v>1.0530298213595544E-2</v>
      </c>
      <c r="E207" s="130">
        <f t="shared" si="23"/>
        <v>-2.5644757320138909E-2</v>
      </c>
      <c r="F207">
        <f t="shared" si="24"/>
        <v>0</v>
      </c>
      <c r="G207" s="137">
        <f t="shared" si="25"/>
        <v>-8.1095843173914786E-2</v>
      </c>
      <c r="H207" s="130">
        <f t="shared" si="26"/>
        <v>-2.9213121001281754E-2</v>
      </c>
      <c r="I207" s="2">
        <f t="shared" si="27"/>
        <v>-9.2379999926149009E-2</v>
      </c>
      <c r="J207" s="130">
        <v>-1.9477720570692629E-3</v>
      </c>
    </row>
    <row r="208" spans="1:10" x14ac:dyDescent="0.2">
      <c r="A208" s="42">
        <v>42835</v>
      </c>
      <c r="B208" s="130">
        <v>3.2834272936973236E-3</v>
      </c>
      <c r="C208" s="157">
        <f t="shared" si="21"/>
        <v>-1.1573457191883054E-3</v>
      </c>
      <c r="D208" s="150">
        <f t="shared" si="22"/>
        <v>1.0527320895646973E-2</v>
      </c>
      <c r="E208" s="130">
        <f t="shared" si="23"/>
        <v>-2.5647556304122361E-2</v>
      </c>
      <c r="F208">
        <f t="shared" si="24"/>
        <v>0</v>
      </c>
      <c r="G208" s="137">
        <f t="shared" si="25"/>
        <v>-8.1104694338436825E-2</v>
      </c>
      <c r="H208" s="130">
        <f t="shared" si="26"/>
        <v>-2.9214911072410189E-2</v>
      </c>
      <c r="I208" s="2">
        <f t="shared" si="27"/>
        <v>-9.2385660628088576E-2</v>
      </c>
      <c r="J208" s="130">
        <v>3.6406003597634585E-3</v>
      </c>
    </row>
    <row r="209" spans="1:10" x14ac:dyDescent="0.2">
      <c r="A209" s="42">
        <v>42832</v>
      </c>
      <c r="B209" s="130">
        <v>7.5518037541856776E-3</v>
      </c>
      <c r="C209" s="157">
        <f t="shared" si="21"/>
        <v>-1.2283986985616691E-3</v>
      </c>
      <c r="D209" s="150">
        <f t="shared" si="22"/>
        <v>1.0528730263439832E-2</v>
      </c>
      <c r="E209" s="130">
        <f t="shared" si="23"/>
        <v>-2.5721887963264384E-2</v>
      </c>
      <c r="F209">
        <f t="shared" si="24"/>
        <v>0</v>
      </c>
      <c r="G209" s="137">
        <f t="shared" si="25"/>
        <v>-8.1339751683584899E-2</v>
      </c>
      <c r="H209" s="130">
        <f t="shared" si="26"/>
        <v>-2.9289720318866778E-2</v>
      </c>
      <c r="I209" s="2">
        <f t="shared" si="27"/>
        <v>-9.262222823693228E-2</v>
      </c>
      <c r="J209" s="130">
        <v>-2.611533372034291E-3</v>
      </c>
    </row>
    <row r="210" spans="1:10" x14ac:dyDescent="0.2">
      <c r="A210" s="42">
        <v>42831</v>
      </c>
      <c r="B210" s="130">
        <v>-3.4127266594998271E-4</v>
      </c>
      <c r="C210" s="157">
        <f t="shared" si="21"/>
        <v>-1.2198322211735954E-3</v>
      </c>
      <c r="D210" s="150">
        <f t="shared" si="22"/>
        <v>1.0530333019776499E-2</v>
      </c>
      <c r="E210" s="130">
        <f t="shared" si="23"/>
        <v>-2.5717050054672719E-2</v>
      </c>
      <c r="F210">
        <f t="shared" si="24"/>
        <v>0</v>
      </c>
      <c r="G210" s="137">
        <f t="shared" si="25"/>
        <v>-8.1324452873323544E-2</v>
      </c>
      <c r="H210" s="130">
        <f t="shared" si="26"/>
        <v>-2.9285425530458934E-2</v>
      </c>
      <c r="I210" s="2">
        <f t="shared" si="27"/>
        <v>-9.2608646923495005E-2</v>
      </c>
      <c r="J210" s="130">
        <v>-3.5007578378712179E-3</v>
      </c>
    </row>
    <row r="211" spans="1:10" x14ac:dyDescent="0.2">
      <c r="A211" s="42">
        <v>42830</v>
      </c>
      <c r="B211" s="130">
        <v>8.1225242258321124E-3</v>
      </c>
      <c r="C211" s="157">
        <f t="shared" si="21"/>
        <v>-1.3105024361204632E-3</v>
      </c>
      <c r="D211" s="150">
        <f t="shared" si="22"/>
        <v>1.0547925441956811E-2</v>
      </c>
      <c r="E211" s="130">
        <f t="shared" si="23"/>
        <v>-2.5848646363557989E-2</v>
      </c>
      <c r="F211">
        <f t="shared" si="24"/>
        <v>0</v>
      </c>
      <c r="G211" s="137">
        <f t="shared" si="25"/>
        <v>-8.1740596941072052E-2</v>
      </c>
      <c r="H211" s="130">
        <f t="shared" si="26"/>
        <v>-2.9422983319171096E-2</v>
      </c>
      <c r="I211" s="2">
        <f t="shared" si="27"/>
        <v>-9.3043642845721627E-2</v>
      </c>
      <c r="J211" s="130">
        <v>-3.4638238062042102E-3</v>
      </c>
    </row>
    <row r="212" spans="1:10" x14ac:dyDescent="0.2">
      <c r="A212" s="42">
        <v>42829</v>
      </c>
      <c r="B212" s="130">
        <v>-3.5768999262594209E-3</v>
      </c>
      <c r="C212" s="157">
        <f t="shared" si="21"/>
        <v>-1.3267294086942289E-3</v>
      </c>
      <c r="D212" s="150">
        <f t="shared" si="22"/>
        <v>1.0554569294855373E-2</v>
      </c>
      <c r="E212" s="130">
        <f t="shared" si="23"/>
        <v>-2.588032924919776E-2</v>
      </c>
      <c r="F212">
        <f t="shared" si="24"/>
        <v>0</v>
      </c>
      <c r="G212" s="137">
        <f t="shared" si="25"/>
        <v>-8.1840787022540371E-2</v>
      </c>
      <c r="H212" s="130">
        <f t="shared" si="26"/>
        <v>-2.9456917582967996E-2</v>
      </c>
      <c r="I212" s="2">
        <f t="shared" si="27"/>
        <v>-9.315095241004083E-2</v>
      </c>
      <c r="J212" s="130">
        <v>4.0551616660445327E-3</v>
      </c>
    </row>
    <row r="213" spans="1:10" x14ac:dyDescent="0.2">
      <c r="A213" s="42">
        <v>42828</v>
      </c>
      <c r="B213" s="130">
        <v>-8.6884731799789089E-3</v>
      </c>
      <c r="C213" s="157">
        <f t="shared" si="21"/>
        <v>-1.229361170325538E-3</v>
      </c>
      <c r="D213" s="150">
        <f t="shared" si="22"/>
        <v>1.0599468194665207E-2</v>
      </c>
      <c r="E213" s="130">
        <f t="shared" si="23"/>
        <v>-2.5887411470948449E-2</v>
      </c>
      <c r="F213">
        <f t="shared" si="24"/>
        <v>0</v>
      </c>
      <c r="G213" s="137">
        <f t="shared" si="25"/>
        <v>-8.1863182974166934E-2</v>
      </c>
      <c r="H213" s="130">
        <f t="shared" si="26"/>
        <v>-2.947921453085035E-2</v>
      </c>
      <c r="I213" s="2">
        <f t="shared" si="27"/>
        <v>-9.322146155021914E-2</v>
      </c>
      <c r="J213" s="130">
        <v>-1.3470912721638359E-3</v>
      </c>
    </row>
    <row r="214" spans="1:10" x14ac:dyDescent="0.2">
      <c r="A214" s="42">
        <v>42825</v>
      </c>
      <c r="B214" s="130">
        <v>9.5457630535963293E-3</v>
      </c>
      <c r="C214" s="157">
        <f t="shared" si="21"/>
        <v>-1.2648911392448248E-3</v>
      </c>
      <c r="D214" s="150">
        <f t="shared" si="22"/>
        <v>1.0578190547812736E-2</v>
      </c>
      <c r="E214" s="130">
        <f t="shared" si="23"/>
        <v>-2.5873442231347899E-2</v>
      </c>
      <c r="F214">
        <f t="shared" si="24"/>
        <v>0</v>
      </c>
      <c r="G214" s="137">
        <f t="shared" si="25"/>
        <v>-8.1819008359848566E-2</v>
      </c>
      <c r="H214" s="130">
        <f t="shared" si="26"/>
        <v>-2.945803501280294E-2</v>
      </c>
      <c r="I214" s="2">
        <f t="shared" si="27"/>
        <v>-9.3154486033444686E-2</v>
      </c>
      <c r="J214" s="130">
        <v>1.2955214816798143E-3</v>
      </c>
    </row>
    <row r="215" spans="1:10" x14ac:dyDescent="0.2">
      <c r="A215" s="42">
        <v>42824</v>
      </c>
      <c r="B215" s="130">
        <v>-6.0140699161125048E-3</v>
      </c>
      <c r="C215" s="157">
        <f t="shared" si="21"/>
        <v>-1.3224199257650842E-3</v>
      </c>
      <c r="D215" s="150">
        <f t="shared" si="22"/>
        <v>1.0643342083195551E-2</v>
      </c>
      <c r="E215" s="130">
        <f t="shared" si="23"/>
        <v>-2.6082536153696469E-2</v>
      </c>
      <c r="F215">
        <f t="shared" si="24"/>
        <v>0</v>
      </c>
      <c r="G215" s="137">
        <f t="shared" si="25"/>
        <v>-8.2480221399368434E-2</v>
      </c>
      <c r="H215" s="130">
        <f t="shared" si="26"/>
        <v>-2.9689206597902845E-2</v>
      </c>
      <c r="I215" s="2">
        <f t="shared" si="27"/>
        <v>-9.3885514772671819E-2</v>
      </c>
      <c r="J215" s="130">
        <v>2.2196305725779154E-3</v>
      </c>
    </row>
    <row r="216" spans="1:10" x14ac:dyDescent="0.2">
      <c r="A216" s="42">
        <v>42823</v>
      </c>
      <c r="B216" s="130">
        <v>-9.0242341435865393E-3</v>
      </c>
      <c r="C216" s="157">
        <f t="shared" si="21"/>
        <v>-1.2903248776214311E-3</v>
      </c>
      <c r="D216" s="150">
        <f t="shared" si="22"/>
        <v>1.0632213507757593E-2</v>
      </c>
      <c r="E216" s="130">
        <f t="shared" si="23"/>
        <v>-2.6024552167741619E-2</v>
      </c>
      <c r="F216">
        <f t="shared" si="24"/>
        <v>0</v>
      </c>
      <c r="G216" s="137">
        <f t="shared" si="25"/>
        <v>-8.2296859935935898E-2</v>
      </c>
      <c r="H216" s="130">
        <f t="shared" si="26"/>
        <v>-2.9627451512249756E-2</v>
      </c>
      <c r="I216" s="2">
        <f t="shared" si="27"/>
        <v>-9.3690228044909271E-2</v>
      </c>
      <c r="J216" s="130">
        <v>6.7152063659558676E-3</v>
      </c>
    </row>
    <row r="217" spans="1:10" x14ac:dyDescent="0.2">
      <c r="A217" s="42">
        <v>42822</v>
      </c>
      <c r="B217" s="130">
        <v>-6.7780695791190221E-3</v>
      </c>
      <c r="C217" s="157">
        <f t="shared" si="21"/>
        <v>-1.2512589907542906E-3</v>
      </c>
      <c r="D217" s="150">
        <f t="shared" si="22"/>
        <v>1.06300553515709E-2</v>
      </c>
      <c r="E217" s="130">
        <f t="shared" si="23"/>
        <v>-2.5980465658817713E-2</v>
      </c>
      <c r="F217">
        <f t="shared" si="24"/>
        <v>0</v>
      </c>
      <c r="G217" s="137">
        <f t="shared" si="25"/>
        <v>-8.2157446153651018E-2</v>
      </c>
      <c r="H217" s="130">
        <f t="shared" si="26"/>
        <v>-2.9582633676824111E-2</v>
      </c>
      <c r="I217" s="2">
        <f t="shared" si="27"/>
        <v>-9.354850160516566E-2</v>
      </c>
      <c r="J217" s="130">
        <v>9.0349996217914813E-3</v>
      </c>
    </row>
    <row r="218" spans="1:10" x14ac:dyDescent="0.2">
      <c r="A218" s="42">
        <v>42821</v>
      </c>
      <c r="B218" s="130">
        <v>6.735827659639931E-3</v>
      </c>
      <c r="C218" s="157">
        <f t="shared" si="21"/>
        <v>-1.2594413012175319E-3</v>
      </c>
      <c r="D218" s="150">
        <f t="shared" si="22"/>
        <v>1.0624675140635399E-2</v>
      </c>
      <c r="E218" s="130">
        <f t="shared" si="23"/>
        <v>-2.5976131727009265E-2</v>
      </c>
      <c r="F218">
        <f t="shared" si="24"/>
        <v>0</v>
      </c>
      <c r="G218" s="137">
        <f t="shared" si="25"/>
        <v>-8.2143741057912459E-2</v>
      </c>
      <c r="H218" s="130">
        <f t="shared" si="26"/>
        <v>-2.9576476572593595E-2</v>
      </c>
      <c r="I218" s="2">
        <f t="shared" si="27"/>
        <v>-9.3529031132006168E-2</v>
      </c>
      <c r="J218" s="130">
        <v>3.6929579924633101E-3</v>
      </c>
    </row>
    <row r="219" spans="1:10" x14ac:dyDescent="0.2">
      <c r="A219" s="42">
        <v>42818</v>
      </c>
      <c r="B219" s="130">
        <v>-1.2398009472458301E-2</v>
      </c>
      <c r="C219" s="157">
        <f t="shared" si="21"/>
        <v>-1.1851457028481504E-3</v>
      </c>
      <c r="D219" s="150">
        <f t="shared" si="22"/>
        <v>1.0611928822270902E-2</v>
      </c>
      <c r="E219" s="130">
        <f t="shared" si="23"/>
        <v>-2.5872183758010786E-2</v>
      </c>
      <c r="F219">
        <f t="shared" si="24"/>
        <v>0</v>
      </c>
      <c r="G219" s="137">
        <f t="shared" si="25"/>
        <v>-8.1815028717728694E-2</v>
      </c>
      <c r="H219" s="130">
        <f t="shared" si="26"/>
        <v>-2.9468209305262102E-2</v>
      </c>
      <c r="I219" s="2">
        <f t="shared" si="27"/>
        <v>-9.3186659971196309E-2</v>
      </c>
      <c r="J219" s="130">
        <v>-6.6278445277955628E-4</v>
      </c>
    </row>
    <row r="220" spans="1:10" x14ac:dyDescent="0.2">
      <c r="A220" s="42">
        <v>42817</v>
      </c>
      <c r="B220" s="130">
        <v>-2.3475004356047339E-3</v>
      </c>
      <c r="C220" s="157">
        <f t="shared" si="21"/>
        <v>-1.1207985789167998E-3</v>
      </c>
      <c r="D220" s="150">
        <f t="shared" si="22"/>
        <v>1.0653932052793646E-2</v>
      </c>
      <c r="E220" s="130">
        <f t="shared" si="23"/>
        <v>-2.5905550760108868E-2</v>
      </c>
      <c r="F220">
        <f t="shared" si="24"/>
        <v>0</v>
      </c>
      <c r="G220" s="137">
        <f t="shared" si="25"/>
        <v>-8.1920544443050261E-2</v>
      </c>
      <c r="H220" s="130">
        <f t="shared" si="26"/>
        <v>-2.9515809788620433E-2</v>
      </c>
      <c r="I220" s="2">
        <f t="shared" si="27"/>
        <v>-9.3337185916333582E-2</v>
      </c>
      <c r="J220" s="130">
        <v>-2.9788247345576848E-3</v>
      </c>
    </row>
    <row r="221" spans="1:10" x14ac:dyDescent="0.2">
      <c r="A221" s="42">
        <v>42816</v>
      </c>
      <c r="B221" s="130">
        <v>5.551238068613383E-4</v>
      </c>
      <c r="C221" s="157">
        <f t="shared" si="21"/>
        <v>-1.1995895412165846E-3</v>
      </c>
      <c r="D221" s="150">
        <f t="shared" si="22"/>
        <v>1.0714734756652239E-2</v>
      </c>
      <c r="E221" s="130">
        <f t="shared" si="23"/>
        <v>-2.6125789963266026E-2</v>
      </c>
      <c r="F221">
        <f t="shared" si="24"/>
        <v>0</v>
      </c>
      <c r="G221" s="137">
        <f t="shared" si="25"/>
        <v>-8.2617001955087421E-2</v>
      </c>
      <c r="H221" s="130">
        <f t="shared" si="26"/>
        <v>-2.9756652981879614E-2</v>
      </c>
      <c r="I221" s="2">
        <f t="shared" si="27"/>
        <v>-9.4098798965980696E-2</v>
      </c>
      <c r="J221" s="130">
        <v>5.8509246029094832E-3</v>
      </c>
    </row>
    <row r="222" spans="1:10" x14ac:dyDescent="0.2">
      <c r="A222" s="42">
        <v>42815</v>
      </c>
      <c r="B222" s="130">
        <v>1.5839144621609607E-2</v>
      </c>
      <c r="C222" s="157">
        <f t="shared" si="21"/>
        <v>-1.3322239481446203E-3</v>
      </c>
      <c r="D222" s="150">
        <f t="shared" si="22"/>
        <v>1.0709847991531683E-2</v>
      </c>
      <c r="E222" s="130">
        <f t="shared" si="23"/>
        <v>-2.6247056054544918E-2</v>
      </c>
      <c r="F222">
        <f t="shared" si="24"/>
        <v>0</v>
      </c>
      <c r="G222" s="137">
        <f t="shared" si="25"/>
        <v>-8.3000479006474601E-2</v>
      </c>
      <c r="H222" s="130">
        <f t="shared" si="26"/>
        <v>-2.987626311291685E-2</v>
      </c>
      <c r="I222" s="2">
        <f t="shared" si="27"/>
        <v>-9.4477039411289557E-2</v>
      </c>
      <c r="J222" s="130">
        <v>-1.2464230399351616E-2</v>
      </c>
    </row>
    <row r="223" spans="1:10" x14ac:dyDescent="0.2">
      <c r="A223" s="42">
        <v>42814</v>
      </c>
      <c r="B223" s="130">
        <v>3.3854313927144406E-4</v>
      </c>
      <c r="C223" s="157">
        <f t="shared" si="21"/>
        <v>-1.3147197756690147E-3</v>
      </c>
      <c r="D223" s="150">
        <f t="shared" si="22"/>
        <v>1.071619240350343E-2</v>
      </c>
      <c r="E223" s="130">
        <f t="shared" si="23"/>
        <v>-2.6244311191371824E-2</v>
      </c>
      <c r="F223">
        <f t="shared" si="24"/>
        <v>0</v>
      </c>
      <c r="G223" s="137">
        <f t="shared" si="25"/>
        <v>-8.2991798986982113E-2</v>
      </c>
      <c r="H223" s="130">
        <f t="shared" si="26"/>
        <v>-2.9875668157448073E-2</v>
      </c>
      <c r="I223" s="2">
        <f t="shared" si="27"/>
        <v>-9.4475157996901857E-2</v>
      </c>
      <c r="J223" s="130">
        <v>4.8544709820569753E-3</v>
      </c>
    </row>
    <row r="224" spans="1:10" x14ac:dyDescent="0.2">
      <c r="A224" s="42">
        <v>42811</v>
      </c>
      <c r="B224" s="130">
        <v>-8.2894749350620432E-3</v>
      </c>
      <c r="C224" s="157">
        <f t="shared" si="21"/>
        <v>-1.2821064004722043E-3</v>
      </c>
      <c r="D224" s="150">
        <f t="shared" si="22"/>
        <v>1.0707383519215885E-2</v>
      </c>
      <c r="E224" s="130">
        <f t="shared" si="23"/>
        <v>-2.6191205286940016E-2</v>
      </c>
      <c r="F224">
        <f t="shared" si="24"/>
        <v>0</v>
      </c>
      <c r="G224" s="137">
        <f t="shared" si="25"/>
        <v>-8.2823863371774359E-2</v>
      </c>
      <c r="H224" s="130">
        <f t="shared" si="26"/>
        <v>-2.9819577218582718E-2</v>
      </c>
      <c r="I224" s="2">
        <f t="shared" si="27"/>
        <v>-9.4297782873990071E-2</v>
      </c>
      <c r="J224" s="130">
        <v>-5.0866066207685642E-4</v>
      </c>
    </row>
    <row r="225" spans="1:10" x14ac:dyDescent="0.2">
      <c r="A225" s="42">
        <v>42810</v>
      </c>
      <c r="B225" s="130">
        <v>-4.8016618874008694E-3</v>
      </c>
      <c r="C225" s="157">
        <f t="shared" si="21"/>
        <v>-1.3260951532960764E-3</v>
      </c>
      <c r="D225" s="150">
        <f t="shared" si="22"/>
        <v>1.0744606078732078E-2</v>
      </c>
      <c r="E225" s="130">
        <f t="shared" si="23"/>
        <v>-2.6321786661960743E-2</v>
      </c>
      <c r="F225">
        <f t="shared" si="24"/>
        <v>0</v>
      </c>
      <c r="G225" s="137">
        <f t="shared" si="25"/>
        <v>-8.3236797936836485E-2</v>
      </c>
      <c r="H225" s="130">
        <f t="shared" si="26"/>
        <v>-2.9962772066346819E-2</v>
      </c>
      <c r="I225" s="2">
        <f t="shared" si="27"/>
        <v>-9.4750604742125696E-2</v>
      </c>
      <c r="J225" s="130">
        <v>-1.0034416677871683E-3</v>
      </c>
    </row>
    <row r="226" spans="1:10" x14ac:dyDescent="0.2">
      <c r="A226" s="42">
        <v>42809</v>
      </c>
      <c r="B226" s="130">
        <v>-2.2810736496011452E-3</v>
      </c>
      <c r="C226" s="157">
        <f t="shared" si="21"/>
        <v>-1.3074977703331739E-3</v>
      </c>
      <c r="D226" s="150">
        <f t="shared" si="22"/>
        <v>1.0747002161501498E-2</v>
      </c>
      <c r="E226" s="130">
        <f t="shared" si="23"/>
        <v>-2.6308763401054504E-2</v>
      </c>
      <c r="F226">
        <f t="shared" si="24"/>
        <v>0</v>
      </c>
      <c r="G226" s="137">
        <f t="shared" si="25"/>
        <v>-8.3195614769810133E-2</v>
      </c>
      <c r="H226" s="130">
        <f t="shared" si="26"/>
        <v>-2.9950560757254104E-2</v>
      </c>
      <c r="I226" s="2">
        <f t="shared" si="27"/>
        <v>-9.4711989192180393E-2</v>
      </c>
      <c r="J226" s="130">
        <v>7.0306700958381423E-3</v>
      </c>
    </row>
    <row r="227" spans="1:10" x14ac:dyDescent="0.2">
      <c r="A227" s="42">
        <v>42808</v>
      </c>
      <c r="B227" s="130">
        <v>1.404191951556773E-3</v>
      </c>
      <c r="C227" s="157">
        <f t="shared" si="21"/>
        <v>-1.3344658415372522E-3</v>
      </c>
      <c r="D227" s="150">
        <f t="shared" si="22"/>
        <v>1.0748697057998767E-2</v>
      </c>
      <c r="E227" s="130">
        <f t="shared" si="23"/>
        <v>-2.6339674391121726E-2</v>
      </c>
      <c r="F227">
        <f t="shared" si="24"/>
        <v>0</v>
      </c>
      <c r="G227" s="137">
        <f t="shared" si="25"/>
        <v>-8.3293363903153395E-2</v>
      </c>
      <c r="H227" s="130">
        <f t="shared" si="26"/>
        <v>-2.9982046090704716E-2</v>
      </c>
      <c r="I227" s="2">
        <f t="shared" si="27"/>
        <v>-9.4811554558774228E-2</v>
      </c>
      <c r="J227" s="130">
        <v>-2.8498896664971318E-3</v>
      </c>
    </row>
    <row r="228" spans="1:10" x14ac:dyDescent="0.2">
      <c r="A228" s="42">
        <v>42807</v>
      </c>
      <c r="B228" s="130">
        <v>1.9914915607015383E-3</v>
      </c>
      <c r="C228" s="157">
        <f t="shared" si="21"/>
        <v>-1.4025719007940936E-3</v>
      </c>
      <c r="D228" s="150">
        <f t="shared" si="22"/>
        <v>1.0781861319603047E-2</v>
      </c>
      <c r="E228" s="130">
        <f t="shared" si="23"/>
        <v>-2.6484932059855817E-2</v>
      </c>
      <c r="F228">
        <f t="shared" si="24"/>
        <v>0</v>
      </c>
      <c r="G228" s="137">
        <f t="shared" si="25"/>
        <v>-8.3752708983959354E-2</v>
      </c>
      <c r="H228" s="130">
        <f t="shared" si="26"/>
        <v>-3.0138542011596554E-2</v>
      </c>
      <c r="I228" s="2">
        <f t="shared" si="27"/>
        <v>-9.5306438113317959E-2</v>
      </c>
      <c r="J228" s="130">
        <v>4.1688110951420545E-3</v>
      </c>
    </row>
    <row r="229" spans="1:10" x14ac:dyDescent="0.2">
      <c r="A229" s="42">
        <v>42804</v>
      </c>
      <c r="B229" s="130">
        <v>-5.0476012920386186E-3</v>
      </c>
      <c r="C229" s="157">
        <f t="shared" si="21"/>
        <v>-1.3404798076900879E-3</v>
      </c>
      <c r="D229" s="150">
        <f t="shared" si="22"/>
        <v>1.0805815238224674E-2</v>
      </c>
      <c r="E229" s="130">
        <f t="shared" si="23"/>
        <v>-2.647856511441218E-2</v>
      </c>
      <c r="F229">
        <f t="shared" si="24"/>
        <v>0</v>
      </c>
      <c r="G229" s="137">
        <f t="shared" si="25"/>
        <v>-8.3732574934619428E-2</v>
      </c>
      <c r="H229" s="130">
        <f t="shared" si="26"/>
        <v>-3.0140292243035913E-2</v>
      </c>
      <c r="I229" s="2">
        <f t="shared" si="27"/>
        <v>-9.5311972831098768E-2</v>
      </c>
      <c r="J229" s="130">
        <v>3.2831645394338404E-3</v>
      </c>
    </row>
    <row r="230" spans="1:10" x14ac:dyDescent="0.2">
      <c r="A230" s="42">
        <v>42803</v>
      </c>
      <c r="B230" s="130">
        <v>5.647217834319985E-3</v>
      </c>
      <c r="C230" s="157">
        <f t="shared" si="21"/>
        <v>-1.4670095634920115E-3</v>
      </c>
      <c r="D230" s="150">
        <f t="shared" si="22"/>
        <v>1.0909846878434151E-2</v>
      </c>
      <c r="E230" s="130">
        <f t="shared" si="23"/>
        <v>-2.6847108655248402E-2</v>
      </c>
      <c r="F230">
        <f t="shared" si="24"/>
        <v>0</v>
      </c>
      <c r="G230" s="137">
        <f t="shared" si="25"/>
        <v>-8.4898011940605173E-2</v>
      </c>
      <c r="H230" s="130">
        <f t="shared" si="26"/>
        <v>-3.0544088605690033E-2</v>
      </c>
      <c r="I230" s="2">
        <f t="shared" si="27"/>
        <v>-9.6588889047977147E-2</v>
      </c>
      <c r="J230" s="130">
        <v>7.0417408136609605E-5</v>
      </c>
    </row>
    <row r="231" spans="1:10" x14ac:dyDescent="0.2">
      <c r="A231" s="42">
        <v>42802</v>
      </c>
      <c r="B231" s="130">
        <v>1.0051603922694913E-2</v>
      </c>
      <c r="C231" s="157">
        <f t="shared" si="21"/>
        <v>-1.4389292844574355E-3</v>
      </c>
      <c r="D231" s="150">
        <f t="shared" si="22"/>
        <v>1.0948649709085908E-2</v>
      </c>
      <c r="E231" s="130">
        <f t="shared" si="23"/>
        <v>-2.6909297258807308E-2</v>
      </c>
      <c r="F231">
        <f t="shared" si="24"/>
        <v>0</v>
      </c>
      <c r="G231" s="137">
        <f t="shared" si="25"/>
        <v>-8.5094669572356563E-2</v>
      </c>
      <c r="H231" s="130">
        <f t="shared" si="26"/>
        <v>-3.0619426182698188E-2</v>
      </c>
      <c r="I231" s="2">
        <f t="shared" si="27"/>
        <v>-9.682712738472124E-2</v>
      </c>
      <c r="J231" s="130">
        <v>2.4401461734700709E-4</v>
      </c>
    </row>
    <row r="232" spans="1:10" x14ac:dyDescent="0.2">
      <c r="A232" s="42">
        <v>42801</v>
      </c>
      <c r="B232" s="130">
        <v>-4.1338060300685608E-3</v>
      </c>
      <c r="C232" s="157">
        <f t="shared" si="21"/>
        <v>-1.4355763433907926E-3</v>
      </c>
      <c r="D232" s="150">
        <f t="shared" si="22"/>
        <v>1.0947950491585765E-2</v>
      </c>
      <c r="E232" s="130">
        <f t="shared" si="23"/>
        <v>-2.6904317694595715E-2</v>
      </c>
      <c r="F232">
        <f t="shared" si="24"/>
        <v>0</v>
      </c>
      <c r="G232" s="137">
        <f t="shared" si="25"/>
        <v>-8.5078922807692872E-2</v>
      </c>
      <c r="H232" s="130">
        <f t="shared" si="26"/>
        <v>-3.0614209677207054E-2</v>
      </c>
      <c r="I232" s="2">
        <f t="shared" si="27"/>
        <v>-9.6810631345942491E-2</v>
      </c>
      <c r="J232" s="130">
        <v>-3.7211203163749857E-4</v>
      </c>
    </row>
    <row r="233" spans="1:10" x14ac:dyDescent="0.2">
      <c r="A233" s="42">
        <v>42800</v>
      </c>
      <c r="B233" s="130">
        <v>-4.9269457485632568E-3</v>
      </c>
      <c r="C233" s="157">
        <f t="shared" si="21"/>
        <v>-1.4593361305396337E-3</v>
      </c>
      <c r="D233" s="150">
        <f t="shared" si="22"/>
        <v>1.09620458980049E-2</v>
      </c>
      <c r="E233" s="130">
        <f t="shared" si="23"/>
        <v>-2.6960868300501453E-2</v>
      </c>
      <c r="F233">
        <f t="shared" si="24"/>
        <v>0</v>
      </c>
      <c r="G233" s="137">
        <f t="shared" si="25"/>
        <v>-8.5257751525417563E-2</v>
      </c>
      <c r="H233" s="130">
        <f t="shared" si="26"/>
        <v>-3.0675536741985726E-2</v>
      </c>
      <c r="I233" s="2">
        <f t="shared" si="27"/>
        <v>-9.7004564552855777E-2</v>
      </c>
      <c r="J233" s="130">
        <v>2.4005987371523746E-3</v>
      </c>
    </row>
    <row r="234" spans="1:10" x14ac:dyDescent="0.2">
      <c r="A234" s="42">
        <v>42797</v>
      </c>
      <c r="B234" s="130">
        <v>-6.9015691096670903E-3</v>
      </c>
      <c r="C234" s="157">
        <f t="shared" si="21"/>
        <v>-1.4273049576169633E-3</v>
      </c>
      <c r="D234" s="150">
        <f t="shared" si="22"/>
        <v>1.0957872514665902E-2</v>
      </c>
      <c r="E234" s="130">
        <f t="shared" si="23"/>
        <v>-2.6919128386120546E-2</v>
      </c>
      <c r="F234">
        <f t="shared" si="24"/>
        <v>0</v>
      </c>
      <c r="G234" s="137">
        <f t="shared" si="25"/>
        <v>-8.512575832663348E-2</v>
      </c>
      <c r="H234" s="130">
        <f t="shared" si="26"/>
        <v>-3.0632382608440999E-2</v>
      </c>
      <c r="I234" s="2">
        <f t="shared" si="27"/>
        <v>-9.686809920040336E-2</v>
      </c>
      <c r="J234" s="130">
        <v>6.9755099874644168E-4</v>
      </c>
    </row>
    <row r="235" spans="1:10" x14ac:dyDescent="0.2">
      <c r="A235" s="42">
        <v>42796</v>
      </c>
      <c r="B235" s="130">
        <v>6.23158974230212E-3</v>
      </c>
      <c r="C235" s="157">
        <f t="shared" si="21"/>
        <v>-1.4155760884950995E-3</v>
      </c>
      <c r="D235" s="150">
        <f t="shared" si="22"/>
        <v>1.0967680379119094E-2</v>
      </c>
      <c r="E235" s="130">
        <f t="shared" si="23"/>
        <v>-2.6930216021618245E-2</v>
      </c>
      <c r="F235">
        <f t="shared" si="24"/>
        <v>0</v>
      </c>
      <c r="G235" s="137">
        <f t="shared" si="25"/>
        <v>-8.516082050867195E-2</v>
      </c>
      <c r="H235" s="130">
        <f t="shared" si="26"/>
        <v>-3.0646793799131017E-2</v>
      </c>
      <c r="I235" s="2">
        <f t="shared" si="27"/>
        <v>-9.6913671386778838E-2</v>
      </c>
      <c r="J235" s="130">
        <v>-1.1040108113515731E-2</v>
      </c>
    </row>
    <row r="236" spans="1:10" x14ac:dyDescent="0.2">
      <c r="A236" s="42">
        <v>42795</v>
      </c>
      <c r="B236" s="130">
        <v>-8.6829617293121674E-3</v>
      </c>
      <c r="C236" s="157">
        <f t="shared" si="21"/>
        <v>-1.4706768300243474E-3</v>
      </c>
      <c r="D236" s="150">
        <f t="shared" si="22"/>
        <v>1.1038984347779454E-2</v>
      </c>
      <c r="E236" s="130">
        <f t="shared" si="23"/>
        <v>-2.7151194599051201E-2</v>
      </c>
      <c r="F236">
        <f t="shared" si="24"/>
        <v>0</v>
      </c>
      <c r="G236" s="137">
        <f t="shared" si="25"/>
        <v>-8.585961612746397E-2</v>
      </c>
      <c r="H236" s="130">
        <f t="shared" si="26"/>
        <v>-3.0891934891900945E-2</v>
      </c>
      <c r="I236" s="2">
        <f t="shared" si="27"/>
        <v>-9.7688875588034449E-2</v>
      </c>
      <c r="J236" s="130">
        <v>1.1019086310082644E-2</v>
      </c>
    </row>
    <row r="237" spans="1:10" x14ac:dyDescent="0.2">
      <c r="A237" s="42">
        <v>42794</v>
      </c>
      <c r="B237" s="130">
        <v>-3.8723775498747127E-4</v>
      </c>
      <c r="C237" s="157">
        <f t="shared" si="21"/>
        <v>-1.5086537497851615E-3</v>
      </c>
      <c r="D237" s="150">
        <f t="shared" si="22"/>
        <v>1.1051696807294675E-2</v>
      </c>
      <c r="E237" s="130">
        <f t="shared" si="23"/>
        <v>-2.7218745121979075E-2</v>
      </c>
      <c r="F237">
        <f t="shared" si="24"/>
        <v>0</v>
      </c>
      <c r="G237" s="137">
        <f t="shared" si="25"/>
        <v>-8.6073229637051482E-2</v>
      </c>
      <c r="H237" s="130">
        <f t="shared" si="26"/>
        <v>-3.0963793239537289E-2</v>
      </c>
      <c r="I237" s="2">
        <f t="shared" si="27"/>
        <v>-9.7916111635461461E-2</v>
      </c>
      <c r="J237" s="130">
        <v>-2.9282579502873801E-3</v>
      </c>
    </row>
    <row r="238" spans="1:10" x14ac:dyDescent="0.2">
      <c r="A238" s="42">
        <v>42793</v>
      </c>
      <c r="B238" s="130">
        <v>-8.2346926356737741E-3</v>
      </c>
      <c r="C238" s="157">
        <f t="shared" si="21"/>
        <v>-1.4516662977174164E-3</v>
      </c>
      <c r="D238" s="150">
        <f t="shared" si="22"/>
        <v>1.10539013956157E-2</v>
      </c>
      <c r="E238" s="130">
        <f t="shared" si="23"/>
        <v>-2.7166886309265083E-2</v>
      </c>
      <c r="F238">
        <f t="shared" si="24"/>
        <v>0</v>
      </c>
      <c r="G238" s="137">
        <f t="shared" si="25"/>
        <v>-8.5909237672123176E-2</v>
      </c>
      <c r="H238" s="130">
        <f t="shared" si="26"/>
        <v>-3.0912681487612753E-2</v>
      </c>
      <c r="I238" s="2">
        <f t="shared" si="27"/>
        <v>-9.7754482084178432E-2</v>
      </c>
      <c r="J238" s="130">
        <v>-1.3550275630301535E-4</v>
      </c>
    </row>
    <row r="239" spans="1:10" x14ac:dyDescent="0.2">
      <c r="A239" s="42">
        <v>42790</v>
      </c>
      <c r="B239" s="130">
        <v>5.2524595510412293E-3</v>
      </c>
      <c r="C239" s="157">
        <f t="shared" si="21"/>
        <v>-1.4888203774942081E-3</v>
      </c>
      <c r="D239" s="150">
        <f t="shared" si="22"/>
        <v>1.1047010786951923E-2</v>
      </c>
      <c r="E239" s="130">
        <f t="shared" si="23"/>
        <v>-2.718801043622605E-2</v>
      </c>
      <c r="F239">
        <f t="shared" si="24"/>
        <v>0</v>
      </c>
      <c r="G239" s="137">
        <f t="shared" si="25"/>
        <v>-8.5976038026902402E-2</v>
      </c>
      <c r="H239" s="130">
        <f t="shared" si="26"/>
        <v>-3.0931470619192009E-2</v>
      </c>
      <c r="I239" s="2">
        <f t="shared" si="27"/>
        <v>-9.7813898535225485E-2</v>
      </c>
      <c r="J239" s="130">
        <v>-9.577831888586282E-4</v>
      </c>
    </row>
    <row r="240" spans="1:10" x14ac:dyDescent="0.2">
      <c r="A240" s="42">
        <v>42789</v>
      </c>
      <c r="B240" s="130">
        <v>4.089024747262698E-3</v>
      </c>
      <c r="C240" s="157">
        <f t="shared" si="21"/>
        <v>-1.5567364333873345E-3</v>
      </c>
      <c r="D240" s="150">
        <f t="shared" si="22"/>
        <v>1.1065177412044361E-2</v>
      </c>
      <c r="E240" s="130">
        <f t="shared" si="23"/>
        <v>-2.7298188381781469E-2</v>
      </c>
      <c r="F240">
        <f t="shared" si="24"/>
        <v>0</v>
      </c>
      <c r="G240" s="137">
        <f t="shared" si="25"/>
        <v>-8.6324451282775549E-2</v>
      </c>
      <c r="H240" s="130">
        <f t="shared" si="26"/>
        <v>-3.1047804622617189E-2</v>
      </c>
      <c r="I240" s="2">
        <f t="shared" si="27"/>
        <v>-9.8181778955374888E-2</v>
      </c>
      <c r="J240" s="130">
        <v>-3.017048143342567E-3</v>
      </c>
    </row>
    <row r="241" spans="1:10" x14ac:dyDescent="0.2">
      <c r="A241" s="42">
        <v>42788</v>
      </c>
      <c r="B241" s="130">
        <v>7.9913146686161323E-3</v>
      </c>
      <c r="C241" s="157">
        <f t="shared" si="21"/>
        <v>-1.5572681819355644E-3</v>
      </c>
      <c r="D241" s="150">
        <f t="shared" si="22"/>
        <v>1.1064719952830211E-2</v>
      </c>
      <c r="E241" s="130">
        <f t="shared" si="23"/>
        <v>-2.7297655921059399E-2</v>
      </c>
      <c r="F241">
        <f t="shared" si="24"/>
        <v>0</v>
      </c>
      <c r="G241" s="137">
        <f t="shared" si="25"/>
        <v>-8.6322767494129232E-2</v>
      </c>
      <c r="H241" s="130">
        <f t="shared" si="26"/>
        <v>-3.1047117144362639E-2</v>
      </c>
      <c r="I241" s="2">
        <f t="shared" si="27"/>
        <v>-9.8179604958248665E-2</v>
      </c>
      <c r="J241" s="130">
        <v>1.2682150893440459E-3</v>
      </c>
    </row>
    <row r="242" spans="1:10" x14ac:dyDescent="0.2">
      <c r="A242" s="42">
        <v>42787</v>
      </c>
      <c r="B242" s="130">
        <v>-1.2452493988371255E-2</v>
      </c>
      <c r="C242" s="157">
        <f t="shared" si="21"/>
        <v>-1.6860360072169832E-3</v>
      </c>
      <c r="D242" s="150">
        <f t="shared" si="22"/>
        <v>1.1376447869779583E-2</v>
      </c>
      <c r="E242" s="130">
        <f t="shared" si="23"/>
        <v>-2.8151611323215166E-2</v>
      </c>
      <c r="F242">
        <f t="shared" si="24"/>
        <v>0</v>
      </c>
      <c r="G242" s="137">
        <f t="shared" si="25"/>
        <v>-8.9023211585146519E-2</v>
      </c>
      <c r="H242" s="130">
        <f t="shared" si="26"/>
        <v>-3.2006706646776302E-2</v>
      </c>
      <c r="I242" s="2">
        <f t="shared" si="27"/>
        <v>-0.10121409340466349</v>
      </c>
      <c r="J242" s="130">
        <v>5.540559158634592E-3</v>
      </c>
    </row>
    <row r="243" spans="1:10" x14ac:dyDescent="0.2">
      <c r="A243" s="42">
        <v>42783</v>
      </c>
      <c r="B243" s="130">
        <v>8.1778823931039218E-3</v>
      </c>
      <c r="C243" s="157">
        <f t="shared" si="21"/>
        <v>-1.680584390400406E-3</v>
      </c>
      <c r="D243" s="150">
        <f t="shared" si="22"/>
        <v>1.1381521545597732E-2</v>
      </c>
      <c r="E243" s="130">
        <f t="shared" si="23"/>
        <v>-2.8157962841351712E-2</v>
      </c>
      <c r="F243">
        <f t="shared" si="24"/>
        <v>0</v>
      </c>
      <c r="G243" s="137">
        <f t="shared" si="25"/>
        <v>-8.9043296849057874E-2</v>
      </c>
      <c r="H243" s="130">
        <f t="shared" si="26"/>
        <v>-3.2014777462899678E-2</v>
      </c>
      <c r="I243" s="2">
        <f t="shared" si="27"/>
        <v>-0.10123961556618977</v>
      </c>
      <c r="J243" s="130">
        <v>2.0337597236512973E-3</v>
      </c>
    </row>
    <row r="244" spans="1:10" x14ac:dyDescent="0.2">
      <c r="A244" s="42">
        <v>42782</v>
      </c>
      <c r="B244" s="130">
        <v>1.0334854497111499E-2</v>
      </c>
      <c r="C244" s="157">
        <f t="shared" si="21"/>
        <v>-1.6251295663023187E-3</v>
      </c>
      <c r="D244" s="150">
        <f t="shared" si="22"/>
        <v>1.147396748828013E-2</v>
      </c>
      <c r="E244" s="130">
        <f t="shared" si="23"/>
        <v>-2.8317569439476525E-2</v>
      </c>
      <c r="F244">
        <f t="shared" si="24"/>
        <v>0</v>
      </c>
      <c r="G244" s="137">
        <f t="shared" si="25"/>
        <v>-8.9548017228723437E-2</v>
      </c>
      <c r="H244" s="130">
        <f t="shared" si="26"/>
        <v>-3.2205710879851995E-2</v>
      </c>
      <c r="I244" s="2">
        <f t="shared" si="27"/>
        <v>-0.10184340004519769</v>
      </c>
      <c r="J244" s="130">
        <v>-1.0152310077946739E-3</v>
      </c>
    </row>
    <row r="245" spans="1:10" x14ac:dyDescent="0.2">
      <c r="A245" s="42">
        <v>42781</v>
      </c>
      <c r="B245" s="130">
        <v>9.5506966627190528E-4</v>
      </c>
      <c r="C245" s="157">
        <f t="shared" si="21"/>
        <v>-1.777423571046518E-3</v>
      </c>
      <c r="D245" s="150">
        <f t="shared" si="22"/>
        <v>1.1692204839339256E-2</v>
      </c>
      <c r="E245" s="130">
        <f t="shared" si="23"/>
        <v>-2.8977559441893428E-2</v>
      </c>
      <c r="F245">
        <f t="shared" si="24"/>
        <v>0</v>
      </c>
      <c r="G245" s="137">
        <f t="shared" si="25"/>
        <v>-9.1635088869300885E-2</v>
      </c>
      <c r="H245" s="130">
        <f t="shared" si="26"/>
        <v>-3.2939654176049576E-2</v>
      </c>
      <c r="I245" s="2">
        <f t="shared" si="27"/>
        <v>-0.10416433253459365</v>
      </c>
      <c r="J245" s="130">
        <v>1.1590983224327143E-2</v>
      </c>
    </row>
    <row r="246" spans="1:10" x14ac:dyDescent="0.2">
      <c r="A246" s="42">
        <v>42780</v>
      </c>
      <c r="B246" s="130">
        <v>-2.0046438521381667E-2</v>
      </c>
      <c r="C246" s="157">
        <f t="shared" si="21"/>
        <v>-1.7785332023278514E-3</v>
      </c>
      <c r="D246" s="150">
        <f t="shared" si="22"/>
        <v>1.1693958677787906E-2</v>
      </c>
      <c r="E246" s="130">
        <f t="shared" si="23"/>
        <v>-2.898274911152119E-2</v>
      </c>
      <c r="F246">
        <f t="shared" si="24"/>
        <v>0</v>
      </c>
      <c r="G246" s="137">
        <f t="shared" si="25"/>
        <v>-9.1651500045628415E-2</v>
      </c>
      <c r="H246" s="130">
        <f t="shared" si="26"/>
        <v>-3.2945438162504448E-2</v>
      </c>
      <c r="I246" s="2">
        <f t="shared" si="27"/>
        <v>-0.10418262310574661</v>
      </c>
      <c r="J246" s="130">
        <v>-1.0345364565632164E-3</v>
      </c>
    </row>
    <row r="247" spans="1:10" x14ac:dyDescent="0.2">
      <c r="A247" s="42">
        <v>42779</v>
      </c>
      <c r="B247" s="130">
        <v>-2.9018813814561074E-3</v>
      </c>
      <c r="C247" s="157">
        <f t="shared" si="21"/>
        <v>-1.8501404659815065E-3</v>
      </c>
      <c r="D247" s="150">
        <f t="shared" si="22"/>
        <v>1.1755949368042808E-2</v>
      </c>
      <c r="E247" s="130">
        <f t="shared" si="23"/>
        <v>-2.919856828565966E-2</v>
      </c>
      <c r="F247">
        <f t="shared" si="24"/>
        <v>0</v>
      </c>
      <c r="G247" s="137">
        <f t="shared" si="25"/>
        <v>-9.2333980198642487E-2</v>
      </c>
      <c r="H247" s="130">
        <f t="shared" si="26"/>
        <v>-3.3182263895354509E-2</v>
      </c>
      <c r="I247" s="2">
        <f t="shared" si="27"/>
        <v>-0.10493153183009135</v>
      </c>
      <c r="J247" s="130">
        <v>4.7490724930093755E-3</v>
      </c>
    </row>
    <row r="248" spans="1:10" x14ac:dyDescent="0.2">
      <c r="A248" s="42">
        <v>42776</v>
      </c>
      <c r="B248" s="130">
        <v>-1.1673363993639451E-2</v>
      </c>
      <c r="C248" s="157">
        <f t="shared" si="21"/>
        <v>-1.7849690880090779E-3</v>
      </c>
      <c r="D248" s="150">
        <f t="shared" si="22"/>
        <v>1.1746794461524367E-2</v>
      </c>
      <c r="E248" s="130">
        <f t="shared" si="23"/>
        <v>-2.911209941037101E-2</v>
      </c>
      <c r="F248">
        <f t="shared" si="24"/>
        <v>0</v>
      </c>
      <c r="G248" s="137">
        <f t="shared" si="25"/>
        <v>-9.2060541606017302E-2</v>
      </c>
      <c r="H248" s="130">
        <f t="shared" si="26"/>
        <v>-3.3092692730343196E-2</v>
      </c>
      <c r="I248" s="2">
        <f t="shared" si="27"/>
        <v>-0.10464828293598083</v>
      </c>
      <c r="J248" s="130">
        <v>2.0957537433313896E-4</v>
      </c>
    </row>
    <row r="249" spans="1:10" x14ac:dyDescent="0.2">
      <c r="A249" s="42">
        <v>42775</v>
      </c>
      <c r="B249" s="130">
        <v>-8.3266228585000355E-3</v>
      </c>
      <c r="C249" s="157">
        <f t="shared" si="21"/>
        <v>-1.7487653342625449E-3</v>
      </c>
      <c r="D249" s="150">
        <f t="shared" si="22"/>
        <v>1.1740610185840742E-2</v>
      </c>
      <c r="E249" s="130">
        <f t="shared" si="23"/>
        <v>-2.9061508880035395E-2</v>
      </c>
      <c r="F249">
        <f t="shared" si="24"/>
        <v>0</v>
      </c>
      <c r="G249" s="137">
        <f t="shared" si="25"/>
        <v>-9.1900560302120918E-2</v>
      </c>
      <c r="H249" s="130">
        <f t="shared" si="26"/>
        <v>-3.3040006557102132E-2</v>
      </c>
      <c r="I249" s="2">
        <f t="shared" si="27"/>
        <v>-0.10448167462734084</v>
      </c>
      <c r="J249" s="130">
        <v>4.0619153305402134E-3</v>
      </c>
    </row>
    <row r="250" spans="1:10" x14ac:dyDescent="0.2">
      <c r="A250" s="42">
        <v>42774</v>
      </c>
      <c r="B250" s="130">
        <v>-1.6812264805608774E-3</v>
      </c>
      <c r="C250" s="157">
        <f t="shared" si="21"/>
        <v>-1.6339912587226091E-3</v>
      </c>
      <c r="D250" s="150">
        <f t="shared" si="22"/>
        <v>1.1881797465127656E-2</v>
      </c>
      <c r="E250" s="130">
        <f t="shared" si="23"/>
        <v>-2.9275185531506185E-2</v>
      </c>
      <c r="F250">
        <f t="shared" si="24"/>
        <v>0</v>
      </c>
      <c r="G250" s="137">
        <f t="shared" si="25"/>
        <v>-9.2576265203566571E-2</v>
      </c>
      <c r="H250" s="130">
        <f t="shared" si="26"/>
        <v>-3.3301526826049616E-2</v>
      </c>
      <c r="I250" s="2">
        <f t="shared" si="27"/>
        <v>-0.1053086743315147</v>
      </c>
      <c r="J250" s="130">
        <v>4.0215044409942528E-3</v>
      </c>
    </row>
    <row r="251" spans="1:10" x14ac:dyDescent="0.2">
      <c r="A251" s="42">
        <v>42773</v>
      </c>
      <c r="B251" s="130">
        <v>1.2576570808581811E-2</v>
      </c>
      <c r="C251" s="157">
        <f t="shared" si="21"/>
        <v>-1.6869706602272699E-3</v>
      </c>
      <c r="D251" s="150">
        <f t="shared" si="22"/>
        <v>1.184789837037205E-2</v>
      </c>
      <c r="E251" s="130">
        <f t="shared" si="23"/>
        <v>-2.924930384599423E-2</v>
      </c>
      <c r="F251">
        <f t="shared" si="24"/>
        <v>0</v>
      </c>
      <c r="G251" s="137">
        <f t="shared" si="25"/>
        <v>-9.2494420127664623E-2</v>
      </c>
      <c r="H251" s="130">
        <f t="shared" si="26"/>
        <v>-3.3264157878154781E-2</v>
      </c>
      <c r="I251" s="2">
        <f t="shared" si="27"/>
        <v>-0.10519050334240287</v>
      </c>
      <c r="J251" s="130">
        <v>8.1416385281166126E-3</v>
      </c>
    </row>
    <row r="252" spans="1:10" x14ac:dyDescent="0.2">
      <c r="A252" s="42">
        <v>42772</v>
      </c>
      <c r="B252" s="130">
        <v>-2.9622806747255899E-3</v>
      </c>
      <c r="C252" s="157">
        <f t="shared" si="21"/>
        <v>-1.6562489979297097E-3</v>
      </c>
      <c r="D252" s="150">
        <f t="shared" si="22"/>
        <v>1.1854613747134037E-2</v>
      </c>
      <c r="E252" s="130">
        <f t="shared" si="23"/>
        <v>-2.92342044861503E-2</v>
      </c>
      <c r="F252">
        <f t="shared" si="24"/>
        <v>0</v>
      </c>
      <c r="G252" s="137">
        <f t="shared" si="25"/>
        <v>-9.2446671759347315E-2</v>
      </c>
      <c r="H252" s="130">
        <f t="shared" si="26"/>
        <v>-3.3251334133498248E-2</v>
      </c>
      <c r="I252" s="2">
        <f t="shared" si="27"/>
        <v>-0.10514995110115581</v>
      </c>
      <c r="J252" s="130">
        <v>2.1211026264904673E-3</v>
      </c>
    </row>
    <row r="253" spans="1:10" x14ac:dyDescent="0.2">
      <c r="A253" s="42">
        <v>42769</v>
      </c>
      <c r="B253" s="130">
        <v>-9.6546048574706889E-3</v>
      </c>
      <c r="C253" s="157">
        <f t="shared" si="21"/>
        <v>-1.6279624401994881E-3</v>
      </c>
      <c r="D253" s="150">
        <f t="shared" si="22"/>
        <v>1.1843952255195255E-2</v>
      </c>
      <c r="E253" s="130">
        <f t="shared" si="23"/>
        <v>-2.9181115589314192E-2</v>
      </c>
      <c r="F253">
        <f t="shared" si="24"/>
        <v>0</v>
      </c>
      <c r="G253" s="137">
        <f t="shared" si="25"/>
        <v>-9.2278789926879504E-2</v>
      </c>
      <c r="H253" s="130">
        <f t="shared" si="26"/>
        <v>-3.3194632415842681E-2</v>
      </c>
      <c r="I253" s="2">
        <f t="shared" si="27"/>
        <v>-0.10497064452612044</v>
      </c>
      <c r="J253" s="130">
        <v>-3.9022804505385858E-3</v>
      </c>
    </row>
    <row r="254" spans="1:10" x14ac:dyDescent="0.2">
      <c r="A254" s="42">
        <v>42768</v>
      </c>
      <c r="B254" s="130">
        <v>-2.2810838338706698E-2</v>
      </c>
      <c r="C254" s="157">
        <f t="shared" si="21"/>
        <v>-1.6363970381376811E-3</v>
      </c>
      <c r="D254" s="150">
        <f t="shared" si="22"/>
        <v>1.1859843787305197E-2</v>
      </c>
      <c r="E254" s="130">
        <f t="shared" si="23"/>
        <v>-2.9226519419191601E-2</v>
      </c>
      <c r="F254">
        <f t="shared" si="24"/>
        <v>0</v>
      </c>
      <c r="G254" s="137">
        <f t="shared" si="25"/>
        <v>-9.2422369443786928E-2</v>
      </c>
      <c r="H254" s="130">
        <f t="shared" si="26"/>
        <v>-3.3245421351143369E-2</v>
      </c>
      <c r="I254" s="2">
        <f t="shared" si="27"/>
        <v>-0.10513125324160554</v>
      </c>
      <c r="J254" s="130">
        <v>-1.0651454910472196E-3</v>
      </c>
    </row>
    <row r="255" spans="1:10" x14ac:dyDescent="0.2">
      <c r="A255" s="42">
        <v>42767</v>
      </c>
      <c r="B255" s="130">
        <v>5.7829137560841343E-3</v>
      </c>
      <c r="C255" s="157">
        <f t="shared" si="21"/>
        <v>-1.5356896833340775E-3</v>
      </c>
      <c r="D255" s="150">
        <f t="shared" si="22"/>
        <v>1.202962939486227E-2</v>
      </c>
      <c r="E255" s="130">
        <f t="shared" si="23"/>
        <v>-2.9520792451571125E-2</v>
      </c>
      <c r="F255">
        <f t="shared" si="24"/>
        <v>0</v>
      </c>
      <c r="G255" s="137">
        <f t="shared" si="25"/>
        <v>-9.33529424800707E-2</v>
      </c>
      <c r="H255" s="130">
        <f t="shared" si="26"/>
        <v>-3.359722901201094E-2</v>
      </c>
      <c r="I255" s="2">
        <f t="shared" si="27"/>
        <v>-0.10624376674824315</v>
      </c>
      <c r="J255" s="130">
        <v>1.0523344940771352E-2</v>
      </c>
    </row>
    <row r="256" spans="1:10" x14ac:dyDescent="0.2">
      <c r="A256" s="1">
        <v>42766</v>
      </c>
      <c r="B256" s="130">
        <v>1.1439932903069525E-2</v>
      </c>
    </row>
    <row r="257" spans="1:2" x14ac:dyDescent="0.2">
      <c r="A257" s="1">
        <v>42765</v>
      </c>
      <c r="B257" s="130">
        <v>-4.0807674051526067E-3</v>
      </c>
    </row>
    <row r="258" spans="1:2" x14ac:dyDescent="0.2">
      <c r="A258" s="1">
        <v>42762</v>
      </c>
      <c r="B258" s="130">
        <v>-1.1854029025975493E-2</v>
      </c>
    </row>
    <row r="259" spans="1:2" x14ac:dyDescent="0.2">
      <c r="A259" s="1">
        <v>42761</v>
      </c>
      <c r="B259" s="130">
        <v>1.0524047050680527E-2</v>
      </c>
    </row>
    <row r="260" spans="1:2" x14ac:dyDescent="0.2">
      <c r="A260" s="1">
        <v>42760</v>
      </c>
      <c r="B260" s="130">
        <v>1.4336923237060439E-2</v>
      </c>
    </row>
    <row r="261" spans="1:2" x14ac:dyDescent="0.2">
      <c r="A261" s="1">
        <v>42759</v>
      </c>
      <c r="B261" s="130">
        <v>-6.2231801860666907E-3</v>
      </c>
    </row>
    <row r="262" spans="1:2" x14ac:dyDescent="0.2">
      <c r="A262" s="1">
        <v>42758</v>
      </c>
      <c r="B262" s="130">
        <v>1.0709552944394496E-2</v>
      </c>
    </row>
    <row r="263" spans="1:2" x14ac:dyDescent="0.2">
      <c r="A263" s="1">
        <v>42755</v>
      </c>
      <c r="B263" s="130">
        <v>-6.9048153674450242E-4</v>
      </c>
    </row>
    <row r="264" spans="1:2" x14ac:dyDescent="0.2">
      <c r="A264" s="1">
        <v>42754</v>
      </c>
      <c r="B264" s="130">
        <v>1.2748916189066291E-2</v>
      </c>
    </row>
    <row r="265" spans="1:2" x14ac:dyDescent="0.2">
      <c r="A265" s="1">
        <v>42753</v>
      </c>
      <c r="B265" s="130">
        <v>-1.0960806637980536E-2</v>
      </c>
    </row>
    <row r="266" spans="1:2" x14ac:dyDescent="0.2">
      <c r="A266" s="1">
        <v>42752</v>
      </c>
      <c r="B266" s="130">
        <v>1.5852740596361308E-2</v>
      </c>
    </row>
    <row r="267" spans="1:2" x14ac:dyDescent="0.2">
      <c r="A267" s="1">
        <v>42748</v>
      </c>
      <c r="B267" s="130">
        <v>5.3313570658901277E-3</v>
      </c>
    </row>
    <row r="268" spans="1:2" x14ac:dyDescent="0.2">
      <c r="A268" s="1">
        <v>42747</v>
      </c>
      <c r="B268" s="130">
        <v>-1.0360359942737523E-2</v>
      </c>
    </row>
    <row r="269" spans="1:2" x14ac:dyDescent="0.2">
      <c r="A269" s="1">
        <v>42746</v>
      </c>
      <c r="B269" s="130">
        <v>-3.7620515378597339E-3</v>
      </c>
    </row>
    <row r="270" spans="1:2" x14ac:dyDescent="0.2">
      <c r="A270" s="1">
        <v>42745</v>
      </c>
      <c r="B270" s="130">
        <v>1.3390358211562568E-3</v>
      </c>
    </row>
    <row r="271" spans="1:2" x14ac:dyDescent="0.2">
      <c r="A271" s="1">
        <v>42744</v>
      </c>
      <c r="B271" s="130">
        <v>-2.144326212792503E-3</v>
      </c>
    </row>
    <row r="272" spans="1:2" x14ac:dyDescent="0.2">
      <c r="A272" s="1">
        <v>42741</v>
      </c>
      <c r="B272" s="130">
        <v>-5.5239738822760185E-3</v>
      </c>
    </row>
    <row r="273" spans="1:2" x14ac:dyDescent="0.2">
      <c r="A273" s="1">
        <v>42740</v>
      </c>
      <c r="B273" s="130">
        <v>-9.3858093286098444E-3</v>
      </c>
    </row>
    <row r="274" spans="1:2" x14ac:dyDescent="0.2">
      <c r="A274" s="1">
        <v>42739</v>
      </c>
      <c r="B274" s="130">
        <v>-2.4836061283903931E-3</v>
      </c>
    </row>
    <row r="275" spans="1:2" x14ac:dyDescent="0.2">
      <c r="A275" s="1">
        <v>42738</v>
      </c>
      <c r="B275" s="130">
        <v>-1.3504360350893715E-2</v>
      </c>
    </row>
    <row r="276" spans="1:2" x14ac:dyDescent="0.2">
      <c r="A276" s="1">
        <v>42734</v>
      </c>
      <c r="B276" s="130">
        <v>2.0987269444509481E-2</v>
      </c>
    </row>
    <row r="277" spans="1:2" x14ac:dyDescent="0.2">
      <c r="A277" s="1">
        <v>42733</v>
      </c>
      <c r="B277" s="130">
        <v>6.0808758334706802E-4</v>
      </c>
    </row>
    <row r="278" spans="1:2" x14ac:dyDescent="0.2">
      <c r="A278" s="1">
        <v>42732</v>
      </c>
      <c r="B278" s="130">
        <v>-4.827474686160689E-3</v>
      </c>
    </row>
    <row r="279" spans="1:2" x14ac:dyDescent="0.2">
      <c r="A279" s="1">
        <v>42731</v>
      </c>
      <c r="B279" s="130">
        <v>-1.0145033944222073E-2</v>
      </c>
    </row>
    <row r="280" spans="1:2" x14ac:dyDescent="0.2">
      <c r="A280" s="1">
        <v>42727</v>
      </c>
      <c r="B280" s="130">
        <v>2.6668104769760905E-3</v>
      </c>
    </row>
    <row r="281" spans="1:2" x14ac:dyDescent="0.2">
      <c r="A281" s="1">
        <v>42726</v>
      </c>
      <c r="B281" s="130">
        <v>-9.6203139050720921E-3</v>
      </c>
    </row>
    <row r="282" spans="1:2" x14ac:dyDescent="0.2">
      <c r="A282" s="1">
        <v>42725</v>
      </c>
      <c r="B282" s="130">
        <v>-4.894113758586123E-3</v>
      </c>
    </row>
    <row r="283" spans="1:2" x14ac:dyDescent="0.2">
      <c r="A283" s="1">
        <v>42724</v>
      </c>
      <c r="B283" s="130">
        <v>-1.0290203912745995E-2</v>
      </c>
    </row>
    <row r="284" spans="1:2" x14ac:dyDescent="0.2">
      <c r="A284" s="1">
        <v>42723</v>
      </c>
      <c r="B284" s="130">
        <v>-1.0520548429888364E-2</v>
      </c>
    </row>
    <row r="285" spans="1:2" x14ac:dyDescent="0.2">
      <c r="A285" s="1">
        <v>42720</v>
      </c>
      <c r="B285" s="130">
        <v>1.1693462081532387E-2</v>
      </c>
    </row>
    <row r="286" spans="1:2" x14ac:dyDescent="0.2">
      <c r="A286" s="1">
        <v>42719</v>
      </c>
      <c r="B286" s="130">
        <v>-1.7899275356685125E-2</v>
      </c>
    </row>
    <row r="287" spans="1:2" x14ac:dyDescent="0.2">
      <c r="A287" s="1">
        <v>42718</v>
      </c>
      <c r="B287" s="130">
        <v>1.6283618775184631E-2</v>
      </c>
    </row>
    <row r="288" spans="1:2" x14ac:dyDescent="0.2">
      <c r="A288" s="1">
        <v>42717</v>
      </c>
      <c r="B288" s="130">
        <v>-6.9022161223758075E-3</v>
      </c>
    </row>
    <row r="289" spans="1:2" x14ac:dyDescent="0.2">
      <c r="A289" s="1">
        <v>42716</v>
      </c>
      <c r="B289" s="130">
        <v>-1.5676232455743764E-2</v>
      </c>
    </row>
    <row r="290" spans="1:2" x14ac:dyDescent="0.2">
      <c r="A290" s="1">
        <v>42713</v>
      </c>
      <c r="B290" s="130">
        <v>-1.4280540928921037E-2</v>
      </c>
    </row>
    <row r="291" spans="1:2" x14ac:dyDescent="0.2">
      <c r="A291" s="1">
        <v>42712</v>
      </c>
      <c r="B291" s="130">
        <v>-1.8929309091512342E-3</v>
      </c>
    </row>
    <row r="292" spans="1:2" x14ac:dyDescent="0.2">
      <c r="A292" s="1">
        <v>42711</v>
      </c>
      <c r="B292" s="130">
        <v>-1.4090082319520468E-2</v>
      </c>
    </row>
    <row r="293" spans="1:2" x14ac:dyDescent="0.2">
      <c r="A293" s="1">
        <v>42710</v>
      </c>
      <c r="B293" s="130">
        <v>-3.4886408124161754E-3</v>
      </c>
    </row>
    <row r="294" spans="1:2" x14ac:dyDescent="0.2">
      <c r="A294" s="1">
        <v>42709</v>
      </c>
      <c r="B294" s="130">
        <v>-1.3281520964619003E-3</v>
      </c>
    </row>
    <row r="295" spans="1:2" x14ac:dyDescent="0.2">
      <c r="A295" s="1">
        <v>42706</v>
      </c>
      <c r="B295" s="130">
        <v>1.0203035755660592E-2</v>
      </c>
    </row>
    <row r="296" spans="1:2" x14ac:dyDescent="0.2">
      <c r="A296" s="1">
        <v>42705</v>
      </c>
      <c r="B296" s="130">
        <v>4.554455925926508E-3</v>
      </c>
    </row>
    <row r="297" spans="1:2" x14ac:dyDescent="0.2">
      <c r="A297" s="1">
        <v>42704</v>
      </c>
      <c r="B297" s="130">
        <v>-1.4093636131838875E-2</v>
      </c>
    </row>
    <row r="298" spans="1:2" x14ac:dyDescent="0.2">
      <c r="A298" s="1">
        <v>42703</v>
      </c>
      <c r="B298" s="130">
        <v>1.0893394316546547E-2</v>
      </c>
    </row>
    <row r="299" spans="1:2" x14ac:dyDescent="0.2">
      <c r="A299" s="1">
        <v>42702</v>
      </c>
      <c r="B299" s="130">
        <v>-7.4194148449053003E-3</v>
      </c>
    </row>
    <row r="300" spans="1:2" x14ac:dyDescent="0.2">
      <c r="A300" s="1">
        <v>42699</v>
      </c>
      <c r="B300" s="130">
        <v>1.1905124191954575E-2</v>
      </c>
    </row>
    <row r="301" spans="1:2" x14ac:dyDescent="0.2">
      <c r="A301" s="1">
        <v>42697</v>
      </c>
      <c r="B301" s="130">
        <v>1.0987396674841761E-2</v>
      </c>
    </row>
    <row r="302" spans="1:2" x14ac:dyDescent="0.2">
      <c r="A302" s="1">
        <v>42696</v>
      </c>
      <c r="B302" s="130">
        <v>-1.0312801406404549E-2</v>
      </c>
    </row>
    <row r="303" spans="1:2" x14ac:dyDescent="0.2">
      <c r="A303" s="1">
        <v>42695</v>
      </c>
      <c r="B303" s="130">
        <v>1.4757012257570151E-3</v>
      </c>
    </row>
    <row r="304" spans="1:2" x14ac:dyDescent="0.2">
      <c r="A304" s="1">
        <v>42692</v>
      </c>
      <c r="B304" s="130">
        <v>-8.4743101510573998E-3</v>
      </c>
    </row>
    <row r="305" spans="1:2" x14ac:dyDescent="0.2">
      <c r="A305" s="1">
        <v>42691</v>
      </c>
      <c r="B305" s="130">
        <v>2.7304771057771391E-4</v>
      </c>
    </row>
    <row r="306" spans="1:2" x14ac:dyDescent="0.2">
      <c r="A306" s="1">
        <v>42690</v>
      </c>
      <c r="B306" s="130">
        <v>6.5756118223614301E-3</v>
      </c>
    </row>
    <row r="307" spans="1:2" x14ac:dyDescent="0.2">
      <c r="A307" s="1">
        <v>42689</v>
      </c>
      <c r="B307" s="130">
        <v>-2.9607446040904071E-2</v>
      </c>
    </row>
    <row r="308" spans="1:2" x14ac:dyDescent="0.2">
      <c r="A308" s="1">
        <v>42688</v>
      </c>
      <c r="B308" s="130">
        <v>-4.2124693095661114E-3</v>
      </c>
    </row>
    <row r="309" spans="1:2" x14ac:dyDescent="0.2">
      <c r="A309" s="1">
        <v>42685</v>
      </c>
      <c r="B309" s="130">
        <v>3.7758728148070994E-3</v>
      </c>
    </row>
    <row r="310" spans="1:2" x14ac:dyDescent="0.2">
      <c r="A310" s="1">
        <v>42684</v>
      </c>
      <c r="B310" s="130">
        <v>4.0064971760037371E-2</v>
      </c>
    </row>
    <row r="311" spans="1:2" x14ac:dyDescent="0.2">
      <c r="A311" s="1">
        <v>42683</v>
      </c>
      <c r="B311" s="130">
        <v>2.1604693208888436E-3</v>
      </c>
    </row>
    <row r="312" spans="1:2" x14ac:dyDescent="0.2">
      <c r="A312" s="1">
        <v>42682</v>
      </c>
      <c r="B312" s="130">
        <v>2.0637490311427248E-3</v>
      </c>
    </row>
    <row r="313" spans="1:2" x14ac:dyDescent="0.2">
      <c r="A313" s="1">
        <v>42681</v>
      </c>
      <c r="B313" s="130">
        <v>-2.2420749817675095E-2</v>
      </c>
    </row>
    <row r="314" spans="1:2" x14ac:dyDescent="0.2">
      <c r="A314" s="1">
        <v>42678</v>
      </c>
      <c r="B314" s="130">
        <v>1.8057713562959231E-2</v>
      </c>
    </row>
    <row r="315" spans="1:2" x14ac:dyDescent="0.2">
      <c r="A315" s="1">
        <v>42677</v>
      </c>
      <c r="B315" s="130">
        <v>1.3965269882728303E-2</v>
      </c>
    </row>
    <row r="316" spans="1:2" x14ac:dyDescent="0.2">
      <c r="A316" s="1">
        <v>42676</v>
      </c>
      <c r="B316" s="130">
        <v>8.0815009586387414E-3</v>
      </c>
    </row>
    <row r="317" spans="1:2" x14ac:dyDescent="0.2">
      <c r="A317" s="1">
        <v>42675</v>
      </c>
      <c r="B317" s="130">
        <v>-1.4189245865389553E-4</v>
      </c>
    </row>
    <row r="318" spans="1:2" x14ac:dyDescent="0.2">
      <c r="A318" s="1">
        <v>42674</v>
      </c>
      <c r="B318" s="130">
        <v>1.1089392060121351E-2</v>
      </c>
    </row>
    <row r="319" spans="1:2" x14ac:dyDescent="0.2">
      <c r="A319" s="1">
        <v>42671</v>
      </c>
      <c r="B319" s="130">
        <v>5.1518871224030356E-3</v>
      </c>
    </row>
    <row r="320" spans="1:2" x14ac:dyDescent="0.2">
      <c r="A320" s="1">
        <v>42670</v>
      </c>
      <c r="B320" s="130">
        <v>-9.2777511732185323E-3</v>
      </c>
    </row>
    <row r="321" spans="1:2" x14ac:dyDescent="0.2">
      <c r="A321" s="1">
        <v>42669</v>
      </c>
      <c r="B321" s="130">
        <v>1.728032099456751E-2</v>
      </c>
    </row>
    <row r="322" spans="1:2" x14ac:dyDescent="0.2">
      <c r="A322" s="1">
        <v>42668</v>
      </c>
      <c r="B322" s="130">
        <v>-6.2968684303015554E-3</v>
      </c>
    </row>
    <row r="323" spans="1:2" x14ac:dyDescent="0.2">
      <c r="A323" s="1">
        <v>42667</v>
      </c>
      <c r="B323" s="130">
        <v>-2.3740673921683196E-3</v>
      </c>
    </row>
    <row r="324" spans="1:2" x14ac:dyDescent="0.2">
      <c r="A324" s="1">
        <v>42664</v>
      </c>
      <c r="B324" s="130">
        <v>-2.0677929105824308E-3</v>
      </c>
    </row>
    <row r="325" spans="1:2" x14ac:dyDescent="0.2">
      <c r="A325" s="1">
        <v>42663</v>
      </c>
      <c r="B325" s="130">
        <v>-8.6249711313689346E-4</v>
      </c>
    </row>
    <row r="326" spans="1:2" x14ac:dyDescent="0.2">
      <c r="A326" s="1">
        <v>42662</v>
      </c>
      <c r="B326" s="130">
        <v>-4.5744601178942124E-3</v>
      </c>
    </row>
    <row r="327" spans="1:2" x14ac:dyDescent="0.2">
      <c r="A327" s="1">
        <v>42661</v>
      </c>
      <c r="B327" s="130">
        <v>-1.430215249832484E-4</v>
      </c>
    </row>
    <row r="328" spans="1:2" x14ac:dyDescent="0.2">
      <c r="A328" s="1">
        <v>42660</v>
      </c>
      <c r="B328" s="130">
        <v>3.0729590973037476E-3</v>
      </c>
    </row>
    <row r="329" spans="1:2" x14ac:dyDescent="0.2">
      <c r="A329" s="1">
        <v>42657</v>
      </c>
      <c r="B329" s="130">
        <v>-7.2634982576814727E-3</v>
      </c>
    </row>
    <row r="330" spans="1:2" x14ac:dyDescent="0.2">
      <c r="A330" s="1">
        <v>42656</v>
      </c>
      <c r="B330" s="130">
        <v>1.9438870891427186E-3</v>
      </c>
    </row>
    <row r="331" spans="1:2" x14ac:dyDescent="0.2">
      <c r="A331" s="1">
        <v>42655</v>
      </c>
      <c r="B331" s="130">
        <v>1.4319180669768287E-2</v>
      </c>
    </row>
    <row r="332" spans="1:2" x14ac:dyDescent="0.2">
      <c r="A332" s="1">
        <v>42654</v>
      </c>
      <c r="B332" s="130">
        <v>-6.7801315438474974E-3</v>
      </c>
    </row>
    <row r="333" spans="1:2" x14ac:dyDescent="0.2">
      <c r="A333" s="1">
        <v>42653</v>
      </c>
      <c r="B333" s="130">
        <v>-1.125505746761751E-2</v>
      </c>
    </row>
    <row r="334" spans="1:2" x14ac:dyDescent="0.2">
      <c r="A334" s="1">
        <v>42650</v>
      </c>
      <c r="B334" s="130">
        <v>-1.2445335718461634E-2</v>
      </c>
    </row>
    <row r="335" spans="1:2" x14ac:dyDescent="0.2">
      <c r="A335" s="1">
        <v>42649</v>
      </c>
      <c r="B335" s="130">
        <v>-1.4219510374488126E-2</v>
      </c>
    </row>
    <row r="336" spans="1:2" x14ac:dyDescent="0.2">
      <c r="A336" s="1">
        <v>42648</v>
      </c>
      <c r="B336" s="130">
        <v>-5.6967341463852635E-3</v>
      </c>
    </row>
    <row r="337" spans="1:2" x14ac:dyDescent="0.2">
      <c r="A337" s="1">
        <v>42647</v>
      </c>
      <c r="B337" s="130">
        <v>-1.5503103725217804E-3</v>
      </c>
    </row>
    <row r="338" spans="1:2" x14ac:dyDescent="0.2">
      <c r="A338" s="1">
        <v>42646</v>
      </c>
      <c r="B338" s="130">
        <v>-1.910523601598469E-2</v>
      </c>
    </row>
    <row r="339" spans="1:2" x14ac:dyDescent="0.2">
      <c r="A339" s="1">
        <v>42643</v>
      </c>
      <c r="B339" s="130">
        <v>-7.2286650333717539E-4</v>
      </c>
    </row>
    <row r="340" spans="1:2" x14ac:dyDescent="0.2">
      <c r="A340" s="1">
        <v>42642</v>
      </c>
      <c r="B340" s="130">
        <v>-6.1781349597482436E-3</v>
      </c>
    </row>
    <row r="341" spans="1:2" x14ac:dyDescent="0.2">
      <c r="A341" s="1">
        <v>42641</v>
      </c>
      <c r="B341" s="130">
        <v>-9.7267487230176305E-3</v>
      </c>
    </row>
    <row r="342" spans="1:2" x14ac:dyDescent="0.2">
      <c r="A342" s="1">
        <v>42640</v>
      </c>
      <c r="B342" s="130">
        <v>9.2861155136268931E-4</v>
      </c>
    </row>
    <row r="343" spans="1:2" x14ac:dyDescent="0.2">
      <c r="A343" s="1">
        <v>42639</v>
      </c>
      <c r="B343" s="130">
        <v>-2.5786875040372218E-3</v>
      </c>
    </row>
    <row r="344" spans="1:2" x14ac:dyDescent="0.2">
      <c r="A344" s="1">
        <v>42636</v>
      </c>
      <c r="B344" s="130">
        <v>-2.1038086682412965E-3</v>
      </c>
    </row>
    <row r="345" spans="1:2" x14ac:dyDescent="0.2">
      <c r="A345" s="1">
        <v>42635</v>
      </c>
      <c r="B345" s="130">
        <v>-5.52267311408807E-4</v>
      </c>
    </row>
    <row r="346" spans="1:2" x14ac:dyDescent="0.2">
      <c r="A346" s="1">
        <v>42634</v>
      </c>
      <c r="B346" s="130">
        <v>-9.2589382354146092E-3</v>
      </c>
    </row>
    <row r="347" spans="1:2" x14ac:dyDescent="0.2">
      <c r="A347" s="1">
        <v>42633</v>
      </c>
      <c r="B347" s="130">
        <v>-9.6277858182570867E-4</v>
      </c>
    </row>
    <row r="348" spans="1:2" x14ac:dyDescent="0.2">
      <c r="A348" s="1">
        <v>42632</v>
      </c>
      <c r="B348" s="130">
        <v>-6.7254208220361086E-3</v>
      </c>
    </row>
    <row r="349" spans="1:2" x14ac:dyDescent="0.2">
      <c r="A349" s="1">
        <v>42629</v>
      </c>
      <c r="B349" s="130">
        <v>-1.1510091227858009E-2</v>
      </c>
    </row>
    <row r="350" spans="1:2" x14ac:dyDescent="0.2">
      <c r="A350" s="1">
        <v>42628</v>
      </c>
      <c r="B350" s="130">
        <v>-6.3608933634637507E-3</v>
      </c>
    </row>
    <row r="351" spans="1:2" x14ac:dyDescent="0.2">
      <c r="A351" s="1">
        <v>42627</v>
      </c>
      <c r="B351" s="130">
        <v>-5.7942129024220039E-4</v>
      </c>
    </row>
    <row r="352" spans="1:2" x14ac:dyDescent="0.2">
      <c r="A352" s="1">
        <v>42626</v>
      </c>
      <c r="B352" s="130">
        <v>1.29837026423915E-3</v>
      </c>
    </row>
    <row r="353" spans="1:2" x14ac:dyDescent="0.2">
      <c r="A353" s="1">
        <v>42625</v>
      </c>
      <c r="B353" s="130">
        <v>2.8809759477448332E-3</v>
      </c>
    </row>
    <row r="354" spans="1:2" x14ac:dyDescent="0.2">
      <c r="A354" s="1">
        <v>42622</v>
      </c>
      <c r="B354" s="130">
        <v>9.0804005968028265E-3</v>
      </c>
    </row>
    <row r="355" spans="1:2" x14ac:dyDescent="0.2">
      <c r="A355" s="1">
        <v>42621</v>
      </c>
      <c r="B355" s="130">
        <v>-5.4090891963883368E-3</v>
      </c>
    </row>
    <row r="356" spans="1:2" x14ac:dyDescent="0.2">
      <c r="A356" s="1">
        <v>42620</v>
      </c>
      <c r="B356" s="130">
        <v>-1.178184387950632E-2</v>
      </c>
    </row>
    <row r="357" spans="1:2" x14ac:dyDescent="0.2">
      <c r="A357" s="1">
        <v>42619</v>
      </c>
      <c r="B357" s="130">
        <v>-1.1539548919234429E-5</v>
      </c>
    </row>
    <row r="358" spans="1:2" x14ac:dyDescent="0.2">
      <c r="A358" s="1">
        <v>42615</v>
      </c>
      <c r="B358" s="130">
        <v>-1.0514692187546599E-2</v>
      </c>
    </row>
    <row r="359" spans="1:2" x14ac:dyDescent="0.2">
      <c r="A359" s="1">
        <v>42614</v>
      </c>
      <c r="B359" s="130">
        <v>1.8974195205395797E-2</v>
      </c>
    </row>
    <row r="360" spans="1:2" x14ac:dyDescent="0.2">
      <c r="A360" s="1">
        <v>42613</v>
      </c>
      <c r="B360" s="130">
        <v>4.5723430060718804E-3</v>
      </c>
    </row>
    <row r="361" spans="1:2" x14ac:dyDescent="0.2">
      <c r="A361" s="1">
        <v>42612</v>
      </c>
      <c r="B361" s="130">
        <v>7.7576630302294385E-3</v>
      </c>
    </row>
    <row r="362" spans="1:2" x14ac:dyDescent="0.2">
      <c r="A362" s="1">
        <v>42611</v>
      </c>
      <c r="B362" s="130">
        <v>-1.4363589598775566E-3</v>
      </c>
    </row>
    <row r="363" spans="1:2" x14ac:dyDescent="0.2">
      <c r="A363" s="1">
        <v>42608</v>
      </c>
      <c r="B363" s="130">
        <v>-4.5427145374715081E-3</v>
      </c>
    </row>
    <row r="364" spans="1:2" x14ac:dyDescent="0.2">
      <c r="A364" s="1">
        <v>42607</v>
      </c>
      <c r="B364" s="130">
        <v>-1.0995137382319253E-2</v>
      </c>
    </row>
    <row r="365" spans="1:2" x14ac:dyDescent="0.2">
      <c r="A365" s="1">
        <v>42606</v>
      </c>
      <c r="B365" s="130">
        <v>1.1955954854061012E-2</v>
      </c>
    </row>
    <row r="366" spans="1:2" x14ac:dyDescent="0.2">
      <c r="A366" s="1">
        <v>42605</v>
      </c>
      <c r="B366" s="130">
        <v>1.6777838421818813E-3</v>
      </c>
    </row>
    <row r="367" spans="1:2" x14ac:dyDescent="0.2">
      <c r="A367" s="1">
        <v>42604</v>
      </c>
      <c r="B367" s="130">
        <v>1.9062647508560213E-2</v>
      </c>
    </row>
    <row r="368" spans="1:2" x14ac:dyDescent="0.2">
      <c r="A368" s="1">
        <v>42601</v>
      </c>
      <c r="B368" s="130">
        <v>-2.7370589538539014E-3</v>
      </c>
    </row>
    <row r="369" spans="1:2" x14ac:dyDescent="0.2">
      <c r="A369" s="1">
        <v>42600</v>
      </c>
      <c r="B369" s="130">
        <v>5.7336929821595094E-3</v>
      </c>
    </row>
    <row r="370" spans="1:2" x14ac:dyDescent="0.2">
      <c r="A370" s="1">
        <v>42599</v>
      </c>
      <c r="B370" s="130">
        <v>1.2005234296562162E-4</v>
      </c>
    </row>
    <row r="371" spans="1:2" x14ac:dyDescent="0.2">
      <c r="A371" s="1">
        <v>42598</v>
      </c>
      <c r="B371" s="130">
        <v>9.7118009787515204E-3</v>
      </c>
    </row>
    <row r="372" spans="1:2" x14ac:dyDescent="0.2">
      <c r="A372" s="1">
        <v>42597</v>
      </c>
      <c r="B372" s="130">
        <v>-1.439514536771134E-2</v>
      </c>
    </row>
    <row r="373" spans="1:2" x14ac:dyDescent="0.2">
      <c r="A373" s="1">
        <v>42594</v>
      </c>
      <c r="B373" s="130">
        <v>4.4432541138634428E-3</v>
      </c>
    </row>
    <row r="374" spans="1:2" x14ac:dyDescent="0.2">
      <c r="A374" s="1">
        <v>42593</v>
      </c>
      <c r="B374" s="130">
        <v>-1.3851198287902083E-2</v>
      </c>
    </row>
    <row r="375" spans="1:2" x14ac:dyDescent="0.2">
      <c r="A375" s="1">
        <v>42592</v>
      </c>
      <c r="B375" s="130">
        <v>2.5009347087837116E-3</v>
      </c>
    </row>
    <row r="376" spans="1:2" x14ac:dyDescent="0.2">
      <c r="A376" s="1">
        <v>42591</v>
      </c>
      <c r="B376" s="130">
        <v>-5.9336264562142378E-5</v>
      </c>
    </row>
    <row r="377" spans="1:2" x14ac:dyDescent="0.2">
      <c r="A377" s="1">
        <v>42590</v>
      </c>
      <c r="B377" s="130">
        <v>-1.5250750448888925E-2</v>
      </c>
    </row>
    <row r="378" spans="1:2" x14ac:dyDescent="0.2">
      <c r="A378" s="1">
        <v>42587</v>
      </c>
      <c r="B378" s="130">
        <v>-9.3179756005548012E-3</v>
      </c>
    </row>
    <row r="379" spans="1:2" x14ac:dyDescent="0.2">
      <c r="A379" s="1">
        <v>42586</v>
      </c>
      <c r="B379" s="130">
        <v>-2.4759259639485005E-2</v>
      </c>
    </row>
    <row r="380" spans="1:2" x14ac:dyDescent="0.2">
      <c r="A380" s="1">
        <v>42585</v>
      </c>
      <c r="B380" s="130">
        <v>-5.5196481407705231E-3</v>
      </c>
    </row>
    <row r="381" spans="1:2" x14ac:dyDescent="0.2">
      <c r="A381" s="1">
        <v>42584</v>
      </c>
      <c r="B381" s="130">
        <v>8.2116529335537775E-3</v>
      </c>
    </row>
    <row r="382" spans="1:2" x14ac:dyDescent="0.2">
      <c r="A382" s="1">
        <v>42583</v>
      </c>
      <c r="B382" s="130">
        <v>1.1688711083569506E-2</v>
      </c>
    </row>
    <row r="383" spans="1:2" x14ac:dyDescent="0.2">
      <c r="A383" s="1">
        <v>42580</v>
      </c>
      <c r="B383" s="130">
        <v>-5.4284296612678862E-3</v>
      </c>
    </row>
    <row r="384" spans="1:2" x14ac:dyDescent="0.2">
      <c r="A384" s="1">
        <v>42579</v>
      </c>
      <c r="B384" s="130">
        <v>6.7356493685634027E-3</v>
      </c>
    </row>
    <row r="385" spans="1:2" x14ac:dyDescent="0.2">
      <c r="A385" s="1">
        <v>42578</v>
      </c>
      <c r="B385" s="130">
        <v>5.4306064545577813E-3</v>
      </c>
    </row>
    <row r="386" spans="1:2" x14ac:dyDescent="0.2">
      <c r="A386" s="1">
        <v>42577</v>
      </c>
      <c r="B386" s="130">
        <v>7.3877130817959786E-3</v>
      </c>
    </row>
    <row r="387" spans="1:2" x14ac:dyDescent="0.2">
      <c r="A387" s="1">
        <v>42576</v>
      </c>
      <c r="B387" s="130">
        <v>1.2631599163969841E-2</v>
      </c>
    </row>
    <row r="388" spans="1:2" x14ac:dyDescent="0.2">
      <c r="A388" s="1">
        <v>42573</v>
      </c>
      <c r="B388" s="130">
        <v>-1.8344529421540246E-3</v>
      </c>
    </row>
    <row r="389" spans="1:2" x14ac:dyDescent="0.2">
      <c r="A389" s="1">
        <v>42572</v>
      </c>
      <c r="B389" s="130">
        <v>9.4195554711508107E-3</v>
      </c>
    </row>
    <row r="390" spans="1:2" x14ac:dyDescent="0.2">
      <c r="A390" s="1">
        <v>42571</v>
      </c>
      <c r="B390" s="130">
        <v>1.2699038023104185E-2</v>
      </c>
    </row>
    <row r="391" spans="1:2" x14ac:dyDescent="0.2">
      <c r="A391" s="1">
        <v>42570</v>
      </c>
      <c r="B391" s="130">
        <v>-7.4442286654643195E-4</v>
      </c>
    </row>
    <row r="392" spans="1:2" x14ac:dyDescent="0.2">
      <c r="A392" s="1">
        <v>42569</v>
      </c>
      <c r="B392" s="130">
        <v>-5.5536414869457951E-3</v>
      </c>
    </row>
    <row r="393" spans="1:2" x14ac:dyDescent="0.2">
      <c r="A393" s="1">
        <v>42566</v>
      </c>
      <c r="B393" s="130">
        <v>-2.0508669713568506E-3</v>
      </c>
    </row>
    <row r="394" spans="1:2" x14ac:dyDescent="0.2">
      <c r="A394" s="1">
        <v>42565</v>
      </c>
      <c r="B394" s="130">
        <v>-1.5948587051088676E-3</v>
      </c>
    </row>
    <row r="395" spans="1:2" x14ac:dyDescent="0.2">
      <c r="A395" s="1">
        <v>42564</v>
      </c>
      <c r="B395" s="130">
        <v>-4.4734309342223614E-3</v>
      </c>
    </row>
    <row r="396" spans="1:2" x14ac:dyDescent="0.2">
      <c r="A396" s="1">
        <v>42563</v>
      </c>
      <c r="B396" s="130">
        <v>1.2557201827739999E-2</v>
      </c>
    </row>
    <row r="397" spans="1:2" x14ac:dyDescent="0.2">
      <c r="A397" s="1">
        <v>42562</v>
      </c>
      <c r="B397" s="130">
        <v>8.0771313459870962E-3</v>
      </c>
    </row>
    <row r="398" spans="1:2" x14ac:dyDescent="0.2">
      <c r="A398" s="1">
        <v>42559</v>
      </c>
      <c r="B398" s="130">
        <v>-5.2677697681357705E-3</v>
      </c>
    </row>
    <row r="399" spans="1:2" x14ac:dyDescent="0.2">
      <c r="A399" s="1">
        <v>42558</v>
      </c>
      <c r="B399" s="130">
        <v>-2.2217294186627481E-3</v>
      </c>
    </row>
    <row r="400" spans="1:2" x14ac:dyDescent="0.2">
      <c r="A400" s="1">
        <v>42557</v>
      </c>
      <c r="B400" s="130">
        <v>-6.0635601886603737E-3</v>
      </c>
    </row>
    <row r="401" spans="1:2" x14ac:dyDescent="0.2">
      <c r="A401" s="1">
        <v>42556</v>
      </c>
      <c r="B401" s="130">
        <v>-9.2219058062208738E-3</v>
      </c>
    </row>
    <row r="402" spans="1:2" x14ac:dyDescent="0.2">
      <c r="A402" s="1">
        <v>42552</v>
      </c>
      <c r="B402" s="130">
        <v>-5.1729637121911039E-3</v>
      </c>
    </row>
    <row r="403" spans="1:2" x14ac:dyDescent="0.2">
      <c r="A403" s="1">
        <v>42551</v>
      </c>
      <c r="B403" s="130">
        <v>-4.7370114140114009E-3</v>
      </c>
    </row>
    <row r="404" spans="1:2" x14ac:dyDescent="0.2">
      <c r="A404" s="1">
        <v>42550</v>
      </c>
      <c r="B404" s="130">
        <v>-2.5818223772838241E-3</v>
      </c>
    </row>
    <row r="405" spans="1:2" x14ac:dyDescent="0.2">
      <c r="A405" s="1">
        <v>42549</v>
      </c>
      <c r="B405" s="130">
        <v>-1.1034578719063897E-2</v>
      </c>
    </row>
    <row r="406" spans="1:2" x14ac:dyDescent="0.2">
      <c r="A406" s="1">
        <v>42548</v>
      </c>
      <c r="B406" s="130">
        <v>-2.6340536607633733E-2</v>
      </c>
    </row>
    <row r="407" spans="1:2" x14ac:dyDescent="0.2">
      <c r="A407" s="1">
        <v>42545</v>
      </c>
      <c r="B407" s="130">
        <v>-6.3098846615212395E-2</v>
      </c>
    </row>
    <row r="408" spans="1:2" x14ac:dyDescent="0.2">
      <c r="A408" s="1">
        <v>42544</v>
      </c>
      <c r="B408" s="130">
        <v>-2.971269399828739E-3</v>
      </c>
    </row>
    <row r="409" spans="1:2" x14ac:dyDescent="0.2">
      <c r="A409" s="1">
        <v>42543</v>
      </c>
      <c r="B409" s="130">
        <v>1.544747457231458E-2</v>
      </c>
    </row>
    <row r="410" spans="1:2" x14ac:dyDescent="0.2">
      <c r="A410" s="1">
        <v>42542</v>
      </c>
      <c r="B410" s="130">
        <v>-8.3418050354970609E-3</v>
      </c>
    </row>
    <row r="411" spans="1:2" x14ac:dyDescent="0.2">
      <c r="A411" s="1">
        <v>42541</v>
      </c>
      <c r="B411" s="130">
        <v>1.507432116559443E-2</v>
      </c>
    </row>
    <row r="412" spans="1:2" x14ac:dyDescent="0.2">
      <c r="A412" s="1">
        <v>42538</v>
      </c>
      <c r="B412" s="130">
        <v>-4.4541113107648654E-3</v>
      </c>
    </row>
    <row r="413" spans="1:2" x14ac:dyDescent="0.2">
      <c r="A413" s="1">
        <v>42537</v>
      </c>
      <c r="B413" s="130">
        <v>3.3145468020564501E-3</v>
      </c>
    </row>
    <row r="414" spans="1:2" x14ac:dyDescent="0.2">
      <c r="A414" s="1">
        <v>42536</v>
      </c>
      <c r="B414" s="130">
        <v>-1.964310305566719E-3</v>
      </c>
    </row>
    <row r="415" spans="1:2" x14ac:dyDescent="0.2">
      <c r="A415" s="1">
        <v>42535</v>
      </c>
      <c r="B415" s="130">
        <v>-4.0345721849609677E-3</v>
      </c>
    </row>
    <row r="416" spans="1:2" x14ac:dyDescent="0.2">
      <c r="A416" s="1">
        <v>42534</v>
      </c>
      <c r="B416" s="130">
        <v>6.1385705565585921E-3</v>
      </c>
    </row>
    <row r="417" spans="1:2" x14ac:dyDescent="0.2">
      <c r="A417" s="1">
        <v>42531</v>
      </c>
      <c r="B417" s="130">
        <v>6.9873317149140928E-4</v>
      </c>
    </row>
    <row r="418" spans="1:2" x14ac:dyDescent="0.2">
      <c r="A418" s="1">
        <v>42530</v>
      </c>
      <c r="B418" s="130">
        <v>7.6751152639015609E-3</v>
      </c>
    </row>
    <row r="419" spans="1:2" x14ac:dyDescent="0.2">
      <c r="A419" s="1">
        <v>42529</v>
      </c>
      <c r="B419" s="130">
        <v>-1.8732868829446681E-2</v>
      </c>
    </row>
    <row r="420" spans="1:2" x14ac:dyDescent="0.2">
      <c r="A420" s="1">
        <v>42528</v>
      </c>
      <c r="B420" s="130">
        <v>-2.5173813422824424E-3</v>
      </c>
    </row>
    <row r="421" spans="1:2" x14ac:dyDescent="0.2">
      <c r="A421" s="1">
        <v>42527</v>
      </c>
      <c r="B421" s="130">
        <v>-1.0647098262899932E-2</v>
      </c>
    </row>
    <row r="422" spans="1:2" x14ac:dyDescent="0.2">
      <c r="A422" s="1">
        <v>42524</v>
      </c>
      <c r="B422" s="130">
        <v>-1.3117745606664096E-2</v>
      </c>
    </row>
    <row r="423" spans="1:2" x14ac:dyDescent="0.2">
      <c r="A423" s="1">
        <v>42523</v>
      </c>
      <c r="B423" s="130">
        <v>-1.5537842446459004E-4</v>
      </c>
    </row>
    <row r="424" spans="1:2" x14ac:dyDescent="0.2">
      <c r="A424" s="1">
        <v>42522</v>
      </c>
      <c r="B424" s="130">
        <v>-1.1387046913172664E-3</v>
      </c>
    </row>
    <row r="425" spans="1:2" x14ac:dyDescent="0.2">
      <c r="A425" s="1">
        <v>42521</v>
      </c>
      <c r="B425" s="130">
        <v>4.0846426751388679E-3</v>
      </c>
    </row>
    <row r="426" spans="1:2" x14ac:dyDescent="0.2">
      <c r="A426" s="1">
        <v>42517</v>
      </c>
      <c r="B426" s="130">
        <v>-3.8259599893978886E-3</v>
      </c>
    </row>
    <row r="427" spans="1:2" x14ac:dyDescent="0.2">
      <c r="A427" s="1">
        <v>42516</v>
      </c>
      <c r="B427" s="130">
        <v>5.1773536896643551E-3</v>
      </c>
    </row>
    <row r="428" spans="1:2" x14ac:dyDescent="0.2">
      <c r="A428" s="1">
        <v>42515</v>
      </c>
      <c r="B428" s="130">
        <v>-4.4837539310159536E-3</v>
      </c>
    </row>
    <row r="429" spans="1:2" x14ac:dyDescent="0.2">
      <c r="A429" s="1">
        <v>42514</v>
      </c>
      <c r="B429" s="130">
        <v>-2.5546232380493036E-3</v>
      </c>
    </row>
    <row r="430" spans="1:2" x14ac:dyDescent="0.2">
      <c r="A430" s="1">
        <v>42513</v>
      </c>
      <c r="B430" s="130">
        <v>-1.0633631147814518E-3</v>
      </c>
    </row>
    <row r="431" spans="1:2" x14ac:dyDescent="0.2">
      <c r="A431" s="1">
        <v>42510</v>
      </c>
      <c r="B431" s="130">
        <v>-6.3873006420691681E-3</v>
      </c>
    </row>
    <row r="432" spans="1:2" x14ac:dyDescent="0.2">
      <c r="A432" s="1">
        <v>42509</v>
      </c>
      <c r="B432" s="130">
        <v>1.2379587614172393E-2</v>
      </c>
    </row>
    <row r="433" spans="1:2" x14ac:dyDescent="0.2">
      <c r="A433" s="1">
        <v>42508</v>
      </c>
      <c r="B433" s="130">
        <v>2.7637464473649499E-2</v>
      </c>
    </row>
    <row r="434" spans="1:2" x14ac:dyDescent="0.2">
      <c r="A434" s="1">
        <v>42507</v>
      </c>
      <c r="B434" s="130">
        <v>2.3183647223525886E-3</v>
      </c>
    </row>
    <row r="435" spans="1:2" x14ac:dyDescent="0.2">
      <c r="A435" s="1">
        <v>42506</v>
      </c>
      <c r="B435" s="130">
        <v>-6.6309422841344416E-3</v>
      </c>
    </row>
    <row r="436" spans="1:2" x14ac:dyDescent="0.2">
      <c r="A436" s="1">
        <v>42503</v>
      </c>
      <c r="B436" s="130">
        <v>6.3956557147038335E-3</v>
      </c>
    </row>
    <row r="437" spans="1:2" x14ac:dyDescent="0.2">
      <c r="A437" s="1">
        <v>42502</v>
      </c>
      <c r="B437" s="130">
        <v>-2.3604943430024484E-3</v>
      </c>
    </row>
    <row r="438" spans="1:2" x14ac:dyDescent="0.2">
      <c r="A438" s="1">
        <v>42501</v>
      </c>
      <c r="B438" s="130">
        <v>-1.9460553288742299E-2</v>
      </c>
    </row>
    <row r="439" spans="1:2" x14ac:dyDescent="0.2">
      <c r="A439" s="1">
        <v>42500</v>
      </c>
      <c r="B439" s="130">
        <v>-3.6657047392350795E-3</v>
      </c>
    </row>
    <row r="440" spans="1:2" x14ac:dyDescent="0.2">
      <c r="A440" s="1">
        <v>42499</v>
      </c>
      <c r="B440" s="130">
        <v>9.3947559165352829E-3</v>
      </c>
    </row>
    <row r="441" spans="1:2" x14ac:dyDescent="0.2">
      <c r="A441" s="1">
        <v>42496</v>
      </c>
      <c r="B441" s="130">
        <v>-4.2212764295843277E-3</v>
      </c>
    </row>
    <row r="442" spans="1:2" x14ac:dyDescent="0.2">
      <c r="A442" s="1">
        <v>42495</v>
      </c>
      <c r="B442" s="130">
        <v>-1.2040432508813452E-2</v>
      </c>
    </row>
    <row r="443" spans="1:2" x14ac:dyDescent="0.2">
      <c r="A443" s="1">
        <v>42494</v>
      </c>
      <c r="B443" s="130">
        <v>8.2828596620290471E-5</v>
      </c>
    </row>
    <row r="444" spans="1:2" x14ac:dyDescent="0.2">
      <c r="A444" s="1">
        <v>42493</v>
      </c>
      <c r="B444" s="130">
        <v>9.9477423556743726E-3</v>
      </c>
    </row>
    <row r="445" spans="1:2" x14ac:dyDescent="0.2">
      <c r="A445" s="1">
        <v>42492</v>
      </c>
      <c r="B445" s="130">
        <v>1.1390111938736383E-2</v>
      </c>
    </row>
    <row r="446" spans="1:2" x14ac:dyDescent="0.2">
      <c r="A446" s="1">
        <v>42489</v>
      </c>
      <c r="B446" s="130">
        <v>-7.7184564805013553E-4</v>
      </c>
    </row>
    <row r="447" spans="1:2" x14ac:dyDescent="0.2">
      <c r="A447" s="1">
        <v>42488</v>
      </c>
      <c r="B447" s="130">
        <v>-2.5544685398764008E-3</v>
      </c>
    </row>
    <row r="448" spans="1:2" x14ac:dyDescent="0.2">
      <c r="A448" s="1">
        <v>42487</v>
      </c>
      <c r="B448" s="130">
        <v>-3.05256968473681E-3</v>
      </c>
    </row>
    <row r="449" spans="1:2" x14ac:dyDescent="0.2">
      <c r="A449" s="1">
        <v>42486</v>
      </c>
      <c r="B449" s="130">
        <v>-1.3000146540348376E-2</v>
      </c>
    </row>
    <row r="450" spans="1:2" x14ac:dyDescent="0.2">
      <c r="A450" s="1">
        <v>42485</v>
      </c>
      <c r="B450" s="130">
        <v>8.2817718091439309E-3</v>
      </c>
    </row>
    <row r="451" spans="1:2" x14ac:dyDescent="0.2">
      <c r="A451" s="1">
        <v>42482</v>
      </c>
      <c r="B451" s="130">
        <v>-1.1186560567716182E-3</v>
      </c>
    </row>
    <row r="452" spans="1:2" x14ac:dyDescent="0.2">
      <c r="A452" s="1">
        <v>42481</v>
      </c>
      <c r="B452" s="130">
        <v>2.5043495424840828E-2</v>
      </c>
    </row>
    <row r="453" spans="1:2" x14ac:dyDescent="0.2">
      <c r="A453" s="1">
        <v>42480</v>
      </c>
      <c r="B453" s="130">
        <v>-1.5732118634941721E-2</v>
      </c>
    </row>
    <row r="454" spans="1:2" x14ac:dyDescent="0.2">
      <c r="A454" s="1">
        <v>42479</v>
      </c>
      <c r="B454" s="130">
        <v>3.3806301146686642E-3</v>
      </c>
    </row>
    <row r="455" spans="1:2" x14ac:dyDescent="0.2">
      <c r="A455" s="1">
        <v>42478</v>
      </c>
      <c r="B455" s="130">
        <v>1.4614311916113806E-3</v>
      </c>
    </row>
    <row r="456" spans="1:2" x14ac:dyDescent="0.2">
      <c r="A456" s="1">
        <v>42475</v>
      </c>
      <c r="B456" s="130">
        <v>1.048301331944233E-2</v>
      </c>
    </row>
    <row r="457" spans="1:2" x14ac:dyDescent="0.2">
      <c r="A457" s="1">
        <v>42474</v>
      </c>
      <c r="B457" s="130">
        <v>-7.2241773523783305E-3</v>
      </c>
    </row>
    <row r="458" spans="1:2" x14ac:dyDescent="0.2">
      <c r="A458" s="1">
        <v>42473</v>
      </c>
      <c r="B458" s="130">
        <v>3.5255371415970978E-3</v>
      </c>
    </row>
    <row r="459" spans="1:2" x14ac:dyDescent="0.2">
      <c r="A459" s="1">
        <v>42472</v>
      </c>
      <c r="B459" s="130">
        <v>-1.2670006265748397E-2</v>
      </c>
    </row>
    <row r="460" spans="1:2" x14ac:dyDescent="0.2">
      <c r="A460" s="1">
        <v>42471</v>
      </c>
      <c r="B460" s="130">
        <v>8.326614553063658E-4</v>
      </c>
    </row>
    <row r="461" spans="1:2" x14ac:dyDescent="0.2">
      <c r="A461" s="1">
        <v>42468</v>
      </c>
      <c r="B461" s="130">
        <v>-1.035354704790194E-2</v>
      </c>
    </row>
    <row r="462" spans="1:2" x14ac:dyDescent="0.2">
      <c r="A462" s="1">
        <v>42467</v>
      </c>
      <c r="B462" s="130">
        <v>1.8174796358446294E-3</v>
      </c>
    </row>
    <row r="463" spans="1:2" x14ac:dyDescent="0.2">
      <c r="A463" s="1">
        <v>42466</v>
      </c>
      <c r="B463" s="130">
        <v>-1.4726369940778536E-2</v>
      </c>
    </row>
    <row r="464" spans="1:2" x14ac:dyDescent="0.2">
      <c r="A464" s="1">
        <v>42465</v>
      </c>
      <c r="B464" s="130">
        <v>-7.6660970148484031E-3</v>
      </c>
    </row>
    <row r="465" spans="1:2" x14ac:dyDescent="0.2">
      <c r="A465" s="1">
        <v>42464</v>
      </c>
      <c r="B465" s="130">
        <v>1.5848322888931128E-2</v>
      </c>
    </row>
    <row r="466" spans="1:2" x14ac:dyDescent="0.2">
      <c r="A466" s="1">
        <v>42461</v>
      </c>
      <c r="B466" s="130">
        <v>5.9221088593605501E-4</v>
      </c>
    </row>
    <row r="467" spans="1:2" x14ac:dyDescent="0.2">
      <c r="A467" s="1">
        <v>42460</v>
      </c>
      <c r="B467" s="130">
        <v>-2.0511324119217886E-2</v>
      </c>
    </row>
    <row r="468" spans="1:2" x14ac:dyDescent="0.2">
      <c r="A468" s="1">
        <v>42459</v>
      </c>
      <c r="B468" s="130">
        <v>-9.3628201138586575E-4</v>
      </c>
    </row>
    <row r="469" spans="1:2" x14ac:dyDescent="0.2">
      <c r="A469" s="1">
        <v>42458</v>
      </c>
      <c r="B469" s="130">
        <v>3.0665339114003304E-3</v>
      </c>
    </row>
    <row r="470" spans="1:2" x14ac:dyDescent="0.2">
      <c r="A470" s="1">
        <v>42457</v>
      </c>
      <c r="B470" s="130">
        <v>4.6738854229032272E-3</v>
      </c>
    </row>
    <row r="471" spans="1:2" x14ac:dyDescent="0.2">
      <c r="A471" s="1">
        <v>42453</v>
      </c>
      <c r="B471" s="130">
        <v>6.3244813166258504E-3</v>
      </c>
    </row>
    <row r="472" spans="1:2" x14ac:dyDescent="0.2">
      <c r="A472" s="1">
        <v>42452</v>
      </c>
      <c r="B472" s="130">
        <v>1.38679747950956E-2</v>
      </c>
    </row>
    <row r="473" spans="1:2" x14ac:dyDescent="0.2">
      <c r="A473" s="1">
        <v>42451</v>
      </c>
      <c r="B473" s="130">
        <v>-1.9300198692684456E-2</v>
      </c>
    </row>
    <row r="474" spans="1:2" x14ac:dyDescent="0.2">
      <c r="A474" s="1">
        <v>42450</v>
      </c>
      <c r="B474" s="130">
        <v>-1.7584725924255341E-2</v>
      </c>
    </row>
    <row r="475" spans="1:2" x14ac:dyDescent="0.2">
      <c r="A475" s="1">
        <v>42447</v>
      </c>
      <c r="B475" s="130">
        <v>4.7495946031240023E-3</v>
      </c>
    </row>
    <row r="476" spans="1:2" x14ac:dyDescent="0.2">
      <c r="A476" s="1">
        <v>42446</v>
      </c>
      <c r="B476" s="130">
        <v>-7.0904385465888074E-5</v>
      </c>
    </row>
    <row r="477" spans="1:2" x14ac:dyDescent="0.2">
      <c r="A477" s="1">
        <v>42445</v>
      </c>
      <c r="B477" s="130">
        <v>-1.5886827599016613E-2</v>
      </c>
    </row>
    <row r="478" spans="1:2" x14ac:dyDescent="0.2">
      <c r="A478" s="1">
        <v>42444</v>
      </c>
      <c r="B478" s="130">
        <v>2.4054668570502886E-3</v>
      </c>
    </row>
    <row r="479" spans="1:2" x14ac:dyDescent="0.2">
      <c r="A479" s="1">
        <v>42443</v>
      </c>
      <c r="B479" s="130">
        <v>-5.3917619918709232E-3</v>
      </c>
    </row>
    <row r="480" spans="1:2" x14ac:dyDescent="0.2">
      <c r="A480" s="1">
        <v>42440</v>
      </c>
      <c r="B480" s="130">
        <v>-1.517123537202247E-2</v>
      </c>
    </row>
    <row r="481" spans="1:2" x14ac:dyDescent="0.2">
      <c r="A481" s="1">
        <v>42439</v>
      </c>
      <c r="B481" s="130">
        <v>1.0599606170170809E-2</v>
      </c>
    </row>
    <row r="482" spans="1:2" x14ac:dyDescent="0.2">
      <c r="A482" s="1">
        <v>42438</v>
      </c>
      <c r="B482" s="130">
        <v>-2.623828062776476E-2</v>
      </c>
    </row>
    <row r="483" spans="1:2" x14ac:dyDescent="0.2">
      <c r="A483" s="1">
        <v>42437</v>
      </c>
      <c r="B483" s="130">
        <v>1.7127834239408064E-2</v>
      </c>
    </row>
    <row r="484" spans="1:2" x14ac:dyDescent="0.2">
      <c r="A484" s="1">
        <v>42436</v>
      </c>
      <c r="B484" s="130">
        <v>-3.2888648812745063E-3</v>
      </c>
    </row>
    <row r="485" spans="1:2" x14ac:dyDescent="0.2">
      <c r="A485" s="1">
        <v>42433</v>
      </c>
      <c r="B485" s="130">
        <v>-1.0914412110071294E-2</v>
      </c>
    </row>
    <row r="486" spans="1:2" x14ac:dyDescent="0.2">
      <c r="A486" s="1">
        <v>42432</v>
      </c>
      <c r="B486" s="130">
        <v>1.1702864668458961E-3</v>
      </c>
    </row>
    <row r="487" spans="1:2" x14ac:dyDescent="0.2">
      <c r="A487" s="1">
        <v>42431</v>
      </c>
      <c r="B487" s="130">
        <v>9.1872647610118027E-3</v>
      </c>
    </row>
    <row r="488" spans="1:2" x14ac:dyDescent="0.2">
      <c r="A488" s="1">
        <v>42430</v>
      </c>
      <c r="B488" s="130">
        <v>-2.2568348594682642E-2</v>
      </c>
    </row>
    <row r="489" spans="1:2" x14ac:dyDescent="0.2">
      <c r="A489" s="1">
        <v>42429</v>
      </c>
      <c r="B489" s="130">
        <v>-9.9574215347126138E-3</v>
      </c>
    </row>
    <row r="490" spans="1:2" x14ac:dyDescent="0.2">
      <c r="A490" s="1">
        <v>42426</v>
      </c>
      <c r="B490" s="130">
        <v>6.126145285397953E-3</v>
      </c>
    </row>
    <row r="491" spans="1:2" x14ac:dyDescent="0.2">
      <c r="A491" s="1">
        <v>42425</v>
      </c>
      <c r="B491" s="130">
        <v>-4.1103685527102687E-3</v>
      </c>
    </row>
    <row r="492" spans="1:2" x14ac:dyDescent="0.2">
      <c r="A492" s="1">
        <v>42424</v>
      </c>
      <c r="B492" s="130">
        <v>-1.3025821337805188E-2</v>
      </c>
    </row>
    <row r="493" spans="1:2" x14ac:dyDescent="0.2">
      <c r="A493" s="1">
        <v>42423</v>
      </c>
      <c r="B493" s="130">
        <v>7.8573140344621924E-3</v>
      </c>
    </row>
    <row r="494" spans="1:2" x14ac:dyDescent="0.2">
      <c r="A494" s="1">
        <v>42422</v>
      </c>
      <c r="B494" s="130">
        <v>-4.49019859592888E-2</v>
      </c>
    </row>
    <row r="495" spans="1:2" x14ac:dyDescent="0.2">
      <c r="A495" s="1">
        <v>42419</v>
      </c>
      <c r="B495" s="130">
        <v>9.5516898308813936E-3</v>
      </c>
    </row>
    <row r="496" spans="1:2" x14ac:dyDescent="0.2">
      <c r="A496" s="1">
        <v>42418</v>
      </c>
      <c r="B496" s="130">
        <v>2.4309470169829404E-2</v>
      </c>
    </row>
    <row r="497" spans="1:2" x14ac:dyDescent="0.2">
      <c r="A497" s="1">
        <v>42417</v>
      </c>
      <c r="B497" s="130">
        <v>-3.7423019529266299E-2</v>
      </c>
    </row>
    <row r="498" spans="1:2" x14ac:dyDescent="0.2">
      <c r="A498" s="1">
        <v>42416</v>
      </c>
      <c r="B498" s="130">
        <v>-2.0326065604277663E-2</v>
      </c>
    </row>
    <row r="499" spans="1:2" x14ac:dyDescent="0.2">
      <c r="A499" s="1">
        <v>42412</v>
      </c>
      <c r="B499" s="130">
        <v>-2.094691182217719E-2</v>
      </c>
    </row>
    <row r="500" spans="1:2" x14ac:dyDescent="0.2">
      <c r="A500" s="1">
        <v>42411</v>
      </c>
      <c r="B500" s="130">
        <v>4.7498232554125646E-3</v>
      </c>
    </row>
    <row r="501" spans="1:2" x14ac:dyDescent="0.2">
      <c r="A501" s="1">
        <v>42410</v>
      </c>
      <c r="B501" s="130">
        <v>7.9672308562644782E-4</v>
      </c>
    </row>
    <row r="502" spans="1:2" x14ac:dyDescent="0.2">
      <c r="A502" s="1">
        <v>42409</v>
      </c>
      <c r="B502" s="130">
        <v>2.7241840555502921E-2</v>
      </c>
    </row>
    <row r="503" spans="1:2" x14ac:dyDescent="0.2">
      <c r="A503" s="1">
        <v>42408</v>
      </c>
      <c r="B503" s="130">
        <v>-7.7423837059298166E-4</v>
      </c>
    </row>
    <row r="504" spans="1:2" x14ac:dyDescent="0.2">
      <c r="A504" s="1">
        <v>42405</v>
      </c>
      <c r="B504" s="130">
        <v>4.7795782242596964E-3</v>
      </c>
    </row>
    <row r="505" spans="1:2" x14ac:dyDescent="0.2">
      <c r="A505" s="1">
        <v>42404</v>
      </c>
      <c r="B505" s="130">
        <v>-2.5263923094546461E-3</v>
      </c>
    </row>
    <row r="506" spans="1:2" x14ac:dyDescent="0.2">
      <c r="A506" s="1">
        <v>42403</v>
      </c>
      <c r="B506" s="130">
        <v>-2.4936357019131588E-2</v>
      </c>
    </row>
    <row r="507" spans="1:2" x14ac:dyDescent="0.2">
      <c r="A507" s="1">
        <v>42402</v>
      </c>
      <c r="B507" s="130">
        <v>3.1161167166592292E-2</v>
      </c>
    </row>
    <row r="508" spans="1:2" x14ac:dyDescent="0.2">
      <c r="A508" s="1">
        <v>42401</v>
      </c>
    </row>
  </sheetData>
  <autoFilter ref="A3:J508" xr:uid="{BD2C922E-9DF8-4063-9E4E-ADD4705C797B}">
    <sortState xmlns:xlrd2="http://schemas.microsoft.com/office/spreadsheetml/2017/richdata2" ref="A4:J508">
      <sortCondition descending="1" ref="A3:A508"/>
    </sortState>
  </autoFilter>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C32C6-1743-4148-B3D3-68A8FA9BC91A}">
  <dimension ref="B3:K11"/>
  <sheetViews>
    <sheetView workbookViewId="0">
      <selection activeCell="K16" sqref="K16"/>
    </sheetView>
  </sheetViews>
  <sheetFormatPr baseColWidth="10" defaultColWidth="8.83203125" defaultRowHeight="15" x14ac:dyDescent="0.2"/>
  <cols>
    <col min="4" max="4" width="11.6640625" customWidth="1"/>
  </cols>
  <sheetData>
    <row r="3" spans="2:11" x14ac:dyDescent="0.2">
      <c r="B3" s="227" t="s">
        <v>68</v>
      </c>
      <c r="C3" s="227"/>
      <c r="D3" s="227"/>
      <c r="E3" s="227"/>
      <c r="F3" s="140">
        <v>252</v>
      </c>
      <c r="G3" s="141"/>
      <c r="H3" s="141"/>
    </row>
    <row r="4" spans="2:11" x14ac:dyDescent="0.2">
      <c r="B4" s="228" t="s">
        <v>69</v>
      </c>
      <c r="C4" s="228"/>
      <c r="D4" s="228"/>
      <c r="E4" s="228"/>
      <c r="F4" s="142">
        <v>252</v>
      </c>
      <c r="G4" s="141"/>
      <c r="H4" s="141"/>
    </row>
    <row r="5" spans="2:11" x14ac:dyDescent="0.2">
      <c r="B5" s="229" t="s">
        <v>70</v>
      </c>
      <c r="C5" s="229"/>
      <c r="D5" s="143">
        <v>0.01</v>
      </c>
      <c r="E5" s="141"/>
      <c r="F5" s="141"/>
      <c r="G5" s="141"/>
      <c r="H5" s="141"/>
    </row>
    <row r="6" spans="2:11" x14ac:dyDescent="0.2">
      <c r="B6" s="230" t="s">
        <v>71</v>
      </c>
      <c r="C6" s="230"/>
      <c r="D6" s="143">
        <v>0.05</v>
      </c>
      <c r="E6" s="141"/>
      <c r="F6" s="141"/>
      <c r="G6" s="141"/>
      <c r="H6" s="141"/>
    </row>
    <row r="7" spans="2:11" x14ac:dyDescent="0.2">
      <c r="B7" s="231" t="s">
        <v>72</v>
      </c>
      <c r="C7" s="231"/>
      <c r="D7" s="148">
        <v>42767</v>
      </c>
      <c r="E7" s="141"/>
      <c r="F7" s="141"/>
      <c r="G7" s="141"/>
      <c r="H7" s="141"/>
    </row>
    <row r="8" spans="2:11" x14ac:dyDescent="0.2">
      <c r="B8" s="146"/>
      <c r="C8" s="147"/>
      <c r="D8" s="141"/>
      <c r="E8" s="141"/>
      <c r="F8" s="141"/>
      <c r="G8" s="141"/>
      <c r="H8" s="141"/>
    </row>
    <row r="9" spans="2:11" x14ac:dyDescent="0.2">
      <c r="H9" s="141"/>
    </row>
    <row r="10" spans="2:11" ht="32" x14ac:dyDescent="0.2">
      <c r="B10" s="232" t="s">
        <v>73</v>
      </c>
      <c r="C10" s="223"/>
      <c r="D10" s="221"/>
      <c r="E10" s="144" t="s">
        <v>74</v>
      </c>
      <c r="F10" s="220" t="s">
        <v>75</v>
      </c>
      <c r="G10" s="221"/>
      <c r="I10" s="218"/>
      <c r="J10" s="218"/>
      <c r="K10" s="219"/>
    </row>
    <row r="11" spans="2:11" x14ac:dyDescent="0.2">
      <c r="B11" s="224" t="s">
        <v>89</v>
      </c>
      <c r="C11" s="223"/>
      <c r="D11" s="221"/>
      <c r="E11" s="145">
        <f>SUM('Currency + Graphs'!F4:F255)</f>
        <v>2</v>
      </c>
      <c r="F11" s="225">
        <f>_xlfn.BINOM.DIST(E11,$F$4,$D$6/2,TRUE())</f>
        <v>4.7890550286957621E-2</v>
      </c>
      <c r="G11" s="226"/>
      <c r="H11" s="141" t="s">
        <v>107</v>
      </c>
    </row>
  </sheetData>
  <mergeCells count="10">
    <mergeCell ref="F10:G10"/>
    <mergeCell ref="I10:K10"/>
    <mergeCell ref="B11:D11"/>
    <mergeCell ref="F11:G11"/>
    <mergeCell ref="B3:E3"/>
    <mergeCell ref="B4:E4"/>
    <mergeCell ref="B5:C5"/>
    <mergeCell ref="B6:C6"/>
    <mergeCell ref="B7:C7"/>
    <mergeCell ref="B10:D1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59F1C-48CF-44C8-BE2C-B2531B9CA37D}">
  <dimension ref="A1:AD510"/>
  <sheetViews>
    <sheetView topLeftCell="B457" zoomScale="48" zoomScaleNormal="90" workbookViewId="0">
      <selection activeCell="W6" sqref="W6:W510"/>
    </sheetView>
  </sheetViews>
  <sheetFormatPr baseColWidth="10" defaultColWidth="8.83203125" defaultRowHeight="15" x14ac:dyDescent="0.2"/>
  <cols>
    <col min="1" max="1" width="14" customWidth="1"/>
    <col min="2" max="2" width="14.83203125" bestFit="1" customWidth="1"/>
    <col min="3" max="3" width="15.83203125" bestFit="1" customWidth="1"/>
    <col min="4" max="4" width="15.1640625" bestFit="1" customWidth="1"/>
    <col min="5" max="5" width="14.6640625" bestFit="1" customWidth="1"/>
    <col min="6" max="6" width="12.6640625" bestFit="1" customWidth="1"/>
    <col min="7" max="7" width="8.6640625" bestFit="1" customWidth="1"/>
    <col min="8" max="8" width="14.83203125" bestFit="1" customWidth="1"/>
    <col min="9" max="9" width="15.83203125" bestFit="1" customWidth="1"/>
    <col min="10" max="10" width="15.1640625" bestFit="1" customWidth="1"/>
    <col min="11" max="11" width="14.6640625" bestFit="1" customWidth="1"/>
    <col min="12" max="12" width="12.6640625" bestFit="1" customWidth="1"/>
    <col min="13" max="13" width="14.83203125" bestFit="1" customWidth="1"/>
    <col min="14" max="14" width="15.83203125" bestFit="1" customWidth="1"/>
    <col min="15" max="15" width="15.1640625" bestFit="1" customWidth="1"/>
    <col min="16" max="16" width="14.6640625" bestFit="1" customWidth="1"/>
    <col min="17" max="17" width="12.6640625" bestFit="1" customWidth="1"/>
    <col min="18" max="18" width="14.83203125" bestFit="1" customWidth="1"/>
    <col min="19" max="19" width="15.83203125" bestFit="1" customWidth="1"/>
    <col min="20" max="20" width="15.1640625" bestFit="1" customWidth="1"/>
    <col min="21" max="21" width="14.6640625" bestFit="1" customWidth="1"/>
    <col min="22" max="22" width="12.6640625" bestFit="1" customWidth="1"/>
    <col min="25" max="25" width="21.1640625" bestFit="1" customWidth="1"/>
  </cols>
  <sheetData>
    <row r="1" spans="1:30" x14ac:dyDescent="0.2">
      <c r="A1" t="s">
        <v>95</v>
      </c>
    </row>
    <row r="2" spans="1:30" ht="16" thickBot="1" x14ac:dyDescent="0.25"/>
    <row r="3" spans="1:30" ht="16" thickBot="1" x14ac:dyDescent="0.25">
      <c r="A3" s="162" t="s">
        <v>93</v>
      </c>
      <c r="B3" s="233" t="s">
        <v>91</v>
      </c>
      <c r="C3" s="234"/>
      <c r="D3" s="234"/>
      <c r="E3" s="234"/>
      <c r="F3" s="235"/>
      <c r="G3" s="162"/>
      <c r="H3" s="236" t="s">
        <v>92</v>
      </c>
      <c r="I3" s="237"/>
      <c r="J3" s="237"/>
      <c r="K3" s="237"/>
      <c r="L3" s="238"/>
      <c r="M3" s="239" t="s">
        <v>96</v>
      </c>
      <c r="N3" s="240"/>
      <c r="O3" s="240"/>
      <c r="P3" s="240"/>
      <c r="Q3" s="241"/>
      <c r="R3" s="242" t="s">
        <v>15</v>
      </c>
      <c r="S3" s="243"/>
      <c r="T3" s="243"/>
      <c r="U3" s="243"/>
      <c r="V3" s="244"/>
      <c r="Y3" s="131" t="s">
        <v>45</v>
      </c>
    </row>
    <row r="4" spans="1:30" ht="16" thickBot="1" x14ac:dyDescent="0.25">
      <c r="A4" s="162"/>
      <c r="B4" s="163" t="s">
        <v>1</v>
      </c>
      <c r="C4" s="164" t="s">
        <v>2</v>
      </c>
      <c r="D4" s="164" t="s">
        <v>3</v>
      </c>
      <c r="E4" s="164" t="s">
        <v>4</v>
      </c>
      <c r="F4" s="170" t="s">
        <v>5</v>
      </c>
      <c r="G4" s="172" t="s">
        <v>90</v>
      </c>
      <c r="H4" s="165" t="s">
        <v>1</v>
      </c>
      <c r="I4" s="166" t="s">
        <v>2</v>
      </c>
      <c r="J4" s="166" t="s">
        <v>3</v>
      </c>
      <c r="K4" s="166" t="s">
        <v>4</v>
      </c>
      <c r="L4" s="166" t="s">
        <v>5</v>
      </c>
      <c r="M4" s="167" t="s">
        <v>1</v>
      </c>
      <c r="N4" s="168" t="s">
        <v>2</v>
      </c>
      <c r="O4" s="168" t="s">
        <v>3</v>
      </c>
      <c r="P4" s="168" t="s">
        <v>4</v>
      </c>
      <c r="Q4" s="169" t="s">
        <v>5</v>
      </c>
      <c r="R4" s="175" t="s">
        <v>1</v>
      </c>
      <c r="S4" s="176" t="s">
        <v>2</v>
      </c>
      <c r="T4" s="176" t="s">
        <v>3</v>
      </c>
      <c r="U4" s="176" t="s">
        <v>4</v>
      </c>
      <c r="V4" s="177" t="s">
        <v>5</v>
      </c>
      <c r="Y4" s="132">
        <v>0.2</v>
      </c>
    </row>
    <row r="5" spans="1:30" ht="16" thickBot="1" x14ac:dyDescent="0.25">
      <c r="A5" s="184" t="s">
        <v>7</v>
      </c>
      <c r="B5" s="183" t="s">
        <v>8</v>
      </c>
      <c r="C5" s="159" t="s">
        <v>9</v>
      </c>
      <c r="D5" s="159" t="s">
        <v>10</v>
      </c>
      <c r="E5" s="159" t="s">
        <v>11</v>
      </c>
      <c r="F5" s="171" t="s">
        <v>12</v>
      </c>
      <c r="G5" s="173" t="s">
        <v>94</v>
      </c>
      <c r="H5" s="160" t="s">
        <v>8</v>
      </c>
      <c r="I5" s="161" t="s">
        <v>9</v>
      </c>
      <c r="J5" s="161" t="s">
        <v>10</v>
      </c>
      <c r="K5" s="161" t="s">
        <v>11</v>
      </c>
      <c r="L5" s="161" t="s">
        <v>12</v>
      </c>
      <c r="M5" s="38" t="s">
        <v>8</v>
      </c>
      <c r="N5" s="39" t="s">
        <v>9</v>
      </c>
      <c r="O5" s="39" t="s">
        <v>10</v>
      </c>
      <c r="P5" s="39" t="s">
        <v>11</v>
      </c>
      <c r="Q5" s="40" t="s">
        <v>12</v>
      </c>
      <c r="R5" s="30" t="s">
        <v>8</v>
      </c>
      <c r="S5" s="31" t="s">
        <v>9</v>
      </c>
      <c r="T5" s="31" t="s">
        <v>10</v>
      </c>
      <c r="U5" s="31" t="s">
        <v>11</v>
      </c>
      <c r="V5" s="32" t="s">
        <v>12</v>
      </c>
      <c r="W5" s="174" t="s">
        <v>46</v>
      </c>
      <c r="Y5" s="133">
        <v>0.2</v>
      </c>
    </row>
    <row r="6" spans="1:30" x14ac:dyDescent="0.2">
      <c r="A6" s="185">
        <v>42401</v>
      </c>
      <c r="B6">
        <v>89.897827000000007</v>
      </c>
      <c r="C6">
        <v>574.80999799999995</v>
      </c>
      <c r="D6">
        <v>50.316063</v>
      </c>
      <c r="E6">
        <v>94.089995999999999</v>
      </c>
      <c r="F6">
        <v>71.751609999999999</v>
      </c>
      <c r="G6" s="85">
        <v>111.46299999999999</v>
      </c>
      <c r="H6">
        <f>B6*$G6</f>
        <v>10020.281490900999</v>
      </c>
      <c r="I6">
        <f t="shared" ref="I6:L6" si="0">C6*$G6</f>
        <v>64070.046807073988</v>
      </c>
      <c r="J6">
        <f t="shared" si="0"/>
        <v>5608.3793301689993</v>
      </c>
      <c r="K6">
        <f t="shared" si="0"/>
        <v>10487.553224148</v>
      </c>
      <c r="L6">
        <f t="shared" si="0"/>
        <v>7997.6497054299998</v>
      </c>
      <c r="M6" s="181"/>
      <c r="N6" s="182"/>
      <c r="O6" s="182"/>
      <c r="P6" s="182"/>
      <c r="Q6" s="84"/>
      <c r="W6" s="181"/>
      <c r="Y6" s="133">
        <v>0.2</v>
      </c>
    </row>
    <row r="7" spans="1:30" x14ac:dyDescent="0.2">
      <c r="A7" s="185">
        <v>42402</v>
      </c>
      <c r="B7">
        <v>88.079926</v>
      </c>
      <c r="C7">
        <v>552.09997599999997</v>
      </c>
      <c r="D7">
        <v>48.743403999999998</v>
      </c>
      <c r="E7">
        <v>91.489998</v>
      </c>
      <c r="F7">
        <v>70.955566000000005</v>
      </c>
      <c r="G7" s="86">
        <v>114.991</v>
      </c>
      <c r="H7">
        <f t="shared" ref="H7:H70" si="1">B7*$G7</f>
        <v>10128.398770665999</v>
      </c>
      <c r="I7">
        <f t="shared" ref="I7:I70" si="2">C7*$G7</f>
        <v>63486.528340215998</v>
      </c>
      <c r="J7">
        <f t="shared" ref="J7:J70" si="3">D7*$G7</f>
        <v>5605.0527693639997</v>
      </c>
      <c r="K7">
        <f t="shared" ref="K7:K70" si="4">E7*$G7</f>
        <v>10520.526360018001</v>
      </c>
      <c r="L7">
        <f t="shared" ref="L7:L70" si="5">F7*$G7</f>
        <v>8159.2514899060006</v>
      </c>
      <c r="M7" s="180">
        <f>LN(H7/H6)</f>
        <v>1.0732049551343294E-2</v>
      </c>
      <c r="N7" s="178">
        <f t="shared" ref="N7:Q7" si="6">LN(I7/I6)</f>
        <v>-9.149234943524447E-3</v>
      </c>
      <c r="O7" s="178">
        <f t="shared" si="6"/>
        <v>-5.9331717052518718E-4</v>
      </c>
      <c r="P7" s="178">
        <f t="shared" si="6"/>
        <v>3.1390934915380376E-3</v>
      </c>
      <c r="Q7" s="179">
        <f t="shared" si="6"/>
        <v>2.0004723895667428E-2</v>
      </c>
      <c r="R7" s="187">
        <f>(H7-H6)/H6</f>
        <v>1.0789844563067065E-2</v>
      </c>
      <c r="S7" s="187">
        <f t="shared" ref="S7:V7" si="7">(I7-I6)/I6</f>
        <v>-9.1075080468579137E-3</v>
      </c>
      <c r="T7" s="187">
        <f t="shared" si="7"/>
        <v>-5.9314119269807022E-4</v>
      </c>
      <c r="U7" s="187">
        <f t="shared" si="7"/>
        <v>3.1440256049503575E-3</v>
      </c>
      <c r="V7" s="187">
        <f t="shared" si="7"/>
        <v>2.020615936282898E-2</v>
      </c>
      <c r="W7" s="188">
        <f>MMULT(R7:V7,$Y$4:$Y$8)</f>
        <v>4.8878760582580835E-3</v>
      </c>
      <c r="Y7" s="133">
        <v>0.2</v>
      </c>
    </row>
    <row r="8" spans="1:30" ht="16" thickBot="1" x14ac:dyDescent="0.25">
      <c r="A8" s="185">
        <v>42403</v>
      </c>
      <c r="B8">
        <v>89.823241999999993</v>
      </c>
      <c r="C8">
        <v>531.07000700000003</v>
      </c>
      <c r="D8">
        <v>47.970860000000002</v>
      </c>
      <c r="E8">
        <v>90.739998</v>
      </c>
      <c r="F8">
        <v>71.733909999999995</v>
      </c>
      <c r="G8" s="86">
        <v>112.15900000000001</v>
      </c>
      <c r="H8">
        <f t="shared" si="1"/>
        <v>10074.484999478</v>
      </c>
      <c r="I8">
        <f t="shared" si="2"/>
        <v>59564.280915113006</v>
      </c>
      <c r="J8">
        <f t="shared" si="3"/>
        <v>5380.36368674</v>
      </c>
      <c r="K8">
        <f t="shared" si="4"/>
        <v>10177.307435682</v>
      </c>
      <c r="L8">
        <f t="shared" si="5"/>
        <v>8045.6036116899995</v>
      </c>
      <c r="M8" s="180">
        <f t="shared" ref="M8:M71" si="8">LN(H8/H7)</f>
        <v>-5.3372478686320047E-3</v>
      </c>
      <c r="N8" s="178">
        <f t="shared" ref="N8:N71" si="9">LN(I8/I7)</f>
        <v>-6.377165036225356E-2</v>
      </c>
      <c r="O8" s="178">
        <f t="shared" ref="O8:O71" si="10">LN(J8/J7)</f>
        <v>-4.0912499519811005E-2</v>
      </c>
      <c r="P8" s="178">
        <f t="shared" ref="P8:P71" si="11">LN(K8/K7)</f>
        <v>-3.3167759655441387E-2</v>
      </c>
      <c r="Q8" s="179">
        <f t="shared" ref="Q8:Q71" si="12">LN(L8/L7)</f>
        <v>-1.4026628539912531E-2</v>
      </c>
      <c r="R8" s="187">
        <f t="shared" ref="R8:R71" si="13">(H8-H7)/H7</f>
        <v>-5.3230300671163484E-3</v>
      </c>
      <c r="S8" s="187">
        <f t="shared" ref="S8:S71" si="14">(I8-I7)/I7</f>
        <v>-6.1780782910103096E-2</v>
      </c>
      <c r="T8" s="187">
        <f t="shared" ref="T8:T71" si="15">(J8-J7)/J7</f>
        <v>-4.0086880867937824E-2</v>
      </c>
      <c r="U8" s="187">
        <f t="shared" ref="U8:U71" si="16">(K8-K7)/K7</f>
        <v>-3.262374073224731E-2</v>
      </c>
      <c r="V8" s="187">
        <f t="shared" ref="V8:V71" si="17">(L8-L7)/L7</f>
        <v>-1.3928713725345706E-2</v>
      </c>
      <c r="W8" s="188">
        <f t="shared" ref="W8:W71" si="18">MMULT(R8:V8,$Y$4:$Y$8)</f>
        <v>-3.0748629660550062E-2</v>
      </c>
      <c r="Y8" s="134">
        <v>0.2</v>
      </c>
    </row>
    <row r="9" spans="1:30" x14ac:dyDescent="0.2">
      <c r="A9" s="185">
        <v>42404</v>
      </c>
      <c r="B9">
        <v>90.544990999999996</v>
      </c>
      <c r="C9">
        <v>536.26000999999997</v>
      </c>
      <c r="D9">
        <v>47.823718999999997</v>
      </c>
      <c r="E9">
        <v>89.709998999999996</v>
      </c>
      <c r="F9">
        <v>71.380104000000003</v>
      </c>
      <c r="G9" s="86">
        <v>111.876</v>
      </c>
      <c r="H9">
        <f t="shared" si="1"/>
        <v>10129.811413116</v>
      </c>
      <c r="I9">
        <f t="shared" si="2"/>
        <v>59994.624878759998</v>
      </c>
      <c r="J9">
        <f t="shared" si="3"/>
        <v>5350.3263868439999</v>
      </c>
      <c r="K9">
        <f t="shared" si="4"/>
        <v>10036.395848124001</v>
      </c>
      <c r="L9">
        <f t="shared" si="5"/>
        <v>7985.7205151040007</v>
      </c>
      <c r="M9" s="180">
        <f t="shared" si="8"/>
        <v>5.4767115665082201E-3</v>
      </c>
      <c r="N9" s="178">
        <f t="shared" si="9"/>
        <v>7.1988919487284099E-3</v>
      </c>
      <c r="O9" s="178">
        <f t="shared" si="10"/>
        <v>-5.5984057209313692E-3</v>
      </c>
      <c r="P9" s="178">
        <f t="shared" si="11"/>
        <v>-1.3942410080113139E-2</v>
      </c>
      <c r="Q9" s="179">
        <f t="shared" si="12"/>
        <v>-7.4707958784119349E-3</v>
      </c>
      <c r="R9" s="187">
        <f t="shared" si="13"/>
        <v>5.4917361672449753E-3</v>
      </c>
      <c r="S9" s="187">
        <f t="shared" si="14"/>
        <v>7.2248662627236154E-3</v>
      </c>
      <c r="T9" s="187">
        <f t="shared" si="15"/>
        <v>-5.5827638510808474E-3</v>
      </c>
      <c r="U9" s="187">
        <f t="shared" si="16"/>
        <v>-1.3845664823286967E-2</v>
      </c>
      <c r="V9" s="187">
        <f t="shared" si="17"/>
        <v>-7.4429588476109662E-3</v>
      </c>
      <c r="W9" s="188">
        <f t="shared" si="18"/>
        <v>-2.830957018402038E-3</v>
      </c>
    </row>
    <row r="10" spans="1:30" ht="16" thickBot="1" x14ac:dyDescent="0.25">
      <c r="A10" s="185">
        <v>42405</v>
      </c>
      <c r="B10">
        <v>88.126694000000001</v>
      </c>
      <c r="C10">
        <v>502.13000499999998</v>
      </c>
      <c r="D10">
        <v>46.131495999999999</v>
      </c>
      <c r="E10">
        <v>82.790001000000004</v>
      </c>
      <c r="F10">
        <v>71.822379999999995</v>
      </c>
      <c r="G10" s="86">
        <v>112.41200000000001</v>
      </c>
      <c r="H10">
        <f t="shared" si="1"/>
        <v>9906.4979259280008</v>
      </c>
      <c r="I10">
        <f t="shared" si="2"/>
        <v>56445.438122060004</v>
      </c>
      <c r="J10">
        <f t="shared" si="3"/>
        <v>5185.7337283520001</v>
      </c>
      <c r="K10">
        <f t="shared" si="4"/>
        <v>9306.5895924120014</v>
      </c>
      <c r="L10">
        <f t="shared" si="5"/>
        <v>8073.6973805600001</v>
      </c>
      <c r="M10" s="180">
        <f t="shared" si="8"/>
        <v>-2.2291803428237087E-2</v>
      </c>
      <c r="N10" s="178">
        <f t="shared" si="9"/>
        <v>-6.098049824310333E-2</v>
      </c>
      <c r="O10" s="178">
        <f t="shared" si="10"/>
        <v>-3.124622445635564E-2</v>
      </c>
      <c r="P10" s="178">
        <f t="shared" si="11"/>
        <v>-7.5495362970435048E-2</v>
      </c>
      <c r="Q10" s="179">
        <f t="shared" si="12"/>
        <v>1.0956529822984555E-2</v>
      </c>
      <c r="R10" s="187">
        <f t="shared" si="13"/>
        <v>-2.2045177158861489E-2</v>
      </c>
      <c r="S10" s="187">
        <f t="shared" si="14"/>
        <v>-5.9158412338978027E-2</v>
      </c>
      <c r="T10" s="187">
        <f t="shared" si="15"/>
        <v>-3.0763106134369531E-2</v>
      </c>
      <c r="U10" s="187">
        <f t="shared" si="16"/>
        <v>-7.2715969632506511E-2</v>
      </c>
      <c r="V10" s="187">
        <f t="shared" si="17"/>
        <v>1.1016772411406337E-2</v>
      </c>
      <c r="W10" s="188">
        <f t="shared" si="18"/>
        <v>-3.4733178570661848E-2</v>
      </c>
    </row>
    <row r="11" spans="1:30" x14ac:dyDescent="0.2">
      <c r="A11" s="185">
        <v>42408</v>
      </c>
      <c r="B11">
        <v>89.054657000000006</v>
      </c>
      <c r="C11">
        <v>488.10000600000001</v>
      </c>
      <c r="D11">
        <v>45.441710999999998</v>
      </c>
      <c r="E11">
        <v>83.32</v>
      </c>
      <c r="F11">
        <v>73.078377000000003</v>
      </c>
      <c r="G11" s="86">
        <v>112.325</v>
      </c>
      <c r="H11">
        <f t="shared" si="1"/>
        <v>10003.064347525002</v>
      </c>
      <c r="I11">
        <f t="shared" si="2"/>
        <v>54825.833173949999</v>
      </c>
      <c r="J11">
        <f t="shared" si="3"/>
        <v>5104.2401880750003</v>
      </c>
      <c r="K11">
        <f t="shared" si="4"/>
        <v>9358.9189999999999</v>
      </c>
      <c r="L11">
        <f t="shared" si="5"/>
        <v>8208.5286965249998</v>
      </c>
      <c r="M11" s="180">
        <f t="shared" si="8"/>
        <v>9.7005828176123226E-3</v>
      </c>
      <c r="N11" s="178">
        <f t="shared" si="9"/>
        <v>-2.9112983452238499E-2</v>
      </c>
      <c r="O11" s="178">
        <f t="shared" si="10"/>
        <v>-1.5839737750061558E-2</v>
      </c>
      <c r="P11" s="178">
        <f t="shared" si="11"/>
        <v>5.6070847927102083E-3</v>
      </c>
      <c r="Q11" s="179">
        <f t="shared" si="12"/>
        <v>1.6562157703580285E-2</v>
      </c>
      <c r="R11" s="187">
        <f t="shared" si="13"/>
        <v>9.7477859803776212E-3</v>
      </c>
      <c r="S11" s="187">
        <f t="shared" si="14"/>
        <v>-2.8693283319153322E-2</v>
      </c>
      <c r="T11" s="187">
        <f t="shared" si="15"/>
        <v>-1.5714948847344302E-2</v>
      </c>
      <c r="U11" s="187">
        <f t="shared" si="16"/>
        <v>5.6228339144410704E-3</v>
      </c>
      <c r="V11" s="187">
        <f t="shared" si="17"/>
        <v>1.6700070563661337E-2</v>
      </c>
      <c r="W11" s="188">
        <f t="shared" si="18"/>
        <v>-2.46750834160352E-3</v>
      </c>
      <c r="Y11" s="3" t="s">
        <v>44</v>
      </c>
      <c r="Z11" s="43">
        <f>AVERAGE(M7:M510)</f>
        <v>5.0589887608890017E-4</v>
      </c>
      <c r="AA11" s="43">
        <f>AVERAGE(N7:N510)</f>
        <v>1.1729357956205136E-3</v>
      </c>
      <c r="AB11" s="43">
        <f>AVERAGE(O7:O510)</f>
        <v>5.284839047593157E-4</v>
      </c>
      <c r="AC11" s="43">
        <f>AVERAGE(P7:P510)</f>
        <v>1.4296575768669849E-3</v>
      </c>
      <c r="AD11" s="43">
        <f>AVERAGE(Q7:Q510)</f>
        <v>-4.1737957852690607E-4</v>
      </c>
    </row>
    <row r="12" spans="1:30" x14ac:dyDescent="0.2">
      <c r="A12" s="185">
        <v>42409</v>
      </c>
      <c r="B12">
        <v>89.035904000000002</v>
      </c>
      <c r="C12">
        <v>482.07000699999998</v>
      </c>
      <c r="D12">
        <v>45.322163000000003</v>
      </c>
      <c r="E12">
        <v>86.129997000000003</v>
      </c>
      <c r="F12">
        <v>73.096062000000003</v>
      </c>
      <c r="G12" s="86">
        <v>115.42700000000001</v>
      </c>
      <c r="H12">
        <f t="shared" si="1"/>
        <v>10277.147291008001</v>
      </c>
      <c r="I12">
        <f t="shared" si="2"/>
        <v>55643.894697989002</v>
      </c>
      <c r="J12">
        <f t="shared" si="3"/>
        <v>5231.4013086010009</v>
      </c>
      <c r="K12">
        <f t="shared" si="4"/>
        <v>9941.7271637190006</v>
      </c>
      <c r="L12">
        <f t="shared" si="5"/>
        <v>8437.2591484740005</v>
      </c>
      <c r="M12" s="180">
        <f t="shared" si="8"/>
        <v>2.7031239836812083E-2</v>
      </c>
      <c r="N12" s="178">
        <f t="shared" si="9"/>
        <v>1.4810871612322328E-2</v>
      </c>
      <c r="O12" s="178">
        <f t="shared" si="10"/>
        <v>2.460757509583008E-2</v>
      </c>
      <c r="P12" s="178">
        <f t="shared" si="11"/>
        <v>6.0410972132744059E-2</v>
      </c>
      <c r="Q12" s="179">
        <f t="shared" si="12"/>
        <v>2.7483811726485684E-2</v>
      </c>
      <c r="R12" s="187">
        <f t="shared" si="13"/>
        <v>2.7399898067317144E-2</v>
      </c>
      <c r="S12" s="187">
        <f t="shared" si="14"/>
        <v>1.4921096072420436E-2</v>
      </c>
      <c r="T12" s="187">
        <f t="shared" si="15"/>
        <v>2.4912840274069814E-2</v>
      </c>
      <c r="U12" s="187">
        <f t="shared" si="16"/>
        <v>6.2273021458888654E-2</v>
      </c>
      <c r="V12" s="187">
        <f t="shared" si="17"/>
        <v>2.7864975613209657E-2</v>
      </c>
      <c r="W12" s="188">
        <f t="shared" si="18"/>
        <v>3.1474366297181144E-2</v>
      </c>
      <c r="Y12" s="4" t="s">
        <v>22</v>
      </c>
      <c r="Z12" s="44">
        <f>_xlfn.STDEV.S(M7:M510)</f>
        <v>1.4821878700828106E-2</v>
      </c>
      <c r="AA12" s="44">
        <f>_xlfn.STDEV.S(N7:N510)</f>
        <v>1.6467132683319528E-2</v>
      </c>
      <c r="AB12" s="44">
        <f>_xlfn.STDEV.S(O7:O510)</f>
        <v>1.4033611365693524E-2</v>
      </c>
      <c r="AC12" s="44">
        <f>_xlfn.STDEV.S(P7:P510)</f>
        <v>2.3807836025058322E-2</v>
      </c>
      <c r="AD12" s="44">
        <f>_xlfn.STDEV.S(Q7:Q510)</f>
        <v>1.2058807666916858E-2</v>
      </c>
    </row>
    <row r="13" spans="1:30" x14ac:dyDescent="0.2">
      <c r="A13" s="185">
        <v>42410</v>
      </c>
      <c r="B13">
        <v>88.361023000000003</v>
      </c>
      <c r="C13">
        <v>490.48001099999999</v>
      </c>
      <c r="D13">
        <v>45.717632000000002</v>
      </c>
      <c r="E13">
        <v>88.449996999999996</v>
      </c>
      <c r="F13">
        <v>72.193862999999993</v>
      </c>
      <c r="G13" s="86">
        <v>115.51900000000001</v>
      </c>
      <c r="H13">
        <f t="shared" si="1"/>
        <v>10207.377015937001</v>
      </c>
      <c r="I13">
        <f t="shared" si="2"/>
        <v>56659.760390709002</v>
      </c>
      <c r="J13">
        <f t="shared" si="3"/>
        <v>5281.2551310080007</v>
      </c>
      <c r="K13">
        <f t="shared" si="4"/>
        <v>10217.655203443001</v>
      </c>
      <c r="L13">
        <f t="shared" si="5"/>
        <v>8339.7628598970005</v>
      </c>
      <c r="M13" s="180">
        <f t="shared" si="8"/>
        <v>-6.8120249047666443E-3</v>
      </c>
      <c r="N13" s="178">
        <f t="shared" si="9"/>
        <v>1.809190272458475E-2</v>
      </c>
      <c r="O13" s="178">
        <f t="shared" si="10"/>
        <v>9.4846048514733786E-3</v>
      </c>
      <c r="P13" s="178">
        <f t="shared" si="11"/>
        <v>2.7376361803940315E-2</v>
      </c>
      <c r="Q13" s="179">
        <f t="shared" si="12"/>
        <v>-1.1622728523885255E-2</v>
      </c>
      <c r="R13" s="187">
        <f t="shared" si="13"/>
        <v>-6.788875657357283E-3</v>
      </c>
      <c r="S13" s="187">
        <f t="shared" si="14"/>
        <v>1.8256552641285784E-2</v>
      </c>
      <c r="T13" s="187">
        <f t="shared" si="15"/>
        <v>9.5297262561437682E-3</v>
      </c>
      <c r="U13" s="187">
        <f t="shared" si="16"/>
        <v>2.7754537534580744E-2</v>
      </c>
      <c r="V13" s="187">
        <f t="shared" si="17"/>
        <v>-1.1555445537622687E-2</v>
      </c>
      <c r="W13" s="188">
        <f t="shared" si="18"/>
        <v>7.4392990474060642E-3</v>
      </c>
      <c r="Y13" s="4" t="s">
        <v>24</v>
      </c>
      <c r="Z13" s="45">
        <f>_xlfn.T.INV(97.5%,503)</f>
        <v>1.9646914053628484</v>
      </c>
      <c r="AA13" s="45">
        <f>_xlfn.T.INV(97.5%,503)</f>
        <v>1.9646914053628484</v>
      </c>
      <c r="AB13" s="45">
        <f>_xlfn.T.INV(97.5%,503)</f>
        <v>1.9646914053628484</v>
      </c>
      <c r="AC13" s="45">
        <f>_xlfn.T.INV(97.5%,503)</f>
        <v>1.9646914053628484</v>
      </c>
      <c r="AD13" s="56">
        <f>_xlfn.T.INV(97.5%,503)</f>
        <v>1.9646914053628484</v>
      </c>
    </row>
    <row r="14" spans="1:30" x14ac:dyDescent="0.2">
      <c r="A14" s="185">
        <v>42411</v>
      </c>
      <c r="B14">
        <v>87.826744000000005</v>
      </c>
      <c r="C14">
        <v>503.82000699999998</v>
      </c>
      <c r="D14">
        <v>45.699233999999997</v>
      </c>
      <c r="E14">
        <v>86.349997999999999</v>
      </c>
      <c r="F14">
        <v>70.672493000000003</v>
      </c>
      <c r="G14" s="86">
        <v>116.069</v>
      </c>
      <c r="H14">
        <f t="shared" si="1"/>
        <v>10193.962349336001</v>
      </c>
      <c r="I14">
        <f t="shared" si="2"/>
        <v>58477.884392483</v>
      </c>
      <c r="J14">
        <f t="shared" si="3"/>
        <v>5304.264391146</v>
      </c>
      <c r="K14">
        <f t="shared" si="4"/>
        <v>10022.557917862001</v>
      </c>
      <c r="L14">
        <f t="shared" si="5"/>
        <v>8202.8855900170001</v>
      </c>
      <c r="M14" s="180">
        <f t="shared" si="8"/>
        <v>-1.3150772401877846E-3</v>
      </c>
      <c r="N14" s="178">
        <f t="shared" si="9"/>
        <v>3.1584372691347763E-2</v>
      </c>
      <c r="O14" s="178">
        <f t="shared" si="10"/>
        <v>4.3473154676614929E-3</v>
      </c>
      <c r="P14" s="178">
        <f t="shared" si="11"/>
        <v>-1.9278782001778145E-2</v>
      </c>
      <c r="Q14" s="179">
        <f t="shared" si="12"/>
        <v>-1.6548788312211956E-2</v>
      </c>
      <c r="R14" s="187">
        <f t="shared" si="13"/>
        <v>-1.3142129050446086E-3</v>
      </c>
      <c r="S14" s="187">
        <f t="shared" si="14"/>
        <v>3.2088452002563217E-2</v>
      </c>
      <c r="T14" s="187">
        <f t="shared" si="15"/>
        <v>4.3567787518736341E-3</v>
      </c>
      <c r="U14" s="187">
        <f t="shared" si="16"/>
        <v>-1.9094134779108467E-2</v>
      </c>
      <c r="V14" s="187">
        <f t="shared" si="17"/>
        <v>-1.6412609348665678E-2</v>
      </c>
      <c r="W14" s="188">
        <f t="shared" si="18"/>
        <v>-7.5145255676380227E-5</v>
      </c>
      <c r="Y14" s="4" t="s">
        <v>25</v>
      </c>
      <c r="Z14" s="45">
        <f>CORREL(M7:M509,M8:M510)</f>
        <v>5.6463732027254278E-2</v>
      </c>
      <c r="AA14" s="45">
        <f t="shared" ref="AA14:AD14" si="19">CORREL(N7:N509,N8:N510)</f>
        <v>5.5700467817687963E-2</v>
      </c>
      <c r="AB14" s="45">
        <f t="shared" si="19"/>
        <v>-2.4213246401887711E-2</v>
      </c>
      <c r="AC14" s="45">
        <f t="shared" si="19"/>
        <v>3.1321125043639278E-2</v>
      </c>
      <c r="AD14" s="45">
        <f t="shared" si="19"/>
        <v>1.4872085325585266E-3</v>
      </c>
    </row>
    <row r="15" spans="1:30" x14ac:dyDescent="0.2">
      <c r="A15" s="185">
        <v>42412</v>
      </c>
      <c r="B15">
        <v>88.098572000000004</v>
      </c>
      <c r="C15">
        <v>507.07998700000002</v>
      </c>
      <c r="D15">
        <v>46.444186999999999</v>
      </c>
      <c r="E15">
        <v>87.400002000000001</v>
      </c>
      <c r="F15">
        <v>71.636619999999994</v>
      </c>
      <c r="G15" s="86">
        <v>113.663</v>
      </c>
      <c r="H15">
        <f t="shared" si="1"/>
        <v>10013.547989236</v>
      </c>
      <c r="I15">
        <f t="shared" si="2"/>
        <v>57636.232562381003</v>
      </c>
      <c r="J15">
        <f t="shared" si="3"/>
        <v>5278.9856269809998</v>
      </c>
      <c r="K15">
        <f t="shared" si="4"/>
        <v>9934.146427325999</v>
      </c>
      <c r="L15">
        <f t="shared" si="5"/>
        <v>8142.4331390599991</v>
      </c>
      <c r="M15" s="180">
        <f t="shared" si="8"/>
        <v>-1.7856643491219421E-2</v>
      </c>
      <c r="N15" s="178">
        <f t="shared" si="9"/>
        <v>-1.4497230706009528E-2</v>
      </c>
      <c r="O15" s="178">
        <f t="shared" si="10"/>
        <v>-4.7771359829227537E-3</v>
      </c>
      <c r="P15" s="178">
        <f t="shared" si="11"/>
        <v>-8.8603877085281762E-3</v>
      </c>
      <c r="Q15" s="179">
        <f t="shared" si="12"/>
        <v>-7.3969468073204897E-3</v>
      </c>
      <c r="R15" s="187">
        <f t="shared" si="13"/>
        <v>-1.7698158372318591E-2</v>
      </c>
      <c r="S15" s="187">
        <f t="shared" si="14"/>
        <v>-1.4392651834890705E-2</v>
      </c>
      <c r="T15" s="187">
        <f t="shared" si="15"/>
        <v>-4.7657436170029733E-3</v>
      </c>
      <c r="U15" s="187">
        <f t="shared" si="16"/>
        <v>-8.821250149967888E-3</v>
      </c>
      <c r="V15" s="187">
        <f t="shared" si="17"/>
        <v>-7.3696567255030722E-3</v>
      </c>
      <c r="W15" s="188">
        <f t="shared" si="18"/>
        <v>-1.0609492139936647E-2</v>
      </c>
      <c r="Y15" s="4" t="s">
        <v>26</v>
      </c>
      <c r="Z15" s="44">
        <f>0+Z12*_xlfn.NORM.S.INV(1%)</f>
        <v>-3.4480846004962686E-2</v>
      </c>
      <c r="AA15" s="44">
        <f t="shared" ref="AA15:AD15" si="20">0+AA12*_xlfn.NORM.S.INV(1%)</f>
        <v>-3.8308279109388832E-2</v>
      </c>
      <c r="AB15" s="44">
        <f t="shared" si="20"/>
        <v>-3.2647061965696507E-2</v>
      </c>
      <c r="AC15" s="44">
        <f t="shared" si="20"/>
        <v>-5.5385308722407371E-2</v>
      </c>
      <c r="AD15" s="44">
        <f t="shared" si="20"/>
        <v>-2.8052981579399425E-2</v>
      </c>
    </row>
    <row r="16" spans="1:30" x14ac:dyDescent="0.2">
      <c r="A16" s="185">
        <v>42416</v>
      </c>
      <c r="B16">
        <v>90.582465999999997</v>
      </c>
      <c r="C16">
        <v>521.09997599999997</v>
      </c>
      <c r="D16">
        <v>47.324162000000001</v>
      </c>
      <c r="E16">
        <v>89.050003000000004</v>
      </c>
      <c r="F16">
        <v>72.061171999999999</v>
      </c>
      <c r="G16" s="86">
        <v>111.376</v>
      </c>
      <c r="H16">
        <f t="shared" si="1"/>
        <v>10088.712733216</v>
      </c>
      <c r="I16">
        <f t="shared" si="2"/>
        <v>58038.030926975996</v>
      </c>
      <c r="J16">
        <f t="shared" si="3"/>
        <v>5270.7758669120003</v>
      </c>
      <c r="K16">
        <f t="shared" si="4"/>
        <v>9918.0331341280016</v>
      </c>
      <c r="L16">
        <f t="shared" si="5"/>
        <v>8025.8850926720006</v>
      </c>
      <c r="M16" s="180">
        <f t="shared" si="8"/>
        <v>7.4782727488965474E-3</v>
      </c>
      <c r="N16" s="178">
        <f t="shared" si="9"/>
        <v>6.9470938209256084E-3</v>
      </c>
      <c r="O16" s="178">
        <f t="shared" si="10"/>
        <v>-1.5563881194831685E-3</v>
      </c>
      <c r="P16" s="178">
        <f t="shared" si="11"/>
        <v>-1.623327724453269E-3</v>
      </c>
      <c r="Q16" s="179">
        <f t="shared" si="12"/>
        <v>-1.4417091925642049E-2</v>
      </c>
      <c r="R16" s="187">
        <f t="shared" si="13"/>
        <v>7.5063048642496927E-3</v>
      </c>
      <c r="S16" s="187">
        <f t="shared" si="14"/>
        <v>6.9712808546276506E-3</v>
      </c>
      <c r="T16" s="187">
        <f t="shared" si="15"/>
        <v>-1.555177575600739E-3</v>
      </c>
      <c r="U16" s="187">
        <f t="shared" si="16"/>
        <v>-1.622010840677189E-3</v>
      </c>
      <c r="V16" s="187">
        <f t="shared" si="17"/>
        <v>-1.4313663299107344E-2</v>
      </c>
      <c r="W16" s="188">
        <f t="shared" si="18"/>
        <v>-6.0265319930158595E-4</v>
      </c>
      <c r="Y16" s="4" t="s">
        <v>27</v>
      </c>
      <c r="Z16" s="44">
        <f>Z15*SQRT(10)</f>
        <v>-0.10903800902519961</v>
      </c>
      <c r="AA16" s="44">
        <f>AA15*SQRT(10)</f>
        <v>-0.12114141522711533</v>
      </c>
      <c r="AB16" s="44">
        <f>AB15*SQRT(10)</f>
        <v>-0.10323907472425485</v>
      </c>
      <c r="AC16" s="44">
        <f>AC15*SQRT(10)</f>
        <v>-0.17514372447439772</v>
      </c>
      <c r="AD16" s="189">
        <f>AD15*SQRT(10)</f>
        <v>-8.8711316949649871E-2</v>
      </c>
    </row>
    <row r="17" spans="1:30" x14ac:dyDescent="0.2">
      <c r="A17" s="185">
        <v>42417</v>
      </c>
      <c r="B17">
        <v>91.969711000000004</v>
      </c>
      <c r="C17">
        <v>534.09997599999997</v>
      </c>
      <c r="D17">
        <v>48.556125999999999</v>
      </c>
      <c r="E17">
        <v>94.760002</v>
      </c>
      <c r="F17">
        <v>72.928000999999995</v>
      </c>
      <c r="G17" s="86">
        <v>107.285</v>
      </c>
      <c r="H17">
        <f t="shared" si="1"/>
        <v>9866.9704446350006</v>
      </c>
      <c r="I17">
        <f t="shared" si="2"/>
        <v>57300.915925159992</v>
      </c>
      <c r="J17">
        <f t="shared" si="3"/>
        <v>5209.3439779099999</v>
      </c>
      <c r="K17">
        <f t="shared" si="4"/>
        <v>10166.32681457</v>
      </c>
      <c r="L17">
        <f t="shared" si="5"/>
        <v>7824.0805872849996</v>
      </c>
      <c r="M17" s="180">
        <f t="shared" si="8"/>
        <v>-2.2224387258985265E-2</v>
      </c>
      <c r="N17" s="178">
        <f t="shared" si="9"/>
        <v>-1.2781892977696874E-2</v>
      </c>
      <c r="O17" s="178">
        <f t="shared" si="10"/>
        <v>-1.1723643150920837E-2</v>
      </c>
      <c r="P17" s="178">
        <f t="shared" si="11"/>
        <v>2.472633744266102E-2</v>
      </c>
      <c r="Q17" s="179">
        <f t="shared" si="12"/>
        <v>-2.5465722165781947E-2</v>
      </c>
      <c r="R17" s="187">
        <f t="shared" si="13"/>
        <v>-2.1979244968581238E-2</v>
      </c>
      <c r="S17" s="187">
        <f t="shared" si="14"/>
        <v>-1.2700551518425036E-2</v>
      </c>
      <c r="T17" s="187">
        <f t="shared" si="15"/>
        <v>-1.1655189018308913E-2</v>
      </c>
      <c r="U17" s="187">
        <f t="shared" si="16"/>
        <v>2.5034568556503298E-2</v>
      </c>
      <c r="V17" s="187">
        <f t="shared" si="17"/>
        <v>-2.5144205661660632E-2</v>
      </c>
      <c r="W17" s="188">
        <f t="shared" si="18"/>
        <v>-9.288924522094507E-3</v>
      </c>
      <c r="Y17" s="4" t="s">
        <v>42</v>
      </c>
      <c r="Z17" s="44">
        <f>-1*Z12/SQRT(2*PI())*EXP(-1*(NORMSINV(1%))^2/2)/1%</f>
        <v>-3.9503481885687718E-2</v>
      </c>
      <c r="AA17" s="44">
        <f>-1*AA12/SQRT(2*PI())*EXP(-1*(NORMSINV(1%))^2/2)/1%</f>
        <v>-4.3888436195904428E-2</v>
      </c>
      <c r="AB17" s="44">
        <f>-1*AB12/SQRT(2*PI())*EXP(-1*(NORMSINV(1%))^2/2)/1%</f>
        <v>-3.7402580574652934E-2</v>
      </c>
      <c r="AC17" s="44">
        <f>-1*AC12/SQRT(2*PI())*EXP(-1*(NORMSINV(1%))^2/2)/1%</f>
        <v>-6.3452983129646659E-2</v>
      </c>
      <c r="AD17" s="189">
        <f>-1*AD12/SQRT(2*PI())*EXP(-1*(NORMSINV(1%))^2/2)/1%</f>
        <v>-3.2139305674281859E-2</v>
      </c>
    </row>
    <row r="18" spans="1:30" x14ac:dyDescent="0.2">
      <c r="A18" s="185">
        <v>42418</v>
      </c>
      <c r="B18">
        <v>90.226287999999997</v>
      </c>
      <c r="C18">
        <v>525</v>
      </c>
      <c r="D18">
        <v>48.343074999999999</v>
      </c>
      <c r="E18">
        <v>90.489998</v>
      </c>
      <c r="F18">
        <v>72.512282999999996</v>
      </c>
      <c r="G18" s="86">
        <v>109.925</v>
      </c>
      <c r="H18">
        <f t="shared" si="1"/>
        <v>9918.1247083999988</v>
      </c>
      <c r="I18">
        <f t="shared" si="2"/>
        <v>57710.625</v>
      </c>
      <c r="J18">
        <f t="shared" si="3"/>
        <v>5314.1125193749995</v>
      </c>
      <c r="K18">
        <f t="shared" si="4"/>
        <v>9947.1130301499998</v>
      </c>
      <c r="L18">
        <f t="shared" si="5"/>
        <v>7970.9127087749994</v>
      </c>
      <c r="M18" s="180">
        <f t="shared" si="8"/>
        <v>5.1710014386944642E-3</v>
      </c>
      <c r="N18" s="178">
        <f t="shared" si="9"/>
        <v>7.1246903511349938E-3</v>
      </c>
      <c r="O18" s="178">
        <f t="shared" si="10"/>
        <v>1.9912089363498843E-2</v>
      </c>
      <c r="P18" s="178">
        <f t="shared" si="11"/>
        <v>-2.1798604965555052E-2</v>
      </c>
      <c r="Q18" s="179">
        <f t="shared" si="12"/>
        <v>1.8592771594621277E-2</v>
      </c>
      <c r="R18" s="187">
        <f t="shared" si="13"/>
        <v>5.1843941412444841E-3</v>
      </c>
      <c r="S18" s="187">
        <f t="shared" si="14"/>
        <v>7.15013134127077E-3</v>
      </c>
      <c r="T18" s="187">
        <f t="shared" si="15"/>
        <v>2.0111657419680108E-2</v>
      </c>
      <c r="U18" s="187">
        <f t="shared" si="16"/>
        <v>-2.1562732382932208E-2</v>
      </c>
      <c r="V18" s="187">
        <f t="shared" si="17"/>
        <v>1.8766693396361261E-2</v>
      </c>
      <c r="W18" s="188">
        <f t="shared" si="18"/>
        <v>5.9300287831248839E-3</v>
      </c>
      <c r="Y18" s="4" t="s">
        <v>43</v>
      </c>
      <c r="Z18" s="44">
        <f>Z17*SQRT(10)</f>
        <v>-0.12492097826597652</v>
      </c>
      <c r="AA18" s="44">
        <f t="shared" ref="AA18:AD18" si="21">AA17*SQRT(10)</f>
        <v>-0.13878742132203387</v>
      </c>
      <c r="AB18" s="44">
        <f t="shared" si="21"/>
        <v>-0.11827734498387277</v>
      </c>
      <c r="AC18" s="44">
        <f t="shared" si="21"/>
        <v>-0.20065595102192268</v>
      </c>
      <c r="AD18" s="189">
        <f t="shared" si="21"/>
        <v>-0.10163340834710437</v>
      </c>
    </row>
    <row r="19" spans="1:30" x14ac:dyDescent="0.2">
      <c r="A19" s="185">
        <v>42419</v>
      </c>
      <c r="B19">
        <v>90.020072999999996</v>
      </c>
      <c r="C19">
        <v>534.90002400000003</v>
      </c>
      <c r="D19">
        <v>48.000340000000001</v>
      </c>
      <c r="E19">
        <v>89.230002999999996</v>
      </c>
      <c r="F19">
        <v>72.344238000000004</v>
      </c>
      <c r="G19" s="86">
        <v>110.98</v>
      </c>
      <c r="H19">
        <f t="shared" si="1"/>
        <v>9990.4277015400003</v>
      </c>
      <c r="I19">
        <f t="shared" si="2"/>
        <v>59363.204663520002</v>
      </c>
      <c r="J19">
        <f t="shared" si="3"/>
        <v>5327.0777332000007</v>
      </c>
      <c r="K19">
        <f t="shared" si="4"/>
        <v>9902.7457329400004</v>
      </c>
      <c r="L19">
        <f t="shared" si="5"/>
        <v>8028.7635332400005</v>
      </c>
      <c r="M19" s="180">
        <f t="shared" si="8"/>
        <v>7.2635427767293896E-3</v>
      </c>
      <c r="N19" s="178">
        <f t="shared" si="9"/>
        <v>2.8233285644660662E-2</v>
      </c>
      <c r="O19" s="178">
        <f t="shared" si="10"/>
        <v>2.4367988792365247E-3</v>
      </c>
      <c r="P19" s="178">
        <f t="shared" si="11"/>
        <v>-4.4702958972315235E-3</v>
      </c>
      <c r="Q19" s="179">
        <f t="shared" si="12"/>
        <v>7.2315309008722812E-3</v>
      </c>
      <c r="R19" s="187">
        <f t="shared" si="13"/>
        <v>7.2899862893199569E-3</v>
      </c>
      <c r="S19" s="187">
        <f t="shared" si="14"/>
        <v>2.8635622357581506E-2</v>
      </c>
      <c r="T19" s="187">
        <f t="shared" si="15"/>
        <v>2.4397702867093385E-3</v>
      </c>
      <c r="U19" s="187">
        <f t="shared" si="16"/>
        <v>-4.460318996629551E-3</v>
      </c>
      <c r="V19" s="187">
        <f t="shared" si="17"/>
        <v>7.2577415634365707E-3</v>
      </c>
      <c r="W19" s="188">
        <f t="shared" si="18"/>
        <v>8.2325603000835655E-3</v>
      </c>
      <c r="Y19" s="4" t="s">
        <v>28</v>
      </c>
      <c r="Z19" s="44">
        <f>MIN(M7:M510)</f>
        <v>-9.1596697217509015E-2</v>
      </c>
      <c r="AA19" s="44">
        <f t="shared" ref="AA19:AD19" si="22">MIN(N7:N510)</f>
        <v>-9.5641258771827484E-2</v>
      </c>
      <c r="AB19" s="44">
        <f t="shared" si="22"/>
        <v>-0.1039930779648395</v>
      </c>
      <c r="AC19" s="44">
        <f t="shared" si="22"/>
        <v>-0.14145816510843184</v>
      </c>
      <c r="AD19" s="44">
        <f t="shared" si="22"/>
        <v>-8.6527740651830748E-2</v>
      </c>
    </row>
    <row r="20" spans="1:30" x14ac:dyDescent="0.2">
      <c r="A20" s="185">
        <v>42422</v>
      </c>
      <c r="B20">
        <v>90.807411000000002</v>
      </c>
      <c r="C20">
        <v>559.5</v>
      </c>
      <c r="D20">
        <v>48.769173000000002</v>
      </c>
      <c r="E20">
        <v>91.93</v>
      </c>
      <c r="F20">
        <v>72.644965999999997</v>
      </c>
      <c r="G20" s="86">
        <v>106.107</v>
      </c>
      <c r="H20">
        <f t="shared" si="1"/>
        <v>9635.3019589769992</v>
      </c>
      <c r="I20">
        <f t="shared" si="2"/>
        <v>59366.866499999996</v>
      </c>
      <c r="J20">
        <f t="shared" si="3"/>
        <v>5174.7506395110004</v>
      </c>
      <c r="K20">
        <f t="shared" si="4"/>
        <v>9754.4165100000009</v>
      </c>
      <c r="L20">
        <f t="shared" si="5"/>
        <v>7708.1394073619995</v>
      </c>
      <c r="M20" s="180">
        <f t="shared" si="8"/>
        <v>-3.6193763535316704E-2</v>
      </c>
      <c r="N20" s="178">
        <f t="shared" si="9"/>
        <v>6.1683387288009563E-5</v>
      </c>
      <c r="O20" s="178">
        <f t="shared" si="10"/>
        <v>-2.9011667743025483E-2</v>
      </c>
      <c r="P20" s="178">
        <f t="shared" si="11"/>
        <v>-1.5091907616664369E-2</v>
      </c>
      <c r="Q20" s="179">
        <f t="shared" si="12"/>
        <v>-4.0753698735765446E-2</v>
      </c>
      <c r="R20" s="187">
        <f t="shared" si="13"/>
        <v>-3.5546600523244792E-2</v>
      </c>
      <c r="S20" s="187">
        <f t="shared" si="14"/>
        <v>6.1685289747244972E-5</v>
      </c>
      <c r="T20" s="187">
        <f t="shared" si="15"/>
        <v>-2.8594869704951106E-2</v>
      </c>
      <c r="U20" s="187">
        <f t="shared" si="16"/>
        <v>-1.4978595526956177E-2</v>
      </c>
      <c r="V20" s="187">
        <f t="shared" si="17"/>
        <v>-3.9934433807968114E-2</v>
      </c>
      <c r="W20" s="188">
        <f t="shared" si="18"/>
        <v>-2.379856285467459E-2</v>
      </c>
      <c r="Y20" s="4" t="s">
        <v>29</v>
      </c>
      <c r="Z20" s="44">
        <f>MAX(M7:M510)</f>
        <v>6.8370637003702966E-2</v>
      </c>
      <c r="AA20" s="44">
        <f t="shared" ref="AA20:AD20" si="23">MAX(N7:N510)</f>
        <v>0.12594173461322611</v>
      </c>
      <c r="AB20" s="44">
        <f t="shared" si="23"/>
        <v>6.4453661282456498E-2</v>
      </c>
      <c r="AC20" s="44">
        <f t="shared" si="23"/>
        <v>0.17404600181714394</v>
      </c>
      <c r="AD20" s="44">
        <f t="shared" si="23"/>
        <v>3.738756924007855E-2</v>
      </c>
    </row>
    <row r="21" spans="1:30" x14ac:dyDescent="0.2">
      <c r="A21" s="185">
        <v>42423</v>
      </c>
      <c r="B21">
        <v>88.754677000000001</v>
      </c>
      <c r="C21">
        <v>552.94000200000005</v>
      </c>
      <c r="D21">
        <v>47.407524000000002</v>
      </c>
      <c r="E21">
        <v>89.120002999999997</v>
      </c>
      <c r="F21">
        <v>72.361915999999994</v>
      </c>
      <c r="G21" s="86">
        <v>106.944</v>
      </c>
      <c r="H21">
        <f t="shared" si="1"/>
        <v>9491.7801770879996</v>
      </c>
      <c r="I21">
        <f t="shared" si="2"/>
        <v>59133.615573888004</v>
      </c>
      <c r="J21">
        <f t="shared" si="3"/>
        <v>5069.9502466560007</v>
      </c>
      <c r="K21">
        <f t="shared" si="4"/>
        <v>9530.8496008319999</v>
      </c>
      <c r="L21">
        <f t="shared" si="5"/>
        <v>7738.6727447039993</v>
      </c>
      <c r="M21" s="180">
        <f t="shared" si="8"/>
        <v>-1.50074616263196E-2</v>
      </c>
      <c r="N21" s="178">
        <f t="shared" si="9"/>
        <v>-3.9367135604474858E-3</v>
      </c>
      <c r="O21" s="178">
        <f t="shared" si="10"/>
        <v>-2.0460148116629238E-2</v>
      </c>
      <c r="P21" s="178">
        <f t="shared" si="11"/>
        <v>-2.3186293999750432E-2</v>
      </c>
      <c r="Q21" s="179">
        <f t="shared" si="12"/>
        <v>3.9533564347905715E-3</v>
      </c>
      <c r="R21" s="187">
        <f t="shared" si="13"/>
        <v>-1.4895410906690217E-2</v>
      </c>
      <c r="S21" s="187">
        <f t="shared" si="14"/>
        <v>-3.9289748619626436E-3</v>
      </c>
      <c r="T21" s="187">
        <f t="shared" si="15"/>
        <v>-2.0252259510789305E-2</v>
      </c>
      <c r="U21" s="187">
        <f t="shared" si="16"/>
        <v>-2.2919557406514832E-2</v>
      </c>
      <c r="V21" s="187">
        <f t="shared" si="17"/>
        <v>3.9611812563791534E-3</v>
      </c>
      <c r="W21" s="188">
        <f t="shared" si="18"/>
        <v>-1.1607004285915571E-2</v>
      </c>
      <c r="Y21" s="4" t="s">
        <v>30</v>
      </c>
      <c r="Z21" s="45">
        <f>_xlfn.PERCENTILE.EXC(M7:M510,5%)</f>
        <v>-2.2274949385924132E-2</v>
      </c>
      <c r="AA21" s="45">
        <f t="shared" ref="AA21:AD21" si="24">_xlfn.PERCENTILE.EXC(N7:N510,5%)</f>
        <v>-2.2394399670808411E-2</v>
      </c>
      <c r="AB21" s="45">
        <f t="shared" si="24"/>
        <v>-1.9580771108680162E-2</v>
      </c>
      <c r="AC21" s="45">
        <f t="shared" si="24"/>
        <v>-3.0549214703846923E-2</v>
      </c>
      <c r="AD21" s="45">
        <f t="shared" si="24"/>
        <v>-1.9264171552599817E-2</v>
      </c>
    </row>
    <row r="22" spans="1:30" x14ac:dyDescent="0.2">
      <c r="A22" s="185">
        <v>42424</v>
      </c>
      <c r="B22">
        <v>90.076308999999995</v>
      </c>
      <c r="C22">
        <v>554.03997800000002</v>
      </c>
      <c r="D22">
        <v>47.574257000000003</v>
      </c>
      <c r="E22">
        <v>91.610000999999997</v>
      </c>
      <c r="F22">
        <v>72.140793000000002</v>
      </c>
      <c r="G22" s="86">
        <v>105.56</v>
      </c>
      <c r="H22">
        <f t="shared" si="1"/>
        <v>9508.4551780399997</v>
      </c>
      <c r="I22">
        <f t="shared" si="2"/>
        <v>58484.46007768</v>
      </c>
      <c r="J22">
        <f t="shared" si="3"/>
        <v>5021.9385689200008</v>
      </c>
      <c r="K22">
        <f t="shared" si="4"/>
        <v>9670.3517055600005</v>
      </c>
      <c r="L22">
        <f t="shared" si="5"/>
        <v>7615.1821090800004</v>
      </c>
      <c r="M22" s="180">
        <f t="shared" si="8"/>
        <v>1.7552419663720007E-3</v>
      </c>
      <c r="N22" s="178">
        <f t="shared" si="9"/>
        <v>-1.1038474896302674E-2</v>
      </c>
      <c r="O22" s="178">
        <f t="shared" si="10"/>
        <v>-9.5149760049927472E-3</v>
      </c>
      <c r="P22" s="178">
        <f t="shared" si="11"/>
        <v>1.4530815763700111E-2</v>
      </c>
      <c r="Q22" s="179">
        <f t="shared" si="12"/>
        <v>-1.6086292302337154E-2</v>
      </c>
      <c r="R22" s="187">
        <f t="shared" si="13"/>
        <v>1.7567833052277737E-3</v>
      </c>
      <c r="S22" s="187">
        <f t="shared" si="14"/>
        <v>-1.0977774484242024E-2</v>
      </c>
      <c r="T22" s="187">
        <f t="shared" si="15"/>
        <v>-9.4698518526226353E-3</v>
      </c>
      <c r="U22" s="187">
        <f t="shared" si="16"/>
        <v>1.4636901280639528E-2</v>
      </c>
      <c r="V22" s="187">
        <f t="shared" si="17"/>
        <v>-1.595759889297689E-2</v>
      </c>
      <c r="W22" s="188">
        <f t="shared" si="18"/>
        <v>-4.0023081287948493E-3</v>
      </c>
      <c r="Y22" s="4" t="s">
        <v>31</v>
      </c>
      <c r="Z22" s="45">
        <f>_xlfn.PERCENTILE.EXC(M7:M510,95%)</f>
        <v>2.4876888417104621E-2</v>
      </c>
      <c r="AA22" s="45">
        <f t="shared" ref="AA22:AD22" si="25">_xlfn.PERCENTILE.EXC(N7:N510,95%)</f>
        <v>2.4758723637726968E-2</v>
      </c>
      <c r="AB22" s="45">
        <f t="shared" si="25"/>
        <v>1.9925539726310344E-2</v>
      </c>
      <c r="AC22" s="45">
        <f t="shared" si="25"/>
        <v>3.3939592326058643E-2</v>
      </c>
      <c r="AD22" s="45">
        <f t="shared" si="25"/>
        <v>1.7301395336472486E-2</v>
      </c>
    </row>
    <row r="23" spans="1:30" x14ac:dyDescent="0.2">
      <c r="A23" s="185">
        <v>42425</v>
      </c>
      <c r="B23">
        <v>90.694946000000002</v>
      </c>
      <c r="C23">
        <v>555.15002400000003</v>
      </c>
      <c r="D23">
        <v>48.259720000000002</v>
      </c>
      <c r="E23">
        <v>94.529999000000004</v>
      </c>
      <c r="F23">
        <v>72.830710999999994</v>
      </c>
      <c r="G23" s="86">
        <v>105.127</v>
      </c>
      <c r="H23">
        <f t="shared" si="1"/>
        <v>9534.4875881419994</v>
      </c>
      <c r="I23">
        <f t="shared" si="2"/>
        <v>58361.256573047998</v>
      </c>
      <c r="J23">
        <f t="shared" si="3"/>
        <v>5073.3995844399997</v>
      </c>
      <c r="K23">
        <f t="shared" si="4"/>
        <v>9937.6552048729991</v>
      </c>
      <c r="L23">
        <f t="shared" si="5"/>
        <v>7656.474155296999</v>
      </c>
      <c r="M23" s="180">
        <f t="shared" si="8"/>
        <v>2.7340759921436492E-3</v>
      </c>
      <c r="N23" s="178">
        <f t="shared" si="9"/>
        <v>-2.108824419450117E-3</v>
      </c>
      <c r="O23" s="178">
        <f t="shared" si="10"/>
        <v>1.019509410688163E-2</v>
      </c>
      <c r="P23" s="178">
        <f t="shared" si="11"/>
        <v>2.7266418362974186E-2</v>
      </c>
      <c r="Q23" s="179">
        <f t="shared" si="12"/>
        <v>5.4076841604546915E-3</v>
      </c>
      <c r="R23" s="187">
        <f t="shared" si="13"/>
        <v>2.7378169865197549E-3</v>
      </c>
      <c r="S23" s="187">
        <f t="shared" si="14"/>
        <v>-2.1066024114501647E-3</v>
      </c>
      <c r="T23" s="187">
        <f t="shared" si="15"/>
        <v>1.024724114278959E-2</v>
      </c>
      <c r="U23" s="187">
        <f t="shared" si="16"/>
        <v>2.7641548875550367E-2</v>
      </c>
      <c r="V23" s="187">
        <f t="shared" si="17"/>
        <v>5.4223320763089654E-3</v>
      </c>
      <c r="W23" s="188">
        <f t="shared" si="18"/>
        <v>8.788467333943702E-3</v>
      </c>
      <c r="Y23" s="4" t="s">
        <v>32</v>
      </c>
      <c r="Z23" s="45">
        <f>SKEW(M7:M510)</f>
        <v>-0.33438722506091079</v>
      </c>
      <c r="AA23" s="45">
        <f t="shared" ref="AA23:AD23" si="26">SKEW(N7:N510)</f>
        <v>0.47762947321945115</v>
      </c>
      <c r="AB23" s="45">
        <f t="shared" si="26"/>
        <v>-0.90840201618621397</v>
      </c>
      <c r="AC23" s="45">
        <f t="shared" si="26"/>
        <v>0.10686752683544727</v>
      </c>
      <c r="AD23" s="45">
        <f t="shared" si="26"/>
        <v>-0.83079668630062653</v>
      </c>
    </row>
    <row r="24" spans="1:30" ht="16" thickBot="1" x14ac:dyDescent="0.25">
      <c r="A24" s="185">
        <v>42426</v>
      </c>
      <c r="B24">
        <v>90.835548000000003</v>
      </c>
      <c r="C24">
        <v>555.22997999999995</v>
      </c>
      <c r="D24">
        <v>47.518673</v>
      </c>
      <c r="E24">
        <v>94.790001000000004</v>
      </c>
      <c r="F24">
        <v>71.733909999999995</v>
      </c>
      <c r="G24" s="86">
        <v>105.773</v>
      </c>
      <c r="H24">
        <f t="shared" si="1"/>
        <v>9607.9484186040008</v>
      </c>
      <c r="I24">
        <f t="shared" si="2"/>
        <v>58728.340674539992</v>
      </c>
      <c r="J24">
        <f t="shared" si="3"/>
        <v>5026.1925992289998</v>
      </c>
      <c r="K24">
        <f t="shared" si="4"/>
        <v>10026.222775773</v>
      </c>
      <c r="L24">
        <f t="shared" si="5"/>
        <v>7587.5108624299992</v>
      </c>
      <c r="M24" s="180">
        <f t="shared" si="8"/>
        <v>7.6752186671524541E-3</v>
      </c>
      <c r="N24" s="178">
        <f t="shared" si="9"/>
        <v>6.2701608473679686E-3</v>
      </c>
      <c r="O24" s="178">
        <f t="shared" si="10"/>
        <v>-9.3483634080138347E-3</v>
      </c>
      <c r="P24" s="178">
        <f t="shared" si="11"/>
        <v>8.8728404413437566E-3</v>
      </c>
      <c r="Q24" s="179">
        <f t="shared" si="12"/>
        <v>-9.0479967366336699E-3</v>
      </c>
      <c r="R24" s="187">
        <f t="shared" si="13"/>
        <v>7.7047486593159326E-3</v>
      </c>
      <c r="S24" s="187">
        <f t="shared" si="14"/>
        <v>6.2898594555196342E-3</v>
      </c>
      <c r="T24" s="187">
        <f t="shared" si="15"/>
        <v>-9.3048033030519797E-3</v>
      </c>
      <c r="U24" s="187">
        <f t="shared" si="16"/>
        <v>8.9123207712590909E-3</v>
      </c>
      <c r="V24" s="187">
        <f t="shared" si="17"/>
        <v>-9.0071867896646361E-3</v>
      </c>
      <c r="W24" s="188">
        <f t="shared" si="18"/>
        <v>9.1898775867560825E-4</v>
      </c>
      <c r="Y24" s="5" t="s">
        <v>33</v>
      </c>
      <c r="Z24" s="46">
        <f>KURT(M7:M510)</f>
        <v>5.2205764208528622</v>
      </c>
      <c r="AA24" s="46">
        <f t="shared" ref="AA24:AD24" si="27">KURT(N7:N510)</f>
        <v>10.391075440211875</v>
      </c>
      <c r="AB24" s="46">
        <f t="shared" si="27"/>
        <v>8.9556533905522997</v>
      </c>
      <c r="AC24" s="46">
        <f t="shared" si="27"/>
        <v>11.606212513426794</v>
      </c>
      <c r="AD24" s="46">
        <f t="shared" si="27"/>
        <v>5.2844721887208541</v>
      </c>
    </row>
    <row r="25" spans="1:30" ht="16" thickBot="1" x14ac:dyDescent="0.25">
      <c r="A25" s="185">
        <v>42429</v>
      </c>
      <c r="B25">
        <v>90.629340999999997</v>
      </c>
      <c r="C25">
        <v>552.52002000000005</v>
      </c>
      <c r="D25">
        <v>47.129641999999997</v>
      </c>
      <c r="E25">
        <v>93.410004000000001</v>
      </c>
      <c r="F25">
        <v>71.017464000000004</v>
      </c>
      <c r="G25" s="86">
        <v>104.72499999999999</v>
      </c>
      <c r="H25">
        <f t="shared" si="1"/>
        <v>9491.1577362249991</v>
      </c>
      <c r="I25">
        <f t="shared" si="2"/>
        <v>57862.659094499999</v>
      </c>
      <c r="J25">
        <f t="shared" si="3"/>
        <v>4935.6517584499998</v>
      </c>
      <c r="K25">
        <f t="shared" si="4"/>
        <v>9782.3626688999993</v>
      </c>
      <c r="L25">
        <f t="shared" si="5"/>
        <v>7437.3039173999996</v>
      </c>
      <c r="M25" s="180">
        <f t="shared" si="8"/>
        <v>-1.2230115606757767E-2</v>
      </c>
      <c r="N25" s="178">
        <f t="shared" si="9"/>
        <v>-1.4850159798972222E-2</v>
      </c>
      <c r="O25" s="178">
        <f t="shared" si="10"/>
        <v>-1.8178026219258316E-2</v>
      </c>
      <c r="P25" s="178">
        <f t="shared" si="11"/>
        <v>-2.4622901842574769E-2</v>
      </c>
      <c r="Q25" s="179">
        <f t="shared" si="12"/>
        <v>-1.9995181529186359E-2</v>
      </c>
      <c r="R25" s="187">
        <f t="shared" si="13"/>
        <v>-1.2155631701025616E-2</v>
      </c>
      <c r="S25" s="187">
        <f t="shared" si="14"/>
        <v>-1.4740439966411046E-2</v>
      </c>
      <c r="T25" s="187">
        <f t="shared" si="15"/>
        <v>-1.8013802493937203E-2</v>
      </c>
      <c r="U25" s="187">
        <f t="shared" si="16"/>
        <v>-2.4322231046197688E-2</v>
      </c>
      <c r="V25" s="187">
        <f t="shared" si="17"/>
        <v>-1.9796603623166854E-2</v>
      </c>
      <c r="W25" s="188">
        <f t="shared" si="18"/>
        <v>-1.780574176614768E-2</v>
      </c>
      <c r="Y25" s="6"/>
      <c r="Z25" s="7"/>
      <c r="AA25" s="7"/>
      <c r="AB25" s="7"/>
      <c r="AC25" s="7"/>
      <c r="AD25" s="7"/>
    </row>
    <row r="26" spans="1:30" ht="16" thickBot="1" x14ac:dyDescent="0.25">
      <c r="A26" s="185">
        <v>42430</v>
      </c>
      <c r="B26">
        <v>94.228645</v>
      </c>
      <c r="C26">
        <v>579.03997800000002</v>
      </c>
      <c r="D26">
        <v>48.704338</v>
      </c>
      <c r="E26">
        <v>98.300003000000004</v>
      </c>
      <c r="F26">
        <v>71.848906999999997</v>
      </c>
      <c r="G26" s="86">
        <v>102.38800000000001</v>
      </c>
      <c r="H26">
        <f t="shared" si="1"/>
        <v>9647.8825042600001</v>
      </c>
      <c r="I26">
        <f t="shared" si="2"/>
        <v>59286.745267464008</v>
      </c>
      <c r="J26">
        <f t="shared" si="3"/>
        <v>4986.7397591440003</v>
      </c>
      <c r="K26">
        <f t="shared" si="4"/>
        <v>10064.740707164001</v>
      </c>
      <c r="L26">
        <f t="shared" si="5"/>
        <v>7356.4658899160004</v>
      </c>
      <c r="M26" s="180">
        <f t="shared" si="8"/>
        <v>1.6377861094078457E-2</v>
      </c>
      <c r="N26" s="178">
        <f t="shared" si="9"/>
        <v>2.4313505197285E-2</v>
      </c>
      <c r="O26" s="178">
        <f t="shared" si="10"/>
        <v>1.0297608606435419E-2</v>
      </c>
      <c r="P26" s="178">
        <f t="shared" si="11"/>
        <v>2.8457260370533626E-2</v>
      </c>
      <c r="Q26" s="179">
        <f t="shared" si="12"/>
        <v>-1.09287670592846E-2</v>
      </c>
      <c r="R26" s="187">
        <f t="shared" si="13"/>
        <v>1.651271345294663E-2</v>
      </c>
      <c r="S26" s="187">
        <f t="shared" si="14"/>
        <v>2.4611488570517016E-2</v>
      </c>
      <c r="T26" s="187">
        <f t="shared" si="15"/>
        <v>1.0350811441778936E-2</v>
      </c>
      <c r="U26" s="187">
        <f t="shared" si="16"/>
        <v>2.8866036541635831E-2</v>
      </c>
      <c r="V26" s="187">
        <f t="shared" si="17"/>
        <v>-1.0869265043058683E-2</v>
      </c>
      <c r="W26" s="188">
        <f t="shared" si="18"/>
        <v>1.3894356992763948E-2</v>
      </c>
      <c r="Y26" s="9" t="s">
        <v>34</v>
      </c>
      <c r="Z26" s="10" t="s">
        <v>35</v>
      </c>
      <c r="AA26" s="10" t="s">
        <v>36</v>
      </c>
      <c r="AB26" s="10" t="s">
        <v>37</v>
      </c>
      <c r="AC26" s="10" t="s">
        <v>38</v>
      </c>
      <c r="AD26" s="20" t="s">
        <v>39</v>
      </c>
    </row>
    <row r="27" spans="1:30" x14ac:dyDescent="0.2">
      <c r="A27" s="185">
        <v>42431</v>
      </c>
      <c r="B27">
        <v>94.434853000000004</v>
      </c>
      <c r="C27">
        <v>580.21002199999998</v>
      </c>
      <c r="D27">
        <v>49.047066000000001</v>
      </c>
      <c r="E27">
        <v>97.610000999999997</v>
      </c>
      <c r="F27">
        <v>73.016448999999994</v>
      </c>
      <c r="G27" s="86">
        <v>103.333</v>
      </c>
      <c r="H27">
        <f t="shared" si="1"/>
        <v>9758.2366650490003</v>
      </c>
      <c r="I27">
        <f t="shared" si="2"/>
        <v>59954.842203325999</v>
      </c>
      <c r="J27">
        <f t="shared" si="3"/>
        <v>5068.1804709779999</v>
      </c>
      <c r="K27">
        <f t="shared" si="4"/>
        <v>10086.334233333</v>
      </c>
      <c r="L27">
        <f t="shared" si="5"/>
        <v>7545.0087245169989</v>
      </c>
      <c r="M27" s="180">
        <f t="shared" si="8"/>
        <v>1.1373252875305086E-2</v>
      </c>
      <c r="N27" s="178">
        <f t="shared" si="9"/>
        <v>1.1205887831637978E-2</v>
      </c>
      <c r="O27" s="178">
        <f t="shared" si="10"/>
        <v>1.6199530372669052E-2</v>
      </c>
      <c r="P27" s="178">
        <f t="shared" si="11"/>
        <v>2.143164520796994E-3</v>
      </c>
      <c r="Q27" s="179">
        <f t="shared" si="12"/>
        <v>2.5306609132224215E-2</v>
      </c>
      <c r="R27" s="187">
        <f t="shared" si="13"/>
        <v>1.1438174204575309E-2</v>
      </c>
      <c r="S27" s="187">
        <f t="shared" si="14"/>
        <v>1.1268908975319252E-2</v>
      </c>
      <c r="T27" s="187">
        <f t="shared" si="15"/>
        <v>1.6331454169964402E-2</v>
      </c>
      <c r="U27" s="187">
        <f t="shared" si="16"/>
        <v>2.14546273940561E-3</v>
      </c>
      <c r="V27" s="187">
        <f t="shared" si="17"/>
        <v>2.5629539703221731E-2</v>
      </c>
      <c r="W27" s="188">
        <f t="shared" si="18"/>
        <v>1.336270795849726E-2</v>
      </c>
      <c r="Y27" s="11" t="s">
        <v>35</v>
      </c>
      <c r="Z27" s="60" cm="1">
        <f t="array" ref="Z27:AD31">MMULT(TRANSPOSE(M7:Q510),M7:Q510)/(COUNT(A7:A510)-1)</f>
        <v>2.1994453070934875E-4</v>
      </c>
      <c r="AA27" s="61">
        <v>1.3998539270465693E-4</v>
      </c>
      <c r="AB27" s="61">
        <v>1.2830537220296211E-4</v>
      </c>
      <c r="AC27" s="61">
        <v>1.4741433924716449E-4</v>
      </c>
      <c r="AD27" s="62">
        <v>9.5528672350695041E-5</v>
      </c>
    </row>
    <row r="28" spans="1:30" x14ac:dyDescent="0.2">
      <c r="A28" s="185">
        <v>42432</v>
      </c>
      <c r="B28">
        <v>95.137848000000005</v>
      </c>
      <c r="C28">
        <v>577.48999000000003</v>
      </c>
      <c r="D28">
        <v>48.491283000000003</v>
      </c>
      <c r="E28">
        <v>97.93</v>
      </c>
      <c r="F28">
        <v>73.272964000000002</v>
      </c>
      <c r="G28" s="86">
        <v>103.45399999999999</v>
      </c>
      <c r="H28">
        <f t="shared" si="1"/>
        <v>9842.3909269920005</v>
      </c>
      <c r="I28">
        <f t="shared" si="2"/>
        <v>59743.649425459997</v>
      </c>
      <c r="J28">
        <f t="shared" si="3"/>
        <v>5016.6171914819997</v>
      </c>
      <c r="K28">
        <f t="shared" si="4"/>
        <v>10131.25022</v>
      </c>
      <c r="L28">
        <f t="shared" si="5"/>
        <v>7580.3812176559995</v>
      </c>
      <c r="M28" s="180">
        <f t="shared" si="8"/>
        <v>8.5869473969374319E-3</v>
      </c>
      <c r="N28" s="178">
        <f t="shared" si="9"/>
        <v>-3.528749512899638E-3</v>
      </c>
      <c r="O28" s="178">
        <f t="shared" si="10"/>
        <v>-1.0226031410735203E-2</v>
      </c>
      <c r="P28" s="178">
        <f t="shared" si="11"/>
        <v>4.4432667678234224E-3</v>
      </c>
      <c r="Q28" s="179">
        <f t="shared" si="12"/>
        <v>4.6772424063148774E-3</v>
      </c>
      <c r="R28" s="187">
        <f t="shared" si="13"/>
        <v>8.6239209840456958E-3</v>
      </c>
      <c r="S28" s="187">
        <f t="shared" si="14"/>
        <v>-3.5225307932557101E-3</v>
      </c>
      <c r="T28" s="187">
        <f t="shared" si="15"/>
        <v>-1.017392332243648E-2</v>
      </c>
      <c r="U28" s="187">
        <f t="shared" si="16"/>
        <v>4.4531527141508757E-3</v>
      </c>
      <c r="V28" s="187">
        <f t="shared" si="17"/>
        <v>4.688197778229217E-3</v>
      </c>
      <c r="W28" s="188">
        <f t="shared" si="18"/>
        <v>8.1376347214672006E-4</v>
      </c>
      <c r="Y28" s="12" t="s">
        <v>36</v>
      </c>
      <c r="Z28" s="60">
        <v>1.3998539270465693E-4</v>
      </c>
      <c r="AA28" s="61">
        <v>2.7254497233658408E-4</v>
      </c>
      <c r="AB28" s="61">
        <v>1.623279867734412E-4</v>
      </c>
      <c r="AC28" s="61">
        <v>1.8269131946554944E-4</v>
      </c>
      <c r="AD28" s="62">
        <v>8.9567865848049107E-5</v>
      </c>
    </row>
    <row r="29" spans="1:30" x14ac:dyDescent="0.2">
      <c r="A29" s="185">
        <v>42433</v>
      </c>
      <c r="B29">
        <v>96.553184999999999</v>
      </c>
      <c r="C29">
        <v>575.14001499999995</v>
      </c>
      <c r="D29">
        <v>48.194870000000002</v>
      </c>
      <c r="E29">
        <v>101.58000199999999</v>
      </c>
      <c r="F29">
        <v>73.847892999999999</v>
      </c>
      <c r="G29" s="86">
        <v>102.331</v>
      </c>
      <c r="H29">
        <f t="shared" si="1"/>
        <v>9880.383974235001</v>
      </c>
      <c r="I29">
        <f t="shared" si="2"/>
        <v>58854.652874964995</v>
      </c>
      <c r="J29">
        <f t="shared" si="3"/>
        <v>4931.8292419700001</v>
      </c>
      <c r="K29">
        <f t="shared" si="4"/>
        <v>10394.783184661999</v>
      </c>
      <c r="L29">
        <f t="shared" si="5"/>
        <v>7556.9287385830003</v>
      </c>
      <c r="M29" s="180">
        <f t="shared" si="8"/>
        <v>3.8527128589915562E-3</v>
      </c>
      <c r="N29" s="178">
        <f t="shared" si="9"/>
        <v>-1.4992005519658048E-2</v>
      </c>
      <c r="O29" s="178">
        <f t="shared" si="10"/>
        <v>-1.7045878083974716E-2</v>
      </c>
      <c r="P29" s="178">
        <f t="shared" si="11"/>
        <v>2.5679335219239385E-2</v>
      </c>
      <c r="Q29" s="179">
        <f t="shared" si="12"/>
        <v>-3.0986348176504407E-3</v>
      </c>
      <c r="R29" s="187">
        <f t="shared" si="13"/>
        <v>3.8601440975898991E-3</v>
      </c>
      <c r="S29" s="187">
        <f t="shared" si="14"/>
        <v>-1.4880184907421339E-2</v>
      </c>
      <c r="T29" s="187">
        <f t="shared" si="15"/>
        <v>-1.690141907896937E-2</v>
      </c>
      <c r="U29" s="187">
        <f t="shared" si="16"/>
        <v>2.6011889839791101E-2</v>
      </c>
      <c r="V29" s="187">
        <f t="shared" si="17"/>
        <v>-3.09383900355492E-3</v>
      </c>
      <c r="W29" s="188">
        <f t="shared" si="18"/>
        <v>-1.0006818105129261E-3</v>
      </c>
      <c r="Y29" s="12" t="s">
        <v>37</v>
      </c>
      <c r="Z29" s="60">
        <v>1.2830537220296211E-4</v>
      </c>
      <c r="AA29" s="61">
        <v>1.623279867734412E-4</v>
      </c>
      <c r="AB29" s="61">
        <v>1.9722209845983378E-4</v>
      </c>
      <c r="AC29" s="61">
        <v>1.589087076130497E-4</v>
      </c>
      <c r="AD29" s="62">
        <v>9.6404799520154882E-5</v>
      </c>
    </row>
    <row r="30" spans="1:30" x14ac:dyDescent="0.2">
      <c r="A30" s="185">
        <v>42436</v>
      </c>
      <c r="B30">
        <v>95.484656999999999</v>
      </c>
      <c r="C30">
        <v>562.79998799999998</v>
      </c>
      <c r="D30">
        <v>47.268580999999998</v>
      </c>
      <c r="E30">
        <v>95.489998</v>
      </c>
      <c r="F30">
        <v>73.502930000000006</v>
      </c>
      <c r="G30" s="86">
        <v>101.995</v>
      </c>
      <c r="H30">
        <f t="shared" si="1"/>
        <v>9738.9575907150011</v>
      </c>
      <c r="I30">
        <f t="shared" si="2"/>
        <v>57402.784776059998</v>
      </c>
      <c r="J30">
        <f t="shared" si="3"/>
        <v>4821.1589190949999</v>
      </c>
      <c r="K30">
        <f t="shared" si="4"/>
        <v>9739.5023460100001</v>
      </c>
      <c r="L30">
        <f t="shared" si="5"/>
        <v>7496.9313453500008</v>
      </c>
      <c r="M30" s="180">
        <f t="shared" si="8"/>
        <v>-1.4417286407105026E-2</v>
      </c>
      <c r="N30" s="178">
        <f t="shared" si="9"/>
        <v>-2.4978076465807096E-2</v>
      </c>
      <c r="O30" s="178">
        <f t="shared" si="10"/>
        <v>-2.2695623423317084E-2</v>
      </c>
      <c r="P30" s="178">
        <f t="shared" si="11"/>
        <v>-6.5114040925778896E-2</v>
      </c>
      <c r="Q30" s="179">
        <f t="shared" si="12"/>
        <v>-7.9710732761416134E-3</v>
      </c>
      <c r="R30" s="187">
        <f t="shared" si="13"/>
        <v>-1.4313854996809476E-2</v>
      </c>
      <c r="S30" s="187">
        <f t="shared" si="14"/>
        <v>-2.4668705497073423E-2</v>
      </c>
      <c r="T30" s="187">
        <f t="shared" si="15"/>
        <v>-2.2440015143507564E-2</v>
      </c>
      <c r="U30" s="187">
        <f t="shared" si="16"/>
        <v>-6.3039394570431964E-2</v>
      </c>
      <c r="V30" s="187">
        <f t="shared" si="17"/>
        <v>-7.9393885146321445E-3</v>
      </c>
      <c r="W30" s="188">
        <f t="shared" si="18"/>
        <v>-2.6480271744490917E-2</v>
      </c>
      <c r="Y30" s="12" t="s">
        <v>38</v>
      </c>
      <c r="Z30" s="60">
        <v>1.4741433924716449E-4</v>
      </c>
      <c r="AA30" s="61">
        <v>1.8269131946554944E-4</v>
      </c>
      <c r="AB30" s="61">
        <v>1.589087076130497E-4</v>
      </c>
      <c r="AC30" s="61">
        <v>5.6886104044396734E-4</v>
      </c>
      <c r="AD30" s="62">
        <v>8.7637426071706523E-5</v>
      </c>
    </row>
    <row r="31" spans="1:30" ht="16" thickBot="1" x14ac:dyDescent="0.25">
      <c r="A31" s="185">
        <v>42437</v>
      </c>
      <c r="B31">
        <v>94.697304000000003</v>
      </c>
      <c r="C31">
        <v>560.26000999999997</v>
      </c>
      <c r="D31">
        <v>47.842880000000001</v>
      </c>
      <c r="E31">
        <v>96.230002999999996</v>
      </c>
      <c r="F31">
        <v>73.467567000000003</v>
      </c>
      <c r="G31" s="86">
        <v>103.75700000000001</v>
      </c>
      <c r="H31">
        <f t="shared" si="1"/>
        <v>9825.508171128</v>
      </c>
      <c r="I31">
        <f t="shared" si="2"/>
        <v>58130.897857570002</v>
      </c>
      <c r="J31">
        <f t="shared" si="3"/>
        <v>4964.0337001600001</v>
      </c>
      <c r="K31">
        <f t="shared" si="4"/>
        <v>9984.536421271001</v>
      </c>
      <c r="L31">
        <f t="shared" si="5"/>
        <v>7622.7743492190002</v>
      </c>
      <c r="M31" s="180">
        <f t="shared" si="8"/>
        <v>8.8477902835274527E-3</v>
      </c>
      <c r="N31" s="178">
        <f t="shared" si="9"/>
        <v>1.2604509866209172E-2</v>
      </c>
      <c r="O31" s="178">
        <f t="shared" si="10"/>
        <v>2.9204317423688501E-2</v>
      </c>
      <c r="P31" s="178">
        <f t="shared" si="11"/>
        <v>2.4847515765517029E-2</v>
      </c>
      <c r="Q31" s="179">
        <f t="shared" si="12"/>
        <v>1.6646608396068227E-2</v>
      </c>
      <c r="R31" s="187">
        <f t="shared" si="13"/>
        <v>8.8870476749498446E-3</v>
      </c>
      <c r="S31" s="187">
        <f t="shared" si="14"/>
        <v>1.2684281509172807E-2</v>
      </c>
      <c r="T31" s="187">
        <f t="shared" si="15"/>
        <v>2.9634945344597732E-2</v>
      </c>
      <c r="U31" s="187">
        <f t="shared" si="16"/>
        <v>2.515878805259331E-2</v>
      </c>
      <c r="V31" s="187">
        <f t="shared" si="17"/>
        <v>1.6785935214286573E-2</v>
      </c>
      <c r="W31" s="188">
        <f t="shared" si="18"/>
        <v>1.8630199559120056E-2</v>
      </c>
      <c r="Y31" s="13" t="s">
        <v>39</v>
      </c>
      <c r="Z31" s="63">
        <v>9.5528672350695041E-5</v>
      </c>
      <c r="AA31" s="64">
        <v>8.9567865848049107E-5</v>
      </c>
      <c r="AB31" s="64">
        <v>9.6404799520154882E-5</v>
      </c>
      <c r="AC31" s="64">
        <v>8.7637426071706523E-5</v>
      </c>
      <c r="AD31" s="65">
        <v>1.4558939439368867E-4</v>
      </c>
    </row>
    <row r="32" spans="1:30" x14ac:dyDescent="0.2">
      <c r="A32" s="185">
        <v>42438</v>
      </c>
      <c r="B32">
        <v>94.781654000000003</v>
      </c>
      <c r="C32">
        <v>559.46997099999999</v>
      </c>
      <c r="D32">
        <v>48.945174999999999</v>
      </c>
      <c r="E32">
        <v>98</v>
      </c>
      <c r="F32">
        <v>73.379112000000006</v>
      </c>
      <c r="G32" s="86">
        <v>101.07</v>
      </c>
      <c r="H32">
        <f t="shared" si="1"/>
        <v>9579.5817697799994</v>
      </c>
      <c r="I32">
        <f t="shared" si="2"/>
        <v>56545.629968969995</v>
      </c>
      <c r="J32">
        <f t="shared" si="3"/>
        <v>4946.8888372499996</v>
      </c>
      <c r="K32">
        <f t="shared" si="4"/>
        <v>9904.8599999999988</v>
      </c>
      <c r="L32">
        <f t="shared" si="5"/>
        <v>7416.4268498399997</v>
      </c>
      <c r="M32" s="180">
        <f t="shared" si="8"/>
        <v>-2.5347944239361944E-2</v>
      </c>
      <c r="N32" s="178">
        <f t="shared" si="9"/>
        <v>-2.7649404996146831E-2</v>
      </c>
      <c r="O32" s="178">
        <f t="shared" si="10"/>
        <v>-3.4597949782256029E-3</v>
      </c>
      <c r="P32" s="178">
        <f t="shared" si="11"/>
        <v>-8.0119925008110045E-3</v>
      </c>
      <c r="Q32" s="179">
        <f t="shared" si="12"/>
        <v>-2.7443006690359126E-2</v>
      </c>
      <c r="R32" s="187">
        <f t="shared" si="13"/>
        <v>-2.5029382405955238E-2</v>
      </c>
      <c r="S32" s="187">
        <f t="shared" si="14"/>
        <v>-2.7270658927102186E-2</v>
      </c>
      <c r="T32" s="187">
        <f t="shared" si="15"/>
        <v>-3.4538167840093173E-3</v>
      </c>
      <c r="U32" s="187">
        <f t="shared" si="16"/>
        <v>-7.9799820351458724E-3</v>
      </c>
      <c r="V32" s="187">
        <f t="shared" si="17"/>
        <v>-2.7069868518427555E-2</v>
      </c>
      <c r="W32" s="188">
        <f t="shared" si="18"/>
        <v>-1.8160741734128037E-2</v>
      </c>
      <c r="Y32" s="191"/>
      <c r="Z32" s="192"/>
      <c r="AA32" s="192"/>
      <c r="AB32" s="192"/>
      <c r="AC32" s="192"/>
      <c r="AD32" s="192"/>
    </row>
    <row r="33" spans="1:30" ht="16" thickBot="1" x14ac:dyDescent="0.25">
      <c r="A33" s="185">
        <v>42439</v>
      </c>
      <c r="B33">
        <v>94.828529000000003</v>
      </c>
      <c r="C33">
        <v>558.92999299999997</v>
      </c>
      <c r="D33">
        <v>48.213405999999999</v>
      </c>
      <c r="E33">
        <v>97.360000999999997</v>
      </c>
      <c r="F33">
        <v>72.777634000000006</v>
      </c>
      <c r="G33" s="86">
        <v>102.14700000000001</v>
      </c>
      <c r="H33">
        <f t="shared" si="1"/>
        <v>9686.4497517630007</v>
      </c>
      <c r="I33">
        <f t="shared" si="2"/>
        <v>57093.021994971001</v>
      </c>
      <c r="J33">
        <f t="shared" si="3"/>
        <v>4924.8547826820004</v>
      </c>
      <c r="K33">
        <f t="shared" si="4"/>
        <v>9945.032022147001</v>
      </c>
      <c r="L33">
        <f t="shared" si="5"/>
        <v>7434.016980198001</v>
      </c>
      <c r="M33" s="180">
        <f t="shared" si="8"/>
        <v>1.1094041650515696E-2</v>
      </c>
      <c r="N33" s="178">
        <f t="shared" si="9"/>
        <v>9.6339801699221218E-3</v>
      </c>
      <c r="O33" s="178">
        <f t="shared" si="10"/>
        <v>-4.4640728137669257E-3</v>
      </c>
      <c r="P33" s="178">
        <f t="shared" si="11"/>
        <v>4.0475864500292592E-3</v>
      </c>
      <c r="Q33" s="179">
        <f t="shared" si="12"/>
        <v>2.3689714308439088E-3</v>
      </c>
      <c r="R33" s="187">
        <f t="shared" si="13"/>
        <v>1.1155808734795693E-2</v>
      </c>
      <c r="S33" s="187">
        <f t="shared" si="14"/>
        <v>9.6805363438588008E-3</v>
      </c>
      <c r="T33" s="187">
        <f t="shared" si="15"/>
        <v>-4.4541236508253606E-3</v>
      </c>
      <c r="U33" s="187">
        <f t="shared" si="16"/>
        <v>4.0557889911621448E-3</v>
      </c>
      <c r="V33" s="187">
        <f t="shared" si="17"/>
        <v>2.3717796607649068E-3</v>
      </c>
      <c r="W33" s="188">
        <f t="shared" si="18"/>
        <v>4.5619580159512374E-3</v>
      </c>
      <c r="Y33" s="191"/>
      <c r="Z33" s="192"/>
      <c r="AA33" s="192"/>
      <c r="AB33" s="192"/>
      <c r="AC33" s="192"/>
      <c r="AD33" s="192"/>
    </row>
    <row r="34" spans="1:30" ht="16" thickBot="1" x14ac:dyDescent="0.25">
      <c r="A34" s="185">
        <v>42440</v>
      </c>
      <c r="B34">
        <v>95.850196999999994</v>
      </c>
      <c r="C34">
        <v>569.60998500000005</v>
      </c>
      <c r="D34">
        <v>49.158211000000001</v>
      </c>
      <c r="E34">
        <v>97.660004000000001</v>
      </c>
      <c r="F34">
        <v>72.308852999999999</v>
      </c>
      <c r="G34" s="86">
        <v>100.60899999999999</v>
      </c>
      <c r="H34">
        <f t="shared" si="1"/>
        <v>9643.3924699729996</v>
      </c>
      <c r="I34">
        <f t="shared" si="2"/>
        <v>57307.890980864999</v>
      </c>
      <c r="J34">
        <f t="shared" si="3"/>
        <v>4945.758450499</v>
      </c>
      <c r="K34">
        <f t="shared" si="4"/>
        <v>9825.4753424359988</v>
      </c>
      <c r="L34">
        <f t="shared" si="5"/>
        <v>7274.9213914769998</v>
      </c>
      <c r="M34" s="180">
        <f t="shared" si="8"/>
        <v>-4.4550133942878037E-3</v>
      </c>
      <c r="N34" s="178">
        <f t="shared" si="9"/>
        <v>3.7564252411607635E-3</v>
      </c>
      <c r="O34" s="178">
        <f t="shared" si="10"/>
        <v>4.235542123641264E-3</v>
      </c>
      <c r="P34" s="178">
        <f t="shared" si="11"/>
        <v>-1.2094594730512345E-2</v>
      </c>
      <c r="Q34" s="179">
        <f t="shared" si="12"/>
        <v>-2.1633348295246164E-2</v>
      </c>
      <c r="R34" s="187">
        <f t="shared" si="13"/>
        <v>-4.4451045422668244E-3</v>
      </c>
      <c r="S34" s="187">
        <f t="shared" si="14"/>
        <v>3.7634894490770603E-3</v>
      </c>
      <c r="T34" s="187">
        <f t="shared" si="15"/>
        <v>4.2445247097449984E-3</v>
      </c>
      <c r="U34" s="187">
        <f t="shared" si="16"/>
        <v>-1.2021749094900509E-2</v>
      </c>
      <c r="V34" s="187">
        <f t="shared" si="17"/>
        <v>-2.1401025736796708E-2</v>
      </c>
      <c r="W34" s="188">
        <f t="shared" si="18"/>
        <v>-5.971973043028397E-3</v>
      </c>
      <c r="Y34" s="18" t="s">
        <v>41</v>
      </c>
      <c r="Z34" s="19" t="s">
        <v>35</v>
      </c>
      <c r="AA34" s="10" t="s">
        <v>36</v>
      </c>
      <c r="AB34" s="10" t="s">
        <v>37</v>
      </c>
      <c r="AC34" s="10" t="s">
        <v>38</v>
      </c>
      <c r="AD34" s="20" t="s">
        <v>39</v>
      </c>
    </row>
    <row r="35" spans="1:30" x14ac:dyDescent="0.2">
      <c r="A35" s="185">
        <v>42443</v>
      </c>
      <c r="B35">
        <v>96.093909999999994</v>
      </c>
      <c r="C35">
        <v>573.36999500000002</v>
      </c>
      <c r="D35">
        <v>49.250838999999999</v>
      </c>
      <c r="E35">
        <v>98.129997000000003</v>
      </c>
      <c r="F35">
        <v>71.795829999999995</v>
      </c>
      <c r="G35" s="86">
        <v>100.068</v>
      </c>
      <c r="H35">
        <f t="shared" si="1"/>
        <v>9615.9253858799984</v>
      </c>
      <c r="I35">
        <f t="shared" si="2"/>
        <v>57375.988659659997</v>
      </c>
      <c r="J35">
        <f t="shared" si="3"/>
        <v>4928.4329570519994</v>
      </c>
      <c r="K35">
        <f t="shared" si="4"/>
        <v>9819.6725397959999</v>
      </c>
      <c r="L35">
        <f t="shared" si="5"/>
        <v>7184.4651164399993</v>
      </c>
      <c r="M35" s="180">
        <f t="shared" si="8"/>
        <v>-2.8523442959878091E-3</v>
      </c>
      <c r="N35" s="178">
        <f t="shared" si="9"/>
        <v>1.1875720809547234E-3</v>
      </c>
      <c r="O35" s="178">
        <f t="shared" si="10"/>
        <v>-3.5092516464314593E-3</v>
      </c>
      <c r="P35" s="178">
        <f t="shared" si="11"/>
        <v>-5.9076193710016632E-4</v>
      </c>
      <c r="Q35" s="179">
        <f t="shared" si="12"/>
        <v>-1.2511935420051835E-2</v>
      </c>
      <c r="R35" s="187">
        <f t="shared" si="13"/>
        <v>-2.8482802269560723E-3</v>
      </c>
      <c r="S35" s="187">
        <f t="shared" si="14"/>
        <v>1.1882775239056729E-3</v>
      </c>
      <c r="T35" s="187">
        <f t="shared" si="15"/>
        <v>-3.503101419207504E-3</v>
      </c>
      <c r="U35" s="187">
        <f t="shared" si="16"/>
        <v>-5.9058747162457127E-4</v>
      </c>
      <c r="V35" s="187">
        <f t="shared" si="17"/>
        <v>-1.2433986591659313E-2</v>
      </c>
      <c r="W35" s="188">
        <f t="shared" si="18"/>
        <v>-3.6375356371083582E-3</v>
      </c>
      <c r="Y35" s="190" t="s">
        <v>35</v>
      </c>
      <c r="Z35" s="50">
        <v>1</v>
      </c>
      <c r="AA35" s="53"/>
      <c r="AB35" s="53"/>
      <c r="AC35" s="53"/>
      <c r="AD35" s="53"/>
    </row>
    <row r="36" spans="1:30" x14ac:dyDescent="0.2">
      <c r="A36" s="185">
        <v>42444</v>
      </c>
      <c r="B36">
        <v>98.024780000000007</v>
      </c>
      <c r="C36">
        <v>577.02002000000005</v>
      </c>
      <c r="D36">
        <v>49.639876999999998</v>
      </c>
      <c r="E36">
        <v>97.860000999999997</v>
      </c>
      <c r="F36">
        <v>71.919662000000002</v>
      </c>
      <c r="G36" s="86">
        <v>100.309</v>
      </c>
      <c r="H36">
        <f t="shared" si="1"/>
        <v>9832.7676570200001</v>
      </c>
      <c r="I36">
        <f t="shared" si="2"/>
        <v>57880.301186180004</v>
      </c>
      <c r="J36">
        <f t="shared" si="3"/>
        <v>4979.3264219929997</v>
      </c>
      <c r="K36">
        <f t="shared" si="4"/>
        <v>9816.238840308999</v>
      </c>
      <c r="L36">
        <f t="shared" si="5"/>
        <v>7214.1893755580004</v>
      </c>
      <c r="M36" s="180">
        <f t="shared" si="8"/>
        <v>2.2299828227344252E-2</v>
      </c>
      <c r="N36" s="178">
        <f t="shared" si="9"/>
        <v>8.7512056078875421E-3</v>
      </c>
      <c r="O36" s="178">
        <f t="shared" si="10"/>
        <v>1.0273546343946047E-2</v>
      </c>
      <c r="P36" s="178">
        <f t="shared" si="11"/>
        <v>-3.4973671000365132E-4</v>
      </c>
      <c r="Q36" s="179">
        <f t="shared" si="12"/>
        <v>4.1287609699185253E-3</v>
      </c>
      <c r="R36" s="187">
        <f t="shared" si="13"/>
        <v>2.2550327965149601E-2</v>
      </c>
      <c r="S36" s="187">
        <f t="shared" si="14"/>
        <v>8.7896093522930405E-3</v>
      </c>
      <c r="T36" s="187">
        <f t="shared" si="15"/>
        <v>1.0326500407838115E-2</v>
      </c>
      <c r="U36" s="187">
        <f t="shared" si="16"/>
        <v>-3.4967555924958124E-4</v>
      </c>
      <c r="V36" s="187">
        <f t="shared" si="17"/>
        <v>4.1372960458787612E-3</v>
      </c>
      <c r="W36" s="188">
        <f t="shared" si="18"/>
        <v>9.0908116423819869E-3</v>
      </c>
      <c r="Y36" s="22" t="s">
        <v>36</v>
      </c>
      <c r="Z36" s="51">
        <f>CORREL(M7:M510, N7:N510)</f>
        <v>0.57110104176142618</v>
      </c>
      <c r="AA36" s="54">
        <v>1</v>
      </c>
      <c r="AB36" s="45"/>
      <c r="AC36" s="45"/>
      <c r="AD36" s="45"/>
    </row>
    <row r="37" spans="1:30" x14ac:dyDescent="0.2">
      <c r="A37" s="185">
        <v>42445</v>
      </c>
      <c r="B37">
        <v>99.327659999999995</v>
      </c>
      <c r="C37">
        <v>574.27002000000005</v>
      </c>
      <c r="D37">
        <v>50.343864000000004</v>
      </c>
      <c r="E37">
        <v>99.349997999999999</v>
      </c>
      <c r="F37">
        <v>71.946197999999995</v>
      </c>
      <c r="G37" s="86">
        <v>98.727999999999994</v>
      </c>
      <c r="H37">
        <f t="shared" si="1"/>
        <v>9806.4212164799992</v>
      </c>
      <c r="I37">
        <f t="shared" si="2"/>
        <v>56696.530534559999</v>
      </c>
      <c r="J37">
        <f t="shared" si="3"/>
        <v>4970.3490049920001</v>
      </c>
      <c r="K37">
        <f t="shared" si="4"/>
        <v>9808.626602544</v>
      </c>
      <c r="L37">
        <f t="shared" si="5"/>
        <v>7103.1042361439995</v>
      </c>
      <c r="M37" s="180">
        <f t="shared" si="8"/>
        <v>-2.6830493372032548E-3</v>
      </c>
      <c r="N37" s="178">
        <f t="shared" si="9"/>
        <v>-2.0664086386187077E-2</v>
      </c>
      <c r="O37" s="178">
        <f t="shared" si="10"/>
        <v>-1.8045652851880769E-3</v>
      </c>
      <c r="P37" s="178">
        <f t="shared" si="11"/>
        <v>-7.7577481169858542E-4</v>
      </c>
      <c r="Q37" s="179">
        <f t="shared" si="12"/>
        <v>-1.5517928399429943E-2</v>
      </c>
      <c r="R37" s="187">
        <f t="shared" si="13"/>
        <v>-2.6794531772741676E-3</v>
      </c>
      <c r="S37" s="187">
        <f t="shared" si="14"/>
        <v>-2.045204719671798E-2</v>
      </c>
      <c r="T37" s="187">
        <f t="shared" si="15"/>
        <v>-1.8029380362266628E-3</v>
      </c>
      <c r="U37" s="187">
        <f t="shared" si="16"/>
        <v>-7.7547397621790018E-4</v>
      </c>
      <c r="V37" s="187">
        <f t="shared" si="17"/>
        <v>-1.5398145741829615E-2</v>
      </c>
      <c r="W37" s="188">
        <f t="shared" si="18"/>
        <v>-8.2216116256532655E-3</v>
      </c>
      <c r="Y37" s="22" t="s">
        <v>37</v>
      </c>
      <c r="Z37" s="51">
        <f>CORREL(M7:M510, O7:O510)</f>
        <v>0.61555153974477428</v>
      </c>
      <c r="AA37" s="51">
        <f>CORREL(N7:N510, O7:O510)</f>
        <v>0.69974702193284577</v>
      </c>
      <c r="AB37" s="54">
        <v>1</v>
      </c>
      <c r="AC37" s="45"/>
      <c r="AD37" s="45"/>
    </row>
    <row r="38" spans="1:30" x14ac:dyDescent="0.2">
      <c r="A38" s="185">
        <v>42446</v>
      </c>
      <c r="B38">
        <v>99.168296999999995</v>
      </c>
      <c r="C38">
        <v>559.44000200000005</v>
      </c>
      <c r="D38">
        <v>50.631011999999998</v>
      </c>
      <c r="E38">
        <v>99.720000999999996</v>
      </c>
      <c r="F38">
        <v>73.193366999999995</v>
      </c>
      <c r="G38" s="86">
        <v>98.721000000000004</v>
      </c>
      <c r="H38">
        <f t="shared" si="1"/>
        <v>9789.9934481370001</v>
      </c>
      <c r="I38">
        <f t="shared" si="2"/>
        <v>55228.476437442005</v>
      </c>
      <c r="J38">
        <f t="shared" si="3"/>
        <v>4998.3441356519997</v>
      </c>
      <c r="K38">
        <f t="shared" si="4"/>
        <v>9844.4582187209999</v>
      </c>
      <c r="L38">
        <f t="shared" si="5"/>
        <v>7225.7223836069998</v>
      </c>
      <c r="M38" s="180">
        <f t="shared" si="8"/>
        <v>-1.6766099791605178E-3</v>
      </c>
      <c r="N38" s="178">
        <f t="shared" si="9"/>
        <v>-2.6234321240968968E-2</v>
      </c>
      <c r="O38" s="178">
        <f t="shared" si="10"/>
        <v>5.6166247391960964E-3</v>
      </c>
      <c r="P38" s="178">
        <f t="shared" si="11"/>
        <v>3.6464154309946355E-3</v>
      </c>
      <c r="Q38" s="179">
        <f t="shared" si="12"/>
        <v>1.7115308036324481E-2</v>
      </c>
      <c r="R38" s="187">
        <f t="shared" si="13"/>
        <v>-1.675205253817951E-3</v>
      </c>
      <c r="S38" s="187">
        <f t="shared" si="14"/>
        <v>-2.5893191052019059E-2</v>
      </c>
      <c r="T38" s="187">
        <f t="shared" si="15"/>
        <v>5.6324275482229824E-3</v>
      </c>
      <c r="U38" s="187">
        <f t="shared" si="16"/>
        <v>3.6530716917806284E-3</v>
      </c>
      <c r="V38" s="187">
        <f t="shared" si="17"/>
        <v>1.7262614117227834E-2</v>
      </c>
      <c r="W38" s="188">
        <f t="shared" si="18"/>
        <v>-2.0405658972111242E-4</v>
      </c>
      <c r="Y38" s="22" t="s">
        <v>38</v>
      </c>
      <c r="Z38" s="51">
        <f>CORREL(M7:M510, P7:P510)</f>
        <v>0.41569639944105152</v>
      </c>
      <c r="AA38" s="51">
        <f>CORREL(N7:N510, P7:P510)</f>
        <v>0.46170786641348271</v>
      </c>
      <c r="AB38" s="51">
        <f>CORREL(O7:O510, P7:P510)</f>
        <v>0.47335216907322109</v>
      </c>
      <c r="AC38" s="54">
        <v>1</v>
      </c>
      <c r="AD38" s="45"/>
    </row>
    <row r="39" spans="1:30" ht="16" thickBot="1" x14ac:dyDescent="0.25">
      <c r="A39" s="185">
        <v>42447</v>
      </c>
      <c r="B39">
        <v>99.280777</v>
      </c>
      <c r="C39">
        <v>552.080017</v>
      </c>
      <c r="D39">
        <v>49.547252999999998</v>
      </c>
      <c r="E39">
        <v>101.120003</v>
      </c>
      <c r="F39">
        <v>73.547165000000007</v>
      </c>
      <c r="G39" s="86">
        <v>99.191000000000003</v>
      </c>
      <c r="H39">
        <f t="shared" si="1"/>
        <v>9847.7595514069999</v>
      </c>
      <c r="I39">
        <f t="shared" si="2"/>
        <v>54761.368966246999</v>
      </c>
      <c r="J39">
        <f t="shared" si="3"/>
        <v>4914.6415723230002</v>
      </c>
      <c r="K39">
        <f t="shared" si="4"/>
        <v>10030.194217573</v>
      </c>
      <c r="L39">
        <f t="shared" si="5"/>
        <v>7295.2168435150006</v>
      </c>
      <c r="M39" s="180">
        <f t="shared" si="8"/>
        <v>5.8831852999997967E-3</v>
      </c>
      <c r="N39" s="178">
        <f t="shared" si="9"/>
        <v>-8.4936982625063093E-3</v>
      </c>
      <c r="O39" s="178">
        <f t="shared" si="10"/>
        <v>-1.6887859039605182E-2</v>
      </c>
      <c r="P39" s="178">
        <f t="shared" si="11"/>
        <v>1.8691285985956776E-2</v>
      </c>
      <c r="Q39" s="179">
        <f t="shared" si="12"/>
        <v>9.5716935929405413E-3</v>
      </c>
      <c r="R39" s="187">
        <f t="shared" si="13"/>
        <v>5.9005252226182522E-3</v>
      </c>
      <c r="S39" s="187">
        <f t="shared" si="14"/>
        <v>-8.4577287176137196E-3</v>
      </c>
      <c r="T39" s="187">
        <f t="shared" si="15"/>
        <v>-1.6746058506049846E-2</v>
      </c>
      <c r="U39" s="187">
        <f t="shared" si="16"/>
        <v>1.8867061520845295E-2</v>
      </c>
      <c r="V39" s="187">
        <f t="shared" si="17"/>
        <v>9.6176487579515899E-3</v>
      </c>
      <c r="W39" s="188">
        <f t="shared" si="18"/>
        <v>1.8362896555503142E-3</v>
      </c>
      <c r="Y39" s="23" t="s">
        <v>39</v>
      </c>
      <c r="Z39" s="52">
        <f>CORREL(M7:M510, Q7:Q510)</f>
        <v>0.5356571506162896</v>
      </c>
      <c r="AA39" s="52">
        <f>CORREL(N7:N510, Q7:Q510)</f>
        <v>0.45352566293156155</v>
      </c>
      <c r="AB39" s="52">
        <f>CORREL(O7:O510, Q7:Q510)</f>
        <v>0.57097798378385189</v>
      </c>
      <c r="AC39" s="52">
        <f>CORREL(P7:P510, Q7:Q510)</f>
        <v>0.30733936175833759</v>
      </c>
      <c r="AD39" s="57">
        <v>1</v>
      </c>
    </row>
    <row r="40" spans="1:30" x14ac:dyDescent="0.2">
      <c r="A40" s="185">
        <v>42450</v>
      </c>
      <c r="B40">
        <v>99.271407999999994</v>
      </c>
      <c r="C40">
        <v>553.97997999999995</v>
      </c>
      <c r="D40">
        <v>49.889980000000001</v>
      </c>
      <c r="E40">
        <v>101.05999799999999</v>
      </c>
      <c r="F40">
        <v>73.697533000000007</v>
      </c>
      <c r="G40" s="86">
        <v>97.462000000000003</v>
      </c>
      <c r="H40">
        <f t="shared" si="1"/>
        <v>9675.1899664960001</v>
      </c>
      <c r="I40">
        <f t="shared" si="2"/>
        <v>53991.99681076</v>
      </c>
      <c r="J40">
        <f t="shared" si="3"/>
        <v>4862.3772307600002</v>
      </c>
      <c r="K40">
        <f t="shared" si="4"/>
        <v>9849.5095250760005</v>
      </c>
      <c r="L40">
        <f t="shared" si="5"/>
        <v>7182.7089612460013</v>
      </c>
      <c r="M40" s="180">
        <f t="shared" si="8"/>
        <v>-1.7679099098813468E-2</v>
      </c>
      <c r="N40" s="178">
        <f t="shared" si="9"/>
        <v>-1.4149171119035436E-2</v>
      </c>
      <c r="O40" s="178">
        <f t="shared" si="10"/>
        <v>-1.0691365221976589E-2</v>
      </c>
      <c r="P40" s="178">
        <f t="shared" si="11"/>
        <v>-1.8178305916984997E-2</v>
      </c>
      <c r="Q40" s="179">
        <f t="shared" si="12"/>
        <v>-1.5542301927818759E-2</v>
      </c>
      <c r="R40" s="187">
        <f t="shared" si="13"/>
        <v>-1.7523740705706392E-2</v>
      </c>
      <c r="S40" s="187">
        <f t="shared" si="14"/>
        <v>-1.4049542040506935E-2</v>
      </c>
      <c r="T40" s="187">
        <f t="shared" si="15"/>
        <v>-1.0634415713513827E-2</v>
      </c>
      <c r="U40" s="187">
        <f t="shared" si="16"/>
        <v>-1.8014077153205885E-2</v>
      </c>
      <c r="V40" s="187">
        <f t="shared" si="17"/>
        <v>-1.5422143670617811E-2</v>
      </c>
      <c r="W40" s="188">
        <f t="shared" si="18"/>
        <v>-1.5128783856710171E-2</v>
      </c>
    </row>
    <row r="41" spans="1:30" x14ac:dyDescent="0.2">
      <c r="A41" s="185">
        <v>42451</v>
      </c>
      <c r="B41">
        <v>100.030655</v>
      </c>
      <c r="C41">
        <v>560.47997999999995</v>
      </c>
      <c r="D41">
        <v>50.084502999999998</v>
      </c>
      <c r="E41">
        <v>99.839995999999999</v>
      </c>
      <c r="F41">
        <v>73.184509000000006</v>
      </c>
      <c r="G41" s="86">
        <v>95.599000000000004</v>
      </c>
      <c r="H41">
        <f t="shared" si="1"/>
        <v>9562.8305873450008</v>
      </c>
      <c r="I41">
        <f t="shared" si="2"/>
        <v>53581.325608020001</v>
      </c>
      <c r="J41">
        <f t="shared" si="3"/>
        <v>4788.028402297</v>
      </c>
      <c r="K41">
        <f t="shared" si="4"/>
        <v>9544.6037776040012</v>
      </c>
      <c r="L41">
        <f t="shared" si="5"/>
        <v>6996.3658758910005</v>
      </c>
      <c r="M41" s="180">
        <f t="shared" si="8"/>
        <v>-1.1681103722329857E-2</v>
      </c>
      <c r="N41" s="178">
        <f t="shared" si="9"/>
        <v>-7.6352238374125785E-3</v>
      </c>
      <c r="O41" s="178">
        <f t="shared" si="10"/>
        <v>-1.5408740799794787E-2</v>
      </c>
      <c r="P41" s="178">
        <f t="shared" si="11"/>
        <v>-3.1445714209208935E-2</v>
      </c>
      <c r="Q41" s="179">
        <f t="shared" si="12"/>
        <v>-2.6285750898008827E-2</v>
      </c>
      <c r="R41" s="187">
        <f t="shared" si="13"/>
        <v>-1.1613144500530335E-2</v>
      </c>
      <c r="S41" s="187">
        <f t="shared" si="14"/>
        <v>-7.6061495591538634E-3</v>
      </c>
      <c r="T41" s="187">
        <f t="shared" si="15"/>
        <v>-1.5290633559375105E-2</v>
      </c>
      <c r="U41" s="187">
        <f t="shared" si="16"/>
        <v>-3.0956439678111448E-2</v>
      </c>
      <c r="V41" s="187">
        <f t="shared" si="17"/>
        <v>-2.59432877428846E-2</v>
      </c>
      <c r="W41" s="188">
        <f t="shared" si="18"/>
        <v>-1.8281931008011072E-2</v>
      </c>
    </row>
    <row r="42" spans="1:30" x14ac:dyDescent="0.2">
      <c r="A42" s="185">
        <v>42452</v>
      </c>
      <c r="B42">
        <v>99.477622999999994</v>
      </c>
      <c r="C42">
        <v>569.63000499999998</v>
      </c>
      <c r="D42">
        <v>49.991878999999997</v>
      </c>
      <c r="E42">
        <v>99.589995999999999</v>
      </c>
      <c r="F42">
        <v>73.255279999999999</v>
      </c>
      <c r="G42" s="86">
        <v>96.933999999999997</v>
      </c>
      <c r="H42">
        <f t="shared" si="1"/>
        <v>9642.7639078819993</v>
      </c>
      <c r="I42">
        <f t="shared" si="2"/>
        <v>55216.514904669995</v>
      </c>
      <c r="J42">
        <f t="shared" si="3"/>
        <v>4845.9127989859999</v>
      </c>
      <c r="K42">
        <f t="shared" si="4"/>
        <v>9653.656672264</v>
      </c>
      <c r="L42">
        <f t="shared" si="5"/>
        <v>7100.9273115199994</v>
      </c>
      <c r="M42" s="180">
        <f t="shared" si="8"/>
        <v>8.3240101834863786E-3</v>
      </c>
      <c r="N42" s="178">
        <f t="shared" si="9"/>
        <v>3.0061487057399635E-2</v>
      </c>
      <c r="O42" s="178">
        <f t="shared" si="10"/>
        <v>1.2016908147869871E-2</v>
      </c>
      <c r="P42" s="178">
        <f t="shared" si="11"/>
        <v>1.1360828016953565E-2</v>
      </c>
      <c r="Q42" s="179">
        <f t="shared" si="12"/>
        <v>1.4834529117427532E-2</v>
      </c>
      <c r="R42" s="187">
        <f t="shared" si="13"/>
        <v>8.3587510838870754E-3</v>
      </c>
      <c r="S42" s="187">
        <f t="shared" si="14"/>
        <v>3.0517895518531946E-2</v>
      </c>
      <c r="T42" s="187">
        <f t="shared" si="15"/>
        <v>1.2089401278662123E-2</v>
      </c>
      <c r="U42" s="187">
        <f t="shared" si="16"/>
        <v>1.1425607306600484E-2</v>
      </c>
      <c r="V42" s="187">
        <f t="shared" si="17"/>
        <v>1.494510685744873E-2</v>
      </c>
      <c r="W42" s="188">
        <f t="shared" si="18"/>
        <v>1.5467352409026074E-2</v>
      </c>
    </row>
    <row r="43" spans="1:30" x14ac:dyDescent="0.2">
      <c r="A43" s="185">
        <v>42453</v>
      </c>
      <c r="B43">
        <v>99.046454999999995</v>
      </c>
      <c r="C43">
        <v>582.95001200000002</v>
      </c>
      <c r="D43">
        <v>50.214188</v>
      </c>
      <c r="E43">
        <v>98.360000999999997</v>
      </c>
      <c r="F43">
        <v>73.317183999999997</v>
      </c>
      <c r="G43" s="86">
        <v>97.549000000000007</v>
      </c>
      <c r="H43">
        <f t="shared" si="1"/>
        <v>9661.8826387949994</v>
      </c>
      <c r="I43">
        <f t="shared" si="2"/>
        <v>56866.190720588005</v>
      </c>
      <c r="J43">
        <f t="shared" si="3"/>
        <v>4898.3438252120004</v>
      </c>
      <c r="K43">
        <f t="shared" si="4"/>
        <v>9594.9197375490003</v>
      </c>
      <c r="L43">
        <f t="shared" si="5"/>
        <v>7152.0179820160001</v>
      </c>
      <c r="M43" s="180">
        <f t="shared" si="8"/>
        <v>1.9807394160289396E-3</v>
      </c>
      <c r="N43" s="178">
        <f t="shared" si="9"/>
        <v>2.943888525310134E-2</v>
      </c>
      <c r="O43" s="178">
        <f t="shared" si="10"/>
        <v>1.0761525327603364E-2</v>
      </c>
      <c r="P43" s="178">
        <f t="shared" si="11"/>
        <v>-6.1030089475202125E-3</v>
      </c>
      <c r="Q43" s="179">
        <f t="shared" si="12"/>
        <v>7.1691693568117516E-3</v>
      </c>
      <c r="R43" s="187">
        <f t="shared" si="13"/>
        <v>1.9827023761695936E-3</v>
      </c>
      <c r="S43" s="187">
        <f t="shared" si="14"/>
        <v>2.9876492907350928E-2</v>
      </c>
      <c r="T43" s="187">
        <f t="shared" si="15"/>
        <v>1.0819638817473491E-2</v>
      </c>
      <c r="U43" s="187">
        <f t="shared" si="16"/>
        <v>-6.084423416854807E-3</v>
      </c>
      <c r="V43" s="187">
        <f t="shared" si="17"/>
        <v>7.1949293739586844E-3</v>
      </c>
      <c r="W43" s="188">
        <f t="shared" si="18"/>
        <v>8.7578680116195788E-3</v>
      </c>
    </row>
    <row r="44" spans="1:30" x14ac:dyDescent="0.2">
      <c r="A44" s="185">
        <v>42457</v>
      </c>
      <c r="B44">
        <v>98.596549999999993</v>
      </c>
      <c r="C44">
        <v>579.86999500000002</v>
      </c>
      <c r="D44">
        <v>49.593563000000003</v>
      </c>
      <c r="E44">
        <v>101.209999</v>
      </c>
      <c r="F44">
        <v>73.078377000000003</v>
      </c>
      <c r="G44" s="86">
        <v>98.006</v>
      </c>
      <c r="H44">
        <f t="shared" si="1"/>
        <v>9663.0534792999988</v>
      </c>
      <c r="I44">
        <f t="shared" si="2"/>
        <v>56830.738729969999</v>
      </c>
      <c r="J44">
        <f t="shared" si="3"/>
        <v>4860.4667353780005</v>
      </c>
      <c r="K44">
        <f t="shared" si="4"/>
        <v>9919.1871619939993</v>
      </c>
      <c r="L44">
        <f t="shared" si="5"/>
        <v>7162.1194162620004</v>
      </c>
      <c r="M44" s="180">
        <f t="shared" si="8"/>
        <v>1.2117406228694477E-4</v>
      </c>
      <c r="N44" s="178">
        <f t="shared" si="9"/>
        <v>-6.2362267720476861E-4</v>
      </c>
      <c r="O44" s="178">
        <f t="shared" si="10"/>
        <v>-7.7626837415110126E-3</v>
      </c>
      <c r="P44" s="178">
        <f t="shared" si="11"/>
        <v>3.3237214228540007E-2</v>
      </c>
      <c r="Q44" s="179">
        <f t="shared" si="12"/>
        <v>1.4113928966586835E-3</v>
      </c>
      <c r="R44" s="187">
        <f t="shared" si="13"/>
        <v>1.211814041601168E-4</v>
      </c>
      <c r="S44" s="187">
        <f t="shared" si="14"/>
        <v>-6.234282649984419E-4</v>
      </c>
      <c r="T44" s="187">
        <f t="shared" si="15"/>
        <v>-7.7326319232726721E-3</v>
      </c>
      <c r="U44" s="187">
        <f t="shared" si="16"/>
        <v>3.3795741216677694E-2</v>
      </c>
      <c r="V44" s="187">
        <f t="shared" si="17"/>
        <v>1.4123893803679873E-3</v>
      </c>
      <c r="W44" s="188">
        <f t="shared" si="18"/>
        <v>5.3946503625869361E-3</v>
      </c>
    </row>
    <row r="45" spans="1:30" x14ac:dyDescent="0.2">
      <c r="A45" s="185">
        <v>42458</v>
      </c>
      <c r="B45">
        <v>100.930466</v>
      </c>
      <c r="C45">
        <v>593.85998500000005</v>
      </c>
      <c r="D45">
        <v>50.677326000000001</v>
      </c>
      <c r="E45">
        <v>104.129997</v>
      </c>
      <c r="F45">
        <v>73.237594999999999</v>
      </c>
      <c r="G45" s="86">
        <v>98.307000000000002</v>
      </c>
      <c r="H45">
        <f t="shared" si="1"/>
        <v>9922.1713210620001</v>
      </c>
      <c r="I45">
        <f t="shared" si="2"/>
        <v>58380.593545395008</v>
      </c>
      <c r="J45">
        <f t="shared" si="3"/>
        <v>4981.9358870820006</v>
      </c>
      <c r="K45">
        <f t="shared" si="4"/>
        <v>10236.707615079</v>
      </c>
      <c r="L45">
        <f t="shared" si="5"/>
        <v>7199.7682516650002</v>
      </c>
      <c r="M45" s="180">
        <f t="shared" si="8"/>
        <v>2.6462087074421332E-2</v>
      </c>
      <c r="N45" s="178">
        <f t="shared" si="9"/>
        <v>2.6906178136419719E-2</v>
      </c>
      <c r="O45" s="178">
        <f t="shared" si="10"/>
        <v>2.4684078458260542E-2</v>
      </c>
      <c r="P45" s="178">
        <f t="shared" si="11"/>
        <v>3.150906732270007E-2</v>
      </c>
      <c r="Q45" s="179">
        <f t="shared" si="12"/>
        <v>5.2428932065452264E-3</v>
      </c>
      <c r="R45" s="187">
        <f t="shared" si="13"/>
        <v>2.6815316951011227E-2</v>
      </c>
      <c r="S45" s="187">
        <f t="shared" si="14"/>
        <v>2.7271417723234433E-2</v>
      </c>
      <c r="T45" s="187">
        <f t="shared" si="15"/>
        <v>2.4991252551912251E-2</v>
      </c>
      <c r="U45" s="187">
        <f t="shared" si="16"/>
        <v>3.2010733127569212E-2</v>
      </c>
      <c r="V45" s="187">
        <f t="shared" si="17"/>
        <v>5.2566612220282119E-3</v>
      </c>
      <c r="W45" s="188">
        <f t="shared" si="18"/>
        <v>2.3269076315151072E-2</v>
      </c>
    </row>
    <row r="46" spans="1:30" x14ac:dyDescent="0.2">
      <c r="A46" s="185">
        <v>42459</v>
      </c>
      <c r="B46">
        <v>102.69261899999999</v>
      </c>
      <c r="C46">
        <v>598.69000200000005</v>
      </c>
      <c r="D46">
        <v>50.992271000000002</v>
      </c>
      <c r="E46">
        <v>102.19000200000001</v>
      </c>
      <c r="F46">
        <v>73.131454000000005</v>
      </c>
      <c r="G46" s="86">
        <v>98.215000000000003</v>
      </c>
      <c r="H46">
        <f t="shared" si="1"/>
        <v>10085.955575085</v>
      </c>
      <c r="I46">
        <f t="shared" si="2"/>
        <v>58800.338546430008</v>
      </c>
      <c r="J46">
        <f t="shared" si="3"/>
        <v>5008.2058962650008</v>
      </c>
      <c r="K46">
        <f t="shared" si="4"/>
        <v>10036.591046430001</v>
      </c>
      <c r="L46">
        <f t="shared" si="5"/>
        <v>7182.605754610001</v>
      </c>
      <c r="M46" s="180">
        <f t="shared" si="8"/>
        <v>1.6372138516067374E-2</v>
      </c>
      <c r="N46" s="178">
        <f t="shared" si="9"/>
        <v>7.1640801756975639E-3</v>
      </c>
      <c r="O46" s="178">
        <f t="shared" si="10"/>
        <v>5.2591985786060759E-3</v>
      </c>
      <c r="P46" s="178">
        <f t="shared" si="11"/>
        <v>-1.9742526547544555E-2</v>
      </c>
      <c r="Q46" s="179">
        <f t="shared" si="12"/>
        <v>-2.3866025447248033E-3</v>
      </c>
      <c r="R46" s="187">
        <f t="shared" si="13"/>
        <v>1.6506896396288905E-2</v>
      </c>
      <c r="S46" s="187">
        <f t="shared" si="14"/>
        <v>7.1898035895887067E-3</v>
      </c>
      <c r="T46" s="187">
        <f t="shared" si="15"/>
        <v>5.2730524395381067E-3</v>
      </c>
      <c r="U46" s="187">
        <f t="shared" si="16"/>
        <v>-1.9548919063998697E-2</v>
      </c>
      <c r="V46" s="187">
        <f t="shared" si="17"/>
        <v>-2.3837568731507803E-3</v>
      </c>
      <c r="W46" s="188">
        <f t="shared" si="18"/>
        <v>1.4074152976532479E-3</v>
      </c>
    </row>
    <row r="47" spans="1:30" x14ac:dyDescent="0.2">
      <c r="A47" s="185">
        <v>42460</v>
      </c>
      <c r="B47">
        <v>102.158356</v>
      </c>
      <c r="C47">
        <v>593.64001499999995</v>
      </c>
      <c r="D47">
        <v>51.158993000000002</v>
      </c>
      <c r="E47">
        <v>102.230003</v>
      </c>
      <c r="F47">
        <v>72.804175999999998</v>
      </c>
      <c r="G47" s="86">
        <v>96.221000000000004</v>
      </c>
      <c r="H47">
        <f t="shared" si="1"/>
        <v>9829.7791726760006</v>
      </c>
      <c r="I47">
        <f t="shared" si="2"/>
        <v>57120.635883315001</v>
      </c>
      <c r="J47">
        <f t="shared" si="3"/>
        <v>4922.5694654530007</v>
      </c>
      <c r="K47">
        <f t="shared" si="4"/>
        <v>9836.6731186630004</v>
      </c>
      <c r="L47">
        <f t="shared" si="5"/>
        <v>7005.2906188960005</v>
      </c>
      <c r="M47" s="180">
        <f t="shared" si="8"/>
        <v>-2.5727449757382594E-2</v>
      </c>
      <c r="N47" s="178">
        <f t="shared" si="9"/>
        <v>-2.8982162100012414E-2</v>
      </c>
      <c r="O47" s="178">
        <f t="shared" si="10"/>
        <v>-1.7247103168664797E-2</v>
      </c>
      <c r="P47" s="178">
        <f t="shared" si="11"/>
        <v>-2.0119963200206571E-2</v>
      </c>
      <c r="Q47" s="179">
        <f t="shared" si="12"/>
        <v>-2.4996569410799061E-2</v>
      </c>
      <c r="R47" s="187">
        <f t="shared" si="13"/>
        <v>-2.5399318934323185E-2</v>
      </c>
      <c r="S47" s="187">
        <f t="shared" si="14"/>
        <v>-2.8566207349106983E-2</v>
      </c>
      <c r="T47" s="187">
        <f t="shared" si="15"/>
        <v>-1.7099223271923716E-2</v>
      </c>
      <c r="U47" s="187">
        <f t="shared" si="16"/>
        <v>-1.9918907410112263E-2</v>
      </c>
      <c r="V47" s="187">
        <f t="shared" si="17"/>
        <v>-2.4686742078276334E-2</v>
      </c>
      <c r="W47" s="188">
        <f t="shared" si="18"/>
        <v>-2.3134079808748497E-2</v>
      </c>
    </row>
    <row r="48" spans="1:30" x14ac:dyDescent="0.2">
      <c r="A48" s="185">
        <v>42461</v>
      </c>
      <c r="B48">
        <v>103.095665</v>
      </c>
      <c r="C48">
        <v>598.5</v>
      </c>
      <c r="D48">
        <v>51.473945999999998</v>
      </c>
      <c r="E48">
        <v>105.699997</v>
      </c>
      <c r="F48">
        <v>73.883278000000004</v>
      </c>
      <c r="G48" s="86">
        <v>96.278000000000006</v>
      </c>
      <c r="H48">
        <f t="shared" si="1"/>
        <v>9925.8444348699995</v>
      </c>
      <c r="I48">
        <f t="shared" si="2"/>
        <v>57622.383000000002</v>
      </c>
      <c r="J48">
        <f t="shared" si="3"/>
        <v>4955.8085729880004</v>
      </c>
      <c r="K48">
        <f t="shared" si="4"/>
        <v>10176.584311166</v>
      </c>
      <c r="L48">
        <f t="shared" si="5"/>
        <v>7113.3342392840004</v>
      </c>
      <c r="M48" s="180">
        <f t="shared" si="8"/>
        <v>9.7254352774001629E-3</v>
      </c>
      <c r="N48" s="178">
        <f t="shared" si="9"/>
        <v>8.7456355885074319E-3</v>
      </c>
      <c r="O48" s="178">
        <f t="shared" si="10"/>
        <v>6.7296944603922673E-3</v>
      </c>
      <c r="P48" s="178">
        <f t="shared" si="11"/>
        <v>3.3971869265398004E-2</v>
      </c>
      <c r="Q48" s="179">
        <f t="shared" si="12"/>
        <v>1.5305418285287626E-2</v>
      </c>
      <c r="R48" s="187">
        <f t="shared" si="13"/>
        <v>9.772881008459796E-3</v>
      </c>
      <c r="S48" s="187">
        <f t="shared" si="14"/>
        <v>8.7839903902673776E-3</v>
      </c>
      <c r="T48" s="187">
        <f t="shared" si="15"/>
        <v>6.7523897363510011E-3</v>
      </c>
      <c r="U48" s="187">
        <f t="shared" si="16"/>
        <v>3.4555503512472108E-2</v>
      </c>
      <c r="V48" s="187">
        <f t="shared" si="17"/>
        <v>1.542314605714774E-2</v>
      </c>
      <c r="W48" s="188">
        <f t="shared" si="18"/>
        <v>1.5057582140939605E-2</v>
      </c>
    </row>
    <row r="49" spans="1:23" x14ac:dyDescent="0.2">
      <c r="A49" s="185">
        <v>42464</v>
      </c>
      <c r="B49">
        <v>104.154839</v>
      </c>
      <c r="C49">
        <v>593.19000200000005</v>
      </c>
      <c r="D49">
        <v>51.344265</v>
      </c>
      <c r="E49">
        <v>104.349998</v>
      </c>
      <c r="F49">
        <v>73.600243000000006</v>
      </c>
      <c r="G49" s="86">
        <v>97.816000000000003</v>
      </c>
      <c r="H49">
        <f t="shared" si="1"/>
        <v>10188.009731623999</v>
      </c>
      <c r="I49">
        <f t="shared" si="2"/>
        <v>58023.473235632009</v>
      </c>
      <c r="J49">
        <f t="shared" si="3"/>
        <v>5022.2906252399998</v>
      </c>
      <c r="K49">
        <f t="shared" si="4"/>
        <v>10207.099404368</v>
      </c>
      <c r="L49">
        <f t="shared" si="5"/>
        <v>7199.2813692880009</v>
      </c>
      <c r="M49" s="180">
        <f t="shared" si="8"/>
        <v>2.6069607768296057E-2</v>
      </c>
      <c r="N49" s="178">
        <f t="shared" si="9"/>
        <v>6.9365536633525125E-3</v>
      </c>
      <c r="O49" s="178">
        <f t="shared" si="10"/>
        <v>1.3325791763290342E-2</v>
      </c>
      <c r="P49" s="178">
        <f t="shared" si="11"/>
        <v>2.9940727518958763E-3</v>
      </c>
      <c r="Q49" s="179">
        <f t="shared" si="12"/>
        <v>1.2010126654564707E-2</v>
      </c>
      <c r="R49" s="187">
        <f t="shared" si="13"/>
        <v>2.6412392262868772E-2</v>
      </c>
      <c r="S49" s="187">
        <f t="shared" si="14"/>
        <v>6.9606672745902839E-3</v>
      </c>
      <c r="T49" s="187">
        <f t="shared" si="15"/>
        <v>1.341497583550034E-2</v>
      </c>
      <c r="U49" s="187">
        <f t="shared" si="16"/>
        <v>2.998559464448072E-3</v>
      </c>
      <c r="V49" s="187">
        <f t="shared" si="17"/>
        <v>1.2082537824435411E-2</v>
      </c>
      <c r="W49" s="188">
        <f t="shared" si="18"/>
        <v>1.2373826532368577E-2</v>
      </c>
    </row>
    <row r="50" spans="1:23" x14ac:dyDescent="0.2">
      <c r="A50" s="185">
        <v>42465</v>
      </c>
      <c r="B50">
        <v>102.926964</v>
      </c>
      <c r="C50">
        <v>586.14001499999995</v>
      </c>
      <c r="D50">
        <v>50.538390999999997</v>
      </c>
      <c r="E50">
        <v>104.94000200000001</v>
      </c>
      <c r="F50">
        <v>73.555999999999997</v>
      </c>
      <c r="G50" s="86">
        <v>97.069000000000003</v>
      </c>
      <c r="H50">
        <f t="shared" si="1"/>
        <v>9991.017468516</v>
      </c>
      <c r="I50">
        <f t="shared" si="2"/>
        <v>56896.025116034994</v>
      </c>
      <c r="J50">
        <f t="shared" si="3"/>
        <v>4905.7110759790003</v>
      </c>
      <c r="K50">
        <f t="shared" si="4"/>
        <v>10186.421054138002</v>
      </c>
      <c r="L50">
        <f t="shared" si="5"/>
        <v>7140.0073640000001</v>
      </c>
      <c r="M50" s="180">
        <f t="shared" si="8"/>
        <v>-1.9525076146772902E-2</v>
      </c>
      <c r="N50" s="178">
        <f t="shared" si="9"/>
        <v>-1.9622158303236027E-2</v>
      </c>
      <c r="O50" s="178">
        <f t="shared" si="10"/>
        <v>-2.348607735032596E-2</v>
      </c>
      <c r="P50" s="178">
        <f t="shared" si="11"/>
        <v>-2.0279340547153251E-3</v>
      </c>
      <c r="Q50" s="179">
        <f t="shared" si="12"/>
        <v>-8.2674034960567629E-3</v>
      </c>
      <c r="R50" s="187">
        <f t="shared" si="13"/>
        <v>-1.9335696401675678E-2</v>
      </c>
      <c r="S50" s="187">
        <f t="shared" si="14"/>
        <v>-1.9430896785831375E-2</v>
      </c>
      <c r="T50" s="187">
        <f t="shared" si="15"/>
        <v>-2.3212425954626744E-2</v>
      </c>
      <c r="U50" s="187">
        <f t="shared" si="16"/>
        <v>-2.0258791857312151E-3</v>
      </c>
      <c r="V50" s="187">
        <f t="shared" si="17"/>
        <v>-8.2333225008905195E-3</v>
      </c>
      <c r="W50" s="188">
        <f t="shared" si="18"/>
        <v>-1.444764416575111E-2</v>
      </c>
    </row>
    <row r="51" spans="1:23" x14ac:dyDescent="0.2">
      <c r="A51" s="185">
        <v>42466</v>
      </c>
      <c r="B51">
        <v>104.00485999999999</v>
      </c>
      <c r="C51">
        <v>602.080017</v>
      </c>
      <c r="D51">
        <v>51.057102</v>
      </c>
      <c r="E51">
        <v>104.83000199999999</v>
      </c>
      <c r="F51">
        <v>74.130943000000002</v>
      </c>
      <c r="G51" s="86">
        <v>95.65</v>
      </c>
      <c r="H51">
        <f t="shared" si="1"/>
        <v>9948.0648590000001</v>
      </c>
      <c r="I51">
        <f t="shared" si="2"/>
        <v>57588.953626050003</v>
      </c>
      <c r="J51">
        <f t="shared" si="3"/>
        <v>4883.6118063000004</v>
      </c>
      <c r="K51">
        <f t="shared" si="4"/>
        <v>10026.989691299999</v>
      </c>
      <c r="L51">
        <f t="shared" si="5"/>
        <v>7090.6246979500011</v>
      </c>
      <c r="M51" s="180">
        <f t="shared" si="8"/>
        <v>-4.3083904516558243E-3</v>
      </c>
      <c r="N51" s="178">
        <f t="shared" si="9"/>
        <v>1.2105290655737158E-2</v>
      </c>
      <c r="O51" s="178">
        <f t="shared" si="10"/>
        <v>-4.5149817788189975E-3</v>
      </c>
      <c r="P51" s="178">
        <f t="shared" si="11"/>
        <v>-1.5775137714864794E-2</v>
      </c>
      <c r="Q51" s="179">
        <f t="shared" si="12"/>
        <v>-6.9403613359429401E-3</v>
      </c>
      <c r="R51" s="187">
        <f t="shared" si="13"/>
        <v>-4.2991226520575623E-3</v>
      </c>
      <c r="S51" s="187">
        <f t="shared" si="14"/>
        <v>1.2178856231201296E-2</v>
      </c>
      <c r="T51" s="187">
        <f t="shared" si="15"/>
        <v>-4.5048045709845871E-3</v>
      </c>
      <c r="U51" s="187">
        <f t="shared" si="16"/>
        <v>-1.56513619445602E-2</v>
      </c>
      <c r="V51" s="187">
        <f t="shared" si="17"/>
        <v>-6.9163326495973888E-3</v>
      </c>
      <c r="W51" s="188">
        <f t="shared" si="18"/>
        <v>-3.8385531171996885E-3</v>
      </c>
    </row>
    <row r="52" spans="1:23" x14ac:dyDescent="0.2">
      <c r="A52" s="185">
        <v>42467</v>
      </c>
      <c r="B52">
        <v>101.736557</v>
      </c>
      <c r="C52">
        <v>591.42999299999997</v>
      </c>
      <c r="D52">
        <v>50.445762999999999</v>
      </c>
      <c r="E52">
        <v>104.449997</v>
      </c>
      <c r="F52">
        <v>73.626784999999998</v>
      </c>
      <c r="G52" s="86">
        <v>95.823999999999998</v>
      </c>
      <c r="H52">
        <f t="shared" si="1"/>
        <v>9748.8038379680002</v>
      </c>
      <c r="I52">
        <f t="shared" si="2"/>
        <v>56673.187649231993</v>
      </c>
      <c r="J52">
        <f t="shared" si="3"/>
        <v>4833.9147937119997</v>
      </c>
      <c r="K52">
        <f t="shared" si="4"/>
        <v>10008.816512527999</v>
      </c>
      <c r="L52">
        <f t="shared" si="5"/>
        <v>7055.2130458399997</v>
      </c>
      <c r="M52" s="180">
        <f t="shared" si="8"/>
        <v>-2.0233451524667174E-2</v>
      </c>
      <c r="N52" s="178">
        <f t="shared" si="9"/>
        <v>-1.6029554060386138E-2</v>
      </c>
      <c r="O52" s="178">
        <f t="shared" si="10"/>
        <v>-1.0228414679973966E-2</v>
      </c>
      <c r="P52" s="178">
        <f t="shared" si="11"/>
        <v>-1.8140706264465488E-3</v>
      </c>
      <c r="Q52" s="179">
        <f t="shared" si="12"/>
        <v>-5.0066636875664098E-3</v>
      </c>
      <c r="R52" s="187">
        <f t="shared" si="13"/>
        <v>-2.0030128859858484E-2</v>
      </c>
      <c r="S52" s="187">
        <f t="shared" si="14"/>
        <v>-1.5901764473174387E-2</v>
      </c>
      <c r="T52" s="187">
        <f t="shared" si="15"/>
        <v>-1.0176282341665671E-2</v>
      </c>
      <c r="U52" s="187">
        <f t="shared" si="16"/>
        <v>-1.8124261948497002E-3</v>
      </c>
      <c r="V52" s="187">
        <f t="shared" si="17"/>
        <v>-4.9941512375121684E-3</v>
      </c>
      <c r="W52" s="188">
        <f t="shared" si="18"/>
        <v>-1.0582950621412084E-2</v>
      </c>
    </row>
    <row r="53" spans="1:23" x14ac:dyDescent="0.2">
      <c r="A53" s="185">
        <v>42468</v>
      </c>
      <c r="B53">
        <v>101.849045</v>
      </c>
      <c r="C53">
        <v>594.59997599999997</v>
      </c>
      <c r="D53">
        <v>50.408707</v>
      </c>
      <c r="E53">
        <v>103.80999799999999</v>
      </c>
      <c r="F53">
        <v>73.591376999999994</v>
      </c>
      <c r="G53" s="86">
        <v>94.837000000000003</v>
      </c>
      <c r="H53">
        <f t="shared" si="1"/>
        <v>9659.057880665001</v>
      </c>
      <c r="I53">
        <f t="shared" si="2"/>
        <v>56390.077923912002</v>
      </c>
      <c r="J53">
        <f t="shared" si="3"/>
        <v>4780.6105457590002</v>
      </c>
      <c r="K53">
        <f t="shared" si="4"/>
        <v>9845.0287803259998</v>
      </c>
      <c r="L53">
        <f t="shared" si="5"/>
        <v>6979.1854205489999</v>
      </c>
      <c r="M53" s="180">
        <f t="shared" si="8"/>
        <v>-9.2484786114090008E-3</v>
      </c>
      <c r="N53" s="178">
        <f t="shared" si="9"/>
        <v>-5.0079982315212428E-3</v>
      </c>
      <c r="O53" s="178">
        <f t="shared" si="10"/>
        <v>-1.1088388085041704E-2</v>
      </c>
      <c r="P53" s="178">
        <f t="shared" si="11"/>
        <v>-1.6499720389412671E-2</v>
      </c>
      <c r="Q53" s="179">
        <f t="shared" si="12"/>
        <v>-1.0834574662996737E-2</v>
      </c>
      <c r="R53" s="187">
        <f t="shared" si="13"/>
        <v>-9.2058429725985162E-3</v>
      </c>
      <c r="S53" s="187">
        <f t="shared" si="14"/>
        <v>-4.9954791156665767E-3</v>
      </c>
      <c r="T53" s="187">
        <f t="shared" si="15"/>
        <v>-1.1027138505283161E-2</v>
      </c>
      <c r="U53" s="187">
        <f t="shared" si="16"/>
        <v>-1.6364345574423005E-2</v>
      </c>
      <c r="V53" s="187">
        <f t="shared" si="17"/>
        <v>-1.0776092060866733E-2</v>
      </c>
      <c r="W53" s="188">
        <f t="shared" si="18"/>
        <v>-1.0473779645767598E-2</v>
      </c>
    </row>
    <row r="54" spans="1:23" x14ac:dyDescent="0.2">
      <c r="A54" s="185">
        <v>42471</v>
      </c>
      <c r="B54">
        <v>102.18647</v>
      </c>
      <c r="C54">
        <v>595.92999299999997</v>
      </c>
      <c r="D54">
        <v>50.306815999999998</v>
      </c>
      <c r="E54">
        <v>102.68</v>
      </c>
      <c r="F54">
        <v>73.175674000000001</v>
      </c>
      <c r="G54" s="86">
        <v>94.915999999999997</v>
      </c>
      <c r="H54">
        <f t="shared" si="1"/>
        <v>9699.1309865200001</v>
      </c>
      <c r="I54">
        <f t="shared" si="2"/>
        <v>56563.291215587997</v>
      </c>
      <c r="J54">
        <f t="shared" si="3"/>
        <v>4774.921747456</v>
      </c>
      <c r="K54">
        <f t="shared" si="4"/>
        <v>9745.9748799999998</v>
      </c>
      <c r="L54">
        <f t="shared" si="5"/>
        <v>6945.5422733839996</v>
      </c>
      <c r="M54" s="180">
        <f t="shared" si="8"/>
        <v>4.1401768906408672E-3</v>
      </c>
      <c r="N54" s="178">
        <f t="shared" si="9"/>
        <v>3.0669900114014617E-3</v>
      </c>
      <c r="O54" s="178">
        <f t="shared" si="10"/>
        <v>-1.190681753884989E-3</v>
      </c>
      <c r="P54" s="178">
        <f t="shared" si="11"/>
        <v>-1.0112268480940953E-2</v>
      </c>
      <c r="Q54" s="179">
        <f t="shared" si="12"/>
        <v>-4.832153758062686E-3</v>
      </c>
      <c r="R54" s="187">
        <f t="shared" si="13"/>
        <v>4.1487592630763031E-3</v>
      </c>
      <c r="S54" s="187">
        <f t="shared" si="14"/>
        <v>3.0716980371921819E-3</v>
      </c>
      <c r="T54" s="187">
        <f t="shared" si="15"/>
        <v>-1.1899731736246093E-3</v>
      </c>
      <c r="U54" s="187">
        <f t="shared" si="16"/>
        <v>-1.0061311402557433E-2</v>
      </c>
      <c r="V54" s="187">
        <f t="shared" si="17"/>
        <v>-4.8204976852948903E-3</v>
      </c>
      <c r="W54" s="188">
        <f t="shared" si="18"/>
        <v>-1.7702649922416895E-3</v>
      </c>
    </row>
    <row r="55" spans="1:23" x14ac:dyDescent="0.2">
      <c r="A55" s="185">
        <v>42472</v>
      </c>
      <c r="B55">
        <v>103.517471</v>
      </c>
      <c r="C55">
        <v>603.169983</v>
      </c>
      <c r="D55">
        <v>50.621754000000003</v>
      </c>
      <c r="E55">
        <v>106.980003</v>
      </c>
      <c r="F55">
        <v>73.264114000000006</v>
      </c>
      <c r="G55" s="86">
        <v>93.721000000000004</v>
      </c>
      <c r="H55">
        <f t="shared" si="1"/>
        <v>9701.7608995909995</v>
      </c>
      <c r="I55">
        <f t="shared" si="2"/>
        <v>56529.693976743001</v>
      </c>
      <c r="J55">
        <f t="shared" si="3"/>
        <v>4744.3214066340006</v>
      </c>
      <c r="K55">
        <f t="shared" si="4"/>
        <v>10026.272861163001</v>
      </c>
      <c r="L55">
        <f t="shared" si="5"/>
        <v>6866.3860281940006</v>
      </c>
      <c r="M55" s="180">
        <f t="shared" si="8"/>
        <v>2.7111259652880292E-4</v>
      </c>
      <c r="N55" s="178">
        <f t="shared" si="9"/>
        <v>-5.9415249807445464E-4</v>
      </c>
      <c r="O55" s="178">
        <f t="shared" si="10"/>
        <v>-6.4291762969491874E-3</v>
      </c>
      <c r="P55" s="178">
        <f t="shared" si="11"/>
        <v>2.8354566877040407E-2</v>
      </c>
      <c r="Q55" s="179">
        <f t="shared" si="12"/>
        <v>-1.1462137667189088E-2</v>
      </c>
      <c r="R55" s="187">
        <f t="shared" si="13"/>
        <v>2.711493508701509E-4</v>
      </c>
      <c r="S55" s="187">
        <f t="shared" si="14"/>
        <v>-5.9397602443148761E-4</v>
      </c>
      <c r="T55" s="187">
        <f t="shared" si="15"/>
        <v>-6.4085533628488907E-3</v>
      </c>
      <c r="U55" s="187">
        <f t="shared" si="16"/>
        <v>2.8760384119007824E-2</v>
      </c>
      <c r="V55" s="187">
        <f t="shared" si="17"/>
        <v>-1.1396697633435123E-2</v>
      </c>
      <c r="W55" s="188">
        <f t="shared" si="18"/>
        <v>2.1264612898324953E-3</v>
      </c>
    </row>
    <row r="56" spans="1:23" x14ac:dyDescent="0.2">
      <c r="A56" s="185">
        <v>42473</v>
      </c>
      <c r="B56">
        <v>105.017174</v>
      </c>
      <c r="C56">
        <v>614.82000700000003</v>
      </c>
      <c r="D56">
        <v>51.270149000000004</v>
      </c>
      <c r="E56">
        <v>109.650002</v>
      </c>
      <c r="F56">
        <v>72.936858999999998</v>
      </c>
      <c r="G56" s="86">
        <v>94.052000000000007</v>
      </c>
      <c r="H56">
        <f t="shared" si="1"/>
        <v>9877.0752490480008</v>
      </c>
      <c r="I56">
        <f t="shared" si="2"/>
        <v>57825.051298364007</v>
      </c>
      <c r="J56">
        <f t="shared" si="3"/>
        <v>4822.0600537480004</v>
      </c>
      <c r="K56">
        <f t="shared" si="4"/>
        <v>10312.801988104</v>
      </c>
      <c r="L56">
        <f t="shared" si="5"/>
        <v>6859.8574626680002</v>
      </c>
      <c r="M56" s="180">
        <f t="shared" si="8"/>
        <v>1.7909035436744637E-2</v>
      </c>
      <c r="N56" s="178">
        <f t="shared" si="9"/>
        <v>2.26560380422287E-2</v>
      </c>
      <c r="O56" s="178">
        <f t="shared" si="10"/>
        <v>1.6252824263431703E-2</v>
      </c>
      <c r="P56" s="178">
        <f t="shared" si="11"/>
        <v>2.8177101099619555E-2</v>
      </c>
      <c r="Q56" s="179">
        <f t="shared" si="12"/>
        <v>-9.5125312655945367E-4</v>
      </c>
      <c r="R56" s="187">
        <f t="shared" si="13"/>
        <v>1.8070363851617088E-2</v>
      </c>
      <c r="S56" s="187">
        <f t="shared" si="14"/>
        <v>2.2914635309257674E-2</v>
      </c>
      <c r="T56" s="187">
        <f t="shared" si="15"/>
        <v>1.6385619870799145E-2</v>
      </c>
      <c r="U56" s="187">
        <f t="shared" si="16"/>
        <v>2.8577830556644455E-2</v>
      </c>
      <c r="V56" s="187">
        <f t="shared" si="17"/>
        <v>-9.5080082873196198E-4</v>
      </c>
      <c r="W56" s="188">
        <f t="shared" si="18"/>
        <v>1.6999529751917278E-2</v>
      </c>
    </row>
    <row r="57" spans="1:23" x14ac:dyDescent="0.2">
      <c r="A57" s="185">
        <v>42474</v>
      </c>
      <c r="B57">
        <v>105.07341</v>
      </c>
      <c r="C57">
        <v>620.75</v>
      </c>
      <c r="D57">
        <v>51.279415</v>
      </c>
      <c r="E57">
        <v>110.41999800000001</v>
      </c>
      <c r="F57">
        <v>73.132606999999993</v>
      </c>
      <c r="G57" s="86">
        <v>93.375</v>
      </c>
      <c r="H57">
        <f t="shared" si="1"/>
        <v>9811.2296587500005</v>
      </c>
      <c r="I57">
        <f t="shared" si="2"/>
        <v>57962.53125</v>
      </c>
      <c r="J57">
        <f t="shared" si="3"/>
        <v>4788.215375625</v>
      </c>
      <c r="K57">
        <f t="shared" si="4"/>
        <v>10310.467313250001</v>
      </c>
      <c r="L57">
        <f t="shared" si="5"/>
        <v>6828.7571786249991</v>
      </c>
      <c r="M57" s="180">
        <f t="shared" si="8"/>
        <v>-6.6888273117205596E-3</v>
      </c>
      <c r="N57" s="178">
        <f t="shared" si="9"/>
        <v>2.3746936107699019E-3</v>
      </c>
      <c r="O57" s="178">
        <f t="shared" si="10"/>
        <v>-7.0434647356924967E-3</v>
      </c>
      <c r="P57" s="178">
        <f t="shared" si="11"/>
        <v>-2.2641171289165514E-4</v>
      </c>
      <c r="Q57" s="179">
        <f t="shared" si="12"/>
        <v>-4.5439715223702338E-3</v>
      </c>
      <c r="R57" s="187">
        <f t="shared" si="13"/>
        <v>-6.6665068998382794E-3</v>
      </c>
      <c r="S57" s="187">
        <f t="shared" si="14"/>
        <v>2.3775154288515473E-3</v>
      </c>
      <c r="T57" s="187">
        <f t="shared" si="15"/>
        <v>-7.0187176737241778E-3</v>
      </c>
      <c r="U57" s="187">
        <f t="shared" si="16"/>
        <v>-2.2638608369403054E-4</v>
      </c>
      <c r="V57" s="187">
        <f t="shared" si="17"/>
        <v>-4.5336633031009361E-3</v>
      </c>
      <c r="W57" s="188">
        <f t="shared" si="18"/>
        <v>-3.2135517063011754E-3</v>
      </c>
    </row>
    <row r="58" spans="1:23" x14ac:dyDescent="0.2">
      <c r="A58" s="185">
        <v>42475</v>
      </c>
      <c r="B58">
        <v>102.96444700000001</v>
      </c>
      <c r="C58">
        <v>625.89001499999995</v>
      </c>
      <c r="D58">
        <v>51.548042000000002</v>
      </c>
      <c r="E58">
        <v>111.510002</v>
      </c>
      <c r="F58">
        <v>73.391197000000005</v>
      </c>
      <c r="G58" s="86">
        <v>94.358999999999995</v>
      </c>
      <c r="H58">
        <f t="shared" si="1"/>
        <v>9715.6222544730008</v>
      </c>
      <c r="I58">
        <f t="shared" si="2"/>
        <v>59058.355925384989</v>
      </c>
      <c r="J58">
        <f t="shared" si="3"/>
        <v>4864.0216950779995</v>
      </c>
      <c r="K58">
        <f t="shared" si="4"/>
        <v>10521.972278718</v>
      </c>
      <c r="L58">
        <f t="shared" si="5"/>
        <v>6925.119957723</v>
      </c>
      <c r="M58" s="180">
        <f t="shared" si="8"/>
        <v>-9.792481522875195E-3</v>
      </c>
      <c r="N58" s="178">
        <f t="shared" si="9"/>
        <v>1.8729249706930889E-2</v>
      </c>
      <c r="O58" s="178">
        <f t="shared" si="10"/>
        <v>1.5707835928808925E-2</v>
      </c>
      <c r="P58" s="178">
        <f t="shared" si="11"/>
        <v>2.0306045489086093E-2</v>
      </c>
      <c r="Q58" s="179">
        <f t="shared" si="12"/>
        <v>1.4012682375422048E-2</v>
      </c>
      <c r="R58" s="187">
        <f t="shared" si="13"/>
        <v>-9.7446912978673989E-3</v>
      </c>
      <c r="S58" s="187">
        <f t="shared" si="14"/>
        <v>1.8905742239905869E-2</v>
      </c>
      <c r="T58" s="187">
        <f t="shared" si="15"/>
        <v>1.5831852476582604E-2</v>
      </c>
      <c r="U58" s="187">
        <f t="shared" si="16"/>
        <v>2.0513615827693215E-2</v>
      </c>
      <c r="V58" s="187">
        <f t="shared" si="17"/>
        <v>1.4111320197418984E-2</v>
      </c>
      <c r="W58" s="188">
        <f t="shared" si="18"/>
        <v>1.1923567888746656E-2</v>
      </c>
    </row>
    <row r="59" spans="1:23" x14ac:dyDescent="0.2">
      <c r="A59" s="185">
        <v>42478</v>
      </c>
      <c r="B59">
        <v>100.74299600000001</v>
      </c>
      <c r="C59">
        <v>635.34997599999997</v>
      </c>
      <c r="D59">
        <v>52.298335999999999</v>
      </c>
      <c r="E59">
        <v>108.400002</v>
      </c>
      <c r="F59">
        <v>73.863822999999996</v>
      </c>
      <c r="G59" s="86">
        <v>94.497</v>
      </c>
      <c r="H59">
        <f t="shared" si="1"/>
        <v>9519.9108930120001</v>
      </c>
      <c r="I59">
        <f t="shared" si="2"/>
        <v>60038.666682071998</v>
      </c>
      <c r="J59">
        <f t="shared" si="3"/>
        <v>4942.0358569919999</v>
      </c>
      <c r="K59">
        <f t="shared" si="4"/>
        <v>10243.474988993999</v>
      </c>
      <c r="L59">
        <f t="shared" si="5"/>
        <v>6979.9096820309996</v>
      </c>
      <c r="M59" s="180">
        <f t="shared" si="8"/>
        <v>-2.0349642894384169E-2</v>
      </c>
      <c r="N59" s="178">
        <f t="shared" si="9"/>
        <v>1.6462760791934546E-2</v>
      </c>
      <c r="O59" s="178">
        <f t="shared" si="10"/>
        <v>1.5911758112348354E-2</v>
      </c>
      <c r="P59" s="178">
        <f t="shared" si="11"/>
        <v>-2.6824752265539979E-2</v>
      </c>
      <c r="Q59" s="179">
        <f t="shared" si="12"/>
        <v>7.8806028152139749E-3</v>
      </c>
      <c r="R59" s="187">
        <f t="shared" si="13"/>
        <v>-2.0143986286714332E-2</v>
      </c>
      <c r="S59" s="187">
        <f t="shared" si="14"/>
        <v>1.6599018738780086E-2</v>
      </c>
      <c r="T59" s="187">
        <f t="shared" si="15"/>
        <v>1.6039024248790765E-2</v>
      </c>
      <c r="U59" s="187">
        <f t="shared" si="16"/>
        <v>-2.6468164175579127E-2</v>
      </c>
      <c r="V59" s="187">
        <f t="shared" si="17"/>
        <v>7.9117364958995896E-3</v>
      </c>
      <c r="W59" s="188">
        <f t="shared" si="18"/>
        <v>-1.2124741957646038E-3</v>
      </c>
    </row>
    <row r="60" spans="1:23" x14ac:dyDescent="0.2">
      <c r="A60" s="185">
        <v>42479</v>
      </c>
      <c r="B60">
        <v>100.20874000000001</v>
      </c>
      <c r="C60">
        <v>627.90002400000003</v>
      </c>
      <c r="D60">
        <v>52.233494</v>
      </c>
      <c r="E60">
        <v>94.339995999999999</v>
      </c>
      <c r="F60">
        <v>74.265120999999994</v>
      </c>
      <c r="G60" s="86">
        <v>94.816999999999993</v>
      </c>
      <c r="H60">
        <f t="shared" si="1"/>
        <v>9501.4921005800006</v>
      </c>
      <c r="I60">
        <f t="shared" si="2"/>
        <v>59535.596575607997</v>
      </c>
      <c r="J60">
        <f t="shared" si="3"/>
        <v>4952.623200598</v>
      </c>
      <c r="K60">
        <f t="shared" si="4"/>
        <v>8945.0354007319984</v>
      </c>
      <c r="L60">
        <f t="shared" si="5"/>
        <v>7041.5959778569986</v>
      </c>
      <c r="M60" s="180">
        <f t="shared" si="8"/>
        <v>-1.9366392894314282E-3</v>
      </c>
      <c r="N60" s="178">
        <f t="shared" si="9"/>
        <v>-8.4144039187089171E-3</v>
      </c>
      <c r="O60" s="178">
        <f t="shared" si="10"/>
        <v>2.140012623963856E-3</v>
      </c>
      <c r="P60" s="178">
        <f t="shared" si="11"/>
        <v>-0.13554224188477718</v>
      </c>
      <c r="Q60" s="179">
        <f t="shared" si="12"/>
        <v>8.7988687237549965E-3</v>
      </c>
      <c r="R60" s="187">
        <f t="shared" si="13"/>
        <v>-1.9347652135609382E-3</v>
      </c>
      <c r="S60" s="187">
        <f t="shared" si="14"/>
        <v>-8.3791019065755194E-3</v>
      </c>
      <c r="T60" s="187">
        <f t="shared" si="15"/>
        <v>2.1423040852730992E-3</v>
      </c>
      <c r="U60" s="187">
        <f t="shared" si="16"/>
        <v>-0.12675772525018089</v>
      </c>
      <c r="V60" s="187">
        <f t="shared" si="17"/>
        <v>8.8376925542179244E-3</v>
      </c>
      <c r="W60" s="188">
        <f t="shared" si="18"/>
        <v>-2.5218319146165267E-2</v>
      </c>
    </row>
    <row r="61" spans="1:23" x14ac:dyDescent="0.2">
      <c r="A61" s="185">
        <v>42480</v>
      </c>
      <c r="B61">
        <v>100.414948</v>
      </c>
      <c r="C61">
        <v>632.98999000000003</v>
      </c>
      <c r="D61">
        <v>51.492466</v>
      </c>
      <c r="E61">
        <v>96.769997000000004</v>
      </c>
      <c r="F61">
        <v>72.722381999999996</v>
      </c>
      <c r="G61" s="86">
        <v>93.337000000000003</v>
      </c>
      <c r="H61">
        <f t="shared" si="1"/>
        <v>9372.4300014759992</v>
      </c>
      <c r="I61">
        <f t="shared" si="2"/>
        <v>59081.386696630005</v>
      </c>
      <c r="J61">
        <f t="shared" si="3"/>
        <v>4806.1522990419999</v>
      </c>
      <c r="K61">
        <f t="shared" si="4"/>
        <v>9032.2212099890003</v>
      </c>
      <c r="L61">
        <f t="shared" si="5"/>
        <v>6787.6889687339999</v>
      </c>
      <c r="M61" s="180">
        <f t="shared" si="8"/>
        <v>-1.3676448393092906E-2</v>
      </c>
      <c r="N61" s="178">
        <f t="shared" si="9"/>
        <v>-7.6584665446093776E-3</v>
      </c>
      <c r="O61" s="178">
        <f t="shared" si="10"/>
        <v>-3.0020549559421527E-2</v>
      </c>
      <c r="P61" s="178">
        <f t="shared" si="11"/>
        <v>9.6996438002814548E-3</v>
      </c>
      <c r="Q61" s="179">
        <f t="shared" si="12"/>
        <v>-3.6724320307246115E-2</v>
      </c>
      <c r="R61" s="187">
        <f t="shared" si="13"/>
        <v>-1.3583350671430126E-2</v>
      </c>
      <c r="S61" s="187">
        <f t="shared" si="14"/>
        <v>-7.6292152107884292E-3</v>
      </c>
      <c r="T61" s="187">
        <f t="shared" si="15"/>
        <v>-2.9574408474748227E-2</v>
      </c>
      <c r="U61" s="187">
        <f t="shared" si="16"/>
        <v>9.7468378101518999E-3</v>
      </c>
      <c r="V61" s="187">
        <f t="shared" si="17"/>
        <v>-3.6058162087321488E-2</v>
      </c>
      <c r="W61" s="188">
        <f t="shared" si="18"/>
        <v>-1.5419659726827274E-2</v>
      </c>
    </row>
    <row r="62" spans="1:23" x14ac:dyDescent="0.2">
      <c r="A62" s="185">
        <v>42481</v>
      </c>
      <c r="B62">
        <v>99.327659999999995</v>
      </c>
      <c r="C62">
        <v>631</v>
      </c>
      <c r="D62">
        <v>51.668461000000001</v>
      </c>
      <c r="E62">
        <v>94.980002999999996</v>
      </c>
      <c r="F62">
        <v>72.053573999999998</v>
      </c>
      <c r="G62" s="86">
        <v>95.703999999999994</v>
      </c>
      <c r="H62">
        <f t="shared" si="1"/>
        <v>9506.0543726399992</v>
      </c>
      <c r="I62">
        <f t="shared" si="2"/>
        <v>60389.223999999995</v>
      </c>
      <c r="J62">
        <f t="shared" si="3"/>
        <v>4944.8783915439999</v>
      </c>
      <c r="K62">
        <f t="shared" si="4"/>
        <v>9089.9662071119983</v>
      </c>
      <c r="L62">
        <f t="shared" si="5"/>
        <v>6895.8152460959991</v>
      </c>
      <c r="M62" s="180">
        <f t="shared" si="8"/>
        <v>1.4156496899515248E-2</v>
      </c>
      <c r="N62" s="178">
        <f t="shared" si="9"/>
        <v>2.1894749533011657E-2</v>
      </c>
      <c r="O62" s="178">
        <f t="shared" si="10"/>
        <v>2.8455546399252903E-2</v>
      </c>
      <c r="P62" s="178">
        <f t="shared" si="11"/>
        <v>6.3728722399056855E-3</v>
      </c>
      <c r="Q62" s="179">
        <f t="shared" si="12"/>
        <v>1.5804215973130108E-2</v>
      </c>
      <c r="R62" s="187">
        <f t="shared" si="13"/>
        <v>1.4257174622051739E-2</v>
      </c>
      <c r="S62" s="187">
        <f t="shared" si="14"/>
        <v>2.213619849658317E-2</v>
      </c>
      <c r="T62" s="187">
        <f t="shared" si="15"/>
        <v>2.8864273096308665E-2</v>
      </c>
      <c r="U62" s="187">
        <f t="shared" si="16"/>
        <v>6.3932221964555216E-3</v>
      </c>
      <c r="V62" s="187">
        <f t="shared" si="17"/>
        <v>1.5929763113787208E-2</v>
      </c>
      <c r="W62" s="188">
        <f t="shared" si="18"/>
        <v>1.7516126305037259E-2</v>
      </c>
    </row>
    <row r="63" spans="1:23" x14ac:dyDescent="0.2">
      <c r="A63" s="185">
        <v>42482</v>
      </c>
      <c r="B63">
        <v>99.055831999999995</v>
      </c>
      <c r="C63">
        <v>620.5</v>
      </c>
      <c r="D63">
        <v>47.963298999999999</v>
      </c>
      <c r="E63">
        <v>95.900002000000001</v>
      </c>
      <c r="F63">
        <v>72.187325000000001</v>
      </c>
      <c r="G63" s="86">
        <v>95.596999999999994</v>
      </c>
      <c r="H63">
        <f t="shared" si="1"/>
        <v>9469.4403717039986</v>
      </c>
      <c r="I63">
        <f t="shared" si="2"/>
        <v>59317.938499999997</v>
      </c>
      <c r="J63">
        <f t="shared" si="3"/>
        <v>4585.1474945029995</v>
      </c>
      <c r="K63">
        <f t="shared" si="4"/>
        <v>9167.752491194</v>
      </c>
      <c r="L63">
        <f t="shared" si="5"/>
        <v>6900.8917080249994</v>
      </c>
      <c r="M63" s="180">
        <f t="shared" si="8"/>
        <v>-3.8590874039343289E-3</v>
      </c>
      <c r="N63" s="178">
        <f t="shared" si="9"/>
        <v>-1.7898913953322888E-2</v>
      </c>
      <c r="O63" s="178">
        <f t="shared" si="10"/>
        <v>-7.5530098454755862E-2</v>
      </c>
      <c r="P63" s="178">
        <f t="shared" si="11"/>
        <v>8.5209719811059452E-3</v>
      </c>
      <c r="Q63" s="179">
        <f t="shared" si="12"/>
        <v>7.3589475734672457E-4</v>
      </c>
      <c r="R63" s="187">
        <f t="shared" si="13"/>
        <v>-3.8516506955169286E-3</v>
      </c>
      <c r="S63" s="187">
        <f t="shared" si="14"/>
        <v>-1.7739679847517138E-2</v>
      </c>
      <c r="T63" s="187">
        <f t="shared" si="15"/>
        <v>-7.2748178733001601E-2</v>
      </c>
      <c r="U63" s="187">
        <f t="shared" si="16"/>
        <v>8.5573787965395956E-3</v>
      </c>
      <c r="V63" s="187">
        <f t="shared" si="17"/>
        <v>7.3616559432538155E-4</v>
      </c>
      <c r="W63" s="188">
        <f t="shared" si="18"/>
        <v>-1.7009192977034137E-2</v>
      </c>
    </row>
    <row r="64" spans="1:23" x14ac:dyDescent="0.2">
      <c r="A64" s="185">
        <v>42485</v>
      </c>
      <c r="B64">
        <v>98.493446000000006</v>
      </c>
      <c r="C64">
        <v>626.20001200000002</v>
      </c>
      <c r="D64">
        <v>48.268977999999997</v>
      </c>
      <c r="E64">
        <v>93.559997999999993</v>
      </c>
      <c r="F64">
        <v>72.597542000000004</v>
      </c>
      <c r="G64" s="86">
        <v>96.391999999999996</v>
      </c>
      <c r="H64">
        <f t="shared" si="1"/>
        <v>9493.9802468319995</v>
      </c>
      <c r="I64">
        <f t="shared" si="2"/>
        <v>60360.671556704001</v>
      </c>
      <c r="J64">
        <f t="shared" si="3"/>
        <v>4652.7433273759998</v>
      </c>
      <c r="K64">
        <f t="shared" si="4"/>
        <v>9018.4353272159988</v>
      </c>
      <c r="L64">
        <f t="shared" si="5"/>
        <v>6997.8222684640004</v>
      </c>
      <c r="M64" s="180">
        <f t="shared" si="8"/>
        <v>2.5881289372650597E-3</v>
      </c>
      <c r="N64" s="178">
        <f t="shared" si="9"/>
        <v>1.7425995219993943E-2</v>
      </c>
      <c r="O64" s="178">
        <f t="shared" si="10"/>
        <v>1.4634734404076411E-2</v>
      </c>
      <c r="P64" s="178">
        <f t="shared" si="11"/>
        <v>-1.6421310595984579E-2</v>
      </c>
      <c r="Q64" s="179">
        <f t="shared" si="12"/>
        <v>1.3948359846680641E-2</v>
      </c>
      <c r="R64" s="187">
        <f t="shared" si="13"/>
        <v>2.5914810342255717E-3</v>
      </c>
      <c r="S64" s="187">
        <f t="shared" si="14"/>
        <v>1.7578713675358165E-2</v>
      </c>
      <c r="T64" s="187">
        <f t="shared" si="15"/>
        <v>1.4742346446660434E-2</v>
      </c>
      <c r="U64" s="187">
        <f t="shared" si="16"/>
        <v>-1.6287215882128843E-2</v>
      </c>
      <c r="V64" s="187">
        <f t="shared" si="17"/>
        <v>1.4046092090719404E-2</v>
      </c>
      <c r="W64" s="188">
        <f t="shared" si="18"/>
        <v>6.534283472966947E-3</v>
      </c>
    </row>
    <row r="65" spans="1:23" x14ac:dyDescent="0.2">
      <c r="A65" s="185">
        <v>42486</v>
      </c>
      <c r="B65">
        <v>97.809196</v>
      </c>
      <c r="C65">
        <v>616.88000499999998</v>
      </c>
      <c r="D65">
        <v>47.648361000000001</v>
      </c>
      <c r="E65">
        <v>92.43</v>
      </c>
      <c r="F65">
        <v>70.938873000000001</v>
      </c>
      <c r="G65" s="86">
        <v>95.147000000000006</v>
      </c>
      <c r="H65">
        <f t="shared" si="1"/>
        <v>9306.2515718120012</v>
      </c>
      <c r="I65">
        <f t="shared" si="2"/>
        <v>58694.281835735004</v>
      </c>
      <c r="J65">
        <f t="shared" si="3"/>
        <v>4533.5986040670005</v>
      </c>
      <c r="K65">
        <f t="shared" si="4"/>
        <v>8794.4372100000019</v>
      </c>
      <c r="L65">
        <f t="shared" si="5"/>
        <v>6749.6209493310007</v>
      </c>
      <c r="M65" s="180">
        <f t="shared" si="8"/>
        <v>-1.9971553183355886E-2</v>
      </c>
      <c r="N65" s="178">
        <f t="shared" si="9"/>
        <v>-2.7995450965850953E-2</v>
      </c>
      <c r="O65" s="178">
        <f t="shared" si="10"/>
        <v>-2.594099055120231E-2</v>
      </c>
      <c r="P65" s="178">
        <f t="shared" si="11"/>
        <v>-2.5151465602983213E-2</v>
      </c>
      <c r="Q65" s="179">
        <f t="shared" si="12"/>
        <v>-3.6112648494140691E-2</v>
      </c>
      <c r="R65" s="187">
        <f t="shared" si="13"/>
        <v>-1.9773442764707726E-2</v>
      </c>
      <c r="S65" s="187">
        <f t="shared" si="14"/>
        <v>-2.7607209760805222E-2</v>
      </c>
      <c r="T65" s="187">
        <f t="shared" si="15"/>
        <v>-2.5607413718261824E-2</v>
      </c>
      <c r="U65" s="187">
        <f t="shared" si="16"/>
        <v>-2.483780268845653E-2</v>
      </c>
      <c r="V65" s="187">
        <f t="shared" si="17"/>
        <v>-3.5468365673065189E-2</v>
      </c>
      <c r="W65" s="188">
        <f t="shared" si="18"/>
        <v>-2.6658846921059302E-2</v>
      </c>
    </row>
    <row r="66" spans="1:23" x14ac:dyDescent="0.2">
      <c r="A66" s="185">
        <v>42487</v>
      </c>
      <c r="B66">
        <v>91.688514999999995</v>
      </c>
      <c r="C66">
        <v>606.57000700000003</v>
      </c>
      <c r="D66">
        <v>47.185214999999999</v>
      </c>
      <c r="E66">
        <v>91.040001000000004</v>
      </c>
      <c r="F66">
        <v>71.242087999999995</v>
      </c>
      <c r="G66" s="86">
        <v>94.856999999999999</v>
      </c>
      <c r="H66">
        <f t="shared" si="1"/>
        <v>8697.2974673549998</v>
      </c>
      <c r="I66">
        <f t="shared" si="2"/>
        <v>57537.411153999004</v>
      </c>
      <c r="J66">
        <f t="shared" si="3"/>
        <v>4475.8479392549998</v>
      </c>
      <c r="K66">
        <f t="shared" si="4"/>
        <v>8635.7813748570006</v>
      </c>
      <c r="L66">
        <f t="shared" si="5"/>
        <v>6757.8107414159995</v>
      </c>
      <c r="M66" s="180">
        <f t="shared" si="8"/>
        <v>-6.7674044881709042E-2</v>
      </c>
      <c r="N66" s="178">
        <f t="shared" si="9"/>
        <v>-1.9906943727126508E-2</v>
      </c>
      <c r="O66" s="178">
        <f t="shared" si="10"/>
        <v>-1.2820200555475463E-2</v>
      </c>
      <c r="P66" s="178">
        <f t="shared" si="11"/>
        <v>-1.8205189599219594E-2</v>
      </c>
      <c r="Q66" s="179">
        <f t="shared" si="12"/>
        <v>1.2126351294730177E-3</v>
      </c>
      <c r="R66" s="187">
        <f t="shared" si="13"/>
        <v>-6.543494980314972E-2</v>
      </c>
      <c r="S66" s="187">
        <f t="shared" si="14"/>
        <v>-1.9710108813899126E-2</v>
      </c>
      <c r="T66" s="187">
        <f t="shared" si="15"/>
        <v>-1.2738371844431415E-2</v>
      </c>
      <c r="U66" s="187">
        <f t="shared" si="16"/>
        <v>-1.8040476195861226E-2</v>
      </c>
      <c r="V66" s="187">
        <f t="shared" si="17"/>
        <v>1.2133706687351851E-3</v>
      </c>
      <c r="W66" s="188">
        <f t="shared" si="18"/>
        <v>-2.2942107197721263E-2</v>
      </c>
    </row>
    <row r="67" spans="1:23" x14ac:dyDescent="0.2">
      <c r="A67" s="185">
        <v>42488</v>
      </c>
      <c r="B67">
        <v>88.885932999999994</v>
      </c>
      <c r="C67">
        <v>602</v>
      </c>
      <c r="D67">
        <v>46.221874</v>
      </c>
      <c r="E67">
        <v>90.279999000000004</v>
      </c>
      <c r="F67">
        <v>71.126159999999999</v>
      </c>
      <c r="G67" s="86">
        <v>94.614999999999995</v>
      </c>
      <c r="H67">
        <f t="shared" si="1"/>
        <v>8409.9425507949982</v>
      </c>
      <c r="I67">
        <f t="shared" si="2"/>
        <v>56958.229999999996</v>
      </c>
      <c r="J67">
        <f t="shared" si="3"/>
        <v>4373.2826085099996</v>
      </c>
      <c r="K67">
        <f t="shared" si="4"/>
        <v>8541.8421053849997</v>
      </c>
      <c r="L67">
        <f t="shared" si="5"/>
        <v>6729.6016283999998</v>
      </c>
      <c r="M67" s="180">
        <f t="shared" si="8"/>
        <v>-3.3597698564328593E-2</v>
      </c>
      <c r="N67" s="178">
        <f t="shared" si="9"/>
        <v>-1.0117172818674981E-2</v>
      </c>
      <c r="O67" s="178">
        <f t="shared" si="10"/>
        <v>-2.3181921292768557E-2</v>
      </c>
      <c r="P67" s="178">
        <f t="shared" si="11"/>
        <v>-1.0937509029395521E-2</v>
      </c>
      <c r="Q67" s="179">
        <f t="shared" si="12"/>
        <v>-4.1830342804938941E-3</v>
      </c>
      <c r="R67" s="187">
        <f t="shared" si="13"/>
        <v>-3.3039564029927478E-2</v>
      </c>
      <c r="S67" s="187">
        <f t="shared" si="14"/>
        <v>-1.0066166384316962E-2</v>
      </c>
      <c r="T67" s="187">
        <f t="shared" si="15"/>
        <v>-2.291528491070054E-2</v>
      </c>
      <c r="U67" s="187">
        <f t="shared" si="16"/>
        <v>-1.0877911956583827E-2</v>
      </c>
      <c r="V67" s="187">
        <f t="shared" si="17"/>
        <v>-4.174297578817503E-3</v>
      </c>
      <c r="W67" s="188">
        <f t="shared" si="18"/>
        <v>-1.6214644972069266E-2</v>
      </c>
    </row>
    <row r="68" spans="1:23" x14ac:dyDescent="0.2">
      <c r="A68" s="185">
        <v>42489</v>
      </c>
      <c r="B68">
        <v>87.864234999999994</v>
      </c>
      <c r="C68">
        <v>659.59002699999996</v>
      </c>
      <c r="D68">
        <v>46.19408</v>
      </c>
      <c r="E68">
        <v>90.029999000000004</v>
      </c>
      <c r="F68">
        <v>71.447188999999995</v>
      </c>
      <c r="G68" s="86">
        <v>94.542000000000002</v>
      </c>
      <c r="H68">
        <f t="shared" si="1"/>
        <v>8306.8605053699994</v>
      </c>
      <c r="I68">
        <f t="shared" si="2"/>
        <v>62358.960332634</v>
      </c>
      <c r="J68">
        <f t="shared" si="3"/>
        <v>4367.2807113600002</v>
      </c>
      <c r="K68">
        <f t="shared" si="4"/>
        <v>8511.616165458001</v>
      </c>
      <c r="L68">
        <f t="shared" si="5"/>
        <v>6754.760142438</v>
      </c>
      <c r="M68" s="180">
        <f t="shared" si="8"/>
        <v>-1.2332902606372136E-2</v>
      </c>
      <c r="N68" s="178">
        <f t="shared" si="9"/>
        <v>9.0589179844710432E-2</v>
      </c>
      <c r="O68" s="178">
        <f t="shared" si="10"/>
        <v>-1.3733435417576944E-3</v>
      </c>
      <c r="P68" s="178">
        <f t="shared" si="11"/>
        <v>-3.5448495077578536E-3</v>
      </c>
      <c r="Q68" s="179">
        <f t="shared" si="12"/>
        <v>3.7315141284742191E-3</v>
      </c>
      <c r="R68" s="187">
        <f t="shared" si="13"/>
        <v>-1.2257164041537285E-2</v>
      </c>
      <c r="S68" s="187">
        <f t="shared" si="14"/>
        <v>9.481913908901321E-2</v>
      </c>
      <c r="T68" s="187">
        <f t="shared" si="15"/>
        <v>-1.3724009370719127E-3</v>
      </c>
      <c r="U68" s="187">
        <f t="shared" si="16"/>
        <v>-3.5385739462385451E-3</v>
      </c>
      <c r="V68" s="187">
        <f t="shared" si="17"/>
        <v>3.7384848951277114E-3</v>
      </c>
      <c r="W68" s="188">
        <f t="shared" si="18"/>
        <v>1.6277897011858639E-2</v>
      </c>
    </row>
    <row r="69" spans="1:23" x14ac:dyDescent="0.2">
      <c r="A69" s="185">
        <v>42492</v>
      </c>
      <c r="B69">
        <v>87.770515000000003</v>
      </c>
      <c r="C69">
        <v>683.84997599999997</v>
      </c>
      <c r="D69">
        <v>46.879542999999998</v>
      </c>
      <c r="E69">
        <v>93.110000999999997</v>
      </c>
      <c r="F69">
        <v>72.205169999999995</v>
      </c>
      <c r="G69" s="86">
        <v>95.625</v>
      </c>
      <c r="H69">
        <f t="shared" si="1"/>
        <v>8393.0554968750002</v>
      </c>
      <c r="I69">
        <f t="shared" si="2"/>
        <v>65393.153954999994</v>
      </c>
      <c r="J69">
        <f t="shared" si="3"/>
        <v>4482.8562993750002</v>
      </c>
      <c r="K69">
        <f t="shared" si="4"/>
        <v>8903.6438456249998</v>
      </c>
      <c r="L69">
        <f t="shared" si="5"/>
        <v>6904.6193812499996</v>
      </c>
      <c r="M69" s="180">
        <f t="shared" si="8"/>
        <v>1.032289706360289E-2</v>
      </c>
      <c r="N69" s="178">
        <f t="shared" si="9"/>
        <v>4.7510201369298392E-2</v>
      </c>
      <c r="O69" s="178">
        <f t="shared" si="10"/>
        <v>2.611985751735128E-2</v>
      </c>
      <c r="P69" s="178">
        <f t="shared" si="11"/>
        <v>4.5028775566182809E-2</v>
      </c>
      <c r="Q69" s="179">
        <f t="shared" si="12"/>
        <v>2.1943200517471638E-2</v>
      </c>
      <c r="R69" s="187">
        <f t="shared" si="13"/>
        <v>1.0376361978063771E-2</v>
      </c>
      <c r="S69" s="187">
        <f t="shared" si="14"/>
        <v>4.865689880301171E-2</v>
      </c>
      <c r="T69" s="187">
        <f t="shared" si="15"/>
        <v>2.6463970523893571E-2</v>
      </c>
      <c r="U69" s="187">
        <f t="shared" si="16"/>
        <v>4.6057960385705934E-2</v>
      </c>
      <c r="V69" s="187">
        <f t="shared" si="17"/>
        <v>2.2185723201403093E-2</v>
      </c>
      <c r="W69" s="188">
        <f t="shared" si="18"/>
        <v>3.0748182978415618E-2</v>
      </c>
    </row>
    <row r="70" spans="1:23" x14ac:dyDescent="0.2">
      <c r="A70" s="185">
        <v>42493</v>
      </c>
      <c r="B70">
        <v>89.213973999999993</v>
      </c>
      <c r="C70">
        <v>671.32000700000003</v>
      </c>
      <c r="D70">
        <v>46.110717999999999</v>
      </c>
      <c r="E70">
        <v>91.540001000000004</v>
      </c>
      <c r="F70">
        <v>72.321098000000006</v>
      </c>
      <c r="G70" s="86">
        <v>96.581000000000003</v>
      </c>
      <c r="H70">
        <f t="shared" si="1"/>
        <v>8616.3748228940003</v>
      </c>
      <c r="I70">
        <f t="shared" si="2"/>
        <v>64836.757596067007</v>
      </c>
      <c r="J70">
        <f t="shared" si="3"/>
        <v>4453.4192551579999</v>
      </c>
      <c r="K70">
        <f t="shared" si="4"/>
        <v>8841.0248365810003</v>
      </c>
      <c r="L70">
        <f t="shared" si="5"/>
        <v>6984.843965938001</v>
      </c>
      <c r="M70" s="180">
        <f t="shared" si="8"/>
        <v>2.6259804669359055E-2</v>
      </c>
      <c r="N70" s="178">
        <f t="shared" si="9"/>
        <v>-8.5448840092727969E-3</v>
      </c>
      <c r="O70" s="178">
        <f t="shared" si="10"/>
        <v>-6.5882370151190348E-3</v>
      </c>
      <c r="P70" s="178">
        <f t="shared" si="11"/>
        <v>-7.0578121350668025E-3</v>
      </c>
      <c r="Q70" s="179">
        <f t="shared" si="12"/>
        <v>1.1551990863119942E-2</v>
      </c>
      <c r="R70" s="187">
        <f t="shared" si="13"/>
        <v>2.6607631285429832E-2</v>
      </c>
      <c r="S70" s="187">
        <f t="shared" si="14"/>
        <v>-8.5084802503312285E-3</v>
      </c>
      <c r="T70" s="187">
        <f t="shared" si="15"/>
        <v>-6.5665821634979318E-3</v>
      </c>
      <c r="U70" s="187">
        <f t="shared" si="16"/>
        <v>-7.0329642705518553E-3</v>
      </c>
      <c r="V70" s="187">
        <f t="shared" si="17"/>
        <v>1.1618972785937652E-2</v>
      </c>
      <c r="W70" s="188">
        <f t="shared" si="18"/>
        <v>3.2237154773972947E-3</v>
      </c>
    </row>
    <row r="71" spans="1:23" x14ac:dyDescent="0.2">
      <c r="A71" s="185">
        <v>42494</v>
      </c>
      <c r="B71">
        <v>88.286034000000001</v>
      </c>
      <c r="C71">
        <v>670.90002400000003</v>
      </c>
      <c r="D71">
        <v>46.19408</v>
      </c>
      <c r="E71">
        <v>90.790001000000004</v>
      </c>
      <c r="F71">
        <v>72.766968000000006</v>
      </c>
      <c r="G71" s="86">
        <v>96.588999999999999</v>
      </c>
      <c r="H71">
        <f t="shared" ref="H71:H134" si="28">B71*$G71</f>
        <v>8527.4597380260002</v>
      </c>
      <c r="I71">
        <f t="shared" ref="I71:I134" si="29">C71*$G71</f>
        <v>64801.562418136004</v>
      </c>
      <c r="J71">
        <f t="shared" ref="J71:J134" si="30">D71*$G71</f>
        <v>4461.8399931200001</v>
      </c>
      <c r="K71">
        <f t="shared" ref="K71:K134" si="31">E71*$G71</f>
        <v>8769.3154065889994</v>
      </c>
      <c r="L71">
        <f t="shared" ref="L71:L134" si="32">F71*$G71</f>
        <v>7028.4886721520006</v>
      </c>
      <c r="M71" s="180">
        <f t="shared" si="8"/>
        <v>-1.0372928157354975E-2</v>
      </c>
      <c r="N71" s="178">
        <f t="shared" si="9"/>
        <v>-5.4297492889200845E-4</v>
      </c>
      <c r="O71" s="178">
        <f t="shared" si="10"/>
        <v>1.8890623887989329E-3</v>
      </c>
      <c r="P71" s="178">
        <f t="shared" si="11"/>
        <v>-8.1440591549672547E-3</v>
      </c>
      <c r="Q71" s="179">
        <f t="shared" si="12"/>
        <v>6.2290460752857501E-3</v>
      </c>
      <c r="R71" s="187">
        <f t="shared" si="13"/>
        <v>-1.0319314873785403E-2</v>
      </c>
      <c r="S71" s="187">
        <f t="shared" si="14"/>
        <v>-5.4282754468182705E-4</v>
      </c>
      <c r="T71" s="187">
        <f t="shared" si="15"/>
        <v>1.8908477912218146E-3</v>
      </c>
      <c r="U71" s="187">
        <f t="shared" si="16"/>
        <v>-8.1109861489465449E-3</v>
      </c>
      <c r="V71" s="187">
        <f t="shared" si="17"/>
        <v>6.2484869278162198E-3</v>
      </c>
      <c r="W71" s="188">
        <f t="shared" si="18"/>
        <v>-2.1667587696751487E-3</v>
      </c>
    </row>
    <row r="72" spans="1:23" x14ac:dyDescent="0.2">
      <c r="A72" s="185">
        <v>42495</v>
      </c>
      <c r="B72">
        <v>87.927695999999997</v>
      </c>
      <c r="C72">
        <v>659.09002699999996</v>
      </c>
      <c r="D72">
        <v>46.258923000000003</v>
      </c>
      <c r="E72">
        <v>89.370002999999997</v>
      </c>
      <c r="F72">
        <v>72.499450999999993</v>
      </c>
      <c r="G72" s="86">
        <v>95.433000000000007</v>
      </c>
      <c r="H72">
        <f t="shared" si="28"/>
        <v>8391.2038123679995</v>
      </c>
      <c r="I72">
        <f t="shared" si="29"/>
        <v>62898.938546691003</v>
      </c>
      <c r="J72">
        <f t="shared" si="30"/>
        <v>4414.6277986590003</v>
      </c>
      <c r="K72">
        <f t="shared" si="31"/>
        <v>8528.8474962990003</v>
      </c>
      <c r="L72">
        <f t="shared" si="32"/>
        <v>6918.8401072830002</v>
      </c>
      <c r="M72" s="180">
        <f t="shared" ref="M72:M135" si="33">LN(H72/H71)</f>
        <v>-1.6107521877450064E-2</v>
      </c>
      <c r="N72" s="178">
        <f t="shared" ref="N72:N135" si="34">LN(I72/I71)</f>
        <v>-2.9800426145871074E-2</v>
      </c>
      <c r="O72" s="178">
        <f t="shared" ref="O72:O135" si="35">LN(J72/J71)</f>
        <v>-1.0637708778308556E-2</v>
      </c>
      <c r="P72" s="178">
        <f t="shared" ref="P72:P135" si="36">LN(K72/K71)</f>
        <v>-2.7804501945296569E-2</v>
      </c>
      <c r="Q72" s="179">
        <f t="shared" ref="Q72:Q135" si="37">LN(L72/L71)</f>
        <v>-1.5723559060105585E-2</v>
      </c>
      <c r="R72" s="187">
        <f t="shared" ref="R72:R135" si="38">(H72-H71)/H71</f>
        <v>-1.5978489473295623E-2</v>
      </c>
      <c r="S72" s="187">
        <f t="shared" ref="S72:S135" si="39">(I72-I71)/I71</f>
        <v>-2.936077156856505E-2</v>
      </c>
      <c r="T72" s="187">
        <f t="shared" ref="T72:T135" si="40">(J72-J71)/J71</f>
        <v>-1.0581328450549413E-2</v>
      </c>
      <c r="U72" s="187">
        <f t="shared" ref="U72:U135" si="41">(K72-K71)/K71</f>
        <v>-2.7421514581322814E-2</v>
      </c>
      <c r="V72" s="187">
        <f t="shared" ref="V72:V135" si="42">(L72-L71)/L71</f>
        <v>-1.5600589256612967E-2</v>
      </c>
      <c r="W72" s="188">
        <f t="shared" ref="W72:W135" si="43">MMULT(R72:V72,$Y$4:$Y$8)</f>
        <v>-1.9788538666069177E-2</v>
      </c>
    </row>
    <row r="73" spans="1:23" x14ac:dyDescent="0.2">
      <c r="A73" s="185">
        <v>42496</v>
      </c>
      <c r="B73">
        <v>87.437325000000001</v>
      </c>
      <c r="C73">
        <v>673.95001200000002</v>
      </c>
      <c r="D73">
        <v>46.675755000000002</v>
      </c>
      <c r="E73">
        <v>90.839995999999999</v>
      </c>
      <c r="F73">
        <v>73.239600999999993</v>
      </c>
      <c r="G73" s="86">
        <v>95.031000000000006</v>
      </c>
      <c r="H73">
        <f t="shared" si="28"/>
        <v>8309.2564320750007</v>
      </c>
      <c r="I73">
        <f t="shared" si="29"/>
        <v>64046.143590372005</v>
      </c>
      <c r="J73">
        <f t="shared" si="30"/>
        <v>4435.6436734050003</v>
      </c>
      <c r="K73">
        <f t="shared" si="31"/>
        <v>8632.6156598760008</v>
      </c>
      <c r="L73">
        <f t="shared" si="32"/>
        <v>6960.0325226309997</v>
      </c>
      <c r="M73" s="180">
        <f t="shared" si="33"/>
        <v>-9.8138658218869159E-3</v>
      </c>
      <c r="N73" s="178">
        <f t="shared" si="34"/>
        <v>1.8074528855542719E-2</v>
      </c>
      <c r="O73" s="178">
        <f t="shared" si="35"/>
        <v>4.7492134706738666E-3</v>
      </c>
      <c r="P73" s="178">
        <f t="shared" si="36"/>
        <v>1.20933078126955E-2</v>
      </c>
      <c r="Q73" s="179">
        <f t="shared" si="37"/>
        <v>5.9360061010119486E-3</v>
      </c>
      <c r="R73" s="187">
        <f t="shared" si="38"/>
        <v>-9.7658669870721703E-3</v>
      </c>
      <c r="S73" s="187">
        <f t="shared" si="39"/>
        <v>1.8238861738968958E-2</v>
      </c>
      <c r="T73" s="187">
        <f t="shared" si="40"/>
        <v>4.7605088592936077E-3</v>
      </c>
      <c r="U73" s="187">
        <f t="shared" si="41"/>
        <v>1.2166727523505316E-2</v>
      </c>
      <c r="V73" s="187">
        <f t="shared" si="42"/>
        <v>5.9536590973737038E-3</v>
      </c>
      <c r="W73" s="188">
        <f t="shared" si="43"/>
        <v>6.2707780464138834E-3</v>
      </c>
    </row>
    <row r="74" spans="1:23" x14ac:dyDescent="0.2">
      <c r="A74" s="185">
        <v>42499</v>
      </c>
      <c r="B74">
        <v>87.503319000000005</v>
      </c>
      <c r="C74">
        <v>679.75</v>
      </c>
      <c r="D74">
        <v>46.379345000000001</v>
      </c>
      <c r="E74">
        <v>90.540001000000004</v>
      </c>
      <c r="F74">
        <v>73.230682000000002</v>
      </c>
      <c r="G74" s="86">
        <v>95.927999999999997</v>
      </c>
      <c r="H74">
        <f t="shared" si="28"/>
        <v>8394.0183850320009</v>
      </c>
      <c r="I74">
        <f t="shared" si="29"/>
        <v>65207.057999999997</v>
      </c>
      <c r="J74">
        <f t="shared" si="30"/>
        <v>4449.0778071599998</v>
      </c>
      <c r="K74">
        <f t="shared" si="31"/>
        <v>8685.3212159279992</v>
      </c>
      <c r="L74">
        <f t="shared" si="32"/>
        <v>7024.8728628959998</v>
      </c>
      <c r="M74" s="180">
        <f t="shared" si="33"/>
        <v>1.0149228995192513E-2</v>
      </c>
      <c r="N74" s="178">
        <f t="shared" si="34"/>
        <v>1.7963897439361633E-2</v>
      </c>
      <c r="O74" s="178">
        <f t="shared" si="35"/>
        <v>3.0241001977423382E-3</v>
      </c>
      <c r="P74" s="178">
        <f t="shared" si="36"/>
        <v>6.0868357652983903E-3</v>
      </c>
      <c r="Q74" s="179">
        <f t="shared" si="37"/>
        <v>9.272970120422535E-3</v>
      </c>
      <c r="R74" s="187">
        <f t="shared" si="38"/>
        <v>1.0200907102807187E-2</v>
      </c>
      <c r="S74" s="187">
        <f t="shared" si="39"/>
        <v>1.8126218762725185E-2</v>
      </c>
      <c r="T74" s="187">
        <f t="shared" si="40"/>
        <v>3.0286774015566599E-3</v>
      </c>
      <c r="U74" s="187">
        <f t="shared" si="41"/>
        <v>6.1053981931538338E-3</v>
      </c>
      <c r="V74" s="187">
        <f t="shared" si="42"/>
        <v>9.3160973104892148E-3</v>
      </c>
      <c r="W74" s="188">
        <f t="shared" si="43"/>
        <v>9.3554597541464172E-3</v>
      </c>
    </row>
    <row r="75" spans="1:23" x14ac:dyDescent="0.2">
      <c r="A75" s="185">
        <v>42500</v>
      </c>
      <c r="B75">
        <v>88.097426999999996</v>
      </c>
      <c r="C75">
        <v>703.07000700000003</v>
      </c>
      <c r="D75">
        <v>47.259318999999998</v>
      </c>
      <c r="E75">
        <v>92.889999000000003</v>
      </c>
      <c r="F75">
        <v>73.551704000000001</v>
      </c>
      <c r="G75" s="86">
        <v>95.576999999999998</v>
      </c>
      <c r="H75">
        <f t="shared" si="28"/>
        <v>8420.087780378999</v>
      </c>
      <c r="I75">
        <f t="shared" si="29"/>
        <v>67197.322059038997</v>
      </c>
      <c r="J75">
        <f t="shared" si="30"/>
        <v>4516.903932063</v>
      </c>
      <c r="K75">
        <f t="shared" si="31"/>
        <v>8878.147434423001</v>
      </c>
      <c r="L75">
        <f t="shared" si="32"/>
        <v>7029.8512132079995</v>
      </c>
      <c r="M75" s="180">
        <f t="shared" si="33"/>
        <v>3.1008982552952606E-3</v>
      </c>
      <c r="N75" s="178">
        <f t="shared" si="34"/>
        <v>3.0065681815564415E-2</v>
      </c>
      <c r="O75" s="178">
        <f t="shared" si="35"/>
        <v>1.5129948005872876E-2</v>
      </c>
      <c r="P75" s="178">
        <f t="shared" si="36"/>
        <v>2.1958528842118508E-2</v>
      </c>
      <c r="Q75" s="179">
        <f t="shared" si="37"/>
        <v>7.0842380017539688E-4</v>
      </c>
      <c r="R75" s="187">
        <f t="shared" si="38"/>
        <v>3.1057110136289926E-3</v>
      </c>
      <c r="S75" s="187">
        <f t="shared" si="39"/>
        <v>3.052221830095448E-2</v>
      </c>
      <c r="T75" s="187">
        <f t="shared" si="40"/>
        <v>1.5244985105418043E-2</v>
      </c>
      <c r="U75" s="187">
        <f t="shared" si="41"/>
        <v>2.2201391716103486E-2</v>
      </c>
      <c r="V75" s="187">
        <f t="shared" si="42"/>
        <v>7.0867479158155547E-4</v>
      </c>
      <c r="W75" s="188">
        <f t="shared" si="43"/>
        <v>1.4356596185537312E-2</v>
      </c>
    </row>
    <row r="76" spans="1:23" x14ac:dyDescent="0.2">
      <c r="A76" s="185">
        <v>42501</v>
      </c>
      <c r="B76">
        <v>87.239272999999997</v>
      </c>
      <c r="C76">
        <v>713.22997999999995</v>
      </c>
      <c r="D76">
        <v>47.287109000000001</v>
      </c>
      <c r="E76">
        <v>90.019997000000004</v>
      </c>
      <c r="F76">
        <v>73.257446000000002</v>
      </c>
      <c r="G76" s="86">
        <v>93.734999999999999</v>
      </c>
      <c r="H76">
        <f t="shared" si="28"/>
        <v>8177.373254655</v>
      </c>
      <c r="I76">
        <f t="shared" si="29"/>
        <v>66854.61217529999</v>
      </c>
      <c r="J76">
        <f t="shared" si="30"/>
        <v>4432.4571621149998</v>
      </c>
      <c r="K76">
        <f t="shared" si="31"/>
        <v>8438.0244187950011</v>
      </c>
      <c r="L76">
        <f t="shared" si="32"/>
        <v>6866.7867008100002</v>
      </c>
      <c r="M76" s="180">
        <f t="shared" si="33"/>
        <v>-2.9249272390661902E-2</v>
      </c>
      <c r="N76" s="178">
        <f t="shared" si="34"/>
        <v>-5.1131023560602763E-3</v>
      </c>
      <c r="O76" s="178">
        <f t="shared" si="35"/>
        <v>-1.8872693939887816E-2</v>
      </c>
      <c r="P76" s="178">
        <f t="shared" si="36"/>
        <v>-5.0844705383891728E-2</v>
      </c>
      <c r="Q76" s="179">
        <f t="shared" si="37"/>
        <v>-2.346927337269333E-2</v>
      </c>
      <c r="R76" s="187">
        <f t="shared" si="38"/>
        <v>-2.8825652660009932E-2</v>
      </c>
      <c r="S76" s="187">
        <f t="shared" si="39"/>
        <v>-5.1000526990927653E-3</v>
      </c>
      <c r="T76" s="187">
        <f t="shared" si="40"/>
        <v>-1.8695719727081034E-2</v>
      </c>
      <c r="U76" s="187">
        <f t="shared" si="41"/>
        <v>-4.9573744846984943E-2</v>
      </c>
      <c r="V76" s="187">
        <f t="shared" si="42"/>
        <v>-2.3196011900170295E-2</v>
      </c>
      <c r="W76" s="188">
        <f t="shared" si="43"/>
        <v>-2.5078236366667794E-2</v>
      </c>
    </row>
    <row r="77" spans="1:23" x14ac:dyDescent="0.2">
      <c r="A77" s="185">
        <v>42502</v>
      </c>
      <c r="B77">
        <v>85.192909</v>
      </c>
      <c r="C77">
        <v>717.92999299999997</v>
      </c>
      <c r="D77">
        <v>47.713200000000001</v>
      </c>
      <c r="E77">
        <v>87.739998</v>
      </c>
      <c r="F77">
        <v>73.489311000000001</v>
      </c>
      <c r="G77" s="86">
        <v>93.513999999999996</v>
      </c>
      <c r="H77">
        <f t="shared" si="28"/>
        <v>7966.7296922259993</v>
      </c>
      <c r="I77">
        <f t="shared" si="29"/>
        <v>67136.505365402001</v>
      </c>
      <c r="J77">
        <f t="shared" si="30"/>
        <v>4461.8521848</v>
      </c>
      <c r="K77">
        <f t="shared" si="31"/>
        <v>8204.9181729720003</v>
      </c>
      <c r="L77">
        <f t="shared" si="32"/>
        <v>6872.2794288539999</v>
      </c>
      <c r="M77" s="180">
        <f t="shared" si="33"/>
        <v>-2.6096899636252679E-2</v>
      </c>
      <c r="N77" s="178">
        <f t="shared" si="34"/>
        <v>4.2076461659392647E-3</v>
      </c>
      <c r="O77" s="178">
        <f t="shared" si="35"/>
        <v>6.6098734734345082E-3</v>
      </c>
      <c r="P77" s="178">
        <f t="shared" si="36"/>
        <v>-2.8014455938413899E-2</v>
      </c>
      <c r="Q77" s="179">
        <f t="shared" si="37"/>
        <v>7.9957812049199909E-4</v>
      </c>
      <c r="R77" s="187">
        <f t="shared" si="38"/>
        <v>-2.575931853289087E-2</v>
      </c>
      <c r="S77" s="187">
        <f t="shared" si="39"/>
        <v>4.2165107377013442E-3</v>
      </c>
      <c r="T77" s="187">
        <f t="shared" si="40"/>
        <v>6.6317668981089482E-3</v>
      </c>
      <c r="U77" s="187">
        <f t="shared" si="41"/>
        <v>-2.7625689883496417E-2</v>
      </c>
      <c r="V77" s="187">
        <f t="shared" si="42"/>
        <v>7.9989786829286354E-4</v>
      </c>
      <c r="W77" s="188">
        <f t="shared" si="43"/>
        <v>-8.347366582456826E-3</v>
      </c>
    </row>
    <row r="78" spans="1:23" x14ac:dyDescent="0.2">
      <c r="A78" s="185">
        <v>42503</v>
      </c>
      <c r="B78">
        <v>85.362656000000001</v>
      </c>
      <c r="C78">
        <v>709.919983</v>
      </c>
      <c r="D78">
        <v>47.314903000000001</v>
      </c>
      <c r="E78">
        <v>87.879997000000003</v>
      </c>
      <c r="F78">
        <v>72.437027</v>
      </c>
      <c r="G78" s="86">
        <v>94.114000000000004</v>
      </c>
      <c r="H78">
        <f t="shared" si="28"/>
        <v>8033.8210067840009</v>
      </c>
      <c r="I78">
        <f t="shared" si="29"/>
        <v>66813.409280061998</v>
      </c>
      <c r="J78">
        <f t="shared" si="30"/>
        <v>4452.994780942</v>
      </c>
      <c r="K78">
        <f t="shared" si="31"/>
        <v>8270.7380376580004</v>
      </c>
      <c r="L78">
        <f t="shared" si="32"/>
        <v>6817.3383590780004</v>
      </c>
      <c r="M78" s="180">
        <f t="shared" si="33"/>
        <v>8.3861748284852471E-3</v>
      </c>
      <c r="N78" s="178">
        <f t="shared" si="34"/>
        <v>-4.82414211006074E-3</v>
      </c>
      <c r="O78" s="178">
        <f t="shared" si="35"/>
        <v>-1.9871135885071254E-3</v>
      </c>
      <c r="P78" s="178">
        <f t="shared" si="36"/>
        <v>7.9899961502052572E-3</v>
      </c>
      <c r="Q78" s="179">
        <f t="shared" si="37"/>
        <v>-8.0267200452877208E-3</v>
      </c>
      <c r="R78" s="187">
        <f t="shared" si="38"/>
        <v>8.4214372960927583E-3</v>
      </c>
      <c r="S78" s="187">
        <f t="shared" si="39"/>
        <v>-4.8125246254849992E-3</v>
      </c>
      <c r="T78" s="187">
        <f t="shared" si="40"/>
        <v>-1.9851405853771073E-3</v>
      </c>
      <c r="U78" s="187">
        <f t="shared" si="41"/>
        <v>8.0220013531419141E-3</v>
      </c>
      <c r="V78" s="187">
        <f t="shared" si="42"/>
        <v>-7.994591946497917E-3</v>
      </c>
      <c r="W78" s="188">
        <f t="shared" si="43"/>
        <v>3.3023629837492983E-4</v>
      </c>
    </row>
    <row r="79" spans="1:23" x14ac:dyDescent="0.2">
      <c r="A79" s="185">
        <v>42506</v>
      </c>
      <c r="B79">
        <v>88.531227000000001</v>
      </c>
      <c r="C79">
        <v>710.65997300000004</v>
      </c>
      <c r="D79">
        <v>48.009616999999999</v>
      </c>
      <c r="E79">
        <v>89.120002999999997</v>
      </c>
      <c r="F79">
        <v>72.793732000000006</v>
      </c>
      <c r="G79" s="86">
        <v>93.492000000000004</v>
      </c>
      <c r="H79">
        <f t="shared" si="28"/>
        <v>8276.9614746839998</v>
      </c>
      <c r="I79">
        <f t="shared" si="29"/>
        <v>66441.02219571601</v>
      </c>
      <c r="J79">
        <f t="shared" si="30"/>
        <v>4488.5151125640004</v>
      </c>
      <c r="K79">
        <f t="shared" si="31"/>
        <v>8332.0073204759992</v>
      </c>
      <c r="L79">
        <f t="shared" si="32"/>
        <v>6805.6315921440009</v>
      </c>
      <c r="M79" s="180">
        <f t="shared" si="33"/>
        <v>2.981567316544765E-2</v>
      </c>
      <c r="N79" s="178">
        <f t="shared" si="34"/>
        <v>-5.5891282506401341E-3</v>
      </c>
      <c r="O79" s="178">
        <f t="shared" si="35"/>
        <v>7.9450828539365803E-3</v>
      </c>
      <c r="P79" s="178">
        <f t="shared" si="36"/>
        <v>7.3806541783674609E-3</v>
      </c>
      <c r="Q79" s="179">
        <f t="shared" si="37"/>
        <v>-1.7186810009270324E-3</v>
      </c>
      <c r="R79" s="187">
        <f t="shared" si="38"/>
        <v>3.0264611035606057E-2</v>
      </c>
      <c r="S79" s="187">
        <f t="shared" si="39"/>
        <v>-5.5735381319197749E-3</v>
      </c>
      <c r="T79" s="187">
        <f t="shared" si="40"/>
        <v>7.9767287790277475E-3</v>
      </c>
      <c r="U79" s="187">
        <f t="shared" si="41"/>
        <v>7.4079583392715294E-3</v>
      </c>
      <c r="V79" s="187">
        <f t="shared" si="42"/>
        <v>-1.7172049144972648E-3</v>
      </c>
      <c r="W79" s="188">
        <f t="shared" si="43"/>
        <v>7.671711021497659E-3</v>
      </c>
    </row>
    <row r="80" spans="1:23" x14ac:dyDescent="0.2">
      <c r="A80" s="185">
        <v>42507</v>
      </c>
      <c r="B80">
        <v>88.163444999999996</v>
      </c>
      <c r="C80">
        <v>695.27002000000005</v>
      </c>
      <c r="D80">
        <v>47.114151</v>
      </c>
      <c r="E80">
        <v>88.629997000000003</v>
      </c>
      <c r="F80">
        <v>71.893058999999994</v>
      </c>
      <c r="G80" s="86">
        <v>93.709000000000003</v>
      </c>
      <c r="H80">
        <f t="shared" si="28"/>
        <v>8261.7082675050005</v>
      </c>
      <c r="I80">
        <f t="shared" si="29"/>
        <v>65153.058304180006</v>
      </c>
      <c r="J80">
        <f t="shared" si="30"/>
        <v>4415.0199760590003</v>
      </c>
      <c r="K80">
        <f t="shared" si="31"/>
        <v>8305.4283888730006</v>
      </c>
      <c r="L80">
        <f t="shared" si="32"/>
        <v>6737.0266658309993</v>
      </c>
      <c r="M80" s="180">
        <f t="shared" si="33"/>
        <v>-1.8445511932368727E-3</v>
      </c>
      <c r="N80" s="178">
        <f t="shared" si="34"/>
        <v>-1.9575424898546748E-2</v>
      </c>
      <c r="O80" s="178">
        <f t="shared" si="35"/>
        <v>-1.6509578526564001E-2</v>
      </c>
      <c r="P80" s="178">
        <f t="shared" si="36"/>
        <v>-3.1950782173761627E-3</v>
      </c>
      <c r="Q80" s="179">
        <f t="shared" si="37"/>
        <v>-1.0131764662192675E-2</v>
      </c>
      <c r="R80" s="187">
        <f t="shared" si="38"/>
        <v>-1.8428510541764434E-3</v>
      </c>
      <c r="S80" s="187">
        <f t="shared" si="39"/>
        <v>-1.9385070382301403E-2</v>
      </c>
      <c r="T80" s="187">
        <f t="shared" si="40"/>
        <v>-1.6374042341815147E-2</v>
      </c>
      <c r="U80" s="187">
        <f t="shared" si="41"/>
        <v>-3.1899793868016202E-3</v>
      </c>
      <c r="V80" s="187">
        <f t="shared" si="42"/>
        <v>-1.0080611238521189E-2</v>
      </c>
      <c r="W80" s="188">
        <f t="shared" si="43"/>
        <v>-1.0174510880723161E-2</v>
      </c>
    </row>
    <row r="81" spans="1:23" x14ac:dyDescent="0.2">
      <c r="A81" s="185">
        <v>42508</v>
      </c>
      <c r="B81">
        <v>89.172477999999998</v>
      </c>
      <c r="C81">
        <v>697.45001200000002</v>
      </c>
      <c r="D81">
        <v>47.393982000000001</v>
      </c>
      <c r="E81">
        <v>90.5</v>
      </c>
      <c r="F81">
        <v>71.206406000000001</v>
      </c>
      <c r="G81" s="86">
        <v>96.334999999999994</v>
      </c>
      <c r="H81">
        <f t="shared" si="28"/>
        <v>8590.4306681299986</v>
      </c>
      <c r="I81">
        <f t="shared" si="29"/>
        <v>67188.84690602</v>
      </c>
      <c r="J81">
        <f t="shared" si="30"/>
        <v>4565.6992559700002</v>
      </c>
      <c r="K81">
        <f t="shared" si="31"/>
        <v>8718.3174999999992</v>
      </c>
      <c r="L81">
        <f t="shared" si="32"/>
        <v>6859.6691220099992</v>
      </c>
      <c r="M81" s="180">
        <f t="shared" si="33"/>
        <v>3.9017492529757947E-2</v>
      </c>
      <c r="N81" s="178">
        <f t="shared" si="34"/>
        <v>3.0768020120594115E-2</v>
      </c>
      <c r="O81" s="178">
        <f t="shared" si="35"/>
        <v>3.3559321331578157E-2</v>
      </c>
      <c r="P81" s="178">
        <f t="shared" si="36"/>
        <v>4.8516948277807816E-2</v>
      </c>
      <c r="Q81" s="179">
        <f t="shared" si="37"/>
        <v>1.8040527544189094E-2</v>
      </c>
      <c r="R81" s="187">
        <f t="shared" si="38"/>
        <v>3.9788672025364402E-2</v>
      </c>
      <c r="S81" s="187">
        <f t="shared" si="39"/>
        <v>3.1246247756099355E-2</v>
      </c>
      <c r="T81" s="187">
        <f t="shared" si="40"/>
        <v>3.4128787803470235E-2</v>
      </c>
      <c r="U81" s="187">
        <f t="shared" si="41"/>
        <v>4.9713162499860568E-2</v>
      </c>
      <c r="V81" s="187">
        <f t="shared" si="42"/>
        <v>1.820424087097958E-2</v>
      </c>
      <c r="W81" s="188">
        <f t="shared" si="43"/>
        <v>3.461622219115483E-2</v>
      </c>
    </row>
    <row r="82" spans="1:23" x14ac:dyDescent="0.2">
      <c r="A82" s="185">
        <v>42509</v>
      </c>
      <c r="B82">
        <v>88.832984999999994</v>
      </c>
      <c r="C82">
        <v>698.52002000000005</v>
      </c>
      <c r="D82">
        <v>46.936923999999998</v>
      </c>
      <c r="E82">
        <v>89.550003000000004</v>
      </c>
      <c r="F82">
        <v>71.509613000000002</v>
      </c>
      <c r="G82" s="86">
        <v>97.534999999999997</v>
      </c>
      <c r="H82">
        <f t="shared" si="28"/>
        <v>8664.3251919749982</v>
      </c>
      <c r="I82">
        <f t="shared" si="29"/>
        <v>68130.150150700007</v>
      </c>
      <c r="J82">
        <f t="shared" si="30"/>
        <v>4577.9928823399996</v>
      </c>
      <c r="K82">
        <f t="shared" si="31"/>
        <v>8734.2595426049993</v>
      </c>
      <c r="L82">
        <f t="shared" si="32"/>
        <v>6974.6901039550003</v>
      </c>
      <c r="M82" s="180">
        <f t="shared" si="33"/>
        <v>8.5651719675182737E-3</v>
      </c>
      <c r="N82" s="178">
        <f t="shared" si="34"/>
        <v>1.3912583574002844E-2</v>
      </c>
      <c r="O82" s="178">
        <f t="shared" si="35"/>
        <v>2.6889868100583251E-3</v>
      </c>
      <c r="P82" s="178">
        <f t="shared" si="36"/>
        <v>1.8268989158497808E-3</v>
      </c>
      <c r="Q82" s="179">
        <f t="shared" si="37"/>
        <v>1.6628689548506978E-2</v>
      </c>
      <c r="R82" s="187">
        <f t="shared" si="38"/>
        <v>8.6019580041713228E-3</v>
      </c>
      <c r="S82" s="187">
        <f t="shared" si="39"/>
        <v>1.4009813950173136E-2</v>
      </c>
      <c r="T82" s="187">
        <f t="shared" si="40"/>
        <v>2.6926053777906081E-3</v>
      </c>
      <c r="U82" s="187">
        <f t="shared" si="41"/>
        <v>1.8285687123691123E-3</v>
      </c>
      <c r="V82" s="187">
        <f t="shared" si="42"/>
        <v>1.6767715745347488E-2</v>
      </c>
      <c r="W82" s="188">
        <f t="shared" si="43"/>
        <v>8.7801323579703335E-3</v>
      </c>
    </row>
    <row r="83" spans="1:23" x14ac:dyDescent="0.2">
      <c r="A83" s="185">
        <v>42510</v>
      </c>
      <c r="B83">
        <v>89.794867999999994</v>
      </c>
      <c r="C83">
        <v>702.79998799999998</v>
      </c>
      <c r="D83">
        <v>47.216754999999999</v>
      </c>
      <c r="E83">
        <v>92.489998</v>
      </c>
      <c r="F83">
        <v>71.358001999999999</v>
      </c>
      <c r="G83" s="86">
        <v>96.914000000000001</v>
      </c>
      <c r="H83">
        <f t="shared" si="28"/>
        <v>8702.3798373520003</v>
      </c>
      <c r="I83">
        <f t="shared" si="29"/>
        <v>68111.158037032001</v>
      </c>
      <c r="J83">
        <f t="shared" si="30"/>
        <v>4575.9645940700002</v>
      </c>
      <c r="K83">
        <f t="shared" si="31"/>
        <v>8963.5756661720006</v>
      </c>
      <c r="L83">
        <f t="shared" si="32"/>
        <v>6915.5894058280001</v>
      </c>
      <c r="M83" s="180">
        <f t="shared" si="33"/>
        <v>4.3824900831649855E-3</v>
      </c>
      <c r="N83" s="178">
        <f t="shared" si="34"/>
        <v>-2.7880110729495674E-4</v>
      </c>
      <c r="O83" s="178">
        <f t="shared" si="35"/>
        <v>-4.4315003831285225E-4</v>
      </c>
      <c r="P83" s="178">
        <f t="shared" si="36"/>
        <v>2.5916046292582262E-2</v>
      </c>
      <c r="Q83" s="179">
        <f t="shared" si="37"/>
        <v>-8.5096998563623238E-3</v>
      </c>
      <c r="R83" s="187">
        <f t="shared" si="38"/>
        <v>4.3921072367238429E-3</v>
      </c>
      <c r="S83" s="187">
        <f t="shared" si="39"/>
        <v>-2.7876224587787405E-4</v>
      </c>
      <c r="T83" s="187">
        <f t="shared" si="40"/>
        <v>-4.4305186183746362E-4</v>
      </c>
      <c r="U83" s="187">
        <f t="shared" si="41"/>
        <v>2.6254786962582936E-2</v>
      </c>
      <c r="V83" s="187">
        <f t="shared" si="42"/>
        <v>-8.473594847387864E-3</v>
      </c>
      <c r="W83" s="188">
        <f t="shared" si="43"/>
        <v>4.2902970488407164E-3</v>
      </c>
    </row>
    <row r="84" spans="1:23" x14ac:dyDescent="0.2">
      <c r="A84" s="185">
        <v>42513</v>
      </c>
      <c r="B84">
        <v>90.935935999999998</v>
      </c>
      <c r="C84">
        <v>696.75</v>
      </c>
      <c r="D84">
        <v>46.666435</v>
      </c>
      <c r="E84">
        <v>94.889999000000003</v>
      </c>
      <c r="F84">
        <v>71.518508999999995</v>
      </c>
      <c r="G84" s="86">
        <v>96.811000000000007</v>
      </c>
      <c r="H84">
        <f t="shared" si="28"/>
        <v>8803.5989000959999</v>
      </c>
      <c r="I84">
        <f t="shared" si="29"/>
        <v>67453.06425000001</v>
      </c>
      <c r="J84">
        <f t="shared" si="30"/>
        <v>4517.8242387850005</v>
      </c>
      <c r="K84">
        <f t="shared" si="31"/>
        <v>9186.3956931890007</v>
      </c>
      <c r="L84">
        <f t="shared" si="32"/>
        <v>6923.7783747989997</v>
      </c>
      <c r="M84" s="180">
        <f t="shared" si="33"/>
        <v>1.1564071023117461E-2</v>
      </c>
      <c r="N84" s="178">
        <f t="shared" si="34"/>
        <v>-9.709035991106927E-3</v>
      </c>
      <c r="O84" s="178">
        <f t="shared" si="35"/>
        <v>-1.2787001886619615E-2</v>
      </c>
      <c r="P84" s="178">
        <f t="shared" si="36"/>
        <v>2.4554443390158102E-2</v>
      </c>
      <c r="Q84" s="179">
        <f t="shared" si="37"/>
        <v>1.1834312168783748E-3</v>
      </c>
      <c r="R84" s="187">
        <f t="shared" si="38"/>
        <v>1.1631193378798659E-2</v>
      </c>
      <c r="S84" s="187">
        <f t="shared" si="39"/>
        <v>-9.6620554692989531E-3</v>
      </c>
      <c r="T84" s="187">
        <f t="shared" si="40"/>
        <v>-1.2705595528502098E-2</v>
      </c>
      <c r="U84" s="187">
        <f t="shared" si="41"/>
        <v>2.4858386353328786E-2</v>
      </c>
      <c r="V84" s="187">
        <f t="shared" si="42"/>
        <v>1.184131747917039E-3</v>
      </c>
      <c r="W84" s="188">
        <f t="shared" si="43"/>
        <v>3.0612120964486869E-3</v>
      </c>
    </row>
    <row r="85" spans="1:23" x14ac:dyDescent="0.2">
      <c r="A85" s="185">
        <v>42514</v>
      </c>
      <c r="B85">
        <v>92.322188999999995</v>
      </c>
      <c r="C85">
        <v>704.20001200000002</v>
      </c>
      <c r="D85">
        <v>48.121552000000001</v>
      </c>
      <c r="E85">
        <v>97.889999000000003</v>
      </c>
      <c r="F85">
        <v>72.205169999999995</v>
      </c>
      <c r="G85" s="86">
        <v>96.563999999999993</v>
      </c>
      <c r="H85">
        <f t="shared" si="28"/>
        <v>8914.9998585959984</v>
      </c>
      <c r="I85">
        <f t="shared" si="29"/>
        <v>68000.369958768002</v>
      </c>
      <c r="J85">
        <f t="shared" si="30"/>
        <v>4646.809547328</v>
      </c>
      <c r="K85">
        <f t="shared" si="31"/>
        <v>9452.6498634359996</v>
      </c>
      <c r="L85">
        <f t="shared" si="32"/>
        <v>6972.420035879999</v>
      </c>
      <c r="M85" s="180">
        <f t="shared" si="33"/>
        <v>1.2574631653353858E-2</v>
      </c>
      <c r="N85" s="178">
        <f t="shared" si="34"/>
        <v>8.0811341614585551E-3</v>
      </c>
      <c r="O85" s="178">
        <f t="shared" si="35"/>
        <v>2.8150350406742883E-2</v>
      </c>
      <c r="P85" s="178">
        <f t="shared" si="36"/>
        <v>2.8571450372592757E-2</v>
      </c>
      <c r="Q85" s="179">
        <f t="shared" si="37"/>
        <v>7.0007434127830285E-3</v>
      </c>
      <c r="R85" s="187">
        <f t="shared" si="38"/>
        <v>1.2654024764665702E-2</v>
      </c>
      <c r="S85" s="187">
        <f t="shared" si="39"/>
        <v>8.1138746601566239E-3</v>
      </c>
      <c r="T85" s="187">
        <f t="shared" si="40"/>
        <v>2.855031575502108E-2</v>
      </c>
      <c r="U85" s="187">
        <f t="shared" si="41"/>
        <v>2.8983529464597927E-2</v>
      </c>
      <c r="V85" s="187">
        <f t="shared" si="42"/>
        <v>7.0253059020554433E-3</v>
      </c>
      <c r="W85" s="188">
        <f t="shared" si="43"/>
        <v>1.7065410109299354E-2</v>
      </c>
    </row>
    <row r="86" spans="1:23" x14ac:dyDescent="0.2">
      <c r="A86" s="185">
        <v>42515</v>
      </c>
      <c r="B86">
        <v>93.944205999999994</v>
      </c>
      <c r="C86">
        <v>708.34997599999997</v>
      </c>
      <c r="D86">
        <v>48.615912999999999</v>
      </c>
      <c r="E86">
        <v>100.199997</v>
      </c>
      <c r="F86">
        <v>72.659965999999997</v>
      </c>
      <c r="G86" s="86">
        <v>96.132000000000005</v>
      </c>
      <c r="H86">
        <f t="shared" si="28"/>
        <v>9031.0444111920006</v>
      </c>
      <c r="I86">
        <f t="shared" si="29"/>
        <v>68095.099892832004</v>
      </c>
      <c r="J86">
        <f t="shared" si="30"/>
        <v>4673.5449485159997</v>
      </c>
      <c r="K86">
        <f t="shared" si="31"/>
        <v>9632.4261116039997</v>
      </c>
      <c r="L86">
        <f t="shared" si="32"/>
        <v>6984.9478515119999</v>
      </c>
      <c r="M86" s="180">
        <f t="shared" si="33"/>
        <v>1.2932785441180783E-2</v>
      </c>
      <c r="N86" s="178">
        <f t="shared" si="34"/>
        <v>1.3921102512221939E-3</v>
      </c>
      <c r="O86" s="178">
        <f t="shared" si="35"/>
        <v>5.7370080781768348E-3</v>
      </c>
      <c r="P86" s="178">
        <f t="shared" si="36"/>
        <v>1.8840015721837439E-2</v>
      </c>
      <c r="Q86" s="179">
        <f t="shared" si="37"/>
        <v>1.7951549457462636E-3</v>
      </c>
      <c r="R86" s="187">
        <f t="shared" si="38"/>
        <v>1.3016775595807778E-2</v>
      </c>
      <c r="S86" s="187">
        <f t="shared" si="39"/>
        <v>1.3930796864993745E-3</v>
      </c>
      <c r="T86" s="187">
        <f t="shared" si="40"/>
        <v>5.7534962248179684E-3</v>
      </c>
      <c r="U86" s="187">
        <f t="shared" si="41"/>
        <v>1.9018608619303309E-2</v>
      </c>
      <c r="V86" s="187">
        <f t="shared" si="42"/>
        <v>1.7967672009908985E-3</v>
      </c>
      <c r="W86" s="188">
        <f t="shared" si="43"/>
        <v>8.1957454654838658E-3</v>
      </c>
    </row>
    <row r="87" spans="1:23" x14ac:dyDescent="0.2">
      <c r="A87" s="185">
        <v>42516</v>
      </c>
      <c r="B87">
        <v>94.689177999999998</v>
      </c>
      <c r="C87">
        <v>714.90997300000004</v>
      </c>
      <c r="D87">
        <v>48.401370999999997</v>
      </c>
      <c r="E87">
        <v>102.80999799999999</v>
      </c>
      <c r="F87">
        <v>72.428107999999995</v>
      </c>
      <c r="G87" s="86">
        <v>96.631</v>
      </c>
      <c r="H87">
        <f t="shared" si="28"/>
        <v>9149.9099593179999</v>
      </c>
      <c r="I87">
        <f t="shared" si="29"/>
        <v>69082.465600962998</v>
      </c>
      <c r="J87">
        <f t="shared" si="30"/>
        <v>4677.0728811009994</v>
      </c>
      <c r="K87">
        <f t="shared" si="31"/>
        <v>9934.632916737999</v>
      </c>
      <c r="L87">
        <f t="shared" si="32"/>
        <v>6998.8005041479992</v>
      </c>
      <c r="M87" s="180">
        <f t="shared" si="33"/>
        <v>1.3076017832390862E-2</v>
      </c>
      <c r="N87" s="178">
        <f t="shared" si="34"/>
        <v>1.4395688624189185E-2</v>
      </c>
      <c r="O87" s="178">
        <f t="shared" si="35"/>
        <v>7.5458816020199484E-4</v>
      </c>
      <c r="P87" s="178">
        <f t="shared" si="36"/>
        <v>3.0891800080286528E-2</v>
      </c>
      <c r="Q87" s="179">
        <f t="shared" si="37"/>
        <v>1.9812509228649086E-3</v>
      </c>
      <c r="R87" s="187">
        <f t="shared" si="38"/>
        <v>1.316188280269019E-2</v>
      </c>
      <c r="S87" s="187">
        <f t="shared" si="39"/>
        <v>1.4499805561412039E-2</v>
      </c>
      <c r="T87" s="187">
        <f t="shared" si="40"/>
        <v>7.5487293347203629E-4</v>
      </c>
      <c r="U87" s="187">
        <f t="shared" si="41"/>
        <v>3.1373903275513995E-2</v>
      </c>
      <c r="V87" s="187">
        <f t="shared" si="42"/>
        <v>1.9832148973024329E-3</v>
      </c>
      <c r="W87" s="188">
        <f t="shared" si="43"/>
        <v>1.2354735894078138E-2</v>
      </c>
    </row>
    <row r="88" spans="1:23" x14ac:dyDescent="0.2">
      <c r="A88" s="185">
        <v>42517</v>
      </c>
      <c r="B88">
        <v>94.632598999999999</v>
      </c>
      <c r="C88">
        <v>712.23999000000003</v>
      </c>
      <c r="D88">
        <v>48.802470999999997</v>
      </c>
      <c r="E88">
        <v>103.300003</v>
      </c>
      <c r="F88">
        <v>72.615371999999994</v>
      </c>
      <c r="G88" s="86">
        <v>96.262</v>
      </c>
      <c r="H88">
        <f t="shared" si="28"/>
        <v>9109.5232449380001</v>
      </c>
      <c r="I88">
        <f t="shared" si="29"/>
        <v>68561.64591738001</v>
      </c>
      <c r="J88">
        <f t="shared" si="30"/>
        <v>4697.823463402</v>
      </c>
      <c r="K88">
        <f t="shared" si="31"/>
        <v>9943.8648887859999</v>
      </c>
      <c r="L88">
        <f t="shared" si="32"/>
        <v>6990.1009394639996</v>
      </c>
      <c r="M88" s="180">
        <f t="shared" si="33"/>
        <v>-4.4236619820681332E-3</v>
      </c>
      <c r="N88" s="178">
        <f t="shared" si="34"/>
        <v>-7.5676636425217967E-3</v>
      </c>
      <c r="O88" s="178">
        <f t="shared" si="35"/>
        <v>4.4268470660037106E-3</v>
      </c>
      <c r="P88" s="178">
        <f t="shared" si="36"/>
        <v>9.2884007655466636E-4</v>
      </c>
      <c r="Q88" s="179">
        <f t="shared" si="37"/>
        <v>-1.2437811275717065E-3</v>
      </c>
      <c r="R88" s="187">
        <f t="shared" si="38"/>
        <v>-4.4138920010760524E-3</v>
      </c>
      <c r="S88" s="187">
        <f t="shared" si="39"/>
        <v>-7.5391009723273037E-3</v>
      </c>
      <c r="T88" s="187">
        <f t="shared" si="40"/>
        <v>4.4366600282944096E-3</v>
      </c>
      <c r="U88" s="187">
        <f t="shared" si="41"/>
        <v>9.2927158208802574E-4</v>
      </c>
      <c r="V88" s="187">
        <f t="shared" si="42"/>
        <v>-1.2430079524117885E-3</v>
      </c>
      <c r="W88" s="188">
        <f t="shared" si="43"/>
        <v>-1.5660138630865417E-3</v>
      </c>
    </row>
    <row r="89" spans="1:23" x14ac:dyDescent="0.2">
      <c r="A89" s="185">
        <v>42521</v>
      </c>
      <c r="B89">
        <v>94.170524999999998</v>
      </c>
      <c r="C89">
        <v>722.78997800000002</v>
      </c>
      <c r="D89">
        <v>49.43676</v>
      </c>
      <c r="E89">
        <v>102.57</v>
      </c>
      <c r="F89">
        <v>72.267593000000005</v>
      </c>
      <c r="G89" s="86">
        <v>96.656000000000006</v>
      </c>
      <c r="H89">
        <f t="shared" si="28"/>
        <v>9102.1462644000003</v>
      </c>
      <c r="I89">
        <f t="shared" si="29"/>
        <v>69861.988113568004</v>
      </c>
      <c r="J89">
        <f t="shared" si="30"/>
        <v>4778.3594745600003</v>
      </c>
      <c r="K89">
        <f t="shared" si="31"/>
        <v>9914.0059199999996</v>
      </c>
      <c r="L89">
        <f t="shared" si="32"/>
        <v>6985.0964690080009</v>
      </c>
      <c r="M89" s="180">
        <f t="shared" si="33"/>
        <v>-8.1013780067671021E-4</v>
      </c>
      <c r="N89" s="178">
        <f t="shared" si="34"/>
        <v>1.8788416548914198E-2</v>
      </c>
      <c r="O89" s="178">
        <f t="shared" si="35"/>
        <v>1.6997972873464239E-2</v>
      </c>
      <c r="P89" s="178">
        <f t="shared" si="36"/>
        <v>-3.0072701727603328E-3</v>
      </c>
      <c r="Q89" s="179">
        <f t="shared" si="37"/>
        <v>-7.1619319908533866E-4</v>
      </c>
      <c r="R89" s="187">
        <f t="shared" si="38"/>
        <v>-8.0980972764947137E-4</v>
      </c>
      <c r="S89" s="187">
        <f t="shared" si="39"/>
        <v>1.8966029458437551E-2</v>
      </c>
      <c r="T89" s="187">
        <f t="shared" si="40"/>
        <v>1.7143260445057023E-2</v>
      </c>
      <c r="U89" s="187">
        <f t="shared" si="41"/>
        <v>-3.0027528652036696E-3</v>
      </c>
      <c r="V89" s="187">
        <f t="shared" si="42"/>
        <v>-7.1593679395170703E-4</v>
      </c>
      <c r="W89" s="188">
        <f t="shared" si="43"/>
        <v>6.3161581033379455E-3</v>
      </c>
    </row>
    <row r="90" spans="1:23" x14ac:dyDescent="0.2">
      <c r="A90" s="185">
        <v>42522</v>
      </c>
      <c r="B90">
        <v>92.850273000000001</v>
      </c>
      <c r="C90">
        <v>719.44000200000005</v>
      </c>
      <c r="D90">
        <v>49.296829000000002</v>
      </c>
      <c r="E90">
        <v>101.510002</v>
      </c>
      <c r="F90">
        <v>72.936417000000006</v>
      </c>
      <c r="G90" s="86">
        <v>96.546000000000006</v>
      </c>
      <c r="H90">
        <f t="shared" si="28"/>
        <v>8964.3224570580005</v>
      </c>
      <c r="I90">
        <f t="shared" si="29"/>
        <v>69459.054433092009</v>
      </c>
      <c r="J90">
        <f t="shared" si="30"/>
        <v>4759.4116526340003</v>
      </c>
      <c r="K90">
        <f t="shared" si="31"/>
        <v>9800.384653092</v>
      </c>
      <c r="L90">
        <f t="shared" si="32"/>
        <v>7041.7193156820013</v>
      </c>
      <c r="M90" s="180">
        <f t="shared" si="33"/>
        <v>-1.5257711201078128E-2</v>
      </c>
      <c r="N90" s="178">
        <f t="shared" si="34"/>
        <v>-5.7842634040972509E-3</v>
      </c>
      <c r="O90" s="178">
        <f t="shared" si="35"/>
        <v>-3.973223219547236E-3</v>
      </c>
      <c r="P90" s="178">
        <f t="shared" si="36"/>
        <v>-1.1526861511804995E-2</v>
      </c>
      <c r="Q90" s="179">
        <f t="shared" si="37"/>
        <v>8.0735578352603751E-3</v>
      </c>
      <c r="R90" s="187">
        <f t="shared" si="38"/>
        <v>-1.5141902067763016E-2</v>
      </c>
      <c r="S90" s="187">
        <f t="shared" si="39"/>
        <v>-5.7675667606393336E-3</v>
      </c>
      <c r="T90" s="187">
        <f t="shared" si="40"/>
        <v>-3.9653404116785727E-3</v>
      </c>
      <c r="U90" s="187">
        <f t="shared" si="41"/>
        <v>-1.1460681769292266E-2</v>
      </c>
      <c r="V90" s="187">
        <f t="shared" si="42"/>
        <v>8.1062368895302803E-3</v>
      </c>
      <c r="W90" s="188">
        <f t="shared" si="43"/>
        <v>-5.6458508239685817E-3</v>
      </c>
    </row>
    <row r="91" spans="1:23" x14ac:dyDescent="0.2">
      <c r="A91" s="185">
        <v>42523</v>
      </c>
      <c r="B91">
        <v>92.152457999999996</v>
      </c>
      <c r="C91">
        <v>728.23999000000003</v>
      </c>
      <c r="D91">
        <v>48.951720999999999</v>
      </c>
      <c r="E91">
        <v>101.25</v>
      </c>
      <c r="F91">
        <v>73.079070999999999</v>
      </c>
      <c r="G91" s="86">
        <v>96.531000000000006</v>
      </c>
      <c r="H91">
        <f t="shared" si="28"/>
        <v>8895.5689231979995</v>
      </c>
      <c r="I91">
        <f t="shared" si="29"/>
        <v>70297.734474690005</v>
      </c>
      <c r="J91">
        <f t="shared" si="30"/>
        <v>4725.3585798510003</v>
      </c>
      <c r="K91">
        <f t="shared" si="31"/>
        <v>9773.7637500000001</v>
      </c>
      <c r="L91">
        <f t="shared" si="32"/>
        <v>7054.3958027010003</v>
      </c>
      <c r="M91" s="180">
        <f t="shared" si="33"/>
        <v>-7.6992487836902903E-3</v>
      </c>
      <c r="N91" s="178">
        <f t="shared" si="34"/>
        <v>1.2002137654631739E-2</v>
      </c>
      <c r="O91" s="178">
        <f t="shared" si="35"/>
        <v>-7.1806102343412526E-3</v>
      </c>
      <c r="P91" s="178">
        <f t="shared" si="36"/>
        <v>-2.7200079366479796E-3</v>
      </c>
      <c r="Q91" s="179">
        <f t="shared" si="37"/>
        <v>1.7985793007206474E-3</v>
      </c>
      <c r="R91" s="187">
        <f t="shared" si="38"/>
        <v>-7.6696854881506777E-3</v>
      </c>
      <c r="S91" s="187">
        <f t="shared" si="39"/>
        <v>1.2074452329406144E-2</v>
      </c>
      <c r="T91" s="187">
        <f t="shared" si="40"/>
        <v>-7.1548912488277987E-3</v>
      </c>
      <c r="U91" s="187">
        <f t="shared" si="41"/>
        <v>-2.7163120667514922E-3</v>
      </c>
      <c r="V91" s="187">
        <f t="shared" si="42"/>
        <v>1.8001977146076195E-3</v>
      </c>
      <c r="W91" s="188">
        <f t="shared" si="43"/>
        <v>-7.332477519432412E-4</v>
      </c>
    </row>
    <row r="92" spans="1:23" x14ac:dyDescent="0.2">
      <c r="A92" s="185">
        <v>42524</v>
      </c>
      <c r="B92">
        <v>92.341048999999998</v>
      </c>
      <c r="C92">
        <v>725.53997800000002</v>
      </c>
      <c r="D92">
        <v>48.308093999999997</v>
      </c>
      <c r="E92">
        <v>99.589995999999999</v>
      </c>
      <c r="F92">
        <v>73.542793000000003</v>
      </c>
      <c r="G92" s="86">
        <v>95.272999999999996</v>
      </c>
      <c r="H92">
        <f t="shared" si="28"/>
        <v>8797.6087613769996</v>
      </c>
      <c r="I92">
        <f t="shared" si="29"/>
        <v>69124.370323993993</v>
      </c>
      <c r="J92">
        <f t="shared" si="30"/>
        <v>4602.4570396619993</v>
      </c>
      <c r="K92">
        <f t="shared" si="31"/>
        <v>9488.2376889079987</v>
      </c>
      <c r="L92">
        <f t="shared" si="32"/>
        <v>7006.6425174890001</v>
      </c>
      <c r="M92" s="180">
        <f t="shared" si="33"/>
        <v>-1.1073326063085649E-2</v>
      </c>
      <c r="N92" s="178">
        <f t="shared" si="34"/>
        <v>-1.6832221199730008E-2</v>
      </c>
      <c r="O92" s="178">
        <f t="shared" si="35"/>
        <v>-2.6353148031251099E-2</v>
      </c>
      <c r="P92" s="178">
        <f t="shared" si="36"/>
        <v>-2.9648733814440359E-2</v>
      </c>
      <c r="Q92" s="179">
        <f t="shared" si="37"/>
        <v>-6.7923104564320347E-3</v>
      </c>
      <c r="R92" s="187">
        <f t="shared" si="38"/>
        <v>-1.1012242462147411E-2</v>
      </c>
      <c r="S92" s="187">
        <f t="shared" si="39"/>
        <v>-1.6691350858802856E-2</v>
      </c>
      <c r="T92" s="187">
        <f t="shared" si="40"/>
        <v>-2.6008934160691007E-2</v>
      </c>
      <c r="U92" s="187">
        <f t="shared" si="41"/>
        <v>-2.9213521872983816E-2</v>
      </c>
      <c r="V92" s="187">
        <f t="shared" si="42"/>
        <v>-6.7692948549493634E-3</v>
      </c>
      <c r="W92" s="188">
        <f t="shared" si="43"/>
        <v>-1.7939068841914891E-2</v>
      </c>
    </row>
    <row r="93" spans="1:23" x14ac:dyDescent="0.2">
      <c r="A93" s="185">
        <v>42527</v>
      </c>
      <c r="B93">
        <v>93.010589999999993</v>
      </c>
      <c r="C93">
        <v>726.72997999999995</v>
      </c>
      <c r="D93">
        <v>48.625252000000003</v>
      </c>
      <c r="E93">
        <v>100.739998</v>
      </c>
      <c r="F93">
        <v>73.810326000000003</v>
      </c>
      <c r="G93" s="86">
        <v>94.263999999999996</v>
      </c>
      <c r="H93">
        <f t="shared" si="28"/>
        <v>8767.5502557599993</v>
      </c>
      <c r="I93">
        <f t="shared" si="29"/>
        <v>68504.474834719993</v>
      </c>
      <c r="J93">
        <f t="shared" si="30"/>
        <v>4583.6107545280001</v>
      </c>
      <c r="K93">
        <f t="shared" si="31"/>
        <v>9496.155171471999</v>
      </c>
      <c r="L93">
        <f t="shared" si="32"/>
        <v>6957.6565700640003</v>
      </c>
      <c r="M93" s="180">
        <f t="shared" si="33"/>
        <v>-3.4225178296250088E-3</v>
      </c>
      <c r="N93" s="178">
        <f t="shared" si="34"/>
        <v>-9.0082813752006708E-3</v>
      </c>
      <c r="O93" s="178">
        <f t="shared" si="35"/>
        <v>-4.1032380771527897E-3</v>
      </c>
      <c r="P93" s="178">
        <f t="shared" si="36"/>
        <v>8.3410442264494336E-4</v>
      </c>
      <c r="Q93" s="179">
        <f t="shared" si="37"/>
        <v>-7.0159122279000695E-3</v>
      </c>
      <c r="R93" s="187">
        <f t="shared" si="38"/>
        <v>-3.4166676914484106E-3</v>
      </c>
      <c r="S93" s="187">
        <f t="shared" si="39"/>
        <v>-8.9678283703486586E-3</v>
      </c>
      <c r="T93" s="187">
        <f t="shared" si="40"/>
        <v>-4.0948312980631698E-3</v>
      </c>
      <c r="U93" s="187">
        <f t="shared" si="41"/>
        <v>8.3445238447767654E-4</v>
      </c>
      <c r="V93" s="187">
        <f t="shared" si="42"/>
        <v>-6.9913581722954839E-3</v>
      </c>
      <c r="W93" s="188">
        <f t="shared" si="43"/>
        <v>-4.5272466295356098E-3</v>
      </c>
    </row>
    <row r="94" spans="1:23" x14ac:dyDescent="0.2">
      <c r="A94" s="185">
        <v>42528</v>
      </c>
      <c r="B94">
        <v>93.387810000000002</v>
      </c>
      <c r="C94">
        <v>723.73999000000003</v>
      </c>
      <c r="D94">
        <v>48.597262999999998</v>
      </c>
      <c r="E94">
        <v>99.889999000000003</v>
      </c>
      <c r="F94">
        <v>73.409041999999999</v>
      </c>
      <c r="G94" s="86">
        <v>94.027000000000001</v>
      </c>
      <c r="H94">
        <f t="shared" si="28"/>
        <v>8780.9756108700003</v>
      </c>
      <c r="I94">
        <f t="shared" si="29"/>
        <v>68051.100039730009</v>
      </c>
      <c r="J94">
        <f t="shared" si="30"/>
        <v>4569.4548481009997</v>
      </c>
      <c r="K94">
        <f t="shared" si="31"/>
        <v>9392.3569359730009</v>
      </c>
      <c r="L94">
        <f t="shared" si="32"/>
        <v>6902.4319921340002</v>
      </c>
      <c r="M94" s="180">
        <f t="shared" si="33"/>
        <v>1.5300838180109073E-3</v>
      </c>
      <c r="N94" s="178">
        <f t="shared" si="34"/>
        <v>-6.6401750533125496E-3</v>
      </c>
      <c r="O94" s="178">
        <f t="shared" si="35"/>
        <v>-3.0931533385784556E-3</v>
      </c>
      <c r="P94" s="178">
        <f t="shared" si="36"/>
        <v>-1.0990731273653281E-2</v>
      </c>
      <c r="Q94" s="179">
        <f t="shared" si="37"/>
        <v>-7.9689058158389902E-3</v>
      </c>
      <c r="R94" s="187">
        <f t="shared" si="38"/>
        <v>1.5312549935121201E-3</v>
      </c>
      <c r="S94" s="187">
        <f t="shared" si="39"/>
        <v>-6.618177806396397E-3</v>
      </c>
      <c r="T94" s="187">
        <f t="shared" si="40"/>
        <v>-3.0883744683198253E-3</v>
      </c>
      <c r="U94" s="187">
        <f t="shared" si="41"/>
        <v>-1.0930553853082031E-2</v>
      </c>
      <c r="V94" s="187">
        <f t="shared" si="42"/>
        <v>-7.9372382603086922E-3</v>
      </c>
      <c r="W94" s="188">
        <f t="shared" si="43"/>
        <v>-5.4086178789189655E-3</v>
      </c>
    </row>
    <row r="95" spans="1:23" x14ac:dyDescent="0.2">
      <c r="A95" s="185">
        <v>42529</v>
      </c>
      <c r="B95">
        <v>93.302932999999996</v>
      </c>
      <c r="C95">
        <v>726.64001499999995</v>
      </c>
      <c r="D95">
        <v>48.541285999999999</v>
      </c>
      <c r="E95">
        <v>97.860000999999997</v>
      </c>
      <c r="F95">
        <v>73.703331000000006</v>
      </c>
      <c r="G95" s="86">
        <v>92.281999999999996</v>
      </c>
      <c r="H95">
        <f t="shared" si="28"/>
        <v>8610.1812631060002</v>
      </c>
      <c r="I95">
        <f t="shared" si="29"/>
        <v>67055.79386423</v>
      </c>
      <c r="J95">
        <f t="shared" si="30"/>
        <v>4479.4869546519994</v>
      </c>
      <c r="K95">
        <f t="shared" si="31"/>
        <v>9030.7166122819999</v>
      </c>
      <c r="L95">
        <f t="shared" si="32"/>
        <v>6801.4907913420002</v>
      </c>
      <c r="M95" s="180">
        <f t="shared" si="33"/>
        <v>-1.9642148041517035E-2</v>
      </c>
      <c r="N95" s="178">
        <f t="shared" si="34"/>
        <v>-1.4733877041429106E-2</v>
      </c>
      <c r="O95" s="178">
        <f t="shared" si="35"/>
        <v>-1.9885387716591759E-2</v>
      </c>
      <c r="P95" s="178">
        <f t="shared" si="36"/>
        <v>-3.9264543282835698E-2</v>
      </c>
      <c r="Q95" s="179">
        <f t="shared" si="37"/>
        <v>-1.4731989956291892E-2</v>
      </c>
      <c r="R95" s="187">
        <f t="shared" si="38"/>
        <v>-1.9450497909659744E-2</v>
      </c>
      <c r="S95" s="187">
        <f t="shared" si="39"/>
        <v>-1.462586460643433E-2</v>
      </c>
      <c r="T95" s="187">
        <f t="shared" si="40"/>
        <v>-1.968897744692447E-2</v>
      </c>
      <c r="U95" s="187">
        <f t="shared" si="41"/>
        <v>-3.8503681893296449E-2</v>
      </c>
      <c r="V95" s="187">
        <f t="shared" si="42"/>
        <v>-1.4624005119794363E-2</v>
      </c>
      <c r="W95" s="188">
        <f t="shared" si="43"/>
        <v>-2.1378605395221871E-2</v>
      </c>
    </row>
    <row r="96" spans="1:23" x14ac:dyDescent="0.2">
      <c r="A96" s="185">
        <v>42530</v>
      </c>
      <c r="B96">
        <v>93.972481000000002</v>
      </c>
      <c r="C96">
        <v>727.65002400000003</v>
      </c>
      <c r="D96">
        <v>48.149521</v>
      </c>
      <c r="E96">
        <v>97.089995999999999</v>
      </c>
      <c r="F96">
        <v>74.167045999999999</v>
      </c>
      <c r="G96" s="86">
        <v>92.992999999999995</v>
      </c>
      <c r="H96">
        <f t="shared" si="28"/>
        <v>8738.7829256330006</v>
      </c>
      <c r="I96">
        <f t="shared" si="29"/>
        <v>67666.358681832004</v>
      </c>
      <c r="J96">
        <f t="shared" si="30"/>
        <v>4477.5684063529998</v>
      </c>
      <c r="K96">
        <f t="shared" si="31"/>
        <v>9028.6899980279995</v>
      </c>
      <c r="L96">
        <f t="shared" si="32"/>
        <v>6897.0161086779999</v>
      </c>
      <c r="M96" s="180">
        <f t="shared" si="33"/>
        <v>1.4825555767138366E-2</v>
      </c>
      <c r="N96" s="178">
        <f t="shared" si="34"/>
        <v>9.0641217692091405E-3</v>
      </c>
      <c r="O96" s="178">
        <f t="shared" si="35"/>
        <v>-4.2838818138662559E-4</v>
      </c>
      <c r="P96" s="178">
        <f t="shared" si="36"/>
        <v>-2.2443863259059141E-4</v>
      </c>
      <c r="Q96" s="179">
        <f t="shared" si="37"/>
        <v>1.3947047878245031E-2</v>
      </c>
      <c r="R96" s="187">
        <f t="shared" si="38"/>
        <v>1.4935999440342695E-2</v>
      </c>
      <c r="S96" s="187">
        <f t="shared" si="39"/>
        <v>9.1053253181706279E-3</v>
      </c>
      <c r="T96" s="187">
        <f t="shared" si="40"/>
        <v>-4.2829643627095116E-4</v>
      </c>
      <c r="U96" s="187">
        <f t="shared" si="41"/>
        <v>-2.2441344812482904E-4</v>
      </c>
      <c r="V96" s="187">
        <f t="shared" si="42"/>
        <v>1.4044761695127084E-2</v>
      </c>
      <c r="W96" s="188">
        <f t="shared" si="43"/>
        <v>7.4866753138489259E-3</v>
      </c>
    </row>
    <row r="97" spans="1:23" x14ac:dyDescent="0.2">
      <c r="A97" s="185">
        <v>42531</v>
      </c>
      <c r="B97">
        <v>93.199211000000005</v>
      </c>
      <c r="C97">
        <v>717.90997300000004</v>
      </c>
      <c r="D97">
        <v>48.018940000000001</v>
      </c>
      <c r="E97">
        <v>93.75</v>
      </c>
      <c r="F97">
        <v>74.193779000000006</v>
      </c>
      <c r="G97" s="86">
        <v>93.058000000000007</v>
      </c>
      <c r="H97">
        <f t="shared" si="28"/>
        <v>8672.9321772380008</v>
      </c>
      <c r="I97">
        <f t="shared" si="29"/>
        <v>66807.26626743401</v>
      </c>
      <c r="J97">
        <f t="shared" si="30"/>
        <v>4468.5465185200001</v>
      </c>
      <c r="K97">
        <f t="shared" si="31"/>
        <v>8724.1875</v>
      </c>
      <c r="L97">
        <f t="shared" si="32"/>
        <v>6904.3246861820007</v>
      </c>
      <c r="M97" s="180">
        <f t="shared" si="33"/>
        <v>-7.5639949276841969E-3</v>
      </c>
      <c r="N97" s="178">
        <f t="shared" si="34"/>
        <v>-1.2777287777836864E-2</v>
      </c>
      <c r="O97" s="178">
        <f t="shared" si="35"/>
        <v>-2.0169405305475187E-3</v>
      </c>
      <c r="P97" s="178">
        <f t="shared" si="36"/>
        <v>-3.4307944161153438E-2</v>
      </c>
      <c r="Q97" s="179">
        <f t="shared" si="37"/>
        <v>1.0591113277780729E-3</v>
      </c>
      <c r="R97" s="187">
        <f t="shared" si="38"/>
        <v>-7.5354599096223466E-3</v>
      </c>
      <c r="S97" s="187">
        <f t="shared" si="39"/>
        <v>-1.269600479667387E-2</v>
      </c>
      <c r="T97" s="187">
        <f t="shared" si="40"/>
        <v>-2.0149078728085986E-3</v>
      </c>
      <c r="U97" s="187">
        <f t="shared" si="41"/>
        <v>-3.3726099588590089E-2</v>
      </c>
      <c r="V97" s="187">
        <f t="shared" si="42"/>
        <v>1.0596723842365666E-3</v>
      </c>
      <c r="W97" s="188">
        <f t="shared" si="43"/>
        <v>-1.0982559956691668E-2</v>
      </c>
    </row>
    <row r="98" spans="1:23" x14ac:dyDescent="0.2">
      <c r="A98" s="185">
        <v>42534</v>
      </c>
      <c r="B98">
        <v>91.794083000000001</v>
      </c>
      <c r="C98">
        <v>715.23999000000003</v>
      </c>
      <c r="D98">
        <v>46.769024000000002</v>
      </c>
      <c r="E98">
        <v>93.849997999999999</v>
      </c>
      <c r="F98">
        <v>73.631973000000002</v>
      </c>
      <c r="G98" s="86">
        <v>93.631</v>
      </c>
      <c r="H98">
        <f t="shared" si="28"/>
        <v>8594.771785373001</v>
      </c>
      <c r="I98">
        <f t="shared" si="29"/>
        <v>66968.635503690006</v>
      </c>
      <c r="J98">
        <f t="shared" si="30"/>
        <v>4379.030486144</v>
      </c>
      <c r="K98">
        <f t="shared" si="31"/>
        <v>8787.2691627379991</v>
      </c>
      <c r="L98">
        <f t="shared" si="32"/>
        <v>6894.2352639629999</v>
      </c>
      <c r="M98" s="180">
        <f t="shared" si="33"/>
        <v>-9.0528452224973143E-3</v>
      </c>
      <c r="N98" s="178">
        <f t="shared" si="34"/>
        <v>2.4125318893430656E-3</v>
      </c>
      <c r="O98" s="178">
        <f t="shared" si="35"/>
        <v>-2.023584241490866E-2</v>
      </c>
      <c r="P98" s="178">
        <f t="shared" si="36"/>
        <v>7.2046474279539611E-3</v>
      </c>
      <c r="Q98" s="179">
        <f t="shared" si="37"/>
        <v>-1.4623879670834477E-3</v>
      </c>
      <c r="R98" s="187">
        <f t="shared" si="38"/>
        <v>-9.0119915926623727E-3</v>
      </c>
      <c r="S98" s="187">
        <f t="shared" si="39"/>
        <v>2.4154443860945297E-3</v>
      </c>
      <c r="T98" s="187">
        <f t="shared" si="40"/>
        <v>-2.0032471857459409E-2</v>
      </c>
      <c r="U98" s="187">
        <f t="shared" si="41"/>
        <v>7.2306633411992885E-3</v>
      </c>
      <c r="V98" s="187">
        <f t="shared" si="42"/>
        <v>-1.4613191988484245E-3</v>
      </c>
      <c r="W98" s="188">
        <f t="shared" si="43"/>
        <v>-4.1719349843352778E-3</v>
      </c>
    </row>
    <row r="99" spans="1:23" x14ac:dyDescent="0.2">
      <c r="A99" s="185">
        <v>42535</v>
      </c>
      <c r="B99">
        <v>91.907257000000001</v>
      </c>
      <c r="C99">
        <v>719.29998799999998</v>
      </c>
      <c r="D99">
        <v>46.479874000000002</v>
      </c>
      <c r="E99">
        <v>94.120002999999997</v>
      </c>
      <c r="F99">
        <v>74.327545000000001</v>
      </c>
      <c r="G99" s="86">
        <v>93.254000000000005</v>
      </c>
      <c r="H99">
        <f t="shared" si="28"/>
        <v>8570.7193442780008</v>
      </c>
      <c r="I99">
        <f t="shared" si="29"/>
        <v>67077.601080952008</v>
      </c>
      <c r="J99">
        <f t="shared" si="30"/>
        <v>4334.4341699960005</v>
      </c>
      <c r="K99">
        <f t="shared" si="31"/>
        <v>8777.0667597619995</v>
      </c>
      <c r="L99">
        <f t="shared" si="32"/>
        <v>6931.3408814300001</v>
      </c>
      <c r="M99" s="180">
        <f t="shared" si="33"/>
        <v>-2.8024198847285682E-3</v>
      </c>
      <c r="N99" s="178">
        <f t="shared" si="34"/>
        <v>1.6257912797821956E-3</v>
      </c>
      <c r="O99" s="178">
        <f t="shared" si="35"/>
        <v>-1.0236273930578722E-2</v>
      </c>
      <c r="P99" s="178">
        <f t="shared" si="36"/>
        <v>-1.1617181735121623E-3</v>
      </c>
      <c r="Q99" s="179">
        <f t="shared" si="37"/>
        <v>5.3676904553770716E-3</v>
      </c>
      <c r="R99" s="187">
        <f t="shared" si="38"/>
        <v>-2.7984967717157756E-3</v>
      </c>
      <c r="S99" s="187">
        <f t="shared" si="39"/>
        <v>1.6271135949305487E-3</v>
      </c>
      <c r="T99" s="187">
        <f t="shared" si="40"/>
        <v>-1.0184061583747777E-2</v>
      </c>
      <c r="U99" s="187">
        <f t="shared" si="41"/>
        <v>-1.1610436401860073E-3</v>
      </c>
      <c r="V99" s="187">
        <f t="shared" si="42"/>
        <v>5.3821223161553203E-3</v>
      </c>
      <c r="W99" s="188">
        <f t="shared" si="43"/>
        <v>-1.4268732169127386E-3</v>
      </c>
    </row>
    <row r="100" spans="1:23" x14ac:dyDescent="0.2">
      <c r="A100" s="185">
        <v>42536</v>
      </c>
      <c r="B100">
        <v>91.605484000000004</v>
      </c>
      <c r="C100">
        <v>714.26000999999997</v>
      </c>
      <c r="D100">
        <v>46.349285000000002</v>
      </c>
      <c r="E100">
        <v>94.290001000000004</v>
      </c>
      <c r="F100">
        <v>73.970832999999999</v>
      </c>
      <c r="G100" s="86">
        <v>93.070999999999998</v>
      </c>
      <c r="H100">
        <f t="shared" si="28"/>
        <v>8525.8140013640004</v>
      </c>
      <c r="I100">
        <f t="shared" si="29"/>
        <v>66476.89339071</v>
      </c>
      <c r="J100">
        <f t="shared" si="30"/>
        <v>4313.7743042350003</v>
      </c>
      <c r="K100">
        <f t="shared" si="31"/>
        <v>8775.6646830709997</v>
      </c>
      <c r="L100">
        <f t="shared" si="32"/>
        <v>6884.5393981429997</v>
      </c>
      <c r="M100" s="180">
        <f t="shared" si="33"/>
        <v>-5.2531639335777697E-3</v>
      </c>
      <c r="N100" s="178">
        <f t="shared" si="34"/>
        <v>-8.9957547825784846E-3</v>
      </c>
      <c r="O100" s="178">
        <f t="shared" si="35"/>
        <v>-4.7778462150113643E-3</v>
      </c>
      <c r="P100" s="178">
        <f t="shared" si="36"/>
        <v>-1.5975595576659413E-4</v>
      </c>
      <c r="Q100" s="179">
        <f t="shared" si="37"/>
        <v>-6.7750532518707409E-3</v>
      </c>
      <c r="R100" s="187">
        <f t="shared" si="38"/>
        <v>-5.2393901970410623E-3</v>
      </c>
      <c r="S100" s="187">
        <f t="shared" si="39"/>
        <v>-8.9554140363047544E-3</v>
      </c>
      <c r="T100" s="187">
        <f t="shared" si="40"/>
        <v>-4.7664504640565998E-3</v>
      </c>
      <c r="U100" s="187">
        <f t="shared" si="41"/>
        <v>-1.5974319546338271E-4</v>
      </c>
      <c r="V100" s="187">
        <f t="shared" si="42"/>
        <v>-6.7521543215956735E-3</v>
      </c>
      <c r="W100" s="188">
        <f t="shared" si="43"/>
        <v>-5.1746304428922953E-3</v>
      </c>
    </row>
    <row r="101" spans="1:23" x14ac:dyDescent="0.2">
      <c r="A101" s="185">
        <v>42537</v>
      </c>
      <c r="B101">
        <v>91.992148999999998</v>
      </c>
      <c r="C101">
        <v>717.51000999999997</v>
      </c>
      <c r="D101">
        <v>47.002223999999998</v>
      </c>
      <c r="E101">
        <v>95.440002000000007</v>
      </c>
      <c r="F101">
        <v>74.381065000000007</v>
      </c>
      <c r="G101" s="86">
        <v>93.38</v>
      </c>
      <c r="H101">
        <f t="shared" si="28"/>
        <v>8590.2268736199985</v>
      </c>
      <c r="I101">
        <f t="shared" si="29"/>
        <v>67001.084733799988</v>
      </c>
      <c r="J101">
        <f t="shared" si="30"/>
        <v>4389.0676771199996</v>
      </c>
      <c r="K101">
        <f t="shared" si="31"/>
        <v>8912.1873867600007</v>
      </c>
      <c r="L101">
        <f t="shared" si="32"/>
        <v>6945.7038497000003</v>
      </c>
      <c r="M101" s="180">
        <f t="shared" si="33"/>
        <v>7.5266443695287E-3</v>
      </c>
      <c r="N101" s="178">
        <f t="shared" si="34"/>
        <v>7.8543898446148865E-3</v>
      </c>
      <c r="O101" s="178">
        <f t="shared" si="35"/>
        <v>1.7303600754372348E-2</v>
      </c>
      <c r="P101" s="178">
        <f t="shared" si="36"/>
        <v>1.5437195464126861E-2</v>
      </c>
      <c r="Q101" s="179">
        <f t="shared" si="37"/>
        <v>8.845086703100127E-3</v>
      </c>
      <c r="R101" s="187">
        <f t="shared" si="38"/>
        <v>7.5550407557205684E-3</v>
      </c>
      <c r="S101" s="187">
        <f t="shared" si="39"/>
        <v>7.8853164814594399E-3</v>
      </c>
      <c r="T101" s="187">
        <f t="shared" si="40"/>
        <v>1.7454175294029855E-2</v>
      </c>
      <c r="U101" s="187">
        <f t="shared" si="41"/>
        <v>1.5556964471576135E-2</v>
      </c>
      <c r="V101" s="187">
        <f t="shared" si="42"/>
        <v>8.884320071361456E-3</v>
      </c>
      <c r="W101" s="188">
        <f t="shared" si="43"/>
        <v>1.1467163414829491E-2</v>
      </c>
    </row>
    <row r="102" spans="1:23" x14ac:dyDescent="0.2">
      <c r="A102" s="185">
        <v>42538</v>
      </c>
      <c r="B102">
        <v>89.898605000000003</v>
      </c>
      <c r="C102">
        <v>706.39001499999995</v>
      </c>
      <c r="D102">
        <v>46.759704999999997</v>
      </c>
      <c r="E102">
        <v>94.449996999999996</v>
      </c>
      <c r="F102">
        <v>74.131339999999994</v>
      </c>
      <c r="G102" s="86">
        <v>92.965000000000003</v>
      </c>
      <c r="H102">
        <f t="shared" si="28"/>
        <v>8357.4238138250003</v>
      </c>
      <c r="I102">
        <f t="shared" si="29"/>
        <v>65669.547744474999</v>
      </c>
      <c r="J102">
        <f t="shared" si="30"/>
        <v>4347.015975325</v>
      </c>
      <c r="K102">
        <f t="shared" si="31"/>
        <v>8780.5439711050003</v>
      </c>
      <c r="L102">
        <f t="shared" si="32"/>
        <v>6891.6200230999993</v>
      </c>
      <c r="M102" s="180">
        <f t="shared" si="33"/>
        <v>-2.7474923646076406E-2</v>
      </c>
      <c r="N102" s="178">
        <f t="shared" si="34"/>
        <v>-2.0073495927848857E-2</v>
      </c>
      <c r="O102" s="178">
        <f t="shared" si="35"/>
        <v>-9.6272032772265047E-3</v>
      </c>
      <c r="P102" s="178">
        <f t="shared" si="36"/>
        <v>-1.488134787131905E-2</v>
      </c>
      <c r="Q102" s="179">
        <f t="shared" si="37"/>
        <v>-7.8171332127270482E-3</v>
      </c>
      <c r="R102" s="187">
        <f t="shared" si="38"/>
        <v>-2.7100920990797181E-2</v>
      </c>
      <c r="S102" s="187">
        <f t="shared" si="39"/>
        <v>-1.9873364656934706E-2</v>
      </c>
      <c r="T102" s="187">
        <f t="shared" si="40"/>
        <v>-9.5810101116036925E-3</v>
      </c>
      <c r="U102" s="187">
        <f t="shared" si="41"/>
        <v>-1.4771167833675783E-2</v>
      </c>
      <c r="V102" s="187">
        <f t="shared" si="42"/>
        <v>-7.786658885886269E-3</v>
      </c>
      <c r="W102" s="188">
        <f t="shared" si="43"/>
        <v>-1.5822624495779525E-2</v>
      </c>
    </row>
    <row r="103" spans="1:23" x14ac:dyDescent="0.2">
      <c r="A103" s="185">
        <v>42541</v>
      </c>
      <c r="B103">
        <v>89.681717000000006</v>
      </c>
      <c r="C103">
        <v>714.01000999999997</v>
      </c>
      <c r="D103">
        <v>46.703743000000003</v>
      </c>
      <c r="E103">
        <v>93.800003000000004</v>
      </c>
      <c r="F103">
        <v>74.051102</v>
      </c>
      <c r="G103" s="86">
        <v>94.376999999999995</v>
      </c>
      <c r="H103">
        <f t="shared" si="28"/>
        <v>8463.8914053089993</v>
      </c>
      <c r="I103">
        <f t="shared" si="29"/>
        <v>67386.12271376999</v>
      </c>
      <c r="J103">
        <f t="shared" si="30"/>
        <v>4407.7591531110002</v>
      </c>
      <c r="K103">
        <f t="shared" si="31"/>
        <v>8852.5628831310005</v>
      </c>
      <c r="L103">
        <f t="shared" si="32"/>
        <v>6988.7208534539996</v>
      </c>
      <c r="M103" s="180">
        <f t="shared" si="33"/>
        <v>1.2658821482335632E-2</v>
      </c>
      <c r="N103" s="178">
        <f t="shared" si="34"/>
        <v>2.5803788875861242E-2</v>
      </c>
      <c r="O103" s="178">
        <f t="shared" si="35"/>
        <v>1.3876804748531098E-2</v>
      </c>
      <c r="P103" s="178">
        <f t="shared" si="36"/>
        <v>8.1686469760347182E-3</v>
      </c>
      <c r="Q103" s="179">
        <f t="shared" si="37"/>
        <v>1.399135874765863E-2</v>
      </c>
      <c r="R103" s="187">
        <f t="shared" si="38"/>
        <v>1.2739283522738006E-2</v>
      </c>
      <c r="S103" s="187">
        <f t="shared" si="39"/>
        <v>2.6139588717350525E-2</v>
      </c>
      <c r="T103" s="187">
        <f t="shared" si="40"/>
        <v>1.3973534519034925E-2</v>
      </c>
      <c r="U103" s="187">
        <f t="shared" si="41"/>
        <v>8.2021014031704517E-3</v>
      </c>
      <c r="V103" s="187">
        <f t="shared" si="42"/>
        <v>1.408969589567159E-2</v>
      </c>
      <c r="W103" s="188">
        <f t="shared" si="43"/>
        <v>1.5028840811593102E-2</v>
      </c>
    </row>
    <row r="104" spans="1:23" x14ac:dyDescent="0.2">
      <c r="A104" s="185">
        <v>42542</v>
      </c>
      <c r="B104">
        <v>90.445556999999994</v>
      </c>
      <c r="C104">
        <v>715.82000700000003</v>
      </c>
      <c r="D104">
        <v>47.748435999999998</v>
      </c>
      <c r="E104">
        <v>90.989998</v>
      </c>
      <c r="F104">
        <v>74.381065000000007</v>
      </c>
      <c r="G104" s="86">
        <v>93.593000000000004</v>
      </c>
      <c r="H104">
        <f t="shared" si="28"/>
        <v>8465.071016300999</v>
      </c>
      <c r="I104">
        <f t="shared" si="29"/>
        <v>66995.741915151011</v>
      </c>
      <c r="J104">
        <f t="shared" si="30"/>
        <v>4468.9193705480002</v>
      </c>
      <c r="K104">
        <f t="shared" si="31"/>
        <v>8516.0268828139997</v>
      </c>
      <c r="L104">
        <f t="shared" si="32"/>
        <v>6961.5470165450006</v>
      </c>
      <c r="M104" s="180">
        <f t="shared" si="33"/>
        <v>1.3936010542538345E-4</v>
      </c>
      <c r="N104" s="178">
        <f t="shared" si="34"/>
        <v>-5.8100383984893214E-3</v>
      </c>
      <c r="O104" s="178">
        <f t="shared" si="35"/>
        <v>1.3780196072164899E-2</v>
      </c>
      <c r="P104" s="178">
        <f t="shared" si="36"/>
        <v>-3.8757104642456366E-2</v>
      </c>
      <c r="Q104" s="179">
        <f t="shared" si="37"/>
        <v>-3.8958207155991094E-3</v>
      </c>
      <c r="R104" s="187">
        <f t="shared" si="38"/>
        <v>1.393698164959605E-4</v>
      </c>
      <c r="S104" s="187">
        <f t="shared" si="39"/>
        <v>-5.7931927657741073E-3</v>
      </c>
      <c r="T104" s="187">
        <f t="shared" si="40"/>
        <v>1.3875580609669449E-2</v>
      </c>
      <c r="U104" s="187">
        <f t="shared" si="41"/>
        <v>-3.8015657698211545E-2</v>
      </c>
      <c r="V104" s="187">
        <f t="shared" si="42"/>
        <v>-3.8882418512350479E-3</v>
      </c>
      <c r="W104" s="188">
        <f t="shared" si="43"/>
        <v>-6.7364283778110585E-3</v>
      </c>
    </row>
    <row r="105" spans="1:23" x14ac:dyDescent="0.2">
      <c r="A105" s="185">
        <v>42543</v>
      </c>
      <c r="B105">
        <v>90.106093999999999</v>
      </c>
      <c r="C105">
        <v>710.59997599999997</v>
      </c>
      <c r="D105">
        <v>47.561892999999998</v>
      </c>
      <c r="E105">
        <v>90.010002</v>
      </c>
      <c r="F105">
        <v>74.523712000000003</v>
      </c>
      <c r="G105" s="86">
        <v>95.05</v>
      </c>
      <c r="H105">
        <f t="shared" si="28"/>
        <v>8564.5842346999998</v>
      </c>
      <c r="I105">
        <f t="shared" si="29"/>
        <v>67542.527718799989</v>
      </c>
      <c r="J105">
        <f t="shared" si="30"/>
        <v>4520.7579296499998</v>
      </c>
      <c r="K105">
        <f t="shared" si="31"/>
        <v>8555.4506901000004</v>
      </c>
      <c r="L105">
        <f t="shared" si="32"/>
        <v>7083.4788256000002</v>
      </c>
      <c r="M105" s="180">
        <f t="shared" si="33"/>
        <v>1.16871832859776E-2</v>
      </c>
      <c r="N105" s="178">
        <f t="shared" si="34"/>
        <v>8.1283758988041892E-3</v>
      </c>
      <c r="O105" s="178">
        <f t="shared" si="35"/>
        <v>1.1533035494107131E-2</v>
      </c>
      <c r="P105" s="178">
        <f t="shared" si="36"/>
        <v>4.6186836729000891E-3</v>
      </c>
      <c r="Q105" s="179">
        <f t="shared" si="37"/>
        <v>1.7363424436521821E-2</v>
      </c>
      <c r="R105" s="187">
        <f t="shared" si="38"/>
        <v>1.1755745250969596E-2</v>
      </c>
      <c r="S105" s="187">
        <f t="shared" si="39"/>
        <v>8.1615008360004879E-3</v>
      </c>
      <c r="T105" s="187">
        <f t="shared" si="40"/>
        <v>1.159979735674733E-2</v>
      </c>
      <c r="U105" s="187">
        <f t="shared" si="41"/>
        <v>4.6293662324576532E-3</v>
      </c>
      <c r="V105" s="187">
        <f t="shared" si="42"/>
        <v>1.7515044969920214E-2</v>
      </c>
      <c r="W105" s="188">
        <f t="shared" si="43"/>
        <v>1.0732290929219056E-2</v>
      </c>
    </row>
    <row r="106" spans="1:23" x14ac:dyDescent="0.2">
      <c r="A106" s="185">
        <v>42544</v>
      </c>
      <c r="B106">
        <v>90.624741</v>
      </c>
      <c r="C106">
        <v>722.080017</v>
      </c>
      <c r="D106">
        <v>48.420032999999997</v>
      </c>
      <c r="E106">
        <v>91.660004000000001</v>
      </c>
      <c r="F106">
        <v>75.094459999999998</v>
      </c>
      <c r="G106" s="86">
        <v>94.768000000000001</v>
      </c>
      <c r="H106">
        <f t="shared" si="28"/>
        <v>8588.3254550879992</v>
      </c>
      <c r="I106">
        <f t="shared" si="29"/>
        <v>68430.079051056004</v>
      </c>
      <c r="J106">
        <f t="shared" si="30"/>
        <v>4588.6696873439996</v>
      </c>
      <c r="K106">
        <f t="shared" si="31"/>
        <v>8686.4352590720009</v>
      </c>
      <c r="L106">
        <f t="shared" si="32"/>
        <v>7116.5517852799994</v>
      </c>
      <c r="M106" s="180">
        <f t="shared" si="33"/>
        <v>2.768187552763474E-3</v>
      </c>
      <c r="N106" s="178">
        <f t="shared" si="34"/>
        <v>1.3055040409308997E-2</v>
      </c>
      <c r="O106" s="178">
        <f t="shared" si="35"/>
        <v>1.49104902609981E-2</v>
      </c>
      <c r="P106" s="178">
        <f t="shared" si="36"/>
        <v>1.5194055831938788E-2</v>
      </c>
      <c r="Q106" s="179">
        <f t="shared" si="37"/>
        <v>4.6581617165469772E-3</v>
      </c>
      <c r="R106" s="187">
        <f t="shared" si="38"/>
        <v>2.7720225217483692E-3</v>
      </c>
      <c r="S106" s="187">
        <f t="shared" si="39"/>
        <v>1.3140629500144854E-2</v>
      </c>
      <c r="T106" s="187">
        <f t="shared" si="40"/>
        <v>1.5022206176665947E-2</v>
      </c>
      <c r="U106" s="187">
        <f t="shared" si="41"/>
        <v>1.531007234061558E-2</v>
      </c>
      <c r="V106" s="187">
        <f t="shared" si="42"/>
        <v>4.6690278173024454E-3</v>
      </c>
      <c r="W106" s="188">
        <f t="shared" si="43"/>
        <v>1.0182791671295439E-2</v>
      </c>
    </row>
    <row r="107" spans="1:23" x14ac:dyDescent="0.2">
      <c r="A107" s="185">
        <v>42545</v>
      </c>
      <c r="B107">
        <v>88.078582999999995</v>
      </c>
      <c r="C107">
        <v>698.96002199999998</v>
      </c>
      <c r="D107">
        <v>46.479874000000002</v>
      </c>
      <c r="E107">
        <v>88.440002000000007</v>
      </c>
      <c r="F107">
        <v>73.355530000000002</v>
      </c>
      <c r="G107" s="86">
        <v>88.972999999999999</v>
      </c>
      <c r="H107">
        <f t="shared" si="28"/>
        <v>7836.6157652589991</v>
      </c>
      <c r="I107">
        <f t="shared" si="29"/>
        <v>62188.570037405996</v>
      </c>
      <c r="J107">
        <f t="shared" si="30"/>
        <v>4135.4538294020003</v>
      </c>
      <c r="K107">
        <f t="shared" si="31"/>
        <v>7868.7722979460004</v>
      </c>
      <c r="L107">
        <f t="shared" si="32"/>
        <v>6526.6615706900002</v>
      </c>
      <c r="M107" s="180">
        <f t="shared" si="33"/>
        <v>-9.1596697217509015E-2</v>
      </c>
      <c r="N107" s="178">
        <f t="shared" si="34"/>
        <v>-9.5641258771827484E-2</v>
      </c>
      <c r="O107" s="178">
        <f t="shared" si="35"/>
        <v>-0.1039930779648395</v>
      </c>
      <c r="P107" s="178">
        <f t="shared" si="36"/>
        <v>-9.8860590732279832E-2</v>
      </c>
      <c r="Q107" s="179">
        <f t="shared" si="37"/>
        <v>-8.6527740651830748E-2</v>
      </c>
      <c r="R107" s="187">
        <f t="shared" si="38"/>
        <v>-8.7526921721819848E-2</v>
      </c>
      <c r="S107" s="187">
        <f t="shared" si="39"/>
        <v>-9.1210021969917468E-2</v>
      </c>
      <c r="T107" s="187">
        <f t="shared" si="40"/>
        <v>-9.8768464244008022E-2</v>
      </c>
      <c r="U107" s="187">
        <f t="shared" si="41"/>
        <v>-9.4131014246844683E-2</v>
      </c>
      <c r="V107" s="187">
        <f t="shared" si="42"/>
        <v>-8.2889892800350098E-2</v>
      </c>
      <c r="W107" s="188">
        <f t="shared" si="43"/>
        <v>-9.0905262996588035E-2</v>
      </c>
    </row>
    <row r="108" spans="1:23" x14ac:dyDescent="0.2">
      <c r="A108" s="185">
        <v>42548</v>
      </c>
      <c r="B108">
        <v>86.796042999999997</v>
      </c>
      <c r="C108">
        <v>691.35998500000005</v>
      </c>
      <c r="D108">
        <v>45.173996000000002</v>
      </c>
      <c r="E108">
        <v>85.330001999999993</v>
      </c>
      <c r="F108">
        <v>72.437027</v>
      </c>
      <c r="G108" s="86">
        <v>86.66</v>
      </c>
      <c r="H108">
        <f t="shared" si="28"/>
        <v>7521.7450863799995</v>
      </c>
      <c r="I108">
        <f t="shared" si="29"/>
        <v>59913.256300100002</v>
      </c>
      <c r="J108">
        <f t="shared" si="30"/>
        <v>3914.7784933600001</v>
      </c>
      <c r="K108">
        <f t="shared" si="31"/>
        <v>7394.6979733199987</v>
      </c>
      <c r="L108">
        <f t="shared" si="32"/>
        <v>6277.3927598199998</v>
      </c>
      <c r="M108" s="180">
        <f t="shared" si="33"/>
        <v>-4.1008908175500895E-2</v>
      </c>
      <c r="N108" s="178">
        <f t="shared" si="34"/>
        <v>-3.7273433585550839E-2</v>
      </c>
      <c r="O108" s="178">
        <f t="shared" si="35"/>
        <v>-5.4838326754714457E-2</v>
      </c>
      <c r="P108" s="178">
        <f t="shared" si="36"/>
        <v>-6.2138799224172162E-2</v>
      </c>
      <c r="Q108" s="179">
        <f t="shared" si="37"/>
        <v>-3.8940838999556401E-2</v>
      </c>
      <c r="R108" s="187">
        <f t="shared" si="38"/>
        <v>-4.017942034045778E-2</v>
      </c>
      <c r="S108" s="187">
        <f t="shared" si="39"/>
        <v>-3.6587330050158878E-2</v>
      </c>
      <c r="T108" s="187">
        <f t="shared" si="40"/>
        <v>-5.33618183506381E-2</v>
      </c>
      <c r="U108" s="187">
        <f t="shared" si="41"/>
        <v>-6.024755917130175E-2</v>
      </c>
      <c r="V108" s="187">
        <f t="shared" si="42"/>
        <v>-3.8192391036394373E-2</v>
      </c>
      <c r="W108" s="188">
        <f t="shared" si="43"/>
        <v>-4.5713703789790186E-2</v>
      </c>
    </row>
    <row r="109" spans="1:23" x14ac:dyDescent="0.2">
      <c r="A109" s="185">
        <v>42549</v>
      </c>
      <c r="B109">
        <v>88.257750999999999</v>
      </c>
      <c r="C109">
        <v>707.95001200000002</v>
      </c>
      <c r="D109">
        <v>46.116089000000002</v>
      </c>
      <c r="E109">
        <v>87.970000999999996</v>
      </c>
      <c r="F109">
        <v>73.53389</v>
      </c>
      <c r="G109" s="86">
        <v>85.709000000000003</v>
      </c>
      <c r="H109">
        <f t="shared" si="28"/>
        <v>7564.4835804590002</v>
      </c>
      <c r="I109">
        <f t="shared" si="29"/>
        <v>60677.687578508005</v>
      </c>
      <c r="J109">
        <f t="shared" si="30"/>
        <v>3952.5638721010005</v>
      </c>
      <c r="K109">
        <f t="shared" si="31"/>
        <v>7539.8208157090003</v>
      </c>
      <c r="L109">
        <f t="shared" si="32"/>
        <v>6302.5161780099997</v>
      </c>
      <c r="M109" s="180">
        <f t="shared" si="33"/>
        <v>5.6659101962832003E-3</v>
      </c>
      <c r="N109" s="178">
        <f t="shared" si="34"/>
        <v>1.2678257475009041E-2</v>
      </c>
      <c r="O109" s="178">
        <f t="shared" si="35"/>
        <v>9.6057010161180924E-3</v>
      </c>
      <c r="P109" s="178">
        <f t="shared" si="36"/>
        <v>1.9435163926122167E-2</v>
      </c>
      <c r="Q109" s="179">
        <f t="shared" si="37"/>
        <v>3.9942183548826006E-3</v>
      </c>
      <c r="R109" s="187">
        <f t="shared" si="38"/>
        <v>5.6819918234651996E-3</v>
      </c>
      <c r="S109" s="187">
        <f t="shared" si="39"/>
        <v>1.275896730731905E-2</v>
      </c>
      <c r="T109" s="187">
        <f t="shared" si="40"/>
        <v>9.651983836400849E-3</v>
      </c>
      <c r="U109" s="187">
        <f t="shared" si="41"/>
        <v>1.9625256219064448E-2</v>
      </c>
      <c r="V109" s="187">
        <f t="shared" si="42"/>
        <v>4.0022058761096761E-3</v>
      </c>
      <c r="W109" s="188">
        <f t="shared" si="43"/>
        <v>1.0344081012471844E-2</v>
      </c>
    </row>
    <row r="110" spans="1:23" x14ac:dyDescent="0.2">
      <c r="A110" s="185">
        <v>42550</v>
      </c>
      <c r="B110">
        <v>89.021591000000001</v>
      </c>
      <c r="C110">
        <v>715.59997599999997</v>
      </c>
      <c r="D110">
        <v>47.142136000000001</v>
      </c>
      <c r="E110">
        <v>91.059997999999993</v>
      </c>
      <c r="F110">
        <v>74.826920000000001</v>
      </c>
      <c r="G110" s="86">
        <v>85.488</v>
      </c>
      <c r="H110">
        <f t="shared" si="28"/>
        <v>7610.2777714080003</v>
      </c>
      <c r="I110">
        <f t="shared" si="29"/>
        <v>61175.210748287995</v>
      </c>
      <c r="J110">
        <f t="shared" si="30"/>
        <v>4030.0869223680002</v>
      </c>
      <c r="K110">
        <f t="shared" si="31"/>
        <v>7784.5371090239996</v>
      </c>
      <c r="L110">
        <f t="shared" si="32"/>
        <v>6396.8037369599997</v>
      </c>
      <c r="M110" s="180">
        <f t="shared" si="33"/>
        <v>6.0355914540388828E-3</v>
      </c>
      <c r="N110" s="178">
        <f t="shared" si="34"/>
        <v>8.1660090376607253E-3</v>
      </c>
      <c r="O110" s="178">
        <f t="shared" si="35"/>
        <v>1.9423494656522683E-2</v>
      </c>
      <c r="P110" s="178">
        <f t="shared" si="36"/>
        <v>3.1940926933716661E-2</v>
      </c>
      <c r="Q110" s="179">
        <f t="shared" si="37"/>
        <v>1.4849502519749652E-2</v>
      </c>
      <c r="R110" s="187">
        <f t="shared" si="38"/>
        <v>6.0538423359524727E-3</v>
      </c>
      <c r="S110" s="187">
        <f t="shared" si="39"/>
        <v>8.1994418316661821E-3</v>
      </c>
      <c r="T110" s="187">
        <f t="shared" si="40"/>
        <v>1.9613358006480997E-2</v>
      </c>
      <c r="U110" s="187">
        <f t="shared" si="41"/>
        <v>3.2456513131603866E-2</v>
      </c>
      <c r="V110" s="187">
        <f t="shared" si="42"/>
        <v>1.4960304152645739E-2</v>
      </c>
      <c r="W110" s="188">
        <f t="shared" si="43"/>
        <v>1.6256691891669853E-2</v>
      </c>
    </row>
    <row r="111" spans="1:23" x14ac:dyDescent="0.2">
      <c r="A111" s="185">
        <v>42551</v>
      </c>
      <c r="B111">
        <v>90.153221000000002</v>
      </c>
      <c r="C111">
        <v>715.61999500000002</v>
      </c>
      <c r="D111">
        <v>47.729782</v>
      </c>
      <c r="E111">
        <v>91.480002999999996</v>
      </c>
      <c r="F111">
        <v>75.504645999999994</v>
      </c>
      <c r="G111" s="86">
        <v>85.084000000000003</v>
      </c>
      <c r="H111">
        <f t="shared" si="28"/>
        <v>7670.5966555640007</v>
      </c>
      <c r="I111">
        <f t="shared" si="29"/>
        <v>60887.81165458</v>
      </c>
      <c r="J111">
        <f t="shared" si="30"/>
        <v>4061.0407716879999</v>
      </c>
      <c r="K111">
        <f t="shared" si="31"/>
        <v>7783.4845752519996</v>
      </c>
      <c r="L111">
        <f t="shared" si="32"/>
        <v>6424.2373002639997</v>
      </c>
      <c r="M111" s="180">
        <f t="shared" si="33"/>
        <v>7.8947311207997941E-3</v>
      </c>
      <c r="N111" s="178">
        <f t="shared" si="34"/>
        <v>-4.7090366786011516E-3</v>
      </c>
      <c r="O111" s="178">
        <f t="shared" si="35"/>
        <v>7.6513439167917949E-3</v>
      </c>
      <c r="P111" s="178">
        <f t="shared" si="36"/>
        <v>-1.3521740847348806E-4</v>
      </c>
      <c r="Q111" s="179">
        <f t="shared" si="37"/>
        <v>4.2794660889297923E-3</v>
      </c>
      <c r="R111" s="187">
        <f t="shared" si="38"/>
        <v>7.9259766815108837E-3</v>
      </c>
      <c r="S111" s="187">
        <f t="shared" si="39"/>
        <v>-4.6979665487468262E-3</v>
      </c>
      <c r="T111" s="187">
        <f t="shared" si="40"/>
        <v>7.6806902471999077E-3</v>
      </c>
      <c r="U111" s="187">
        <f t="shared" si="41"/>
        <v>-1.3520826701178434E-4</v>
      </c>
      <c r="V111" s="187">
        <f t="shared" si="42"/>
        <v>4.2886360801554736E-3</v>
      </c>
      <c r="W111" s="188">
        <f t="shared" si="43"/>
        <v>3.0124256386215315E-3</v>
      </c>
    </row>
    <row r="112" spans="1:23" x14ac:dyDescent="0.2">
      <c r="A112" s="185">
        <v>42552</v>
      </c>
      <c r="B112">
        <v>90.426697000000004</v>
      </c>
      <c r="C112">
        <v>725.67999299999997</v>
      </c>
      <c r="D112">
        <v>47.720455000000001</v>
      </c>
      <c r="E112">
        <v>96.669998000000007</v>
      </c>
      <c r="F112">
        <v>75.602753000000007</v>
      </c>
      <c r="G112" s="86">
        <v>84.644999999999996</v>
      </c>
      <c r="H112">
        <f t="shared" si="28"/>
        <v>7654.1677675649998</v>
      </c>
      <c r="I112">
        <f t="shared" si="29"/>
        <v>61425.183007484993</v>
      </c>
      <c r="J112">
        <f t="shared" si="30"/>
        <v>4039.2979134749999</v>
      </c>
      <c r="K112">
        <f t="shared" si="31"/>
        <v>8182.6319807099999</v>
      </c>
      <c r="L112">
        <f t="shared" si="32"/>
        <v>6399.3950276850001</v>
      </c>
      <c r="M112" s="180">
        <f t="shared" si="33"/>
        <v>-2.1440974672405186E-3</v>
      </c>
      <c r="N112" s="178">
        <f t="shared" si="34"/>
        <v>8.7868801166883573E-3</v>
      </c>
      <c r="O112" s="178">
        <f t="shared" si="35"/>
        <v>-5.3683953909973783E-3</v>
      </c>
      <c r="P112" s="178">
        <f t="shared" si="36"/>
        <v>5.0009730126748003E-2</v>
      </c>
      <c r="Q112" s="179">
        <f t="shared" si="37"/>
        <v>-3.8744566313428613E-3</v>
      </c>
      <c r="R112" s="187">
        <f t="shared" si="38"/>
        <v>-2.1418005321768361E-3</v>
      </c>
      <c r="S112" s="187">
        <f t="shared" si="39"/>
        <v>8.8255980680260106E-3</v>
      </c>
      <c r="T112" s="187">
        <f t="shared" si="40"/>
        <v>-5.3540113077866292E-3</v>
      </c>
      <c r="U112" s="187">
        <f t="shared" si="41"/>
        <v>5.128132542680313E-2</v>
      </c>
      <c r="V112" s="187">
        <f t="shared" si="42"/>
        <v>-3.8669606083789553E-3</v>
      </c>
      <c r="W112" s="188">
        <f t="shared" si="43"/>
        <v>9.7488302092973451E-3</v>
      </c>
    </row>
    <row r="113" spans="1:23" x14ac:dyDescent="0.2">
      <c r="A113" s="185">
        <v>42556</v>
      </c>
      <c r="B113">
        <v>89.577995000000001</v>
      </c>
      <c r="C113">
        <v>728.09997599999997</v>
      </c>
      <c r="D113">
        <v>47.729782</v>
      </c>
      <c r="E113">
        <v>97.910004000000001</v>
      </c>
      <c r="F113">
        <v>76.191306999999995</v>
      </c>
      <c r="G113" s="86">
        <v>83.867999999999995</v>
      </c>
      <c r="H113">
        <f t="shared" si="28"/>
        <v>7512.7272846599999</v>
      </c>
      <c r="I113">
        <f t="shared" si="29"/>
        <v>61064.288787167992</v>
      </c>
      <c r="J113">
        <f t="shared" si="30"/>
        <v>4003.0013567759997</v>
      </c>
      <c r="K113">
        <f t="shared" si="31"/>
        <v>8211.5162154720001</v>
      </c>
      <c r="L113">
        <f t="shared" si="32"/>
        <v>6390.0125354759994</v>
      </c>
      <c r="M113" s="180">
        <f t="shared" si="33"/>
        <v>-1.8651752101716663E-2</v>
      </c>
      <c r="N113" s="178">
        <f t="shared" si="34"/>
        <v>-5.8926740286247507E-3</v>
      </c>
      <c r="O113" s="178">
        <f t="shared" si="35"/>
        <v>-9.026474127414464E-3</v>
      </c>
      <c r="P113" s="178">
        <f t="shared" si="36"/>
        <v>3.5237286260315715E-3</v>
      </c>
      <c r="Q113" s="179">
        <f t="shared" si="37"/>
        <v>-1.4672288526037091E-3</v>
      </c>
      <c r="R113" s="187">
        <f t="shared" si="38"/>
        <v>-1.8478884602498861E-2</v>
      </c>
      <c r="S113" s="187">
        <f t="shared" si="39"/>
        <v>-5.8753462773244638E-3</v>
      </c>
      <c r="T113" s="187">
        <f t="shared" si="40"/>
        <v>-8.9858578090800598E-3</v>
      </c>
      <c r="U113" s="187">
        <f t="shared" si="41"/>
        <v>3.5299442563337638E-3</v>
      </c>
      <c r="V113" s="187">
        <f t="shared" si="42"/>
        <v>-1.4661529985897505E-3</v>
      </c>
      <c r="W113" s="188">
        <f t="shared" si="43"/>
        <v>-6.2552594862318751E-3</v>
      </c>
    </row>
    <row r="114" spans="1:23" x14ac:dyDescent="0.2">
      <c r="A114" s="185">
        <v>42557</v>
      </c>
      <c r="B114">
        <v>90.087226999999999</v>
      </c>
      <c r="C114">
        <v>737.60998500000005</v>
      </c>
      <c r="D114">
        <v>47.925666999999997</v>
      </c>
      <c r="E114">
        <v>94.599997999999999</v>
      </c>
      <c r="F114">
        <v>75.825676000000001</v>
      </c>
      <c r="G114" s="86">
        <v>83.361000000000004</v>
      </c>
      <c r="H114">
        <f t="shared" si="28"/>
        <v>7509.7613299470004</v>
      </c>
      <c r="I114">
        <f t="shared" si="29"/>
        <v>61487.905959585005</v>
      </c>
      <c r="J114">
        <f t="shared" si="30"/>
        <v>3995.131526787</v>
      </c>
      <c r="K114">
        <f t="shared" si="31"/>
        <v>7885.9504332780007</v>
      </c>
      <c r="L114">
        <f t="shared" si="32"/>
        <v>6320.9041770360009</v>
      </c>
      <c r="M114" s="180">
        <f t="shared" si="33"/>
        <v>-3.9486863030850866E-4</v>
      </c>
      <c r="N114" s="178">
        <f t="shared" si="34"/>
        <v>6.9132806714432516E-3</v>
      </c>
      <c r="O114" s="178">
        <f t="shared" si="35"/>
        <v>-1.9679174235684442E-3</v>
      </c>
      <c r="P114" s="178">
        <f t="shared" si="36"/>
        <v>-4.0454835492301534E-2</v>
      </c>
      <c r="Q114" s="179">
        <f t="shared" si="37"/>
        <v>-1.0873966208339704E-2</v>
      </c>
      <c r="R114" s="187">
        <f t="shared" si="38"/>
        <v>-3.9479067995128853E-4</v>
      </c>
      <c r="S114" s="187">
        <f t="shared" si="39"/>
        <v>6.9372325598268695E-3</v>
      </c>
      <c r="T114" s="187">
        <f t="shared" si="40"/>
        <v>-1.9659823436427915E-3</v>
      </c>
      <c r="U114" s="187">
        <f t="shared" si="41"/>
        <v>-3.9647462618483773E-2</v>
      </c>
      <c r="V114" s="187">
        <f t="shared" si="42"/>
        <v>-1.081505835181441E-2</v>
      </c>
      <c r="W114" s="188">
        <f t="shared" si="43"/>
        <v>-9.1772122868130791E-3</v>
      </c>
    </row>
    <row r="115" spans="1:23" x14ac:dyDescent="0.2">
      <c r="A115" s="185">
        <v>42558</v>
      </c>
      <c r="B115">
        <v>90.473868999999993</v>
      </c>
      <c r="C115">
        <v>736.57000700000003</v>
      </c>
      <c r="D115">
        <v>47.925666999999997</v>
      </c>
      <c r="E115">
        <v>95.099997999999999</v>
      </c>
      <c r="F115">
        <v>75.647323999999998</v>
      </c>
      <c r="G115" s="86">
        <v>83.176000000000002</v>
      </c>
      <c r="H115">
        <f t="shared" si="28"/>
        <v>7525.2545279440001</v>
      </c>
      <c r="I115">
        <f t="shared" si="29"/>
        <v>61264.946902232005</v>
      </c>
      <c r="J115">
        <f t="shared" si="30"/>
        <v>3986.2652783919998</v>
      </c>
      <c r="K115">
        <f t="shared" si="31"/>
        <v>7910.0374336479999</v>
      </c>
      <c r="L115">
        <f t="shared" si="32"/>
        <v>6292.0418210239995</v>
      </c>
      <c r="M115" s="180">
        <f t="shared" si="33"/>
        <v>2.0609494033662881E-3</v>
      </c>
      <c r="N115" s="178">
        <f t="shared" si="34"/>
        <v>-3.6326536995076554E-3</v>
      </c>
      <c r="O115" s="178">
        <f t="shared" si="35"/>
        <v>-2.2217294186627481E-3</v>
      </c>
      <c r="P115" s="178">
        <f t="shared" si="36"/>
        <v>3.04976418600396E-3</v>
      </c>
      <c r="Q115" s="179">
        <f t="shared" si="37"/>
        <v>-4.5766320405414389E-3</v>
      </c>
      <c r="R115" s="187">
        <f t="shared" si="38"/>
        <v>2.0630746193246916E-3</v>
      </c>
      <c r="S115" s="187">
        <f t="shared" si="39"/>
        <v>-3.6260635953279615E-3</v>
      </c>
      <c r="T115" s="187">
        <f t="shared" si="40"/>
        <v>-2.2192632046161135E-3</v>
      </c>
      <c r="U115" s="187">
        <f t="shared" si="41"/>
        <v>3.0544194480800041E-3</v>
      </c>
      <c r="V115" s="187">
        <f t="shared" si="42"/>
        <v>-4.5661752185484749E-3</v>
      </c>
      <c r="W115" s="188">
        <f t="shared" si="43"/>
        <v>-1.0588015902175708E-3</v>
      </c>
    </row>
    <row r="116" spans="1:23" x14ac:dyDescent="0.2">
      <c r="A116" s="185">
        <v>42559</v>
      </c>
      <c r="B116">
        <v>91.171706999999998</v>
      </c>
      <c r="C116">
        <v>745.80999799999995</v>
      </c>
      <c r="D116">
        <v>48.783810000000003</v>
      </c>
      <c r="E116">
        <v>97.059997999999993</v>
      </c>
      <c r="F116">
        <v>76.485579999999999</v>
      </c>
      <c r="G116" s="86">
        <v>82.739000000000004</v>
      </c>
      <c r="H116">
        <f t="shared" si="28"/>
        <v>7543.4558654729999</v>
      </c>
      <c r="I116">
        <f t="shared" si="29"/>
        <v>61707.573424522001</v>
      </c>
      <c r="J116">
        <f t="shared" si="30"/>
        <v>4036.3236555900003</v>
      </c>
      <c r="K116">
        <f t="shared" si="31"/>
        <v>8030.6471745219997</v>
      </c>
      <c r="L116">
        <f t="shared" si="32"/>
        <v>6328.34040362</v>
      </c>
      <c r="M116" s="180">
        <f t="shared" si="33"/>
        <v>2.4157802367557584E-3</v>
      </c>
      <c r="N116" s="178">
        <f t="shared" si="34"/>
        <v>7.1988186081143246E-3</v>
      </c>
      <c r="O116" s="178">
        <f t="shared" si="35"/>
        <v>1.2479519336187633E-2</v>
      </c>
      <c r="P116" s="178">
        <f t="shared" si="36"/>
        <v>1.5132605082273048E-2</v>
      </c>
      <c r="Q116" s="179">
        <f t="shared" si="37"/>
        <v>5.7523903861471147E-3</v>
      </c>
      <c r="R116" s="187">
        <f t="shared" si="38"/>
        <v>2.4187005849983759E-3</v>
      </c>
      <c r="S116" s="187">
        <f t="shared" si="39"/>
        <v>7.224792392236134E-3</v>
      </c>
      <c r="T116" s="187">
        <f t="shared" si="40"/>
        <v>1.255771347415024E-2</v>
      </c>
      <c r="U116" s="187">
        <f t="shared" si="41"/>
        <v>1.5247682692492161E-2</v>
      </c>
      <c r="V116" s="187">
        <f t="shared" si="42"/>
        <v>5.7689671538281341E-3</v>
      </c>
      <c r="W116" s="188">
        <f t="shared" si="43"/>
        <v>8.6435712595410094E-3</v>
      </c>
    </row>
    <row r="117" spans="1:23" x14ac:dyDescent="0.2">
      <c r="A117" s="185">
        <v>42562</v>
      </c>
      <c r="B117">
        <v>91.454612999999995</v>
      </c>
      <c r="C117">
        <v>753.78002900000001</v>
      </c>
      <c r="D117">
        <v>49.054321000000002</v>
      </c>
      <c r="E117">
        <v>94.669998000000007</v>
      </c>
      <c r="F117">
        <v>76.467735000000005</v>
      </c>
      <c r="G117" s="86">
        <v>83.41</v>
      </c>
      <c r="H117">
        <f t="shared" si="28"/>
        <v>7628.2292703299991</v>
      </c>
      <c r="I117">
        <f t="shared" si="29"/>
        <v>62872.792218889997</v>
      </c>
      <c r="J117">
        <f t="shared" si="30"/>
        <v>4091.62091461</v>
      </c>
      <c r="K117">
        <f t="shared" si="31"/>
        <v>7896.4245331800003</v>
      </c>
      <c r="L117">
        <f t="shared" si="32"/>
        <v>6378.1737763500005</v>
      </c>
      <c r="M117" s="180">
        <f t="shared" si="33"/>
        <v>1.1175329089851836E-2</v>
      </c>
      <c r="N117" s="178">
        <f t="shared" si="34"/>
        <v>1.8706844669463447E-2</v>
      </c>
      <c r="O117" s="178">
        <f t="shared" si="35"/>
        <v>1.3606911740450811E-2</v>
      </c>
      <c r="P117" s="178">
        <f t="shared" si="36"/>
        <v>-1.6855053010488921E-2</v>
      </c>
      <c r="Q117" s="179">
        <f t="shared" si="37"/>
        <v>7.8437921721226777E-3</v>
      </c>
      <c r="R117" s="187">
        <f t="shared" si="38"/>
        <v>1.1238006342028697E-2</v>
      </c>
      <c r="S117" s="187">
        <f t="shared" si="39"/>
        <v>1.8882913874311409E-2</v>
      </c>
      <c r="T117" s="187">
        <f t="shared" si="40"/>
        <v>1.3699907078417076E-2</v>
      </c>
      <c r="U117" s="187">
        <f t="shared" si="41"/>
        <v>-1.6713801319504316E-2</v>
      </c>
      <c r="V117" s="187">
        <f t="shared" si="42"/>
        <v>7.8746352995635854E-3</v>
      </c>
      <c r="W117" s="188">
        <f t="shared" si="43"/>
        <v>6.996332254963291E-3</v>
      </c>
    </row>
    <row r="118" spans="1:23" x14ac:dyDescent="0.2">
      <c r="A118" s="185">
        <v>42563</v>
      </c>
      <c r="B118">
        <v>91.869545000000002</v>
      </c>
      <c r="C118">
        <v>748.21002199999998</v>
      </c>
      <c r="D118">
        <v>49.632632999999998</v>
      </c>
      <c r="E118">
        <v>95.970000999999996</v>
      </c>
      <c r="F118">
        <v>76.467735000000005</v>
      </c>
      <c r="G118" s="86">
        <v>84.463999999999999</v>
      </c>
      <c r="H118">
        <f t="shared" si="28"/>
        <v>7759.6692488799999</v>
      </c>
      <c r="I118">
        <f t="shared" si="29"/>
        <v>63196.811298207998</v>
      </c>
      <c r="J118">
        <f t="shared" si="30"/>
        <v>4192.1707137120002</v>
      </c>
      <c r="K118">
        <f t="shared" si="31"/>
        <v>8106.0101644639999</v>
      </c>
      <c r="L118">
        <f t="shared" si="32"/>
        <v>6458.7707690400002</v>
      </c>
      <c r="M118" s="180">
        <f t="shared" si="33"/>
        <v>1.708396701873674E-2</v>
      </c>
      <c r="N118" s="178">
        <f t="shared" si="34"/>
        <v>5.1403317491520674E-3</v>
      </c>
      <c r="O118" s="178">
        <f t="shared" si="35"/>
        <v>2.4277466695812454E-2</v>
      </c>
      <c r="P118" s="178">
        <f t="shared" si="36"/>
        <v>2.619571586241607E-2</v>
      </c>
      <c r="Q118" s="179">
        <f t="shared" si="37"/>
        <v>1.2557201827739999E-2</v>
      </c>
      <c r="R118" s="187">
        <f t="shared" si="38"/>
        <v>1.7230732571350042E-2</v>
      </c>
      <c r="S118" s="187">
        <f t="shared" si="39"/>
        <v>5.1535659206916858E-3</v>
      </c>
      <c r="T118" s="187">
        <f t="shared" si="40"/>
        <v>2.4574563773238571E-2</v>
      </c>
      <c r="U118" s="187">
        <f t="shared" si="41"/>
        <v>2.6541839335428512E-2</v>
      </c>
      <c r="V118" s="187">
        <f t="shared" si="42"/>
        <v>1.2636374535427366E-2</v>
      </c>
      <c r="W118" s="188">
        <f t="shared" si="43"/>
        <v>1.7227415227227236E-2</v>
      </c>
    </row>
    <row r="119" spans="1:23" x14ac:dyDescent="0.2">
      <c r="A119" s="185">
        <v>42564</v>
      </c>
      <c r="B119">
        <v>91.350860999999995</v>
      </c>
      <c r="C119">
        <v>742.63000499999998</v>
      </c>
      <c r="D119">
        <v>49.912457000000003</v>
      </c>
      <c r="E119">
        <v>96.43</v>
      </c>
      <c r="F119">
        <v>76.592597999999995</v>
      </c>
      <c r="G119" s="86">
        <v>84.087000000000003</v>
      </c>
      <c r="H119">
        <f t="shared" si="28"/>
        <v>7681.4198489069995</v>
      </c>
      <c r="I119">
        <f t="shared" si="29"/>
        <v>62445.529230435</v>
      </c>
      <c r="J119">
        <f t="shared" si="30"/>
        <v>4196.9887717590009</v>
      </c>
      <c r="K119">
        <f t="shared" si="31"/>
        <v>8108.5094100000006</v>
      </c>
      <c r="L119">
        <f t="shared" si="32"/>
        <v>6440.4417880259998</v>
      </c>
      <c r="M119" s="180">
        <f t="shared" si="33"/>
        <v>-1.0135304487894452E-2</v>
      </c>
      <c r="N119" s="178">
        <f t="shared" si="34"/>
        <v>-1.1959201313457917E-2</v>
      </c>
      <c r="O119" s="178">
        <f t="shared" si="35"/>
        <v>1.1486391658374717E-3</v>
      </c>
      <c r="P119" s="178">
        <f t="shared" si="36"/>
        <v>3.0827253861153461E-4</v>
      </c>
      <c r="Q119" s="179">
        <f t="shared" si="37"/>
        <v>-2.841877869478873E-3</v>
      </c>
      <c r="R119" s="187">
        <f t="shared" si="38"/>
        <v>-1.008411537441427E-2</v>
      </c>
      <c r="S119" s="187">
        <f t="shared" si="39"/>
        <v>-1.188797428762519E-2</v>
      </c>
      <c r="T119" s="187">
        <f t="shared" si="40"/>
        <v>1.1492991044571527E-3</v>
      </c>
      <c r="U119" s="187">
        <f t="shared" si="41"/>
        <v>3.0832005947354138E-4</v>
      </c>
      <c r="V119" s="187">
        <f t="shared" si="42"/>
        <v>-2.837843557145588E-3</v>
      </c>
      <c r="W119" s="188">
        <f t="shared" si="43"/>
        <v>-4.6704628110508708E-3</v>
      </c>
    </row>
    <row r="120" spans="1:23" x14ac:dyDescent="0.2">
      <c r="A120" s="185">
        <v>42565</v>
      </c>
      <c r="B120">
        <v>93.161490999999998</v>
      </c>
      <c r="C120">
        <v>741.20001200000002</v>
      </c>
      <c r="D120">
        <v>50.127003000000002</v>
      </c>
      <c r="E120">
        <v>98.019997000000004</v>
      </c>
      <c r="F120">
        <v>76.574744999999993</v>
      </c>
      <c r="G120" s="86">
        <v>83.953000000000003</v>
      </c>
      <c r="H120">
        <f t="shared" si="28"/>
        <v>7821.1866539230004</v>
      </c>
      <c r="I120">
        <f t="shared" si="29"/>
        <v>62225.964607436006</v>
      </c>
      <c r="J120">
        <f t="shared" si="30"/>
        <v>4208.3122828590003</v>
      </c>
      <c r="K120">
        <f t="shared" si="31"/>
        <v>8229.0728081409998</v>
      </c>
      <c r="L120">
        <f t="shared" si="32"/>
        <v>6428.6795669849998</v>
      </c>
      <c r="M120" s="180">
        <f t="shared" si="33"/>
        <v>1.8031882839060105E-2</v>
      </c>
      <c r="N120" s="178">
        <f t="shared" si="34"/>
        <v>-3.5222943632633014E-3</v>
      </c>
      <c r="O120" s="178">
        <f t="shared" si="35"/>
        <v>2.6943753416612498E-3</v>
      </c>
      <c r="P120" s="178">
        <f t="shared" si="36"/>
        <v>1.4759293648000249E-2</v>
      </c>
      <c r="Q120" s="179">
        <f t="shared" si="37"/>
        <v>-1.8279762839761048E-3</v>
      </c>
      <c r="R120" s="187">
        <f t="shared" si="38"/>
        <v>1.8195438833601651E-2</v>
      </c>
      <c r="S120" s="187">
        <f t="shared" si="39"/>
        <v>-3.5160983613216276E-3</v>
      </c>
      <c r="T120" s="187">
        <f t="shared" si="40"/>
        <v>2.6980084331399467E-3</v>
      </c>
      <c r="U120" s="187">
        <f t="shared" si="41"/>
        <v>1.4868749858304621E-2</v>
      </c>
      <c r="V120" s="187">
        <f t="shared" si="42"/>
        <v>-1.8263065528933387E-3</v>
      </c>
      <c r="W120" s="188">
        <f t="shared" si="43"/>
        <v>6.083958442166252E-3</v>
      </c>
    </row>
    <row r="121" spans="1:23" x14ac:dyDescent="0.2">
      <c r="A121" s="185">
        <v>42566</v>
      </c>
      <c r="B121">
        <v>93.152061000000003</v>
      </c>
      <c r="C121">
        <v>735.44000200000005</v>
      </c>
      <c r="D121">
        <v>50.089694999999999</v>
      </c>
      <c r="E121">
        <v>98.389999000000003</v>
      </c>
      <c r="F121">
        <v>76.699607999999998</v>
      </c>
      <c r="G121" s="86">
        <v>83.781000000000006</v>
      </c>
      <c r="H121">
        <f t="shared" si="28"/>
        <v>7804.3728226410012</v>
      </c>
      <c r="I121">
        <f t="shared" si="29"/>
        <v>61615.898807562007</v>
      </c>
      <c r="J121">
        <f t="shared" si="30"/>
        <v>4196.5647367950005</v>
      </c>
      <c r="K121">
        <f t="shared" si="31"/>
        <v>8243.2125062190007</v>
      </c>
      <c r="L121">
        <f t="shared" si="32"/>
        <v>6425.9698578480002</v>
      </c>
      <c r="M121" s="180">
        <f t="shared" si="33"/>
        <v>-2.1520941757853518E-3</v>
      </c>
      <c r="N121" s="178">
        <f t="shared" si="34"/>
        <v>-9.8524152975640461E-3</v>
      </c>
      <c r="O121" s="178">
        <f t="shared" si="35"/>
        <v>-2.7954135881985043E-3</v>
      </c>
      <c r="P121" s="178">
        <f t="shared" si="36"/>
        <v>1.7167868672806398E-3</v>
      </c>
      <c r="Q121" s="179">
        <f t="shared" si="37"/>
        <v>-4.2159207732263754E-4</v>
      </c>
      <c r="R121" s="187">
        <f t="shared" si="38"/>
        <v>-2.1497800814618893E-3</v>
      </c>
      <c r="S121" s="187">
        <f t="shared" si="39"/>
        <v>-9.8040392579321466E-3</v>
      </c>
      <c r="T121" s="187">
        <f t="shared" si="40"/>
        <v>-2.7915100578084729E-3</v>
      </c>
      <c r="U121" s="187">
        <f t="shared" si="41"/>
        <v>1.7182613895471409E-3</v>
      </c>
      <c r="V121" s="187">
        <f t="shared" si="42"/>
        <v>-4.2150321987046796E-4</v>
      </c>
      <c r="W121" s="188">
        <f t="shared" si="43"/>
        <v>-2.6897142455051676E-3</v>
      </c>
    </row>
    <row r="122" spans="1:23" x14ac:dyDescent="0.2">
      <c r="A122" s="185">
        <v>42569</v>
      </c>
      <c r="B122">
        <v>94.142234999999999</v>
      </c>
      <c r="C122">
        <v>736.07000700000003</v>
      </c>
      <c r="D122">
        <v>50.332211000000001</v>
      </c>
      <c r="E122">
        <v>98.809997999999993</v>
      </c>
      <c r="F122">
        <v>76.628272999999993</v>
      </c>
      <c r="G122" s="86">
        <v>83.316999999999993</v>
      </c>
      <c r="H122">
        <f t="shared" si="28"/>
        <v>7843.6485934949997</v>
      </c>
      <c r="I122">
        <f t="shared" si="29"/>
        <v>61327.144773218999</v>
      </c>
      <c r="J122">
        <f t="shared" si="30"/>
        <v>4193.5288238869998</v>
      </c>
      <c r="K122">
        <f t="shared" si="31"/>
        <v>8232.5526033659989</v>
      </c>
      <c r="L122">
        <f t="shared" si="32"/>
        <v>6384.4378215409988</v>
      </c>
      <c r="M122" s="180">
        <f t="shared" si="33"/>
        <v>5.0199130339932752E-3</v>
      </c>
      <c r="N122" s="178">
        <f t="shared" si="34"/>
        <v>-4.6973713499572954E-3</v>
      </c>
      <c r="O122" s="178">
        <f t="shared" si="35"/>
        <v>-7.2368991323932977E-4</v>
      </c>
      <c r="P122" s="178">
        <f t="shared" si="36"/>
        <v>-1.2940102349805257E-3</v>
      </c>
      <c r="Q122" s="179">
        <f t="shared" si="37"/>
        <v>-6.4841311628175101E-3</v>
      </c>
      <c r="R122" s="187">
        <f t="shared" si="38"/>
        <v>5.0325339071522609E-3</v>
      </c>
      <c r="S122" s="187">
        <f t="shared" si="39"/>
        <v>-4.6863559557061918E-3</v>
      </c>
      <c r="T122" s="187">
        <f t="shared" si="40"/>
        <v>-7.2342811285195827E-4</v>
      </c>
      <c r="U122" s="187">
        <f t="shared" si="41"/>
        <v>-1.2931733647482122E-3</v>
      </c>
      <c r="V122" s="187">
        <f t="shared" si="42"/>
        <v>-6.4631545472125934E-3</v>
      </c>
      <c r="W122" s="188">
        <f t="shared" si="43"/>
        <v>-1.6267156146733391E-3</v>
      </c>
    </row>
    <row r="123" spans="1:23" x14ac:dyDescent="0.2">
      <c r="A123" s="185">
        <v>42570</v>
      </c>
      <c r="B123">
        <v>94.179955000000007</v>
      </c>
      <c r="C123">
        <v>739.95001200000002</v>
      </c>
      <c r="D123">
        <v>49.520702</v>
      </c>
      <c r="E123">
        <v>85.839995999999999</v>
      </c>
      <c r="F123">
        <v>76.842277999999993</v>
      </c>
      <c r="G123" s="86">
        <v>83.254999999999995</v>
      </c>
      <c r="H123">
        <f t="shared" si="28"/>
        <v>7840.9521535250005</v>
      </c>
      <c r="I123">
        <f t="shared" si="29"/>
        <v>61604.538249059995</v>
      </c>
      <c r="J123">
        <f t="shared" si="30"/>
        <v>4122.8460450100001</v>
      </c>
      <c r="K123">
        <f t="shared" si="31"/>
        <v>7146.6088669799992</v>
      </c>
      <c r="L123">
        <f t="shared" si="32"/>
        <v>6397.5038548899993</v>
      </c>
      <c r="M123" s="180">
        <f t="shared" si="33"/>
        <v>-3.4383278733773995E-4</v>
      </c>
      <c r="N123" s="178">
        <f t="shared" si="34"/>
        <v>4.5129772866740591E-3</v>
      </c>
      <c r="O123" s="178">
        <f t="shared" si="35"/>
        <v>-1.6998868385182251E-2</v>
      </c>
      <c r="P123" s="178">
        <f t="shared" si="36"/>
        <v>-0.14145816510843184</v>
      </c>
      <c r="Q123" s="179">
        <f t="shared" si="37"/>
        <v>2.0444527491775724E-3</v>
      </c>
      <c r="R123" s="187">
        <f t="shared" si="38"/>
        <v>-3.4377368361904523E-4</v>
      </c>
      <c r="S123" s="187">
        <f t="shared" si="39"/>
        <v>4.5231761052428963E-3</v>
      </c>
      <c r="T123" s="187">
        <f t="shared" si="40"/>
        <v>-1.6855202824499371E-2</v>
      </c>
      <c r="U123" s="187">
        <f t="shared" si="41"/>
        <v>-0.13190850866133499</v>
      </c>
      <c r="V123" s="187">
        <f t="shared" si="42"/>
        <v>2.0465440676571177E-3</v>
      </c>
      <c r="W123" s="188">
        <f t="shared" si="43"/>
        <v>-2.8507552999310681E-2</v>
      </c>
    </row>
    <row r="124" spans="1:23" x14ac:dyDescent="0.2">
      <c r="A124" s="185">
        <v>42571</v>
      </c>
      <c r="B124">
        <v>94.264831999999998</v>
      </c>
      <c r="C124">
        <v>745.71997099999999</v>
      </c>
      <c r="D124">
        <v>52.151108000000001</v>
      </c>
      <c r="E124">
        <v>87.910004000000001</v>
      </c>
      <c r="F124">
        <v>76.680060999999995</v>
      </c>
      <c r="G124" s="86">
        <v>84.319000000000003</v>
      </c>
      <c r="H124">
        <f t="shared" si="28"/>
        <v>7948.3163694080004</v>
      </c>
      <c r="I124">
        <f t="shared" si="29"/>
        <v>62878.362234749002</v>
      </c>
      <c r="J124">
        <f t="shared" si="30"/>
        <v>4397.3292754519998</v>
      </c>
      <c r="K124">
        <f t="shared" si="31"/>
        <v>7412.4836272760003</v>
      </c>
      <c r="L124">
        <f t="shared" si="32"/>
        <v>6465.5860634589999</v>
      </c>
      <c r="M124" s="180">
        <f t="shared" si="33"/>
        <v>1.3599853663491911E-2</v>
      </c>
      <c r="N124" s="178">
        <f t="shared" si="34"/>
        <v>2.0466561196604473E-2</v>
      </c>
      <c r="O124" s="178">
        <f t="shared" si="35"/>
        <v>6.4453661282456498E-2</v>
      </c>
      <c r="P124" s="178">
        <f t="shared" si="36"/>
        <v>3.6527595663151502E-2</v>
      </c>
      <c r="Q124" s="179">
        <f t="shared" si="37"/>
        <v>1.0585768235434624E-2</v>
      </c>
      <c r="R124" s="187">
        <f t="shared" si="38"/>
        <v>1.3692752331709211E-2</v>
      </c>
      <c r="S124" s="187">
        <f t="shared" si="39"/>
        <v>2.0677437440389284E-2</v>
      </c>
      <c r="T124" s="187">
        <f t="shared" si="40"/>
        <v>6.6576153328406398E-2</v>
      </c>
      <c r="U124" s="187">
        <f t="shared" si="41"/>
        <v>3.7202925925391241E-2</v>
      </c>
      <c r="V124" s="187">
        <f t="shared" si="42"/>
        <v>1.0641995708523295E-2</v>
      </c>
      <c r="W124" s="188">
        <f t="shared" si="43"/>
        <v>2.9758252946883886E-2</v>
      </c>
    </row>
    <row r="125" spans="1:23" x14ac:dyDescent="0.2">
      <c r="A125" s="185">
        <v>42572</v>
      </c>
      <c r="B125">
        <v>93.765029999999996</v>
      </c>
      <c r="C125">
        <v>744.42999299999997</v>
      </c>
      <c r="D125">
        <v>52.048507999999998</v>
      </c>
      <c r="E125">
        <v>85.989998</v>
      </c>
      <c r="F125">
        <v>76.626143999999996</v>
      </c>
      <c r="G125" s="86">
        <v>85.117000000000004</v>
      </c>
      <c r="H125">
        <f t="shared" si="28"/>
        <v>7980.9980585100002</v>
      </c>
      <c r="I125">
        <f t="shared" si="29"/>
        <v>63363.647714181003</v>
      </c>
      <c r="J125">
        <f t="shared" si="30"/>
        <v>4430.2128554359997</v>
      </c>
      <c r="K125">
        <f t="shared" si="31"/>
        <v>7319.2106597660004</v>
      </c>
      <c r="L125">
        <f t="shared" si="32"/>
        <v>6522.1874988480004</v>
      </c>
      <c r="M125" s="180">
        <f t="shared" si="33"/>
        <v>4.1033448245627975E-3</v>
      </c>
      <c r="N125" s="178">
        <f t="shared" si="34"/>
        <v>7.6882151988372236E-3</v>
      </c>
      <c r="O125" s="178">
        <f t="shared" si="35"/>
        <v>7.4502577501681048E-3</v>
      </c>
      <c r="P125" s="178">
        <f t="shared" si="36"/>
        <v>-1.2663066728729527E-2</v>
      </c>
      <c r="Q125" s="179">
        <f t="shared" si="37"/>
        <v>8.7161657783073315E-3</v>
      </c>
      <c r="R125" s="187">
        <f t="shared" si="38"/>
        <v>4.1117750707290995E-3</v>
      </c>
      <c r="S125" s="187">
        <f t="shared" si="39"/>
        <v>7.7178454111168559E-3</v>
      </c>
      <c r="T125" s="187">
        <f t="shared" si="40"/>
        <v>7.478079971761903E-3</v>
      </c>
      <c r="U125" s="187">
        <f t="shared" si="41"/>
        <v>-1.2583227457903559E-2</v>
      </c>
      <c r="V125" s="187">
        <f t="shared" si="42"/>
        <v>8.7542621555824554E-3</v>
      </c>
      <c r="W125" s="188">
        <f t="shared" si="43"/>
        <v>3.0957470302573511E-3</v>
      </c>
    </row>
    <row r="126" spans="1:23" x14ac:dyDescent="0.2">
      <c r="A126" s="185">
        <v>42573</v>
      </c>
      <c r="B126">
        <v>93.038894999999997</v>
      </c>
      <c r="C126">
        <v>744.85998500000005</v>
      </c>
      <c r="D126">
        <v>52.766742999999998</v>
      </c>
      <c r="E126">
        <v>85.889999000000003</v>
      </c>
      <c r="F126">
        <v>77.039542999999995</v>
      </c>
      <c r="G126" s="86">
        <v>84.960999999999999</v>
      </c>
      <c r="H126">
        <f t="shared" si="28"/>
        <v>7904.6775580949998</v>
      </c>
      <c r="I126">
        <f t="shared" si="29"/>
        <v>63284.049185585005</v>
      </c>
      <c r="J126">
        <f t="shared" si="30"/>
        <v>4483.1152520229998</v>
      </c>
      <c r="K126">
        <f t="shared" si="31"/>
        <v>7297.3002050390005</v>
      </c>
      <c r="L126">
        <f t="shared" si="32"/>
        <v>6545.3566128229995</v>
      </c>
      <c r="M126" s="180">
        <f t="shared" si="33"/>
        <v>-9.6087934151246196E-3</v>
      </c>
      <c r="N126" s="178">
        <f t="shared" si="34"/>
        <v>-1.2570072891244877E-3</v>
      </c>
      <c r="O126" s="178">
        <f t="shared" si="35"/>
        <v>1.1870541991298533E-2</v>
      </c>
      <c r="P126" s="178">
        <f t="shared" si="36"/>
        <v>-2.9980439711059757E-3</v>
      </c>
      <c r="Q126" s="179">
        <f t="shared" si="37"/>
        <v>3.5460585486291377E-3</v>
      </c>
      <c r="R126" s="187">
        <f t="shared" si="38"/>
        <v>-9.5627764667379159E-3</v>
      </c>
      <c r="S126" s="187">
        <f t="shared" si="39"/>
        <v>-1.2562175863840514E-3</v>
      </c>
      <c r="T126" s="187">
        <f t="shared" si="40"/>
        <v>1.1941276483383261E-2</v>
      </c>
      <c r="U126" s="187">
        <f t="shared" si="41"/>
        <v>-2.9935543251190392E-3</v>
      </c>
      <c r="V126" s="187">
        <f t="shared" si="42"/>
        <v>3.5523532525079159E-3</v>
      </c>
      <c r="W126" s="188">
        <f t="shared" si="43"/>
        <v>3.3621627153003454E-4</v>
      </c>
    </row>
    <row r="127" spans="1:23" x14ac:dyDescent="0.2">
      <c r="A127" s="185">
        <v>42576</v>
      </c>
      <c r="B127">
        <v>91.794083000000001</v>
      </c>
      <c r="C127">
        <v>739.60998500000005</v>
      </c>
      <c r="D127">
        <v>52.915970000000002</v>
      </c>
      <c r="E127">
        <v>87.660004000000001</v>
      </c>
      <c r="F127">
        <v>77.111450000000005</v>
      </c>
      <c r="G127" s="86">
        <v>86.040999999999997</v>
      </c>
      <c r="H127">
        <f t="shared" si="28"/>
        <v>7898.0546954029996</v>
      </c>
      <c r="I127">
        <f t="shared" si="29"/>
        <v>63636.782719385003</v>
      </c>
      <c r="J127">
        <f t="shared" si="30"/>
        <v>4552.9429747699996</v>
      </c>
      <c r="K127">
        <f t="shared" si="31"/>
        <v>7542.3544041639998</v>
      </c>
      <c r="L127">
        <f t="shared" si="32"/>
        <v>6634.74626945</v>
      </c>
      <c r="M127" s="180">
        <f t="shared" si="33"/>
        <v>-8.3819215228223888E-4</v>
      </c>
      <c r="N127" s="178">
        <f t="shared" si="34"/>
        <v>5.5583380072561448E-3</v>
      </c>
      <c r="O127" s="178">
        <f t="shared" si="35"/>
        <v>1.5455657989514716E-2</v>
      </c>
      <c r="P127" s="178">
        <f t="shared" si="36"/>
        <v>3.3029943650143827E-2</v>
      </c>
      <c r="Q127" s="179">
        <f t="shared" si="37"/>
        <v>1.3564541648687331E-2</v>
      </c>
      <c r="R127" s="187">
        <f t="shared" si="38"/>
        <v>-8.3784096736720193E-4</v>
      </c>
      <c r="S127" s="187">
        <f t="shared" si="39"/>
        <v>5.5738142286942041E-3</v>
      </c>
      <c r="T127" s="187">
        <f t="shared" si="40"/>
        <v>1.5575714390900426E-2</v>
      </c>
      <c r="U127" s="187">
        <f t="shared" si="41"/>
        <v>3.3581487980415298E-2</v>
      </c>
      <c r="V127" s="187">
        <f t="shared" si="42"/>
        <v>1.3656957430230359E-2</v>
      </c>
      <c r="W127" s="188">
        <f t="shared" si="43"/>
        <v>1.3510026612574617E-2</v>
      </c>
    </row>
    <row r="128" spans="1:23" x14ac:dyDescent="0.2">
      <c r="A128" s="185">
        <v>42577</v>
      </c>
      <c r="B128">
        <v>91.162270000000007</v>
      </c>
      <c r="C128">
        <v>735.59002699999996</v>
      </c>
      <c r="D128">
        <v>52.943953999999998</v>
      </c>
      <c r="E128">
        <v>91.410004000000001</v>
      </c>
      <c r="F128">
        <v>76.635116999999994</v>
      </c>
      <c r="G128" s="86">
        <v>86.679000000000002</v>
      </c>
      <c r="H128">
        <f t="shared" si="28"/>
        <v>7901.8544013300007</v>
      </c>
      <c r="I128">
        <f t="shared" si="29"/>
        <v>63760.207950332995</v>
      </c>
      <c r="J128">
        <f t="shared" si="30"/>
        <v>4589.1289887659996</v>
      </c>
      <c r="K128">
        <f t="shared" si="31"/>
        <v>7923.3277367159999</v>
      </c>
      <c r="L128">
        <f t="shared" si="32"/>
        <v>6642.655306443</v>
      </c>
      <c r="M128" s="180">
        <f t="shared" si="33"/>
        <v>4.8097821031629575E-4</v>
      </c>
      <c r="N128" s="178">
        <f t="shared" si="34"/>
        <v>1.937648117363233E-3</v>
      </c>
      <c r="O128" s="178">
        <f t="shared" si="35"/>
        <v>7.9164117544274128E-3</v>
      </c>
      <c r="P128" s="178">
        <f t="shared" si="36"/>
        <v>4.9276897884902145E-2</v>
      </c>
      <c r="Q128" s="179">
        <f t="shared" si="37"/>
        <v>1.1913532754505198E-3</v>
      </c>
      <c r="R128" s="187">
        <f t="shared" si="38"/>
        <v>4.8109389888279744E-4</v>
      </c>
      <c r="S128" s="187">
        <f t="shared" si="39"/>
        <v>1.9395265705410153E-3</v>
      </c>
      <c r="T128" s="187">
        <f t="shared" si="40"/>
        <v>7.947829392224692E-3</v>
      </c>
      <c r="U128" s="187">
        <f t="shared" si="41"/>
        <v>5.0511194799023433E-2</v>
      </c>
      <c r="V128" s="187">
        <f t="shared" si="42"/>
        <v>1.1920632186670805E-3</v>
      </c>
      <c r="W128" s="188">
        <f t="shared" si="43"/>
        <v>1.2414341575867804E-2</v>
      </c>
    </row>
    <row r="129" spans="1:23" x14ac:dyDescent="0.2">
      <c r="A129" s="185">
        <v>42578</v>
      </c>
      <c r="B129">
        <v>97.084441999999996</v>
      </c>
      <c r="C129">
        <v>736.669983</v>
      </c>
      <c r="D129">
        <v>52.412281</v>
      </c>
      <c r="E129">
        <v>92.040001000000004</v>
      </c>
      <c r="F129">
        <v>75.907143000000005</v>
      </c>
      <c r="G129" s="86">
        <v>87.150999999999996</v>
      </c>
      <c r="H129">
        <f t="shared" si="28"/>
        <v>8461.0062047419997</v>
      </c>
      <c r="I129">
        <f t="shared" si="29"/>
        <v>64201.525688432994</v>
      </c>
      <c r="J129">
        <f t="shared" si="30"/>
        <v>4567.7827014309996</v>
      </c>
      <c r="K129">
        <f t="shared" si="31"/>
        <v>8021.3781271509997</v>
      </c>
      <c r="L129">
        <f t="shared" si="32"/>
        <v>6615.3834195930003</v>
      </c>
      <c r="M129" s="180">
        <f t="shared" si="33"/>
        <v>6.8370637003702966E-2</v>
      </c>
      <c r="N129" s="178">
        <f t="shared" si="34"/>
        <v>6.8976790998296553E-3</v>
      </c>
      <c r="O129" s="178">
        <f t="shared" si="35"/>
        <v>-4.6623417861779044E-3</v>
      </c>
      <c r="P129" s="178">
        <f t="shared" si="36"/>
        <v>1.2298957061949355E-2</v>
      </c>
      <c r="Q129" s="179">
        <f t="shared" si="37"/>
        <v>-4.1140210673153935E-3</v>
      </c>
      <c r="R129" s="187">
        <f t="shared" si="38"/>
        <v>7.0762098997658757E-2</v>
      </c>
      <c r="S129" s="187">
        <f t="shared" si="39"/>
        <v>6.9215228790309152E-3</v>
      </c>
      <c r="T129" s="187">
        <f t="shared" si="40"/>
        <v>-4.6514899422645962E-3</v>
      </c>
      <c r="U129" s="187">
        <f t="shared" si="41"/>
        <v>1.2374900255689663E-2</v>
      </c>
      <c r="V129" s="187">
        <f t="shared" si="42"/>
        <v>-4.1055700758019847E-3</v>
      </c>
      <c r="W129" s="188">
        <f t="shared" si="43"/>
        <v>1.6260292422862553E-2</v>
      </c>
    </row>
    <row r="130" spans="1:23" x14ac:dyDescent="0.2">
      <c r="A130" s="185">
        <v>42579</v>
      </c>
      <c r="B130">
        <v>98.395256000000003</v>
      </c>
      <c r="C130">
        <v>752.60998500000005</v>
      </c>
      <c r="D130">
        <v>52.430939000000002</v>
      </c>
      <c r="E130">
        <v>91.650002000000001</v>
      </c>
      <c r="F130">
        <v>76.221703000000005</v>
      </c>
      <c r="G130" s="86">
        <v>87.74</v>
      </c>
      <c r="H130">
        <f t="shared" si="28"/>
        <v>8633.1997614400007</v>
      </c>
      <c r="I130">
        <f t="shared" si="29"/>
        <v>66034.000083899999</v>
      </c>
      <c r="J130">
        <f t="shared" si="30"/>
        <v>4600.2905878599995</v>
      </c>
      <c r="K130">
        <f t="shared" si="31"/>
        <v>8041.3711754799997</v>
      </c>
      <c r="L130">
        <f t="shared" si="32"/>
        <v>6687.6922212199997</v>
      </c>
      <c r="M130" s="180">
        <f t="shared" si="33"/>
        <v>2.0147104993366263E-2</v>
      </c>
      <c r="N130" s="178">
        <f t="shared" si="34"/>
        <v>2.8142787136267847E-2</v>
      </c>
      <c r="O130" s="178">
        <f t="shared" si="35"/>
        <v>7.0915712907814732E-3</v>
      </c>
      <c r="P130" s="178">
        <f t="shared" si="36"/>
        <v>2.4893694444202454E-3</v>
      </c>
      <c r="Q130" s="179">
        <f t="shared" si="37"/>
        <v>1.0871097136285385E-2</v>
      </c>
      <c r="R130" s="187">
        <f t="shared" si="38"/>
        <v>2.0351427777170819E-2</v>
      </c>
      <c r="S130" s="187">
        <f t="shared" si="39"/>
        <v>2.8542536580203989E-2</v>
      </c>
      <c r="T130" s="187">
        <f t="shared" si="40"/>
        <v>7.1167760276371677E-3</v>
      </c>
      <c r="U130" s="187">
        <f t="shared" si="41"/>
        <v>2.4924704972237761E-3</v>
      </c>
      <c r="V130" s="187">
        <f t="shared" si="42"/>
        <v>1.0930402221712507E-2</v>
      </c>
      <c r="W130" s="188">
        <f t="shared" si="43"/>
        <v>1.3886722620789653E-2</v>
      </c>
    </row>
    <row r="131" spans="1:23" x14ac:dyDescent="0.2">
      <c r="A131" s="185">
        <v>42580</v>
      </c>
      <c r="B131">
        <v>98.272682000000003</v>
      </c>
      <c r="C131">
        <v>758.80999799999995</v>
      </c>
      <c r="D131">
        <v>52.869335</v>
      </c>
      <c r="E131">
        <v>91.25</v>
      </c>
      <c r="F131">
        <v>76.922713999999999</v>
      </c>
      <c r="G131" s="86">
        <v>87.265000000000001</v>
      </c>
      <c r="H131">
        <f t="shared" si="28"/>
        <v>8575.7655947300009</v>
      </c>
      <c r="I131">
        <f t="shared" si="29"/>
        <v>66217.554475469995</v>
      </c>
      <c r="J131">
        <f t="shared" si="30"/>
        <v>4613.6425187750001</v>
      </c>
      <c r="K131">
        <f t="shared" si="31"/>
        <v>7962.9312499999996</v>
      </c>
      <c r="L131">
        <f t="shared" si="32"/>
        <v>6712.6606372099995</v>
      </c>
      <c r="M131" s="180">
        <f t="shared" si="33"/>
        <v>-6.6749370189755448E-3</v>
      </c>
      <c r="N131" s="178">
        <f t="shared" si="34"/>
        <v>2.7758389690474925E-3</v>
      </c>
      <c r="O131" s="178">
        <f t="shared" si="35"/>
        <v>2.8982064676141752E-3</v>
      </c>
      <c r="P131" s="178">
        <f t="shared" si="36"/>
        <v>-9.8024333065303924E-3</v>
      </c>
      <c r="Q131" s="179">
        <f t="shared" si="37"/>
        <v>3.7265354350909403E-3</v>
      </c>
      <c r="R131" s="187">
        <f t="shared" si="38"/>
        <v>-6.6527091109982459E-3</v>
      </c>
      <c r="S131" s="187">
        <f t="shared" si="39"/>
        <v>2.7796951772841257E-3</v>
      </c>
      <c r="T131" s="187">
        <f t="shared" si="40"/>
        <v>2.9024103282161906E-3</v>
      </c>
      <c r="U131" s="187">
        <f t="shared" si="41"/>
        <v>-9.7545460554266574E-3</v>
      </c>
      <c r="V131" s="187">
        <f t="shared" si="42"/>
        <v>3.7334876014143126E-3</v>
      </c>
      <c r="W131" s="188">
        <f t="shared" si="43"/>
        <v>-1.398332411902055E-3</v>
      </c>
    </row>
    <row r="132" spans="1:23" x14ac:dyDescent="0.2">
      <c r="A132" s="185">
        <v>42583</v>
      </c>
      <c r="B132">
        <v>100.007835</v>
      </c>
      <c r="C132">
        <v>767.73999000000003</v>
      </c>
      <c r="D132">
        <v>52.776062000000003</v>
      </c>
      <c r="E132">
        <v>94.370002999999997</v>
      </c>
      <c r="F132">
        <v>77.659683000000001</v>
      </c>
      <c r="G132" s="86">
        <v>88.290999999999997</v>
      </c>
      <c r="H132">
        <f t="shared" si="28"/>
        <v>8829.7917599849989</v>
      </c>
      <c r="I132">
        <f t="shared" si="29"/>
        <v>67784.531457089994</v>
      </c>
      <c r="J132">
        <f t="shared" si="30"/>
        <v>4659.6512900420003</v>
      </c>
      <c r="K132">
        <f t="shared" si="31"/>
        <v>8332.0219348729988</v>
      </c>
      <c r="L132">
        <f t="shared" si="32"/>
        <v>6856.651071753</v>
      </c>
      <c r="M132" s="180">
        <f t="shared" si="33"/>
        <v>2.9191159846279326E-2</v>
      </c>
      <c r="N132" s="178">
        <f t="shared" si="34"/>
        <v>2.3388418179634603E-2</v>
      </c>
      <c r="O132" s="178">
        <f t="shared" si="35"/>
        <v>9.9229356331700727E-3</v>
      </c>
      <c r="P132" s="178">
        <f t="shared" si="36"/>
        <v>4.5308976443973324E-2</v>
      </c>
      <c r="Q132" s="179">
        <f t="shared" si="37"/>
        <v>2.122374997384769E-2</v>
      </c>
      <c r="R132" s="187">
        <f t="shared" si="38"/>
        <v>2.9621397932226914E-2</v>
      </c>
      <c r="S132" s="187">
        <f t="shared" si="39"/>
        <v>2.366407207322159E-2</v>
      </c>
      <c r="T132" s="187">
        <f t="shared" si="40"/>
        <v>9.972331206800189E-3</v>
      </c>
      <c r="U132" s="187">
        <f t="shared" si="41"/>
        <v>4.63511078125909E-2</v>
      </c>
      <c r="V132" s="187">
        <f t="shared" si="42"/>
        <v>2.1450575610038221E-2</v>
      </c>
      <c r="W132" s="188">
        <f t="shared" si="43"/>
        <v>2.6211896926975564E-2</v>
      </c>
    </row>
    <row r="133" spans="1:23" x14ac:dyDescent="0.2">
      <c r="A133" s="185">
        <v>42584</v>
      </c>
      <c r="B133">
        <v>98.527305999999996</v>
      </c>
      <c r="C133">
        <v>760.580017</v>
      </c>
      <c r="D133">
        <v>52.776062000000003</v>
      </c>
      <c r="E133">
        <v>93.559997999999993</v>
      </c>
      <c r="F133">
        <v>77.974243000000001</v>
      </c>
      <c r="G133" s="86">
        <v>89.019000000000005</v>
      </c>
      <c r="H133">
        <f t="shared" si="28"/>
        <v>8770.8022528140009</v>
      </c>
      <c r="I133">
        <f t="shared" si="29"/>
        <v>67706.072533323008</v>
      </c>
      <c r="J133">
        <f t="shared" si="30"/>
        <v>4698.0722631780009</v>
      </c>
      <c r="K133">
        <f t="shared" si="31"/>
        <v>8328.6174619619997</v>
      </c>
      <c r="L133">
        <f t="shared" si="32"/>
        <v>6941.1891376170006</v>
      </c>
      <c r="M133" s="180">
        <f t="shared" si="33"/>
        <v>-6.7031519510674627E-3</v>
      </c>
      <c r="N133" s="178">
        <f t="shared" si="34"/>
        <v>-1.1581457344790541E-3</v>
      </c>
      <c r="O133" s="178">
        <f t="shared" si="35"/>
        <v>8.2116529335537775E-3</v>
      </c>
      <c r="P133" s="178">
        <f t="shared" si="36"/>
        <v>-4.0868455012971742E-4</v>
      </c>
      <c r="Q133" s="179">
        <f t="shared" si="37"/>
        <v>1.2253964740726292E-2</v>
      </c>
      <c r="R133" s="187">
        <f t="shared" si="38"/>
        <v>-6.6807359419649767E-3</v>
      </c>
      <c r="S133" s="187">
        <f t="shared" si="39"/>
        <v>-1.1574753425367171E-3</v>
      </c>
      <c r="T133" s="187">
        <f t="shared" si="40"/>
        <v>8.2454610322684248E-3</v>
      </c>
      <c r="U133" s="187">
        <f t="shared" si="41"/>
        <v>-4.086010499744403E-4</v>
      </c>
      <c r="V133" s="187">
        <f t="shared" si="42"/>
        <v>1.2329352183643675E-2</v>
      </c>
      <c r="W133" s="188">
        <f t="shared" si="43"/>
        <v>2.4656001762871933E-3</v>
      </c>
    </row>
    <row r="134" spans="1:23" x14ac:dyDescent="0.2">
      <c r="A134" s="185">
        <v>42585</v>
      </c>
      <c r="B134">
        <v>99.762664999999998</v>
      </c>
      <c r="C134">
        <v>754.64001499999995</v>
      </c>
      <c r="D134">
        <v>53.139847000000003</v>
      </c>
      <c r="E134">
        <v>93.099997999999999</v>
      </c>
      <c r="F134">
        <v>77.264235999999997</v>
      </c>
      <c r="G134" s="86">
        <v>88.528999999999996</v>
      </c>
      <c r="H134">
        <f t="shared" si="28"/>
        <v>8831.8889697849991</v>
      </c>
      <c r="I134">
        <f t="shared" si="29"/>
        <v>66807.525887934986</v>
      </c>
      <c r="J134">
        <f t="shared" si="30"/>
        <v>4704.4175150629999</v>
      </c>
      <c r="K134">
        <f t="shared" si="31"/>
        <v>8242.0497229419998</v>
      </c>
      <c r="L134">
        <f t="shared" si="32"/>
        <v>6840.1255488439992</v>
      </c>
      <c r="M134" s="180">
        <f t="shared" si="33"/>
        <v>6.9406389537990292E-3</v>
      </c>
      <c r="N134" s="178">
        <f t="shared" si="34"/>
        <v>-1.3360136391708587E-2</v>
      </c>
      <c r="O134" s="178">
        <f t="shared" si="35"/>
        <v>1.349696303405722E-3</v>
      </c>
      <c r="P134" s="178">
        <f t="shared" si="36"/>
        <v>-1.0448405679347768E-2</v>
      </c>
      <c r="Q134" s="179">
        <f t="shared" si="37"/>
        <v>-1.4667018758549024E-2</v>
      </c>
      <c r="R134" s="187">
        <f t="shared" si="38"/>
        <v>6.964781009787248E-3</v>
      </c>
      <c r="S134" s="187">
        <f t="shared" si="39"/>
        <v>-1.3271285894567029E-2</v>
      </c>
      <c r="T134" s="187">
        <f t="shared" si="40"/>
        <v>1.350607553385478E-3</v>
      </c>
      <c r="U134" s="187">
        <f t="shared" si="41"/>
        <v>-1.0394010700499482E-2</v>
      </c>
      <c r="V134" s="187">
        <f t="shared" si="42"/>
        <v>-1.45599819813724E-2</v>
      </c>
      <c r="W134" s="188">
        <f t="shared" si="43"/>
        <v>-5.9819780026532376E-3</v>
      </c>
    </row>
    <row r="135" spans="1:23" x14ac:dyDescent="0.2">
      <c r="A135" s="185">
        <v>42586</v>
      </c>
      <c r="B135">
        <v>100.378944</v>
      </c>
      <c r="C135">
        <v>760.77002000000005</v>
      </c>
      <c r="D135">
        <v>53.531604999999999</v>
      </c>
      <c r="E135">
        <v>93.440002000000007</v>
      </c>
      <c r="F135">
        <v>77.336143000000007</v>
      </c>
      <c r="G135" s="86">
        <v>86.364000000000004</v>
      </c>
      <c r="H135">
        <f t="shared" ref="H135:H198" si="44">B135*$G135</f>
        <v>8669.1271196160014</v>
      </c>
      <c r="I135">
        <f t="shared" ref="I135:I198" si="45">C135*$G135</f>
        <v>65703.14200728001</v>
      </c>
      <c r="J135">
        <f t="shared" ref="J135:J198" si="46">D135*$G135</f>
        <v>4623.2035342199997</v>
      </c>
      <c r="K135">
        <f t="shared" ref="K135:K198" si="47">E135*$G135</f>
        <v>8069.8523327280009</v>
      </c>
      <c r="L135">
        <f t="shared" ref="L135:L198" si="48">F135*$G135</f>
        <v>6679.0586540520007</v>
      </c>
      <c r="M135" s="180">
        <f t="shared" si="33"/>
        <v>-1.8600810620780922E-2</v>
      </c>
      <c r="N135" s="178">
        <f t="shared" si="34"/>
        <v>-1.6668989291900024E-2</v>
      </c>
      <c r="O135" s="178">
        <f t="shared" si="35"/>
        <v>-1.7414093637153596E-2</v>
      </c>
      <c r="P135" s="178">
        <f t="shared" si="36"/>
        <v>-2.1113881956202719E-2</v>
      </c>
      <c r="Q135" s="179">
        <f t="shared" si="37"/>
        <v>-2.3829028993863112E-2</v>
      </c>
      <c r="R135" s="187">
        <f t="shared" si="38"/>
        <v>-1.8428883189748689E-2</v>
      </c>
      <c r="S135" s="187">
        <f t="shared" si="39"/>
        <v>-1.6530830411344725E-2</v>
      </c>
      <c r="T135" s="187">
        <f t="shared" si="40"/>
        <v>-1.7263344629374927E-2</v>
      </c>
      <c r="U135" s="187">
        <f t="shared" si="41"/>
        <v>-2.0892544452223112E-2</v>
      </c>
      <c r="V135" s="187">
        <f t="shared" si="42"/>
        <v>-2.3547359422257864E-2</v>
      </c>
      <c r="W135" s="188">
        <f t="shared" si="43"/>
        <v>-1.9332592420989867E-2</v>
      </c>
    </row>
    <row r="136" spans="1:23" x14ac:dyDescent="0.2">
      <c r="A136" s="185">
        <v>42587</v>
      </c>
      <c r="B136">
        <v>101.905434</v>
      </c>
      <c r="C136">
        <v>765.97997999999995</v>
      </c>
      <c r="D136">
        <v>54.063277999999997</v>
      </c>
      <c r="E136">
        <v>97.029999000000004</v>
      </c>
      <c r="F136">
        <v>77.093474999999998</v>
      </c>
      <c r="G136" s="86">
        <v>85.563000000000002</v>
      </c>
      <c r="H136">
        <f t="shared" si="44"/>
        <v>8719.3346493419995</v>
      </c>
      <c r="I136">
        <f t="shared" si="45"/>
        <v>65539.545028740002</v>
      </c>
      <c r="J136">
        <f t="shared" si="46"/>
        <v>4625.8162555139997</v>
      </c>
      <c r="K136">
        <f t="shared" si="47"/>
        <v>8302.1778044370003</v>
      </c>
      <c r="L136">
        <f t="shared" si="48"/>
        <v>6596.3490014250001</v>
      </c>
      <c r="M136" s="180">
        <f t="shared" ref="M136:M199" si="49">LN(H136/H135)</f>
        <v>5.7748258497303112E-3</v>
      </c>
      <c r="N136" s="178">
        <f t="shared" ref="N136:N199" si="50">LN(I136/I135)</f>
        <v>-2.4930465379535346E-3</v>
      </c>
      <c r="O136" s="178">
        <f t="shared" ref="O136:O199" si="51">LN(J136/J135)</f>
        <v>5.6497259664152943E-4</v>
      </c>
      <c r="P136" s="178">
        <f t="shared" ref="P136:P199" si="52">LN(K136/K135)</f>
        <v>2.8382682646535928E-2</v>
      </c>
      <c r="Q136" s="179">
        <f t="shared" ref="Q136:Q199" si="53">LN(L136/L135)</f>
        <v>-1.2460743197580336E-2</v>
      </c>
      <c r="R136" s="187">
        <f t="shared" ref="R136:R199" si="54">(H136-H135)/H135</f>
        <v>5.791532299992617E-3</v>
      </c>
      <c r="S136" s="187">
        <f t="shared" ref="S136:S199" si="55">(I136-I135)/I135</f>
        <v>-2.4899414783220203E-3</v>
      </c>
      <c r="T136" s="187">
        <f t="shared" ref="T136:T199" si="56">(J136-J135)/J135</f>
        <v>5.6513222371916243E-4</v>
      </c>
      <c r="U136" s="187">
        <f t="shared" ref="U136:U199" si="57">(K136-K135)/K135</f>
        <v>2.8789308915453497E-2</v>
      </c>
      <c r="V136" s="187">
        <f t="shared" ref="V136:V199" si="58">(L136-L135)/L135</f>
        <v>-1.2383429598544249E-2</v>
      </c>
      <c r="W136" s="188">
        <f t="shared" ref="W136:W199" si="59">MMULT(R136:V136,$Y$4:$Y$8)</f>
        <v>4.0545204724598011E-3</v>
      </c>
    </row>
    <row r="137" spans="1:23" x14ac:dyDescent="0.2">
      <c r="A137" s="185">
        <v>42590</v>
      </c>
      <c r="B137">
        <v>102.74928300000001</v>
      </c>
      <c r="C137">
        <v>766.55999799999995</v>
      </c>
      <c r="D137">
        <v>54.156562999999998</v>
      </c>
      <c r="E137">
        <v>95.110000999999997</v>
      </c>
      <c r="F137">
        <v>77.075507999999999</v>
      </c>
      <c r="G137" s="86">
        <v>84.268000000000001</v>
      </c>
      <c r="H137">
        <f t="shared" si="44"/>
        <v>8658.4765798440003</v>
      </c>
      <c r="I137">
        <f t="shared" si="45"/>
        <v>64596.477911463997</v>
      </c>
      <c r="J137">
        <f t="shared" si="46"/>
        <v>4563.6652508839998</v>
      </c>
      <c r="K137">
        <f t="shared" si="47"/>
        <v>8014.7295642680001</v>
      </c>
      <c r="L137">
        <f t="shared" si="48"/>
        <v>6494.9989081439999</v>
      </c>
      <c r="M137" s="180">
        <f t="shared" si="49"/>
        <v>-7.0041407969095842E-3</v>
      </c>
      <c r="N137" s="178">
        <f t="shared" si="50"/>
        <v>-1.4493813551946719E-2</v>
      </c>
      <c r="O137" s="178">
        <f t="shared" si="51"/>
        <v>-1.3526759316713521E-2</v>
      </c>
      <c r="P137" s="178">
        <f t="shared" si="52"/>
        <v>-3.5236822171570474E-2</v>
      </c>
      <c r="Q137" s="179">
        <f t="shared" si="53"/>
        <v>-1.5483832353325426E-2</v>
      </c>
      <c r="R137" s="187">
        <f t="shared" si="54"/>
        <v>-6.9796689707960448E-3</v>
      </c>
      <c r="S137" s="187">
        <f t="shared" si="55"/>
        <v>-1.4389283856982175E-2</v>
      </c>
      <c r="T137" s="187">
        <f t="shared" si="56"/>
        <v>-1.3435683822485519E-2</v>
      </c>
      <c r="U137" s="187">
        <f t="shared" si="57"/>
        <v>-3.4623233438264463E-2</v>
      </c>
      <c r="V137" s="187">
        <f t="shared" si="58"/>
        <v>-1.5364574139286097E-2</v>
      </c>
      <c r="W137" s="188">
        <f t="shared" si="59"/>
        <v>-1.695848884556286E-2</v>
      </c>
    </row>
    <row r="138" spans="1:23" x14ac:dyDescent="0.2">
      <c r="A138" s="185">
        <v>42591</v>
      </c>
      <c r="B138">
        <v>103.166451</v>
      </c>
      <c r="C138">
        <v>768.30999799999995</v>
      </c>
      <c r="D138">
        <v>54.287143999999998</v>
      </c>
      <c r="E138">
        <v>93.989998</v>
      </c>
      <c r="F138">
        <v>77.282218999999998</v>
      </c>
      <c r="G138" s="86">
        <v>84.263000000000005</v>
      </c>
      <c r="H138">
        <f t="shared" si="44"/>
        <v>8693.1146606130005</v>
      </c>
      <c r="I138">
        <f t="shared" si="45"/>
        <v>64740.105361474001</v>
      </c>
      <c r="J138">
        <f t="shared" si="46"/>
        <v>4574.3976148720003</v>
      </c>
      <c r="K138">
        <f t="shared" si="47"/>
        <v>7919.8792014740002</v>
      </c>
      <c r="L138">
        <f t="shared" si="48"/>
        <v>6512.0316195969999</v>
      </c>
      <c r="M138" s="180">
        <f t="shared" si="49"/>
        <v>3.9925014714890699E-3</v>
      </c>
      <c r="N138" s="178">
        <f t="shared" si="50"/>
        <v>2.2209881445099692E-3</v>
      </c>
      <c r="O138" s="178">
        <f t="shared" si="51"/>
        <v>2.3489374236802165E-3</v>
      </c>
      <c r="P138" s="178">
        <f t="shared" si="52"/>
        <v>-1.19050909196474E-2</v>
      </c>
      <c r="Q138" s="179">
        <f t="shared" si="53"/>
        <v>2.6190022622814379E-3</v>
      </c>
      <c r="R138" s="187">
        <f t="shared" si="54"/>
        <v>4.0004821228752808E-3</v>
      </c>
      <c r="S138" s="187">
        <f t="shared" si="55"/>
        <v>2.223456365637463E-3</v>
      </c>
      <c r="T138" s="187">
        <f t="shared" si="56"/>
        <v>2.3516983385057969E-3</v>
      </c>
      <c r="U138" s="187">
        <f t="shared" si="57"/>
        <v>-1.1834505710195198E-2</v>
      </c>
      <c r="V138" s="187">
        <f t="shared" si="58"/>
        <v>2.6224348446991941E-3</v>
      </c>
      <c r="W138" s="188">
        <f t="shared" si="59"/>
        <v>-1.2728680769549274E-4</v>
      </c>
    </row>
    <row r="139" spans="1:23" x14ac:dyDescent="0.2">
      <c r="A139" s="185">
        <v>42592</v>
      </c>
      <c r="B139">
        <v>102.398483</v>
      </c>
      <c r="C139">
        <v>768.55999799999995</v>
      </c>
      <c r="D139">
        <v>54.119259</v>
      </c>
      <c r="E139">
        <v>93.93</v>
      </c>
      <c r="F139">
        <v>77.569817</v>
      </c>
      <c r="G139" s="86">
        <v>84.474000000000004</v>
      </c>
      <c r="H139">
        <f t="shared" si="44"/>
        <v>8650.0094529420003</v>
      </c>
      <c r="I139">
        <f t="shared" si="45"/>
        <v>64923.337271051998</v>
      </c>
      <c r="J139">
        <f t="shared" si="46"/>
        <v>4571.6702847659999</v>
      </c>
      <c r="K139">
        <f t="shared" si="47"/>
        <v>7934.6428200000009</v>
      </c>
      <c r="L139">
        <f t="shared" si="48"/>
        <v>6552.6327212579999</v>
      </c>
      <c r="M139" s="180">
        <f t="shared" si="49"/>
        <v>-4.9708802345275254E-3</v>
      </c>
      <c r="N139" s="178">
        <f t="shared" si="50"/>
        <v>2.826271273171959E-3</v>
      </c>
      <c r="O139" s="178">
        <f t="shared" si="51"/>
        <v>-5.9639403878640029E-4</v>
      </c>
      <c r="P139" s="178">
        <f t="shared" si="52"/>
        <v>1.862386361857376E-3</v>
      </c>
      <c r="Q139" s="179">
        <f t="shared" si="53"/>
        <v>6.2154267891659717E-3</v>
      </c>
      <c r="R139" s="187">
        <f t="shared" si="54"/>
        <v>-4.9585458554115809E-3</v>
      </c>
      <c r="S139" s="187">
        <f t="shared" si="55"/>
        <v>2.8302689431061018E-3</v>
      </c>
      <c r="T139" s="187">
        <f t="shared" si="56"/>
        <v>-5.9621623121118301E-4</v>
      </c>
      <c r="U139" s="187">
        <f t="shared" si="57"/>
        <v>1.8641216804484895E-3</v>
      </c>
      <c r="V139" s="187">
        <f t="shared" si="58"/>
        <v>6.2347826350868741E-3</v>
      </c>
      <c r="W139" s="188">
        <f t="shared" si="59"/>
        <v>1.0748822344037402E-3</v>
      </c>
    </row>
    <row r="140" spans="1:23" x14ac:dyDescent="0.2">
      <c r="A140" s="185">
        <v>42593</v>
      </c>
      <c r="B140">
        <v>102.3321</v>
      </c>
      <c r="C140">
        <v>771.23999000000003</v>
      </c>
      <c r="D140">
        <v>54.380423999999998</v>
      </c>
      <c r="E140">
        <v>95.889999000000003</v>
      </c>
      <c r="F140">
        <v>77.947272999999996</v>
      </c>
      <c r="G140" s="86">
        <v>83.311999999999998</v>
      </c>
      <c r="H140">
        <f t="shared" si="44"/>
        <v>8525.4919152000002</v>
      </c>
      <c r="I140">
        <f t="shared" si="45"/>
        <v>64253.546046880001</v>
      </c>
      <c r="J140">
        <f t="shared" si="46"/>
        <v>4530.5418842879999</v>
      </c>
      <c r="K140">
        <f t="shared" si="47"/>
        <v>7988.7875966880001</v>
      </c>
      <c r="L140">
        <f t="shared" si="48"/>
        <v>6493.9432081759996</v>
      </c>
      <c r="M140" s="180">
        <f t="shared" si="49"/>
        <v>-1.4499689601253129E-2</v>
      </c>
      <c r="N140" s="178">
        <f t="shared" si="50"/>
        <v>-1.0370233582053245E-2</v>
      </c>
      <c r="O140" s="178">
        <f t="shared" si="51"/>
        <v>-9.0370735426332435E-3</v>
      </c>
      <c r="P140" s="178">
        <f t="shared" si="52"/>
        <v>6.8006684426474891E-3</v>
      </c>
      <c r="Q140" s="179">
        <f t="shared" si="53"/>
        <v>-8.9969827006778167E-3</v>
      </c>
      <c r="R140" s="187">
        <f t="shared" si="54"/>
        <v>-1.4395075337131538E-2</v>
      </c>
      <c r="S140" s="187">
        <f t="shared" si="55"/>
        <v>-1.0316648101061855E-2</v>
      </c>
      <c r="T140" s="187">
        <f t="shared" si="56"/>
        <v>-8.9963619237919627E-3</v>
      </c>
      <c r="U140" s="187">
        <f t="shared" si="57"/>
        <v>6.8238454983155974E-3</v>
      </c>
      <c r="V140" s="187">
        <f t="shared" si="58"/>
        <v>-8.9566309571418902E-3</v>
      </c>
      <c r="W140" s="188">
        <f t="shared" si="59"/>
        <v>-7.1681741641623307E-3</v>
      </c>
    </row>
    <row r="141" spans="1:23" x14ac:dyDescent="0.2">
      <c r="A141" s="185">
        <v>42594</v>
      </c>
      <c r="B141">
        <v>102.569138</v>
      </c>
      <c r="C141">
        <v>772.55999799999995</v>
      </c>
      <c r="D141">
        <v>54.044632</v>
      </c>
      <c r="E141">
        <v>96.589995999999999</v>
      </c>
      <c r="F141">
        <v>78.225891000000004</v>
      </c>
      <c r="G141" s="86">
        <v>83.683000000000007</v>
      </c>
      <c r="H141">
        <f t="shared" si="44"/>
        <v>8583.2931752540007</v>
      </c>
      <c r="I141">
        <f t="shared" si="45"/>
        <v>64650.138312634001</v>
      </c>
      <c r="J141">
        <f t="shared" si="46"/>
        <v>4522.6169396560008</v>
      </c>
      <c r="K141">
        <f t="shared" si="47"/>
        <v>8082.9406352680007</v>
      </c>
      <c r="L141">
        <f t="shared" si="48"/>
        <v>6546.1772365530005</v>
      </c>
      <c r="M141" s="180">
        <f t="shared" si="49"/>
        <v>6.7569356519037943E-3</v>
      </c>
      <c r="N141" s="178">
        <f t="shared" si="50"/>
        <v>6.153330978667478E-3</v>
      </c>
      <c r="O141" s="178">
        <f t="shared" si="51"/>
        <v>-1.7507583397971618E-3</v>
      </c>
      <c r="P141" s="178">
        <f t="shared" si="52"/>
        <v>1.1716738155939113E-2</v>
      </c>
      <c r="Q141" s="179">
        <f t="shared" si="53"/>
        <v>8.011322896706214E-3</v>
      </c>
      <c r="R141" s="187">
        <f t="shared" si="54"/>
        <v>6.7798152445546662E-3</v>
      </c>
      <c r="S141" s="187">
        <f t="shared" si="55"/>
        <v>6.1723016106323848E-3</v>
      </c>
      <c r="T141" s="187">
        <f t="shared" si="56"/>
        <v>-1.7492266564145332E-3</v>
      </c>
      <c r="U141" s="187">
        <f t="shared" si="57"/>
        <v>1.178564800233701E-2</v>
      </c>
      <c r="V141" s="187">
        <f t="shared" si="58"/>
        <v>8.0434994120732722E-3</v>
      </c>
      <c r="W141" s="188">
        <f t="shared" si="59"/>
        <v>6.2064075226365605E-3</v>
      </c>
    </row>
    <row r="142" spans="1:23" x14ac:dyDescent="0.2">
      <c r="A142" s="185">
        <v>42597</v>
      </c>
      <c r="B142">
        <v>103.80173499999999</v>
      </c>
      <c r="C142">
        <v>768.48999000000003</v>
      </c>
      <c r="D142">
        <v>54.212524000000002</v>
      </c>
      <c r="E142">
        <v>95.309997999999993</v>
      </c>
      <c r="F142">
        <v>78.207909000000001</v>
      </c>
      <c r="G142" s="86">
        <v>82.486999999999995</v>
      </c>
      <c r="H142">
        <f t="shared" si="44"/>
        <v>8562.293714944999</v>
      </c>
      <c r="I142">
        <f t="shared" si="45"/>
        <v>63390.43380513</v>
      </c>
      <c r="J142">
        <f t="shared" si="46"/>
        <v>4471.8284671880001</v>
      </c>
      <c r="K142">
        <f t="shared" si="47"/>
        <v>7861.8358050259985</v>
      </c>
      <c r="L142">
        <f t="shared" si="48"/>
        <v>6451.1357896829995</v>
      </c>
      <c r="M142" s="180">
        <f t="shared" si="49"/>
        <v>-2.4495482066276102E-3</v>
      </c>
      <c r="N142" s="178">
        <f t="shared" si="50"/>
        <v>-1.9677280917863742E-2</v>
      </c>
      <c r="O142" s="178">
        <f t="shared" si="51"/>
        <v>-1.129341720844877E-2</v>
      </c>
      <c r="P142" s="178">
        <f t="shared" si="52"/>
        <v>-2.773560418138335E-2</v>
      </c>
      <c r="Q142" s="179">
        <f t="shared" si="53"/>
        <v>-1.4625044533738163E-2</v>
      </c>
      <c r="R142" s="187">
        <f t="shared" si="54"/>
        <v>-2.4465505115850023E-3</v>
      </c>
      <c r="S142" s="187">
        <f t="shared" si="55"/>
        <v>-1.948494682892005E-2</v>
      </c>
      <c r="T142" s="187">
        <f t="shared" si="56"/>
        <v>-1.1229885958872246E-2</v>
      </c>
      <c r="U142" s="187">
        <f t="shared" si="57"/>
        <v>-2.7354503790027053E-2</v>
      </c>
      <c r="V142" s="187">
        <f t="shared" si="58"/>
        <v>-1.4518618032414695E-2</v>
      </c>
      <c r="W142" s="188">
        <f t="shared" si="59"/>
        <v>-1.5006901024363811E-2</v>
      </c>
    </row>
    <row r="143" spans="1:23" x14ac:dyDescent="0.2">
      <c r="A143" s="185">
        <v>42598</v>
      </c>
      <c r="B143">
        <v>103.70689400000001</v>
      </c>
      <c r="C143">
        <v>764.03997800000002</v>
      </c>
      <c r="D143">
        <v>53.912174</v>
      </c>
      <c r="E143">
        <v>95.120002999999997</v>
      </c>
      <c r="F143">
        <v>77.812461999999996</v>
      </c>
      <c r="G143" s="86">
        <v>83.292000000000002</v>
      </c>
      <c r="H143">
        <f t="shared" si="44"/>
        <v>8637.9546150480001</v>
      </c>
      <c r="I143">
        <f t="shared" si="45"/>
        <v>63638.417847576005</v>
      </c>
      <c r="J143">
        <f t="shared" si="46"/>
        <v>4490.4527968080001</v>
      </c>
      <c r="K143">
        <f t="shared" si="47"/>
        <v>7922.735289876</v>
      </c>
      <c r="L143">
        <f t="shared" si="48"/>
        <v>6481.1555849039996</v>
      </c>
      <c r="M143" s="180">
        <f t="shared" si="49"/>
        <v>8.7977088076370731E-3</v>
      </c>
      <c r="N143" s="178">
        <f t="shared" si="50"/>
        <v>3.9043784816672309E-3</v>
      </c>
      <c r="O143" s="178">
        <f t="shared" si="51"/>
        <v>4.1561642355658962E-3</v>
      </c>
      <c r="P143" s="178">
        <f t="shared" si="52"/>
        <v>7.7163689350087713E-3</v>
      </c>
      <c r="Q143" s="179">
        <f t="shared" si="53"/>
        <v>4.6426187396765338E-3</v>
      </c>
      <c r="R143" s="187">
        <f t="shared" si="54"/>
        <v>8.8365223877965339E-3</v>
      </c>
      <c r="S143" s="187">
        <f t="shared" si="55"/>
        <v>3.9120104968572832E-3</v>
      </c>
      <c r="T143" s="187">
        <f t="shared" si="56"/>
        <v>4.1648130639750317E-3</v>
      </c>
      <c r="U143" s="187">
        <f t="shared" si="57"/>
        <v>7.746216832850799E-3</v>
      </c>
      <c r="V143" s="187">
        <f t="shared" si="58"/>
        <v>4.6534123911961909E-3</v>
      </c>
      <c r="W143" s="188">
        <f t="shared" si="59"/>
        <v>5.862595034535169E-3</v>
      </c>
    </row>
    <row r="144" spans="1:23" x14ac:dyDescent="0.2">
      <c r="A144" s="185">
        <v>42599</v>
      </c>
      <c r="B144">
        <v>103.555183</v>
      </c>
      <c r="C144">
        <v>764.63000499999998</v>
      </c>
      <c r="D144">
        <v>54.024802999999999</v>
      </c>
      <c r="E144">
        <v>96.370002999999997</v>
      </c>
      <c r="F144">
        <v>78.153992000000002</v>
      </c>
      <c r="G144" s="86">
        <v>83.302000000000007</v>
      </c>
      <c r="H144">
        <f t="shared" si="44"/>
        <v>8626.3538542660008</v>
      </c>
      <c r="I144">
        <f t="shared" si="45"/>
        <v>63695.208676510003</v>
      </c>
      <c r="J144">
        <f t="shared" si="46"/>
        <v>4500.3741395060006</v>
      </c>
      <c r="K144">
        <f t="shared" si="47"/>
        <v>8027.8139899060006</v>
      </c>
      <c r="L144">
        <f t="shared" si="48"/>
        <v>6510.3838415840009</v>
      </c>
      <c r="M144" s="180">
        <f t="shared" si="49"/>
        <v>-1.3439012108248214E-3</v>
      </c>
      <c r="N144" s="178">
        <f t="shared" si="50"/>
        <v>8.9200055397448976E-4</v>
      </c>
      <c r="O144" s="178">
        <f t="shared" si="51"/>
        <v>2.2069931487651044E-3</v>
      </c>
      <c r="P144" s="178">
        <f t="shared" si="52"/>
        <v>1.3175749414546677E-2</v>
      </c>
      <c r="Q144" s="179">
        <f t="shared" si="53"/>
        <v>4.4995908543534295E-3</v>
      </c>
      <c r="R144" s="187">
        <f t="shared" si="54"/>
        <v>-1.3429985799867283E-3</v>
      </c>
      <c r="S144" s="187">
        <f t="shared" si="55"/>
        <v>8.9239850478402044E-4</v>
      </c>
      <c r="T144" s="187">
        <f t="shared" si="56"/>
        <v>2.2094303507773083E-3</v>
      </c>
      <c r="U144" s="187">
        <f t="shared" si="57"/>
        <v>1.326293207906044E-2</v>
      </c>
      <c r="V144" s="187">
        <f t="shared" si="58"/>
        <v>4.5097292137346919E-3</v>
      </c>
      <c r="W144" s="188">
        <f t="shared" si="59"/>
        <v>3.9062983136739469E-3</v>
      </c>
    </row>
    <row r="145" spans="1:23" x14ac:dyDescent="0.2">
      <c r="A145" s="185">
        <v>42600</v>
      </c>
      <c r="B145">
        <v>103.422455</v>
      </c>
      <c r="C145">
        <v>764.46002199999998</v>
      </c>
      <c r="D145">
        <v>54.062354999999997</v>
      </c>
      <c r="E145">
        <v>96.160004000000001</v>
      </c>
      <c r="F145">
        <v>78.585373000000004</v>
      </c>
      <c r="G145" s="86">
        <v>83.781000000000006</v>
      </c>
      <c r="H145">
        <f t="shared" si="44"/>
        <v>8664.8367023549999</v>
      </c>
      <c r="I145">
        <f t="shared" si="45"/>
        <v>64047.225103182005</v>
      </c>
      <c r="J145">
        <f t="shared" si="46"/>
        <v>4529.3981642549998</v>
      </c>
      <c r="K145">
        <f t="shared" si="47"/>
        <v>8056.3812951240006</v>
      </c>
      <c r="L145">
        <f t="shared" si="48"/>
        <v>6583.9611353130013</v>
      </c>
      <c r="M145" s="180">
        <f t="shared" si="49"/>
        <v>4.4511581201698621E-3</v>
      </c>
      <c r="N145" s="178">
        <f t="shared" si="50"/>
        <v>5.5113607483490952E-3</v>
      </c>
      <c r="O145" s="178">
        <f t="shared" si="51"/>
        <v>6.428539663406784E-3</v>
      </c>
      <c r="P145" s="178">
        <f t="shared" si="52"/>
        <v>3.5522243731786977E-3</v>
      </c>
      <c r="Q145" s="179">
        <f t="shared" si="53"/>
        <v>1.1238144135191874E-2</v>
      </c>
      <c r="R145" s="187">
        <f t="shared" si="54"/>
        <v>4.4610792391698833E-3</v>
      </c>
      <c r="S145" s="187">
        <f t="shared" si="55"/>
        <v>5.5265762368374403E-3</v>
      </c>
      <c r="T145" s="187">
        <f t="shared" si="56"/>
        <v>6.4492470735300032E-3</v>
      </c>
      <c r="U145" s="187">
        <f t="shared" si="57"/>
        <v>3.5585409993206009E-3</v>
      </c>
      <c r="V145" s="187">
        <f t="shared" si="58"/>
        <v>1.1301529298324547E-2</v>
      </c>
      <c r="W145" s="188">
        <f t="shared" si="59"/>
        <v>6.2593945694364951E-3</v>
      </c>
    </row>
    <row r="146" spans="1:23" x14ac:dyDescent="0.2">
      <c r="A146" s="185">
        <v>42601</v>
      </c>
      <c r="B146">
        <v>103.687935</v>
      </c>
      <c r="C146">
        <v>757.30999799999995</v>
      </c>
      <c r="D146">
        <v>54.081122999999998</v>
      </c>
      <c r="E146">
        <v>95.870002999999997</v>
      </c>
      <c r="F146">
        <v>78.468536</v>
      </c>
      <c r="G146" s="86">
        <v>83.552000000000007</v>
      </c>
      <c r="H146">
        <f t="shared" si="44"/>
        <v>8663.3343451199999</v>
      </c>
      <c r="I146">
        <f t="shared" si="45"/>
        <v>63274.764952896003</v>
      </c>
      <c r="J146">
        <f t="shared" si="46"/>
        <v>4518.5859888960003</v>
      </c>
      <c r="K146">
        <f t="shared" si="47"/>
        <v>8010.1304906560008</v>
      </c>
      <c r="L146">
        <f t="shared" si="48"/>
        <v>6556.2031198720006</v>
      </c>
      <c r="M146" s="180">
        <f t="shared" si="49"/>
        <v>-1.7340055504392812E-4</v>
      </c>
      <c r="N146" s="178">
        <f t="shared" si="50"/>
        <v>-1.2134111755464692E-2</v>
      </c>
      <c r="O146" s="178">
        <f t="shared" si="51"/>
        <v>-2.389964509777848E-3</v>
      </c>
      <c r="P146" s="178">
        <f t="shared" si="52"/>
        <v>-5.7574329568083737E-3</v>
      </c>
      <c r="Q146" s="179">
        <f t="shared" si="53"/>
        <v>-4.2249177699467356E-3</v>
      </c>
      <c r="R146" s="187">
        <f t="shared" si="54"/>
        <v>-1.7338552203664354E-4</v>
      </c>
      <c r="S146" s="187">
        <f t="shared" si="55"/>
        <v>-1.2060790284692986E-2</v>
      </c>
      <c r="T146" s="187">
        <f t="shared" si="56"/>
        <v>-2.3871108184585509E-3</v>
      </c>
      <c r="U146" s="187">
        <f t="shared" si="57"/>
        <v>-5.7408907018827943E-3</v>
      </c>
      <c r="V146" s="187">
        <f t="shared" si="58"/>
        <v>-4.2160053606818664E-3</v>
      </c>
      <c r="W146" s="188">
        <f t="shared" si="59"/>
        <v>-4.9156365375505684E-3</v>
      </c>
    </row>
    <row r="147" spans="1:23" x14ac:dyDescent="0.2">
      <c r="A147" s="185">
        <v>42604</v>
      </c>
      <c r="B147">
        <v>102.882019</v>
      </c>
      <c r="C147">
        <v>759.47997999999995</v>
      </c>
      <c r="D147">
        <v>54.128051999999997</v>
      </c>
      <c r="E147">
        <v>95.260002</v>
      </c>
      <c r="F147">
        <v>78.055130000000005</v>
      </c>
      <c r="G147" s="86">
        <v>85.16</v>
      </c>
      <c r="H147">
        <f t="shared" si="44"/>
        <v>8761.4327380399991</v>
      </c>
      <c r="I147">
        <f t="shared" si="45"/>
        <v>64677.31509679999</v>
      </c>
      <c r="J147">
        <f t="shared" si="46"/>
        <v>4609.5449083199992</v>
      </c>
      <c r="K147">
        <f t="shared" si="47"/>
        <v>8112.3417703199993</v>
      </c>
      <c r="L147">
        <f t="shared" si="48"/>
        <v>6647.1748708000005</v>
      </c>
      <c r="M147" s="180">
        <f t="shared" si="49"/>
        <v>1.1259769370668899E-2</v>
      </c>
      <c r="N147" s="178">
        <f t="shared" si="50"/>
        <v>2.1923931551749397E-2</v>
      </c>
      <c r="O147" s="178">
        <f t="shared" si="51"/>
        <v>1.9930023180580844E-2</v>
      </c>
      <c r="P147" s="178">
        <f t="shared" si="52"/>
        <v>1.2679525495165564E-2</v>
      </c>
      <c r="Q147" s="179">
        <f t="shared" si="53"/>
        <v>1.3780290254263418E-2</v>
      </c>
      <c r="R147" s="187">
        <f t="shared" si="54"/>
        <v>1.1323399168503456E-2</v>
      </c>
      <c r="S147" s="187">
        <f t="shared" si="55"/>
        <v>2.2166026929504923E-2</v>
      </c>
      <c r="T147" s="187">
        <f t="shared" si="56"/>
        <v>2.0129952079593446E-2</v>
      </c>
      <c r="U147" s="187">
        <f t="shared" si="57"/>
        <v>1.2760251506917437E-2</v>
      </c>
      <c r="V147" s="187">
        <f t="shared" si="58"/>
        <v>1.3875676098603847E-2</v>
      </c>
      <c r="W147" s="188">
        <f t="shared" si="59"/>
        <v>1.6051061156624625E-2</v>
      </c>
    </row>
    <row r="148" spans="1:23" x14ac:dyDescent="0.2">
      <c r="A148" s="185">
        <v>42605</v>
      </c>
      <c r="B148">
        <v>103.204376</v>
      </c>
      <c r="C148">
        <v>762.45001200000002</v>
      </c>
      <c r="D148">
        <v>54.334541000000002</v>
      </c>
      <c r="E148">
        <v>95.940002000000007</v>
      </c>
      <c r="F148">
        <v>78.549430999999998</v>
      </c>
      <c r="G148" s="86">
        <v>85.302999999999997</v>
      </c>
      <c r="H148">
        <f t="shared" si="44"/>
        <v>8803.6428859279986</v>
      </c>
      <c r="I148">
        <f t="shared" si="45"/>
        <v>65039.273373636002</v>
      </c>
      <c r="J148">
        <f t="shared" si="46"/>
        <v>4634.8993509230004</v>
      </c>
      <c r="K148">
        <f t="shared" si="47"/>
        <v>8183.9699906060005</v>
      </c>
      <c r="L148">
        <f t="shared" si="48"/>
        <v>6700.5021125929998</v>
      </c>
      <c r="M148" s="180">
        <f t="shared" si="49"/>
        <v>4.8061539890893058E-3</v>
      </c>
      <c r="N148" s="178">
        <f t="shared" si="50"/>
        <v>5.5807699005334067E-3</v>
      </c>
      <c r="O148" s="178">
        <f t="shared" si="51"/>
        <v>5.4853500040107986E-3</v>
      </c>
      <c r="P148" s="178">
        <f t="shared" si="52"/>
        <v>8.7907843945767318E-3</v>
      </c>
      <c r="Q148" s="179">
        <f t="shared" si="53"/>
        <v>7.9905328242895601E-3</v>
      </c>
      <c r="R148" s="187">
        <f t="shared" si="54"/>
        <v>4.8177220724109817E-3</v>
      </c>
      <c r="S148" s="187">
        <f t="shared" si="55"/>
        <v>5.5963714061767044E-3</v>
      </c>
      <c r="T148" s="187">
        <f t="shared" si="56"/>
        <v>5.5004220822835858E-3</v>
      </c>
      <c r="U148" s="187">
        <f t="shared" si="57"/>
        <v>8.829536811190794E-3</v>
      </c>
      <c r="V148" s="187">
        <f t="shared" si="58"/>
        <v>8.0225423325716218E-3</v>
      </c>
      <c r="W148" s="188">
        <f t="shared" si="59"/>
        <v>6.5533189409267383E-3</v>
      </c>
    </row>
    <row r="149" spans="1:23" x14ac:dyDescent="0.2">
      <c r="A149" s="185">
        <v>42606</v>
      </c>
      <c r="B149">
        <v>102.42691000000001</v>
      </c>
      <c r="C149">
        <v>757.25</v>
      </c>
      <c r="D149">
        <v>54.390858000000001</v>
      </c>
      <c r="E149">
        <v>95.18</v>
      </c>
      <c r="F149">
        <v>78.468536</v>
      </c>
      <c r="G149" s="86">
        <v>86.328999999999994</v>
      </c>
      <c r="H149">
        <f t="shared" si="44"/>
        <v>8842.4127133900001</v>
      </c>
      <c r="I149">
        <f t="shared" si="45"/>
        <v>65372.635249999992</v>
      </c>
      <c r="J149">
        <f t="shared" si="46"/>
        <v>4695.508380282</v>
      </c>
      <c r="K149">
        <f t="shared" si="47"/>
        <v>8216.7942199999998</v>
      </c>
      <c r="L149">
        <f t="shared" si="48"/>
        <v>6774.1102443439995</v>
      </c>
      <c r="M149" s="180">
        <f t="shared" si="49"/>
        <v>4.3941706549434347E-3</v>
      </c>
      <c r="N149" s="178">
        <f t="shared" si="50"/>
        <v>5.1124564616496166E-3</v>
      </c>
      <c r="O149" s="178">
        <f t="shared" si="51"/>
        <v>1.2991904237637525E-2</v>
      </c>
      <c r="P149" s="178">
        <f t="shared" si="52"/>
        <v>4.0027736267454561E-3</v>
      </c>
      <c r="Q149" s="179">
        <f t="shared" si="53"/>
        <v>1.0925563126250377E-2</v>
      </c>
      <c r="R149" s="187">
        <f t="shared" si="54"/>
        <v>4.4038391793438589E-3</v>
      </c>
      <c r="S149" s="187">
        <f t="shared" si="55"/>
        <v>5.1255473665718972E-3</v>
      </c>
      <c r="T149" s="187">
        <f t="shared" si="56"/>
        <v>1.3076665698669339E-2</v>
      </c>
      <c r="U149" s="187">
        <f t="shared" si="57"/>
        <v>4.0107954246749091E-3</v>
      </c>
      <c r="V149" s="187">
        <f t="shared" si="58"/>
        <v>1.0985465046367165E-2</v>
      </c>
      <c r="W149" s="188">
        <f t="shared" si="59"/>
        <v>7.5204625431254338E-3</v>
      </c>
    </row>
    <row r="150" spans="1:23" x14ac:dyDescent="0.2">
      <c r="A150" s="185">
        <v>42607</v>
      </c>
      <c r="B150">
        <v>101.990784</v>
      </c>
      <c r="C150">
        <v>759.21997099999999</v>
      </c>
      <c r="D150">
        <v>54.597343000000002</v>
      </c>
      <c r="E150">
        <v>97.32</v>
      </c>
      <c r="F150">
        <v>78.998795000000001</v>
      </c>
      <c r="G150" s="86">
        <v>85.385000000000005</v>
      </c>
      <c r="H150">
        <f t="shared" si="44"/>
        <v>8708.4830918400003</v>
      </c>
      <c r="I150">
        <f t="shared" si="45"/>
        <v>64825.997223835002</v>
      </c>
      <c r="J150">
        <f t="shared" si="46"/>
        <v>4661.7941320550008</v>
      </c>
      <c r="K150">
        <f t="shared" si="47"/>
        <v>8309.6682000000001</v>
      </c>
      <c r="L150">
        <f t="shared" si="48"/>
        <v>6745.3121110750008</v>
      </c>
      <c r="M150" s="180">
        <f t="shared" si="49"/>
        <v>-1.5262152171431082E-2</v>
      </c>
      <c r="N150" s="178">
        <f t="shared" si="50"/>
        <v>-8.3970350185357395E-3</v>
      </c>
      <c r="O150" s="178">
        <f t="shared" si="51"/>
        <v>-7.2060070882833133E-3</v>
      </c>
      <c r="P150" s="178">
        <f t="shared" si="52"/>
        <v>1.1239544840038149E-2</v>
      </c>
      <c r="Q150" s="179">
        <f t="shared" si="53"/>
        <v>-4.2602673500063701E-3</v>
      </c>
      <c r="R150" s="187">
        <f t="shared" si="54"/>
        <v>-1.5146275783666062E-2</v>
      </c>
      <c r="S150" s="187">
        <f t="shared" si="55"/>
        <v>-8.3618783926106173E-3</v>
      </c>
      <c r="T150" s="187">
        <f t="shared" si="56"/>
        <v>-7.1801060708519913E-3</v>
      </c>
      <c r="U150" s="187">
        <f t="shared" si="57"/>
        <v>1.1302945834269695E-2</v>
      </c>
      <c r="V150" s="187">
        <f t="shared" si="58"/>
        <v>-4.2512052845676039E-3</v>
      </c>
      <c r="W150" s="188">
        <f t="shared" si="59"/>
        <v>-4.7273039394853163E-3</v>
      </c>
    </row>
    <row r="151" spans="1:23" x14ac:dyDescent="0.2">
      <c r="A151" s="185">
        <v>42608</v>
      </c>
      <c r="B151">
        <v>101.393433</v>
      </c>
      <c r="C151">
        <v>769</v>
      </c>
      <c r="D151">
        <v>54.465938999999999</v>
      </c>
      <c r="E151">
        <v>97.580001999999993</v>
      </c>
      <c r="F151">
        <v>78.711205000000007</v>
      </c>
      <c r="G151" s="86">
        <v>84.998000000000005</v>
      </c>
      <c r="H151">
        <f t="shared" si="44"/>
        <v>8618.2390181340015</v>
      </c>
      <c r="I151">
        <f t="shared" si="45"/>
        <v>65363.462000000007</v>
      </c>
      <c r="J151">
        <f t="shared" si="46"/>
        <v>4629.4958831220001</v>
      </c>
      <c r="K151">
        <f t="shared" si="47"/>
        <v>8294.1050099959994</v>
      </c>
      <c r="L151">
        <f t="shared" si="48"/>
        <v>6690.2950025900009</v>
      </c>
      <c r="M151" s="180">
        <f t="shared" si="49"/>
        <v>-1.0416845052253796E-2</v>
      </c>
      <c r="N151" s="178">
        <f t="shared" si="50"/>
        <v>8.2567026970423504E-3</v>
      </c>
      <c r="O151" s="178">
        <f t="shared" si="51"/>
        <v>-6.9523992851577019E-3</v>
      </c>
      <c r="P151" s="178">
        <f t="shared" si="52"/>
        <v>-1.8746575690992996E-3</v>
      </c>
      <c r="Q151" s="179">
        <f t="shared" si="53"/>
        <v>-8.189792322947486E-3</v>
      </c>
      <c r="R151" s="187">
        <f t="shared" si="54"/>
        <v>-1.0362777622036036E-2</v>
      </c>
      <c r="S151" s="187">
        <f t="shared" si="55"/>
        <v>8.2908832749493226E-3</v>
      </c>
      <c r="T151" s="187">
        <f t="shared" si="56"/>
        <v>-6.9282872683961733E-3</v>
      </c>
      <c r="U151" s="187">
        <f t="shared" si="57"/>
        <v>-1.8729014961151778E-3</v>
      </c>
      <c r="V151" s="187">
        <f t="shared" si="58"/>
        <v>-8.1563473385713806E-3</v>
      </c>
      <c r="W151" s="188">
        <f t="shared" si="59"/>
        <v>-3.8058860900338888E-3</v>
      </c>
    </row>
    <row r="152" spans="1:23" x14ac:dyDescent="0.2">
      <c r="A152" s="185">
        <v>42611</v>
      </c>
      <c r="B152">
        <v>101.27967099999999</v>
      </c>
      <c r="C152">
        <v>771.28997800000002</v>
      </c>
      <c r="D152">
        <v>54.531643000000003</v>
      </c>
      <c r="E152">
        <v>97.300003000000004</v>
      </c>
      <c r="F152">
        <v>79.358299000000002</v>
      </c>
      <c r="G152" s="86">
        <v>84.876000000000005</v>
      </c>
      <c r="H152">
        <f t="shared" si="44"/>
        <v>8596.2133557960005</v>
      </c>
      <c r="I152">
        <f t="shared" si="45"/>
        <v>65464.008172728005</v>
      </c>
      <c r="J152">
        <f t="shared" si="46"/>
        <v>4628.4277312680006</v>
      </c>
      <c r="K152">
        <f t="shared" si="47"/>
        <v>8258.4350546280002</v>
      </c>
      <c r="L152">
        <f t="shared" si="48"/>
        <v>6735.6149859240004</v>
      </c>
      <c r="M152" s="180">
        <f t="shared" si="49"/>
        <v>-2.558974735748358E-3</v>
      </c>
      <c r="N152" s="178">
        <f t="shared" si="50"/>
        <v>1.5370807429243734E-3</v>
      </c>
      <c r="O152" s="178">
        <f t="shared" si="51"/>
        <v>-2.3075408768315122E-4</v>
      </c>
      <c r="P152" s="178">
        <f t="shared" si="52"/>
        <v>-4.3099138191358801E-3</v>
      </c>
      <c r="Q152" s="179">
        <f t="shared" si="53"/>
        <v>6.7511484145967391E-3</v>
      </c>
      <c r="R152" s="187">
        <f t="shared" si="54"/>
        <v>-2.5557033509578764E-3</v>
      </c>
      <c r="S152" s="187">
        <f t="shared" si="55"/>
        <v>1.5382626570177394E-3</v>
      </c>
      <c r="T152" s="187">
        <f t="shared" si="56"/>
        <v>-2.3072746600634648E-4</v>
      </c>
      <c r="U152" s="187">
        <f t="shared" si="57"/>
        <v>-4.300639469238688E-3</v>
      </c>
      <c r="V152" s="187">
        <f t="shared" si="58"/>
        <v>6.7739887877074001E-3</v>
      </c>
      <c r="W152" s="188">
        <f t="shared" si="59"/>
        <v>2.4503623170444569E-4</v>
      </c>
    </row>
    <row r="153" spans="1:23" x14ac:dyDescent="0.2">
      <c r="A153" s="185">
        <v>42612</v>
      </c>
      <c r="B153">
        <v>100.502213</v>
      </c>
      <c r="C153">
        <v>767.580017</v>
      </c>
      <c r="D153">
        <v>54.334541000000002</v>
      </c>
      <c r="E153">
        <v>97.449996999999996</v>
      </c>
      <c r="F153">
        <v>78.675255000000007</v>
      </c>
      <c r="G153" s="86">
        <v>85.537000000000006</v>
      </c>
      <c r="H153">
        <f t="shared" si="44"/>
        <v>8596.6577933810004</v>
      </c>
      <c r="I153">
        <f t="shared" si="45"/>
        <v>65656.491914129001</v>
      </c>
      <c r="J153">
        <f t="shared" si="46"/>
        <v>4647.6136335170004</v>
      </c>
      <c r="K153">
        <f t="shared" si="47"/>
        <v>8335.5803933890002</v>
      </c>
      <c r="L153">
        <f t="shared" si="48"/>
        <v>6729.6452869350014</v>
      </c>
      <c r="M153" s="180">
        <f t="shared" si="49"/>
        <v>5.1700217054258196E-5</v>
      </c>
      <c r="N153" s="178">
        <f t="shared" si="50"/>
        <v>2.9359845263102935E-3</v>
      </c>
      <c r="O153" s="178">
        <f t="shared" si="51"/>
        <v>4.1366632281086635E-3</v>
      </c>
      <c r="P153" s="178">
        <f t="shared" si="52"/>
        <v>9.2980381743451839E-3</v>
      </c>
      <c r="Q153" s="179">
        <f t="shared" si="53"/>
        <v>-8.8668161760653748E-4</v>
      </c>
      <c r="R153" s="187">
        <f t="shared" si="54"/>
        <v>5.1701553533471817E-5</v>
      </c>
      <c r="S153" s="187">
        <f t="shared" si="55"/>
        <v>2.9402987500112168E-3</v>
      </c>
      <c r="T153" s="187">
        <f t="shared" si="56"/>
        <v>4.1452310294026462E-3</v>
      </c>
      <c r="U153" s="187">
        <f t="shared" si="57"/>
        <v>9.3413992179750757E-3</v>
      </c>
      <c r="V153" s="187">
        <f t="shared" si="58"/>
        <v>-8.8628863162077548E-4</v>
      </c>
      <c r="W153" s="188">
        <f t="shared" si="59"/>
        <v>3.1184683838603273E-3</v>
      </c>
    </row>
    <row r="154" spans="1:23" x14ac:dyDescent="0.2">
      <c r="A154" s="185">
        <v>42613</v>
      </c>
      <c r="B154">
        <v>100.59702299999999</v>
      </c>
      <c r="C154">
        <v>769.15997300000004</v>
      </c>
      <c r="D154">
        <v>53.930954</v>
      </c>
      <c r="E154">
        <v>97.449996999999996</v>
      </c>
      <c r="F154">
        <v>78.468536</v>
      </c>
      <c r="G154" s="86">
        <v>85.929000000000002</v>
      </c>
      <c r="H154">
        <f t="shared" si="44"/>
        <v>8644.2015893669995</v>
      </c>
      <c r="I154">
        <f t="shared" si="45"/>
        <v>66093.147319917</v>
      </c>
      <c r="J154">
        <f t="shared" si="46"/>
        <v>4634.232946266</v>
      </c>
      <c r="K154">
        <f t="shared" si="47"/>
        <v>8373.7807922129996</v>
      </c>
      <c r="L154">
        <f t="shared" si="48"/>
        <v>6742.7228299440003</v>
      </c>
      <c r="M154" s="180">
        <f t="shared" si="49"/>
        <v>5.5152606313242057E-3</v>
      </c>
      <c r="N154" s="178">
        <f t="shared" si="50"/>
        <v>6.6285874807011855E-3</v>
      </c>
      <c r="O154" s="178">
        <f t="shared" si="51"/>
        <v>-2.883197089126717E-3</v>
      </c>
      <c r="P154" s="178">
        <f t="shared" si="52"/>
        <v>4.5723430060718804E-3</v>
      </c>
      <c r="Q154" s="179">
        <f t="shared" si="53"/>
        <v>1.9413880325967765E-3</v>
      </c>
      <c r="R154" s="187">
        <f t="shared" si="54"/>
        <v>5.5304976804596701E-3</v>
      </c>
      <c r="S154" s="187">
        <f t="shared" si="55"/>
        <v>6.6506051885789541E-3</v>
      </c>
      <c r="T154" s="187">
        <f t="shared" si="56"/>
        <v>-2.8790446681074004E-3</v>
      </c>
      <c r="U154" s="187">
        <f t="shared" si="57"/>
        <v>4.5828121163940059E-3</v>
      </c>
      <c r="V154" s="187">
        <f t="shared" si="58"/>
        <v>1.9432737464465982E-3</v>
      </c>
      <c r="W154" s="188">
        <f t="shared" si="59"/>
        <v>3.1656288127543653E-3</v>
      </c>
    </row>
    <row r="155" spans="1:23" x14ac:dyDescent="0.2">
      <c r="A155" s="185">
        <v>42614</v>
      </c>
      <c r="B155">
        <v>101.194344</v>
      </c>
      <c r="C155">
        <v>770.61999500000002</v>
      </c>
      <c r="D155">
        <v>54.052967000000002</v>
      </c>
      <c r="E155">
        <v>97.379997000000003</v>
      </c>
      <c r="F155">
        <v>79.367271000000002</v>
      </c>
      <c r="G155" s="86">
        <v>87.575000000000003</v>
      </c>
      <c r="H155">
        <f t="shared" si="44"/>
        <v>8862.0946758000009</v>
      </c>
      <c r="I155">
        <f t="shared" si="45"/>
        <v>67487.046062125009</v>
      </c>
      <c r="J155">
        <f t="shared" si="46"/>
        <v>4733.6885850250001</v>
      </c>
      <c r="K155">
        <f t="shared" si="47"/>
        <v>8528.0532372750004</v>
      </c>
      <c r="L155">
        <f t="shared" si="48"/>
        <v>6950.5887578250004</v>
      </c>
      <c r="M155" s="180">
        <f t="shared" si="49"/>
        <v>2.4894396386385503E-2</v>
      </c>
      <c r="N155" s="178">
        <f t="shared" si="50"/>
        <v>2.087059919545271E-2</v>
      </c>
      <c r="O155" s="178">
        <f t="shared" si="51"/>
        <v>2.123403261073192E-2</v>
      </c>
      <c r="P155" s="178">
        <f t="shared" si="52"/>
        <v>1.8255619984251629E-2</v>
      </c>
      <c r="Q155" s="179">
        <f t="shared" si="53"/>
        <v>3.0362545295003551E-2</v>
      </c>
      <c r="R155" s="187">
        <f t="shared" si="54"/>
        <v>2.5206849259626917E-2</v>
      </c>
      <c r="S155" s="187">
        <f t="shared" si="55"/>
        <v>2.1089913232017657E-2</v>
      </c>
      <c r="T155" s="187">
        <f t="shared" si="56"/>
        <v>2.1461078869402916E-2</v>
      </c>
      <c r="U155" s="187">
        <f t="shared" si="57"/>
        <v>1.8423272460805613E-2</v>
      </c>
      <c r="V155" s="187">
        <f t="shared" si="58"/>
        <v>3.082818812570506E-2</v>
      </c>
      <c r="W155" s="188">
        <f t="shared" si="59"/>
        <v>2.3401860389511635E-2</v>
      </c>
    </row>
    <row r="156" spans="1:23" x14ac:dyDescent="0.2">
      <c r="A156" s="185">
        <v>42615</v>
      </c>
      <c r="B156">
        <v>102.14247899999999</v>
      </c>
      <c r="C156">
        <v>772.44000200000005</v>
      </c>
      <c r="D156">
        <v>54.128051999999997</v>
      </c>
      <c r="E156">
        <v>97.379997000000003</v>
      </c>
      <c r="F156">
        <v>79.268424999999993</v>
      </c>
      <c r="G156" s="86">
        <v>86.659000000000006</v>
      </c>
      <c r="H156">
        <f t="shared" si="44"/>
        <v>8851.5650876609998</v>
      </c>
      <c r="I156">
        <f t="shared" si="45"/>
        <v>66938.878133318009</v>
      </c>
      <c r="J156">
        <f t="shared" si="46"/>
        <v>4690.682858268</v>
      </c>
      <c r="K156">
        <f t="shared" si="47"/>
        <v>8438.8531600230017</v>
      </c>
      <c r="L156">
        <f t="shared" si="48"/>
        <v>6869.3224420750003</v>
      </c>
      <c r="M156" s="180">
        <f t="shared" si="49"/>
        <v>-1.1888666170426008E-3</v>
      </c>
      <c r="N156" s="178">
        <f t="shared" si="50"/>
        <v>-8.1557329150369531E-3</v>
      </c>
      <c r="O156" s="178">
        <f t="shared" si="51"/>
        <v>-9.1265556595126786E-3</v>
      </c>
      <c r="P156" s="178">
        <f t="shared" si="52"/>
        <v>-1.0514692187546486E-2</v>
      </c>
      <c r="Q156" s="179">
        <f t="shared" si="53"/>
        <v>-1.1760893582123918E-2</v>
      </c>
      <c r="R156" s="187">
        <f t="shared" si="54"/>
        <v>-1.1881601951008952E-3</v>
      </c>
      <c r="S156" s="187">
        <f t="shared" si="55"/>
        <v>-8.1225651557246467E-3</v>
      </c>
      <c r="T156" s="187">
        <f t="shared" si="56"/>
        <v>-9.085035059773143E-3</v>
      </c>
      <c r="U156" s="187">
        <f t="shared" si="57"/>
        <v>-1.045960605195531E-2</v>
      </c>
      <c r="V156" s="187">
        <f t="shared" si="58"/>
        <v>-1.1692004602992828E-2</v>
      </c>
      <c r="W156" s="188">
        <f t="shared" si="59"/>
        <v>-8.1094742131093637E-3</v>
      </c>
    </row>
    <row r="157" spans="1:23" x14ac:dyDescent="0.2">
      <c r="A157" s="185">
        <v>42619</v>
      </c>
      <c r="B157">
        <v>102.114029</v>
      </c>
      <c r="C157">
        <v>788.86999500000002</v>
      </c>
      <c r="D157">
        <v>54.071742999999998</v>
      </c>
      <c r="E157">
        <v>100.089996</v>
      </c>
      <c r="F157">
        <v>79.663856999999993</v>
      </c>
      <c r="G157" s="86">
        <v>86.658000000000001</v>
      </c>
      <c r="H157">
        <f t="shared" si="44"/>
        <v>8848.9975250820007</v>
      </c>
      <c r="I157">
        <f t="shared" si="45"/>
        <v>68361.896026710005</v>
      </c>
      <c r="J157">
        <f t="shared" si="46"/>
        <v>4685.7491048940001</v>
      </c>
      <c r="K157">
        <f t="shared" si="47"/>
        <v>8673.5988733680006</v>
      </c>
      <c r="L157">
        <f t="shared" si="48"/>
        <v>6903.5105199059999</v>
      </c>
      <c r="M157" s="180">
        <f t="shared" si="49"/>
        <v>-2.9011084598621766E-4</v>
      </c>
      <c r="N157" s="178">
        <f t="shared" si="50"/>
        <v>2.103565741573964E-2</v>
      </c>
      <c r="O157" s="178">
        <f t="shared" si="51"/>
        <v>-1.052373407864264E-3</v>
      </c>
      <c r="P157" s="178">
        <f t="shared" si="52"/>
        <v>2.7437381770567981E-2</v>
      </c>
      <c r="Q157" s="179">
        <f t="shared" si="53"/>
        <v>4.9645774612805818E-3</v>
      </c>
      <c r="R157" s="187">
        <f t="shared" si="54"/>
        <v>-2.9006876790390636E-4</v>
      </c>
      <c r="S157" s="187">
        <f t="shared" si="55"/>
        <v>2.1258466426011199E-2</v>
      </c>
      <c r="T157" s="187">
        <f t="shared" si="56"/>
        <v>-1.0518198571671687E-3</v>
      </c>
      <c r="U157" s="187">
        <f t="shared" si="57"/>
        <v>2.7817252995590579E-2</v>
      </c>
      <c r="V157" s="187">
        <f t="shared" si="58"/>
        <v>4.9769213949829574E-3</v>
      </c>
      <c r="W157" s="188">
        <f t="shared" si="59"/>
        <v>1.0542150438302735E-2</v>
      </c>
    </row>
    <row r="158" spans="1:23" x14ac:dyDescent="0.2">
      <c r="A158" s="185">
        <v>42620</v>
      </c>
      <c r="B158">
        <v>102.73979199999999</v>
      </c>
      <c r="C158">
        <v>784.47997999999995</v>
      </c>
      <c r="D158">
        <v>54.118664000000003</v>
      </c>
      <c r="E158">
        <v>99.150002000000001</v>
      </c>
      <c r="F158">
        <v>79.043732000000006</v>
      </c>
      <c r="G158" s="86">
        <v>85.643000000000001</v>
      </c>
      <c r="H158">
        <f t="shared" si="44"/>
        <v>8798.9440062559988</v>
      </c>
      <c r="I158">
        <f t="shared" si="45"/>
        <v>67185.218927139998</v>
      </c>
      <c r="J158">
        <f t="shared" si="46"/>
        <v>4634.8847409520004</v>
      </c>
      <c r="K158">
        <f t="shared" si="47"/>
        <v>8491.5036212859995</v>
      </c>
      <c r="L158">
        <f t="shared" si="48"/>
        <v>6769.5423396760007</v>
      </c>
      <c r="M158" s="180">
        <f t="shared" si="49"/>
        <v>-5.6724636072410083E-3</v>
      </c>
      <c r="N158" s="178">
        <f t="shared" si="50"/>
        <v>-1.7362326877560345E-2</v>
      </c>
      <c r="O158" s="178">
        <f t="shared" si="51"/>
        <v>-1.0914465629570852E-2</v>
      </c>
      <c r="P158" s="178">
        <f t="shared" si="52"/>
        <v>-2.1217710009138555E-2</v>
      </c>
      <c r="Q158" s="179">
        <f t="shared" si="53"/>
        <v>-1.9596569814423471E-2</v>
      </c>
      <c r="R158" s="187">
        <f t="shared" si="54"/>
        <v>-5.6564055627914825E-3</v>
      </c>
      <c r="S158" s="187">
        <f t="shared" si="55"/>
        <v>-1.721247022040262E-2</v>
      </c>
      <c r="T158" s="187">
        <f t="shared" si="56"/>
        <v>-1.0855118958220528E-2</v>
      </c>
      <c r="U158" s="187">
        <f t="shared" si="57"/>
        <v>-2.0994197995611544E-2</v>
      </c>
      <c r="V158" s="187">
        <f t="shared" si="58"/>
        <v>-1.9405805183277013E-2</v>
      </c>
      <c r="W158" s="188">
        <f t="shared" si="59"/>
        <v>-1.4824799584060636E-2</v>
      </c>
    </row>
    <row r="159" spans="1:23" x14ac:dyDescent="0.2">
      <c r="A159" s="185">
        <v>42621</v>
      </c>
      <c r="B159">
        <v>100.047104</v>
      </c>
      <c r="C159">
        <v>784.05999799999995</v>
      </c>
      <c r="D159">
        <v>53.902790000000003</v>
      </c>
      <c r="E159">
        <v>99.660004000000001</v>
      </c>
      <c r="F159">
        <v>78.890945000000002</v>
      </c>
      <c r="G159" s="86">
        <v>85.180999999999997</v>
      </c>
      <c r="H159">
        <f t="shared" si="44"/>
        <v>8522.1123658239994</v>
      </c>
      <c r="I159">
        <f t="shared" si="45"/>
        <v>66787.014689637988</v>
      </c>
      <c r="J159">
        <f t="shared" si="46"/>
        <v>4591.4935549900001</v>
      </c>
      <c r="K159">
        <f t="shared" si="47"/>
        <v>8489.1388007240002</v>
      </c>
      <c r="L159">
        <f t="shared" si="48"/>
        <v>6720.0095860450001</v>
      </c>
      <c r="M159" s="180">
        <f t="shared" si="49"/>
        <v>-3.1967474621949946E-2</v>
      </c>
      <c r="N159" s="178">
        <f t="shared" si="50"/>
        <v>-5.9445961212064745E-3</v>
      </c>
      <c r="O159" s="178">
        <f t="shared" si="51"/>
        <v>-9.4059672125424241E-3</v>
      </c>
      <c r="P159" s="178">
        <f t="shared" si="52"/>
        <v>-2.7853134392872116E-4</v>
      </c>
      <c r="Q159" s="179">
        <f t="shared" si="53"/>
        <v>-7.3439023807431421E-3</v>
      </c>
      <c r="R159" s="187">
        <f t="shared" si="54"/>
        <v>-3.1461916365779087E-2</v>
      </c>
      <c r="S159" s="187">
        <f t="shared" si="55"/>
        <v>-5.9269619696238323E-3</v>
      </c>
      <c r="T159" s="187">
        <f t="shared" si="56"/>
        <v>-9.3618694718798409E-3</v>
      </c>
      <c r="U159" s="187">
        <f t="shared" si="57"/>
        <v>-2.7849255767509803E-4</v>
      </c>
      <c r="V159" s="187">
        <f t="shared" si="58"/>
        <v>-7.3170018216285005E-3</v>
      </c>
      <c r="W159" s="188">
        <f t="shared" si="59"/>
        <v>-1.0869248437317272E-2</v>
      </c>
    </row>
    <row r="160" spans="1:23" x14ac:dyDescent="0.2">
      <c r="A160" s="185">
        <v>42622</v>
      </c>
      <c r="B160">
        <v>97.781058999999999</v>
      </c>
      <c r="C160">
        <v>760.14001499999995</v>
      </c>
      <c r="D160">
        <v>52.757725000000001</v>
      </c>
      <c r="E160">
        <v>96.5</v>
      </c>
      <c r="F160">
        <v>77.506896999999995</v>
      </c>
      <c r="G160" s="86">
        <v>85.957999999999998</v>
      </c>
      <c r="H160">
        <f t="shared" si="44"/>
        <v>8405.0642695219994</v>
      </c>
      <c r="I160">
        <f t="shared" si="45"/>
        <v>65340.115409369995</v>
      </c>
      <c r="J160">
        <f t="shared" si="46"/>
        <v>4534.9485255500003</v>
      </c>
      <c r="K160">
        <f t="shared" si="47"/>
        <v>8294.9470000000001</v>
      </c>
      <c r="L160">
        <f t="shared" si="48"/>
        <v>6662.3378523259998</v>
      </c>
      <c r="M160" s="180">
        <f t="shared" si="49"/>
        <v>-1.3829826959250696E-2</v>
      </c>
      <c r="N160" s="178">
        <f t="shared" si="50"/>
        <v>-2.1902498311482999E-2</v>
      </c>
      <c r="O160" s="178">
        <f t="shared" si="51"/>
        <v>-1.2391631369995396E-2</v>
      </c>
      <c r="P160" s="178">
        <f t="shared" si="52"/>
        <v>-2.3141024047978621E-2</v>
      </c>
      <c r="Q160" s="179">
        <f t="shared" si="53"/>
        <v>-8.619129194979128E-3</v>
      </c>
      <c r="R160" s="187">
        <f t="shared" si="54"/>
        <v>-1.3734634240613259E-2</v>
      </c>
      <c r="S160" s="187">
        <f t="shared" si="55"/>
        <v>-2.1664380224086878E-2</v>
      </c>
      <c r="T160" s="187">
        <f t="shared" si="56"/>
        <v>-1.2315171253708301E-2</v>
      </c>
      <c r="U160" s="187">
        <f t="shared" si="57"/>
        <v>-2.2875324020787409E-2</v>
      </c>
      <c r="V160" s="187">
        <f t="shared" si="58"/>
        <v>-8.5820909896859882E-3</v>
      </c>
      <c r="W160" s="188">
        <f t="shared" si="59"/>
        <v>-1.5834320145776369E-2</v>
      </c>
    </row>
    <row r="161" spans="1:23" x14ac:dyDescent="0.2">
      <c r="A161" s="185">
        <v>42625</v>
      </c>
      <c r="B161">
        <v>99.971252000000007</v>
      </c>
      <c r="C161">
        <v>771.48999000000003</v>
      </c>
      <c r="D161">
        <v>53.546135</v>
      </c>
      <c r="E161">
        <v>99.050003000000004</v>
      </c>
      <c r="F161">
        <v>79.313346999999993</v>
      </c>
      <c r="G161" s="86">
        <v>86.206000000000003</v>
      </c>
      <c r="H161">
        <f t="shared" si="44"/>
        <v>8618.1217499120012</v>
      </c>
      <c r="I161">
        <f t="shared" si="45"/>
        <v>66507.066077940006</v>
      </c>
      <c r="J161">
        <f t="shared" si="46"/>
        <v>4615.9981138100002</v>
      </c>
      <c r="K161">
        <f t="shared" si="47"/>
        <v>8538.7045586180011</v>
      </c>
      <c r="L161">
        <f t="shared" si="48"/>
        <v>6837.286391482</v>
      </c>
      <c r="M161" s="180">
        <f t="shared" si="49"/>
        <v>2.5032753078017368E-2</v>
      </c>
      <c r="N161" s="178">
        <f t="shared" si="50"/>
        <v>1.7702026367001876E-2</v>
      </c>
      <c r="O161" s="178">
        <f t="shared" si="51"/>
        <v>1.7714387568130617E-2</v>
      </c>
      <c r="P161" s="178">
        <f t="shared" si="52"/>
        <v>2.8962771035097784E-2</v>
      </c>
      <c r="Q161" s="179">
        <f t="shared" si="53"/>
        <v>2.5920474692350502E-2</v>
      </c>
      <c r="R161" s="187">
        <f t="shared" si="54"/>
        <v>2.5348703300530316E-2</v>
      </c>
      <c r="S161" s="187">
        <f t="shared" si="55"/>
        <v>1.7859635864718202E-2</v>
      </c>
      <c r="T161" s="187">
        <f t="shared" si="56"/>
        <v>1.7872217910162521E-2</v>
      </c>
      <c r="U161" s="187">
        <f t="shared" si="57"/>
        <v>2.9386270776413759E-2</v>
      </c>
      <c r="V161" s="187">
        <f t="shared" si="58"/>
        <v>2.6259331639106376E-2</v>
      </c>
      <c r="W161" s="188">
        <f t="shared" si="59"/>
        <v>2.3345231898186235E-2</v>
      </c>
    </row>
    <row r="162" spans="1:23" x14ac:dyDescent="0.2">
      <c r="A162" s="185">
        <v>42626</v>
      </c>
      <c r="B162">
        <v>102.35105900000001</v>
      </c>
      <c r="C162">
        <v>761.01000999999997</v>
      </c>
      <c r="D162">
        <v>53.058075000000002</v>
      </c>
      <c r="E162">
        <v>96.089995999999999</v>
      </c>
      <c r="F162">
        <v>78.234863000000004</v>
      </c>
      <c r="G162" s="86">
        <v>86.317999999999998</v>
      </c>
      <c r="H162">
        <f t="shared" si="44"/>
        <v>8834.7387107619998</v>
      </c>
      <c r="I162">
        <f t="shared" si="45"/>
        <v>65688.862043179994</v>
      </c>
      <c r="J162">
        <f t="shared" si="46"/>
        <v>4579.8669178500004</v>
      </c>
      <c r="K162">
        <f t="shared" si="47"/>
        <v>8294.2962747279998</v>
      </c>
      <c r="L162">
        <f t="shared" si="48"/>
        <v>6753.0769044340004</v>
      </c>
      <c r="M162" s="180">
        <f t="shared" si="49"/>
        <v>2.4824364509261974E-2</v>
      </c>
      <c r="N162" s="178">
        <f t="shared" si="50"/>
        <v>-1.237881520999309E-2</v>
      </c>
      <c r="O162" s="178">
        <f t="shared" si="51"/>
        <v>-7.8581801197649577E-3</v>
      </c>
      <c r="P162" s="178">
        <f t="shared" si="52"/>
        <v>-2.904122250651894E-2</v>
      </c>
      <c r="Q162" s="179">
        <f t="shared" si="53"/>
        <v>-1.2392687810279159E-2</v>
      </c>
      <c r="R162" s="187">
        <f t="shared" si="54"/>
        <v>2.513505461351952E-2</v>
      </c>
      <c r="S162" s="187">
        <f t="shared" si="55"/>
        <v>-1.2302512845795277E-2</v>
      </c>
      <c r="T162" s="187">
        <f t="shared" si="56"/>
        <v>-7.827385338807568E-3</v>
      </c>
      <c r="U162" s="187">
        <f t="shared" si="57"/>
        <v>-2.8623578929584021E-2</v>
      </c>
      <c r="V162" s="187">
        <f t="shared" si="58"/>
        <v>-1.2316214683197867E-2</v>
      </c>
      <c r="W162" s="188">
        <f t="shared" si="59"/>
        <v>-7.1869274367730423E-3</v>
      </c>
    </row>
    <row r="163" spans="1:23" x14ac:dyDescent="0.2">
      <c r="A163" s="185">
        <v>42627</v>
      </c>
      <c r="B163">
        <v>105.972939</v>
      </c>
      <c r="C163">
        <v>761.09002699999996</v>
      </c>
      <c r="D163">
        <v>52.804645999999998</v>
      </c>
      <c r="E163">
        <v>97.010002</v>
      </c>
      <c r="F163">
        <v>78.198929000000007</v>
      </c>
      <c r="G163" s="86">
        <v>86.268000000000001</v>
      </c>
      <c r="H163">
        <f t="shared" si="44"/>
        <v>9142.0735016519993</v>
      </c>
      <c r="I163">
        <f t="shared" si="45"/>
        <v>65657.714449235995</v>
      </c>
      <c r="J163">
        <f t="shared" si="46"/>
        <v>4555.351201128</v>
      </c>
      <c r="K163">
        <f t="shared" si="47"/>
        <v>8368.8588525359992</v>
      </c>
      <c r="L163">
        <f t="shared" si="48"/>
        <v>6746.0652069720009</v>
      </c>
      <c r="M163" s="180">
        <f t="shared" si="49"/>
        <v>3.4195688873511654E-2</v>
      </c>
      <c r="N163" s="178">
        <f t="shared" si="50"/>
        <v>-4.7428102596440132E-4</v>
      </c>
      <c r="O163" s="178">
        <f t="shared" si="51"/>
        <v>-5.367310392982997E-3</v>
      </c>
      <c r="P163" s="178">
        <f t="shared" si="52"/>
        <v>8.9494546378460892E-3</v>
      </c>
      <c r="Q163" s="179">
        <f t="shared" si="53"/>
        <v>-1.0388361030214811E-3</v>
      </c>
      <c r="R163" s="187">
        <f t="shared" si="54"/>
        <v>3.4787083234914577E-2</v>
      </c>
      <c r="S163" s="187">
        <f t="shared" si="55"/>
        <v>-4.7416857249748374E-4</v>
      </c>
      <c r="T163" s="187">
        <f t="shared" si="56"/>
        <v>-5.3529321182785011E-3</v>
      </c>
      <c r="U163" s="187">
        <f t="shared" si="57"/>
        <v>8.9896207391560179E-3</v>
      </c>
      <c r="V163" s="187">
        <f t="shared" si="58"/>
        <v>-1.0382966995971521E-3</v>
      </c>
      <c r="W163" s="188">
        <f t="shared" si="59"/>
        <v>7.3822613167394933E-3</v>
      </c>
    </row>
    <row r="164" spans="1:23" x14ac:dyDescent="0.2">
      <c r="A164" s="185">
        <v>42628</v>
      </c>
      <c r="B164">
        <v>109.575851</v>
      </c>
      <c r="C164">
        <v>769.69000200000005</v>
      </c>
      <c r="D164">
        <v>53.677528000000002</v>
      </c>
      <c r="E164">
        <v>97.339995999999999</v>
      </c>
      <c r="F164">
        <v>79.142600999999999</v>
      </c>
      <c r="G164" s="86">
        <v>85.721000000000004</v>
      </c>
      <c r="H164">
        <f t="shared" si="44"/>
        <v>9392.9515235710005</v>
      </c>
      <c r="I164">
        <f t="shared" si="45"/>
        <v>65978.596661442003</v>
      </c>
      <c r="J164">
        <f t="shared" si="46"/>
        <v>4601.2913776880005</v>
      </c>
      <c r="K164">
        <f t="shared" si="47"/>
        <v>8344.0817971159995</v>
      </c>
      <c r="L164">
        <f t="shared" si="48"/>
        <v>6784.1829003210005</v>
      </c>
      <c r="M164" s="180">
        <f t="shared" si="49"/>
        <v>2.7072350214745782E-2</v>
      </c>
      <c r="N164" s="178">
        <f t="shared" si="50"/>
        <v>4.8752938314986479E-3</v>
      </c>
      <c r="O164" s="178">
        <f t="shared" si="51"/>
        <v>1.0034368303605344E-2</v>
      </c>
      <c r="P164" s="178">
        <f t="shared" si="52"/>
        <v>-2.9650166408554217E-3</v>
      </c>
      <c r="Q164" s="179">
        <f t="shared" si="53"/>
        <v>5.6344560558704033E-3</v>
      </c>
      <c r="R164" s="187">
        <f t="shared" si="54"/>
        <v>2.7442135733613034E-2</v>
      </c>
      <c r="S164" s="187">
        <f t="shared" si="55"/>
        <v>4.8871974130945718E-3</v>
      </c>
      <c r="T164" s="187">
        <f t="shared" si="56"/>
        <v>1.0084881391499467E-2</v>
      </c>
      <c r="U164" s="187">
        <f t="shared" si="57"/>
        <v>-2.9606253202001998E-3</v>
      </c>
      <c r="V164" s="187">
        <f t="shared" si="58"/>
        <v>5.6503594583706849E-3</v>
      </c>
      <c r="W164" s="188">
        <f t="shared" si="59"/>
        <v>9.0207897352755119E-3</v>
      </c>
    </row>
    <row r="165" spans="1:23" x14ac:dyDescent="0.2">
      <c r="A165" s="185">
        <v>42629</v>
      </c>
      <c r="B165">
        <v>108.959564</v>
      </c>
      <c r="C165">
        <v>778.52002000000005</v>
      </c>
      <c r="D165">
        <v>53.733848999999999</v>
      </c>
      <c r="E165">
        <v>99.480002999999996</v>
      </c>
      <c r="F165">
        <v>79.133598000000006</v>
      </c>
      <c r="G165" s="86">
        <v>84.74</v>
      </c>
      <c r="H165">
        <f t="shared" si="44"/>
        <v>9233.2334533599987</v>
      </c>
      <c r="I165">
        <f t="shared" si="45"/>
        <v>65971.786494800006</v>
      </c>
      <c r="J165">
        <f t="shared" si="46"/>
        <v>4553.4063642599995</v>
      </c>
      <c r="K165">
        <f t="shared" si="47"/>
        <v>8429.9354542199999</v>
      </c>
      <c r="L165">
        <f t="shared" si="48"/>
        <v>6705.7810945199999</v>
      </c>
      <c r="M165" s="180">
        <f t="shared" si="49"/>
        <v>-1.7150262947871493E-2</v>
      </c>
      <c r="N165" s="178">
        <f t="shared" si="50"/>
        <v>-1.032231432019764E-4</v>
      </c>
      <c r="O165" s="178">
        <f t="shared" si="51"/>
        <v>-1.0461394027715889E-2</v>
      </c>
      <c r="P165" s="178">
        <f t="shared" si="52"/>
        <v>1.0236594551929561E-2</v>
      </c>
      <c r="Q165" s="179">
        <f t="shared" si="53"/>
        <v>-1.1623854384499184E-2</v>
      </c>
      <c r="R165" s="187">
        <f t="shared" si="54"/>
        <v>-1.7004034334702958E-2</v>
      </c>
      <c r="S165" s="187">
        <f t="shared" si="55"/>
        <v>-1.032178158765982E-4</v>
      </c>
      <c r="T165" s="187">
        <f t="shared" si="56"/>
        <v>-1.0406863964364211E-2</v>
      </c>
      <c r="U165" s="187">
        <f t="shared" si="57"/>
        <v>1.028916772288526E-2</v>
      </c>
      <c r="V165" s="187">
        <f t="shared" si="58"/>
        <v>-1.1556558387789181E-2</v>
      </c>
      <c r="W165" s="188">
        <f t="shared" si="59"/>
        <v>-5.756301355969537E-3</v>
      </c>
    </row>
    <row r="166" spans="1:23" x14ac:dyDescent="0.2">
      <c r="A166" s="185">
        <v>42632</v>
      </c>
      <c r="B166">
        <v>107.68905599999999</v>
      </c>
      <c r="C166">
        <v>775.09997599999997</v>
      </c>
      <c r="D166">
        <v>53.433506000000001</v>
      </c>
      <c r="E166">
        <v>98.059997999999993</v>
      </c>
      <c r="F166">
        <v>79.421211</v>
      </c>
      <c r="G166" s="86">
        <v>84.171999999999997</v>
      </c>
      <c r="H166">
        <f t="shared" si="44"/>
        <v>9064.4032216319993</v>
      </c>
      <c r="I166">
        <f t="shared" si="45"/>
        <v>65241.715179871993</v>
      </c>
      <c r="J166">
        <f t="shared" si="46"/>
        <v>4497.6050670320001</v>
      </c>
      <c r="K166">
        <f t="shared" si="47"/>
        <v>8253.9061516559996</v>
      </c>
      <c r="L166">
        <f t="shared" si="48"/>
        <v>6685.042172292</v>
      </c>
      <c r="M166" s="180">
        <f t="shared" si="49"/>
        <v>-1.845429834656136E-2</v>
      </c>
      <c r="N166" s="178">
        <f t="shared" si="50"/>
        <v>-1.1128105562462057E-2</v>
      </c>
      <c r="O166" s="178">
        <f t="shared" si="51"/>
        <v>-1.2330556571374567E-2</v>
      </c>
      <c r="P166" s="178">
        <f t="shared" si="52"/>
        <v>-2.1102554086644222E-2</v>
      </c>
      <c r="Q166" s="179">
        <f t="shared" si="53"/>
        <v>-3.0974852548285975E-3</v>
      </c>
      <c r="R166" s="187">
        <f t="shared" si="54"/>
        <v>-1.8285060437474555E-2</v>
      </c>
      <c r="S166" s="187">
        <f t="shared" si="55"/>
        <v>-1.1066417232547705E-2</v>
      </c>
      <c r="T166" s="187">
        <f t="shared" si="56"/>
        <v>-1.2254846759557332E-2</v>
      </c>
      <c r="U166" s="187">
        <f t="shared" si="57"/>
        <v>-2.0881453187862855E-2</v>
      </c>
      <c r="V166" s="187">
        <f t="shared" si="58"/>
        <v>-3.0926929966365621E-3</v>
      </c>
      <c r="W166" s="188">
        <f t="shared" si="59"/>
        <v>-1.3116094122815801E-2</v>
      </c>
    </row>
    <row r="167" spans="1:23" x14ac:dyDescent="0.2">
      <c r="A167" s="185">
        <v>42633</v>
      </c>
      <c r="B167">
        <v>107.679581</v>
      </c>
      <c r="C167">
        <v>780.21997099999999</v>
      </c>
      <c r="D167">
        <v>53.320869000000002</v>
      </c>
      <c r="E167">
        <v>98.25</v>
      </c>
      <c r="F167">
        <v>79.609939999999995</v>
      </c>
      <c r="G167" s="86">
        <v>84.090999999999994</v>
      </c>
      <c r="H167">
        <f t="shared" si="44"/>
        <v>9054.8836458709993</v>
      </c>
      <c r="I167">
        <f t="shared" si="45"/>
        <v>65609.477581360989</v>
      </c>
      <c r="J167">
        <f t="shared" si="46"/>
        <v>4483.8051950789995</v>
      </c>
      <c r="K167">
        <f t="shared" si="47"/>
        <v>8261.9407499999998</v>
      </c>
      <c r="L167">
        <f t="shared" si="48"/>
        <v>6694.4794645399988</v>
      </c>
      <c r="M167" s="180">
        <f t="shared" si="49"/>
        <v>-1.0507672522104387E-3</v>
      </c>
      <c r="N167" s="178">
        <f t="shared" si="50"/>
        <v>5.6210931221550003E-3</v>
      </c>
      <c r="O167" s="178">
        <f t="shared" si="51"/>
        <v>-3.0729879628943226E-3</v>
      </c>
      <c r="P167" s="178">
        <f t="shared" si="52"/>
        <v>9.7295634013423097E-4</v>
      </c>
      <c r="Q167" s="179">
        <f t="shared" si="53"/>
        <v>1.4107072090097257E-3</v>
      </c>
      <c r="R167" s="187">
        <f t="shared" si="54"/>
        <v>-1.0502153896112744E-3</v>
      </c>
      <c r="S167" s="187">
        <f t="shared" si="55"/>
        <v>5.6369211090645148E-3</v>
      </c>
      <c r="T167" s="187">
        <f t="shared" si="56"/>
        <v>-3.0682711681724369E-3</v>
      </c>
      <c r="U167" s="187">
        <f t="shared" si="57"/>
        <v>9.7342981569861775E-4</v>
      </c>
      <c r="V167" s="187">
        <f t="shared" si="58"/>
        <v>1.4117027244965291E-3</v>
      </c>
      <c r="W167" s="188">
        <f t="shared" si="59"/>
        <v>7.8071341829519009E-4</v>
      </c>
    </row>
    <row r="168" spans="1:23" x14ac:dyDescent="0.2">
      <c r="A168" s="185">
        <v>42634</v>
      </c>
      <c r="B168">
        <v>107.660614</v>
      </c>
      <c r="C168">
        <v>789.73999000000003</v>
      </c>
      <c r="D168">
        <v>54.212521000000002</v>
      </c>
      <c r="E168">
        <v>94.879997000000003</v>
      </c>
      <c r="F168">
        <v>78.908928000000003</v>
      </c>
      <c r="G168" s="86">
        <v>83.316000000000003</v>
      </c>
      <c r="H168">
        <f t="shared" si="44"/>
        <v>8969.8517160240008</v>
      </c>
      <c r="I168">
        <f t="shared" si="45"/>
        <v>65797.97700684001</v>
      </c>
      <c r="J168">
        <f t="shared" si="46"/>
        <v>4516.7703996360005</v>
      </c>
      <c r="K168">
        <f t="shared" si="47"/>
        <v>7905.021830052</v>
      </c>
      <c r="L168">
        <f t="shared" si="48"/>
        <v>6574.3762452480005</v>
      </c>
      <c r="M168" s="180">
        <f t="shared" si="49"/>
        <v>-9.4350967092104443E-3</v>
      </c>
      <c r="N168" s="178">
        <f t="shared" si="50"/>
        <v>2.8689324416343413E-3</v>
      </c>
      <c r="O168" s="178">
        <f t="shared" si="51"/>
        <v>7.325165288376902E-3</v>
      </c>
      <c r="P168" s="178">
        <f t="shared" si="52"/>
        <v>-4.4161285354257451E-2</v>
      </c>
      <c r="Q168" s="179">
        <f t="shared" si="53"/>
        <v>-1.810352031773628E-2</v>
      </c>
      <c r="R168" s="187">
        <f t="shared" si="54"/>
        <v>-9.3907258417144715E-3</v>
      </c>
      <c r="S168" s="187">
        <f t="shared" si="55"/>
        <v>2.8730517667248214E-3</v>
      </c>
      <c r="T168" s="187">
        <f t="shared" si="56"/>
        <v>7.3520599407798778E-3</v>
      </c>
      <c r="U168" s="187">
        <f t="shared" si="57"/>
        <v>-4.3200372739056463E-2</v>
      </c>
      <c r="V168" s="187">
        <f t="shared" si="58"/>
        <v>-1.7940636001375958E-2</v>
      </c>
      <c r="W168" s="188">
        <f t="shared" si="59"/>
        <v>-1.2061324574928438E-2</v>
      </c>
    </row>
    <row r="169" spans="1:23" x14ac:dyDescent="0.2">
      <c r="A169" s="185">
        <v>42635</v>
      </c>
      <c r="B169">
        <v>108.675133</v>
      </c>
      <c r="C169">
        <v>804.70001200000002</v>
      </c>
      <c r="D169">
        <v>54.268844999999999</v>
      </c>
      <c r="E169">
        <v>95.830001999999993</v>
      </c>
      <c r="F169">
        <v>79.978415999999996</v>
      </c>
      <c r="G169" s="86">
        <v>83.27</v>
      </c>
      <c r="H169">
        <f t="shared" si="44"/>
        <v>9049.3783249099997</v>
      </c>
      <c r="I169">
        <f t="shared" si="45"/>
        <v>67007.369999239992</v>
      </c>
      <c r="J169">
        <f t="shared" si="46"/>
        <v>4518.9667231499998</v>
      </c>
      <c r="K169">
        <f t="shared" si="47"/>
        <v>7979.764266539999</v>
      </c>
      <c r="L169">
        <f t="shared" si="48"/>
        <v>6659.8027003199995</v>
      </c>
      <c r="M169" s="180">
        <f t="shared" si="49"/>
        <v>8.8269171391646088E-3</v>
      </c>
      <c r="N169" s="178">
        <f t="shared" si="50"/>
        <v>1.8213520048319692E-2</v>
      </c>
      <c r="O169" s="178">
        <f t="shared" si="51"/>
        <v>4.8614153497581717E-4</v>
      </c>
      <c r="P169" s="178">
        <f t="shared" si="52"/>
        <v>9.4106382840250229E-3</v>
      </c>
      <c r="Q169" s="179">
        <f t="shared" si="53"/>
        <v>1.2910153616185627E-2</v>
      </c>
      <c r="R169" s="187">
        <f t="shared" si="54"/>
        <v>8.8659892497364619E-3</v>
      </c>
      <c r="S169" s="187">
        <f t="shared" si="55"/>
        <v>1.8380397808799808E-2</v>
      </c>
      <c r="T169" s="187">
        <f t="shared" si="56"/>
        <v>4.8625972092277049E-4</v>
      </c>
      <c r="U169" s="187">
        <f t="shared" si="57"/>
        <v>9.455057569082926E-3</v>
      </c>
      <c r="V169" s="187">
        <f t="shared" si="58"/>
        <v>1.2993849436856586E-2</v>
      </c>
      <c r="W169" s="188">
        <f t="shared" si="59"/>
        <v>1.0036310757079711E-2</v>
      </c>
    </row>
    <row r="170" spans="1:23" x14ac:dyDescent="0.2">
      <c r="A170" s="185">
        <v>42636</v>
      </c>
      <c r="B170">
        <v>106.86417400000001</v>
      </c>
      <c r="C170">
        <v>805.75</v>
      </c>
      <c r="D170">
        <v>53.902790000000003</v>
      </c>
      <c r="E170">
        <v>95.940002000000007</v>
      </c>
      <c r="F170">
        <v>78.872971000000007</v>
      </c>
      <c r="G170" s="86">
        <v>83.094999999999999</v>
      </c>
      <c r="H170">
        <f t="shared" si="44"/>
        <v>8879.8785385299998</v>
      </c>
      <c r="I170">
        <f t="shared" si="45"/>
        <v>66953.796249999999</v>
      </c>
      <c r="J170">
        <f t="shared" si="46"/>
        <v>4479.0523350499998</v>
      </c>
      <c r="K170">
        <f t="shared" si="47"/>
        <v>7972.1344661900002</v>
      </c>
      <c r="L170">
        <f t="shared" si="48"/>
        <v>6553.9495252450006</v>
      </c>
      <c r="M170" s="180">
        <f t="shared" si="49"/>
        <v>-1.8908183155161684E-2</v>
      </c>
      <c r="N170" s="178">
        <f t="shared" si="50"/>
        <v>-7.9984003717074067E-4</v>
      </c>
      <c r="O170" s="178">
        <f t="shared" si="51"/>
        <v>-8.8718749420640067E-3</v>
      </c>
      <c r="P170" s="178">
        <f t="shared" si="52"/>
        <v>-9.5660097392301574E-4</v>
      </c>
      <c r="Q170" s="179">
        <f t="shared" si="53"/>
        <v>-1.6022010656278587E-2</v>
      </c>
      <c r="R170" s="187">
        <f t="shared" si="54"/>
        <v>-1.873054482797145E-2</v>
      </c>
      <c r="S170" s="187">
        <f t="shared" si="55"/>
        <v>-7.9952025039336258E-4</v>
      </c>
      <c r="T170" s="187">
        <f t="shared" si="56"/>
        <v>-8.8326359863471603E-3</v>
      </c>
      <c r="U170" s="187">
        <f t="shared" si="57"/>
        <v>-9.5614357707173091E-4</v>
      </c>
      <c r="V170" s="187">
        <f t="shared" si="58"/>
        <v>-1.589434099450315E-2</v>
      </c>
      <c r="W170" s="188">
        <f t="shared" si="59"/>
        <v>-9.0426371272573705E-3</v>
      </c>
    </row>
    <row r="171" spans="1:23" x14ac:dyDescent="0.2">
      <c r="A171" s="185">
        <v>42639</v>
      </c>
      <c r="B171">
        <v>107.025368</v>
      </c>
      <c r="C171">
        <v>799.15997300000004</v>
      </c>
      <c r="D171">
        <v>53.405354000000003</v>
      </c>
      <c r="E171">
        <v>94.559997999999993</v>
      </c>
      <c r="F171">
        <v>78.953850000000003</v>
      </c>
      <c r="G171" s="86">
        <v>82.881</v>
      </c>
      <c r="H171">
        <f t="shared" si="44"/>
        <v>8870.3695252079997</v>
      </c>
      <c r="I171">
        <f t="shared" si="45"/>
        <v>66235.177722213004</v>
      </c>
      <c r="J171">
        <f t="shared" si="46"/>
        <v>4426.2891448740002</v>
      </c>
      <c r="K171">
        <f t="shared" si="47"/>
        <v>7837.2271942379994</v>
      </c>
      <c r="L171">
        <f t="shared" si="48"/>
        <v>6543.7740418500007</v>
      </c>
      <c r="M171" s="180">
        <f t="shared" si="49"/>
        <v>-1.0714232496931092E-3</v>
      </c>
      <c r="N171" s="178">
        <f t="shared" si="50"/>
        <v>-1.0791065953311583E-2</v>
      </c>
      <c r="O171" s="178">
        <f t="shared" si="51"/>
        <v>-1.1849923490028346E-2</v>
      </c>
      <c r="P171" s="178">
        <f t="shared" si="52"/>
        <v>-1.7067171917121642E-2</v>
      </c>
      <c r="Q171" s="179">
        <f t="shared" si="53"/>
        <v>-1.5537792334732285E-3</v>
      </c>
      <c r="R171" s="187">
        <f t="shared" si="54"/>
        <v>-1.0708494807378582E-3</v>
      </c>
      <c r="S171" s="187">
        <f t="shared" si="55"/>
        <v>-1.0733051268724668E-2</v>
      </c>
      <c r="T171" s="187">
        <f t="shared" si="56"/>
        <v>-1.1779989656095552E-2</v>
      </c>
      <c r="U171" s="187">
        <f t="shared" si="57"/>
        <v>-1.6922352793238202E-2</v>
      </c>
      <c r="V171" s="187">
        <f t="shared" si="58"/>
        <v>-1.5525727434740229E-3</v>
      </c>
      <c r="W171" s="188">
        <f t="shared" si="59"/>
        <v>-8.4117631884540623E-3</v>
      </c>
    </row>
    <row r="172" spans="1:23" x14ac:dyDescent="0.2">
      <c r="A172" s="185">
        <v>42640</v>
      </c>
      <c r="B172">
        <v>107.22448</v>
      </c>
      <c r="C172">
        <v>816.10998500000005</v>
      </c>
      <c r="D172">
        <v>54.390858000000001</v>
      </c>
      <c r="E172">
        <v>97.07</v>
      </c>
      <c r="F172">
        <v>79.412216000000001</v>
      </c>
      <c r="G172" s="86">
        <v>82.957999999999998</v>
      </c>
      <c r="H172">
        <f t="shared" si="44"/>
        <v>8895.1284118399999</v>
      </c>
      <c r="I172">
        <f t="shared" si="45"/>
        <v>67702.852135630004</v>
      </c>
      <c r="J172">
        <f t="shared" si="46"/>
        <v>4512.1567979640004</v>
      </c>
      <c r="K172">
        <f t="shared" si="47"/>
        <v>8052.7330599999996</v>
      </c>
      <c r="L172">
        <f t="shared" si="48"/>
        <v>6587.8786149280004</v>
      </c>
      <c r="M172" s="180">
        <f t="shared" si="49"/>
        <v>2.787301853193592E-3</v>
      </c>
      <c r="N172" s="178">
        <f t="shared" si="50"/>
        <v>2.1916600725657875E-2</v>
      </c>
      <c r="O172" s="178">
        <f t="shared" si="51"/>
        <v>1.9213696707922775E-2</v>
      </c>
      <c r="P172" s="178">
        <f t="shared" si="52"/>
        <v>2.7126446768301934E-2</v>
      </c>
      <c r="Q172" s="179">
        <f t="shared" si="53"/>
        <v>6.7173173205961776E-3</v>
      </c>
      <c r="R172" s="187">
        <f t="shared" si="54"/>
        <v>2.7911899906356659E-3</v>
      </c>
      <c r="S172" s="187">
        <f t="shared" si="55"/>
        <v>2.2158533635590935E-2</v>
      </c>
      <c r="T172" s="187">
        <f t="shared" si="56"/>
        <v>1.93994676532693E-2</v>
      </c>
      <c r="U172" s="187">
        <f t="shared" si="57"/>
        <v>2.7497718315534107E-2</v>
      </c>
      <c r="V172" s="187">
        <f t="shared" si="58"/>
        <v>6.7399290983969897E-3</v>
      </c>
      <c r="W172" s="188">
        <f t="shared" si="59"/>
        <v>1.57173677386854E-2</v>
      </c>
    </row>
    <row r="173" spans="1:23" x14ac:dyDescent="0.2">
      <c r="A173" s="185">
        <v>42641</v>
      </c>
      <c r="B173">
        <v>108.03986399999999</v>
      </c>
      <c r="C173">
        <v>828.71997099999999</v>
      </c>
      <c r="D173">
        <v>54.465938999999999</v>
      </c>
      <c r="E173">
        <v>97.480002999999996</v>
      </c>
      <c r="F173">
        <v>80.400825999999995</v>
      </c>
      <c r="G173" s="86">
        <v>82.155000000000001</v>
      </c>
      <c r="H173">
        <f t="shared" si="44"/>
        <v>8876.0150269200003</v>
      </c>
      <c r="I173">
        <f t="shared" si="45"/>
        <v>68083.489217505004</v>
      </c>
      <c r="J173">
        <f t="shared" si="46"/>
        <v>4474.6492185449997</v>
      </c>
      <c r="K173">
        <f t="shared" si="47"/>
        <v>8008.4696464649996</v>
      </c>
      <c r="L173">
        <f t="shared" si="48"/>
        <v>6605.3298600299995</v>
      </c>
      <c r="M173" s="180">
        <f t="shared" si="49"/>
        <v>-2.1510593683244624E-3</v>
      </c>
      <c r="N173" s="178">
        <f t="shared" si="50"/>
        <v>5.6064266125349189E-3</v>
      </c>
      <c r="O173" s="178">
        <f t="shared" si="51"/>
        <v>-8.3473031766679931E-3</v>
      </c>
      <c r="P173" s="178">
        <f t="shared" si="52"/>
        <v>-5.5118569146038448E-3</v>
      </c>
      <c r="Q173" s="179">
        <f t="shared" si="53"/>
        <v>2.6454907178963408E-3</v>
      </c>
      <c r="R173" s="187">
        <f t="shared" si="54"/>
        <v>-2.1487474980752858E-3</v>
      </c>
      <c r="S173" s="187">
        <f t="shared" si="55"/>
        <v>5.6221720336458638E-3</v>
      </c>
      <c r="T173" s="187">
        <f t="shared" si="56"/>
        <v>-8.3125611760488955E-3</v>
      </c>
      <c r="U173" s="187">
        <f t="shared" si="57"/>
        <v>-5.4966945017546542E-3</v>
      </c>
      <c r="V173" s="187">
        <f t="shared" si="58"/>
        <v>2.6489931163052927E-3</v>
      </c>
      <c r="W173" s="188">
        <f t="shared" si="59"/>
        <v>-1.537367605185536E-3</v>
      </c>
    </row>
    <row r="174" spans="1:23" x14ac:dyDescent="0.2">
      <c r="A174" s="185">
        <v>42642</v>
      </c>
      <c r="B174">
        <v>106.361687</v>
      </c>
      <c r="C174">
        <v>829.04998799999998</v>
      </c>
      <c r="D174">
        <v>53.874640999999997</v>
      </c>
      <c r="E174">
        <v>96.669998000000007</v>
      </c>
      <c r="F174">
        <v>79.295387000000005</v>
      </c>
      <c r="G174" s="86">
        <v>81.649000000000001</v>
      </c>
      <c r="H174">
        <f t="shared" si="44"/>
        <v>8684.3253818630001</v>
      </c>
      <c r="I174">
        <f t="shared" si="45"/>
        <v>67691.102470212005</v>
      </c>
      <c r="J174">
        <f t="shared" si="46"/>
        <v>4398.8105630089995</v>
      </c>
      <c r="K174">
        <f t="shared" si="47"/>
        <v>7893.0086667020005</v>
      </c>
      <c r="L174">
        <f t="shared" si="48"/>
        <v>6474.3890531630004</v>
      </c>
      <c r="M174" s="180">
        <f t="shared" si="49"/>
        <v>-2.1832977615275282E-2</v>
      </c>
      <c r="N174" s="178">
        <f t="shared" si="50"/>
        <v>-5.779989242885814E-3</v>
      </c>
      <c r="O174" s="178">
        <f t="shared" si="51"/>
        <v>-1.709378394655198E-2</v>
      </c>
      <c r="P174" s="178">
        <f t="shared" si="52"/>
        <v>-1.4522298704724813E-2</v>
      </c>
      <c r="Q174" s="179">
        <f t="shared" si="53"/>
        <v>-2.0022629275591727E-2</v>
      </c>
      <c r="R174" s="187">
        <f t="shared" si="54"/>
        <v>-2.1596363286410188E-2</v>
      </c>
      <c r="S174" s="187">
        <f t="shared" si="55"/>
        <v>-5.7633172418565283E-3</v>
      </c>
      <c r="T174" s="187">
        <f t="shared" si="56"/>
        <v>-1.6948514136413212E-2</v>
      </c>
      <c r="U174" s="187">
        <f t="shared" si="57"/>
        <v>-1.4417358728950733E-2</v>
      </c>
      <c r="V174" s="187">
        <f t="shared" si="58"/>
        <v>-1.9823507628187458E-2</v>
      </c>
      <c r="W174" s="188">
        <f t="shared" si="59"/>
        <v>-1.5709812204363627E-2</v>
      </c>
    </row>
    <row r="175" spans="1:23" x14ac:dyDescent="0.2">
      <c r="A175" s="185">
        <v>42643</v>
      </c>
      <c r="B175">
        <v>107.186554</v>
      </c>
      <c r="C175">
        <v>837.30999799999995</v>
      </c>
      <c r="D175">
        <v>54.062354999999997</v>
      </c>
      <c r="E175">
        <v>98.550003000000004</v>
      </c>
      <c r="F175">
        <v>80.661461000000003</v>
      </c>
      <c r="G175" s="86">
        <v>81.59</v>
      </c>
      <c r="H175">
        <f t="shared" si="44"/>
        <v>8745.3509408600003</v>
      </c>
      <c r="I175">
        <f t="shared" si="45"/>
        <v>68316.122736820005</v>
      </c>
      <c r="J175">
        <f t="shared" si="46"/>
        <v>4410.9475444500004</v>
      </c>
      <c r="K175">
        <f t="shared" si="47"/>
        <v>8040.6947447700004</v>
      </c>
      <c r="L175">
        <f t="shared" si="48"/>
        <v>6581.1686029900002</v>
      </c>
      <c r="M175" s="180">
        <f t="shared" si="49"/>
        <v>7.0025176869429424E-3</v>
      </c>
      <c r="N175" s="178">
        <f t="shared" si="50"/>
        <v>9.1910509247485426E-3</v>
      </c>
      <c r="O175" s="178">
        <f t="shared" si="51"/>
        <v>2.7553512756150755E-3</v>
      </c>
      <c r="P175" s="178">
        <f t="shared" si="52"/>
        <v>1.8538101749219594E-2</v>
      </c>
      <c r="Q175" s="179">
        <f t="shared" si="53"/>
        <v>1.6358080396896433E-2</v>
      </c>
      <c r="R175" s="187">
        <f t="shared" si="54"/>
        <v>7.0270926426191458E-3</v>
      </c>
      <c r="S175" s="187">
        <f t="shared" si="55"/>
        <v>9.2334183341606143E-3</v>
      </c>
      <c r="T175" s="187">
        <f t="shared" si="56"/>
        <v>2.7591507447637426E-3</v>
      </c>
      <c r="U175" s="187">
        <f t="shared" si="57"/>
        <v>1.8710999101146153E-2</v>
      </c>
      <c r="V175" s="187">
        <f t="shared" si="58"/>
        <v>1.6492606321647233E-2</v>
      </c>
      <c r="W175" s="188">
        <f t="shared" si="59"/>
        <v>1.0844653428867378E-2</v>
      </c>
    </row>
    <row r="176" spans="1:23" x14ac:dyDescent="0.2">
      <c r="A176" s="185">
        <v>42646</v>
      </c>
      <c r="B176">
        <v>106.68403600000001</v>
      </c>
      <c r="C176">
        <v>836.73999000000003</v>
      </c>
      <c r="D176">
        <v>53.893410000000003</v>
      </c>
      <c r="E176">
        <v>102.629997</v>
      </c>
      <c r="F176">
        <v>79.681838999999997</v>
      </c>
      <c r="G176" s="86">
        <v>80.046000000000006</v>
      </c>
      <c r="H176">
        <f t="shared" si="44"/>
        <v>8539.6303456560017</v>
      </c>
      <c r="I176">
        <f t="shared" si="45"/>
        <v>66977.689239540006</v>
      </c>
      <c r="J176">
        <f t="shared" si="46"/>
        <v>4313.9518968600005</v>
      </c>
      <c r="K176">
        <f t="shared" si="47"/>
        <v>8215.1207398620008</v>
      </c>
      <c r="L176">
        <f t="shared" si="48"/>
        <v>6378.2124845940007</v>
      </c>
      <c r="M176" s="180">
        <f t="shared" si="49"/>
        <v>-2.3804516312244711E-2</v>
      </c>
      <c r="N176" s="178">
        <f t="shared" si="50"/>
        <v>-1.9786228849071479E-2</v>
      </c>
      <c r="O176" s="178">
        <f t="shared" si="51"/>
        <v>-2.2235131634229556E-2</v>
      </c>
      <c r="P176" s="178">
        <f t="shared" si="52"/>
        <v>2.1460958370289961E-2</v>
      </c>
      <c r="Q176" s="179">
        <f t="shared" si="53"/>
        <v>-3.1324445535077787E-2</v>
      </c>
      <c r="R176" s="187">
        <f t="shared" si="54"/>
        <v>-2.3523423656200169E-2</v>
      </c>
      <c r="S176" s="187">
        <f t="shared" si="55"/>
        <v>-1.9591766096506379E-2</v>
      </c>
      <c r="T176" s="187">
        <f t="shared" si="56"/>
        <v>-2.1989753134118085E-2</v>
      </c>
      <c r="U176" s="187">
        <f t="shared" si="57"/>
        <v>2.1692901002796347E-2</v>
      </c>
      <c r="V176" s="187">
        <f t="shared" si="58"/>
        <v>-3.083891792466632E-2</v>
      </c>
      <c r="W176" s="188">
        <f t="shared" si="59"/>
        <v>-1.4850191961738923E-2</v>
      </c>
    </row>
    <row r="177" spans="1:23" x14ac:dyDescent="0.2">
      <c r="A177" s="185">
        <v>42647</v>
      </c>
      <c r="B177">
        <v>107.13913700000001</v>
      </c>
      <c r="C177">
        <v>834.03002900000001</v>
      </c>
      <c r="D177">
        <v>53.724463999999998</v>
      </c>
      <c r="E177">
        <v>102.339996</v>
      </c>
      <c r="F177">
        <v>79.403214000000006</v>
      </c>
      <c r="G177" s="86">
        <v>79.921999999999997</v>
      </c>
      <c r="H177">
        <f t="shared" si="44"/>
        <v>8562.7741073140005</v>
      </c>
      <c r="I177">
        <f t="shared" si="45"/>
        <v>66657.347977737998</v>
      </c>
      <c r="J177">
        <f t="shared" si="46"/>
        <v>4293.7666118079997</v>
      </c>
      <c r="K177">
        <f t="shared" si="47"/>
        <v>8179.2171603119996</v>
      </c>
      <c r="L177">
        <f t="shared" si="48"/>
        <v>6346.0636693080005</v>
      </c>
      <c r="M177" s="180">
        <f t="shared" si="49"/>
        <v>2.7064937973123701E-3</v>
      </c>
      <c r="N177" s="178">
        <f t="shared" si="50"/>
        <v>-4.7942797347536566E-3</v>
      </c>
      <c r="O177" s="178">
        <f t="shared" si="51"/>
        <v>-4.690051616411642E-3</v>
      </c>
      <c r="P177" s="178">
        <f t="shared" si="52"/>
        <v>-4.3800045073820581E-3</v>
      </c>
      <c r="Q177" s="179">
        <f t="shared" si="53"/>
        <v>-5.0531571785320363E-3</v>
      </c>
      <c r="R177" s="187">
        <f t="shared" si="54"/>
        <v>2.7101596581135031E-3</v>
      </c>
      <c r="S177" s="187">
        <f t="shared" si="55"/>
        <v>-4.7828055198550533E-3</v>
      </c>
      <c r="T177" s="187">
        <f t="shared" si="56"/>
        <v>-4.6790704983736874E-3</v>
      </c>
      <c r="U177" s="187">
        <f t="shared" si="57"/>
        <v>-4.3704262769733047E-3</v>
      </c>
      <c r="V177" s="187">
        <f t="shared" si="58"/>
        <v>-5.0404114575443746E-3</v>
      </c>
      <c r="W177" s="188">
        <f t="shared" si="59"/>
        <v>-3.2325108189265837E-3</v>
      </c>
    </row>
    <row r="178" spans="1:23" x14ac:dyDescent="0.2">
      <c r="A178" s="185">
        <v>42648</v>
      </c>
      <c r="B178">
        <v>107.186554</v>
      </c>
      <c r="C178">
        <v>844.35998500000005</v>
      </c>
      <c r="D178">
        <v>54.099899000000001</v>
      </c>
      <c r="E178">
        <v>106.279999</v>
      </c>
      <c r="F178">
        <v>79.852592000000001</v>
      </c>
      <c r="G178" s="86">
        <v>79.468000000000004</v>
      </c>
      <c r="H178">
        <f t="shared" si="44"/>
        <v>8517.9010732719998</v>
      </c>
      <c r="I178">
        <f t="shared" si="45"/>
        <v>67099.599287980003</v>
      </c>
      <c r="J178">
        <f t="shared" si="46"/>
        <v>4299.2107737320002</v>
      </c>
      <c r="K178">
        <f t="shared" si="47"/>
        <v>8445.8589605320012</v>
      </c>
      <c r="L178">
        <f t="shared" si="48"/>
        <v>6345.7257810560004</v>
      </c>
      <c r="M178" s="180">
        <f t="shared" si="49"/>
        <v>-5.2542580199594234E-3</v>
      </c>
      <c r="N178" s="178">
        <f t="shared" si="50"/>
        <v>6.6127843207996629E-3</v>
      </c>
      <c r="O178" s="178">
        <f t="shared" si="51"/>
        <v>1.2671190457423753E-3</v>
      </c>
      <c r="P178" s="178">
        <f t="shared" si="52"/>
        <v>3.20798130445763E-2</v>
      </c>
      <c r="Q178" s="179">
        <f t="shared" si="53"/>
        <v>-5.3245171360820623E-5</v>
      </c>
      <c r="R178" s="187">
        <f t="shared" si="54"/>
        <v>-5.2404785504818804E-3</v>
      </c>
      <c r="S178" s="187">
        <f t="shared" si="55"/>
        <v>6.6346970537997842E-3</v>
      </c>
      <c r="T178" s="187">
        <f t="shared" si="56"/>
        <v>1.2679221802668447E-3</v>
      </c>
      <c r="U178" s="187">
        <f t="shared" si="57"/>
        <v>3.2599916959513822E-2</v>
      </c>
      <c r="V178" s="187">
        <f t="shared" si="58"/>
        <v>-5.3243753861821714E-5</v>
      </c>
      <c r="W178" s="188">
        <f t="shared" si="59"/>
        <v>7.0417627778473499E-3</v>
      </c>
    </row>
    <row r="179" spans="1:23" x14ac:dyDescent="0.2">
      <c r="A179" s="185">
        <v>42649</v>
      </c>
      <c r="B179">
        <v>107.982986</v>
      </c>
      <c r="C179">
        <v>841.65997300000004</v>
      </c>
      <c r="D179">
        <v>54.193756</v>
      </c>
      <c r="E179">
        <v>105.07</v>
      </c>
      <c r="F179">
        <v>80.185135000000002</v>
      </c>
      <c r="G179" s="86">
        <v>78.346000000000004</v>
      </c>
      <c r="H179">
        <f t="shared" si="44"/>
        <v>8460.0350211559999</v>
      </c>
      <c r="I179">
        <f t="shared" si="45"/>
        <v>65940.692244657999</v>
      </c>
      <c r="J179">
        <f t="shared" si="46"/>
        <v>4245.8640075760004</v>
      </c>
      <c r="K179">
        <f t="shared" si="47"/>
        <v>8231.8142200000002</v>
      </c>
      <c r="L179">
        <f t="shared" si="48"/>
        <v>6282.1845867100001</v>
      </c>
      <c r="M179" s="180">
        <f t="shared" si="49"/>
        <v>-6.8166443629038643E-3</v>
      </c>
      <c r="N179" s="178">
        <f t="shared" si="50"/>
        <v>-1.7422336408984201E-2</v>
      </c>
      <c r="O179" s="178">
        <f t="shared" si="51"/>
        <v>-1.2486130454856163E-2</v>
      </c>
      <c r="P179" s="178">
        <f t="shared" si="52"/>
        <v>-2.5669827156309062E-2</v>
      </c>
      <c r="Q179" s="179">
        <f t="shared" si="53"/>
        <v>-1.0063696806772847E-2</v>
      </c>
      <c r="R179" s="187">
        <f t="shared" si="54"/>
        <v>-6.7934637439704118E-3</v>
      </c>
      <c r="S179" s="187">
        <f t="shared" si="55"/>
        <v>-1.7271445070009633E-2</v>
      </c>
      <c r="T179" s="187">
        <f t="shared" si="56"/>
        <v>-1.2408502156243737E-2</v>
      </c>
      <c r="U179" s="187">
        <f t="shared" si="57"/>
        <v>-2.534315829002648E-2</v>
      </c>
      <c r="V179" s="187">
        <f t="shared" si="58"/>
        <v>-1.0013227255374147E-2</v>
      </c>
      <c r="W179" s="188">
        <f t="shared" si="59"/>
        <v>-1.4365959303124882E-2</v>
      </c>
    </row>
    <row r="180" spans="1:23" x14ac:dyDescent="0.2">
      <c r="A180" s="185">
        <v>42650</v>
      </c>
      <c r="B180">
        <v>108.14415700000001</v>
      </c>
      <c r="C180">
        <v>839.42999299999997</v>
      </c>
      <c r="D180">
        <v>54.250069000000003</v>
      </c>
      <c r="E180">
        <v>104.82</v>
      </c>
      <c r="F180">
        <v>80.886123999999995</v>
      </c>
      <c r="G180" s="86">
        <v>77.376999999999995</v>
      </c>
      <c r="H180">
        <f t="shared" si="44"/>
        <v>8367.8704361889995</v>
      </c>
      <c r="I180">
        <f t="shared" si="45"/>
        <v>64952.574568360993</v>
      </c>
      <c r="J180">
        <f t="shared" si="46"/>
        <v>4197.707589013</v>
      </c>
      <c r="K180">
        <f t="shared" si="47"/>
        <v>8110.6571399999993</v>
      </c>
      <c r="L180">
        <f t="shared" si="48"/>
        <v>6258.7256167479991</v>
      </c>
      <c r="M180" s="180">
        <f t="shared" si="49"/>
        <v>-1.0953889270424226E-2</v>
      </c>
      <c r="N180" s="178">
        <f t="shared" si="50"/>
        <v>-1.5098354120901233E-2</v>
      </c>
      <c r="O180" s="178">
        <f t="shared" si="51"/>
        <v>-1.1406770266501819E-2</v>
      </c>
      <c r="P180" s="178">
        <f t="shared" si="52"/>
        <v>-1.4827537045125358E-2</v>
      </c>
      <c r="Q180" s="179">
        <f t="shared" si="53"/>
        <v>-3.7411953268854897E-3</v>
      </c>
      <c r="R180" s="187">
        <f t="shared" si="54"/>
        <v>-1.0894113882096761E-2</v>
      </c>
      <c r="S180" s="187">
        <f t="shared" si="55"/>
        <v>-1.4984945451146E-2</v>
      </c>
      <c r="T180" s="187">
        <f t="shared" si="56"/>
        <v>-1.1341959722938312E-2</v>
      </c>
      <c r="U180" s="187">
        <f t="shared" si="57"/>
        <v>-1.4718150429784707E-2</v>
      </c>
      <c r="V180" s="187">
        <f t="shared" si="58"/>
        <v>-3.7342057747918752E-3</v>
      </c>
      <c r="W180" s="188">
        <f t="shared" si="59"/>
        <v>-1.1134675052151533E-2</v>
      </c>
    </row>
    <row r="181" spans="1:23" x14ac:dyDescent="0.2">
      <c r="A181" s="185">
        <v>42653</v>
      </c>
      <c r="B181">
        <v>110.030952</v>
      </c>
      <c r="C181">
        <v>841.71002199999998</v>
      </c>
      <c r="D181">
        <v>54.47533</v>
      </c>
      <c r="E181">
        <v>103.33000199999999</v>
      </c>
      <c r="F181">
        <v>80.041320999999996</v>
      </c>
      <c r="G181" s="86">
        <v>76.510999999999996</v>
      </c>
      <c r="H181">
        <f t="shared" si="44"/>
        <v>8418.5781684719987</v>
      </c>
      <c r="I181">
        <f t="shared" si="45"/>
        <v>64400.075493241995</v>
      </c>
      <c r="J181">
        <f t="shared" si="46"/>
        <v>4167.9619736300001</v>
      </c>
      <c r="K181">
        <f t="shared" si="47"/>
        <v>7905.8817830219987</v>
      </c>
      <c r="L181">
        <f t="shared" si="48"/>
        <v>6124.0415110309996</v>
      </c>
      <c r="M181" s="180">
        <f t="shared" si="49"/>
        <v>6.0415264375838669E-3</v>
      </c>
      <c r="N181" s="178">
        <f t="shared" si="50"/>
        <v>-8.5425762017985688E-3</v>
      </c>
      <c r="O181" s="178">
        <f t="shared" si="51"/>
        <v>-7.1113831397531463E-3</v>
      </c>
      <c r="P181" s="178">
        <f t="shared" si="52"/>
        <v>-2.5571881259911278E-2</v>
      </c>
      <c r="Q181" s="179">
        <f t="shared" si="53"/>
        <v>-2.1754332597992917E-2</v>
      </c>
      <c r="R181" s="187">
        <f t="shared" si="54"/>
        <v>6.0598132666706394E-3</v>
      </c>
      <c r="S181" s="187">
        <f t="shared" si="55"/>
        <v>-8.5061920761509806E-3</v>
      </c>
      <c r="T181" s="187">
        <f t="shared" si="56"/>
        <v>-7.0861570874673277E-3</v>
      </c>
      <c r="U181" s="187">
        <f t="shared" si="57"/>
        <v>-2.5247689976696599E-2</v>
      </c>
      <c r="V181" s="187">
        <f t="shared" si="58"/>
        <v>-2.1519413689680276E-2</v>
      </c>
      <c r="W181" s="188">
        <f t="shared" si="59"/>
        <v>-1.1259927912664908E-2</v>
      </c>
    </row>
    <row r="182" spans="1:23" x14ac:dyDescent="0.2">
      <c r="A182" s="185">
        <v>42654</v>
      </c>
      <c r="B182">
        <v>110.26797500000001</v>
      </c>
      <c r="C182">
        <v>831</v>
      </c>
      <c r="D182">
        <v>53.677528000000002</v>
      </c>
      <c r="E182">
        <v>100.589996</v>
      </c>
      <c r="F182">
        <v>79.573989999999995</v>
      </c>
      <c r="G182" s="86">
        <v>75.994</v>
      </c>
      <c r="H182">
        <f t="shared" si="44"/>
        <v>8379.7044921500001</v>
      </c>
      <c r="I182">
        <f t="shared" si="45"/>
        <v>63151.014000000003</v>
      </c>
      <c r="J182">
        <f t="shared" si="46"/>
        <v>4079.170062832</v>
      </c>
      <c r="K182">
        <f t="shared" si="47"/>
        <v>7644.2361560239997</v>
      </c>
      <c r="L182">
        <f t="shared" si="48"/>
        <v>6047.1457960599992</v>
      </c>
      <c r="M182" s="180">
        <f t="shared" si="49"/>
        <v>-4.62829998763777E-3</v>
      </c>
      <c r="N182" s="178">
        <f t="shared" si="50"/>
        <v>-1.9585899690217637E-2</v>
      </c>
      <c r="O182" s="178">
        <f t="shared" si="51"/>
        <v>-2.1533629248452014E-2</v>
      </c>
      <c r="P182" s="178">
        <f t="shared" si="52"/>
        <v>-3.3655091744712047E-2</v>
      </c>
      <c r="Q182" s="179">
        <f t="shared" si="53"/>
        <v>-1.2635864711982308E-2</v>
      </c>
      <c r="R182" s="187">
        <f t="shared" si="54"/>
        <v>-4.6176059120746132E-3</v>
      </c>
      <c r="S182" s="187">
        <f t="shared" si="55"/>
        <v>-1.9395342065601551E-2</v>
      </c>
      <c r="T182" s="187">
        <f t="shared" si="56"/>
        <v>-2.130343591418821E-2</v>
      </c>
      <c r="U182" s="187">
        <f t="shared" si="57"/>
        <v>-3.3095059372110387E-2</v>
      </c>
      <c r="V182" s="187">
        <f t="shared" si="58"/>
        <v>-1.255636736499763E-2</v>
      </c>
      <c r="W182" s="188">
        <f t="shared" si="59"/>
        <v>-1.8193562125794479E-2</v>
      </c>
    </row>
    <row r="183" spans="1:23" x14ac:dyDescent="0.2">
      <c r="A183" s="185">
        <v>42655</v>
      </c>
      <c r="B183">
        <v>111.254036</v>
      </c>
      <c r="C183">
        <v>834.09002699999996</v>
      </c>
      <c r="D183">
        <v>53.602443999999998</v>
      </c>
      <c r="E183">
        <v>99.5</v>
      </c>
      <c r="F183">
        <v>79.600944999999996</v>
      </c>
      <c r="G183" s="86">
        <v>77.09</v>
      </c>
      <c r="H183">
        <f t="shared" si="44"/>
        <v>8576.5736352399999</v>
      </c>
      <c r="I183">
        <f t="shared" si="45"/>
        <v>64300.000181429998</v>
      </c>
      <c r="J183">
        <f t="shared" si="46"/>
        <v>4132.2124079599998</v>
      </c>
      <c r="K183">
        <f t="shared" si="47"/>
        <v>7670.4549999999999</v>
      </c>
      <c r="L183">
        <f t="shared" si="48"/>
        <v>6136.4368500499995</v>
      </c>
      <c r="M183" s="180">
        <f t="shared" si="49"/>
        <v>2.3221840123380508E-2</v>
      </c>
      <c r="N183" s="178">
        <f t="shared" si="50"/>
        <v>1.8030728390477282E-2</v>
      </c>
      <c r="O183" s="178">
        <f t="shared" si="51"/>
        <v>1.2919403789516837E-2</v>
      </c>
      <c r="P183" s="178">
        <f t="shared" si="52"/>
        <v>3.4240154534535168E-3</v>
      </c>
      <c r="Q183" s="179">
        <f t="shared" si="53"/>
        <v>1.4657864649851797E-2</v>
      </c>
      <c r="R183" s="187">
        <f t="shared" si="54"/>
        <v>2.3493566303492485E-2</v>
      </c>
      <c r="S183" s="187">
        <f t="shared" si="55"/>
        <v>1.8194263379998851E-2</v>
      </c>
      <c r="T183" s="187">
        <f t="shared" si="56"/>
        <v>1.3003219848886303E-2</v>
      </c>
      <c r="U183" s="187">
        <f t="shared" si="57"/>
        <v>3.429884090556075E-3</v>
      </c>
      <c r="V183" s="187">
        <f t="shared" si="58"/>
        <v>1.4765817957982376E-2</v>
      </c>
      <c r="W183" s="188">
        <f t="shared" si="59"/>
        <v>1.4577350316183218E-2</v>
      </c>
    </row>
    <row r="184" spans="1:23" x14ac:dyDescent="0.2">
      <c r="A184" s="185">
        <v>42656</v>
      </c>
      <c r="B184">
        <v>110.91271999999999</v>
      </c>
      <c r="C184">
        <v>829.28002900000001</v>
      </c>
      <c r="D184">
        <v>53.424121999999997</v>
      </c>
      <c r="E184">
        <v>100.230003</v>
      </c>
      <c r="F184">
        <v>79.304374999999993</v>
      </c>
      <c r="G184" s="86">
        <v>77.239999999999995</v>
      </c>
      <c r="H184">
        <f t="shared" si="44"/>
        <v>8566.8984927999991</v>
      </c>
      <c r="I184">
        <f t="shared" si="45"/>
        <v>64053.58943996</v>
      </c>
      <c r="J184">
        <f t="shared" si="46"/>
        <v>4126.4791832799992</v>
      </c>
      <c r="K184">
        <f t="shared" si="47"/>
        <v>7741.7654317199995</v>
      </c>
      <c r="L184">
        <f t="shared" si="48"/>
        <v>6125.4699249999994</v>
      </c>
      <c r="M184" s="180">
        <f t="shared" si="49"/>
        <v>-1.1287262457611177E-3</v>
      </c>
      <c r="N184" s="178">
        <f t="shared" si="50"/>
        <v>-3.8395660755241368E-3</v>
      </c>
      <c r="O184" s="178">
        <f t="shared" si="51"/>
        <v>-1.3884101464857045E-3</v>
      </c>
      <c r="P184" s="178">
        <f t="shared" si="52"/>
        <v>9.2538178925284948E-3</v>
      </c>
      <c r="Q184" s="179">
        <f t="shared" si="53"/>
        <v>-1.7887801914438725E-3</v>
      </c>
      <c r="R184" s="187">
        <f t="shared" si="54"/>
        <v>-1.1280894738951441E-3</v>
      </c>
      <c r="S184" s="187">
        <f t="shared" si="55"/>
        <v>-3.8322043666364014E-3</v>
      </c>
      <c r="T184" s="187">
        <f t="shared" si="56"/>
        <v>-1.3874467510325769E-3</v>
      </c>
      <c r="U184" s="187">
        <f t="shared" si="57"/>
        <v>9.2967668436878311E-3</v>
      </c>
      <c r="V184" s="187">
        <f t="shared" si="58"/>
        <v>-1.7871812776677953E-3</v>
      </c>
      <c r="W184" s="188">
        <f t="shared" si="59"/>
        <v>2.3236899489118272E-4</v>
      </c>
    </row>
    <row r="185" spans="1:23" x14ac:dyDescent="0.2">
      <c r="A185" s="185">
        <v>42657</v>
      </c>
      <c r="B185">
        <v>111.52898399999999</v>
      </c>
      <c r="C185">
        <v>822.96002199999998</v>
      </c>
      <c r="D185">
        <v>53.893410000000003</v>
      </c>
      <c r="E185">
        <v>101.470001</v>
      </c>
      <c r="F185">
        <v>79.475127999999998</v>
      </c>
      <c r="G185" s="86">
        <v>76.680999999999997</v>
      </c>
      <c r="H185">
        <f t="shared" si="44"/>
        <v>8552.1540221039995</v>
      </c>
      <c r="I185">
        <f t="shared" si="45"/>
        <v>63105.397446981995</v>
      </c>
      <c r="J185">
        <f t="shared" si="46"/>
        <v>4132.6005722099999</v>
      </c>
      <c r="K185">
        <f t="shared" si="47"/>
        <v>7780.8211466809998</v>
      </c>
      <c r="L185">
        <f t="shared" si="48"/>
        <v>6094.232290168</v>
      </c>
      <c r="M185" s="180">
        <f t="shared" si="49"/>
        <v>-1.7225806544003601E-3</v>
      </c>
      <c r="N185" s="178">
        <f t="shared" si="50"/>
        <v>-1.4913764113628112E-2</v>
      </c>
      <c r="O185" s="178">
        <f t="shared" si="51"/>
        <v>1.482341915109389E-3</v>
      </c>
      <c r="P185" s="178">
        <f t="shared" si="52"/>
        <v>5.032124920506786E-3</v>
      </c>
      <c r="Q185" s="179">
        <f t="shared" si="53"/>
        <v>-5.1126782513275949E-3</v>
      </c>
      <c r="R185" s="187">
        <f t="shared" si="54"/>
        <v>-1.7210978638758775E-3</v>
      </c>
      <c r="S185" s="187">
        <f t="shared" si="55"/>
        <v>-1.480310473258932E-2</v>
      </c>
      <c r="T185" s="187">
        <f t="shared" si="56"/>
        <v>1.483441126954859E-3</v>
      </c>
      <c r="U185" s="187">
        <f t="shared" si="57"/>
        <v>5.0448073253393979E-3</v>
      </c>
      <c r="V185" s="187">
        <f t="shared" si="58"/>
        <v>-5.0996307572270813E-3</v>
      </c>
      <c r="W185" s="188">
        <f t="shared" si="59"/>
        <v>-3.0191169802796045E-3</v>
      </c>
    </row>
    <row r="186" spans="1:23" x14ac:dyDescent="0.2">
      <c r="A186" s="185">
        <v>42660</v>
      </c>
      <c r="B186">
        <v>111.45313299999999</v>
      </c>
      <c r="C186">
        <v>812.95001200000002</v>
      </c>
      <c r="D186">
        <v>53.705691999999999</v>
      </c>
      <c r="E186">
        <v>99.800003000000004</v>
      </c>
      <c r="F186">
        <v>78.935883000000004</v>
      </c>
      <c r="G186" s="86">
        <v>76.917000000000002</v>
      </c>
      <c r="H186">
        <f t="shared" si="44"/>
        <v>8572.6406309609993</v>
      </c>
      <c r="I186">
        <f t="shared" si="45"/>
        <v>62529.676073004004</v>
      </c>
      <c r="J186">
        <f t="shared" si="46"/>
        <v>4130.8807115640002</v>
      </c>
      <c r="K186">
        <f t="shared" si="47"/>
        <v>7676.3168307510005</v>
      </c>
      <c r="L186">
        <f t="shared" si="48"/>
        <v>6071.5113127110008</v>
      </c>
      <c r="M186" s="180">
        <f t="shared" si="49"/>
        <v>2.3926264863647594E-3</v>
      </c>
      <c r="N186" s="178">
        <f t="shared" si="50"/>
        <v>-9.1650426556205023E-3</v>
      </c>
      <c r="O186" s="178">
        <f t="shared" si="51"/>
        <v>-4.1625571881189914E-4</v>
      </c>
      <c r="P186" s="178">
        <f t="shared" si="52"/>
        <v>-1.3522025671279104E-2</v>
      </c>
      <c r="Q186" s="179">
        <f t="shared" si="53"/>
        <v>-3.7352429272986217E-3</v>
      </c>
      <c r="R186" s="187">
        <f t="shared" si="54"/>
        <v>2.3954911013119974E-3</v>
      </c>
      <c r="S186" s="187">
        <f t="shared" si="55"/>
        <v>-9.1231716662854914E-3</v>
      </c>
      <c r="T186" s="187">
        <f t="shared" si="56"/>
        <v>-4.1616909641958318E-4</v>
      </c>
      <c r="U186" s="187">
        <f t="shared" si="57"/>
        <v>-1.3431013765761333E-2</v>
      </c>
      <c r="V186" s="187">
        <f t="shared" si="58"/>
        <v>-3.728275585040566E-3</v>
      </c>
      <c r="W186" s="188">
        <f t="shared" si="59"/>
        <v>-4.8606278024389948E-3</v>
      </c>
    </row>
    <row r="187" spans="1:23" x14ac:dyDescent="0.2">
      <c r="A187" s="185">
        <v>42661</v>
      </c>
      <c r="B187">
        <v>111.377304</v>
      </c>
      <c r="C187">
        <v>817.65002400000003</v>
      </c>
      <c r="D187">
        <v>54.118664000000003</v>
      </c>
      <c r="E187">
        <v>118.790001</v>
      </c>
      <c r="F187">
        <v>78.594359999999995</v>
      </c>
      <c r="G187" s="86">
        <v>76.906000000000006</v>
      </c>
      <c r="H187">
        <f t="shared" si="44"/>
        <v>8565.5829414239997</v>
      </c>
      <c r="I187">
        <f t="shared" si="45"/>
        <v>62882.192745744011</v>
      </c>
      <c r="J187">
        <f t="shared" si="46"/>
        <v>4162.0499735840003</v>
      </c>
      <c r="K187">
        <f t="shared" si="47"/>
        <v>9135.6638169060006</v>
      </c>
      <c r="L187">
        <f t="shared" si="48"/>
        <v>6044.37785016</v>
      </c>
      <c r="M187" s="180">
        <f t="shared" si="49"/>
        <v>-8.236197767120117E-4</v>
      </c>
      <c r="N187" s="178">
        <f t="shared" si="50"/>
        <v>5.6217582032089767E-3</v>
      </c>
      <c r="O187" s="178">
        <f t="shared" si="51"/>
        <v>7.5171034164642474E-3</v>
      </c>
      <c r="P187" s="178">
        <f t="shared" si="52"/>
        <v>0.17404600181714394</v>
      </c>
      <c r="Q187" s="179">
        <f t="shared" si="53"/>
        <v>-4.4789957299068567E-3</v>
      </c>
      <c r="R187" s="187">
        <f t="shared" si="54"/>
        <v>-8.2328069504161174E-4</v>
      </c>
      <c r="S187" s="187">
        <f t="shared" si="55"/>
        <v>5.6375899393503945E-3</v>
      </c>
      <c r="T187" s="187">
        <f t="shared" si="56"/>
        <v>7.5454277662254455E-3</v>
      </c>
      <c r="U187" s="187">
        <f t="shared" si="57"/>
        <v>0.19011031179809018</v>
      </c>
      <c r="V187" s="187">
        <f t="shared" si="58"/>
        <v>-4.4689799876013684E-3</v>
      </c>
      <c r="W187" s="188">
        <f t="shared" si="59"/>
        <v>3.9600213764204611E-2</v>
      </c>
    </row>
    <row r="188" spans="1:23" x14ac:dyDescent="0.2">
      <c r="A188" s="185">
        <v>42662</v>
      </c>
      <c r="B188">
        <v>111.04544799999999</v>
      </c>
      <c r="C188">
        <v>817.69000200000005</v>
      </c>
      <c r="D188">
        <v>53.996651</v>
      </c>
      <c r="E188">
        <v>121.870003</v>
      </c>
      <c r="F188">
        <v>77.470878999999996</v>
      </c>
      <c r="G188" s="86">
        <v>76.555000000000007</v>
      </c>
      <c r="H188">
        <f t="shared" si="44"/>
        <v>8501.0842716400002</v>
      </c>
      <c r="I188">
        <f t="shared" si="45"/>
        <v>62598.258103110013</v>
      </c>
      <c r="J188">
        <f t="shared" si="46"/>
        <v>4133.7136173050003</v>
      </c>
      <c r="K188">
        <f t="shared" si="47"/>
        <v>9329.758079665</v>
      </c>
      <c r="L188">
        <f t="shared" si="48"/>
        <v>5930.7831418450005</v>
      </c>
      <c r="M188" s="180">
        <f t="shared" si="49"/>
        <v>-7.5584736080826029E-3</v>
      </c>
      <c r="N188" s="178">
        <f t="shared" si="50"/>
        <v>-4.5255675336336367E-3</v>
      </c>
      <c r="O188" s="178">
        <f t="shared" si="51"/>
        <v>-6.8315511100296485E-3</v>
      </c>
      <c r="P188" s="178">
        <f t="shared" si="52"/>
        <v>2.1023230614245648E-2</v>
      </c>
      <c r="Q188" s="179">
        <f t="shared" si="53"/>
        <v>-1.8972290346246184E-2</v>
      </c>
      <c r="R188" s="187">
        <f t="shared" si="54"/>
        <v>-7.529980180575639E-3</v>
      </c>
      <c r="S188" s="187">
        <f t="shared" si="55"/>
        <v>-4.5153425832659957E-3</v>
      </c>
      <c r="T188" s="187">
        <f t="shared" si="56"/>
        <v>-6.8082691122997715E-3</v>
      </c>
      <c r="U188" s="187">
        <f t="shared" si="57"/>
        <v>2.1245775528628608E-2</v>
      </c>
      <c r="V188" s="187">
        <f t="shared" si="58"/>
        <v>-1.8793449240105418E-2</v>
      </c>
      <c r="W188" s="188">
        <f t="shared" si="59"/>
        <v>-3.2802531175236435E-3</v>
      </c>
    </row>
    <row r="189" spans="1:23" x14ac:dyDescent="0.2">
      <c r="A189" s="185">
        <v>42663</v>
      </c>
      <c r="B189">
        <v>110.988579</v>
      </c>
      <c r="C189">
        <v>810.32000700000003</v>
      </c>
      <c r="D189">
        <v>53.733848999999999</v>
      </c>
      <c r="E189">
        <v>123.349998</v>
      </c>
      <c r="F189">
        <v>76.918411000000006</v>
      </c>
      <c r="G189" s="86">
        <v>76.489000000000004</v>
      </c>
      <c r="H189">
        <f t="shared" si="44"/>
        <v>8489.4054191310006</v>
      </c>
      <c r="I189">
        <f t="shared" si="45"/>
        <v>61980.567015423003</v>
      </c>
      <c r="J189">
        <f t="shared" si="46"/>
        <v>4110.0483761610003</v>
      </c>
      <c r="K189">
        <f t="shared" si="47"/>
        <v>9434.9179970220011</v>
      </c>
      <c r="L189">
        <f t="shared" si="48"/>
        <v>5883.4123389790011</v>
      </c>
      <c r="M189" s="180">
        <f t="shared" si="49"/>
        <v>-1.374751941929831E-3</v>
      </c>
      <c r="N189" s="178">
        <f t="shared" si="50"/>
        <v>-9.916551211104848E-3</v>
      </c>
      <c r="O189" s="178">
        <f t="shared" si="51"/>
        <v>-5.7413851031017909E-3</v>
      </c>
      <c r="P189" s="178">
        <f t="shared" si="52"/>
        <v>1.1208402196398589E-2</v>
      </c>
      <c r="Q189" s="179">
        <f t="shared" si="53"/>
        <v>-8.0193453392993514E-3</v>
      </c>
      <c r="R189" s="187">
        <f t="shared" si="54"/>
        <v>-1.3738074033639218E-3</v>
      </c>
      <c r="S189" s="187">
        <f t="shared" si="55"/>
        <v>-9.8675443439586938E-3</v>
      </c>
      <c r="T189" s="187">
        <f t="shared" si="56"/>
        <v>-5.7249348491221052E-3</v>
      </c>
      <c r="U189" s="187">
        <f t="shared" si="57"/>
        <v>1.1271451677424106E-2</v>
      </c>
      <c r="V189" s="187">
        <f t="shared" si="58"/>
        <v>-7.9872761712988325E-3</v>
      </c>
      <c r="W189" s="188">
        <f t="shared" si="59"/>
        <v>-2.7364222180638895E-3</v>
      </c>
    </row>
    <row r="190" spans="1:23" x14ac:dyDescent="0.2">
      <c r="A190" s="185">
        <v>42664</v>
      </c>
      <c r="B190">
        <v>110.55242200000001</v>
      </c>
      <c r="C190">
        <v>818.98999000000003</v>
      </c>
      <c r="D190">
        <v>55.995831000000003</v>
      </c>
      <c r="E190">
        <v>127.5</v>
      </c>
      <c r="F190">
        <v>76.375015000000005</v>
      </c>
      <c r="G190" s="86">
        <v>76.331000000000003</v>
      </c>
      <c r="H190">
        <f t="shared" si="44"/>
        <v>8438.5769236820015</v>
      </c>
      <c r="I190">
        <f t="shared" si="45"/>
        <v>62514.324926690002</v>
      </c>
      <c r="J190">
        <f t="shared" si="46"/>
        <v>4274.2177760610002</v>
      </c>
      <c r="K190">
        <f t="shared" si="47"/>
        <v>9732.2025000000012</v>
      </c>
      <c r="L190">
        <f t="shared" si="48"/>
        <v>5829.7812699650003</v>
      </c>
      <c r="M190" s="180">
        <f t="shared" si="49"/>
        <v>-6.0052813352010652E-3</v>
      </c>
      <c r="N190" s="178">
        <f t="shared" si="50"/>
        <v>8.574828628468506E-3</v>
      </c>
      <c r="O190" s="178">
        <f t="shared" si="51"/>
        <v>3.9166310492159365E-2</v>
      </c>
      <c r="P190" s="178">
        <f t="shared" si="52"/>
        <v>3.1022744926558043E-2</v>
      </c>
      <c r="Q190" s="179">
        <f t="shared" si="53"/>
        <v>-9.1574417003872088E-3</v>
      </c>
      <c r="R190" s="187">
        <f t="shared" si="54"/>
        <v>-5.9872856742659887E-3</v>
      </c>
      <c r="S190" s="187">
        <f t="shared" si="55"/>
        <v>8.6116977783404422E-3</v>
      </c>
      <c r="T190" s="187">
        <f t="shared" si="56"/>
        <v>3.9943422771423119E-2</v>
      </c>
      <c r="U190" s="187">
        <f t="shared" si="57"/>
        <v>3.1508965215366343E-2</v>
      </c>
      <c r="V190" s="187">
        <f t="shared" si="58"/>
        <v>-9.1156400272478337E-3</v>
      </c>
      <c r="W190" s="188">
        <f t="shared" si="59"/>
        <v>1.2992232012723218E-2</v>
      </c>
    </row>
    <row r="191" spans="1:23" x14ac:dyDescent="0.2">
      <c r="A191" s="185">
        <v>42667</v>
      </c>
      <c r="B191">
        <v>111.547951</v>
      </c>
      <c r="C191">
        <v>838.09002699999996</v>
      </c>
      <c r="D191">
        <v>57.253532</v>
      </c>
      <c r="E191">
        <v>127.33000199999999</v>
      </c>
      <c r="F191">
        <v>76.166732999999994</v>
      </c>
      <c r="G191" s="86">
        <v>76.150000000000006</v>
      </c>
      <c r="H191">
        <f t="shared" si="44"/>
        <v>8494.3764686499999</v>
      </c>
      <c r="I191">
        <f t="shared" si="45"/>
        <v>63820.55555605</v>
      </c>
      <c r="J191">
        <f t="shared" si="46"/>
        <v>4359.8564618</v>
      </c>
      <c r="K191">
        <f t="shared" si="47"/>
        <v>9696.1796522999994</v>
      </c>
      <c r="L191">
        <f t="shared" si="48"/>
        <v>5800.0967179500003</v>
      </c>
      <c r="M191" s="180">
        <f t="shared" si="49"/>
        <v>6.5906691709376993E-3</v>
      </c>
      <c r="N191" s="178">
        <f t="shared" si="50"/>
        <v>2.0679596551075062E-2</v>
      </c>
      <c r="O191" s="178">
        <f t="shared" si="51"/>
        <v>1.9838025927003244E-2</v>
      </c>
      <c r="P191" s="178">
        <f t="shared" si="52"/>
        <v>-3.7082746980878537E-3</v>
      </c>
      <c r="Q191" s="179">
        <f t="shared" si="53"/>
        <v>-5.1048887203280421E-3</v>
      </c>
      <c r="R191" s="187">
        <f t="shared" si="54"/>
        <v>6.6124354227787702E-3</v>
      </c>
      <c r="S191" s="187">
        <f t="shared" si="55"/>
        <v>2.0894900982963552E-2</v>
      </c>
      <c r="T191" s="187">
        <f t="shared" si="56"/>
        <v>2.003610724250977E-2</v>
      </c>
      <c r="U191" s="187">
        <f t="shared" si="57"/>
        <v>-3.7014075385301396E-3</v>
      </c>
      <c r="V191" s="187">
        <f t="shared" si="58"/>
        <v>-5.0918809197756099E-3</v>
      </c>
      <c r="W191" s="188">
        <f t="shared" si="59"/>
        <v>7.7500310379892707E-3</v>
      </c>
    </row>
    <row r="192" spans="1:23" x14ac:dyDescent="0.2">
      <c r="A192" s="185">
        <v>42668</v>
      </c>
      <c r="B192">
        <v>112.116829</v>
      </c>
      <c r="C192">
        <v>835.17999299999997</v>
      </c>
      <c r="D192">
        <v>57.244148000000003</v>
      </c>
      <c r="E192">
        <v>126.510002</v>
      </c>
      <c r="F192">
        <v>78.765984000000003</v>
      </c>
      <c r="G192" s="86">
        <v>75.671999999999997</v>
      </c>
      <c r="H192">
        <f t="shared" si="44"/>
        <v>8484.104684087999</v>
      </c>
      <c r="I192">
        <f t="shared" si="45"/>
        <v>63199.740430295999</v>
      </c>
      <c r="J192">
        <f t="shared" si="46"/>
        <v>4331.7791674560003</v>
      </c>
      <c r="K192">
        <f t="shared" si="47"/>
        <v>9573.2648713439994</v>
      </c>
      <c r="L192">
        <f t="shared" si="48"/>
        <v>5960.3795412480004</v>
      </c>
      <c r="M192" s="180">
        <f t="shared" si="49"/>
        <v>-1.2099769965041715E-3</v>
      </c>
      <c r="N192" s="178">
        <f t="shared" si="50"/>
        <v>-9.7751318296246288E-3</v>
      </c>
      <c r="O192" s="178">
        <f t="shared" si="51"/>
        <v>-6.4607844156909155E-3</v>
      </c>
      <c r="P192" s="178">
        <f t="shared" si="52"/>
        <v>-1.2757653487257973E-2</v>
      </c>
      <c r="Q192" s="179">
        <f t="shared" si="53"/>
        <v>2.725956754517312E-2</v>
      </c>
      <c r="R192" s="187">
        <f t="shared" si="54"/>
        <v>-1.2092452694922038E-3</v>
      </c>
      <c r="S192" s="187">
        <f t="shared" si="55"/>
        <v>-9.7275105229814897E-3</v>
      </c>
      <c r="T192" s="187">
        <f t="shared" si="56"/>
        <v>-6.4399584229449117E-3</v>
      </c>
      <c r="U192" s="187">
        <f t="shared" si="57"/>
        <v>-1.2676619592835591E-2</v>
      </c>
      <c r="V192" s="187">
        <f t="shared" si="58"/>
        <v>2.7634508714649637E-2</v>
      </c>
      <c r="W192" s="188">
        <f t="shared" si="59"/>
        <v>-4.8376501872091169E-4</v>
      </c>
    </row>
    <row r="193" spans="1:23" x14ac:dyDescent="0.2">
      <c r="A193" s="185">
        <v>42669</v>
      </c>
      <c r="B193">
        <v>109.594803</v>
      </c>
      <c r="C193">
        <v>822.59002699999996</v>
      </c>
      <c r="D193">
        <v>56.90625</v>
      </c>
      <c r="E193">
        <v>126.970001</v>
      </c>
      <c r="F193">
        <v>79.155426000000006</v>
      </c>
      <c r="G193" s="86">
        <v>76.991</v>
      </c>
      <c r="H193">
        <f t="shared" si="44"/>
        <v>8437.8134777729992</v>
      </c>
      <c r="I193">
        <f t="shared" si="45"/>
        <v>63332.028768756994</v>
      </c>
      <c r="J193">
        <f t="shared" si="46"/>
        <v>4381.2690937500001</v>
      </c>
      <c r="K193">
        <f t="shared" si="47"/>
        <v>9775.5473469909994</v>
      </c>
      <c r="L193">
        <f t="shared" si="48"/>
        <v>6094.2554031660002</v>
      </c>
      <c r="M193" s="180">
        <f t="shared" si="49"/>
        <v>-5.471167197985567E-3</v>
      </c>
      <c r="N193" s="178">
        <f t="shared" si="50"/>
        <v>2.0909908633713176E-3</v>
      </c>
      <c r="O193" s="178">
        <f t="shared" si="51"/>
        <v>1.1360079053361807E-2</v>
      </c>
      <c r="P193" s="178">
        <f t="shared" si="52"/>
        <v>2.0909794716538616E-2</v>
      </c>
      <c r="Q193" s="179">
        <f t="shared" si="53"/>
        <v>2.2212429813171678E-2</v>
      </c>
      <c r="R193" s="187">
        <f t="shared" si="54"/>
        <v>-5.4562276207905857E-3</v>
      </c>
      <c r="S193" s="187">
        <f t="shared" si="55"/>
        <v>2.0931785092835752E-3</v>
      </c>
      <c r="T193" s="187">
        <f t="shared" si="56"/>
        <v>1.1424849785928637E-2</v>
      </c>
      <c r="U193" s="187">
        <f t="shared" si="57"/>
        <v>2.1129936167597264E-2</v>
      </c>
      <c r="V193" s="187">
        <f t="shared" si="58"/>
        <v>2.2460962593326486E-2</v>
      </c>
      <c r="W193" s="188">
        <f t="shared" si="59"/>
        <v>1.0330539887069076E-2</v>
      </c>
    </row>
    <row r="194" spans="1:23" x14ac:dyDescent="0.2">
      <c r="A194" s="185">
        <v>42670</v>
      </c>
      <c r="B194">
        <v>108.542366</v>
      </c>
      <c r="C194">
        <v>818.35998500000005</v>
      </c>
      <c r="D194">
        <v>56.408805999999998</v>
      </c>
      <c r="E194">
        <v>126.470001</v>
      </c>
      <c r="F194">
        <v>78.412788000000006</v>
      </c>
      <c r="G194" s="86">
        <v>76.28</v>
      </c>
      <c r="H194">
        <f t="shared" si="44"/>
        <v>8279.6116784799997</v>
      </c>
      <c r="I194">
        <f t="shared" si="45"/>
        <v>62424.499655800006</v>
      </c>
      <c r="J194">
        <f t="shared" si="46"/>
        <v>4302.8637216799998</v>
      </c>
      <c r="K194">
        <f t="shared" si="47"/>
        <v>9647.1316762799997</v>
      </c>
      <c r="L194">
        <f t="shared" si="48"/>
        <v>5981.3274686400009</v>
      </c>
      <c r="M194" s="180">
        <f t="shared" si="49"/>
        <v>-1.8927139866651146E-2</v>
      </c>
      <c r="N194" s="178">
        <f t="shared" si="50"/>
        <v>-1.4433363883814009E-2</v>
      </c>
      <c r="O194" s="178">
        <f t="shared" si="51"/>
        <v>-1.8057647033075608E-2</v>
      </c>
      <c r="P194" s="178">
        <f t="shared" si="52"/>
        <v>-1.3223463331896286E-2</v>
      </c>
      <c r="Q194" s="179">
        <f t="shared" si="53"/>
        <v>-1.8704062230318692E-2</v>
      </c>
      <c r="R194" s="187">
        <f t="shared" si="54"/>
        <v>-1.8749146293614672E-2</v>
      </c>
      <c r="S194" s="187">
        <f t="shared" si="55"/>
        <v>-1.4329702215456134E-2</v>
      </c>
      <c r="T194" s="187">
        <f t="shared" si="56"/>
        <v>-1.7895584679299369E-2</v>
      </c>
      <c r="U194" s="187">
        <f t="shared" si="57"/>
        <v>-1.3136417445773726E-2</v>
      </c>
      <c r="V194" s="187">
        <f t="shared" si="58"/>
        <v>-1.8530226755401908E-2</v>
      </c>
      <c r="W194" s="188">
        <f t="shared" si="59"/>
        <v>-1.6528215477909163E-2</v>
      </c>
    </row>
    <row r="195" spans="1:23" x14ac:dyDescent="0.2">
      <c r="A195" s="185">
        <v>42671</v>
      </c>
      <c r="B195">
        <v>107.82178500000001</v>
      </c>
      <c r="C195">
        <v>776.32000700000003</v>
      </c>
      <c r="D195">
        <v>56.192931999999999</v>
      </c>
      <c r="E195">
        <v>126.57</v>
      </c>
      <c r="F195">
        <v>78.648239000000004</v>
      </c>
      <c r="G195" s="86">
        <v>76.674000000000007</v>
      </c>
      <c r="H195">
        <f t="shared" si="44"/>
        <v>8267.1275430900005</v>
      </c>
      <c r="I195">
        <f t="shared" si="45"/>
        <v>59523.560216718004</v>
      </c>
      <c r="J195">
        <f t="shared" si="46"/>
        <v>4308.5368681680002</v>
      </c>
      <c r="K195">
        <f t="shared" si="47"/>
        <v>9704.6281799999997</v>
      </c>
      <c r="L195">
        <f t="shared" si="48"/>
        <v>6030.2750770860011</v>
      </c>
      <c r="M195" s="180">
        <f t="shared" si="49"/>
        <v>-1.5089544340591893E-3</v>
      </c>
      <c r="N195" s="178">
        <f t="shared" si="50"/>
        <v>-4.7585616803350196E-2</v>
      </c>
      <c r="O195" s="178">
        <f t="shared" si="51"/>
        <v>1.3175899203723058E-3</v>
      </c>
      <c r="P195" s="178">
        <f t="shared" si="52"/>
        <v>5.9422681278614659E-3</v>
      </c>
      <c r="Q195" s="179">
        <f t="shared" si="53"/>
        <v>8.1500997391822805E-3</v>
      </c>
      <c r="R195" s="187">
        <f t="shared" si="54"/>
        <v>-1.5078165347352488E-3</v>
      </c>
      <c r="S195" s="187">
        <f t="shared" si="55"/>
        <v>-4.6471168452728938E-2</v>
      </c>
      <c r="T195" s="187">
        <f t="shared" si="56"/>
        <v>1.3184583233292301E-3</v>
      </c>
      <c r="U195" s="187">
        <f t="shared" si="57"/>
        <v>5.9599584259195076E-3</v>
      </c>
      <c r="V195" s="187">
        <f t="shared" si="58"/>
        <v>8.1834022134102697E-3</v>
      </c>
      <c r="W195" s="188">
        <f t="shared" si="59"/>
        <v>-6.5034332049610354E-3</v>
      </c>
    </row>
    <row r="196" spans="1:23" x14ac:dyDescent="0.2">
      <c r="A196" s="185">
        <v>42674</v>
      </c>
      <c r="B196">
        <v>107.651123</v>
      </c>
      <c r="C196">
        <v>789.82000700000003</v>
      </c>
      <c r="D196">
        <v>56.239860999999998</v>
      </c>
      <c r="E196">
        <v>124.870003</v>
      </c>
      <c r="F196">
        <v>78.612015</v>
      </c>
      <c r="G196" s="86">
        <v>77.528999999999996</v>
      </c>
      <c r="H196">
        <f t="shared" si="44"/>
        <v>8346.0839150669999</v>
      </c>
      <c r="I196">
        <f t="shared" si="45"/>
        <v>61233.955322702997</v>
      </c>
      <c r="J196">
        <f t="shared" si="46"/>
        <v>4360.2201834689995</v>
      </c>
      <c r="K196">
        <f t="shared" si="47"/>
        <v>9681.046462586999</v>
      </c>
      <c r="L196">
        <f t="shared" si="48"/>
        <v>6094.7109109349994</v>
      </c>
      <c r="M196" s="180">
        <f t="shared" si="49"/>
        <v>9.5053225149467884E-3</v>
      </c>
      <c r="N196" s="178">
        <f t="shared" si="50"/>
        <v>2.8329656988848519E-2</v>
      </c>
      <c r="O196" s="178">
        <f t="shared" si="51"/>
        <v>1.1924184142984693E-2</v>
      </c>
      <c r="P196" s="178">
        <f t="shared" si="52"/>
        <v>-2.4329025921962484E-3</v>
      </c>
      <c r="Q196" s="179">
        <f t="shared" si="53"/>
        <v>1.0628703491722175E-2</v>
      </c>
      <c r="R196" s="187">
        <f t="shared" si="54"/>
        <v>9.5506415699361455E-3</v>
      </c>
      <c r="S196" s="187">
        <f t="shared" si="55"/>
        <v>2.8734758132034674E-2</v>
      </c>
      <c r="T196" s="187">
        <f t="shared" si="56"/>
        <v>1.1995560646780579E-2</v>
      </c>
      <c r="U196" s="187">
        <f t="shared" si="57"/>
        <v>-2.4299454832900835E-3</v>
      </c>
      <c r="V196" s="187">
        <f t="shared" si="58"/>
        <v>1.0685388813164309E-2</v>
      </c>
      <c r="W196" s="188">
        <f t="shared" si="59"/>
        <v>1.1707280735725125E-2</v>
      </c>
    </row>
    <row r="197" spans="1:23" x14ac:dyDescent="0.2">
      <c r="A197" s="185">
        <v>42675</v>
      </c>
      <c r="B197">
        <v>105.707443</v>
      </c>
      <c r="C197">
        <v>785.40997300000004</v>
      </c>
      <c r="D197">
        <v>56.127234999999999</v>
      </c>
      <c r="E197">
        <v>123.300003</v>
      </c>
      <c r="F197">
        <v>78.657295000000005</v>
      </c>
      <c r="G197" s="86">
        <v>77.518000000000001</v>
      </c>
      <c r="H197">
        <f t="shared" si="44"/>
        <v>8194.2295664739995</v>
      </c>
      <c r="I197">
        <f t="shared" si="45"/>
        <v>60883.410287014005</v>
      </c>
      <c r="J197">
        <f t="shared" si="46"/>
        <v>4350.8710027300003</v>
      </c>
      <c r="K197">
        <f t="shared" si="47"/>
        <v>9557.9696325540008</v>
      </c>
      <c r="L197">
        <f t="shared" si="48"/>
        <v>6097.3561938100001</v>
      </c>
      <c r="M197" s="180">
        <f t="shared" si="49"/>
        <v>-1.8362241500472703E-2</v>
      </c>
      <c r="N197" s="178">
        <f t="shared" si="50"/>
        <v>-5.7411326683350153E-3</v>
      </c>
      <c r="O197" s="178">
        <f t="shared" si="51"/>
        <v>-2.1465013116798663E-3</v>
      </c>
      <c r="P197" s="178">
        <f t="shared" si="52"/>
        <v>-1.2794678109494651E-2</v>
      </c>
      <c r="Q197" s="179">
        <f t="shared" si="53"/>
        <v>4.3393509792608579E-4</v>
      </c>
      <c r="R197" s="187">
        <f t="shared" si="54"/>
        <v>-1.8194682696499265E-2</v>
      </c>
      <c r="S197" s="187">
        <f t="shared" si="55"/>
        <v>-5.7246838594962506E-3</v>
      </c>
      <c r="T197" s="187">
        <f t="shared" si="56"/>
        <v>-2.1441992251778762E-3</v>
      </c>
      <c r="U197" s="187">
        <f t="shared" si="57"/>
        <v>-1.2713174191306307E-2</v>
      </c>
      <c r="V197" s="187">
        <f t="shared" si="58"/>
        <v>4.3402926138048535E-4</v>
      </c>
      <c r="W197" s="188">
        <f t="shared" si="59"/>
        <v>-7.6685421422198422E-3</v>
      </c>
    </row>
    <row r="198" spans="1:23" x14ac:dyDescent="0.2">
      <c r="A198" s="185">
        <v>42676</v>
      </c>
      <c r="B198">
        <v>105.802261</v>
      </c>
      <c r="C198">
        <v>765.55999799999995</v>
      </c>
      <c r="D198">
        <v>55.779957000000003</v>
      </c>
      <c r="E198">
        <v>122.339996</v>
      </c>
      <c r="F198">
        <v>78.557686000000004</v>
      </c>
      <c r="G198" s="86">
        <v>78.147000000000006</v>
      </c>
      <c r="H198">
        <f t="shared" si="44"/>
        <v>8268.1292903670001</v>
      </c>
      <c r="I198">
        <f t="shared" si="45"/>
        <v>59826.217163706002</v>
      </c>
      <c r="J198">
        <f t="shared" si="46"/>
        <v>4359.0362996790009</v>
      </c>
      <c r="K198">
        <f t="shared" si="47"/>
        <v>9560.5036674120001</v>
      </c>
      <c r="L198">
        <f t="shared" si="48"/>
        <v>6139.0474878420009</v>
      </c>
      <c r="M198" s="180">
        <f t="shared" si="49"/>
        <v>8.9780839953368177E-3</v>
      </c>
      <c r="N198" s="178">
        <f t="shared" si="50"/>
        <v>-1.7516749535532256E-2</v>
      </c>
      <c r="O198" s="178">
        <f t="shared" si="51"/>
        <v>1.8749451762313479E-3</v>
      </c>
      <c r="P198" s="178">
        <f t="shared" si="52"/>
        <v>2.650875760924756E-4</v>
      </c>
      <c r="Q198" s="179">
        <f t="shared" si="53"/>
        <v>6.8143314726892669E-3</v>
      </c>
      <c r="R198" s="187">
        <f t="shared" si="54"/>
        <v>9.0185078772207043E-3</v>
      </c>
      <c r="S198" s="187">
        <f t="shared" si="55"/>
        <v>-1.7364223165624724E-2</v>
      </c>
      <c r="T198" s="187">
        <f t="shared" si="56"/>
        <v>1.8767039849899357E-3</v>
      </c>
      <c r="U198" s="187">
        <f t="shared" si="57"/>
        <v>2.6512271490888124E-4</v>
      </c>
      <c r="V198" s="187">
        <f t="shared" si="58"/>
        <v>6.8376018567400613E-3</v>
      </c>
      <c r="W198" s="188">
        <f t="shared" si="59"/>
        <v>1.2674265364697184E-4</v>
      </c>
    </row>
    <row r="199" spans="1:23" x14ac:dyDescent="0.2">
      <c r="A199" s="185">
        <v>42677</v>
      </c>
      <c r="B199">
        <v>104.668221</v>
      </c>
      <c r="C199">
        <v>767.03002900000001</v>
      </c>
      <c r="D199">
        <v>55.573470999999998</v>
      </c>
      <c r="E199">
        <v>122.139999</v>
      </c>
      <c r="F199">
        <v>78.430901000000006</v>
      </c>
      <c r="G199" s="86">
        <v>79.245999999999995</v>
      </c>
      <c r="H199">
        <f t="shared" ref="H199:H262" si="60">B199*$G199</f>
        <v>8294.5378413660001</v>
      </c>
      <c r="I199">
        <f t="shared" ref="I199:I262" si="61">C199*$G199</f>
        <v>60784.061678134</v>
      </c>
      <c r="J199">
        <f t="shared" ref="J199:J262" si="62">D199*$G199</f>
        <v>4403.9752828659994</v>
      </c>
      <c r="K199">
        <f t="shared" ref="K199:K262" si="63">E199*$G199</f>
        <v>9679.106360754</v>
      </c>
      <c r="L199">
        <f t="shared" ref="L199:L262" si="64">F199*$G199</f>
        <v>6215.3351806460005</v>
      </c>
      <c r="M199" s="180">
        <f t="shared" si="49"/>
        <v>3.1889276248287688E-3</v>
      </c>
      <c r="N199" s="178">
        <f t="shared" si="50"/>
        <v>1.5883632164781145E-2</v>
      </c>
      <c r="O199" s="178">
        <f t="shared" si="51"/>
        <v>1.0256605670422235E-2</v>
      </c>
      <c r="P199" s="178">
        <f t="shared" si="52"/>
        <v>1.2329168371738773E-2</v>
      </c>
      <c r="Q199" s="179">
        <f t="shared" si="53"/>
        <v>1.2350056573441598E-2</v>
      </c>
      <c r="R199" s="187">
        <f t="shared" si="54"/>
        <v>3.194017663677317E-3</v>
      </c>
      <c r="S199" s="187">
        <f t="shared" si="55"/>
        <v>1.6010447590343063E-2</v>
      </c>
      <c r="T199" s="187">
        <f t="shared" si="56"/>
        <v>1.0309384941416476E-2</v>
      </c>
      <c r="U199" s="187">
        <f t="shared" si="57"/>
        <v>1.2405485889438001E-2</v>
      </c>
      <c r="V199" s="187">
        <f t="shared" si="58"/>
        <v>1.2426633440298769E-2</v>
      </c>
      <c r="W199" s="188">
        <f t="shared" si="59"/>
        <v>1.0869193905034727E-2</v>
      </c>
    </row>
    <row r="200" spans="1:23" x14ac:dyDescent="0.2">
      <c r="A200" s="185">
        <v>42678</v>
      </c>
      <c r="B200">
        <v>103.72472399999999</v>
      </c>
      <c r="C200">
        <v>755.04998799999998</v>
      </c>
      <c r="D200">
        <v>55.104179000000002</v>
      </c>
      <c r="E200">
        <v>122.029999</v>
      </c>
      <c r="F200">
        <v>77.054291000000006</v>
      </c>
      <c r="G200" s="86">
        <v>80.69</v>
      </c>
      <c r="H200">
        <f t="shared" si="60"/>
        <v>8369.5479795599986</v>
      </c>
      <c r="I200">
        <f t="shared" si="61"/>
        <v>60924.983531719998</v>
      </c>
      <c r="J200">
        <f t="shared" si="62"/>
        <v>4446.3562035100003</v>
      </c>
      <c r="K200">
        <f t="shared" si="63"/>
        <v>9846.6006193100002</v>
      </c>
      <c r="L200">
        <f t="shared" si="64"/>
        <v>6217.5107407900005</v>
      </c>
      <c r="M200" s="180">
        <f t="shared" ref="M200:M263" si="65">LN(H200/H199)</f>
        <v>9.002671447860159E-3</v>
      </c>
      <c r="N200" s="178">
        <f t="shared" ref="N200:N263" si="66">LN(I200/I199)</f>
        <v>2.3157180523115618E-3</v>
      </c>
      <c r="O200" s="178">
        <f t="shared" ref="O200:O263" si="67">LN(J200/J199)</f>
        <v>9.5773236648508103E-3</v>
      </c>
      <c r="P200" s="178">
        <f t="shared" ref="P200:P263" si="68">LN(K200/K199)</f>
        <v>1.7156701904338375E-2</v>
      </c>
      <c r="Q200" s="179">
        <f t="shared" ref="Q200:Q263" si="69">LN(L200/L199)</f>
        <v>3.4996977843245944E-4</v>
      </c>
      <c r="R200" s="187">
        <f t="shared" ref="R200:R263" si="70">(H200-H199)/H199</f>
        <v>9.0433173768781471E-3</v>
      </c>
      <c r="S200" s="187">
        <f t="shared" ref="S200:S263" si="71">(I200-I199)/I199</f>
        <v>2.3184013982516134E-3</v>
      </c>
      <c r="T200" s="187">
        <f t="shared" ref="T200:T263" si="72">(J200-J199)/J199</f>
        <v>9.6233329939173756E-3</v>
      </c>
      <c r="U200" s="187">
        <f t="shared" ref="U200:U263" si="73">(K200-K199)/K199</f>
        <v>1.7304723423139701E-2</v>
      </c>
      <c r="V200" s="187">
        <f t="shared" ref="V200:V263" si="74">(L200-L199)/L199</f>
        <v>3.5003102499998293E-4</v>
      </c>
      <c r="W200" s="188">
        <f t="shared" ref="W200:W263" si="75">MMULT(R200:V200,$Y$4:$Y$8)</f>
        <v>7.7279612434373634E-3</v>
      </c>
    </row>
    <row r="201" spans="1:23" x14ac:dyDescent="0.2">
      <c r="A201" s="185">
        <v>42681</v>
      </c>
      <c r="B201">
        <v>105.220932</v>
      </c>
      <c r="C201">
        <v>784.92999299999997</v>
      </c>
      <c r="D201">
        <v>56.709156</v>
      </c>
      <c r="E201">
        <v>124.58000199999999</v>
      </c>
      <c r="F201">
        <v>78.394660999999999</v>
      </c>
      <c r="G201" s="86">
        <v>78.900999999999996</v>
      </c>
      <c r="H201">
        <f t="shared" si="60"/>
        <v>8302.0367557320005</v>
      </c>
      <c r="I201">
        <f t="shared" si="61"/>
        <v>61931.761377692994</v>
      </c>
      <c r="J201">
        <f t="shared" si="62"/>
        <v>4474.4091175559997</v>
      </c>
      <c r="K201">
        <f t="shared" si="63"/>
        <v>9829.486737801999</v>
      </c>
      <c r="L201">
        <f t="shared" si="64"/>
        <v>6185.4171475610001</v>
      </c>
      <c r="M201" s="180">
        <f t="shared" si="65"/>
        <v>-8.0990012558644891E-3</v>
      </c>
      <c r="N201" s="178">
        <f t="shared" si="66"/>
        <v>1.6389826767350478E-2</v>
      </c>
      <c r="O201" s="178">
        <f t="shared" si="67"/>
        <v>6.2893721577723608E-3</v>
      </c>
      <c r="P201" s="178">
        <f t="shared" si="68"/>
        <v>-1.7395618867765731E-3</v>
      </c>
      <c r="Q201" s="179">
        <f t="shared" si="69"/>
        <v>-5.1751755950860219E-3</v>
      </c>
      <c r="R201" s="187">
        <f t="shared" si="70"/>
        <v>-8.0662927069506101E-3</v>
      </c>
      <c r="S201" s="187">
        <f t="shared" si="71"/>
        <v>1.6524876784723742E-2</v>
      </c>
      <c r="T201" s="187">
        <f t="shared" si="72"/>
        <v>6.3091917880654996E-3</v>
      </c>
      <c r="U201" s="187">
        <f t="shared" si="73"/>
        <v>-1.7380497259571464E-3</v>
      </c>
      <c r="V201" s="187">
        <f t="shared" si="74"/>
        <v>-5.1618074446498716E-3</v>
      </c>
      <c r="W201" s="188">
        <f t="shared" si="75"/>
        <v>1.5735837390463225E-3</v>
      </c>
    </row>
    <row r="202" spans="1:23" x14ac:dyDescent="0.2">
      <c r="A202" s="185">
        <v>42682</v>
      </c>
      <c r="B202">
        <v>105.840378</v>
      </c>
      <c r="C202">
        <v>787.75</v>
      </c>
      <c r="D202">
        <v>56.756084000000001</v>
      </c>
      <c r="E202">
        <v>124.339996</v>
      </c>
      <c r="F202">
        <v>79.209770000000006</v>
      </c>
      <c r="G202" s="86">
        <v>79.063999999999993</v>
      </c>
      <c r="H202">
        <f t="shared" si="60"/>
        <v>8368.1636461919989</v>
      </c>
      <c r="I202">
        <f t="shared" si="61"/>
        <v>62282.665999999997</v>
      </c>
      <c r="J202">
        <f t="shared" si="62"/>
        <v>4487.3630253759993</v>
      </c>
      <c r="K202">
        <f t="shared" si="63"/>
        <v>9830.8174437439993</v>
      </c>
      <c r="L202">
        <f t="shared" si="64"/>
        <v>6262.6412552800002</v>
      </c>
      <c r="M202" s="180">
        <f t="shared" si="65"/>
        <v>7.9335863649750097E-3</v>
      </c>
      <c r="N202" s="178">
        <f t="shared" si="66"/>
        <v>5.6499967546901914E-3</v>
      </c>
      <c r="O202" s="178">
        <f t="shared" si="67"/>
        <v>2.8909275163909835E-3</v>
      </c>
      <c r="P202" s="178">
        <f t="shared" si="68"/>
        <v>1.3536982253625204E-4</v>
      </c>
      <c r="Q202" s="179">
        <f t="shared" si="69"/>
        <v>1.2407573281646126E-2</v>
      </c>
      <c r="R202" s="187">
        <f t="shared" si="70"/>
        <v>7.9651406523034395E-3</v>
      </c>
      <c r="S202" s="187">
        <f t="shared" si="71"/>
        <v>5.6659880891647757E-3</v>
      </c>
      <c r="T202" s="187">
        <f t="shared" si="72"/>
        <v>2.8951102770582667E-3</v>
      </c>
      <c r="U202" s="187">
        <f t="shared" si="73"/>
        <v>1.3537898544414872E-4</v>
      </c>
      <c r="V202" s="187">
        <f t="shared" si="74"/>
        <v>1.248486656222543E-2</v>
      </c>
      <c r="W202" s="188">
        <f t="shared" si="75"/>
        <v>5.8292969132392129E-3</v>
      </c>
    </row>
    <row r="203" spans="1:23" x14ac:dyDescent="0.2">
      <c r="A203" s="185">
        <v>42683</v>
      </c>
      <c r="B203">
        <v>105.66886100000001</v>
      </c>
      <c r="C203">
        <v>771.88000499999998</v>
      </c>
      <c r="D203">
        <v>56.474502999999999</v>
      </c>
      <c r="E203">
        <v>122.19000200000001</v>
      </c>
      <c r="F203">
        <v>77.824104000000005</v>
      </c>
      <c r="G203" s="86">
        <v>79.234999999999999</v>
      </c>
      <c r="H203">
        <f t="shared" si="60"/>
        <v>8372.6722013350009</v>
      </c>
      <c r="I203">
        <f t="shared" si="61"/>
        <v>61159.912196174999</v>
      </c>
      <c r="J203">
        <f t="shared" si="62"/>
        <v>4474.7572452049999</v>
      </c>
      <c r="K203">
        <f t="shared" si="63"/>
        <v>9681.7248084700004</v>
      </c>
      <c r="L203">
        <f t="shared" si="64"/>
        <v>6166.3928804400002</v>
      </c>
      <c r="M203" s="180">
        <f t="shared" si="65"/>
        <v>5.3862964705805297E-4</v>
      </c>
      <c r="N203" s="178">
        <f t="shared" si="66"/>
        <v>-1.8191207310649164E-2</v>
      </c>
      <c r="O203" s="178">
        <f t="shared" si="67"/>
        <v>-2.8131263816116698E-3</v>
      </c>
      <c r="P203" s="178">
        <f t="shared" si="68"/>
        <v>-1.5282020654062861E-2</v>
      </c>
      <c r="Q203" s="179">
        <f t="shared" si="69"/>
        <v>-1.548797722586681E-2</v>
      </c>
      <c r="R203" s="187">
        <f t="shared" si="70"/>
        <v>5.3877473405454588E-4</v>
      </c>
      <c r="S203" s="187">
        <f t="shared" si="71"/>
        <v>-1.8026746058445838E-2</v>
      </c>
      <c r="T203" s="187">
        <f t="shared" si="72"/>
        <v>-2.8091732493479679E-3</v>
      </c>
      <c r="U203" s="187">
        <f t="shared" si="73"/>
        <v>-1.5165843138392974E-2</v>
      </c>
      <c r="V203" s="187">
        <f t="shared" si="74"/>
        <v>-1.536865531916801E-2</v>
      </c>
      <c r="W203" s="188">
        <f t="shared" si="75"/>
        <v>-1.016632860626005E-2</v>
      </c>
    </row>
    <row r="204" spans="1:23" x14ac:dyDescent="0.2">
      <c r="A204" s="185">
        <v>42684</v>
      </c>
      <c r="B204">
        <v>102.72408299999999</v>
      </c>
      <c r="C204">
        <v>742.38000499999998</v>
      </c>
      <c r="D204">
        <v>55.094799000000002</v>
      </c>
      <c r="E204">
        <v>115.41999800000001</v>
      </c>
      <c r="F204">
        <v>75.134270000000001</v>
      </c>
      <c r="G204" s="86">
        <v>82.474000000000004</v>
      </c>
      <c r="H204">
        <f t="shared" si="60"/>
        <v>8472.0660213419997</v>
      </c>
      <c r="I204">
        <f t="shared" si="61"/>
        <v>61227.048532370005</v>
      </c>
      <c r="J204">
        <f t="shared" si="62"/>
        <v>4543.8884527260007</v>
      </c>
      <c r="K204">
        <f t="shared" si="63"/>
        <v>9519.148915052001</v>
      </c>
      <c r="L204">
        <f t="shared" si="64"/>
        <v>6196.6237839800006</v>
      </c>
      <c r="M204" s="180">
        <f t="shared" si="65"/>
        <v>1.1801308188437052E-2</v>
      </c>
      <c r="N204" s="178">
        <f t="shared" si="66"/>
        <v>1.0971159432260939E-3</v>
      </c>
      <c r="O204" s="178">
        <f t="shared" si="67"/>
        <v>1.5331029487976124E-2</v>
      </c>
      <c r="P204" s="178">
        <f t="shared" si="68"/>
        <v>-1.6934622981544092E-2</v>
      </c>
      <c r="Q204" s="179">
        <f t="shared" si="69"/>
        <v>4.8905480942769194E-3</v>
      </c>
      <c r="R204" s="187">
        <f t="shared" si="70"/>
        <v>1.187121836576269E-2</v>
      </c>
      <c r="S204" s="187">
        <f t="shared" si="71"/>
        <v>1.0977179950759466E-3</v>
      </c>
      <c r="T204" s="187">
        <f t="shared" si="72"/>
        <v>1.5449152598183835E-2</v>
      </c>
      <c r="U204" s="187">
        <f t="shared" si="73"/>
        <v>-1.6792038261175406E-2</v>
      </c>
      <c r="V204" s="187">
        <f t="shared" si="74"/>
        <v>4.9025263433820025E-3</v>
      </c>
      <c r="W204" s="188">
        <f t="shared" si="75"/>
        <v>3.3057154082458146E-3</v>
      </c>
    </row>
    <row r="205" spans="1:23" x14ac:dyDescent="0.2">
      <c r="A205" s="185">
        <v>42685</v>
      </c>
      <c r="B205">
        <v>103.334007</v>
      </c>
      <c r="C205">
        <v>739.01000999999997</v>
      </c>
      <c r="D205">
        <v>55.395142</v>
      </c>
      <c r="E205">
        <v>114.779999</v>
      </c>
      <c r="F205">
        <v>75.695778000000004</v>
      </c>
      <c r="G205" s="86">
        <v>82.786000000000001</v>
      </c>
      <c r="H205">
        <f t="shared" si="60"/>
        <v>8554.6091035019999</v>
      </c>
      <c r="I205">
        <f t="shared" si="61"/>
        <v>61179.682687859997</v>
      </c>
      <c r="J205">
        <f t="shared" si="62"/>
        <v>4585.9422256119997</v>
      </c>
      <c r="K205">
        <f t="shared" si="63"/>
        <v>9502.1769972140009</v>
      </c>
      <c r="L205">
        <f t="shared" si="64"/>
        <v>6266.5506775080003</v>
      </c>
      <c r="M205" s="180">
        <f t="shared" si="65"/>
        <v>9.6958129760143976E-3</v>
      </c>
      <c r="N205" s="178">
        <f t="shared" si="66"/>
        <v>-7.7390918623385357E-4</v>
      </c>
      <c r="O205" s="178">
        <f t="shared" si="67"/>
        <v>9.212453503264266E-3</v>
      </c>
      <c r="P205" s="178">
        <f t="shared" si="68"/>
        <v>-1.7845151720964089E-3</v>
      </c>
      <c r="Q205" s="179">
        <f t="shared" si="69"/>
        <v>1.1221479329854095E-2</v>
      </c>
      <c r="R205" s="187">
        <f t="shared" si="70"/>
        <v>9.7429696548711753E-3</v>
      </c>
      <c r="S205" s="187">
        <f t="shared" si="71"/>
        <v>-7.7360979575826557E-4</v>
      </c>
      <c r="T205" s="187">
        <f t="shared" si="72"/>
        <v>9.2550187627889139E-3</v>
      </c>
      <c r="U205" s="187">
        <f t="shared" si="73"/>
        <v>-1.7829238716040579E-3</v>
      </c>
      <c r="V205" s="187">
        <f t="shared" si="74"/>
        <v>1.1284676295627341E-2</v>
      </c>
      <c r="W205" s="188">
        <f t="shared" si="75"/>
        <v>5.5452262091850221E-3</v>
      </c>
    </row>
    <row r="206" spans="1:23" x14ac:dyDescent="0.2">
      <c r="A206" s="185">
        <v>42688</v>
      </c>
      <c r="B206">
        <v>100.741837</v>
      </c>
      <c r="C206">
        <v>719.07000700000003</v>
      </c>
      <c r="D206">
        <v>54.550410999999997</v>
      </c>
      <c r="E206">
        <v>113.379997</v>
      </c>
      <c r="F206">
        <v>75.170479</v>
      </c>
      <c r="G206" s="86">
        <v>82.438000000000002</v>
      </c>
      <c r="H206">
        <f t="shared" si="60"/>
        <v>8304.9555586060014</v>
      </c>
      <c r="I206">
        <f t="shared" si="61"/>
        <v>59278.693237066007</v>
      </c>
      <c r="J206">
        <f t="shared" si="62"/>
        <v>4497.0267820179997</v>
      </c>
      <c r="K206">
        <f t="shared" si="63"/>
        <v>9346.8201926860002</v>
      </c>
      <c r="L206">
        <f t="shared" si="64"/>
        <v>6196.9039478020004</v>
      </c>
      <c r="M206" s="180">
        <f t="shared" si="65"/>
        <v>-2.961782224243634E-2</v>
      </c>
      <c r="N206" s="178">
        <f t="shared" si="66"/>
        <v>-3.1565215339754635E-2</v>
      </c>
      <c r="O206" s="178">
        <f t="shared" si="67"/>
        <v>-1.9579123064334424E-2</v>
      </c>
      <c r="P206" s="178">
        <f t="shared" si="68"/>
        <v>-1.648473084099928E-2</v>
      </c>
      <c r="Q206" s="179">
        <f t="shared" si="69"/>
        <v>-1.1176268018254823E-2</v>
      </c>
      <c r="R206" s="187">
        <f t="shared" si="70"/>
        <v>-2.9183512873054342E-2</v>
      </c>
      <c r="S206" s="187">
        <f t="shared" si="71"/>
        <v>-3.1072234560170525E-2</v>
      </c>
      <c r="T206" s="187">
        <f t="shared" si="72"/>
        <v>-1.9388696852179397E-2</v>
      </c>
      <c r="U206" s="187">
        <f t="shared" si="73"/>
        <v>-1.6349601209654459E-2</v>
      </c>
      <c r="V206" s="187">
        <f t="shared" si="74"/>
        <v>-1.1114045555552111E-2</v>
      </c>
      <c r="W206" s="188">
        <f t="shared" si="75"/>
        <v>-2.1421618210122166E-2</v>
      </c>
    </row>
    <row r="207" spans="1:23" x14ac:dyDescent="0.2">
      <c r="A207" s="185">
        <v>42689</v>
      </c>
      <c r="B207">
        <v>102.07605</v>
      </c>
      <c r="C207">
        <v>743.23999000000003</v>
      </c>
      <c r="D207">
        <v>55.627631999999998</v>
      </c>
      <c r="E207">
        <v>113.589996</v>
      </c>
      <c r="F207">
        <v>75.732001999999994</v>
      </c>
      <c r="G207" s="86">
        <v>80.033000000000001</v>
      </c>
      <c r="H207">
        <f t="shared" si="60"/>
        <v>8169.4525096500001</v>
      </c>
      <c r="I207">
        <f t="shared" si="61"/>
        <v>59483.726119670006</v>
      </c>
      <c r="J207">
        <f t="shared" si="62"/>
        <v>4452.0462718560002</v>
      </c>
      <c r="K207">
        <f t="shared" si="63"/>
        <v>9090.9481498679997</v>
      </c>
      <c r="L207">
        <f t="shared" si="64"/>
        <v>6061.0593160660001</v>
      </c>
      <c r="M207" s="180">
        <f t="shared" si="65"/>
        <v>-1.6450497545966246E-2</v>
      </c>
      <c r="N207" s="178">
        <f t="shared" si="66"/>
        <v>3.4528277112406353E-3</v>
      </c>
      <c r="O207" s="178">
        <f t="shared" si="67"/>
        <v>-1.0052636442806354E-2</v>
      </c>
      <c r="P207" s="178">
        <f t="shared" si="68"/>
        <v>-2.7756989448406117E-2</v>
      </c>
      <c r="Q207" s="179">
        <f t="shared" si="69"/>
        <v>-2.2165214633922223E-2</v>
      </c>
      <c r="R207" s="187">
        <f t="shared" si="70"/>
        <v>-1.6315927038957651E-2</v>
      </c>
      <c r="S207" s="187">
        <f t="shared" si="71"/>
        <v>3.4587955875483916E-3</v>
      </c>
      <c r="T207" s="187">
        <f t="shared" si="72"/>
        <v>-1.0002277580791931E-2</v>
      </c>
      <c r="U207" s="187">
        <f t="shared" si="73"/>
        <v>-2.737530385127376E-2</v>
      </c>
      <c r="V207" s="187">
        <f t="shared" si="74"/>
        <v>-2.1921371200885484E-2</v>
      </c>
      <c r="W207" s="188">
        <f t="shared" si="75"/>
        <v>-1.4431216816872088E-2</v>
      </c>
    </row>
    <row r="208" spans="1:23" x14ac:dyDescent="0.2">
      <c r="A208" s="185">
        <v>42690</v>
      </c>
      <c r="B208">
        <v>104.820671</v>
      </c>
      <c r="C208">
        <v>746.48999000000003</v>
      </c>
      <c r="D208">
        <v>56.364674000000001</v>
      </c>
      <c r="E208">
        <v>115.19000200000001</v>
      </c>
      <c r="F208">
        <v>75.342545000000001</v>
      </c>
      <c r="G208" s="86">
        <v>80.561000000000007</v>
      </c>
      <c r="H208">
        <f t="shared" si="60"/>
        <v>8444.4580764310012</v>
      </c>
      <c r="I208">
        <f t="shared" si="61"/>
        <v>60137.980084390008</v>
      </c>
      <c r="J208">
        <f t="shared" si="62"/>
        <v>4540.7945021140004</v>
      </c>
      <c r="K208">
        <f t="shared" si="63"/>
        <v>9279.8217511220009</v>
      </c>
      <c r="L208">
        <f t="shared" si="64"/>
        <v>6069.6707677450004</v>
      </c>
      <c r="M208" s="180">
        <f t="shared" si="65"/>
        <v>3.3108482919259642E-2</v>
      </c>
      <c r="N208" s="178">
        <f t="shared" si="66"/>
        <v>1.0938825558617565E-2</v>
      </c>
      <c r="O208" s="178">
        <f t="shared" si="67"/>
        <v>1.9738170350161427E-2</v>
      </c>
      <c r="P208" s="178">
        <f t="shared" si="68"/>
        <v>2.0563129094432465E-2</v>
      </c>
      <c r="Q208" s="179">
        <f t="shared" si="69"/>
        <v>1.4197749131431576E-3</v>
      </c>
      <c r="R208" s="187">
        <f t="shared" si="70"/>
        <v>3.3662667902917158E-2</v>
      </c>
      <c r="S208" s="187">
        <f t="shared" si="71"/>
        <v>1.0998873261634075E-2</v>
      </c>
      <c r="T208" s="187">
        <f t="shared" si="72"/>
        <v>1.9934256033911833E-2</v>
      </c>
      <c r="U208" s="187">
        <f t="shared" si="73"/>
        <v>2.0776006874128262E-2</v>
      </c>
      <c r="V208" s="187">
        <f t="shared" si="74"/>
        <v>1.4207832707022032E-3</v>
      </c>
      <c r="W208" s="188">
        <f t="shared" si="75"/>
        <v>1.7358517468658706E-2</v>
      </c>
    </row>
    <row r="209" spans="1:23" x14ac:dyDescent="0.2">
      <c r="A209" s="185">
        <v>42691</v>
      </c>
      <c r="B209">
        <v>104.78254699999999</v>
      </c>
      <c r="C209">
        <v>756.40002400000003</v>
      </c>
      <c r="D209">
        <v>57.300139999999999</v>
      </c>
      <c r="E209">
        <v>115.029999</v>
      </c>
      <c r="F209">
        <v>75.233879000000002</v>
      </c>
      <c r="G209" s="86">
        <v>80.582999999999998</v>
      </c>
      <c r="H209">
        <f t="shared" si="60"/>
        <v>8443.6919849009992</v>
      </c>
      <c r="I209">
        <f t="shared" si="61"/>
        <v>60952.983133991998</v>
      </c>
      <c r="J209">
        <f t="shared" si="62"/>
        <v>4617.4171816199996</v>
      </c>
      <c r="K209">
        <f t="shared" si="63"/>
        <v>9269.4624094169994</v>
      </c>
      <c r="L209">
        <f t="shared" si="64"/>
        <v>6062.5716714569999</v>
      </c>
      <c r="M209" s="180">
        <f t="shared" si="65"/>
        <v>-9.0725334361068993E-5</v>
      </c>
      <c r="N209" s="178">
        <f t="shared" si="66"/>
        <v>1.3461208577917671E-2</v>
      </c>
      <c r="O209" s="178">
        <f t="shared" si="67"/>
        <v>1.6733499960534092E-2</v>
      </c>
      <c r="P209" s="178">
        <f t="shared" si="68"/>
        <v>-1.1169533759208042E-3</v>
      </c>
      <c r="Q209" s="179">
        <f t="shared" si="69"/>
        <v>-1.1702860594488577E-3</v>
      </c>
      <c r="R209" s="187">
        <f t="shared" si="70"/>
        <v>-9.0721218942432124E-5</v>
      </c>
      <c r="S209" s="187">
        <f t="shared" si="71"/>
        <v>1.3552218555700043E-2</v>
      </c>
      <c r="T209" s="187">
        <f t="shared" si="72"/>
        <v>1.6874289173475481E-2</v>
      </c>
      <c r="U209" s="187">
        <f t="shared" si="73"/>
        <v>-1.116329815683041E-3</v>
      </c>
      <c r="V209" s="187">
        <f t="shared" si="74"/>
        <v>-1.1696015417715913E-3</v>
      </c>
      <c r="W209" s="188">
        <f t="shared" si="75"/>
        <v>5.6099710305556926E-3</v>
      </c>
    </row>
    <row r="210" spans="1:23" x14ac:dyDescent="0.2">
      <c r="A210" s="185">
        <v>42692</v>
      </c>
      <c r="B210">
        <v>104.887405</v>
      </c>
      <c r="C210">
        <v>760.15997300000004</v>
      </c>
      <c r="D210">
        <v>57.026114999999997</v>
      </c>
      <c r="E210">
        <v>115.209999</v>
      </c>
      <c r="F210">
        <v>74.264815999999996</v>
      </c>
      <c r="G210" s="86">
        <v>79.903000000000006</v>
      </c>
      <c r="H210">
        <f t="shared" si="60"/>
        <v>8380.8183217149999</v>
      </c>
      <c r="I210">
        <f t="shared" si="61"/>
        <v>60739.062322619007</v>
      </c>
      <c r="J210">
        <f t="shared" si="62"/>
        <v>4556.5576668450003</v>
      </c>
      <c r="K210">
        <f t="shared" si="63"/>
        <v>9205.6245500969999</v>
      </c>
      <c r="L210">
        <f t="shared" si="64"/>
        <v>5933.9815928480002</v>
      </c>
      <c r="M210" s="180">
        <f t="shared" si="65"/>
        <v>-7.4740904463091876E-3</v>
      </c>
      <c r="N210" s="178">
        <f t="shared" si="66"/>
        <v>-3.5157767448306758E-3</v>
      </c>
      <c r="O210" s="178">
        <f t="shared" si="67"/>
        <v>-1.326805634273891E-2</v>
      </c>
      <c r="P210" s="178">
        <f t="shared" si="68"/>
        <v>-6.9107239954319171E-3</v>
      </c>
      <c r="Q210" s="179">
        <f t="shared" si="69"/>
        <v>-2.143865840635387E-2</v>
      </c>
      <c r="R210" s="187">
        <f t="shared" si="70"/>
        <v>-7.4462288887882063E-3</v>
      </c>
      <c r="S210" s="187">
        <f t="shared" si="71"/>
        <v>-3.5096036383113886E-3</v>
      </c>
      <c r="T210" s="187">
        <f t="shared" si="72"/>
        <v>-1.318042368301818E-2</v>
      </c>
      <c r="U210" s="187">
        <f t="shared" si="73"/>
        <v>-6.8868998546394253E-3</v>
      </c>
      <c r="V210" s="187">
        <f t="shared" si="74"/>
        <v>-2.1210483863541026E-2</v>
      </c>
      <c r="W210" s="188">
        <f t="shared" si="75"/>
        <v>-1.0446727985659645E-2</v>
      </c>
    </row>
    <row r="211" spans="1:23" x14ac:dyDescent="0.2">
      <c r="A211" s="185">
        <v>42695</v>
      </c>
      <c r="B211">
        <v>106.47891199999999</v>
      </c>
      <c r="C211">
        <v>780</v>
      </c>
      <c r="D211">
        <v>57.508021999999997</v>
      </c>
      <c r="E211">
        <v>117.959999</v>
      </c>
      <c r="F211">
        <v>74.844452000000004</v>
      </c>
      <c r="G211" s="86">
        <v>80.021000000000001</v>
      </c>
      <c r="H211">
        <f t="shared" si="60"/>
        <v>8520.5490171519996</v>
      </c>
      <c r="I211">
        <f t="shared" si="61"/>
        <v>62416.38</v>
      </c>
      <c r="J211">
        <f t="shared" si="62"/>
        <v>4601.8494284620001</v>
      </c>
      <c r="K211">
        <f t="shared" si="63"/>
        <v>9439.2770799789996</v>
      </c>
      <c r="L211">
        <f t="shared" si="64"/>
        <v>5989.1278934920001</v>
      </c>
      <c r="M211" s="180">
        <f t="shared" si="65"/>
        <v>1.6535215915672825E-2</v>
      </c>
      <c r="N211" s="178">
        <f t="shared" si="66"/>
        <v>2.7240718989621906E-2</v>
      </c>
      <c r="O211" s="178">
        <f t="shared" si="67"/>
        <v>9.8908315344957542E-3</v>
      </c>
      <c r="P211" s="178">
        <f t="shared" si="68"/>
        <v>2.5064735325222604E-2</v>
      </c>
      <c r="Q211" s="179">
        <f t="shared" si="69"/>
        <v>9.2503879032916122E-3</v>
      </c>
      <c r="R211" s="187">
        <f t="shared" si="70"/>
        <v>1.6672679214982198E-2</v>
      </c>
      <c r="S211" s="187">
        <f t="shared" si="71"/>
        <v>2.7615139471067585E-2</v>
      </c>
      <c r="T211" s="187">
        <f t="shared" si="72"/>
        <v>9.9399074758907188E-3</v>
      </c>
      <c r="U211" s="187">
        <f t="shared" si="73"/>
        <v>2.5381496780632631E-2</v>
      </c>
      <c r="V211" s="187">
        <f t="shared" si="74"/>
        <v>9.2933049725778746E-3</v>
      </c>
      <c r="W211" s="188">
        <f t="shared" si="75"/>
        <v>1.7780505583030203E-2</v>
      </c>
    </row>
    <row r="212" spans="1:23" x14ac:dyDescent="0.2">
      <c r="A212" s="185">
        <v>42696</v>
      </c>
      <c r="B212">
        <v>106.545609</v>
      </c>
      <c r="C212">
        <v>785.330017</v>
      </c>
      <c r="D212">
        <v>57.753695999999998</v>
      </c>
      <c r="E212">
        <v>118.040001</v>
      </c>
      <c r="F212">
        <v>74.953125</v>
      </c>
      <c r="G212" s="86">
        <v>79.2</v>
      </c>
      <c r="H212">
        <f t="shared" si="60"/>
        <v>8438.4122327999994</v>
      </c>
      <c r="I212">
        <f t="shared" si="61"/>
        <v>62198.137346399999</v>
      </c>
      <c r="J212">
        <f t="shared" si="62"/>
        <v>4574.0927232000004</v>
      </c>
      <c r="K212">
        <f t="shared" si="63"/>
        <v>9348.768079200001</v>
      </c>
      <c r="L212">
        <f t="shared" si="64"/>
        <v>5936.2875000000004</v>
      </c>
      <c r="M212" s="180">
        <f t="shared" si="65"/>
        <v>-9.6866105635259412E-3</v>
      </c>
      <c r="N212" s="178">
        <f t="shared" si="66"/>
        <v>-3.5026878309046155E-3</v>
      </c>
      <c r="O212" s="178">
        <f t="shared" si="67"/>
        <v>-6.049905168157654E-3</v>
      </c>
      <c r="P212" s="178">
        <f t="shared" si="68"/>
        <v>-9.6348183295867865E-3</v>
      </c>
      <c r="Q212" s="179">
        <f t="shared" si="69"/>
        <v>-8.8618698060236728E-3</v>
      </c>
      <c r="R212" s="187">
        <f t="shared" si="70"/>
        <v>-9.6398464684209362E-3</v>
      </c>
      <c r="S212" s="187">
        <f t="shared" si="71"/>
        <v>-3.4965605759257178E-3</v>
      </c>
      <c r="T212" s="187">
        <f t="shared" si="72"/>
        <v>-6.0316413419194389E-3</v>
      </c>
      <c r="U212" s="187">
        <f t="shared" si="73"/>
        <v>-9.5885521753536623E-3</v>
      </c>
      <c r="V212" s="187">
        <f t="shared" si="74"/>
        <v>-8.8227191724220815E-3</v>
      </c>
      <c r="W212" s="188">
        <f t="shared" si="75"/>
        <v>-7.5158639468083672E-3</v>
      </c>
    </row>
    <row r="213" spans="1:23" x14ac:dyDescent="0.2">
      <c r="A213" s="185">
        <v>42697</v>
      </c>
      <c r="B213">
        <v>106.002403</v>
      </c>
      <c r="C213">
        <v>780.11999500000002</v>
      </c>
      <c r="D213">
        <v>57.073363999999998</v>
      </c>
      <c r="E213">
        <v>117.69000200000001</v>
      </c>
      <c r="F213">
        <v>74.880684000000002</v>
      </c>
      <c r="G213" s="86">
        <v>80.075000000000003</v>
      </c>
      <c r="H213">
        <f t="shared" si="60"/>
        <v>8488.142420225</v>
      </c>
      <c r="I213">
        <f t="shared" si="61"/>
        <v>62468.108599625004</v>
      </c>
      <c r="J213">
        <f t="shared" si="62"/>
        <v>4570.1496223000004</v>
      </c>
      <c r="K213">
        <f t="shared" si="63"/>
        <v>9424.0269101500016</v>
      </c>
      <c r="L213">
        <f t="shared" si="64"/>
        <v>5996.0707713000002</v>
      </c>
      <c r="M213" s="180">
        <f t="shared" si="65"/>
        <v>5.8760133450335636E-3</v>
      </c>
      <c r="N213" s="178">
        <f t="shared" si="66"/>
        <v>4.3311110108116436E-3</v>
      </c>
      <c r="O213" s="178">
        <f t="shared" si="67"/>
        <v>-8.624227126565972E-4</v>
      </c>
      <c r="P213" s="178">
        <f t="shared" si="68"/>
        <v>8.0179040117665558E-3</v>
      </c>
      <c r="Q213" s="179">
        <f t="shared" si="69"/>
        <v>1.0020445275450516E-2</v>
      </c>
      <c r="R213" s="187">
        <f t="shared" si="70"/>
        <v>5.8933109752211475E-3</v>
      </c>
      <c r="S213" s="187">
        <f t="shared" si="71"/>
        <v>4.3405038276541066E-3</v>
      </c>
      <c r="T213" s="187">
        <f t="shared" si="72"/>
        <v>-8.6205093307365822E-4</v>
      </c>
      <c r="U213" s="187">
        <f t="shared" si="73"/>
        <v>8.0501334841585597E-3</v>
      </c>
      <c r="V213" s="187">
        <f t="shared" si="74"/>
        <v>1.0070818049159477E-2</v>
      </c>
      <c r="W213" s="188">
        <f t="shared" si="75"/>
        <v>5.4985430806239266E-3</v>
      </c>
    </row>
    <row r="214" spans="1:23" x14ac:dyDescent="0.2">
      <c r="A214" s="185">
        <v>42699</v>
      </c>
      <c r="B214">
        <v>106.53608699999999</v>
      </c>
      <c r="C214">
        <v>780.36999500000002</v>
      </c>
      <c r="D214">
        <v>57.196201000000002</v>
      </c>
      <c r="E214">
        <v>117.410004</v>
      </c>
      <c r="F214">
        <v>75.587090000000003</v>
      </c>
      <c r="G214" s="86">
        <v>81.034000000000006</v>
      </c>
      <c r="H214">
        <f t="shared" si="60"/>
        <v>8633.0452739579996</v>
      </c>
      <c r="I214">
        <f t="shared" si="61"/>
        <v>63236.502174830006</v>
      </c>
      <c r="J214">
        <f t="shared" si="62"/>
        <v>4634.8369518340005</v>
      </c>
      <c r="K214">
        <f t="shared" si="63"/>
        <v>9514.2022641359999</v>
      </c>
      <c r="L214">
        <f t="shared" si="64"/>
        <v>6125.1242510600005</v>
      </c>
      <c r="M214" s="180">
        <f t="shared" si="65"/>
        <v>1.6927133350399491E-2</v>
      </c>
      <c r="N214" s="178">
        <f t="shared" si="66"/>
        <v>1.222553637497527E-2</v>
      </c>
      <c r="O214" s="178">
        <f t="shared" si="67"/>
        <v>1.4055076321652918E-2</v>
      </c>
      <c r="P214" s="178">
        <f t="shared" si="68"/>
        <v>9.5231750193546637E-3</v>
      </c>
      <c r="Q214" s="179">
        <f t="shared" si="69"/>
        <v>2.1294658856296077E-2</v>
      </c>
      <c r="R214" s="187">
        <f t="shared" si="70"/>
        <v>1.7071209053671668E-2</v>
      </c>
      <c r="S214" s="187">
        <f t="shared" si="71"/>
        <v>1.2300573723623427E-2</v>
      </c>
      <c r="T214" s="187">
        <f t="shared" si="72"/>
        <v>1.4154313289516591E-2</v>
      </c>
      <c r="U214" s="187">
        <f t="shared" si="73"/>
        <v>9.5686647380936844E-3</v>
      </c>
      <c r="V214" s="187">
        <f t="shared" si="74"/>
        <v>2.1523008096854132E-2</v>
      </c>
      <c r="W214" s="188">
        <f t="shared" si="75"/>
        <v>1.49235537803519E-2</v>
      </c>
    </row>
    <row r="215" spans="1:23" x14ac:dyDescent="0.2">
      <c r="A215" s="185">
        <v>42702</v>
      </c>
      <c r="B215">
        <v>106.32641599999999</v>
      </c>
      <c r="C215">
        <v>766.77002000000005</v>
      </c>
      <c r="D215">
        <v>57.271793000000002</v>
      </c>
      <c r="E215">
        <v>116.93</v>
      </c>
      <c r="F215">
        <v>75.233879000000002</v>
      </c>
      <c r="G215" s="86">
        <v>80.435000000000002</v>
      </c>
      <c r="H215">
        <f t="shared" si="60"/>
        <v>8552.3652709599992</v>
      </c>
      <c r="I215">
        <f t="shared" si="61"/>
        <v>61675.146558700006</v>
      </c>
      <c r="J215">
        <f t="shared" si="62"/>
        <v>4606.6566699550003</v>
      </c>
      <c r="K215">
        <f t="shared" si="63"/>
        <v>9405.2645500000017</v>
      </c>
      <c r="L215">
        <f t="shared" si="64"/>
        <v>6051.4370573650003</v>
      </c>
      <c r="M215" s="180">
        <f t="shared" si="65"/>
        <v>-9.3894289606400051E-3</v>
      </c>
      <c r="N215" s="178">
        <f t="shared" si="66"/>
        <v>-2.5000661764125163E-2</v>
      </c>
      <c r="O215" s="178">
        <f t="shared" si="67"/>
        <v>-6.0986611853540386E-3</v>
      </c>
      <c r="P215" s="178">
        <f t="shared" si="68"/>
        <v>-1.1516066403446141E-2</v>
      </c>
      <c r="Q215" s="179">
        <f t="shared" si="69"/>
        <v>-1.2103268132474497E-2</v>
      </c>
      <c r="R215" s="187">
        <f t="shared" si="70"/>
        <v>-9.3454859134557734E-3</v>
      </c>
      <c r="S215" s="187">
        <f t="shared" si="71"/>
        <v>-2.4690733396564524E-2</v>
      </c>
      <c r="T215" s="187">
        <f t="shared" si="72"/>
        <v>-6.0801020989204955E-3</v>
      </c>
      <c r="U215" s="187">
        <f t="shared" si="73"/>
        <v>-1.1450010322635396E-2</v>
      </c>
      <c r="V215" s="187">
        <f t="shared" si="74"/>
        <v>-1.2030318190238833E-2</v>
      </c>
      <c r="W215" s="188">
        <f t="shared" si="75"/>
        <v>-1.2719329984363006E-2</v>
      </c>
    </row>
    <row r="216" spans="1:23" x14ac:dyDescent="0.2">
      <c r="A216" s="185">
        <v>42703</v>
      </c>
      <c r="B216">
        <v>106.221603</v>
      </c>
      <c r="C216">
        <v>762.52002000000005</v>
      </c>
      <c r="D216">
        <v>57.725357000000002</v>
      </c>
      <c r="E216">
        <v>117.510002</v>
      </c>
      <c r="F216">
        <v>75.070876999999996</v>
      </c>
      <c r="G216" s="86">
        <v>81.316000000000003</v>
      </c>
      <c r="H216">
        <f t="shared" si="60"/>
        <v>8637.5158695480004</v>
      </c>
      <c r="I216">
        <f t="shared" si="61"/>
        <v>62005.077946320009</v>
      </c>
      <c r="J216">
        <f t="shared" si="62"/>
        <v>4693.9951298120004</v>
      </c>
      <c r="K216">
        <f t="shared" si="63"/>
        <v>9555.4433226319998</v>
      </c>
      <c r="L216">
        <f t="shared" si="64"/>
        <v>6104.4634341319997</v>
      </c>
      <c r="M216" s="180">
        <f t="shared" si="65"/>
        <v>9.907141807687217E-3</v>
      </c>
      <c r="N216" s="178">
        <f t="shared" si="66"/>
        <v>5.3352453322343622E-3</v>
      </c>
      <c r="O216" s="178">
        <f t="shared" si="67"/>
        <v>1.8781700277692645E-2</v>
      </c>
      <c r="P216" s="178">
        <f t="shared" si="68"/>
        <v>1.5841382529996749E-2</v>
      </c>
      <c r="Q216" s="179">
        <f t="shared" si="69"/>
        <v>8.7244401431775254E-3</v>
      </c>
      <c r="R216" s="187">
        <f t="shared" si="70"/>
        <v>9.9563800060241247E-3</v>
      </c>
      <c r="S216" s="187">
        <f t="shared" si="71"/>
        <v>5.3495030985615446E-3</v>
      </c>
      <c r="T216" s="187">
        <f t="shared" si="72"/>
        <v>1.895918582919991E-2</v>
      </c>
      <c r="U216" s="187">
        <f t="shared" si="73"/>
        <v>1.5967522426787884E-2</v>
      </c>
      <c r="V216" s="187">
        <f t="shared" si="74"/>
        <v>8.7626089909441929E-3</v>
      </c>
      <c r="W216" s="188">
        <f t="shared" si="75"/>
        <v>1.1799040070303531E-2</v>
      </c>
    </row>
    <row r="217" spans="1:23" x14ac:dyDescent="0.2">
      <c r="A217" s="185">
        <v>42704</v>
      </c>
      <c r="B217">
        <v>105.325768</v>
      </c>
      <c r="C217">
        <v>750.57000700000003</v>
      </c>
      <c r="D217">
        <v>56.941071000000001</v>
      </c>
      <c r="E217">
        <v>117</v>
      </c>
      <c r="F217">
        <v>74.681419000000005</v>
      </c>
      <c r="G217" s="86">
        <v>80.177999999999997</v>
      </c>
      <c r="H217">
        <f t="shared" si="60"/>
        <v>8444.8094267039996</v>
      </c>
      <c r="I217">
        <f t="shared" si="61"/>
        <v>60179.202021245997</v>
      </c>
      <c r="J217">
        <f t="shared" si="62"/>
        <v>4565.4211906379996</v>
      </c>
      <c r="K217">
        <f t="shared" si="63"/>
        <v>9380.8259999999991</v>
      </c>
      <c r="L217">
        <f t="shared" si="64"/>
        <v>5987.806812582</v>
      </c>
      <c r="M217" s="180">
        <f t="shared" si="65"/>
        <v>-2.2563042777508674E-2</v>
      </c>
      <c r="N217" s="178">
        <f t="shared" si="66"/>
        <v>-2.9889472803591256E-2</v>
      </c>
      <c r="O217" s="178">
        <f t="shared" si="67"/>
        <v>-2.7773284902808521E-2</v>
      </c>
      <c r="P217" s="178">
        <f t="shared" si="68"/>
        <v>-1.8443154699760385E-2</v>
      </c>
      <c r="Q217" s="179">
        <f t="shared" si="69"/>
        <v>-1.9295010514001839E-2</v>
      </c>
      <c r="R217" s="187">
        <f t="shared" si="70"/>
        <v>-2.2310401017426446E-2</v>
      </c>
      <c r="S217" s="187">
        <f t="shared" si="71"/>
        <v>-2.9447199899574946E-2</v>
      </c>
      <c r="T217" s="187">
        <f t="shared" si="72"/>
        <v>-2.7391153083524886E-2</v>
      </c>
      <c r="U217" s="187">
        <f t="shared" si="73"/>
        <v>-1.8274120491973488E-2</v>
      </c>
      <c r="V217" s="187">
        <f t="shared" si="74"/>
        <v>-1.9110053292765321E-2</v>
      </c>
      <c r="W217" s="188">
        <f t="shared" si="75"/>
        <v>-2.3306585557053016E-2</v>
      </c>
    </row>
    <row r="218" spans="1:23" x14ac:dyDescent="0.2">
      <c r="A218" s="185">
        <v>42705</v>
      </c>
      <c r="B218">
        <v>104.344177</v>
      </c>
      <c r="C218">
        <v>743.65002400000003</v>
      </c>
      <c r="D218">
        <v>55.939449000000003</v>
      </c>
      <c r="E218">
        <v>117.220001</v>
      </c>
      <c r="F218">
        <v>74.138023000000004</v>
      </c>
      <c r="G218" s="86">
        <v>80.543999999999997</v>
      </c>
      <c r="H218">
        <f t="shared" si="60"/>
        <v>8404.2973922879992</v>
      </c>
      <c r="I218">
        <f t="shared" si="61"/>
        <v>59896.547533056</v>
      </c>
      <c r="J218">
        <f t="shared" si="62"/>
        <v>4505.5869802560001</v>
      </c>
      <c r="K218">
        <f t="shared" si="63"/>
        <v>9441.3677605439989</v>
      </c>
      <c r="L218">
        <f t="shared" si="64"/>
        <v>5971.3729245120003</v>
      </c>
      <c r="M218" s="180">
        <f t="shared" si="65"/>
        <v>-4.8088142499447366E-3</v>
      </c>
      <c r="N218" s="178">
        <f t="shared" si="66"/>
        <v>-4.7079449650636309E-3</v>
      </c>
      <c r="O218" s="178">
        <f t="shared" si="67"/>
        <v>-1.3192597133801229E-2</v>
      </c>
      <c r="P218" s="178">
        <f t="shared" si="68"/>
        <v>6.4330407074209926E-3</v>
      </c>
      <c r="Q218" s="179">
        <f t="shared" si="69"/>
        <v>-2.7483320387332146E-3</v>
      </c>
      <c r="R218" s="187">
        <f t="shared" si="70"/>
        <v>-4.7972704141663819E-3</v>
      </c>
      <c r="S218" s="187">
        <f t="shared" si="71"/>
        <v>-4.6968799634499528E-3</v>
      </c>
      <c r="T218" s="187">
        <f t="shared" si="72"/>
        <v>-1.3105956248833634E-2</v>
      </c>
      <c r="U218" s="187">
        <f t="shared" si="73"/>
        <v>6.4537771560840996E-3</v>
      </c>
      <c r="V218" s="187">
        <f t="shared" si="74"/>
        <v>-2.7445588317024021E-3</v>
      </c>
      <c r="W218" s="188">
        <f t="shared" si="75"/>
        <v>-3.7781776604136541E-3</v>
      </c>
    </row>
    <row r="219" spans="1:23" x14ac:dyDescent="0.2">
      <c r="A219" s="185">
        <v>42706</v>
      </c>
      <c r="B219">
        <v>104.73490099999999</v>
      </c>
      <c r="C219">
        <v>740.34002699999996</v>
      </c>
      <c r="D219">
        <v>55.986697999999997</v>
      </c>
      <c r="E219">
        <v>120.80999799999999</v>
      </c>
      <c r="F219">
        <v>74.627082999999999</v>
      </c>
      <c r="G219" s="86">
        <v>81.37</v>
      </c>
      <c r="H219">
        <f t="shared" si="60"/>
        <v>8522.2788943699998</v>
      </c>
      <c r="I219">
        <f t="shared" si="61"/>
        <v>60241.467996990003</v>
      </c>
      <c r="J219">
        <f t="shared" si="62"/>
        <v>4555.63761626</v>
      </c>
      <c r="K219">
        <f t="shared" si="63"/>
        <v>9830.3095372600001</v>
      </c>
      <c r="L219">
        <f t="shared" si="64"/>
        <v>6072.40574371</v>
      </c>
      <c r="M219" s="180">
        <f t="shared" si="65"/>
        <v>1.3940611591446418E-2</v>
      </c>
      <c r="N219" s="178">
        <f t="shared" si="66"/>
        <v>5.7420860520342072E-3</v>
      </c>
      <c r="O219" s="178">
        <f t="shared" si="67"/>
        <v>1.1047324674257493E-2</v>
      </c>
      <c r="P219" s="178">
        <f t="shared" si="68"/>
        <v>4.0369563152961432E-2</v>
      </c>
      <c r="Q219" s="179">
        <f t="shared" si="69"/>
        <v>1.6777988377109969E-2</v>
      </c>
      <c r="R219" s="187">
        <f t="shared" si="70"/>
        <v>1.4038235033218062E-2</v>
      </c>
      <c r="S219" s="187">
        <f t="shared" si="71"/>
        <v>5.7586034277459135E-3</v>
      </c>
      <c r="T219" s="187">
        <f t="shared" si="72"/>
        <v>1.1108571696280094E-2</v>
      </c>
      <c r="U219" s="187">
        <f t="shared" si="73"/>
        <v>4.119549058785852E-2</v>
      </c>
      <c r="V219" s="187">
        <f t="shared" si="74"/>
        <v>1.6919529306781065E-2</v>
      </c>
      <c r="W219" s="188">
        <f t="shared" si="75"/>
        <v>1.7804086010376731E-2</v>
      </c>
    </row>
    <row r="220" spans="1:23" x14ac:dyDescent="0.2">
      <c r="A220" s="185">
        <v>42709</v>
      </c>
      <c r="B220">
        <v>103.98204800000001</v>
      </c>
      <c r="C220">
        <v>759.35998500000005</v>
      </c>
      <c r="D220">
        <v>56.903275000000001</v>
      </c>
      <c r="E220">
        <v>119.160004</v>
      </c>
      <c r="F220">
        <v>75.161422999999999</v>
      </c>
      <c r="G220" s="86">
        <v>81.262</v>
      </c>
      <c r="H220">
        <f t="shared" si="60"/>
        <v>8449.7891845760005</v>
      </c>
      <c r="I220">
        <f t="shared" si="61"/>
        <v>61707.111101070004</v>
      </c>
      <c r="J220">
        <f t="shared" si="62"/>
        <v>4624.0739330500001</v>
      </c>
      <c r="K220">
        <f t="shared" si="63"/>
        <v>9683.1802450480009</v>
      </c>
      <c r="L220">
        <f t="shared" si="64"/>
        <v>6107.7675558259998</v>
      </c>
      <c r="M220" s="180">
        <f t="shared" si="65"/>
        <v>-8.5422884539818576E-3</v>
      </c>
      <c r="N220" s="178">
        <f t="shared" si="66"/>
        <v>2.4038224789233169E-2</v>
      </c>
      <c r="O220" s="178">
        <f t="shared" si="67"/>
        <v>1.4910617692439034E-2</v>
      </c>
      <c r="P220" s="178">
        <f t="shared" si="68"/>
        <v>-1.5080037659620732E-2</v>
      </c>
      <c r="Q220" s="179">
        <f t="shared" si="69"/>
        <v>5.8064709916007427E-3</v>
      </c>
      <c r="R220" s="187">
        <f t="shared" si="70"/>
        <v>-8.5059067759314395E-3</v>
      </c>
      <c r="S220" s="187">
        <f t="shared" si="71"/>
        <v>2.4329471920459065E-2</v>
      </c>
      <c r="T220" s="187">
        <f t="shared" si="72"/>
        <v>1.5022335522416646E-2</v>
      </c>
      <c r="U220" s="187">
        <f t="shared" si="73"/>
        <v>-1.4966903295804917E-2</v>
      </c>
      <c r="V220" s="187">
        <f t="shared" si="74"/>
        <v>5.8233612193369531E-3</v>
      </c>
      <c r="W220" s="188">
        <f t="shared" si="75"/>
        <v>4.3404717180952615E-3</v>
      </c>
    </row>
    <row r="221" spans="1:23" x14ac:dyDescent="0.2">
      <c r="A221" s="185">
        <v>42710</v>
      </c>
      <c r="B221">
        <v>104.78254699999999</v>
      </c>
      <c r="C221">
        <v>764.71997099999999</v>
      </c>
      <c r="D221">
        <v>56.648147999999999</v>
      </c>
      <c r="E221">
        <v>124.57</v>
      </c>
      <c r="F221">
        <v>75.088982000000001</v>
      </c>
      <c r="G221" s="86">
        <v>80.978999999999999</v>
      </c>
      <c r="H221">
        <f t="shared" si="60"/>
        <v>8485.185873512999</v>
      </c>
      <c r="I221">
        <f t="shared" si="61"/>
        <v>61926.258531608997</v>
      </c>
      <c r="J221">
        <f t="shared" si="62"/>
        <v>4587.310376892</v>
      </c>
      <c r="K221">
        <f t="shared" si="63"/>
        <v>10087.554029999999</v>
      </c>
      <c r="L221">
        <f t="shared" si="64"/>
        <v>6080.6306733780002</v>
      </c>
      <c r="M221" s="180">
        <f t="shared" si="65"/>
        <v>4.1803120892736365E-3</v>
      </c>
      <c r="N221" s="178">
        <f t="shared" si="66"/>
        <v>3.5451215267913038E-3</v>
      </c>
      <c r="O221" s="178">
        <f t="shared" si="67"/>
        <v>-7.9822424347091199E-3</v>
      </c>
      <c r="P221" s="178">
        <f t="shared" si="68"/>
        <v>4.0912004672192602E-2</v>
      </c>
      <c r="Q221" s="179">
        <f t="shared" si="69"/>
        <v>-4.4529111664703665E-3</v>
      </c>
      <c r="R221" s="187">
        <f t="shared" si="70"/>
        <v>4.1890617817555292E-3</v>
      </c>
      <c r="S221" s="187">
        <f t="shared" si="71"/>
        <v>3.5514129024781537E-3</v>
      </c>
      <c r="T221" s="187">
        <f t="shared" si="72"/>
        <v>-7.9504689350308674E-3</v>
      </c>
      <c r="U221" s="187">
        <f t="shared" si="73"/>
        <v>4.1760431461429839E-2</v>
      </c>
      <c r="V221" s="187">
        <f t="shared" si="74"/>
        <v>-4.4430116568720127E-3</v>
      </c>
      <c r="W221" s="188">
        <f t="shared" si="75"/>
        <v>7.4214851107521282E-3</v>
      </c>
    </row>
    <row r="222" spans="1:23" x14ac:dyDescent="0.2">
      <c r="A222" s="185">
        <v>42711</v>
      </c>
      <c r="B222">
        <v>105.81182099999999</v>
      </c>
      <c r="C222">
        <v>770.419983</v>
      </c>
      <c r="D222">
        <v>57.989936999999998</v>
      </c>
      <c r="E222">
        <v>125.389999</v>
      </c>
      <c r="F222">
        <v>76.239182</v>
      </c>
      <c r="G222" s="86">
        <v>79.846000000000004</v>
      </c>
      <c r="H222">
        <f t="shared" si="60"/>
        <v>8448.6506595659994</v>
      </c>
      <c r="I222">
        <f t="shared" si="61"/>
        <v>61514.953962618005</v>
      </c>
      <c r="J222">
        <f t="shared" si="62"/>
        <v>4630.2645097020004</v>
      </c>
      <c r="K222">
        <f t="shared" si="63"/>
        <v>10011.889860154</v>
      </c>
      <c r="L222">
        <f t="shared" si="64"/>
        <v>6087.3937259720005</v>
      </c>
      <c r="M222" s="180">
        <f t="shared" si="65"/>
        <v>-4.3150612166753619E-3</v>
      </c>
      <c r="N222" s="178">
        <f t="shared" si="66"/>
        <v>-6.6639995316103602E-3</v>
      </c>
      <c r="O222" s="178">
        <f t="shared" si="67"/>
        <v>9.3201182026374143E-3</v>
      </c>
      <c r="P222" s="178">
        <f t="shared" si="68"/>
        <v>-7.5290169901929601E-3</v>
      </c>
      <c r="Q222" s="179">
        <f t="shared" si="69"/>
        <v>1.1116107378572957E-3</v>
      </c>
      <c r="R222" s="187">
        <f t="shared" si="70"/>
        <v>-4.3057647164862281E-3</v>
      </c>
      <c r="S222" s="187">
        <f t="shared" si="71"/>
        <v>-6.6418443281382848E-3</v>
      </c>
      <c r="T222" s="187">
        <f t="shared" si="72"/>
        <v>9.3636857506691554E-3</v>
      </c>
      <c r="U222" s="187">
        <f t="shared" si="73"/>
        <v>-7.5007449398512829E-3</v>
      </c>
      <c r="V222" s="187">
        <f t="shared" si="74"/>
        <v>1.1122288060694235E-3</v>
      </c>
      <c r="W222" s="188">
        <f t="shared" si="75"/>
        <v>-1.5944878855474434E-3</v>
      </c>
    </row>
    <row r="223" spans="1:23" x14ac:dyDescent="0.2">
      <c r="A223" s="185">
        <v>42712</v>
      </c>
      <c r="B223">
        <v>106.850578</v>
      </c>
      <c r="C223">
        <v>767.330017</v>
      </c>
      <c r="D223">
        <v>57.649757000000001</v>
      </c>
      <c r="E223">
        <v>123.239998</v>
      </c>
      <c r="F223">
        <v>75.623305999999999</v>
      </c>
      <c r="G223" s="86">
        <v>79.694999999999993</v>
      </c>
      <c r="H223">
        <f t="shared" si="60"/>
        <v>8515.4568137099996</v>
      </c>
      <c r="I223">
        <f t="shared" si="61"/>
        <v>61152.365704814998</v>
      </c>
      <c r="J223">
        <f t="shared" si="62"/>
        <v>4594.397384115</v>
      </c>
      <c r="K223">
        <f t="shared" si="63"/>
        <v>9821.6116406099991</v>
      </c>
      <c r="L223">
        <f t="shared" si="64"/>
        <v>6026.7993716699993</v>
      </c>
      <c r="M223" s="180">
        <f t="shared" si="65"/>
        <v>7.8762174323356634E-3</v>
      </c>
      <c r="N223" s="178">
        <f t="shared" si="66"/>
        <v>-5.9117508198172916E-3</v>
      </c>
      <c r="O223" s="178">
        <f t="shared" si="67"/>
        <v>-7.7763947875867023E-3</v>
      </c>
      <c r="P223" s="178">
        <f t="shared" si="68"/>
        <v>-1.9188145636510306E-2</v>
      </c>
      <c r="Q223" s="179">
        <f t="shared" si="69"/>
        <v>-1.0003944821446484E-2</v>
      </c>
      <c r="R223" s="187">
        <f t="shared" si="70"/>
        <v>7.9073164267194299E-3</v>
      </c>
      <c r="S223" s="187">
        <f t="shared" si="71"/>
        <v>-5.894310804871088E-3</v>
      </c>
      <c r="T223" s="187">
        <f t="shared" si="72"/>
        <v>-7.7462368536066091E-3</v>
      </c>
      <c r="U223" s="187">
        <f t="shared" si="73"/>
        <v>-1.9005225007646509E-2</v>
      </c>
      <c r="V223" s="187">
        <f t="shared" si="74"/>
        <v>-9.9540718129458323E-3</v>
      </c>
      <c r="W223" s="188">
        <f t="shared" si="75"/>
        <v>-6.9385056104701226E-3</v>
      </c>
    </row>
    <row r="224" spans="1:23" x14ac:dyDescent="0.2">
      <c r="A224" s="185">
        <v>42713</v>
      </c>
      <c r="B224">
        <v>108.594566</v>
      </c>
      <c r="C224">
        <v>768.65997300000004</v>
      </c>
      <c r="D224">
        <v>58.556896000000002</v>
      </c>
      <c r="E224">
        <v>122.879997</v>
      </c>
      <c r="F224">
        <v>76.411263000000005</v>
      </c>
      <c r="G224" s="86">
        <v>78.564999999999998</v>
      </c>
      <c r="H224">
        <f t="shared" si="60"/>
        <v>8531.7320777900004</v>
      </c>
      <c r="I224">
        <f t="shared" si="61"/>
        <v>60389.770778744998</v>
      </c>
      <c r="J224">
        <f t="shared" si="62"/>
        <v>4600.5225342399999</v>
      </c>
      <c r="K224">
        <f t="shared" si="63"/>
        <v>9654.0669643050005</v>
      </c>
      <c r="L224">
        <f t="shared" si="64"/>
        <v>6003.250877595</v>
      </c>
      <c r="M224" s="180">
        <f t="shared" si="65"/>
        <v>1.9094372835882511E-3</v>
      </c>
      <c r="N224" s="178">
        <f t="shared" si="66"/>
        <v>-1.2548815668961547E-2</v>
      </c>
      <c r="O224" s="178">
        <f t="shared" si="67"/>
        <v>1.3322902396971734E-3</v>
      </c>
      <c r="P224" s="178">
        <f t="shared" si="68"/>
        <v>-1.7205953443591573E-2</v>
      </c>
      <c r="Q224" s="179">
        <f t="shared" si="69"/>
        <v>-3.9149502560759117E-3</v>
      </c>
      <c r="R224" s="187">
        <f t="shared" si="70"/>
        <v>1.9112614197981086E-3</v>
      </c>
      <c r="S224" s="187">
        <f t="shared" si="71"/>
        <v>-1.2470407600436544E-2</v>
      </c>
      <c r="T224" s="187">
        <f t="shared" si="72"/>
        <v>1.3331781326050346E-3</v>
      </c>
      <c r="U224" s="187">
        <f t="shared" si="73"/>
        <v>-1.705877634300278E-2</v>
      </c>
      <c r="V224" s="187">
        <f t="shared" si="74"/>
        <v>-3.9072968291748765E-3</v>
      </c>
      <c r="W224" s="188">
        <f t="shared" si="75"/>
        <v>-6.0384082440422112E-3</v>
      </c>
    </row>
    <row r="225" spans="1:23" x14ac:dyDescent="0.2">
      <c r="A225" s="185">
        <v>42716</v>
      </c>
      <c r="B225">
        <v>107.975121</v>
      </c>
      <c r="C225">
        <v>760.11999500000002</v>
      </c>
      <c r="D225">
        <v>58.745871999999999</v>
      </c>
      <c r="E225">
        <v>122.83000199999999</v>
      </c>
      <c r="F225">
        <v>77.099556000000007</v>
      </c>
      <c r="G225" s="86">
        <v>77.343000000000004</v>
      </c>
      <c r="H225">
        <f t="shared" si="60"/>
        <v>8351.1197835029998</v>
      </c>
      <c r="I225">
        <f t="shared" si="61"/>
        <v>58789.960773285005</v>
      </c>
      <c r="J225">
        <f t="shared" si="62"/>
        <v>4543.5819780960001</v>
      </c>
      <c r="K225">
        <f t="shared" si="63"/>
        <v>9500.0408446860001</v>
      </c>
      <c r="L225">
        <f t="shared" si="64"/>
        <v>5963.1109597080012</v>
      </c>
      <c r="M225" s="180">
        <f t="shared" si="65"/>
        <v>-2.1396762395370115E-2</v>
      </c>
      <c r="N225" s="178">
        <f t="shared" si="66"/>
        <v>-2.6848627450828808E-2</v>
      </c>
      <c r="O225" s="178">
        <f t="shared" si="67"/>
        <v>-1.2454208513617187E-2</v>
      </c>
      <c r="P225" s="178">
        <f t="shared" si="68"/>
        <v>-1.6083175607373188E-2</v>
      </c>
      <c r="Q225" s="179">
        <f t="shared" si="69"/>
        <v>-6.7088174308722898E-3</v>
      </c>
      <c r="R225" s="187">
        <f t="shared" si="70"/>
        <v>-2.1169475628187467E-2</v>
      </c>
      <c r="S225" s="187">
        <f t="shared" si="71"/>
        <v>-2.649140715107777E-2</v>
      </c>
      <c r="T225" s="187">
        <f t="shared" si="72"/>
        <v>-1.2376975815293199E-2</v>
      </c>
      <c r="U225" s="187">
        <f t="shared" si="73"/>
        <v>-1.5954531928201596E-2</v>
      </c>
      <c r="V225" s="187">
        <f t="shared" si="74"/>
        <v>-6.6863635562536203E-3</v>
      </c>
      <c r="W225" s="188">
        <f t="shared" si="75"/>
        <v>-1.6535750815802733E-2</v>
      </c>
    </row>
    <row r="226" spans="1:23" x14ac:dyDescent="0.2">
      <c r="A226" s="185">
        <v>42717</v>
      </c>
      <c r="B226">
        <v>109.77630600000001</v>
      </c>
      <c r="C226">
        <v>774.34002699999996</v>
      </c>
      <c r="D226">
        <v>59.511260999999998</v>
      </c>
      <c r="E226">
        <v>123.779999</v>
      </c>
      <c r="F226">
        <v>77.144844000000006</v>
      </c>
      <c r="G226" s="86">
        <v>76.811000000000007</v>
      </c>
      <c r="H226">
        <f t="shared" si="60"/>
        <v>8432.0278401660016</v>
      </c>
      <c r="I226">
        <f t="shared" si="61"/>
        <v>59477.831813897006</v>
      </c>
      <c r="J226">
        <f t="shared" si="62"/>
        <v>4571.1194686710005</v>
      </c>
      <c r="K226">
        <f t="shared" si="63"/>
        <v>9507.6655031890004</v>
      </c>
      <c r="L226">
        <f t="shared" si="64"/>
        <v>5925.5726124840012</v>
      </c>
      <c r="M226" s="180">
        <f t="shared" si="65"/>
        <v>9.6416578408962204E-3</v>
      </c>
      <c r="N226" s="178">
        <f t="shared" si="66"/>
        <v>1.1632563392624841E-2</v>
      </c>
      <c r="O226" s="178">
        <f t="shared" si="67"/>
        <v>6.0424523000376816E-3</v>
      </c>
      <c r="P226" s="178">
        <f t="shared" si="68"/>
        <v>8.0227027632009853E-4</v>
      </c>
      <c r="Q226" s="179">
        <f t="shared" si="69"/>
        <v>-6.314992193320503E-3</v>
      </c>
      <c r="R226" s="187">
        <f t="shared" si="70"/>
        <v>9.6882883685646005E-3</v>
      </c>
      <c r="S226" s="187">
        <f t="shared" si="71"/>
        <v>1.1700484769239362E-2</v>
      </c>
      <c r="T226" s="187">
        <f t="shared" si="72"/>
        <v>6.060744740109235E-3</v>
      </c>
      <c r="U226" s="187">
        <f t="shared" si="73"/>
        <v>8.0259218119733597E-4</v>
      </c>
      <c r="V226" s="187">
        <f t="shared" si="74"/>
        <v>-6.2950945366675223E-3</v>
      </c>
      <c r="W226" s="188">
        <f t="shared" si="75"/>
        <v>4.3914031044886039E-3</v>
      </c>
    </row>
    <row r="227" spans="1:23" x14ac:dyDescent="0.2">
      <c r="A227" s="185">
        <v>42718</v>
      </c>
      <c r="B227">
        <v>109.77630600000001</v>
      </c>
      <c r="C227">
        <v>768.82000700000003</v>
      </c>
      <c r="D227">
        <v>59.227783000000002</v>
      </c>
      <c r="E227">
        <v>123.44000200000001</v>
      </c>
      <c r="F227">
        <v>76.411263000000005</v>
      </c>
      <c r="G227" s="86">
        <v>78.072000000000003</v>
      </c>
      <c r="H227">
        <f t="shared" si="60"/>
        <v>8570.4557620320011</v>
      </c>
      <c r="I227">
        <f t="shared" si="61"/>
        <v>60023.315586504003</v>
      </c>
      <c r="J227">
        <f t="shared" si="62"/>
        <v>4624.031474376</v>
      </c>
      <c r="K227">
        <f t="shared" si="63"/>
        <v>9637.2078361440017</v>
      </c>
      <c r="L227">
        <f t="shared" si="64"/>
        <v>5965.5801249360002</v>
      </c>
      <c r="M227" s="180">
        <f t="shared" si="65"/>
        <v>1.6283618775184631E-2</v>
      </c>
      <c r="N227" s="178">
        <f t="shared" si="66"/>
        <v>9.1294112756656401E-3</v>
      </c>
      <c r="O227" s="178">
        <f t="shared" si="67"/>
        <v>1.1508802859010797E-2</v>
      </c>
      <c r="P227" s="178">
        <f t="shared" si="68"/>
        <v>1.3533054799927677E-2</v>
      </c>
      <c r="Q227" s="179">
        <f t="shared" si="69"/>
        <v>6.7289798212577558E-3</v>
      </c>
      <c r="R227" s="187">
        <f t="shared" si="70"/>
        <v>1.6416919451640973E-2</v>
      </c>
      <c r="S227" s="187">
        <f t="shared" si="71"/>
        <v>9.1712114576366251E-3</v>
      </c>
      <c r="T227" s="187">
        <f t="shared" si="72"/>
        <v>1.1575283925008209E-2</v>
      </c>
      <c r="U227" s="187">
        <f t="shared" si="73"/>
        <v>1.3625041069393006E-2</v>
      </c>
      <c r="V227" s="187">
        <f t="shared" si="74"/>
        <v>6.7516702719516309E-3</v>
      </c>
      <c r="W227" s="188">
        <f t="shared" si="75"/>
        <v>1.150802523512609E-2</v>
      </c>
    </row>
    <row r="228" spans="1:23" x14ac:dyDescent="0.2">
      <c r="A228" s="185">
        <v>42719</v>
      </c>
      <c r="B228">
        <v>110.376678</v>
      </c>
      <c r="C228">
        <v>761</v>
      </c>
      <c r="D228">
        <v>59.133288999999998</v>
      </c>
      <c r="E228">
        <v>125</v>
      </c>
      <c r="F228">
        <v>76.692017000000007</v>
      </c>
      <c r="G228" s="86">
        <v>76.686999999999998</v>
      </c>
      <c r="H228">
        <f t="shared" si="60"/>
        <v>8464.4563057859996</v>
      </c>
      <c r="I228">
        <f t="shared" si="61"/>
        <v>58358.807000000001</v>
      </c>
      <c r="J228">
        <f t="shared" si="62"/>
        <v>4534.7545335429995</v>
      </c>
      <c r="K228">
        <f t="shared" si="63"/>
        <v>9585.875</v>
      </c>
      <c r="L228">
        <f t="shared" si="64"/>
        <v>5881.2807076790004</v>
      </c>
      <c r="M228" s="180">
        <f t="shared" si="65"/>
        <v>-1.2445127269298828E-2</v>
      </c>
      <c r="N228" s="178">
        <f t="shared" si="66"/>
        <v>-2.8122798485729118E-2</v>
      </c>
      <c r="O228" s="178">
        <f t="shared" si="67"/>
        <v>-1.9495983099849991E-2</v>
      </c>
      <c r="P228" s="178">
        <f t="shared" si="68"/>
        <v>-5.340762311492879E-3</v>
      </c>
      <c r="Q228" s="179">
        <f t="shared" si="69"/>
        <v>-1.4231760007647122E-2</v>
      </c>
      <c r="R228" s="187">
        <f t="shared" si="70"/>
        <v>-1.2368006928591822E-2</v>
      </c>
      <c r="S228" s="187">
        <f t="shared" si="71"/>
        <v>-2.7731033686487321E-2</v>
      </c>
      <c r="T228" s="187">
        <f t="shared" si="72"/>
        <v>-1.9307165474051657E-2</v>
      </c>
      <c r="U228" s="187">
        <f t="shared" si="73"/>
        <v>-5.3265257963494104E-3</v>
      </c>
      <c r="V228" s="187">
        <f t="shared" si="74"/>
        <v>-1.4130967230601752E-2</v>
      </c>
      <c r="W228" s="188">
        <f t="shared" si="75"/>
        <v>-1.5772739823216395E-2</v>
      </c>
    </row>
    <row r="229" spans="1:23" x14ac:dyDescent="0.2">
      <c r="A229" s="185">
        <v>42720</v>
      </c>
      <c r="B229">
        <v>110.51963000000001</v>
      </c>
      <c r="C229">
        <v>757.77002000000005</v>
      </c>
      <c r="D229">
        <v>58.86871</v>
      </c>
      <c r="E229">
        <v>124.220001</v>
      </c>
      <c r="F229">
        <v>76.692017000000007</v>
      </c>
      <c r="G229" s="86">
        <v>77.588999999999999</v>
      </c>
      <c r="H229">
        <f t="shared" si="60"/>
        <v>8575.107572070001</v>
      </c>
      <c r="I229">
        <f t="shared" si="61"/>
        <v>58794.618081780005</v>
      </c>
      <c r="J229">
        <f t="shared" si="62"/>
        <v>4567.5643401899997</v>
      </c>
      <c r="K229">
        <f t="shared" si="63"/>
        <v>9638.1056575889997</v>
      </c>
      <c r="L229">
        <f t="shared" si="64"/>
        <v>5950.4569070130001</v>
      </c>
      <c r="M229" s="180">
        <f t="shared" si="65"/>
        <v>1.2987752794222653E-2</v>
      </c>
      <c r="N229" s="178">
        <f t="shared" si="66"/>
        <v>7.4400401320742666E-3</v>
      </c>
      <c r="O229" s="178">
        <f t="shared" si="67"/>
        <v>7.2091407037029338E-3</v>
      </c>
      <c r="P229" s="178">
        <f t="shared" si="68"/>
        <v>5.4339199606216531E-3</v>
      </c>
      <c r="Q229" s="179">
        <f t="shared" si="69"/>
        <v>1.1693462081532387E-2</v>
      </c>
      <c r="R229" s="187">
        <f t="shared" si="70"/>
        <v>1.3072459976946676E-2</v>
      </c>
      <c r="S229" s="187">
        <f t="shared" si="71"/>
        <v>7.4677859980928725E-3</v>
      </c>
      <c r="T229" s="187">
        <f t="shared" si="72"/>
        <v>7.2351891164803388E-3</v>
      </c>
      <c r="U229" s="187">
        <f t="shared" si="73"/>
        <v>5.4487104817243859E-3</v>
      </c>
      <c r="V229" s="187">
        <f t="shared" si="74"/>
        <v>1.1762097878388715E-2</v>
      </c>
      <c r="W229" s="188">
        <f t="shared" si="75"/>
        <v>8.9972486903265973E-3</v>
      </c>
    </row>
    <row r="230" spans="1:23" x14ac:dyDescent="0.2">
      <c r="A230" s="185">
        <v>42723</v>
      </c>
      <c r="B230">
        <v>111.15815000000001</v>
      </c>
      <c r="C230">
        <v>766</v>
      </c>
      <c r="D230">
        <v>60.116005000000001</v>
      </c>
      <c r="E230">
        <v>125.449997</v>
      </c>
      <c r="F230">
        <v>76.719193000000004</v>
      </c>
      <c r="G230" s="86">
        <v>76.777000000000001</v>
      </c>
      <c r="H230">
        <f t="shared" si="60"/>
        <v>8534.3892825500006</v>
      </c>
      <c r="I230">
        <f t="shared" si="61"/>
        <v>58811.182000000001</v>
      </c>
      <c r="J230">
        <f t="shared" si="62"/>
        <v>4615.5265158849998</v>
      </c>
      <c r="K230">
        <f t="shared" si="63"/>
        <v>9631.6744196689997</v>
      </c>
      <c r="L230">
        <f t="shared" si="64"/>
        <v>5890.2694809610002</v>
      </c>
      <c r="M230" s="180">
        <f t="shared" si="65"/>
        <v>-4.7597386105591027E-3</v>
      </c>
      <c r="N230" s="178">
        <f t="shared" si="66"/>
        <v>2.8168539847522742E-4</v>
      </c>
      <c r="O230" s="178">
        <f t="shared" si="67"/>
        <v>1.0445853703381268E-2</v>
      </c>
      <c r="P230" s="178">
        <f t="shared" si="68"/>
        <v>-6.6749471275763636E-4</v>
      </c>
      <c r="Q230" s="179">
        <f t="shared" si="69"/>
        <v>-1.01662588015846E-2</v>
      </c>
      <c r="R230" s="187">
        <f t="shared" si="70"/>
        <v>-4.7484290054417445E-3</v>
      </c>
      <c r="S230" s="187">
        <f t="shared" si="71"/>
        <v>2.8172507553252932E-4</v>
      </c>
      <c r="T230" s="187">
        <f t="shared" si="72"/>
        <v>1.050060209836145E-2</v>
      </c>
      <c r="U230" s="187">
        <f t="shared" si="73"/>
        <v>-6.6727198772054662E-4</v>
      </c>
      <c r="V230" s="187">
        <f t="shared" si="74"/>
        <v>-1.0114757066985071E-2</v>
      </c>
      <c r="W230" s="188">
        <f t="shared" si="75"/>
        <v>-9.4962617725067667E-4</v>
      </c>
    </row>
    <row r="231" spans="1:23" x14ac:dyDescent="0.2">
      <c r="A231" s="185">
        <v>42724</v>
      </c>
      <c r="B231">
        <v>111.453575</v>
      </c>
      <c r="C231">
        <v>771.21997099999999</v>
      </c>
      <c r="D231">
        <v>60.040416999999998</v>
      </c>
      <c r="E231">
        <v>125.120003</v>
      </c>
      <c r="F231">
        <v>76.592383999999996</v>
      </c>
      <c r="G231" s="86">
        <v>75.991</v>
      </c>
      <c r="H231">
        <f t="shared" si="60"/>
        <v>8469.4686178249995</v>
      </c>
      <c r="I231">
        <f t="shared" si="61"/>
        <v>58605.776816261001</v>
      </c>
      <c r="J231">
        <f t="shared" si="62"/>
        <v>4562.5313282469997</v>
      </c>
      <c r="K231">
        <f t="shared" si="63"/>
        <v>9507.9941479730005</v>
      </c>
      <c r="L231">
        <f t="shared" si="64"/>
        <v>5820.331852544</v>
      </c>
      <c r="M231" s="180">
        <f t="shared" si="65"/>
        <v>-7.6360294892717055E-3</v>
      </c>
      <c r="N231" s="178">
        <f t="shared" si="66"/>
        <v>-3.4987346860731322E-3</v>
      </c>
      <c r="O231" s="178">
        <f t="shared" si="67"/>
        <v>-1.154836404622778E-2</v>
      </c>
      <c r="P231" s="178">
        <f t="shared" si="68"/>
        <v>-1.2924152037284156E-2</v>
      </c>
      <c r="Q231" s="179">
        <f t="shared" si="69"/>
        <v>-1.1944469447027595E-2</v>
      </c>
      <c r="R231" s="187">
        <f t="shared" si="70"/>
        <v>-7.6069490827823435E-3</v>
      </c>
      <c r="S231" s="187">
        <f t="shared" si="71"/>
        <v>-3.4926212457181997E-3</v>
      </c>
      <c r="T231" s="187">
        <f t="shared" si="72"/>
        <v>-1.1481937641482393E-2</v>
      </c>
      <c r="U231" s="187">
        <f t="shared" si="73"/>
        <v>-1.2840993819665424E-2</v>
      </c>
      <c r="V231" s="187">
        <f t="shared" si="74"/>
        <v>-1.187341744601979E-2</v>
      </c>
      <c r="W231" s="188">
        <f t="shared" si="75"/>
        <v>-9.4591838471336301E-3</v>
      </c>
    </row>
    <row r="232" spans="1:23" x14ac:dyDescent="0.2">
      <c r="A232" s="185">
        <v>42725</v>
      </c>
      <c r="B232">
        <v>111.55841100000001</v>
      </c>
      <c r="C232">
        <v>770.59997599999997</v>
      </c>
      <c r="D232">
        <v>60.040416999999998</v>
      </c>
      <c r="E232">
        <v>126.5</v>
      </c>
      <c r="F232">
        <v>76.329734999999999</v>
      </c>
      <c r="G232" s="86">
        <v>75.62</v>
      </c>
      <c r="H232">
        <f t="shared" si="60"/>
        <v>8436.0470398200014</v>
      </c>
      <c r="I232">
        <f t="shared" si="61"/>
        <v>58272.770185120004</v>
      </c>
      <c r="J232">
        <f t="shared" si="62"/>
        <v>4540.25633354</v>
      </c>
      <c r="K232">
        <f t="shared" si="63"/>
        <v>9565.93</v>
      </c>
      <c r="L232">
        <f t="shared" si="64"/>
        <v>5772.0545607000004</v>
      </c>
      <c r="M232" s="180">
        <f t="shared" si="65"/>
        <v>-3.9539310392372393E-3</v>
      </c>
      <c r="N232" s="178">
        <f t="shared" si="66"/>
        <v>-5.6983516783563433E-3</v>
      </c>
      <c r="O232" s="178">
        <f t="shared" si="67"/>
        <v>-4.894113758586123E-3</v>
      </c>
      <c r="P232" s="178">
        <f t="shared" si="68"/>
        <v>6.07489363500588E-3</v>
      </c>
      <c r="Q232" s="179">
        <f t="shared" si="69"/>
        <v>-8.3291859375867749E-3</v>
      </c>
      <c r="R232" s="187">
        <f t="shared" si="70"/>
        <v>-3.9461245460734587E-3</v>
      </c>
      <c r="S232" s="187">
        <f t="shared" si="71"/>
        <v>-5.6821468672794721E-3</v>
      </c>
      <c r="T232" s="187">
        <f t="shared" si="72"/>
        <v>-4.8821570975509558E-3</v>
      </c>
      <c r="U232" s="187">
        <f t="shared" si="73"/>
        <v>6.0933832231429242E-3</v>
      </c>
      <c r="V232" s="187">
        <f t="shared" si="74"/>
        <v>-8.2945943748719657E-3</v>
      </c>
      <c r="W232" s="188">
        <f t="shared" si="75"/>
        <v>-3.3423279325265854E-3</v>
      </c>
    </row>
    <row r="233" spans="1:23" x14ac:dyDescent="0.2">
      <c r="A233" s="185">
        <v>42726</v>
      </c>
      <c r="B233">
        <v>110.82459299999999</v>
      </c>
      <c r="C233">
        <v>766.34002699999996</v>
      </c>
      <c r="D233">
        <v>60.049877000000002</v>
      </c>
      <c r="E233">
        <v>125.58000199999999</v>
      </c>
      <c r="F233">
        <v>76.501823000000002</v>
      </c>
      <c r="G233" s="86">
        <v>74.896000000000001</v>
      </c>
      <c r="H233">
        <f t="shared" si="60"/>
        <v>8300.3187173280003</v>
      </c>
      <c r="I233">
        <f t="shared" si="61"/>
        <v>57395.802662192</v>
      </c>
      <c r="J233">
        <f t="shared" si="62"/>
        <v>4497.4955877920002</v>
      </c>
      <c r="K233">
        <f t="shared" si="63"/>
        <v>9405.4398297919997</v>
      </c>
      <c r="L233">
        <f t="shared" si="64"/>
        <v>5729.6805354079997</v>
      </c>
      <c r="M233" s="180">
        <f t="shared" si="65"/>
        <v>-1.6219924938687302E-2</v>
      </c>
      <c r="N233" s="178">
        <f t="shared" si="66"/>
        <v>-1.5163744228394622E-2</v>
      </c>
      <c r="O233" s="178">
        <f t="shared" si="67"/>
        <v>-9.4627657851619976E-3</v>
      </c>
      <c r="P233" s="178">
        <f t="shared" si="68"/>
        <v>-1.6919600460580917E-2</v>
      </c>
      <c r="Q233" s="179">
        <f t="shared" si="69"/>
        <v>-7.3683173281803207E-3</v>
      </c>
      <c r="R233" s="187">
        <f t="shared" si="70"/>
        <v>-1.608909028735064E-2</v>
      </c>
      <c r="S233" s="187">
        <f t="shared" si="71"/>
        <v>-1.5049353585595251E-2</v>
      </c>
      <c r="T233" s="187">
        <f t="shared" si="72"/>
        <v>-9.4181347057688408E-3</v>
      </c>
      <c r="U233" s="187">
        <f t="shared" si="73"/>
        <v>-1.6777267888015129E-2</v>
      </c>
      <c r="V233" s="187">
        <f t="shared" si="74"/>
        <v>-7.3412378289892249E-3</v>
      </c>
      <c r="W233" s="188">
        <f t="shared" si="75"/>
        <v>-1.2935016859143817E-2</v>
      </c>
    </row>
    <row r="234" spans="1:23" x14ac:dyDescent="0.2">
      <c r="A234" s="185">
        <v>42727</v>
      </c>
      <c r="B234">
        <v>111.04377700000001</v>
      </c>
      <c r="C234">
        <v>760.59002699999996</v>
      </c>
      <c r="D234">
        <v>59.756943</v>
      </c>
      <c r="E234">
        <v>125.589996</v>
      </c>
      <c r="F234">
        <v>76.945580000000007</v>
      </c>
      <c r="G234" s="86">
        <v>75.096000000000004</v>
      </c>
      <c r="H234">
        <f t="shared" si="60"/>
        <v>8338.9434775920017</v>
      </c>
      <c r="I234">
        <f t="shared" si="61"/>
        <v>57117.268667591998</v>
      </c>
      <c r="J234">
        <f t="shared" si="62"/>
        <v>4487.507391528</v>
      </c>
      <c r="K234">
        <f t="shared" si="63"/>
        <v>9431.3063396159996</v>
      </c>
      <c r="L234">
        <f t="shared" si="64"/>
        <v>5778.3052756800007</v>
      </c>
      <c r="M234" s="180">
        <f t="shared" si="65"/>
        <v>4.6426132586357321E-3</v>
      </c>
      <c r="N234" s="178">
        <f t="shared" si="66"/>
        <v>-4.8646768558283805E-3</v>
      </c>
      <c r="O234" s="178">
        <f t="shared" si="67"/>
        <v>-2.2233048561839282E-3</v>
      </c>
      <c r="P234" s="178">
        <f t="shared" si="68"/>
        <v>2.7463900452751192E-3</v>
      </c>
      <c r="Q234" s="179">
        <f t="shared" si="69"/>
        <v>8.4506586021757847E-3</v>
      </c>
      <c r="R234" s="187">
        <f t="shared" si="70"/>
        <v>4.6534068846497681E-3</v>
      </c>
      <c r="S234" s="187">
        <f t="shared" si="71"/>
        <v>-4.8528634792223101E-3</v>
      </c>
      <c r="T234" s="187">
        <f t="shared" si="72"/>
        <v>-2.2208351445884983E-3</v>
      </c>
      <c r="U234" s="187">
        <f t="shared" si="73"/>
        <v>2.7501648293009081E-3</v>
      </c>
      <c r="V234" s="187">
        <f t="shared" si="74"/>
        <v>8.4864662124724353E-3</v>
      </c>
      <c r="W234" s="188">
        <f t="shared" si="75"/>
        <v>1.7632678605224606E-3</v>
      </c>
    </row>
    <row r="235" spans="1:23" x14ac:dyDescent="0.2">
      <c r="A235" s="185">
        <v>42731</v>
      </c>
      <c r="B235">
        <v>111.74900100000001</v>
      </c>
      <c r="C235">
        <v>771.40002400000003</v>
      </c>
      <c r="D235">
        <v>59.794735000000003</v>
      </c>
      <c r="E235">
        <v>128.35000600000001</v>
      </c>
      <c r="F235">
        <v>76.619552999999996</v>
      </c>
      <c r="G235" s="86">
        <v>74.337999999999994</v>
      </c>
      <c r="H235">
        <f t="shared" si="60"/>
        <v>8307.1972363379991</v>
      </c>
      <c r="I235">
        <f t="shared" si="61"/>
        <v>57344.334984112</v>
      </c>
      <c r="J235">
        <f t="shared" si="62"/>
        <v>4445.0210104299995</v>
      </c>
      <c r="K235">
        <f t="shared" si="63"/>
        <v>9541.2827460280005</v>
      </c>
      <c r="L235">
        <f t="shared" si="64"/>
        <v>5695.744330913999</v>
      </c>
      <c r="M235" s="180">
        <f t="shared" si="65"/>
        <v>-3.8142510372755961E-3</v>
      </c>
      <c r="N235" s="178">
        <f t="shared" si="66"/>
        <v>3.967559550801217E-3</v>
      </c>
      <c r="O235" s="178">
        <f t="shared" si="67"/>
        <v>-9.5128052395972943E-3</v>
      </c>
      <c r="P235" s="178">
        <f t="shared" si="68"/>
        <v>1.1593318939736924E-2</v>
      </c>
      <c r="Q235" s="179">
        <f t="shared" si="69"/>
        <v>-1.4391147413759384E-2</v>
      </c>
      <c r="R235" s="187">
        <f t="shared" si="70"/>
        <v>-3.8069860215876909E-3</v>
      </c>
      <c r="S235" s="187">
        <f t="shared" si="71"/>
        <v>3.9754407347709578E-3</v>
      </c>
      <c r="T235" s="187">
        <f t="shared" si="72"/>
        <v>-9.4677016417200471E-3</v>
      </c>
      <c r="U235" s="187">
        <f t="shared" si="73"/>
        <v>1.1660781916291631E-2</v>
      </c>
      <c r="V235" s="187">
        <f t="shared" si="74"/>
        <v>-1.4288089816487902E-2</v>
      </c>
      <c r="W235" s="188">
        <f t="shared" si="75"/>
        <v>-2.3853109657466101E-3</v>
      </c>
    </row>
    <row r="236" spans="1:23" x14ac:dyDescent="0.2">
      <c r="A236" s="185">
        <v>42732</v>
      </c>
      <c r="B236">
        <v>111.272507</v>
      </c>
      <c r="C236">
        <v>772.13000499999998</v>
      </c>
      <c r="D236">
        <v>59.520710000000001</v>
      </c>
      <c r="E236">
        <v>125.889999</v>
      </c>
      <c r="F236">
        <v>76.139542000000006</v>
      </c>
      <c r="G236" s="86">
        <v>73.98</v>
      </c>
      <c r="H236">
        <f t="shared" si="60"/>
        <v>8231.9400678600014</v>
      </c>
      <c r="I236">
        <f t="shared" si="61"/>
        <v>57122.177769900001</v>
      </c>
      <c r="J236">
        <f t="shared" si="62"/>
        <v>4403.3421258000008</v>
      </c>
      <c r="K236">
        <f t="shared" si="63"/>
        <v>9313.3421260200012</v>
      </c>
      <c r="L236">
        <f t="shared" si="64"/>
        <v>5632.8033171600009</v>
      </c>
      <c r="M236" s="180">
        <f t="shared" si="65"/>
        <v>-9.1005578457867883E-3</v>
      </c>
      <c r="N236" s="178">
        <f t="shared" si="66"/>
        <v>-3.8816154664395751E-3</v>
      </c>
      <c r="O236" s="178">
        <f t="shared" si="67"/>
        <v>-9.4207690713010543E-3</v>
      </c>
      <c r="P236" s="178">
        <f t="shared" si="68"/>
        <v>-2.4179926915759556E-2</v>
      </c>
      <c r="Q236" s="179">
        <f t="shared" si="69"/>
        <v>-1.1112044254574738E-2</v>
      </c>
      <c r="R236" s="187">
        <f t="shared" si="70"/>
        <v>-9.0592731022205546E-3</v>
      </c>
      <c r="S236" s="187">
        <f t="shared" si="71"/>
        <v>-3.8740917350170699E-3</v>
      </c>
      <c r="T236" s="187">
        <f t="shared" si="72"/>
        <v>-9.3765326490474372E-3</v>
      </c>
      <c r="U236" s="187">
        <f t="shared" si="73"/>
        <v>-2.3889934516707421E-2</v>
      </c>
      <c r="V236" s="187">
        <f t="shared" si="74"/>
        <v>-1.1050533538238693E-2</v>
      </c>
      <c r="W236" s="188">
        <f t="shared" si="75"/>
        <v>-1.1450073108246236E-2</v>
      </c>
    </row>
    <row r="237" spans="1:23" x14ac:dyDescent="0.2">
      <c r="A237" s="185">
        <v>42733</v>
      </c>
      <c r="B237">
        <v>111.24391900000001</v>
      </c>
      <c r="C237">
        <v>765.15002400000003</v>
      </c>
      <c r="D237">
        <v>59.435673000000001</v>
      </c>
      <c r="E237">
        <v>125.33000199999999</v>
      </c>
      <c r="F237">
        <v>76.393142999999995</v>
      </c>
      <c r="G237" s="86">
        <v>74.025000000000006</v>
      </c>
      <c r="H237">
        <f t="shared" si="60"/>
        <v>8234.8311039750006</v>
      </c>
      <c r="I237">
        <f t="shared" si="61"/>
        <v>56640.230526600004</v>
      </c>
      <c r="J237">
        <f t="shared" si="62"/>
        <v>4399.7256938250002</v>
      </c>
      <c r="K237">
        <f t="shared" si="63"/>
        <v>9277.5533980500004</v>
      </c>
      <c r="L237">
        <f t="shared" si="64"/>
        <v>5655.0024105749999</v>
      </c>
      <c r="M237" s="180">
        <f t="shared" si="65"/>
        <v>3.5113576481215044E-4</v>
      </c>
      <c r="N237" s="178">
        <f t="shared" si="66"/>
        <v>-8.4729241193210059E-3</v>
      </c>
      <c r="O237" s="178">
        <f t="shared" si="67"/>
        <v>-8.2162997094839952E-4</v>
      </c>
      <c r="P237" s="178">
        <f t="shared" si="68"/>
        <v>-3.8501396700761888E-3</v>
      </c>
      <c r="Q237" s="179">
        <f t="shared" si="69"/>
        <v>3.9332927178650735E-3</v>
      </c>
      <c r="R237" s="187">
        <f t="shared" si="70"/>
        <v>3.5119742019098371E-4</v>
      </c>
      <c r="S237" s="187">
        <f t="shared" si="71"/>
        <v>-8.4371300625368482E-3</v>
      </c>
      <c r="T237" s="187">
        <f t="shared" si="72"/>
        <v>-8.2129252546859252E-4</v>
      </c>
      <c r="U237" s="187">
        <f t="shared" si="73"/>
        <v>-3.8427373853273071E-3</v>
      </c>
      <c r="V237" s="187">
        <f t="shared" si="74"/>
        <v>3.9410382655064042E-3</v>
      </c>
      <c r="W237" s="188">
        <f t="shared" si="75"/>
        <v>-1.7617848575270721E-3</v>
      </c>
    </row>
    <row r="238" spans="1:23" x14ac:dyDescent="0.2">
      <c r="A238" s="185">
        <v>42734</v>
      </c>
      <c r="B238">
        <v>110.376678</v>
      </c>
      <c r="C238">
        <v>749.86999500000002</v>
      </c>
      <c r="D238">
        <v>58.717522000000002</v>
      </c>
      <c r="E238">
        <v>123.800003</v>
      </c>
      <c r="F238">
        <v>76.148612999999997</v>
      </c>
      <c r="G238" s="86">
        <v>75.594999999999999</v>
      </c>
      <c r="H238">
        <f t="shared" si="60"/>
        <v>8343.9249734099994</v>
      </c>
      <c r="I238">
        <f t="shared" si="61"/>
        <v>56686.422272025004</v>
      </c>
      <c r="J238">
        <f t="shared" si="62"/>
        <v>4438.7510755900003</v>
      </c>
      <c r="K238">
        <f t="shared" si="63"/>
        <v>9358.6612267849996</v>
      </c>
      <c r="L238">
        <f t="shared" si="64"/>
        <v>5756.4543997350002</v>
      </c>
      <c r="M238" s="180">
        <f t="shared" si="65"/>
        <v>1.3160872092836826E-2</v>
      </c>
      <c r="N238" s="178">
        <f t="shared" si="66"/>
        <v>8.1519654630798184E-4</v>
      </c>
      <c r="O238" s="178">
        <f t="shared" si="67"/>
        <v>8.8308509249986136E-3</v>
      </c>
      <c r="P238" s="178">
        <f t="shared" si="68"/>
        <v>8.7043793463362149E-3</v>
      </c>
      <c r="Q238" s="179">
        <f t="shared" si="69"/>
        <v>1.7781193732903367E-2</v>
      </c>
      <c r="R238" s="187">
        <f t="shared" si="70"/>
        <v>1.3247857552577928E-2</v>
      </c>
      <c r="S238" s="187">
        <f t="shared" si="71"/>
        <v>8.1552890932014494E-4</v>
      </c>
      <c r="T238" s="187">
        <f t="shared" si="72"/>
        <v>8.8699579202794407E-3</v>
      </c>
      <c r="U238" s="187">
        <f t="shared" si="73"/>
        <v>8.7423726121637658E-3</v>
      </c>
      <c r="V238" s="187">
        <f t="shared" si="74"/>
        <v>1.7940220320734512E-2</v>
      </c>
      <c r="W238" s="188">
        <f t="shared" si="75"/>
        <v>9.9231874630151574E-3</v>
      </c>
    </row>
    <row r="239" spans="1:23" x14ac:dyDescent="0.2">
      <c r="A239" s="185">
        <v>42738</v>
      </c>
      <c r="B239">
        <v>110.691154</v>
      </c>
      <c r="C239">
        <v>753.669983</v>
      </c>
      <c r="D239">
        <v>59.133288999999998</v>
      </c>
      <c r="E239">
        <v>127.489998</v>
      </c>
      <c r="F239">
        <v>76.257285999999993</v>
      </c>
      <c r="G239" s="86">
        <v>74.581000000000003</v>
      </c>
      <c r="H239">
        <f t="shared" si="60"/>
        <v>8255.4569564739995</v>
      </c>
      <c r="I239">
        <f t="shared" si="61"/>
        <v>56209.461002123004</v>
      </c>
      <c r="J239">
        <f t="shared" si="62"/>
        <v>4410.2198269090004</v>
      </c>
      <c r="K239">
        <f t="shared" si="63"/>
        <v>9508.3315408380004</v>
      </c>
      <c r="L239">
        <f t="shared" si="64"/>
        <v>5687.344647166</v>
      </c>
      <c r="M239" s="180">
        <f t="shared" si="65"/>
        <v>-1.0659295021584045E-2</v>
      </c>
      <c r="N239" s="178">
        <f t="shared" si="66"/>
        <v>-8.4496279905873703E-3</v>
      </c>
      <c r="O239" s="178">
        <f t="shared" si="67"/>
        <v>-6.4485120052803716E-3</v>
      </c>
      <c r="P239" s="178">
        <f t="shared" si="68"/>
        <v>1.5866169628503519E-2</v>
      </c>
      <c r="Q239" s="179">
        <f t="shared" si="69"/>
        <v>-1.2078260454092486E-2</v>
      </c>
      <c r="R239" s="187">
        <f t="shared" si="70"/>
        <v>-1.0602686052178721E-2</v>
      </c>
      <c r="S239" s="187">
        <f t="shared" si="71"/>
        <v>-8.4140302172039244E-3</v>
      </c>
      <c r="T239" s="187">
        <f t="shared" si="72"/>
        <v>-6.4277649715257954E-3</v>
      </c>
      <c r="U239" s="187">
        <f t="shared" si="73"/>
        <v>1.5992705625953865E-2</v>
      </c>
      <c r="V239" s="187">
        <f t="shared" si="74"/>
        <v>-1.2005611053252098E-2</v>
      </c>
      <c r="W239" s="188">
        <f t="shared" si="75"/>
        <v>-4.2914773336413352E-3</v>
      </c>
    </row>
    <row r="240" spans="1:23" x14ac:dyDescent="0.2">
      <c r="A240" s="185">
        <v>42739</v>
      </c>
      <c r="B240">
        <v>110.56727600000001</v>
      </c>
      <c r="C240">
        <v>757.17999299999997</v>
      </c>
      <c r="D240">
        <v>58.86871</v>
      </c>
      <c r="E240">
        <v>129.41000399999999</v>
      </c>
      <c r="F240">
        <v>76.528998999999999</v>
      </c>
      <c r="G240" s="86">
        <v>74.396000000000001</v>
      </c>
      <c r="H240">
        <f t="shared" si="60"/>
        <v>8225.7630652959997</v>
      </c>
      <c r="I240">
        <f t="shared" si="61"/>
        <v>56331.162759227998</v>
      </c>
      <c r="J240">
        <f t="shared" si="62"/>
        <v>4379.59654916</v>
      </c>
      <c r="K240">
        <f t="shared" si="63"/>
        <v>9627.5866575839991</v>
      </c>
      <c r="L240">
        <f t="shared" si="64"/>
        <v>5693.4514096040002</v>
      </c>
      <c r="M240" s="180">
        <f t="shared" si="65"/>
        <v>-3.6033647106400151E-3</v>
      </c>
      <c r="N240" s="178">
        <f t="shared" si="66"/>
        <v>2.1628066466693836E-3</v>
      </c>
      <c r="O240" s="178">
        <f t="shared" si="67"/>
        <v>-6.9679275062199319E-3</v>
      </c>
      <c r="P240" s="178">
        <f t="shared" si="68"/>
        <v>1.2464169152174383E-2</v>
      </c>
      <c r="Q240" s="179">
        <f t="shared" si="69"/>
        <v>1.0731697490458658E-3</v>
      </c>
      <c r="R240" s="187">
        <f t="shared" si="70"/>
        <v>-3.5968803828252812E-3</v>
      </c>
      <c r="S240" s="187">
        <f t="shared" si="71"/>
        <v>2.1651472000487251E-3</v>
      </c>
      <c r="T240" s="187">
        <f t="shared" si="72"/>
        <v>-6.943707785755298E-3</v>
      </c>
      <c r="U240" s="187">
        <f t="shared" si="73"/>
        <v>1.2542170646217118E-2</v>
      </c>
      <c r="V240" s="187">
        <f t="shared" si="74"/>
        <v>1.0737458017500759E-3</v>
      </c>
      <c r="W240" s="188">
        <f t="shared" si="75"/>
        <v>1.048095095887068E-3</v>
      </c>
    </row>
    <row r="241" spans="1:23" x14ac:dyDescent="0.2">
      <c r="A241" s="185">
        <v>42740</v>
      </c>
      <c r="B241">
        <v>111.12956200000001</v>
      </c>
      <c r="C241">
        <v>780.45001200000002</v>
      </c>
      <c r="D241">
        <v>58.86871</v>
      </c>
      <c r="E241">
        <v>131.80999800000001</v>
      </c>
      <c r="F241">
        <v>77.036156000000005</v>
      </c>
      <c r="G241" s="86">
        <v>73.700999999999993</v>
      </c>
      <c r="H241">
        <f t="shared" si="60"/>
        <v>8190.3598489619999</v>
      </c>
      <c r="I241">
        <f t="shared" si="61"/>
        <v>57519.946334411994</v>
      </c>
      <c r="J241">
        <f t="shared" si="62"/>
        <v>4338.6827957099995</v>
      </c>
      <c r="K241">
        <f t="shared" si="63"/>
        <v>9714.5286625979988</v>
      </c>
      <c r="L241">
        <f t="shared" si="64"/>
        <v>5677.6417333560003</v>
      </c>
      <c r="M241" s="180">
        <f t="shared" si="65"/>
        <v>-4.3132317424263711E-3</v>
      </c>
      <c r="N241" s="178">
        <f t="shared" si="66"/>
        <v>2.0883885810948914E-2</v>
      </c>
      <c r="O241" s="178">
        <f t="shared" si="67"/>
        <v>-9.3858093286099554E-3</v>
      </c>
      <c r="P241" s="178">
        <f t="shared" si="68"/>
        <v>8.9899774793180658E-3</v>
      </c>
      <c r="Q241" s="179">
        <f t="shared" si="69"/>
        <v>-2.7806801397503036E-3</v>
      </c>
      <c r="R241" s="187">
        <f t="shared" si="70"/>
        <v>-4.3039431178566101E-3</v>
      </c>
      <c r="S241" s="187">
        <f t="shared" si="71"/>
        <v>2.1103480151210847E-2</v>
      </c>
      <c r="T241" s="187">
        <f t="shared" si="72"/>
        <v>-9.3419001021561466E-3</v>
      </c>
      <c r="U241" s="187">
        <f t="shared" si="73"/>
        <v>9.0305086940466392E-3</v>
      </c>
      <c r="V241" s="187">
        <f t="shared" si="74"/>
        <v>-2.7768176296949516E-3</v>
      </c>
      <c r="W241" s="188">
        <f t="shared" si="75"/>
        <v>2.7422655991099555E-3</v>
      </c>
    </row>
    <row r="242" spans="1:23" x14ac:dyDescent="0.2">
      <c r="A242" s="185">
        <v>42741</v>
      </c>
      <c r="B242">
        <v>112.368469</v>
      </c>
      <c r="C242">
        <v>795.98999000000003</v>
      </c>
      <c r="D242">
        <v>59.378971</v>
      </c>
      <c r="E242">
        <v>131.070007</v>
      </c>
      <c r="F242">
        <v>77.008994999999999</v>
      </c>
      <c r="G242" s="86">
        <v>73.295000000000002</v>
      </c>
      <c r="H242">
        <f t="shared" si="60"/>
        <v>8236.0469353549997</v>
      </c>
      <c r="I242">
        <f t="shared" si="61"/>
        <v>58342.086317050002</v>
      </c>
      <c r="J242">
        <f t="shared" si="62"/>
        <v>4352.1816794449996</v>
      </c>
      <c r="K242">
        <f t="shared" si="63"/>
        <v>9606.7761630650002</v>
      </c>
      <c r="L242">
        <f t="shared" si="64"/>
        <v>5644.3742885250003</v>
      </c>
      <c r="M242" s="180">
        <f t="shared" si="65"/>
        <v>5.5626534519953429E-3</v>
      </c>
      <c r="N242" s="178">
        <f t="shared" si="66"/>
        <v>1.419194472598505E-2</v>
      </c>
      <c r="O242" s="178">
        <f t="shared" si="67"/>
        <v>3.1064561250537547E-3</v>
      </c>
      <c r="P242" s="178">
        <f t="shared" si="68"/>
        <v>-1.1153865395265205E-2</v>
      </c>
      <c r="Q242" s="179">
        <f t="shared" si="69"/>
        <v>-5.8766107566618885E-3</v>
      </c>
      <c r="R242" s="187">
        <f t="shared" si="70"/>
        <v>5.5781537362842451E-3</v>
      </c>
      <c r="S242" s="187">
        <f t="shared" si="71"/>
        <v>1.4293128471612506E-2</v>
      </c>
      <c r="T242" s="187">
        <f t="shared" si="72"/>
        <v>3.1112861600178705E-3</v>
      </c>
      <c r="U242" s="187">
        <f t="shared" si="73"/>
        <v>-1.1091891668183303E-2</v>
      </c>
      <c r="V242" s="187">
        <f t="shared" si="74"/>
        <v>-5.8593772543897114E-3</v>
      </c>
      <c r="W242" s="188">
        <f t="shared" si="75"/>
        <v>1.2062598890683206E-3</v>
      </c>
    </row>
    <row r="243" spans="1:23" x14ac:dyDescent="0.2">
      <c r="A243" s="185">
        <v>42744</v>
      </c>
      <c r="B243">
        <v>113.39769699999999</v>
      </c>
      <c r="C243">
        <v>796.919983</v>
      </c>
      <c r="D243">
        <v>59.189987000000002</v>
      </c>
      <c r="E243">
        <v>130.949997</v>
      </c>
      <c r="F243">
        <v>76.438416000000004</v>
      </c>
      <c r="G243" s="86">
        <v>73.138000000000005</v>
      </c>
      <c r="H243">
        <f t="shared" si="60"/>
        <v>8293.6807631859992</v>
      </c>
      <c r="I243">
        <f t="shared" si="61"/>
        <v>58285.133716654003</v>
      </c>
      <c r="J243">
        <f t="shared" si="62"/>
        <v>4329.037269206</v>
      </c>
      <c r="K243">
        <f t="shared" si="63"/>
        <v>9577.4208805859998</v>
      </c>
      <c r="L243">
        <f t="shared" si="64"/>
        <v>5590.5528694080003</v>
      </c>
      <c r="M243" s="180">
        <f t="shared" si="65"/>
        <v>6.9733830385748444E-3</v>
      </c>
      <c r="N243" s="178">
        <f t="shared" si="66"/>
        <v>-9.7666059272669766E-4</v>
      </c>
      <c r="O243" s="178">
        <f t="shared" si="67"/>
        <v>-5.3320772603152522E-3</v>
      </c>
      <c r="P243" s="178">
        <f t="shared" si="68"/>
        <v>-3.0603632066088715E-3</v>
      </c>
      <c r="Q243" s="179">
        <f t="shared" si="69"/>
        <v>-9.5811624032241562E-3</v>
      </c>
      <c r="R243" s="187">
        <f t="shared" si="70"/>
        <v>6.9977536897700195E-3</v>
      </c>
      <c r="S243" s="187">
        <f t="shared" si="71"/>
        <v>-9.7618381499933141E-4</v>
      </c>
      <c r="T243" s="187">
        <f t="shared" si="72"/>
        <v>-5.3178869688066547E-3</v>
      </c>
      <c r="U243" s="187">
        <f t="shared" si="73"/>
        <v>-3.0556850686145999E-3</v>
      </c>
      <c r="V243" s="187">
        <f t="shared" si="74"/>
        <v>-9.5354093059382729E-3</v>
      </c>
      <c r="W243" s="188">
        <f t="shared" si="75"/>
        <v>-2.3774822937177682E-3</v>
      </c>
    </row>
    <row r="244" spans="1:23" x14ac:dyDescent="0.2">
      <c r="A244" s="185">
        <v>42745</v>
      </c>
      <c r="B244">
        <v>113.51206999999999</v>
      </c>
      <c r="C244">
        <v>795.90002400000003</v>
      </c>
      <c r="D244">
        <v>59.171084999999998</v>
      </c>
      <c r="E244">
        <v>129.88999899999999</v>
      </c>
      <c r="F244">
        <v>75.614258000000007</v>
      </c>
      <c r="G244" s="86">
        <v>73.236000000000004</v>
      </c>
      <c r="H244">
        <f t="shared" si="60"/>
        <v>8313.1699585200004</v>
      </c>
      <c r="I244">
        <f t="shared" si="61"/>
        <v>58288.534157664006</v>
      </c>
      <c r="J244">
        <f t="shared" si="62"/>
        <v>4333.45358106</v>
      </c>
      <c r="K244">
        <f t="shared" si="63"/>
        <v>9512.6239667640002</v>
      </c>
      <c r="L244">
        <f t="shared" si="64"/>
        <v>5537.685798888001</v>
      </c>
      <c r="M244" s="180">
        <f t="shared" si="65"/>
        <v>2.3471282554144378E-3</v>
      </c>
      <c r="N244" s="178">
        <f t="shared" si="66"/>
        <v>5.8339779007966544E-5</v>
      </c>
      <c r="O244" s="178">
        <f t="shared" si="67"/>
        <v>1.0196402658222566E-3</v>
      </c>
      <c r="P244" s="178">
        <f t="shared" si="68"/>
        <v>-6.7885815026862625E-3</v>
      </c>
      <c r="Q244" s="179">
        <f t="shared" si="69"/>
        <v>-9.501497914461466E-3</v>
      </c>
      <c r="R244" s="187">
        <f t="shared" si="70"/>
        <v>2.3498849172625246E-3</v>
      </c>
      <c r="S244" s="187">
        <f t="shared" si="71"/>
        <v>5.8341480805949954E-5</v>
      </c>
      <c r="T244" s="187">
        <f t="shared" si="72"/>
        <v>1.0201602756841179E-3</v>
      </c>
      <c r="U244" s="187">
        <f t="shared" si="73"/>
        <v>-6.7655911366855366E-3</v>
      </c>
      <c r="V244" s="187">
        <f t="shared" si="74"/>
        <v>-9.4565013076421435E-3</v>
      </c>
      <c r="W244" s="188">
        <f t="shared" si="75"/>
        <v>-2.5587411541150174E-3</v>
      </c>
    </row>
    <row r="245" spans="1:23" x14ac:dyDescent="0.2">
      <c r="A245" s="185">
        <v>42746</v>
      </c>
      <c r="B245">
        <v>114.12198600000001</v>
      </c>
      <c r="C245">
        <v>799.02002000000005</v>
      </c>
      <c r="D245">
        <v>59.709685999999998</v>
      </c>
      <c r="E245">
        <v>130.5</v>
      </c>
      <c r="F245">
        <v>75.849746999999994</v>
      </c>
      <c r="G245" s="86">
        <v>72.960999999999999</v>
      </c>
      <c r="H245">
        <f t="shared" si="60"/>
        <v>8326.4542205460002</v>
      </c>
      <c r="I245">
        <f t="shared" si="61"/>
        <v>58297.299679219999</v>
      </c>
      <c r="J245">
        <f t="shared" si="62"/>
        <v>4356.4784002460001</v>
      </c>
      <c r="K245">
        <f t="shared" si="63"/>
        <v>9521.4105</v>
      </c>
      <c r="L245">
        <f t="shared" si="64"/>
        <v>5534.073390866999</v>
      </c>
      <c r="M245" s="180">
        <f t="shared" si="65"/>
        <v>1.5967025102669975E-3</v>
      </c>
      <c r="N245" s="178">
        <f t="shared" si="66"/>
        <v>1.5037026856570045E-4</v>
      </c>
      <c r="O245" s="178">
        <f t="shared" si="67"/>
        <v>5.2992067410051113E-3</v>
      </c>
      <c r="P245" s="178">
        <f t="shared" si="68"/>
        <v>9.2324450451795057E-4</v>
      </c>
      <c r="Q245" s="179">
        <f t="shared" si="69"/>
        <v>-6.5254456627438352E-4</v>
      </c>
      <c r="R245" s="187">
        <f t="shared" si="70"/>
        <v>1.5979779184455479E-3</v>
      </c>
      <c r="S245" s="187">
        <f t="shared" si="71"/>
        <v>1.503815747413327E-4</v>
      </c>
      <c r="T245" s="187">
        <f t="shared" si="72"/>
        <v>5.3132723716329709E-3</v>
      </c>
      <c r="U245" s="187">
        <f t="shared" si="73"/>
        <v>9.2367082591500145E-4</v>
      </c>
      <c r="V245" s="187">
        <f t="shared" si="74"/>
        <v>-6.523317053718366E-4</v>
      </c>
      <c r="W245" s="188">
        <f t="shared" si="75"/>
        <v>1.4665941970726031E-3</v>
      </c>
    </row>
    <row r="246" spans="1:23" x14ac:dyDescent="0.2">
      <c r="A246" s="185">
        <v>42747</v>
      </c>
      <c r="B246">
        <v>113.645454</v>
      </c>
      <c r="C246">
        <v>813.64001499999995</v>
      </c>
      <c r="D246">
        <v>59.161636000000001</v>
      </c>
      <c r="E246">
        <v>129.179993</v>
      </c>
      <c r="F246">
        <v>75.931252000000001</v>
      </c>
      <c r="G246" s="86">
        <v>72.209000000000003</v>
      </c>
      <c r="H246">
        <f t="shared" si="60"/>
        <v>8206.2245878860012</v>
      </c>
      <c r="I246">
        <f t="shared" si="61"/>
        <v>58752.131843135001</v>
      </c>
      <c r="J246">
        <f t="shared" si="62"/>
        <v>4272.002573924</v>
      </c>
      <c r="K246">
        <f t="shared" si="63"/>
        <v>9327.9581145369993</v>
      </c>
      <c r="L246">
        <f t="shared" si="64"/>
        <v>5482.9197756680005</v>
      </c>
      <c r="M246" s="180">
        <f t="shared" si="65"/>
        <v>-1.4544739372044304E-2</v>
      </c>
      <c r="N246" s="178">
        <f t="shared" si="66"/>
        <v>7.7716644544496326E-3</v>
      </c>
      <c r="O246" s="178">
        <f t="shared" si="67"/>
        <v>-1.958132045679541E-2</v>
      </c>
      <c r="P246" s="178">
        <f t="shared" si="68"/>
        <v>-2.0526860289115361E-2</v>
      </c>
      <c r="Q246" s="179">
        <f t="shared" si="69"/>
        <v>-9.2863782405318215E-3</v>
      </c>
      <c r="R246" s="187">
        <f t="shared" si="70"/>
        <v>-1.4439475612959655E-2</v>
      </c>
      <c r="S246" s="187">
        <f t="shared" si="71"/>
        <v>7.8019422240431166E-3</v>
      </c>
      <c r="T246" s="187">
        <f t="shared" si="72"/>
        <v>-1.9390851637696622E-2</v>
      </c>
      <c r="U246" s="187">
        <f t="shared" si="73"/>
        <v>-2.0317618430903763E-2</v>
      </c>
      <c r="V246" s="187">
        <f t="shared" si="74"/>
        <v>-9.2433929921165187E-3</v>
      </c>
      <c r="W246" s="188">
        <f t="shared" si="75"/>
        <v>-1.1117879289926687E-2</v>
      </c>
    </row>
    <row r="247" spans="1:23" x14ac:dyDescent="0.2">
      <c r="A247" s="185">
        <v>42748</v>
      </c>
      <c r="B247">
        <v>113.44534299999999</v>
      </c>
      <c r="C247">
        <v>817.14001499999995</v>
      </c>
      <c r="D247">
        <v>59.246684999999999</v>
      </c>
      <c r="E247">
        <v>133.699997</v>
      </c>
      <c r="F247">
        <v>76.085220000000007</v>
      </c>
      <c r="G247" s="86">
        <v>72.594999999999999</v>
      </c>
      <c r="H247">
        <f t="shared" si="60"/>
        <v>8235.5646750849992</v>
      </c>
      <c r="I247">
        <f t="shared" si="61"/>
        <v>59320.279388924995</v>
      </c>
      <c r="J247">
        <f t="shared" si="62"/>
        <v>4301.0130975749998</v>
      </c>
      <c r="K247">
        <f t="shared" si="63"/>
        <v>9705.9512822149991</v>
      </c>
      <c r="L247">
        <f t="shared" si="64"/>
        <v>5523.4065459000003</v>
      </c>
      <c r="M247" s="180">
        <f t="shared" si="65"/>
        <v>3.5689690304506307E-3</v>
      </c>
      <c r="N247" s="178">
        <f t="shared" si="66"/>
        <v>9.6237880615604766E-3</v>
      </c>
      <c r="O247" s="178">
        <f t="shared" si="67"/>
        <v>6.7678948684298393E-3</v>
      </c>
      <c r="P247" s="178">
        <f t="shared" si="68"/>
        <v>3.9723092319122244E-2</v>
      </c>
      <c r="Q247" s="179">
        <f t="shared" si="69"/>
        <v>7.3570329761807078E-3</v>
      </c>
      <c r="R247" s="187">
        <f t="shared" si="70"/>
        <v>3.5753453838333481E-3</v>
      </c>
      <c r="S247" s="187">
        <f t="shared" si="71"/>
        <v>9.6702456228638187E-3</v>
      </c>
      <c r="T247" s="187">
        <f t="shared" si="72"/>
        <v>6.7908488230035329E-3</v>
      </c>
      <c r="U247" s="187">
        <f t="shared" si="73"/>
        <v>4.0522605594564436E-2</v>
      </c>
      <c r="V247" s="187">
        <f t="shared" si="74"/>
        <v>7.3841624332479268E-3</v>
      </c>
      <c r="W247" s="188">
        <f t="shared" si="75"/>
        <v>1.3588641571502615E-2</v>
      </c>
    </row>
    <row r="248" spans="1:23" x14ac:dyDescent="0.2">
      <c r="A248" s="185">
        <v>42752</v>
      </c>
      <c r="B248">
        <v>114.360237</v>
      </c>
      <c r="C248">
        <v>809.71997099999999</v>
      </c>
      <c r="D248">
        <v>59.086044000000001</v>
      </c>
      <c r="E248">
        <v>132.88999899999999</v>
      </c>
      <c r="F248">
        <v>77.172020000000003</v>
      </c>
      <c r="G248" s="86">
        <v>73.754999999999995</v>
      </c>
      <c r="H248">
        <f t="shared" si="60"/>
        <v>8434.6392799349996</v>
      </c>
      <c r="I248">
        <f t="shared" si="61"/>
        <v>59720.896461104996</v>
      </c>
      <c r="J248">
        <f t="shared" si="62"/>
        <v>4357.8911752200002</v>
      </c>
      <c r="K248">
        <f t="shared" si="63"/>
        <v>9801.3018762449992</v>
      </c>
      <c r="L248">
        <f t="shared" si="64"/>
        <v>5691.8223350999997</v>
      </c>
      <c r="M248" s="180">
        <f t="shared" si="65"/>
        <v>2.3885018988171625E-2</v>
      </c>
      <c r="N248" s="178">
        <f t="shared" si="66"/>
        <v>6.7307565092594003E-3</v>
      </c>
      <c r="O248" s="178">
        <f t="shared" si="67"/>
        <v>1.3137665907563118E-2</v>
      </c>
      <c r="P248" s="178">
        <f t="shared" si="68"/>
        <v>9.7759897451543624E-3</v>
      </c>
      <c r="Q248" s="179">
        <f t="shared" si="69"/>
        <v>3.0035668827586185E-2</v>
      </c>
      <c r="R248" s="187">
        <f t="shared" si="70"/>
        <v>2.4172550724088124E-2</v>
      </c>
      <c r="S248" s="187">
        <f t="shared" si="71"/>
        <v>6.7534589571537898E-3</v>
      </c>
      <c r="T248" s="187">
        <f t="shared" si="72"/>
        <v>1.3224344207895889E-2</v>
      </c>
      <c r="U248" s="187">
        <f t="shared" si="73"/>
        <v>9.8239308293993563E-3</v>
      </c>
      <c r="V248" s="187">
        <f t="shared" si="74"/>
        <v>3.0491289714137313E-2</v>
      </c>
      <c r="W248" s="188">
        <f t="shared" si="75"/>
        <v>1.6893114886534895E-2</v>
      </c>
    </row>
    <row r="249" spans="1:23" x14ac:dyDescent="0.2">
      <c r="A249" s="185">
        <v>42753</v>
      </c>
      <c r="B249">
        <v>114.35069300000001</v>
      </c>
      <c r="C249">
        <v>807.47997999999995</v>
      </c>
      <c r="D249">
        <v>59.057696999999997</v>
      </c>
      <c r="E249">
        <v>133.259995</v>
      </c>
      <c r="F249">
        <v>77.527564999999996</v>
      </c>
      <c r="G249" s="86">
        <v>72.950999999999993</v>
      </c>
      <c r="H249">
        <f t="shared" si="60"/>
        <v>8341.9974050429992</v>
      </c>
      <c r="I249">
        <f t="shared" si="61"/>
        <v>58906.472020979993</v>
      </c>
      <c r="J249">
        <f t="shared" si="62"/>
        <v>4308.3180538469996</v>
      </c>
      <c r="K249">
        <f t="shared" si="63"/>
        <v>9721.4498952449994</v>
      </c>
      <c r="L249">
        <f t="shared" si="64"/>
        <v>5655.7133943149993</v>
      </c>
      <c r="M249" s="180">
        <f t="shared" si="65"/>
        <v>-1.1044265701397828E-2</v>
      </c>
      <c r="N249" s="178">
        <f t="shared" si="66"/>
        <v>-1.3731017496695629E-2</v>
      </c>
      <c r="O249" s="178">
        <f t="shared" si="67"/>
        <v>-1.1440679719771299E-2</v>
      </c>
      <c r="P249" s="178">
        <f t="shared" si="68"/>
        <v>-8.1804478426221287E-3</v>
      </c>
      <c r="Q249" s="179">
        <f t="shared" si="69"/>
        <v>-6.364212199590007E-3</v>
      </c>
      <c r="R249" s="187">
        <f t="shared" si="70"/>
        <v>-1.0983501702602084E-2</v>
      </c>
      <c r="S249" s="187">
        <f t="shared" si="71"/>
        <v>-1.3637177075120122E-2</v>
      </c>
      <c r="T249" s="187">
        <f t="shared" si="72"/>
        <v>-1.1375484008156283E-2</v>
      </c>
      <c r="U249" s="187">
        <f t="shared" si="73"/>
        <v>-8.1470790317696128E-3</v>
      </c>
      <c r="V249" s="187">
        <f t="shared" si="74"/>
        <v>-6.3440034946849787E-3</v>
      </c>
      <c r="W249" s="188">
        <f t="shared" si="75"/>
        <v>-1.0097449062466617E-2</v>
      </c>
    </row>
    <row r="250" spans="1:23" x14ac:dyDescent="0.2">
      <c r="A250" s="185">
        <v>42754</v>
      </c>
      <c r="B250">
        <v>114.150558</v>
      </c>
      <c r="C250">
        <v>809.03997800000002</v>
      </c>
      <c r="D250">
        <v>58.86871</v>
      </c>
      <c r="E250">
        <v>138.41000399999999</v>
      </c>
      <c r="F250">
        <v>77.317604000000003</v>
      </c>
      <c r="G250" s="86">
        <v>73.887</v>
      </c>
      <c r="H250">
        <f t="shared" si="60"/>
        <v>8434.2422789459997</v>
      </c>
      <c r="I250">
        <f t="shared" si="61"/>
        <v>59777.536854486003</v>
      </c>
      <c r="J250">
        <f t="shared" si="62"/>
        <v>4349.6323757700002</v>
      </c>
      <c r="K250">
        <f t="shared" si="63"/>
        <v>10226.699965547999</v>
      </c>
      <c r="L250">
        <f t="shared" si="64"/>
        <v>5712.7658067480006</v>
      </c>
      <c r="M250" s="180">
        <f t="shared" si="65"/>
        <v>1.0997196666300552E-2</v>
      </c>
      <c r="N250" s="178">
        <f t="shared" si="66"/>
        <v>1.4678986370447386E-2</v>
      </c>
      <c r="O250" s="178">
        <f t="shared" si="67"/>
        <v>9.5437449878352544E-3</v>
      </c>
      <c r="P250" s="178">
        <f t="shared" si="68"/>
        <v>5.0667170383568202E-2</v>
      </c>
      <c r="Q250" s="179">
        <f t="shared" si="69"/>
        <v>1.0037031407221406E-2</v>
      </c>
      <c r="R250" s="187">
        <f t="shared" si="70"/>
        <v>1.1057888108096945E-2</v>
      </c>
      <c r="S250" s="187">
        <f t="shared" si="71"/>
        <v>1.4787251784418086E-2</v>
      </c>
      <c r="T250" s="187">
        <f t="shared" si="72"/>
        <v>9.5894317472940502E-3</v>
      </c>
      <c r="U250" s="187">
        <f t="shared" si="73"/>
        <v>5.1972707337629778E-2</v>
      </c>
      <c r="V250" s="187">
        <f t="shared" si="74"/>
        <v>1.0087571355781427E-2</v>
      </c>
      <c r="W250" s="188">
        <f t="shared" si="75"/>
        <v>1.9498970066644059E-2</v>
      </c>
    </row>
    <row r="251" spans="1:23" x14ac:dyDescent="0.2">
      <c r="A251" s="185">
        <v>42755</v>
      </c>
      <c r="B251">
        <v>114.360237</v>
      </c>
      <c r="C251">
        <v>808.330017</v>
      </c>
      <c r="D251">
        <v>59.284477000000003</v>
      </c>
      <c r="E251">
        <v>138.60000600000001</v>
      </c>
      <c r="F251">
        <v>79.827911</v>
      </c>
      <c r="G251" s="86">
        <v>73.835999999999999</v>
      </c>
      <c r="H251">
        <f t="shared" si="60"/>
        <v>8443.9024591319994</v>
      </c>
      <c r="I251">
        <f t="shared" si="61"/>
        <v>59683.855135211998</v>
      </c>
      <c r="J251">
        <f t="shared" si="62"/>
        <v>4377.3286437719999</v>
      </c>
      <c r="K251">
        <f t="shared" si="63"/>
        <v>10233.670043016</v>
      </c>
      <c r="L251">
        <f t="shared" si="64"/>
        <v>5894.1736365959996</v>
      </c>
      <c r="M251" s="180">
        <f t="shared" si="65"/>
        <v>1.1446970494383276E-3</v>
      </c>
      <c r="N251" s="178">
        <f t="shared" si="66"/>
        <v>-1.5684019232914139E-3</v>
      </c>
      <c r="O251" s="178">
        <f t="shared" si="67"/>
        <v>6.3473094302357045E-3</v>
      </c>
      <c r="P251" s="178">
        <f t="shared" si="68"/>
        <v>6.8132470084467946E-4</v>
      </c>
      <c r="Q251" s="179">
        <f t="shared" si="69"/>
        <v>3.126105791275189E-2</v>
      </c>
      <c r="R251" s="187">
        <f t="shared" si="70"/>
        <v>1.1453524651661902E-3</v>
      </c>
      <c r="S251" s="187">
        <f t="shared" si="71"/>
        <v>-1.5671726237574994E-3</v>
      </c>
      <c r="T251" s="187">
        <f t="shared" si="72"/>
        <v>6.3674962868779678E-3</v>
      </c>
      <c r="U251" s="187">
        <f t="shared" si="73"/>
        <v>6.815568552398576E-4</v>
      </c>
      <c r="V251" s="187">
        <f t="shared" si="74"/>
        <v>3.1754816490764851E-2</v>
      </c>
      <c r="W251" s="188">
        <f t="shared" si="75"/>
        <v>7.6764098948582738E-3</v>
      </c>
    </row>
    <row r="252" spans="1:23" x14ac:dyDescent="0.2">
      <c r="A252" s="185">
        <v>42758</v>
      </c>
      <c r="B252">
        <v>114.43647799999999</v>
      </c>
      <c r="C252">
        <v>817.88000499999998</v>
      </c>
      <c r="D252">
        <v>59.492367000000002</v>
      </c>
      <c r="E252">
        <v>137.38999899999999</v>
      </c>
      <c r="F252">
        <v>79.380629999999996</v>
      </c>
      <c r="G252" s="86">
        <v>74.631</v>
      </c>
      <c r="H252">
        <f t="shared" si="60"/>
        <v>8540.5087896179994</v>
      </c>
      <c r="I252">
        <f t="shared" si="61"/>
        <v>61039.202653155</v>
      </c>
      <c r="J252">
        <f t="shared" si="62"/>
        <v>4439.974841577</v>
      </c>
      <c r="K252">
        <f t="shared" si="63"/>
        <v>10253.553015369</v>
      </c>
      <c r="L252">
        <f t="shared" si="64"/>
        <v>5924.2557975299997</v>
      </c>
      <c r="M252" s="180">
        <f t="shared" si="65"/>
        <v>1.1376004845348823E-2</v>
      </c>
      <c r="N252" s="178">
        <f t="shared" si="66"/>
        <v>2.2454773617968854E-2</v>
      </c>
      <c r="O252" s="178">
        <f t="shared" si="67"/>
        <v>1.4210070474288881E-2</v>
      </c>
      <c r="P252" s="178">
        <f t="shared" si="68"/>
        <v>1.9410125558559259E-3</v>
      </c>
      <c r="Q252" s="179">
        <f t="shared" si="69"/>
        <v>5.0907315676675868E-3</v>
      </c>
      <c r="R252" s="187">
        <f t="shared" si="70"/>
        <v>1.1440957655961684E-2</v>
      </c>
      <c r="S252" s="187">
        <f t="shared" si="71"/>
        <v>2.2708779700515373E-2</v>
      </c>
      <c r="T252" s="187">
        <f t="shared" si="72"/>
        <v>1.4311513460185875E-2</v>
      </c>
      <c r="U252" s="187">
        <f t="shared" si="73"/>
        <v>1.9428975401223712E-3</v>
      </c>
      <c r="V252" s="187">
        <f t="shared" si="74"/>
        <v>5.1037113578101326E-3</v>
      </c>
      <c r="W252" s="188">
        <f t="shared" si="75"/>
        <v>1.1101571942919088E-2</v>
      </c>
    </row>
    <row r="253" spans="1:23" x14ac:dyDescent="0.2">
      <c r="A253" s="185">
        <v>42759</v>
      </c>
      <c r="B253">
        <v>114.33165</v>
      </c>
      <c r="C253">
        <v>822.44000200000005</v>
      </c>
      <c r="D253">
        <v>60.021526000000001</v>
      </c>
      <c r="E253">
        <v>140.11000100000001</v>
      </c>
      <c r="F253">
        <v>80.202194000000006</v>
      </c>
      <c r="G253" s="86">
        <v>74.168000000000006</v>
      </c>
      <c r="H253">
        <f t="shared" si="60"/>
        <v>8479.7498171999996</v>
      </c>
      <c r="I253">
        <f t="shared" si="61"/>
        <v>60998.730068336008</v>
      </c>
      <c r="J253">
        <f t="shared" si="62"/>
        <v>4451.6765403680001</v>
      </c>
      <c r="K253">
        <f t="shared" si="63"/>
        <v>10391.678554168002</v>
      </c>
      <c r="L253">
        <f t="shared" si="64"/>
        <v>5948.4363245920013</v>
      </c>
      <c r="M253" s="180">
        <f t="shared" si="65"/>
        <v>-7.1396365845473892E-3</v>
      </c>
      <c r="N253" s="178">
        <f t="shared" si="66"/>
        <v>-6.6327879209729119E-4</v>
      </c>
      <c r="O253" s="178">
        <f t="shared" si="67"/>
        <v>2.6320657533462862E-3</v>
      </c>
      <c r="P253" s="178">
        <f t="shared" si="68"/>
        <v>1.3381065677016071E-2</v>
      </c>
      <c r="Q253" s="179">
        <f t="shared" si="69"/>
        <v>4.0733070893339612E-3</v>
      </c>
      <c r="R253" s="187">
        <f t="shared" si="70"/>
        <v>-7.1142099276168989E-3</v>
      </c>
      <c r="S253" s="187">
        <f t="shared" si="71"/>
        <v>-6.6305887134487235E-4</v>
      </c>
      <c r="T253" s="187">
        <f t="shared" si="72"/>
        <v>2.635532679469844E-3</v>
      </c>
      <c r="U253" s="187">
        <f t="shared" si="73"/>
        <v>1.347099279556721E-2</v>
      </c>
      <c r="V253" s="187">
        <f t="shared" si="74"/>
        <v>4.0816142800726447E-3</v>
      </c>
      <c r="W253" s="188">
        <f t="shared" si="75"/>
        <v>2.4821741912295857E-3</v>
      </c>
    </row>
    <row r="254" spans="1:23" x14ac:dyDescent="0.2">
      <c r="A254" s="185">
        <v>42760</v>
      </c>
      <c r="B254">
        <v>116.151878</v>
      </c>
      <c r="C254">
        <v>836.52002000000005</v>
      </c>
      <c r="D254">
        <v>60.172702999999998</v>
      </c>
      <c r="E254">
        <v>139.520004</v>
      </c>
      <c r="F254">
        <v>79.563186999999999</v>
      </c>
      <c r="G254" s="86">
        <v>75.239000000000004</v>
      </c>
      <c r="H254">
        <f t="shared" si="60"/>
        <v>8739.1511488420001</v>
      </c>
      <c r="I254">
        <f t="shared" si="61"/>
        <v>62938.929784780004</v>
      </c>
      <c r="J254">
        <f t="shared" si="62"/>
        <v>4527.3340010170004</v>
      </c>
      <c r="K254">
        <f t="shared" si="63"/>
        <v>10497.345580956</v>
      </c>
      <c r="L254">
        <f t="shared" si="64"/>
        <v>5986.2546266930003</v>
      </c>
      <c r="M254" s="180">
        <f t="shared" si="65"/>
        <v>3.0132115712699956E-2</v>
      </c>
      <c r="N254" s="178">
        <f t="shared" si="66"/>
        <v>3.1311842349752095E-2</v>
      </c>
      <c r="O254" s="178">
        <f t="shared" si="67"/>
        <v>1.6852469631893258E-2</v>
      </c>
      <c r="P254" s="178">
        <f t="shared" si="68"/>
        <v>1.0117076547064643E-2</v>
      </c>
      <c r="Q254" s="179">
        <f t="shared" si="69"/>
        <v>6.3375631317752566E-3</v>
      </c>
      <c r="R254" s="187">
        <f t="shared" si="70"/>
        <v>3.0590682182137119E-2</v>
      </c>
      <c r="S254" s="187">
        <f t="shared" si="71"/>
        <v>3.1807214908743484E-2</v>
      </c>
      <c r="T254" s="187">
        <f t="shared" si="72"/>
        <v>1.6995273570066267E-2</v>
      </c>
      <c r="U254" s="187">
        <f t="shared" si="73"/>
        <v>1.0168427192699883E-2</v>
      </c>
      <c r="V254" s="187">
        <f t="shared" si="74"/>
        <v>6.3576879766957901E-3</v>
      </c>
      <c r="W254" s="188">
        <f t="shared" si="75"/>
        <v>1.9183857166068508E-2</v>
      </c>
    </row>
    <row r="255" spans="1:23" x14ac:dyDescent="0.2">
      <c r="A255" s="185">
        <v>42761</v>
      </c>
      <c r="B255">
        <v>116.209045</v>
      </c>
      <c r="C255">
        <v>839.15002400000003</v>
      </c>
      <c r="D255">
        <v>60.730209000000002</v>
      </c>
      <c r="E255">
        <v>138.96000699999999</v>
      </c>
      <c r="F255">
        <v>79.052017000000006</v>
      </c>
      <c r="G255" s="86">
        <v>76.034999999999997</v>
      </c>
      <c r="H255">
        <f t="shared" si="60"/>
        <v>8835.9547365750004</v>
      </c>
      <c r="I255">
        <f t="shared" si="61"/>
        <v>63804.772074840002</v>
      </c>
      <c r="J255">
        <f t="shared" si="62"/>
        <v>4617.6214413150001</v>
      </c>
      <c r="K255">
        <f t="shared" si="63"/>
        <v>10565.824132244999</v>
      </c>
      <c r="L255">
        <f t="shared" si="64"/>
        <v>6010.7201125950005</v>
      </c>
      <c r="M255" s="180">
        <f t="shared" si="65"/>
        <v>1.1016100537259673E-2</v>
      </c>
      <c r="N255" s="178">
        <f t="shared" si="66"/>
        <v>1.3663097210356996E-2</v>
      </c>
      <c r="O255" s="178">
        <f t="shared" si="67"/>
        <v>1.9746487474224469E-2</v>
      </c>
      <c r="P255" s="178">
        <f t="shared" si="68"/>
        <v>6.5022305273434991E-3</v>
      </c>
      <c r="Q255" s="179">
        <f t="shared" si="69"/>
        <v>4.0786148756907763E-3</v>
      </c>
      <c r="R255" s="187">
        <f t="shared" si="70"/>
        <v>1.1077001196601054E-2</v>
      </c>
      <c r="S255" s="187">
        <f t="shared" si="71"/>
        <v>1.3756863884097652E-2</v>
      </c>
      <c r="T255" s="187">
        <f t="shared" si="72"/>
        <v>1.9942738988932087E-2</v>
      </c>
      <c r="U255" s="187">
        <f t="shared" si="73"/>
        <v>6.5234159208049031E-3</v>
      </c>
      <c r="V255" s="187">
        <f t="shared" si="74"/>
        <v>4.0869437449097788E-3</v>
      </c>
      <c r="W255" s="188">
        <f t="shared" si="75"/>
        <v>1.1077392747069094E-2</v>
      </c>
    </row>
    <row r="256" spans="1:23" x14ac:dyDescent="0.2">
      <c r="A256" s="185">
        <v>42762</v>
      </c>
      <c r="B256">
        <v>116.218582</v>
      </c>
      <c r="C256">
        <v>835.77002000000005</v>
      </c>
      <c r="D256">
        <v>62.157043000000002</v>
      </c>
      <c r="E256">
        <v>142.449997</v>
      </c>
      <c r="F256">
        <v>79.161559999999994</v>
      </c>
      <c r="G256" s="86">
        <v>75.138999999999996</v>
      </c>
      <c r="H256">
        <f t="shared" si="60"/>
        <v>8732.5480328979993</v>
      </c>
      <c r="I256">
        <f t="shared" si="61"/>
        <v>62798.923532779998</v>
      </c>
      <c r="J256">
        <f t="shared" si="62"/>
        <v>4670.4180539769995</v>
      </c>
      <c r="K256">
        <f t="shared" si="63"/>
        <v>10703.550324582999</v>
      </c>
      <c r="L256">
        <f t="shared" si="64"/>
        <v>5948.120456839999</v>
      </c>
      <c r="M256" s="180">
        <f t="shared" si="65"/>
        <v>-1.1771964771149709E-2</v>
      </c>
      <c r="N256" s="178">
        <f t="shared" si="66"/>
        <v>-1.5890052835372374E-2</v>
      </c>
      <c r="O256" s="178">
        <f t="shared" si="67"/>
        <v>1.1368853751048034E-2</v>
      </c>
      <c r="P256" s="178">
        <f t="shared" si="68"/>
        <v>1.2950838550863852E-2</v>
      </c>
      <c r="Q256" s="179">
        <f t="shared" si="69"/>
        <v>-1.046928038958881E-2</v>
      </c>
      <c r="R256" s="187">
        <f t="shared" si="70"/>
        <v>-1.1702946287056662E-2</v>
      </c>
      <c r="S256" s="187">
        <f t="shared" si="71"/>
        <v>-1.5764471987772193E-2</v>
      </c>
      <c r="T256" s="187">
        <f t="shared" si="72"/>
        <v>1.1433724772155448E-2</v>
      </c>
      <c r="U256" s="187">
        <f t="shared" si="73"/>
        <v>1.3035063863847934E-2</v>
      </c>
      <c r="V256" s="187">
        <f t="shared" si="74"/>
        <v>-1.0414668223168269E-2</v>
      </c>
      <c r="W256" s="188">
        <f t="shared" si="75"/>
        <v>-2.6826595723987486E-3</v>
      </c>
    </row>
    <row r="257" spans="1:23" x14ac:dyDescent="0.2">
      <c r="A257" s="185">
        <v>42765</v>
      </c>
      <c r="B257">
        <v>115.913605</v>
      </c>
      <c r="C257">
        <v>830.38000499999998</v>
      </c>
      <c r="D257">
        <v>61.542834999999997</v>
      </c>
      <c r="E257">
        <v>141.220001</v>
      </c>
      <c r="F257">
        <v>79.188934000000003</v>
      </c>
      <c r="G257" s="86">
        <v>74.832999999999998</v>
      </c>
      <c r="H257">
        <f t="shared" si="60"/>
        <v>8674.1628029650001</v>
      </c>
      <c r="I257">
        <f t="shared" si="61"/>
        <v>62139.826914164994</v>
      </c>
      <c r="J257">
        <f t="shared" si="62"/>
        <v>4605.4349715549997</v>
      </c>
      <c r="K257">
        <f t="shared" si="63"/>
        <v>10567.916334833</v>
      </c>
      <c r="L257">
        <f t="shared" si="64"/>
        <v>5925.9454980219998</v>
      </c>
      <c r="M257" s="180">
        <f t="shared" si="65"/>
        <v>-6.7083838457177095E-3</v>
      </c>
      <c r="N257" s="178">
        <f t="shared" si="66"/>
        <v>-1.0550813585812318E-2</v>
      </c>
      <c r="O257" s="178">
        <f t="shared" si="67"/>
        <v>-1.4011465116821593E-2</v>
      </c>
      <c r="P257" s="178">
        <f t="shared" si="68"/>
        <v>-1.2752842119697827E-2</v>
      </c>
      <c r="Q257" s="179">
        <f t="shared" si="69"/>
        <v>-3.7350280319279863E-3</v>
      </c>
      <c r="R257" s="187">
        <f t="shared" si="70"/>
        <v>-6.6859328701136707E-3</v>
      </c>
      <c r="S257" s="187">
        <f t="shared" si="71"/>
        <v>-1.0495348989078866E-2</v>
      </c>
      <c r="T257" s="187">
        <f t="shared" si="72"/>
        <v>-1.3913761395870076E-2</v>
      </c>
      <c r="U257" s="187">
        <f t="shared" si="73"/>
        <v>-1.2671869205723807E-2</v>
      </c>
      <c r="V257" s="187">
        <f t="shared" si="74"/>
        <v>-3.7280614908360176E-3</v>
      </c>
      <c r="W257" s="188">
        <f t="shared" si="75"/>
        <v>-9.4989947903244883E-3</v>
      </c>
    </row>
    <row r="258" spans="1:23" x14ac:dyDescent="0.2">
      <c r="A258" s="185">
        <v>42766</v>
      </c>
      <c r="B258">
        <v>115.64677399999999</v>
      </c>
      <c r="C258">
        <v>823.47997999999995</v>
      </c>
      <c r="D258">
        <v>61.089278999999998</v>
      </c>
      <c r="E258">
        <v>140.71000699999999</v>
      </c>
      <c r="F258">
        <v>79.964850999999996</v>
      </c>
      <c r="G258" s="86">
        <v>75.694000000000003</v>
      </c>
      <c r="H258">
        <f t="shared" si="60"/>
        <v>8753.766911155999</v>
      </c>
      <c r="I258">
        <f t="shared" si="61"/>
        <v>62332.493606119999</v>
      </c>
      <c r="J258">
        <f t="shared" si="62"/>
        <v>4624.0918846260001</v>
      </c>
      <c r="K258">
        <f t="shared" si="63"/>
        <v>10650.903269857999</v>
      </c>
      <c r="L258">
        <f t="shared" si="64"/>
        <v>6052.8594315939999</v>
      </c>
      <c r="M258" s="180">
        <f t="shared" si="65"/>
        <v>9.1352975483085727E-3</v>
      </c>
      <c r="N258" s="178">
        <f t="shared" si="66"/>
        <v>3.0957379925044847E-3</v>
      </c>
      <c r="O258" s="178">
        <f t="shared" si="67"/>
        <v>4.0428808050091735E-3</v>
      </c>
      <c r="P258" s="178">
        <f t="shared" si="68"/>
        <v>7.8220522815897892E-3</v>
      </c>
      <c r="Q258" s="179">
        <f t="shared" si="69"/>
        <v>2.1190541692868277E-2</v>
      </c>
      <c r="R258" s="187">
        <f t="shared" si="70"/>
        <v>9.1771517320136803E-3</v>
      </c>
      <c r="S258" s="187">
        <f t="shared" si="71"/>
        <v>3.1005347379087292E-3</v>
      </c>
      <c r="T258" s="187">
        <f t="shared" si="72"/>
        <v>4.0510642721551691E-3</v>
      </c>
      <c r="U258" s="187">
        <f t="shared" si="73"/>
        <v>7.8527244534918605E-3</v>
      </c>
      <c r="V258" s="187">
        <f t="shared" si="74"/>
        <v>2.1416655555533255E-2</v>
      </c>
      <c r="W258" s="188">
        <f t="shared" si="75"/>
        <v>9.1196261502205396E-3</v>
      </c>
    </row>
    <row r="259" spans="1:23" x14ac:dyDescent="0.2">
      <c r="A259" s="186">
        <v>42767</v>
      </c>
      <c r="B259">
        <v>122.69898999999999</v>
      </c>
      <c r="C259">
        <v>832.34997599999997</v>
      </c>
      <c r="D259">
        <v>60.078220000000002</v>
      </c>
      <c r="E259">
        <v>140.779999</v>
      </c>
      <c r="F259">
        <v>79.718384</v>
      </c>
      <c r="G259" s="86">
        <v>76.132999999999996</v>
      </c>
      <c r="H259">
        <f t="shared" si="60"/>
        <v>9341.4422056699987</v>
      </c>
      <c r="I259">
        <f t="shared" si="61"/>
        <v>63369.300722807995</v>
      </c>
      <c r="J259">
        <f t="shared" si="62"/>
        <v>4573.9351232600002</v>
      </c>
      <c r="K259">
        <f t="shared" si="63"/>
        <v>10718.003663866999</v>
      </c>
      <c r="L259">
        <f t="shared" si="64"/>
        <v>6069.1997290720001</v>
      </c>
      <c r="M259" s="180">
        <f t="shared" si="65"/>
        <v>6.4976540201134789E-2</v>
      </c>
      <c r="N259" s="178">
        <f t="shared" si="66"/>
        <v>1.6496671908143839E-2</v>
      </c>
      <c r="O259" s="178">
        <f t="shared" si="67"/>
        <v>-1.0906090723777405E-2</v>
      </c>
      <c r="P259" s="178">
        <f t="shared" si="68"/>
        <v>6.2802102849167582E-3</v>
      </c>
      <c r="Q259" s="179">
        <f t="shared" si="69"/>
        <v>2.6959623210028893E-3</v>
      </c>
      <c r="R259" s="187">
        <f t="shared" si="70"/>
        <v>6.7133989341783024E-2</v>
      </c>
      <c r="S259" s="187">
        <f t="shared" si="71"/>
        <v>1.6633493330775385E-2</v>
      </c>
      <c r="T259" s="187">
        <f t="shared" si="72"/>
        <v>-1.0846834928336782E-2</v>
      </c>
      <c r="U259" s="187">
        <f t="shared" si="73"/>
        <v>6.2999721534316502E-3</v>
      </c>
      <c r="V259" s="187">
        <f t="shared" si="74"/>
        <v>2.6995996954280793E-3</v>
      </c>
      <c r="W259" s="188">
        <f t="shared" si="75"/>
        <v>1.6384043918616274E-2</v>
      </c>
    </row>
    <row r="260" spans="1:23" x14ac:dyDescent="0.2">
      <c r="A260" s="186">
        <v>42768</v>
      </c>
      <c r="B260">
        <v>122.48934199999999</v>
      </c>
      <c r="C260">
        <v>839.95001200000002</v>
      </c>
      <c r="D260">
        <v>59.690787999999998</v>
      </c>
      <c r="E260">
        <v>139.199997</v>
      </c>
      <c r="F260">
        <v>80.110923999999997</v>
      </c>
      <c r="G260" s="86">
        <v>74.415999999999997</v>
      </c>
      <c r="H260">
        <f t="shared" si="60"/>
        <v>9115.1668742719994</v>
      </c>
      <c r="I260">
        <f t="shared" si="61"/>
        <v>62505.720092992</v>
      </c>
      <c r="J260">
        <f t="shared" si="62"/>
        <v>4441.9496798079999</v>
      </c>
      <c r="K260">
        <f t="shared" si="63"/>
        <v>10358.706976751999</v>
      </c>
      <c r="L260">
        <f t="shared" si="64"/>
        <v>5961.5345203839997</v>
      </c>
      <c r="M260" s="180">
        <f t="shared" si="65"/>
        <v>-2.4520936444776729E-2</v>
      </c>
      <c r="N260" s="178">
        <f t="shared" si="66"/>
        <v>-1.3721454401914255E-2</v>
      </c>
      <c r="O260" s="178">
        <f t="shared" si="67"/>
        <v>-2.9280514557195839E-2</v>
      </c>
      <c r="P260" s="178">
        <f t="shared" si="68"/>
        <v>-3.4097493066815712E-2</v>
      </c>
      <c r="Q260" s="179">
        <f t="shared" si="69"/>
        <v>-1.7898838228458704E-2</v>
      </c>
      <c r="R260" s="187">
        <f t="shared" si="70"/>
        <v>-2.4222740602158448E-2</v>
      </c>
      <c r="S260" s="187">
        <f t="shared" si="71"/>
        <v>-1.3627744348852716E-2</v>
      </c>
      <c r="T260" s="187">
        <f t="shared" si="72"/>
        <v>-2.8855993776739385E-2</v>
      </c>
      <c r="U260" s="187">
        <f t="shared" si="73"/>
        <v>-3.3522724789344573E-2</v>
      </c>
      <c r="V260" s="187">
        <f t="shared" si="74"/>
        <v>-1.7739605465985003E-2</v>
      </c>
      <c r="W260" s="188">
        <f t="shared" si="75"/>
        <v>-2.3593761796616028E-2</v>
      </c>
    </row>
    <row r="261" spans="1:23" x14ac:dyDescent="0.2">
      <c r="A261" s="186">
        <v>42769</v>
      </c>
      <c r="B261">
        <v>123.013496</v>
      </c>
      <c r="C261">
        <v>810.20001200000002</v>
      </c>
      <c r="D261">
        <v>60.172702999999998</v>
      </c>
      <c r="E261">
        <v>140.25</v>
      </c>
      <c r="F261">
        <v>79.791404999999997</v>
      </c>
      <c r="G261" s="86">
        <v>73.700999999999993</v>
      </c>
      <c r="H261">
        <f t="shared" si="60"/>
        <v>9066.2176686959992</v>
      </c>
      <c r="I261">
        <f t="shared" si="61"/>
        <v>59712.551084411993</v>
      </c>
      <c r="J261">
        <f t="shared" si="62"/>
        <v>4434.7883838029993</v>
      </c>
      <c r="K261">
        <f t="shared" si="63"/>
        <v>10336.56525</v>
      </c>
      <c r="L261">
        <f t="shared" si="64"/>
        <v>5880.7063399049994</v>
      </c>
      <c r="M261" s="180">
        <f t="shared" si="65"/>
        <v>-5.3845540450831583E-3</v>
      </c>
      <c r="N261" s="178">
        <f t="shared" si="66"/>
        <v>-4.5715839820510688E-2</v>
      </c>
      <c r="O261" s="178">
        <f t="shared" si="67"/>
        <v>-1.6134975499581842E-3</v>
      </c>
      <c r="P261" s="178">
        <f t="shared" si="68"/>
        <v>-2.1397868032597069E-3</v>
      </c>
      <c r="Q261" s="179">
        <f t="shared" si="69"/>
        <v>-1.3651037270479775E-2</v>
      </c>
      <c r="R261" s="187">
        <f t="shared" si="70"/>
        <v>-5.37008331840437E-3</v>
      </c>
      <c r="S261" s="187">
        <f t="shared" si="71"/>
        <v>-4.4686614351846676E-2</v>
      </c>
      <c r="T261" s="187">
        <f t="shared" si="72"/>
        <v>-1.6121965625936951E-3</v>
      </c>
      <c r="U261" s="187">
        <f t="shared" si="73"/>
        <v>-2.1374990915074381E-3</v>
      </c>
      <c r="V261" s="187">
        <f t="shared" si="74"/>
        <v>-1.3558284398526637E-2</v>
      </c>
      <c r="W261" s="188">
        <f t="shared" si="75"/>
        <v>-1.3472935544575763E-2</v>
      </c>
    </row>
    <row r="262" spans="1:23" x14ac:dyDescent="0.2">
      <c r="A262" s="186">
        <v>42772</v>
      </c>
      <c r="B262">
        <v>124.16662599999999</v>
      </c>
      <c r="C262">
        <v>807.64001499999995</v>
      </c>
      <c r="D262">
        <v>60.134906999999998</v>
      </c>
      <c r="E262">
        <v>140.970001</v>
      </c>
      <c r="F262">
        <v>79.78228</v>
      </c>
      <c r="G262" s="86">
        <v>73.483000000000004</v>
      </c>
      <c r="H262">
        <f t="shared" si="60"/>
        <v>9124.1361783579996</v>
      </c>
      <c r="I262">
        <f t="shared" si="61"/>
        <v>59347.811222245</v>
      </c>
      <c r="J262">
        <f t="shared" si="62"/>
        <v>4418.8933710809997</v>
      </c>
      <c r="K262">
        <f t="shared" si="63"/>
        <v>10358.898583483</v>
      </c>
      <c r="L262">
        <f t="shared" si="64"/>
        <v>5862.6412812400004</v>
      </c>
      <c r="M262" s="180">
        <f t="shared" si="65"/>
        <v>6.3680680294848184E-3</v>
      </c>
      <c r="N262" s="178">
        <f t="shared" si="66"/>
        <v>-6.1269929996688273E-3</v>
      </c>
      <c r="O262" s="178">
        <f t="shared" si="67"/>
        <v>-3.5906033758990341E-3</v>
      </c>
      <c r="P262" s="178">
        <f t="shared" si="68"/>
        <v>2.1582837990106012E-3</v>
      </c>
      <c r="Q262" s="179">
        <f t="shared" si="69"/>
        <v>-3.0766479027549694E-3</v>
      </c>
      <c r="R262" s="187">
        <f t="shared" si="70"/>
        <v>6.3883872832639398E-3</v>
      </c>
      <c r="S262" s="187">
        <f t="shared" si="71"/>
        <v>-6.1082612540097675E-3</v>
      </c>
      <c r="T262" s="187">
        <f t="shared" si="72"/>
        <v>-3.5841648679455175E-3</v>
      </c>
      <c r="U262" s="187">
        <f t="shared" si="73"/>
        <v>2.1606145700091613E-3</v>
      </c>
      <c r="V262" s="187">
        <f t="shared" si="74"/>
        <v>-3.0719198716681454E-3</v>
      </c>
      <c r="W262" s="188">
        <f t="shared" si="75"/>
        <v>-8.4306882807006584E-4</v>
      </c>
    </row>
    <row r="263" spans="1:23" x14ac:dyDescent="0.2">
      <c r="A263" s="186">
        <v>42773</v>
      </c>
      <c r="B263">
        <v>125.348328</v>
      </c>
      <c r="C263">
        <v>812.5</v>
      </c>
      <c r="D263">
        <v>59.936473999999997</v>
      </c>
      <c r="E263">
        <v>144</v>
      </c>
      <c r="F263">
        <v>80.339118999999997</v>
      </c>
      <c r="G263" s="86">
        <v>74.412999999999997</v>
      </c>
      <c r="H263">
        <f t="shared" ref="H263:H326" si="76">B263*$G263</f>
        <v>9327.5451314639995</v>
      </c>
      <c r="I263">
        <f t="shared" ref="I263:I326" si="77">C263*$G263</f>
        <v>60460.5625</v>
      </c>
      <c r="J263">
        <f t="shared" ref="J263:J326" si="78">D263*$G263</f>
        <v>4460.0528397619992</v>
      </c>
      <c r="K263">
        <f t="shared" ref="K263:K326" si="79">E263*$G263</f>
        <v>10715.472</v>
      </c>
      <c r="L263">
        <f t="shared" ref="L263:L326" si="80">F263*$G263</f>
        <v>5978.2748621469991</v>
      </c>
      <c r="M263" s="180">
        <f t="shared" si="65"/>
        <v>2.2048635037476397E-2</v>
      </c>
      <c r="N263" s="178">
        <f t="shared" si="66"/>
        <v>1.8576051757669937E-2</v>
      </c>
      <c r="O263" s="178">
        <f t="shared" si="67"/>
        <v>9.2713172335981558E-3</v>
      </c>
      <c r="P263" s="178">
        <f t="shared" si="68"/>
        <v>3.3842761508040553E-2</v>
      </c>
      <c r="Q263" s="179">
        <f t="shared" si="69"/>
        <v>1.953180912461951E-2</v>
      </c>
      <c r="R263" s="187">
        <f t="shared" si="70"/>
        <v>2.2293502544216283E-2</v>
      </c>
      <c r="S263" s="187">
        <f t="shared" si="71"/>
        <v>1.8749659925755002E-2</v>
      </c>
      <c r="T263" s="187">
        <f t="shared" si="72"/>
        <v>9.3144290265891969E-3</v>
      </c>
      <c r="U263" s="187">
        <f t="shared" si="73"/>
        <v>3.4421942993586883E-2</v>
      </c>
      <c r="V263" s="187">
        <f t="shared" si="74"/>
        <v>1.9723802866298046E-2</v>
      </c>
      <c r="W263" s="188">
        <f t="shared" si="75"/>
        <v>2.0900667471289082E-2</v>
      </c>
    </row>
    <row r="264" spans="1:23" x14ac:dyDescent="0.2">
      <c r="A264" s="186">
        <v>42774</v>
      </c>
      <c r="B264">
        <v>125.834366</v>
      </c>
      <c r="C264">
        <v>819.71002199999998</v>
      </c>
      <c r="D264">
        <v>59.851436999999997</v>
      </c>
      <c r="E264">
        <v>144.740005</v>
      </c>
      <c r="F264">
        <v>80.631232999999995</v>
      </c>
      <c r="G264" s="86">
        <v>74.287999999999997</v>
      </c>
      <c r="H264">
        <f t="shared" si="76"/>
        <v>9347.9833814079993</v>
      </c>
      <c r="I264">
        <f t="shared" si="77"/>
        <v>60894.618114335994</v>
      </c>
      <c r="J264">
        <f t="shared" si="78"/>
        <v>4446.2435518559996</v>
      </c>
      <c r="K264">
        <f t="shared" si="79"/>
        <v>10752.445491439999</v>
      </c>
      <c r="L264">
        <f t="shared" si="80"/>
        <v>5989.9330371039996</v>
      </c>
      <c r="M264" s="180">
        <f t="shared" ref="M264:M327" si="81">LN(H264/H263)</f>
        <v>2.188774265684491E-3</v>
      </c>
      <c r="N264" s="178">
        <f t="shared" ref="N264:N327" si="82">LN(I264/I263)</f>
        <v>7.1535053240909877E-3</v>
      </c>
      <c r="O264" s="178">
        <f t="shared" ref="O264:O327" si="83">LN(J264/J263)</f>
        <v>-3.1010194058231611E-3</v>
      </c>
      <c r="P264" s="178">
        <f t="shared" ref="P264:P327" si="84">LN(K264/K263)</f>
        <v>3.4445379261203099E-3</v>
      </c>
      <c r="Q264" s="179">
        <f t="shared" ref="Q264:Q327" si="85">LN(L264/L263)</f>
        <v>1.9481911982934925E-3</v>
      </c>
      <c r="R264" s="187">
        <f t="shared" ref="R264:R327" si="86">(H264-H263)/H263</f>
        <v>2.1911713806730157E-3</v>
      </c>
      <c r="S264" s="187">
        <f t="shared" ref="S264:S327" si="87">(I264-I263)/I263</f>
        <v>7.1791527631916031E-3</v>
      </c>
      <c r="T264" s="187">
        <f t="shared" ref="T264:T327" si="88">(J264-J263)/J263</f>
        <v>-3.0962162113614008E-3</v>
      </c>
      <c r="U264" s="187">
        <f t="shared" ref="U264:U327" si="89">(K264-K263)/K263</f>
        <v>3.4504771642350084E-3</v>
      </c>
      <c r="V264" s="187">
        <f t="shared" ref="V264:V327" si="90">(L264-L263)/L263</f>
        <v>1.9500901557432976E-3</v>
      </c>
      <c r="W264" s="188">
        <f t="shared" ref="W264:W327" si="91">MMULT(R264:V264,$Y$4:$Y$8)</f>
        <v>2.3349350504963048E-3</v>
      </c>
    </row>
    <row r="265" spans="1:23" x14ac:dyDescent="0.2">
      <c r="A265" s="186">
        <v>42775</v>
      </c>
      <c r="B265">
        <v>126.743645</v>
      </c>
      <c r="C265">
        <v>821.35998500000005</v>
      </c>
      <c r="D265">
        <v>60.531776000000001</v>
      </c>
      <c r="E265">
        <v>144.13999899999999</v>
      </c>
      <c r="F265">
        <v>80.941581999999997</v>
      </c>
      <c r="G265" s="86">
        <v>73.671999999999997</v>
      </c>
      <c r="H265">
        <f t="shared" si="76"/>
        <v>9337.4578144400002</v>
      </c>
      <c r="I265">
        <f t="shared" si="77"/>
        <v>60511.232814920004</v>
      </c>
      <c r="J265">
        <f t="shared" si="78"/>
        <v>4459.4970014720002</v>
      </c>
      <c r="K265">
        <f t="shared" si="79"/>
        <v>10619.082006327999</v>
      </c>
      <c r="L265">
        <f t="shared" si="80"/>
        <v>5963.1282291039997</v>
      </c>
      <c r="M265" s="180">
        <f t="shared" si="81"/>
        <v>-1.1266063210354704E-3</v>
      </c>
      <c r="N265" s="178">
        <f t="shared" si="82"/>
        <v>-6.3157841387291623E-3</v>
      </c>
      <c r="O265" s="178">
        <f t="shared" si="83"/>
        <v>2.9763856965863305E-3</v>
      </c>
      <c r="P265" s="178">
        <f t="shared" si="84"/>
        <v>-1.2480644282586408E-2</v>
      </c>
      <c r="Q265" s="179">
        <f t="shared" si="85"/>
        <v>-4.4850189144775296E-3</v>
      </c>
      <c r="R265" s="187">
        <f t="shared" si="86"/>
        <v>-1.1259719383897476E-3</v>
      </c>
      <c r="S265" s="187">
        <f t="shared" si="87"/>
        <v>-6.2958814963933896E-3</v>
      </c>
      <c r="T265" s="187">
        <f t="shared" si="88"/>
        <v>2.9808195303354852E-3</v>
      </c>
      <c r="U265" s="187">
        <f t="shared" si="89"/>
        <v>-1.2403084044292146E-2</v>
      </c>
      <c r="V265" s="187">
        <f t="shared" si="90"/>
        <v>-4.4749762366224043E-3</v>
      </c>
      <c r="W265" s="188">
        <f t="shared" si="91"/>
        <v>-4.2638188370724417E-3</v>
      </c>
    </row>
    <row r="266" spans="1:23" x14ac:dyDescent="0.2">
      <c r="A266" s="186">
        <v>42776</v>
      </c>
      <c r="B266">
        <v>126.45649</v>
      </c>
      <c r="C266">
        <v>827.46002199999998</v>
      </c>
      <c r="D266">
        <v>60.475085999999997</v>
      </c>
      <c r="E266">
        <v>144.820007</v>
      </c>
      <c r="F266">
        <v>80.302597000000006</v>
      </c>
      <c r="G266" s="86">
        <v>72.816999999999993</v>
      </c>
      <c r="H266">
        <f t="shared" si="76"/>
        <v>9208.1822323299984</v>
      </c>
      <c r="I266">
        <f t="shared" si="77"/>
        <v>60253.156421973996</v>
      </c>
      <c r="J266">
        <f t="shared" si="78"/>
        <v>4403.614337261999</v>
      </c>
      <c r="K266">
        <f t="shared" si="79"/>
        <v>10545.358449718999</v>
      </c>
      <c r="L266">
        <f t="shared" si="80"/>
        <v>5847.3942057489994</v>
      </c>
      <c r="M266" s="180">
        <f t="shared" si="81"/>
        <v>-1.3941570707763038E-2</v>
      </c>
      <c r="N266" s="178">
        <f t="shared" si="82"/>
        <v>-4.274054420265681E-3</v>
      </c>
      <c r="O266" s="178">
        <f t="shared" si="83"/>
        <v>-1.2610335719216981E-2</v>
      </c>
      <c r="P266" s="178">
        <f t="shared" si="84"/>
        <v>-6.9667662556961761E-3</v>
      </c>
      <c r="Q266" s="179">
        <f t="shared" si="85"/>
        <v>-1.9599086942406672E-2</v>
      </c>
      <c r="R266" s="187">
        <f t="shared" si="86"/>
        <v>-1.3844837072257754E-2</v>
      </c>
      <c r="S266" s="187">
        <f t="shared" si="87"/>
        <v>-4.2649336485237714E-3</v>
      </c>
      <c r="T266" s="187">
        <f t="shared" si="88"/>
        <v>-1.253115860186817E-2</v>
      </c>
      <c r="U266" s="187">
        <f t="shared" si="89"/>
        <v>-6.9425545979462083E-3</v>
      </c>
      <c r="V266" s="187">
        <f t="shared" si="90"/>
        <v>-1.9408273461258459E-2</v>
      </c>
      <c r="W266" s="188">
        <f t="shared" si="91"/>
        <v>-1.1398351476370873E-2</v>
      </c>
    </row>
    <row r="267" spans="1:23" x14ac:dyDescent="0.2">
      <c r="A267" s="186">
        <v>42779</v>
      </c>
      <c r="B267">
        <v>127.57634</v>
      </c>
      <c r="C267">
        <v>836.53002900000001</v>
      </c>
      <c r="D267">
        <v>61.155425999999999</v>
      </c>
      <c r="E267">
        <v>143.199997</v>
      </c>
      <c r="F267">
        <v>80.612960999999999</v>
      </c>
      <c r="G267" s="86">
        <v>72.605999999999995</v>
      </c>
      <c r="H267">
        <f t="shared" si="76"/>
        <v>9262.8077420399986</v>
      </c>
      <c r="I267">
        <f t="shared" si="77"/>
        <v>60737.099285573997</v>
      </c>
      <c r="J267">
        <f t="shared" si="78"/>
        <v>4440.2508601559994</v>
      </c>
      <c r="K267">
        <f t="shared" si="79"/>
        <v>10397.178982181998</v>
      </c>
      <c r="L267">
        <f t="shared" si="80"/>
        <v>5852.9846463659997</v>
      </c>
      <c r="M267" s="180">
        <f t="shared" si="81"/>
        <v>5.9147527055817984E-3</v>
      </c>
      <c r="N267" s="178">
        <f t="shared" si="82"/>
        <v>7.999742485534693E-3</v>
      </c>
      <c r="O267" s="178">
        <f t="shared" si="83"/>
        <v>8.2852308695947566E-3</v>
      </c>
      <c r="P267" s="178">
        <f t="shared" si="84"/>
        <v>-1.4151288101170487E-2</v>
      </c>
      <c r="Q267" s="179">
        <f t="shared" si="85"/>
        <v>9.5560000459448422E-4</v>
      </c>
      <c r="R267" s="187">
        <f t="shared" si="86"/>
        <v>5.9322793936689919E-3</v>
      </c>
      <c r="S267" s="187">
        <f t="shared" si="87"/>
        <v>8.031825921463424E-3</v>
      </c>
      <c r="T267" s="187">
        <f t="shared" si="88"/>
        <v>8.3196483815563965E-3</v>
      </c>
      <c r="U267" s="187">
        <f t="shared" si="89"/>
        <v>-1.4051629277803136E-2</v>
      </c>
      <c r="V267" s="187">
        <f t="shared" si="90"/>
        <v>9.5605673575143455E-4</v>
      </c>
      <c r="W267" s="188">
        <f t="shared" si="91"/>
        <v>1.8376362309274223E-3</v>
      </c>
    </row>
    <row r="268" spans="1:23" x14ac:dyDescent="0.2">
      <c r="A268" s="186">
        <v>42780</v>
      </c>
      <c r="B268">
        <v>129.232193</v>
      </c>
      <c r="C268">
        <v>836.39001499999995</v>
      </c>
      <c r="D268">
        <v>61.383595</v>
      </c>
      <c r="E268">
        <v>140.820007</v>
      </c>
      <c r="F268">
        <v>80.202194000000006</v>
      </c>
      <c r="G268" s="86">
        <v>71.165000000000006</v>
      </c>
      <c r="H268">
        <f t="shared" si="76"/>
        <v>9196.809014845001</v>
      </c>
      <c r="I268">
        <f t="shared" si="77"/>
        <v>59521.695417474999</v>
      </c>
      <c r="J268">
        <f t="shared" si="78"/>
        <v>4368.363538175</v>
      </c>
      <c r="K268">
        <f t="shared" si="79"/>
        <v>10021.455798155001</v>
      </c>
      <c r="L268">
        <f t="shared" si="80"/>
        <v>5707.5891360100013</v>
      </c>
      <c r="M268" s="180">
        <f t="shared" si="81"/>
        <v>-7.1506369045893888E-3</v>
      </c>
      <c r="N268" s="178">
        <f t="shared" si="82"/>
        <v>-2.0213827274752363E-2</v>
      </c>
      <c r="O268" s="178">
        <f t="shared" si="83"/>
        <v>-1.6322412299655795E-2</v>
      </c>
      <c r="P268" s="178">
        <f t="shared" si="84"/>
        <v>-3.6806143298371841E-2</v>
      </c>
      <c r="Q268" s="179">
        <f t="shared" si="85"/>
        <v>-2.5155010450843115E-2</v>
      </c>
      <c r="R268" s="187">
        <f t="shared" si="86"/>
        <v>-7.1251319290000044E-3</v>
      </c>
      <c r="S268" s="187">
        <f t="shared" si="87"/>
        <v>-2.0010897497498292E-2</v>
      </c>
      <c r="T268" s="187">
        <f t="shared" si="88"/>
        <v>-1.6189923552759295E-2</v>
      </c>
      <c r="U268" s="187">
        <f t="shared" si="89"/>
        <v>-3.6137031465062544E-2</v>
      </c>
      <c r="V268" s="187">
        <f t="shared" si="90"/>
        <v>-2.4841259483957726E-2</v>
      </c>
      <c r="W268" s="188">
        <f t="shared" si="91"/>
        <v>-2.086084878565557E-2</v>
      </c>
    </row>
    <row r="269" spans="1:23" x14ac:dyDescent="0.2">
      <c r="A269" s="186">
        <v>42781</v>
      </c>
      <c r="B269">
        <v>129.701187</v>
      </c>
      <c r="C269">
        <v>842.70001200000002</v>
      </c>
      <c r="D269">
        <v>61.345562000000001</v>
      </c>
      <c r="E269">
        <v>142.270004</v>
      </c>
      <c r="F269">
        <v>83.178039999999996</v>
      </c>
      <c r="G269" s="86">
        <v>71.233000000000004</v>
      </c>
      <c r="H269">
        <f t="shared" si="76"/>
        <v>9239.0046535710007</v>
      </c>
      <c r="I269">
        <f t="shared" si="77"/>
        <v>60028.049954796006</v>
      </c>
      <c r="J269">
        <f t="shared" si="78"/>
        <v>4369.8284179460006</v>
      </c>
      <c r="K269">
        <f t="shared" si="79"/>
        <v>10134.319194932001</v>
      </c>
      <c r="L269">
        <f t="shared" si="80"/>
        <v>5925.0213233200002</v>
      </c>
      <c r="M269" s="180">
        <f t="shared" si="81"/>
        <v>4.5775806987833735E-3</v>
      </c>
      <c r="N269" s="178">
        <f t="shared" si="82"/>
        <v>8.4710772692136206E-3</v>
      </c>
      <c r="O269" s="178">
        <f t="shared" si="83"/>
        <v>3.3528212519915877E-4</v>
      </c>
      <c r="P269" s="178">
        <f t="shared" si="84"/>
        <v>1.1199229645067976E-2</v>
      </c>
      <c r="Q269" s="179">
        <f t="shared" si="85"/>
        <v>3.738756924007855E-2</v>
      </c>
      <c r="R269" s="187">
        <f t="shared" si="86"/>
        <v>4.5880738262466672E-3</v>
      </c>
      <c r="S269" s="187">
        <f t="shared" si="87"/>
        <v>8.507058372069597E-3</v>
      </c>
      <c r="T269" s="187">
        <f t="shared" si="88"/>
        <v>3.3533833853319564E-4</v>
      </c>
      <c r="U269" s="187">
        <f t="shared" si="89"/>
        <v>1.1262175780666404E-2</v>
      </c>
      <c r="V269" s="187">
        <f t="shared" si="90"/>
        <v>3.8095276679638329E-2</v>
      </c>
      <c r="W269" s="188">
        <f t="shared" si="91"/>
        <v>1.2557584599430838E-2</v>
      </c>
    </row>
    <row r="270" spans="1:23" x14ac:dyDescent="0.2">
      <c r="A270" s="186">
        <v>42782</v>
      </c>
      <c r="B270">
        <v>129.54804999999999</v>
      </c>
      <c r="C270">
        <v>844.14001499999995</v>
      </c>
      <c r="D270">
        <v>61.336044000000001</v>
      </c>
      <c r="E270">
        <v>142.009995</v>
      </c>
      <c r="F270">
        <v>82.876807999999997</v>
      </c>
      <c r="G270" s="86">
        <v>71.972999999999999</v>
      </c>
      <c r="H270">
        <f t="shared" si="76"/>
        <v>9323.9618026499993</v>
      </c>
      <c r="I270">
        <f t="shared" si="77"/>
        <v>60755.289299594995</v>
      </c>
      <c r="J270">
        <f t="shared" si="78"/>
        <v>4414.5390948120003</v>
      </c>
      <c r="K270">
        <f t="shared" si="79"/>
        <v>10220.885370135</v>
      </c>
      <c r="L270">
        <f t="shared" si="80"/>
        <v>5964.8925021839996</v>
      </c>
      <c r="M270" s="180">
        <f t="shared" si="81"/>
        <v>9.1534661190170469E-3</v>
      </c>
      <c r="N270" s="178">
        <f t="shared" si="82"/>
        <v>1.2042192865601924E-2</v>
      </c>
      <c r="O270" s="178">
        <f t="shared" si="83"/>
        <v>1.0179688611541098E-2</v>
      </c>
      <c r="P270" s="178">
        <f t="shared" si="84"/>
        <v>8.505608166614444E-3</v>
      </c>
      <c r="Q270" s="179">
        <f t="shared" si="85"/>
        <v>6.7067480725373323E-3</v>
      </c>
      <c r="R270" s="187">
        <f t="shared" si="86"/>
        <v>9.1954872050163394E-3</v>
      </c>
      <c r="S270" s="187">
        <f t="shared" si="87"/>
        <v>1.2114991997018643E-2</v>
      </c>
      <c r="T270" s="187">
        <f t="shared" si="88"/>
        <v>1.0231677903503471E-2</v>
      </c>
      <c r="U270" s="187">
        <f t="shared" si="89"/>
        <v>8.5418836271004186E-3</v>
      </c>
      <c r="V270" s="187">
        <f t="shared" si="90"/>
        <v>6.7292886705862748E-3</v>
      </c>
      <c r="W270" s="188">
        <f t="shared" si="91"/>
        <v>9.3626658806450318E-3</v>
      </c>
    </row>
    <row r="271" spans="1:23" x14ac:dyDescent="0.2">
      <c r="A271" s="186">
        <v>42783</v>
      </c>
      <c r="B271">
        <v>129.90220600000001</v>
      </c>
      <c r="C271">
        <v>845.07000700000003</v>
      </c>
      <c r="D271">
        <v>61.431122000000002</v>
      </c>
      <c r="E271">
        <v>142.220001</v>
      </c>
      <c r="F271">
        <v>83.150665000000004</v>
      </c>
      <c r="G271" s="86">
        <v>72.563999999999993</v>
      </c>
      <c r="H271">
        <f t="shared" si="76"/>
        <v>9426.2236761839995</v>
      </c>
      <c r="I271">
        <f t="shared" si="77"/>
        <v>61321.659987947998</v>
      </c>
      <c r="J271">
        <f t="shared" si="78"/>
        <v>4457.6879368079999</v>
      </c>
      <c r="K271">
        <f t="shared" si="79"/>
        <v>10320.052152563998</v>
      </c>
      <c r="L271">
        <f t="shared" si="80"/>
        <v>6033.7448550599993</v>
      </c>
      <c r="M271" s="180">
        <f t="shared" si="81"/>
        <v>1.090793342813272E-2</v>
      </c>
      <c r="N271" s="178">
        <f t="shared" si="82"/>
        <v>9.2789794524977265E-3</v>
      </c>
      <c r="O271" s="178">
        <f t="shared" si="83"/>
        <v>9.7267984772105281E-3</v>
      </c>
      <c r="P271" s="178">
        <f t="shared" si="84"/>
        <v>9.6556014317024843E-3</v>
      </c>
      <c r="Q271" s="179">
        <f t="shared" si="85"/>
        <v>1.1476821338773363E-2</v>
      </c>
      <c r="R271" s="187">
        <f t="shared" si="86"/>
        <v>1.096764183492643E-2</v>
      </c>
      <c r="S271" s="187">
        <f t="shared" si="87"/>
        <v>9.3221626443111775E-3</v>
      </c>
      <c r="T271" s="187">
        <f t="shared" si="88"/>
        <v>9.7742575315979182E-3</v>
      </c>
      <c r="U271" s="187">
        <f t="shared" si="89"/>
        <v>9.7023671470535394E-3</v>
      </c>
      <c r="V271" s="187">
        <f t="shared" si="90"/>
        <v>1.1542932726916698E-2</v>
      </c>
      <c r="W271" s="188">
        <f t="shared" si="91"/>
        <v>1.0261872376961152E-2</v>
      </c>
    </row>
    <row r="272" spans="1:23" x14ac:dyDescent="0.2">
      <c r="A272" s="186">
        <v>42787</v>
      </c>
      <c r="B272">
        <v>130.84021000000001</v>
      </c>
      <c r="C272">
        <v>856.44000200000005</v>
      </c>
      <c r="D272">
        <v>61.307537000000004</v>
      </c>
      <c r="E272">
        <v>142.60000600000001</v>
      </c>
      <c r="F272">
        <v>83.680107000000007</v>
      </c>
      <c r="G272" s="86">
        <v>71.665999999999997</v>
      </c>
      <c r="H272">
        <f t="shared" si="76"/>
        <v>9376.7944898599999</v>
      </c>
      <c r="I272">
        <f t="shared" si="77"/>
        <v>61377.629183331999</v>
      </c>
      <c r="J272">
        <f t="shared" si="78"/>
        <v>4393.6659466419997</v>
      </c>
      <c r="K272">
        <f t="shared" si="79"/>
        <v>10219.572029995999</v>
      </c>
      <c r="L272">
        <f t="shared" si="80"/>
        <v>5997.018548262</v>
      </c>
      <c r="M272" s="180">
        <f t="shared" si="81"/>
        <v>-5.2575921321475916E-3</v>
      </c>
      <c r="N272" s="178">
        <f t="shared" si="82"/>
        <v>9.1229867171851531E-4</v>
      </c>
      <c r="O272" s="178">
        <f t="shared" si="83"/>
        <v>-1.4466285613145538E-2</v>
      </c>
      <c r="P272" s="178">
        <f t="shared" si="84"/>
        <v>-9.7841054191719068E-3</v>
      </c>
      <c r="Q272" s="179">
        <f t="shared" si="85"/>
        <v>-6.1054181935520707E-3</v>
      </c>
      <c r="R272" s="187">
        <f t="shared" si="86"/>
        <v>-5.2437951847976866E-3</v>
      </c>
      <c r="S272" s="187">
        <f t="shared" si="87"/>
        <v>9.1271494272987899E-4</v>
      </c>
      <c r="T272" s="187">
        <f t="shared" si="88"/>
        <v>-1.436215165206119E-2</v>
      </c>
      <c r="U272" s="187">
        <f t="shared" si="89"/>
        <v>-9.7363967819711437E-3</v>
      </c>
      <c r="V272" s="187">
        <f t="shared" si="90"/>
        <v>-6.0868180011291028E-3</v>
      </c>
      <c r="W272" s="188">
        <f t="shared" si="91"/>
        <v>-6.903289335445849E-3</v>
      </c>
    </row>
    <row r="273" spans="1:23" x14ac:dyDescent="0.2">
      <c r="A273" s="186">
        <v>42788</v>
      </c>
      <c r="B273">
        <v>131.23260500000001</v>
      </c>
      <c r="C273">
        <v>855.60998500000005</v>
      </c>
      <c r="D273">
        <v>61.183948999999998</v>
      </c>
      <c r="E273">
        <v>143.86000100000001</v>
      </c>
      <c r="F273">
        <v>83.470168999999999</v>
      </c>
      <c r="G273" s="86">
        <v>72.241</v>
      </c>
      <c r="H273">
        <f t="shared" si="76"/>
        <v>9480.3746178050005</v>
      </c>
      <c r="I273">
        <f t="shared" si="77"/>
        <v>61810.120926385003</v>
      </c>
      <c r="J273">
        <f t="shared" si="78"/>
        <v>4419.9896597090001</v>
      </c>
      <c r="K273">
        <f t="shared" si="79"/>
        <v>10392.590332241001</v>
      </c>
      <c r="L273">
        <f t="shared" si="80"/>
        <v>6029.9684787289998</v>
      </c>
      <c r="M273" s="180">
        <f t="shared" si="81"/>
        <v>1.0985866341045267E-2</v>
      </c>
      <c r="N273" s="178">
        <f t="shared" si="82"/>
        <v>7.0216968755242096E-3</v>
      </c>
      <c r="O273" s="178">
        <f t="shared" si="83"/>
        <v>5.9734104701663453E-3</v>
      </c>
      <c r="P273" s="178">
        <f t="shared" si="84"/>
        <v>1.678837600309805E-2</v>
      </c>
      <c r="Q273" s="179">
        <f t="shared" si="85"/>
        <v>5.4793462122536577E-3</v>
      </c>
      <c r="R273" s="187">
        <f t="shared" si="86"/>
        <v>1.104643255827047E-2</v>
      </c>
      <c r="S273" s="187">
        <f t="shared" si="87"/>
        <v>7.0464067903498228E-3</v>
      </c>
      <c r="T273" s="187">
        <f t="shared" si="88"/>
        <v>5.9912868631078267E-3</v>
      </c>
      <c r="U273" s="187">
        <f t="shared" si="89"/>
        <v>1.693009274137575E-2</v>
      </c>
      <c r="V273" s="187">
        <f t="shared" si="90"/>
        <v>5.4943852852596354E-3</v>
      </c>
      <c r="W273" s="188">
        <f t="shared" si="91"/>
        <v>9.3017208476727023E-3</v>
      </c>
    </row>
    <row r="274" spans="1:23" x14ac:dyDescent="0.2">
      <c r="A274" s="186">
        <v>42789</v>
      </c>
      <c r="B274">
        <v>130.67746</v>
      </c>
      <c r="C274">
        <v>852.19000200000005</v>
      </c>
      <c r="D274">
        <v>61.431122000000002</v>
      </c>
      <c r="E274">
        <v>142.779999</v>
      </c>
      <c r="F274">
        <v>83.187172000000004</v>
      </c>
      <c r="G274" s="86">
        <v>72.537000000000006</v>
      </c>
      <c r="H274">
        <f t="shared" si="76"/>
        <v>9478.9509160200014</v>
      </c>
      <c r="I274">
        <f t="shared" si="77"/>
        <v>61815.306175074009</v>
      </c>
      <c r="J274">
        <f t="shared" si="78"/>
        <v>4456.0292965140006</v>
      </c>
      <c r="K274">
        <f t="shared" si="79"/>
        <v>10356.832787463001</v>
      </c>
      <c r="L274">
        <f t="shared" si="80"/>
        <v>6034.1478953640008</v>
      </c>
      <c r="M274" s="180">
        <f t="shared" si="81"/>
        <v>-1.5018485601033093E-4</v>
      </c>
      <c r="N274" s="178">
        <f t="shared" si="82"/>
        <v>8.388644332505313E-5</v>
      </c>
      <c r="O274" s="178">
        <f t="shared" si="83"/>
        <v>8.120720570486668E-3</v>
      </c>
      <c r="P274" s="178">
        <f t="shared" si="84"/>
        <v>-3.4466095726176428E-3</v>
      </c>
      <c r="Q274" s="179">
        <f t="shared" si="85"/>
        <v>6.9286745462362174E-4</v>
      </c>
      <c r="R274" s="187">
        <f t="shared" si="86"/>
        <v>-1.5017357882939544E-4</v>
      </c>
      <c r="S274" s="187">
        <f t="shared" si="87"/>
        <v>8.3889961891212524E-5</v>
      </c>
      <c r="T274" s="187">
        <f t="shared" si="88"/>
        <v>8.1537830582556845E-3</v>
      </c>
      <c r="U274" s="187">
        <f t="shared" si="89"/>
        <v>-3.4406768317489763E-3</v>
      </c>
      <c r="V274" s="187">
        <f t="shared" si="90"/>
        <v>6.9310754272498311E-4</v>
      </c>
      <c r="W274" s="188">
        <f t="shared" si="91"/>
        <v>1.0679860304587017E-3</v>
      </c>
    </row>
    <row r="275" spans="1:23" x14ac:dyDescent="0.2">
      <c r="A275" s="186">
        <v>42790</v>
      </c>
      <c r="B275">
        <v>130.80192600000001</v>
      </c>
      <c r="C275">
        <v>845.23999000000003</v>
      </c>
      <c r="D275">
        <v>61.431122000000002</v>
      </c>
      <c r="E275">
        <v>143.25</v>
      </c>
      <c r="F275">
        <v>83.114159000000001</v>
      </c>
      <c r="G275" s="86">
        <v>72.918999999999997</v>
      </c>
      <c r="H275">
        <f t="shared" si="76"/>
        <v>9537.9456419939997</v>
      </c>
      <c r="I275">
        <f t="shared" si="77"/>
        <v>61634.054830809997</v>
      </c>
      <c r="J275">
        <f t="shared" si="78"/>
        <v>4479.4959851180001</v>
      </c>
      <c r="K275">
        <f t="shared" si="79"/>
        <v>10445.64675</v>
      </c>
      <c r="L275">
        <f t="shared" si="80"/>
        <v>6060.6013601209997</v>
      </c>
      <c r="M275" s="180">
        <f t="shared" si="81"/>
        <v>6.2044734845650906E-3</v>
      </c>
      <c r="N275" s="178">
        <f t="shared" si="82"/>
        <v>-2.9364505903867149E-3</v>
      </c>
      <c r="O275" s="178">
        <f t="shared" si="83"/>
        <v>5.2524595510414496E-3</v>
      </c>
      <c r="P275" s="178">
        <f t="shared" si="84"/>
        <v>8.5388380753579404E-3</v>
      </c>
      <c r="Q275" s="179">
        <f t="shared" si="85"/>
        <v>4.3743787292919514E-3</v>
      </c>
      <c r="R275" s="187">
        <f t="shared" si="86"/>
        <v>6.2237610993737397E-3</v>
      </c>
      <c r="S275" s="187">
        <f t="shared" si="87"/>
        <v>-2.9321434362982834E-3</v>
      </c>
      <c r="T275" s="187">
        <f t="shared" si="88"/>
        <v>5.2662778995545972E-3</v>
      </c>
      <c r="U275" s="187">
        <f t="shared" si="89"/>
        <v>8.575397938693028E-3</v>
      </c>
      <c r="V275" s="187">
        <f t="shared" si="90"/>
        <v>4.38396028995627E-3</v>
      </c>
      <c r="W275" s="188">
        <f t="shared" si="91"/>
        <v>4.3034507582558699E-3</v>
      </c>
    </row>
    <row r="276" spans="1:23" x14ac:dyDescent="0.2">
      <c r="A276" s="186">
        <v>42793</v>
      </c>
      <c r="B276">
        <v>131.06033300000001</v>
      </c>
      <c r="C276">
        <v>848.64001499999995</v>
      </c>
      <c r="D276">
        <v>61.060367999999997</v>
      </c>
      <c r="E276">
        <v>143.41000399999999</v>
      </c>
      <c r="F276">
        <v>82.968102000000002</v>
      </c>
      <c r="G276" s="86">
        <v>72.320999999999998</v>
      </c>
      <c r="H276">
        <f t="shared" si="76"/>
        <v>9478.4143428930001</v>
      </c>
      <c r="I276">
        <f t="shared" si="77"/>
        <v>61374.494524814996</v>
      </c>
      <c r="J276">
        <f t="shared" si="78"/>
        <v>4415.9468741279998</v>
      </c>
      <c r="K276">
        <f t="shared" si="79"/>
        <v>10371.554899283999</v>
      </c>
      <c r="L276">
        <f t="shared" si="80"/>
        <v>6000.3361047420003</v>
      </c>
      <c r="M276" s="180">
        <f t="shared" si="81"/>
        <v>-6.2610818918849261E-3</v>
      </c>
      <c r="N276" s="178">
        <f t="shared" si="82"/>
        <v>-4.220205710713321E-3</v>
      </c>
      <c r="O276" s="178">
        <f t="shared" si="83"/>
        <v>-1.4288258188833463E-2</v>
      </c>
      <c r="P276" s="178">
        <f t="shared" si="84"/>
        <v>-7.1183595973444086E-3</v>
      </c>
      <c r="Q276" s="179">
        <f t="shared" si="85"/>
        <v>-9.9935443850847783E-3</v>
      </c>
      <c r="R276" s="187">
        <f t="shared" si="86"/>
        <v>-6.2415221616375256E-3</v>
      </c>
      <c r="S276" s="187">
        <f t="shared" si="87"/>
        <v>-4.2113131564605463E-3</v>
      </c>
      <c r="T276" s="187">
        <f t="shared" si="88"/>
        <v>-1.4186665464401872E-2</v>
      </c>
      <c r="U276" s="187">
        <f t="shared" si="89"/>
        <v>-7.0930840846212236E-3</v>
      </c>
      <c r="V276" s="187">
        <f t="shared" si="90"/>
        <v>-9.9437748497281514E-3</v>
      </c>
      <c r="W276" s="188">
        <f t="shared" si="91"/>
        <v>-8.3352719433698631E-3</v>
      </c>
    </row>
    <row r="277" spans="1:23" x14ac:dyDescent="0.2">
      <c r="A277" s="186">
        <v>42794</v>
      </c>
      <c r="B277">
        <v>131.117783</v>
      </c>
      <c r="C277">
        <v>845.03997800000002</v>
      </c>
      <c r="D277">
        <v>60.822701000000002</v>
      </c>
      <c r="E277">
        <v>142.13000500000001</v>
      </c>
      <c r="F277">
        <v>83.132401000000002</v>
      </c>
      <c r="G277" s="86">
        <v>72.293000000000006</v>
      </c>
      <c r="H277">
        <f t="shared" si="76"/>
        <v>9478.8978864190012</v>
      </c>
      <c r="I277">
        <f t="shared" si="77"/>
        <v>61090.475129554005</v>
      </c>
      <c r="J277">
        <f t="shared" si="78"/>
        <v>4397.0555233930008</v>
      </c>
      <c r="K277">
        <f t="shared" si="79"/>
        <v>10275.004451465002</v>
      </c>
      <c r="L277">
        <f t="shared" si="80"/>
        <v>6009.8906654930006</v>
      </c>
      <c r="M277" s="180">
        <f t="shared" si="81"/>
        <v>5.1013932804147097E-5</v>
      </c>
      <c r="N277" s="178">
        <f t="shared" si="82"/>
        <v>-4.6383860670791777E-3</v>
      </c>
      <c r="O277" s="178">
        <f t="shared" si="83"/>
        <v>-4.2871609056093262E-3</v>
      </c>
      <c r="P277" s="178">
        <f t="shared" si="84"/>
        <v>-9.3527594581844613E-3</v>
      </c>
      <c r="Q277" s="179">
        <f t="shared" si="85"/>
        <v>1.5910711678317395E-3</v>
      </c>
      <c r="R277" s="187">
        <f t="shared" si="86"/>
        <v>5.1015234036867216E-5</v>
      </c>
      <c r="S277" s="187">
        <f t="shared" si="87"/>
        <v>-4.6276453673464732E-3</v>
      </c>
      <c r="T277" s="187">
        <f t="shared" si="88"/>
        <v>-4.2779841500537362E-3</v>
      </c>
      <c r="U277" s="187">
        <f t="shared" si="89"/>
        <v>-9.3091584392676879E-3</v>
      </c>
      <c r="V277" s="187">
        <f t="shared" si="90"/>
        <v>1.5923375931307274E-3</v>
      </c>
      <c r="W277" s="188">
        <f t="shared" si="91"/>
        <v>-3.3142870259000607E-3</v>
      </c>
    </row>
    <row r="278" spans="1:23" x14ac:dyDescent="0.2">
      <c r="A278" s="186">
        <v>42795</v>
      </c>
      <c r="B278">
        <v>133.79769899999999</v>
      </c>
      <c r="C278">
        <v>853.080017</v>
      </c>
      <c r="D278">
        <v>61.735340000000001</v>
      </c>
      <c r="E278">
        <v>142.64999399999999</v>
      </c>
      <c r="F278">
        <v>83.670981999999995</v>
      </c>
      <c r="G278" s="86">
        <v>71.668000000000006</v>
      </c>
      <c r="H278">
        <f t="shared" si="76"/>
        <v>9589.0134919320008</v>
      </c>
      <c r="I278">
        <f t="shared" si="77"/>
        <v>61138.538658356003</v>
      </c>
      <c r="J278">
        <f t="shared" si="78"/>
        <v>4424.4483471200001</v>
      </c>
      <c r="K278">
        <f t="shared" si="79"/>
        <v>10223.439769992001</v>
      </c>
      <c r="L278">
        <f t="shared" si="80"/>
        <v>5996.5319379760003</v>
      </c>
      <c r="M278" s="180">
        <f t="shared" si="81"/>
        <v>1.1549962390610782E-2</v>
      </c>
      <c r="N278" s="178">
        <f t="shared" si="82"/>
        <v>7.8645044723484861E-4</v>
      </c>
      <c r="O278" s="178">
        <f t="shared" si="83"/>
        <v>6.2104856891600935E-3</v>
      </c>
      <c r="P278" s="178">
        <f t="shared" si="84"/>
        <v>-5.03109306077381E-3</v>
      </c>
      <c r="Q278" s="179">
        <f t="shared" si="85"/>
        <v>-2.2252645056190993E-3</v>
      </c>
      <c r="R278" s="187">
        <f t="shared" si="86"/>
        <v>1.1616920746743028E-2</v>
      </c>
      <c r="S278" s="187">
        <f t="shared" si="87"/>
        <v>7.8675978047429808E-4</v>
      </c>
      <c r="T278" s="187">
        <f t="shared" si="88"/>
        <v>6.2298107406798253E-3</v>
      </c>
      <c r="U278" s="187">
        <f t="shared" si="89"/>
        <v>-5.0184583098305804E-3</v>
      </c>
      <c r="V278" s="187">
        <f t="shared" si="90"/>
        <v>-2.2227904400494488E-3</v>
      </c>
      <c r="W278" s="188">
        <f t="shared" si="91"/>
        <v>2.2784485036034243E-3</v>
      </c>
    </row>
    <row r="279" spans="1:23" x14ac:dyDescent="0.2">
      <c r="A279" s="186">
        <v>42796</v>
      </c>
      <c r="B279">
        <v>133.003311</v>
      </c>
      <c r="C279">
        <v>848.90997300000004</v>
      </c>
      <c r="D279">
        <v>60.851222999999997</v>
      </c>
      <c r="E279">
        <v>139.529999</v>
      </c>
      <c r="F279">
        <v>82.986358999999993</v>
      </c>
      <c r="G279" s="86">
        <v>72.116</v>
      </c>
      <c r="H279">
        <f t="shared" si="76"/>
        <v>9591.6667760759992</v>
      </c>
      <c r="I279">
        <f t="shared" si="77"/>
        <v>61219.991612868005</v>
      </c>
      <c r="J279">
        <f t="shared" si="78"/>
        <v>4388.3467978680001</v>
      </c>
      <c r="K279">
        <f t="shared" si="79"/>
        <v>10062.345407884</v>
      </c>
      <c r="L279">
        <f t="shared" si="80"/>
        <v>5984.6442656439995</v>
      </c>
      <c r="M279" s="180">
        <f t="shared" si="81"/>
        <v>2.7666215419358309E-4</v>
      </c>
      <c r="N279" s="178">
        <f t="shared" si="82"/>
        <v>1.3313819046904807E-3</v>
      </c>
      <c r="O279" s="178">
        <f t="shared" si="83"/>
        <v>-8.1930308382615856E-3</v>
      </c>
      <c r="P279" s="178">
        <f t="shared" si="84"/>
        <v>-1.5882821119019688E-2</v>
      </c>
      <c r="Q279" s="179">
        <f t="shared" si="85"/>
        <v>-1.9843921883664181E-3</v>
      </c>
      <c r="R279" s="187">
        <f t="shared" si="86"/>
        <v>2.7670042869695419E-4</v>
      </c>
      <c r="S279" s="187">
        <f t="shared" si="87"/>
        <v>1.3322685870390809E-3</v>
      </c>
      <c r="T279" s="187">
        <f t="shared" si="88"/>
        <v>-8.1595594342285787E-3</v>
      </c>
      <c r="U279" s="187">
        <f t="shared" si="89"/>
        <v>-1.5757354249872648E-2</v>
      </c>
      <c r="V279" s="187">
        <f t="shared" si="90"/>
        <v>-1.982424583902625E-3</v>
      </c>
      <c r="W279" s="188">
        <f t="shared" si="91"/>
        <v>-4.8580738504535636E-3</v>
      </c>
    </row>
    <row r="280" spans="1:23" x14ac:dyDescent="0.2">
      <c r="A280" s="186">
        <v>42797</v>
      </c>
      <c r="B280">
        <v>133.78814700000001</v>
      </c>
      <c r="C280">
        <v>849.88000499999998</v>
      </c>
      <c r="D280">
        <v>61.079371999999999</v>
      </c>
      <c r="E280">
        <v>139.13999899999999</v>
      </c>
      <c r="F280">
        <v>82.612091000000007</v>
      </c>
      <c r="G280" s="86">
        <v>71.62</v>
      </c>
      <c r="H280">
        <f t="shared" si="76"/>
        <v>9581.9070881400021</v>
      </c>
      <c r="I280">
        <f t="shared" si="77"/>
        <v>60868.405958100004</v>
      </c>
      <c r="J280">
        <f t="shared" si="78"/>
        <v>4374.50462264</v>
      </c>
      <c r="K280">
        <f t="shared" si="79"/>
        <v>9965.2067283800006</v>
      </c>
      <c r="L280">
        <f t="shared" si="80"/>
        <v>5916.6779574200009</v>
      </c>
      <c r="M280" s="180">
        <f t="shared" si="81"/>
        <v>-1.0180354323114341E-3</v>
      </c>
      <c r="N280" s="178">
        <f t="shared" si="82"/>
        <v>-5.75954199861677E-3</v>
      </c>
      <c r="O280" s="178">
        <f t="shared" si="83"/>
        <v>-3.1592882446802072E-3</v>
      </c>
      <c r="P280" s="178">
        <f t="shared" si="84"/>
        <v>-9.7005805383755701E-3</v>
      </c>
      <c r="Q280" s="179">
        <f t="shared" si="85"/>
        <v>-1.1421764042149526E-2</v>
      </c>
      <c r="R280" s="187">
        <f t="shared" si="86"/>
        <v>-1.0175174100439167E-3</v>
      </c>
      <c r="S280" s="187">
        <f t="shared" si="87"/>
        <v>-5.7429876337013516E-3</v>
      </c>
      <c r="T280" s="187">
        <f t="shared" si="88"/>
        <v>-3.1543029449552758E-3</v>
      </c>
      <c r="U280" s="187">
        <f t="shared" si="89"/>
        <v>-9.653681678218895E-3</v>
      </c>
      <c r="V280" s="187">
        <f t="shared" si="90"/>
        <v>-1.1356783328655343E-2</v>
      </c>
      <c r="W280" s="188">
        <f t="shared" si="91"/>
        <v>-6.185054599114957E-3</v>
      </c>
    </row>
    <row r="281" spans="1:23" x14ac:dyDescent="0.2">
      <c r="A281" s="186">
        <v>42800</v>
      </c>
      <c r="B281">
        <v>133.36700400000001</v>
      </c>
      <c r="C281">
        <v>846.60998500000005</v>
      </c>
      <c r="D281">
        <v>61.098388999999997</v>
      </c>
      <c r="E281">
        <v>141.94000199999999</v>
      </c>
      <c r="F281">
        <v>82.493415999999996</v>
      </c>
      <c r="G281" s="86">
        <v>71.268000000000001</v>
      </c>
      <c r="H281">
        <f t="shared" si="76"/>
        <v>9504.7996410720007</v>
      </c>
      <c r="I281">
        <f t="shared" si="77"/>
        <v>60336.200410980004</v>
      </c>
      <c r="J281">
        <f t="shared" si="78"/>
        <v>4354.3599872519999</v>
      </c>
      <c r="K281">
        <f t="shared" si="79"/>
        <v>10115.780062536</v>
      </c>
      <c r="L281">
        <f t="shared" si="80"/>
        <v>5879.1407714879997</v>
      </c>
      <c r="M281" s="180">
        <f t="shared" si="81"/>
        <v>-8.0797455151070102E-3</v>
      </c>
      <c r="N281" s="178">
        <f t="shared" si="82"/>
        <v>-8.7819924261461155E-3</v>
      </c>
      <c r="O281" s="178">
        <f t="shared" si="83"/>
        <v>-4.6156452304013844E-3</v>
      </c>
      <c r="P281" s="178">
        <f t="shared" si="84"/>
        <v>1.4996888130244914E-2</v>
      </c>
      <c r="Q281" s="179">
        <f t="shared" si="85"/>
        <v>-6.3645116128899608E-3</v>
      </c>
      <c r="R281" s="187">
        <f t="shared" si="86"/>
        <v>-8.0471921047367591E-3</v>
      </c>
      <c r="S281" s="187">
        <f t="shared" si="87"/>
        <v>-8.7435433660995581E-3</v>
      </c>
      <c r="T281" s="187">
        <f t="shared" si="88"/>
        <v>-4.6050095098180222E-3</v>
      </c>
      <c r="U281" s="187">
        <f t="shared" si="89"/>
        <v>1.5109905720990196E-2</v>
      </c>
      <c r="V281" s="187">
        <f t="shared" si="90"/>
        <v>-6.3443010084614244E-3</v>
      </c>
      <c r="W281" s="188">
        <f t="shared" si="91"/>
        <v>-2.5260280536251144E-3</v>
      </c>
    </row>
    <row r="282" spans="1:23" x14ac:dyDescent="0.2">
      <c r="A282" s="186">
        <v>42801</v>
      </c>
      <c r="B282">
        <v>133.53930700000001</v>
      </c>
      <c r="C282">
        <v>846.02002000000005</v>
      </c>
      <c r="D282">
        <v>61.221981</v>
      </c>
      <c r="E282">
        <v>141.429993</v>
      </c>
      <c r="F282">
        <v>82.420379999999994</v>
      </c>
      <c r="G282" s="86">
        <v>70.974000000000004</v>
      </c>
      <c r="H282">
        <f t="shared" si="76"/>
        <v>9477.8187750180005</v>
      </c>
      <c r="I282">
        <f t="shared" si="77"/>
        <v>60045.424899480007</v>
      </c>
      <c r="J282">
        <f t="shared" si="78"/>
        <v>4345.1688794940001</v>
      </c>
      <c r="K282">
        <f t="shared" si="79"/>
        <v>10037.852323182</v>
      </c>
      <c r="L282">
        <f t="shared" si="80"/>
        <v>5849.7040501199999</v>
      </c>
      <c r="M282" s="180">
        <f t="shared" si="81"/>
        <v>-2.8426936296927587E-3</v>
      </c>
      <c r="N282" s="178">
        <f t="shared" si="82"/>
        <v>-4.8309046542784938E-3</v>
      </c>
      <c r="O282" s="178">
        <f t="shared" si="83"/>
        <v>-2.1130135478617711E-3</v>
      </c>
      <c r="P282" s="178">
        <f t="shared" si="84"/>
        <v>-7.7334076794084144E-3</v>
      </c>
      <c r="Q282" s="179">
        <f t="shared" si="85"/>
        <v>-5.019553693957542E-3</v>
      </c>
      <c r="R282" s="187">
        <f t="shared" si="86"/>
        <v>-2.8386570020277856E-3</v>
      </c>
      <c r="S282" s="187">
        <f t="shared" si="87"/>
        <v>-4.8192546020362414E-3</v>
      </c>
      <c r="T282" s="187">
        <f t="shared" si="88"/>
        <v>-2.1107827062778629E-3</v>
      </c>
      <c r="U282" s="187">
        <f t="shared" si="89"/>
        <v>-7.7035818169482184E-3</v>
      </c>
      <c r="V282" s="187">
        <f t="shared" si="90"/>
        <v>-5.0069767866009786E-3</v>
      </c>
      <c r="W282" s="188">
        <f t="shared" si="91"/>
        <v>-4.4958505827782172E-3</v>
      </c>
    </row>
    <row r="283" spans="1:23" x14ac:dyDescent="0.2">
      <c r="A283" s="186">
        <v>42802</v>
      </c>
      <c r="B283">
        <v>133.04158000000001</v>
      </c>
      <c r="C283">
        <v>850.5</v>
      </c>
      <c r="D283">
        <v>61.782856000000002</v>
      </c>
      <c r="E283">
        <v>140.320007</v>
      </c>
      <c r="F283">
        <v>82.283469999999994</v>
      </c>
      <c r="G283" s="86">
        <v>71.691000000000003</v>
      </c>
      <c r="H283">
        <f t="shared" si="76"/>
        <v>9537.8839117800017</v>
      </c>
      <c r="I283">
        <f t="shared" si="77"/>
        <v>60973.195500000002</v>
      </c>
      <c r="J283">
        <f t="shared" si="78"/>
        <v>4429.274729496</v>
      </c>
      <c r="K283">
        <f t="shared" si="79"/>
        <v>10059.681621837</v>
      </c>
      <c r="L283">
        <f t="shared" si="80"/>
        <v>5898.9842477699995</v>
      </c>
      <c r="M283" s="180">
        <f t="shared" si="81"/>
        <v>6.3174459044121715E-3</v>
      </c>
      <c r="N283" s="178">
        <f t="shared" si="82"/>
        <v>1.5332992129782719E-2</v>
      </c>
      <c r="O283" s="178">
        <f t="shared" si="83"/>
        <v>1.9171227197513685E-2</v>
      </c>
      <c r="P283" s="178">
        <f t="shared" si="84"/>
        <v>2.1723368945838072E-3</v>
      </c>
      <c r="Q283" s="179">
        <f t="shared" si="85"/>
        <v>8.3891044542992958E-3</v>
      </c>
      <c r="R283" s="187">
        <f t="shared" si="86"/>
        <v>6.33744305391481E-3</v>
      </c>
      <c r="S283" s="187">
        <f t="shared" si="87"/>
        <v>1.5451145563098994E-2</v>
      </c>
      <c r="T283" s="187">
        <f t="shared" si="88"/>
        <v>1.9356175176278561E-2</v>
      </c>
      <c r="U283" s="187">
        <f t="shared" si="89"/>
        <v>2.1746981278641252E-3</v>
      </c>
      <c r="V283" s="187">
        <f t="shared" si="90"/>
        <v>8.4243915978943606E-3</v>
      </c>
      <c r="W283" s="188">
        <f t="shared" si="91"/>
        <v>1.0348770703810172E-2</v>
      </c>
    </row>
    <row r="284" spans="1:23" x14ac:dyDescent="0.2">
      <c r="A284" s="186">
        <v>42803</v>
      </c>
      <c r="B284">
        <v>132.73529099999999</v>
      </c>
      <c r="C284">
        <v>853</v>
      </c>
      <c r="D284">
        <v>61.535693999999999</v>
      </c>
      <c r="E284">
        <v>140.529999</v>
      </c>
      <c r="F284">
        <v>82.466042000000002</v>
      </c>
      <c r="G284" s="86">
        <v>72.096999999999994</v>
      </c>
      <c r="H284">
        <f t="shared" si="76"/>
        <v>9569.8162752269982</v>
      </c>
      <c r="I284">
        <f t="shared" si="77"/>
        <v>61498.740999999995</v>
      </c>
      <c r="J284">
        <f t="shared" si="78"/>
        <v>4436.538930318</v>
      </c>
      <c r="K284">
        <f t="shared" si="79"/>
        <v>10131.791337903</v>
      </c>
      <c r="L284">
        <f t="shared" si="80"/>
        <v>5945.5542300739999</v>
      </c>
      <c r="M284" s="180">
        <f t="shared" si="81"/>
        <v>3.3423586158250287E-3</v>
      </c>
      <c r="N284" s="178">
        <f t="shared" si="82"/>
        <v>8.5823534900825692E-3</v>
      </c>
      <c r="O284" s="178">
        <f t="shared" si="83"/>
        <v>1.6386995545585971E-3</v>
      </c>
      <c r="P284" s="178">
        <f t="shared" si="84"/>
        <v>7.1426213212086587E-3</v>
      </c>
      <c r="Q284" s="179">
        <f t="shared" si="85"/>
        <v>7.8635773551495036E-3</v>
      </c>
      <c r="R284" s="187">
        <f t="shared" si="86"/>
        <v>3.34795052470262E-3</v>
      </c>
      <c r="S284" s="187">
        <f t="shared" si="87"/>
        <v>8.6192874703441263E-3</v>
      </c>
      <c r="T284" s="187">
        <f t="shared" si="88"/>
        <v>1.6400429563841036E-3</v>
      </c>
      <c r="U284" s="187">
        <f t="shared" si="89"/>
        <v>7.1681906820457867E-3</v>
      </c>
      <c r="V284" s="187">
        <f t="shared" si="90"/>
        <v>7.8945764809603136E-3</v>
      </c>
      <c r="W284" s="188">
        <f t="shared" si="91"/>
        <v>5.734009622887391E-3</v>
      </c>
    </row>
    <row r="285" spans="1:23" x14ac:dyDescent="0.2">
      <c r="A285" s="186">
        <v>42804</v>
      </c>
      <c r="B285">
        <v>133.17559800000001</v>
      </c>
      <c r="C285">
        <v>852.46002199999998</v>
      </c>
      <c r="D285">
        <v>61.725811</v>
      </c>
      <c r="E285">
        <v>140.88999899999999</v>
      </c>
      <c r="F285">
        <v>83.132401000000002</v>
      </c>
      <c r="G285" s="86">
        <v>71.733999999999995</v>
      </c>
      <c r="H285">
        <f t="shared" si="76"/>
        <v>9553.2183469320007</v>
      </c>
      <c r="I285">
        <f t="shared" si="77"/>
        <v>61150.367218147992</v>
      </c>
      <c r="J285">
        <f t="shared" si="78"/>
        <v>4427.8393262740001</v>
      </c>
      <c r="K285">
        <f t="shared" si="79"/>
        <v>10106.603188265999</v>
      </c>
      <c r="L285">
        <f t="shared" si="80"/>
        <v>5963.419653334</v>
      </c>
      <c r="M285" s="180">
        <f t="shared" si="81"/>
        <v>-1.7359098899247785E-3</v>
      </c>
      <c r="N285" s="178">
        <f t="shared" si="82"/>
        <v>-5.6808357403143319E-3</v>
      </c>
      <c r="O285" s="178">
        <f t="shared" si="83"/>
        <v>-1.9628239195669853E-3</v>
      </c>
      <c r="P285" s="178">
        <f t="shared" si="84"/>
        <v>-2.489146321324567E-3</v>
      </c>
      <c r="Q285" s="179">
        <f t="shared" si="85"/>
        <v>3.0003318232010292E-3</v>
      </c>
      <c r="R285" s="187">
        <f t="shared" si="86"/>
        <v>-1.7344040698005737E-3</v>
      </c>
      <c r="S285" s="187">
        <f t="shared" si="87"/>
        <v>-5.6647303048366826E-3</v>
      </c>
      <c r="T285" s="187">
        <f t="shared" si="88"/>
        <v>-1.960898840433782E-3</v>
      </c>
      <c r="U285" s="187">
        <f t="shared" si="89"/>
        <v>-2.4860509654173212E-3</v>
      </c>
      <c r="V285" s="187">
        <f t="shared" si="90"/>
        <v>3.0048373235976376E-3</v>
      </c>
      <c r="W285" s="188">
        <f t="shared" si="91"/>
        <v>-1.7682493713781443E-3</v>
      </c>
    </row>
    <row r="286" spans="1:23" x14ac:dyDescent="0.2">
      <c r="A286" s="186">
        <v>42807</v>
      </c>
      <c r="B286">
        <v>133.233002</v>
      </c>
      <c r="C286">
        <v>854.59002699999996</v>
      </c>
      <c r="D286">
        <v>61.516677999999999</v>
      </c>
      <c r="E286">
        <v>143.520004</v>
      </c>
      <c r="F286">
        <v>83.351485999999994</v>
      </c>
      <c r="G286" s="86">
        <v>71.876999999999995</v>
      </c>
      <c r="H286">
        <f t="shared" si="76"/>
        <v>9576.3884847539994</v>
      </c>
      <c r="I286">
        <f t="shared" si="77"/>
        <v>61425.367370678992</v>
      </c>
      <c r="J286">
        <f t="shared" si="78"/>
        <v>4421.6342646059993</v>
      </c>
      <c r="K286">
        <f t="shared" si="79"/>
        <v>10315.787327508</v>
      </c>
      <c r="L286">
        <f t="shared" si="80"/>
        <v>5991.0547592219991</v>
      </c>
      <c r="M286" s="180">
        <f t="shared" si="81"/>
        <v>2.422438616377471E-3</v>
      </c>
      <c r="N286" s="178">
        <f t="shared" si="82"/>
        <v>4.4870318720953636E-3</v>
      </c>
      <c r="O286" s="178">
        <f t="shared" si="83"/>
        <v>-1.4023574670712976E-3</v>
      </c>
      <c r="P286" s="178">
        <f t="shared" si="84"/>
        <v>2.0486480774417767E-2</v>
      </c>
      <c r="Q286" s="179">
        <f t="shared" si="85"/>
        <v>4.623399433752136E-3</v>
      </c>
      <c r="R286" s="187">
        <f t="shared" si="86"/>
        <v>2.4253750914674426E-3</v>
      </c>
      <c r="S286" s="187">
        <f t="shared" si="87"/>
        <v>4.4971136730866E-3</v>
      </c>
      <c r="T286" s="187">
        <f t="shared" si="88"/>
        <v>-1.4013746233249847E-3</v>
      </c>
      <c r="U286" s="187">
        <f t="shared" si="89"/>
        <v>2.0697769106525196E-2</v>
      </c>
      <c r="V286" s="187">
        <f t="shared" si="90"/>
        <v>4.634103835464436E-3</v>
      </c>
      <c r="W286" s="188">
        <f t="shared" si="91"/>
        <v>6.1705974166437385E-3</v>
      </c>
    </row>
    <row r="287" spans="1:23" x14ac:dyDescent="0.2">
      <c r="A287" s="186">
        <v>42808</v>
      </c>
      <c r="B287">
        <v>133.032028</v>
      </c>
      <c r="C287">
        <v>852.53002900000001</v>
      </c>
      <c r="D287">
        <v>61.231479999999998</v>
      </c>
      <c r="E287">
        <v>143.19000199999999</v>
      </c>
      <c r="F287">
        <v>83.068504000000004</v>
      </c>
      <c r="G287" s="86">
        <v>71.977999999999994</v>
      </c>
      <c r="H287">
        <f t="shared" si="76"/>
        <v>9575.3793113839984</v>
      </c>
      <c r="I287">
        <f t="shared" si="77"/>
        <v>61363.406427361995</v>
      </c>
      <c r="J287">
        <f t="shared" si="78"/>
        <v>4407.3194674399992</v>
      </c>
      <c r="K287">
        <f t="shared" si="79"/>
        <v>10306.529963955998</v>
      </c>
      <c r="L287">
        <f t="shared" si="80"/>
        <v>5979.104780912</v>
      </c>
      <c r="M287" s="180">
        <f t="shared" si="81"/>
        <v>-1.0538696810420315E-4</v>
      </c>
      <c r="N287" s="178">
        <f t="shared" si="82"/>
        <v>-1.0092282325102134E-3</v>
      </c>
      <c r="O287" s="178">
        <f t="shared" si="83"/>
        <v>-3.242696732565106E-3</v>
      </c>
      <c r="P287" s="178">
        <f t="shared" si="84"/>
        <v>-8.9780057623841888E-4</v>
      </c>
      <c r="Q287" s="179">
        <f t="shared" si="85"/>
        <v>-1.9966287399664083E-3</v>
      </c>
      <c r="R287" s="187">
        <f t="shared" si="86"/>
        <v>-1.0538141509272031E-4</v>
      </c>
      <c r="S287" s="187">
        <f t="shared" si="87"/>
        <v>-1.0087191329778485E-3</v>
      </c>
      <c r="T287" s="187">
        <f t="shared" si="88"/>
        <v>-3.2374448697817882E-3</v>
      </c>
      <c r="U287" s="187">
        <f t="shared" si="89"/>
        <v>-8.9739767388538985E-4</v>
      </c>
      <c r="V287" s="187">
        <f t="shared" si="90"/>
        <v>-1.9946368027440506E-3</v>
      </c>
      <c r="W287" s="188">
        <f t="shared" si="91"/>
        <v>-1.4487159788963595E-3</v>
      </c>
    </row>
    <row r="288" spans="1:23" x14ac:dyDescent="0.2">
      <c r="A288" s="186">
        <v>42809</v>
      </c>
      <c r="B288">
        <v>134.43902600000001</v>
      </c>
      <c r="C288">
        <v>852.96997099999999</v>
      </c>
      <c r="D288">
        <v>61.554707000000001</v>
      </c>
      <c r="E288">
        <v>145.25</v>
      </c>
      <c r="F288">
        <v>83.433646999999993</v>
      </c>
      <c r="G288" s="86">
        <v>71.813999999999993</v>
      </c>
      <c r="H288">
        <f t="shared" si="76"/>
        <v>9654.6042131640006</v>
      </c>
      <c r="I288">
        <f t="shared" si="77"/>
        <v>61255.185497393992</v>
      </c>
      <c r="J288">
        <f t="shared" si="78"/>
        <v>4420.4897284979997</v>
      </c>
      <c r="K288">
        <f t="shared" si="79"/>
        <v>10430.983499999998</v>
      </c>
      <c r="L288">
        <f t="shared" si="80"/>
        <v>5991.7039256579992</v>
      </c>
      <c r="M288" s="180">
        <f t="shared" si="81"/>
        <v>8.23977305219473E-3</v>
      </c>
      <c r="N288" s="178">
        <f t="shared" si="82"/>
        <v>-1.7651639342590141E-3</v>
      </c>
      <c r="O288" s="178">
        <f t="shared" si="83"/>
        <v>2.9838141122161643E-3</v>
      </c>
      <c r="P288" s="178">
        <f t="shared" si="84"/>
        <v>1.2002888429048933E-2</v>
      </c>
      <c r="Q288" s="179">
        <f t="shared" si="85"/>
        <v>2.1049788208962568E-3</v>
      </c>
      <c r="R288" s="187">
        <f t="shared" si="86"/>
        <v>8.2738134128862318E-3</v>
      </c>
      <c r="S288" s="187">
        <f t="shared" si="87"/>
        <v>-1.7636069486479432E-3</v>
      </c>
      <c r="T288" s="187">
        <f t="shared" si="88"/>
        <v>2.9882701164048995E-3</v>
      </c>
      <c r="U288" s="187">
        <f t="shared" si="89"/>
        <v>1.2075212169298435E-2</v>
      </c>
      <c r="V288" s="187">
        <f t="shared" si="90"/>
        <v>2.1071958441372927E-3</v>
      </c>
      <c r="W288" s="188">
        <f t="shared" si="91"/>
        <v>4.7361769188157838E-3</v>
      </c>
    </row>
    <row r="289" spans="1:23" x14ac:dyDescent="0.2">
      <c r="A289" s="186">
        <v>42810</v>
      </c>
      <c r="B289">
        <v>134.65913399999999</v>
      </c>
      <c r="C289">
        <v>853.419983</v>
      </c>
      <c r="D289">
        <v>61.450130000000001</v>
      </c>
      <c r="E289">
        <v>144.38999899999999</v>
      </c>
      <c r="F289">
        <v>83.470168999999999</v>
      </c>
      <c r="G289" s="86">
        <v>71.47</v>
      </c>
      <c r="H289">
        <f t="shared" si="76"/>
        <v>9624.0883069800002</v>
      </c>
      <c r="I289">
        <f t="shared" si="77"/>
        <v>60993.926185010001</v>
      </c>
      <c r="J289">
        <f t="shared" si="78"/>
        <v>4391.8407911000004</v>
      </c>
      <c r="K289">
        <f t="shared" si="79"/>
        <v>10319.55322853</v>
      </c>
      <c r="L289">
        <f t="shared" si="80"/>
        <v>5965.6129784300001</v>
      </c>
      <c r="M289" s="180">
        <f t="shared" si="81"/>
        <v>-3.1657677654431458E-3</v>
      </c>
      <c r="N289" s="178">
        <f t="shared" si="82"/>
        <v>-4.2742185449482E-3</v>
      </c>
      <c r="O289" s="178">
        <f t="shared" si="83"/>
        <v>-6.502034453996091E-3</v>
      </c>
      <c r="P289" s="178">
        <f t="shared" si="84"/>
        <v>-1.0740092561981069E-2</v>
      </c>
      <c r="Q289" s="179">
        <f t="shared" si="85"/>
        <v>-4.3640205984451716E-3</v>
      </c>
      <c r="R289" s="187">
        <f t="shared" si="86"/>
        <v>-3.1607620064209511E-3</v>
      </c>
      <c r="S289" s="187">
        <f t="shared" si="87"/>
        <v>-4.2650970732119571E-3</v>
      </c>
      <c r="T289" s="187">
        <f t="shared" si="88"/>
        <v>-6.4809419674262516E-3</v>
      </c>
      <c r="U289" s="187">
        <f t="shared" si="89"/>
        <v>-1.0682623692195359E-2</v>
      </c>
      <c r="V289" s="187">
        <f t="shared" si="90"/>
        <v>-4.3545120973469712E-3</v>
      </c>
      <c r="W289" s="188">
        <f t="shared" si="91"/>
        <v>-5.7887873673202993E-3</v>
      </c>
    </row>
    <row r="290" spans="1:23" x14ac:dyDescent="0.2">
      <c r="A290" s="186">
        <v>42811</v>
      </c>
      <c r="B290">
        <v>133.98916600000001</v>
      </c>
      <c r="C290">
        <v>852.30999799999995</v>
      </c>
      <c r="D290">
        <v>61.668781000000003</v>
      </c>
      <c r="E290">
        <v>145.11000100000001</v>
      </c>
      <c r="F290">
        <v>83.068504000000004</v>
      </c>
      <c r="G290" s="86">
        <v>70.88</v>
      </c>
      <c r="H290">
        <f t="shared" si="76"/>
        <v>9497.152086080001</v>
      </c>
      <c r="I290">
        <f t="shared" si="77"/>
        <v>60411.732658239991</v>
      </c>
      <c r="J290">
        <f t="shared" si="78"/>
        <v>4371.0831972799997</v>
      </c>
      <c r="K290">
        <f t="shared" si="79"/>
        <v>10285.39687088</v>
      </c>
      <c r="L290">
        <f t="shared" si="80"/>
        <v>5887.89556352</v>
      </c>
      <c r="M290" s="180">
        <f t="shared" si="81"/>
        <v>-1.3277181084036539E-2</v>
      </c>
      <c r="N290" s="178">
        <f t="shared" si="82"/>
        <v>-9.5909530928510681E-3</v>
      </c>
      <c r="O290" s="178">
        <f t="shared" si="83"/>
        <v>-4.737604177025039E-3</v>
      </c>
      <c r="P290" s="178">
        <f t="shared" si="84"/>
        <v>-3.3153575981769165E-3</v>
      </c>
      <c r="Q290" s="179">
        <f t="shared" si="85"/>
        <v>-1.3113168694515094E-2</v>
      </c>
      <c r="R290" s="187">
        <f t="shared" si="86"/>
        <v>-1.3189428115277886E-2</v>
      </c>
      <c r="S290" s="187">
        <f t="shared" si="87"/>
        <v>-9.5451065898606025E-3</v>
      </c>
      <c r="T290" s="187">
        <f t="shared" si="88"/>
        <v>-4.7263994318887071E-3</v>
      </c>
      <c r="U290" s="187">
        <f t="shared" si="89"/>
        <v>-3.3098678686562522E-3</v>
      </c>
      <c r="V290" s="187">
        <f t="shared" si="90"/>
        <v>-1.3027565682018714E-2</v>
      </c>
      <c r="W290" s="188">
        <f t="shared" si="91"/>
        <v>-8.7596735375404314E-3</v>
      </c>
    </row>
    <row r="291" spans="1:23" x14ac:dyDescent="0.2">
      <c r="A291" s="186">
        <v>42814</v>
      </c>
      <c r="B291">
        <v>135.39614900000001</v>
      </c>
      <c r="C291">
        <v>856.96997099999999</v>
      </c>
      <c r="D291">
        <v>61.725811</v>
      </c>
      <c r="E291">
        <v>145.83000200000001</v>
      </c>
      <c r="F291">
        <v>83.269333000000003</v>
      </c>
      <c r="G291" s="86">
        <v>70.903999999999996</v>
      </c>
      <c r="H291">
        <f t="shared" si="76"/>
        <v>9600.1285486960005</v>
      </c>
      <c r="I291">
        <f t="shared" si="77"/>
        <v>60762.598823783999</v>
      </c>
      <c r="J291">
        <f t="shared" si="78"/>
        <v>4376.6069031440002</v>
      </c>
      <c r="K291">
        <f t="shared" si="79"/>
        <v>10339.930461808</v>
      </c>
      <c r="L291">
        <f t="shared" si="80"/>
        <v>5904.1287870320002</v>
      </c>
      <c r="M291" s="180">
        <f t="shared" si="81"/>
        <v>1.0784515622571903E-2</v>
      </c>
      <c r="N291" s="178">
        <f t="shared" si="82"/>
        <v>5.791113379132776E-3</v>
      </c>
      <c r="O291" s="178">
        <f t="shared" si="83"/>
        <v>1.2628948979070344E-3</v>
      </c>
      <c r="P291" s="178">
        <f t="shared" si="84"/>
        <v>5.2880341850189989E-3</v>
      </c>
      <c r="Q291" s="179">
        <f t="shared" si="85"/>
        <v>2.7532564865837307E-3</v>
      </c>
      <c r="R291" s="187">
        <f t="shared" si="86"/>
        <v>1.0842878126268225E-2</v>
      </c>
      <c r="S291" s="187">
        <f t="shared" si="87"/>
        <v>5.8079142925583855E-3</v>
      </c>
      <c r="T291" s="187">
        <f t="shared" si="88"/>
        <v>1.2636926854738709E-3</v>
      </c>
      <c r="U291" s="187">
        <f t="shared" si="89"/>
        <v>5.3020405155580928E-3</v>
      </c>
      <c r="V291" s="187">
        <f t="shared" si="90"/>
        <v>2.7570501780937512E-3</v>
      </c>
      <c r="W291" s="188">
        <f t="shared" si="91"/>
        <v>5.1947151595904658E-3</v>
      </c>
    </row>
    <row r="292" spans="1:23" x14ac:dyDescent="0.2">
      <c r="A292" s="186">
        <v>42815</v>
      </c>
      <c r="B292">
        <v>133.84558100000001</v>
      </c>
      <c r="C292">
        <v>843.20001200000002</v>
      </c>
      <c r="D292">
        <v>61.041350999999999</v>
      </c>
      <c r="E292">
        <v>142.41999799999999</v>
      </c>
      <c r="F292">
        <v>83.241958999999994</v>
      </c>
      <c r="G292" s="86">
        <v>72.036000000000001</v>
      </c>
      <c r="H292">
        <f t="shared" si="76"/>
        <v>9641.7002729160013</v>
      </c>
      <c r="I292">
        <f t="shared" si="77"/>
        <v>60740.756064432004</v>
      </c>
      <c r="J292">
        <f t="shared" si="78"/>
        <v>4397.1747606360004</v>
      </c>
      <c r="K292">
        <f t="shared" si="79"/>
        <v>10259.366975928</v>
      </c>
      <c r="L292">
        <f t="shared" si="80"/>
        <v>5996.4177585239995</v>
      </c>
      <c r="M292" s="180">
        <f t="shared" si="81"/>
        <v>4.3209810550857873E-3</v>
      </c>
      <c r="N292" s="178">
        <f t="shared" si="82"/>
        <v>-3.5954167039080836E-4</v>
      </c>
      <c r="O292" s="178">
        <f t="shared" si="83"/>
        <v>4.688490312833144E-3</v>
      </c>
      <c r="P292" s="178">
        <f t="shared" si="84"/>
        <v>-7.8220043074563161E-3</v>
      </c>
      <c r="Q292" s="179">
        <f t="shared" si="85"/>
        <v>1.5510350100615534E-2</v>
      </c>
      <c r="R292" s="187">
        <f t="shared" si="86"/>
        <v>4.3303299543470709E-3</v>
      </c>
      <c r="S292" s="187">
        <f t="shared" si="87"/>
        <v>-3.5947704303005687E-4</v>
      </c>
      <c r="T292" s="187">
        <f t="shared" si="88"/>
        <v>4.6994984807123144E-3</v>
      </c>
      <c r="U292" s="187">
        <f t="shared" si="89"/>
        <v>-7.7914920392910796E-3</v>
      </c>
      <c r="V292" s="187">
        <f t="shared" si="90"/>
        <v>1.5631259889639513E-2</v>
      </c>
      <c r="W292" s="188">
        <f t="shared" si="91"/>
        <v>3.3020238484755527E-3</v>
      </c>
    </row>
    <row r="293" spans="1:23" x14ac:dyDescent="0.2">
      <c r="A293" s="186">
        <v>42816</v>
      </c>
      <c r="B293">
        <v>135.35786400000001</v>
      </c>
      <c r="C293">
        <v>848.05999799999995</v>
      </c>
      <c r="D293">
        <v>61.820881</v>
      </c>
      <c r="E293">
        <v>142.64999399999999</v>
      </c>
      <c r="F293">
        <v>83.059387000000001</v>
      </c>
      <c r="G293" s="86">
        <v>72.075999999999993</v>
      </c>
      <c r="H293">
        <f t="shared" si="76"/>
        <v>9756.053405663999</v>
      </c>
      <c r="I293">
        <f t="shared" si="77"/>
        <v>61124.77241584799</v>
      </c>
      <c r="J293">
        <f t="shared" si="78"/>
        <v>4455.8018189559998</v>
      </c>
      <c r="K293">
        <f t="shared" si="79"/>
        <v>10281.640967543999</v>
      </c>
      <c r="L293">
        <f t="shared" si="80"/>
        <v>5986.5883774119993</v>
      </c>
      <c r="M293" s="180">
        <f t="shared" si="81"/>
        <v>1.1790484545600824E-2</v>
      </c>
      <c r="N293" s="178">
        <f t="shared" si="82"/>
        <v>6.3023174358279978E-3</v>
      </c>
      <c r="O293" s="178">
        <f t="shared" si="83"/>
        <v>1.3244791701933283E-2</v>
      </c>
      <c r="P293" s="178">
        <f t="shared" si="84"/>
        <v>2.1687348943738335E-3</v>
      </c>
      <c r="Q293" s="179">
        <f t="shared" si="85"/>
        <v>-1.6405538318307359E-3</v>
      </c>
      <c r="R293" s="187">
        <f t="shared" si="86"/>
        <v>1.1860266292369736E-2</v>
      </c>
      <c r="S293" s="187">
        <f t="shared" si="87"/>
        <v>6.3222188246822861E-3</v>
      </c>
      <c r="T293" s="187">
        <f t="shared" si="88"/>
        <v>1.3332892484700711E-2</v>
      </c>
      <c r="U293" s="187">
        <f t="shared" si="89"/>
        <v>2.1710883008923846E-3</v>
      </c>
      <c r="V293" s="187">
        <f t="shared" si="90"/>
        <v>-1.6392088589937844E-3</v>
      </c>
      <c r="W293" s="188">
        <f t="shared" si="91"/>
        <v>6.4094514087302676E-3</v>
      </c>
    </row>
    <row r="294" spans="1:23" x14ac:dyDescent="0.2">
      <c r="A294" s="186">
        <v>42817</v>
      </c>
      <c r="B294">
        <v>134.879257</v>
      </c>
      <c r="C294">
        <v>847.38000499999998</v>
      </c>
      <c r="D294">
        <v>61.668781000000003</v>
      </c>
      <c r="E294">
        <v>141.83999600000001</v>
      </c>
      <c r="F294">
        <v>82.858559</v>
      </c>
      <c r="G294" s="86">
        <v>71.906999999999996</v>
      </c>
      <c r="H294">
        <f t="shared" si="76"/>
        <v>9698.7627330989999</v>
      </c>
      <c r="I294">
        <f t="shared" si="77"/>
        <v>60932.554019534997</v>
      </c>
      <c r="J294">
        <f t="shared" si="78"/>
        <v>4434.4170353669997</v>
      </c>
      <c r="K294">
        <f t="shared" si="79"/>
        <v>10199.288592372</v>
      </c>
      <c r="L294">
        <f t="shared" si="80"/>
        <v>5958.1104020129997</v>
      </c>
      <c r="M294" s="180">
        <f t="shared" si="81"/>
        <v>-5.8896303890303764E-3</v>
      </c>
      <c r="N294" s="178">
        <f t="shared" si="82"/>
        <v>-3.1496438736003424E-3</v>
      </c>
      <c r="O294" s="178">
        <f t="shared" si="83"/>
        <v>-4.8108657805359251E-3</v>
      </c>
      <c r="P294" s="178">
        <f t="shared" si="84"/>
        <v>-8.0419024689618208E-3</v>
      </c>
      <c r="Q294" s="179">
        <f t="shared" si="85"/>
        <v>-4.7683126854930376E-3</v>
      </c>
      <c r="R294" s="187">
        <f t="shared" si="86"/>
        <v>-5.8723205155619893E-3</v>
      </c>
      <c r="S294" s="187">
        <f t="shared" si="87"/>
        <v>-3.1446889487830097E-3</v>
      </c>
      <c r="T294" s="187">
        <f t="shared" si="88"/>
        <v>-4.7993121009162363E-3</v>
      </c>
      <c r="U294" s="187">
        <f t="shared" si="89"/>
        <v>-8.0096528785589642E-3</v>
      </c>
      <c r="V294" s="187">
        <f t="shared" si="90"/>
        <v>-4.756962330406735E-3</v>
      </c>
      <c r="W294" s="188">
        <f t="shared" si="91"/>
        <v>-5.3165873548453877E-3</v>
      </c>
    </row>
    <row r="295" spans="1:23" x14ac:dyDescent="0.2">
      <c r="A295" s="186">
        <v>42818</v>
      </c>
      <c r="B295">
        <v>134.61128199999999</v>
      </c>
      <c r="C295">
        <v>845.60998500000005</v>
      </c>
      <c r="D295">
        <v>61.773364999999998</v>
      </c>
      <c r="E295">
        <v>142.020004</v>
      </c>
      <c r="F295">
        <v>82.675995</v>
      </c>
      <c r="G295" s="86">
        <v>71.021000000000001</v>
      </c>
      <c r="H295">
        <f t="shared" si="76"/>
        <v>9560.2278589219986</v>
      </c>
      <c r="I295">
        <f t="shared" si="77"/>
        <v>60056.066744685006</v>
      </c>
      <c r="J295">
        <f t="shared" si="78"/>
        <v>4387.2061556649996</v>
      </c>
      <c r="K295">
        <f t="shared" si="79"/>
        <v>10086.402704084001</v>
      </c>
      <c r="L295">
        <f t="shared" si="80"/>
        <v>5871.7318408950005</v>
      </c>
      <c r="M295" s="180">
        <f t="shared" si="81"/>
        <v>-1.4386762690419838E-2</v>
      </c>
      <c r="N295" s="178">
        <f t="shared" si="82"/>
        <v>-1.4489009012176026E-2</v>
      </c>
      <c r="O295" s="178">
        <f t="shared" si="83"/>
        <v>-1.0703547274377584E-2</v>
      </c>
      <c r="P295" s="178">
        <f t="shared" si="84"/>
        <v>-1.11297221186264E-2</v>
      </c>
      <c r="Q295" s="179">
        <f t="shared" si="85"/>
        <v>-1.4603761318319588E-2</v>
      </c>
      <c r="R295" s="187">
        <f t="shared" si="86"/>
        <v>-1.4283767732993698E-2</v>
      </c>
      <c r="S295" s="187">
        <f t="shared" si="87"/>
        <v>-1.4384548439722205E-2</v>
      </c>
      <c r="T295" s="187">
        <f t="shared" si="88"/>
        <v>-1.0646468143493591E-2</v>
      </c>
      <c r="U295" s="187">
        <f t="shared" si="89"/>
        <v>-1.1068015897934911E-2</v>
      </c>
      <c r="V295" s="187">
        <f t="shared" si="90"/>
        <v>-1.4497643596670422E-2</v>
      </c>
      <c r="W295" s="188">
        <f t="shared" si="91"/>
        <v>-1.2976088762162968E-2</v>
      </c>
    </row>
    <row r="296" spans="1:23" x14ac:dyDescent="0.2">
      <c r="A296" s="186">
        <v>42821</v>
      </c>
      <c r="B296">
        <v>134.84101899999999</v>
      </c>
      <c r="C296">
        <v>846.82000700000003</v>
      </c>
      <c r="D296">
        <v>61.887431999999997</v>
      </c>
      <c r="E296">
        <v>144.05999800000001</v>
      </c>
      <c r="F296">
        <v>82.602951000000004</v>
      </c>
      <c r="G296" s="86">
        <v>71.501000000000005</v>
      </c>
      <c r="H296">
        <f t="shared" si="76"/>
        <v>9641.2676995189995</v>
      </c>
      <c r="I296">
        <f t="shared" si="77"/>
        <v>60548.477320507009</v>
      </c>
      <c r="J296">
        <f t="shared" si="78"/>
        <v>4425.0132754320002</v>
      </c>
      <c r="K296">
        <f t="shared" si="79"/>
        <v>10300.433916998001</v>
      </c>
      <c r="L296">
        <f t="shared" si="80"/>
        <v>5906.1935994510004</v>
      </c>
      <c r="M296" s="180">
        <f t="shared" si="81"/>
        <v>8.4410426814876868E-3</v>
      </c>
      <c r="N296" s="178">
        <f t="shared" si="82"/>
        <v>8.1657505656333226E-3</v>
      </c>
      <c r="O296" s="178">
        <f t="shared" si="83"/>
        <v>8.5806650716378115E-3</v>
      </c>
      <c r="P296" s="178">
        <f t="shared" si="84"/>
        <v>2.0997772318758108E-2</v>
      </c>
      <c r="Q296" s="179">
        <f t="shared" si="85"/>
        <v>5.8519400681069705E-3</v>
      </c>
      <c r="R296" s="187">
        <f t="shared" si="86"/>
        <v>8.4767687332233561E-3</v>
      </c>
      <c r="S296" s="187">
        <f t="shared" si="87"/>
        <v>8.199181240346241E-3</v>
      </c>
      <c r="T296" s="187">
        <f t="shared" si="88"/>
        <v>8.6175845003731988E-3</v>
      </c>
      <c r="U296" s="187">
        <f t="shared" si="89"/>
        <v>2.1219776682854297E-2</v>
      </c>
      <c r="V296" s="187">
        <f t="shared" si="90"/>
        <v>5.8690961184540581E-3</v>
      </c>
      <c r="W296" s="188">
        <f t="shared" si="91"/>
        <v>1.0476481455050229E-2</v>
      </c>
    </row>
    <row r="297" spans="1:23" x14ac:dyDescent="0.2">
      <c r="A297" s="186">
        <v>42822</v>
      </c>
      <c r="B297">
        <v>137.63584900000001</v>
      </c>
      <c r="C297">
        <v>856</v>
      </c>
      <c r="D297">
        <v>62.068058000000001</v>
      </c>
      <c r="E297">
        <v>145.16999799999999</v>
      </c>
      <c r="F297">
        <v>82.849425999999994</v>
      </c>
      <c r="G297" s="86">
        <v>71.018000000000001</v>
      </c>
      <c r="H297">
        <f t="shared" si="76"/>
        <v>9774.6227242820005</v>
      </c>
      <c r="I297">
        <f t="shared" si="77"/>
        <v>60791.408000000003</v>
      </c>
      <c r="J297">
        <f t="shared" si="78"/>
        <v>4407.9493430439998</v>
      </c>
      <c r="K297">
        <f t="shared" si="79"/>
        <v>10309.682917963999</v>
      </c>
      <c r="L297">
        <f t="shared" si="80"/>
        <v>5883.8005356679996</v>
      </c>
      <c r="M297" s="180">
        <f t="shared" si="81"/>
        <v>1.3736905069174989E-2</v>
      </c>
      <c r="N297" s="178">
        <f t="shared" si="82"/>
        <v>4.0041409867794869E-3</v>
      </c>
      <c r="O297" s="178">
        <f t="shared" si="83"/>
        <v>-3.8636988183498202E-3</v>
      </c>
      <c r="P297" s="178">
        <f t="shared" si="84"/>
        <v>8.9752053915400775E-4</v>
      </c>
      <c r="Q297" s="179">
        <f t="shared" si="85"/>
        <v>-3.7986601950231111E-3</v>
      </c>
      <c r="R297" s="187">
        <f t="shared" si="86"/>
        <v>1.383168986892191E-2</v>
      </c>
      <c r="S297" s="187">
        <f t="shared" si="87"/>
        <v>4.0121682698487414E-3</v>
      </c>
      <c r="T297" s="187">
        <f t="shared" si="88"/>
        <v>-3.8562443377832731E-3</v>
      </c>
      <c r="U297" s="187">
        <f t="shared" si="89"/>
        <v>8.9792343123864539E-4</v>
      </c>
      <c r="V297" s="187">
        <f t="shared" si="90"/>
        <v>-3.7914544123786097E-3</v>
      </c>
      <c r="W297" s="188">
        <f t="shared" si="91"/>
        <v>2.2188165639694829E-3</v>
      </c>
    </row>
    <row r="298" spans="1:23" x14ac:dyDescent="0.2">
      <c r="A298" s="186">
        <v>42823</v>
      </c>
      <c r="B298">
        <v>137.942093</v>
      </c>
      <c r="C298">
        <v>874.32000700000003</v>
      </c>
      <c r="D298">
        <v>62.239173999999998</v>
      </c>
      <c r="E298">
        <v>146.470001</v>
      </c>
      <c r="F298">
        <v>82.703377000000003</v>
      </c>
      <c r="G298" s="86">
        <v>70.38</v>
      </c>
      <c r="H298">
        <f t="shared" si="76"/>
        <v>9708.3645053399996</v>
      </c>
      <c r="I298">
        <f t="shared" si="77"/>
        <v>61534.642092659997</v>
      </c>
      <c r="J298">
        <f t="shared" si="78"/>
        <v>4380.3930661199993</v>
      </c>
      <c r="K298">
        <f t="shared" si="79"/>
        <v>10308.55867038</v>
      </c>
      <c r="L298">
        <f t="shared" si="80"/>
        <v>5820.66367326</v>
      </c>
      <c r="M298" s="180">
        <f t="shared" si="81"/>
        <v>-6.8016750821320989E-3</v>
      </c>
      <c r="N298" s="178">
        <f t="shared" si="82"/>
        <v>1.2151839089311289E-2</v>
      </c>
      <c r="O298" s="178">
        <f t="shared" si="83"/>
        <v>-6.2711182495213463E-3</v>
      </c>
      <c r="P298" s="178">
        <f t="shared" si="84"/>
        <v>-1.0905368241962558E-4</v>
      </c>
      <c r="Q298" s="179">
        <f t="shared" si="85"/>
        <v>-1.0788614271756104E-2</v>
      </c>
      <c r="R298" s="187">
        <f t="shared" si="86"/>
        <v>-6.778596045185767E-3</v>
      </c>
      <c r="S298" s="187">
        <f t="shared" si="87"/>
        <v>1.2225972668045353E-2</v>
      </c>
      <c r="T298" s="187">
        <f t="shared" si="88"/>
        <v>-6.251495827075665E-3</v>
      </c>
      <c r="U298" s="187">
        <f t="shared" si="89"/>
        <v>-1.090477362829548E-4</v>
      </c>
      <c r="V298" s="187">
        <f t="shared" si="90"/>
        <v>-1.0730625898219978E-2</v>
      </c>
      <c r="W298" s="188">
        <f t="shared" si="91"/>
        <v>-2.3287585677438027E-3</v>
      </c>
    </row>
    <row r="299" spans="1:23" x14ac:dyDescent="0.2">
      <c r="A299" s="186">
        <v>42824</v>
      </c>
      <c r="B299">
        <v>137.76023900000001</v>
      </c>
      <c r="C299">
        <v>876.34002699999996</v>
      </c>
      <c r="D299">
        <v>62.467326999999997</v>
      </c>
      <c r="E299">
        <v>148.05999800000001</v>
      </c>
      <c r="F299">
        <v>82.338234</v>
      </c>
      <c r="G299" s="86">
        <v>69.957999999999998</v>
      </c>
      <c r="H299">
        <f t="shared" si="76"/>
        <v>9637.4307999620014</v>
      </c>
      <c r="I299">
        <f t="shared" si="77"/>
        <v>61306.995608865996</v>
      </c>
      <c r="J299">
        <f t="shared" si="78"/>
        <v>4370.0892622659994</v>
      </c>
      <c r="K299">
        <f t="shared" si="79"/>
        <v>10357.981340083999</v>
      </c>
      <c r="L299">
        <f t="shared" si="80"/>
        <v>5760.2181741719996</v>
      </c>
      <c r="M299" s="180">
        <f t="shared" si="81"/>
        <v>-7.3332754886892134E-3</v>
      </c>
      <c r="N299" s="178">
        <f t="shared" si="82"/>
        <v>-3.7063449926522398E-3</v>
      </c>
      <c r="O299" s="178">
        <f t="shared" si="83"/>
        <v>-2.3550264384347699E-3</v>
      </c>
      <c r="P299" s="178">
        <f t="shared" si="84"/>
        <v>4.7828774332498453E-3</v>
      </c>
      <c r="Q299" s="179">
        <f t="shared" si="85"/>
        <v>-1.043893699735665E-2</v>
      </c>
      <c r="R299" s="187">
        <f t="shared" si="86"/>
        <v>-7.3064526305107041E-3</v>
      </c>
      <c r="S299" s="187">
        <f t="shared" si="87"/>
        <v>-3.6994849738657123E-3</v>
      </c>
      <c r="T299" s="187">
        <f t="shared" si="88"/>
        <v>-2.3522555392789454E-3</v>
      </c>
      <c r="U299" s="187">
        <f t="shared" si="89"/>
        <v>4.794333648796857E-3</v>
      </c>
      <c r="V299" s="187">
        <f t="shared" si="90"/>
        <v>-1.0384640391728119E-2</v>
      </c>
      <c r="W299" s="188">
        <f t="shared" si="91"/>
        <v>-3.7896999773173248E-3</v>
      </c>
    </row>
    <row r="300" spans="1:23" x14ac:dyDescent="0.2">
      <c r="A300" s="186">
        <v>42825</v>
      </c>
      <c r="B300">
        <v>137.501846</v>
      </c>
      <c r="C300">
        <v>886.53997800000002</v>
      </c>
      <c r="D300">
        <v>62.609927999999996</v>
      </c>
      <c r="E300">
        <v>147.80999800000001</v>
      </c>
      <c r="F300">
        <v>82.018737999999999</v>
      </c>
      <c r="G300" s="86">
        <v>70.629000000000005</v>
      </c>
      <c r="H300">
        <f t="shared" si="76"/>
        <v>9711.6178811340014</v>
      </c>
      <c r="I300">
        <f t="shared" si="77"/>
        <v>62615.432106162007</v>
      </c>
      <c r="J300">
        <f t="shared" si="78"/>
        <v>4422.0766047119996</v>
      </c>
      <c r="K300">
        <f t="shared" si="79"/>
        <v>10439.672348742</v>
      </c>
      <c r="L300">
        <f t="shared" si="80"/>
        <v>5792.9014462020004</v>
      </c>
      <c r="M300" s="180">
        <f t="shared" si="81"/>
        <v>7.6683299454536067E-3</v>
      </c>
      <c r="N300" s="178">
        <f t="shared" si="82"/>
        <v>2.1117809699644927E-2</v>
      </c>
      <c r="O300" s="178">
        <f t="shared" si="83"/>
        <v>1.1825970782587446E-2</v>
      </c>
      <c r="P300" s="178">
        <f t="shared" si="84"/>
        <v>7.8558312397783783E-3</v>
      </c>
      <c r="Q300" s="179">
        <f t="shared" si="85"/>
        <v>5.6579279523424524E-3</v>
      </c>
      <c r="R300" s="187">
        <f t="shared" si="86"/>
        <v>7.6978068856580059E-3</v>
      </c>
      <c r="S300" s="187">
        <f t="shared" si="87"/>
        <v>2.1342368587815595E-2</v>
      </c>
      <c r="T300" s="187">
        <f t="shared" si="88"/>
        <v>1.1896174042688423E-2</v>
      </c>
      <c r="U300" s="187">
        <f t="shared" si="89"/>
        <v>7.8867692435269955E-3</v>
      </c>
      <c r="V300" s="187">
        <f t="shared" si="90"/>
        <v>5.6739642565186085E-3</v>
      </c>
      <c r="W300" s="188">
        <f t="shared" si="91"/>
        <v>1.0899416603241526E-2</v>
      </c>
    </row>
    <row r="301" spans="1:23" x14ac:dyDescent="0.2">
      <c r="A301" s="186">
        <v>42828</v>
      </c>
      <c r="B301">
        <v>137.54014599999999</v>
      </c>
      <c r="C301">
        <v>891.51000999999997</v>
      </c>
      <c r="D301">
        <v>62.315227999999998</v>
      </c>
      <c r="E301">
        <v>146.91999799999999</v>
      </c>
      <c r="F301">
        <v>81.863563999999997</v>
      </c>
      <c r="G301" s="86">
        <v>70.018000000000001</v>
      </c>
      <c r="H301">
        <f t="shared" si="76"/>
        <v>9630.2859426279992</v>
      </c>
      <c r="I301">
        <f t="shared" si="77"/>
        <v>62421.747880179995</v>
      </c>
      <c r="J301">
        <f t="shared" si="78"/>
        <v>4363.1876341039997</v>
      </c>
      <c r="K301">
        <f t="shared" si="79"/>
        <v>10287.044419963999</v>
      </c>
      <c r="L301">
        <f t="shared" si="80"/>
        <v>5731.9230241519999</v>
      </c>
      <c r="M301" s="180">
        <f t="shared" si="81"/>
        <v>-8.4099702505241215E-3</v>
      </c>
      <c r="N301" s="178">
        <f t="shared" si="82"/>
        <v>-3.0980286170035278E-3</v>
      </c>
      <c r="O301" s="178">
        <f t="shared" si="83"/>
        <v>-1.3406506858710665E-2</v>
      </c>
      <c r="P301" s="178">
        <f t="shared" si="84"/>
        <v>-1.4727917534460179E-2</v>
      </c>
      <c r="Q301" s="179">
        <f t="shared" si="85"/>
        <v>-1.0582198670528887E-2</v>
      </c>
      <c r="R301" s="187">
        <f t="shared" si="86"/>
        <v>-8.3747053788019565E-3</v>
      </c>
      <c r="S301" s="187">
        <f t="shared" si="87"/>
        <v>-3.0932346782120328E-3</v>
      </c>
      <c r="T301" s="187">
        <f t="shared" si="88"/>
        <v>-1.3317039905018837E-2</v>
      </c>
      <c r="U301" s="187">
        <f t="shared" si="89"/>
        <v>-1.4619992244909258E-2</v>
      </c>
      <c r="V301" s="187">
        <f t="shared" si="90"/>
        <v>-1.0526404189040675E-2</v>
      </c>
      <c r="W301" s="188">
        <f t="shared" si="91"/>
        <v>-9.9862752791965523E-3</v>
      </c>
    </row>
    <row r="302" spans="1:23" x14ac:dyDescent="0.2">
      <c r="A302" s="186">
        <v>42829</v>
      </c>
      <c r="B302">
        <v>138.564255</v>
      </c>
      <c r="C302">
        <v>906.830017</v>
      </c>
      <c r="D302">
        <v>62.486347000000002</v>
      </c>
      <c r="E302">
        <v>145.5</v>
      </c>
      <c r="F302">
        <v>82.073516999999995</v>
      </c>
      <c r="G302" s="86">
        <v>69.768000000000001</v>
      </c>
      <c r="H302">
        <f t="shared" si="76"/>
        <v>9667.3509428400012</v>
      </c>
      <c r="I302">
        <f t="shared" si="77"/>
        <v>63267.716626055997</v>
      </c>
      <c r="J302">
        <f t="shared" si="78"/>
        <v>4359.5474574959999</v>
      </c>
      <c r="K302">
        <f t="shared" si="79"/>
        <v>10151.244000000001</v>
      </c>
      <c r="L302">
        <f t="shared" si="80"/>
        <v>5726.1051340559998</v>
      </c>
      <c r="M302" s="180">
        <f t="shared" si="81"/>
        <v>3.841407734101911E-3</v>
      </c>
      <c r="N302" s="178">
        <f t="shared" si="82"/>
        <v>1.3461454769462909E-2</v>
      </c>
      <c r="O302" s="178">
        <f t="shared" si="83"/>
        <v>-8.3464114892713918E-4</v>
      </c>
      <c r="P302" s="178">
        <f t="shared" si="84"/>
        <v>-1.3289020653327929E-2</v>
      </c>
      <c r="Q302" s="179">
        <f t="shared" si="85"/>
        <v>-1.0155134052128791E-3</v>
      </c>
      <c r="R302" s="187">
        <f t="shared" si="86"/>
        <v>3.8487953974383521E-3</v>
      </c>
      <c r="S302" s="187">
        <f t="shared" si="87"/>
        <v>1.3552468083717529E-2</v>
      </c>
      <c r="T302" s="187">
        <f t="shared" si="88"/>
        <v>-8.3429293288858218E-4</v>
      </c>
      <c r="U302" s="187">
        <f t="shared" si="89"/>
        <v>-1.3201111458258231E-2</v>
      </c>
      <c r="V302" s="187">
        <f t="shared" si="90"/>
        <v>-1.014997945974837E-3</v>
      </c>
      <c r="W302" s="188">
        <f t="shared" si="91"/>
        <v>4.7017222880684623E-4</v>
      </c>
    </row>
    <row r="303" spans="1:23" x14ac:dyDescent="0.2">
      <c r="A303" s="186">
        <v>42830</v>
      </c>
      <c r="B303">
        <v>137.84639000000001</v>
      </c>
      <c r="C303">
        <v>909.28002900000001</v>
      </c>
      <c r="D303">
        <v>62.324733999999999</v>
      </c>
      <c r="E303">
        <v>143.61999499999999</v>
      </c>
      <c r="F303">
        <v>82.128281000000001</v>
      </c>
      <c r="G303" s="86">
        <v>70.337000000000003</v>
      </c>
      <c r="H303">
        <f t="shared" si="76"/>
        <v>9695.7015334300013</v>
      </c>
      <c r="I303">
        <f t="shared" si="77"/>
        <v>63956.029399773004</v>
      </c>
      <c r="J303">
        <f t="shared" si="78"/>
        <v>4383.7348153580006</v>
      </c>
      <c r="K303">
        <f t="shared" si="79"/>
        <v>10101.799588315</v>
      </c>
      <c r="L303">
        <f t="shared" si="80"/>
        <v>5776.6569006970003</v>
      </c>
      <c r="M303" s="180">
        <f t="shared" si="81"/>
        <v>2.9283204064797989E-3</v>
      </c>
      <c r="N303" s="178">
        <f t="shared" si="82"/>
        <v>1.0820613465162533E-2</v>
      </c>
      <c r="O303" s="178">
        <f t="shared" si="83"/>
        <v>5.5328007969690932E-3</v>
      </c>
      <c r="P303" s="178">
        <f t="shared" si="84"/>
        <v>-4.8826745176371303E-3</v>
      </c>
      <c r="Q303" s="179">
        <f t="shared" si="85"/>
        <v>8.7895571413977372E-3</v>
      </c>
      <c r="R303" s="187">
        <f t="shared" si="86"/>
        <v>2.9326121248342222E-3</v>
      </c>
      <c r="S303" s="187">
        <f t="shared" si="87"/>
        <v>1.0879368031966152E-2</v>
      </c>
      <c r="T303" s="187">
        <f t="shared" si="88"/>
        <v>5.5481350066305304E-3</v>
      </c>
      <c r="U303" s="187">
        <f t="shared" si="89"/>
        <v>-4.8707736396643485E-3</v>
      </c>
      <c r="V303" s="187">
        <f t="shared" si="90"/>
        <v>8.82829872269442E-3</v>
      </c>
      <c r="W303" s="188">
        <f t="shared" si="91"/>
        <v>4.6635280492921954E-3</v>
      </c>
    </row>
    <row r="304" spans="1:23" x14ac:dyDescent="0.2">
      <c r="A304" s="186">
        <v>42831</v>
      </c>
      <c r="B304">
        <v>137.501846</v>
      </c>
      <c r="C304">
        <v>898.28002900000001</v>
      </c>
      <c r="D304">
        <v>62.486347000000002</v>
      </c>
      <c r="E304">
        <v>143.740005</v>
      </c>
      <c r="F304">
        <v>81.607956000000001</v>
      </c>
      <c r="G304" s="86">
        <v>70.313000000000002</v>
      </c>
      <c r="H304">
        <f t="shared" si="76"/>
        <v>9668.1672977979997</v>
      </c>
      <c r="I304">
        <f t="shared" si="77"/>
        <v>63160.763679077005</v>
      </c>
      <c r="J304">
        <f t="shared" si="78"/>
        <v>4393.6025166110003</v>
      </c>
      <c r="K304">
        <f t="shared" si="79"/>
        <v>10106.790971565</v>
      </c>
      <c r="L304">
        <f t="shared" si="80"/>
        <v>5738.1002102279999</v>
      </c>
      <c r="M304" s="180">
        <f t="shared" si="81"/>
        <v>-2.8438794364138045E-3</v>
      </c>
      <c r="N304" s="178">
        <f t="shared" si="82"/>
        <v>-1.2512526113866565E-2</v>
      </c>
      <c r="O304" s="178">
        <f t="shared" si="83"/>
        <v>2.2484507629129684E-3</v>
      </c>
      <c r="P304" s="178">
        <f t="shared" si="84"/>
        <v>4.9398629129643649E-4</v>
      </c>
      <c r="Q304" s="179">
        <f t="shared" si="85"/>
        <v>-6.6969427492072197E-3</v>
      </c>
      <c r="R304" s="187">
        <f t="shared" si="86"/>
        <v>-2.8398394419491715E-3</v>
      </c>
      <c r="S304" s="187">
        <f t="shared" si="87"/>
        <v>-1.2434569940622704E-2</v>
      </c>
      <c r="T304" s="187">
        <f t="shared" si="88"/>
        <v>2.2509804239136829E-3</v>
      </c>
      <c r="U304" s="187">
        <f t="shared" si="89"/>
        <v>4.9410832261751034E-4</v>
      </c>
      <c r="V304" s="187">
        <f t="shared" si="90"/>
        <v>-6.6745682029944013E-3</v>
      </c>
      <c r="W304" s="188">
        <f t="shared" si="91"/>
        <v>-3.8407777678070168E-3</v>
      </c>
    </row>
    <row r="305" spans="1:23" x14ac:dyDescent="0.2">
      <c r="A305" s="186">
        <v>42832</v>
      </c>
      <c r="B305">
        <v>137.19555700000001</v>
      </c>
      <c r="C305">
        <v>894.88000499999998</v>
      </c>
      <c r="D305">
        <v>62.438808000000002</v>
      </c>
      <c r="E305">
        <v>143.11000100000001</v>
      </c>
      <c r="F305">
        <v>81.452788999999996</v>
      </c>
      <c r="G305" s="86">
        <v>70.846000000000004</v>
      </c>
      <c r="H305">
        <f t="shared" si="76"/>
        <v>9719.7564312220002</v>
      </c>
      <c r="I305">
        <f t="shared" si="77"/>
        <v>63398.668834230004</v>
      </c>
      <c r="J305">
        <f t="shared" si="78"/>
        <v>4423.5397915680005</v>
      </c>
      <c r="K305">
        <f t="shared" si="79"/>
        <v>10138.771130846002</v>
      </c>
      <c r="L305">
        <f t="shared" si="80"/>
        <v>5770.6042894940001</v>
      </c>
      <c r="M305" s="180">
        <f t="shared" si="81"/>
        <v>5.3217926686423174E-3</v>
      </c>
      <c r="N305" s="178">
        <f t="shared" si="82"/>
        <v>3.7595844205442672E-3</v>
      </c>
      <c r="O305" s="178">
        <f t="shared" si="83"/>
        <v>6.7907240133646546E-3</v>
      </c>
      <c r="P305" s="178">
        <f t="shared" si="84"/>
        <v>3.1592292392776809E-3</v>
      </c>
      <c r="Q305" s="179">
        <f t="shared" si="85"/>
        <v>5.6486228649307068E-3</v>
      </c>
      <c r="R305" s="187">
        <f t="shared" si="86"/>
        <v>5.3359785608747476E-3</v>
      </c>
      <c r="S305" s="187">
        <f t="shared" si="87"/>
        <v>3.7666605230077203E-3</v>
      </c>
      <c r="T305" s="187">
        <f t="shared" si="88"/>
        <v>6.8138332595667544E-3</v>
      </c>
      <c r="U305" s="187">
        <f t="shared" si="89"/>
        <v>3.1642248633593486E-3</v>
      </c>
      <c r="V305" s="187">
        <f t="shared" si="90"/>
        <v>5.664606415911419E-3</v>
      </c>
      <c r="W305" s="188">
        <f t="shared" si="91"/>
        <v>4.9490607245439985E-3</v>
      </c>
    </row>
    <row r="306" spans="1:23" x14ac:dyDescent="0.2">
      <c r="A306" s="186">
        <v>42835</v>
      </c>
      <c r="B306">
        <v>137.032837</v>
      </c>
      <c r="C306">
        <v>907.03997800000002</v>
      </c>
      <c r="D306">
        <v>62.296191999999998</v>
      </c>
      <c r="E306">
        <v>143.85000600000001</v>
      </c>
      <c r="F306">
        <v>81.690132000000006</v>
      </c>
      <c r="G306" s="86">
        <v>71.078999999999994</v>
      </c>
      <c r="H306">
        <f t="shared" si="76"/>
        <v>9740.1570211229991</v>
      </c>
      <c r="I306">
        <f t="shared" si="77"/>
        <v>64471.494596261997</v>
      </c>
      <c r="J306">
        <f t="shared" si="78"/>
        <v>4427.9510311679996</v>
      </c>
      <c r="K306">
        <f t="shared" si="79"/>
        <v>10224.714576474</v>
      </c>
      <c r="L306">
        <f t="shared" si="80"/>
        <v>5806.4528924280003</v>
      </c>
      <c r="M306" s="180">
        <f t="shared" si="81"/>
        <v>2.0966791475697504E-3</v>
      </c>
      <c r="N306" s="178">
        <f t="shared" si="82"/>
        <v>1.6780316954352729E-2</v>
      </c>
      <c r="O306" s="178">
        <f t="shared" si="83"/>
        <v>9.9672248518095294E-4</v>
      </c>
      <c r="P306" s="178">
        <f t="shared" si="84"/>
        <v>8.4409866909517101E-3</v>
      </c>
      <c r="Q306" s="179">
        <f t="shared" si="85"/>
        <v>6.1930621830343117E-3</v>
      </c>
      <c r="R306" s="187">
        <f t="shared" si="86"/>
        <v>2.0988787162883808E-3</v>
      </c>
      <c r="S306" s="187">
        <f t="shared" si="87"/>
        <v>1.6921897285211707E-2</v>
      </c>
      <c r="T306" s="187">
        <f t="shared" si="88"/>
        <v>9.9721937811154959E-4</v>
      </c>
      <c r="U306" s="187">
        <f t="shared" si="89"/>
        <v>8.476712268070152E-3</v>
      </c>
      <c r="V306" s="187">
        <f t="shared" si="90"/>
        <v>6.2122788421424694E-3</v>
      </c>
      <c r="W306" s="188">
        <f t="shared" si="91"/>
        <v>6.9413972979648526E-3</v>
      </c>
    </row>
    <row r="307" spans="1:23" x14ac:dyDescent="0.2">
      <c r="A307" s="186">
        <v>42836</v>
      </c>
      <c r="B307">
        <v>135.55886799999999</v>
      </c>
      <c r="C307">
        <v>902.35998500000005</v>
      </c>
      <c r="D307">
        <v>62.248676000000003</v>
      </c>
      <c r="E307">
        <v>144.35000600000001</v>
      </c>
      <c r="F307">
        <v>81.973106000000001</v>
      </c>
      <c r="G307" s="86">
        <v>71.075999999999993</v>
      </c>
      <c r="H307">
        <f t="shared" si="76"/>
        <v>9634.9821019679985</v>
      </c>
      <c r="I307">
        <f t="shared" si="77"/>
        <v>64136.13829386</v>
      </c>
      <c r="J307">
        <f t="shared" si="78"/>
        <v>4424.3868953760002</v>
      </c>
      <c r="K307">
        <f t="shared" si="79"/>
        <v>10259.821026456</v>
      </c>
      <c r="L307">
        <f t="shared" si="80"/>
        <v>5826.3204820559995</v>
      </c>
      <c r="M307" s="180">
        <f t="shared" si="81"/>
        <v>-1.0856794530900472E-2</v>
      </c>
      <c r="N307" s="178">
        <f t="shared" si="82"/>
        <v>-5.2151968737502953E-3</v>
      </c>
      <c r="O307" s="178">
        <f t="shared" si="83"/>
        <v>-8.0524173707793726E-4</v>
      </c>
      <c r="P307" s="178">
        <f t="shared" si="84"/>
        <v>3.4276085172904231E-3</v>
      </c>
      <c r="Q307" s="179">
        <f t="shared" si="85"/>
        <v>3.4157991917853048E-3</v>
      </c>
      <c r="R307" s="187">
        <f t="shared" si="86"/>
        <v>-1.079807224122907E-2</v>
      </c>
      <c r="S307" s="187">
        <f t="shared" si="87"/>
        <v>-5.2016213444730734E-3</v>
      </c>
      <c r="T307" s="187">
        <f t="shared" si="88"/>
        <v>-8.0491761695460529E-4</v>
      </c>
      <c r="U307" s="187">
        <f t="shared" si="89"/>
        <v>3.4334894846626512E-3</v>
      </c>
      <c r="V307" s="187">
        <f t="shared" si="90"/>
        <v>3.4216396819317829E-3</v>
      </c>
      <c r="W307" s="188">
        <f t="shared" si="91"/>
        <v>-1.9898964072124626E-3</v>
      </c>
    </row>
    <row r="308" spans="1:23" x14ac:dyDescent="0.2">
      <c r="A308" s="186">
        <v>42837</v>
      </c>
      <c r="B308">
        <v>135.721542</v>
      </c>
      <c r="C308">
        <v>896.22997999999995</v>
      </c>
      <c r="D308">
        <v>62.011012999999998</v>
      </c>
      <c r="E308">
        <v>143.83000200000001</v>
      </c>
      <c r="F308">
        <v>82.438652000000005</v>
      </c>
      <c r="G308" s="86">
        <v>70.989000000000004</v>
      </c>
      <c r="H308">
        <f t="shared" si="76"/>
        <v>9634.7365450380003</v>
      </c>
      <c r="I308">
        <f t="shared" si="77"/>
        <v>63622.470050219999</v>
      </c>
      <c r="J308">
        <f t="shared" si="78"/>
        <v>4402.0998018569999</v>
      </c>
      <c r="K308">
        <f t="shared" si="79"/>
        <v>10210.348011978002</v>
      </c>
      <c r="L308">
        <f t="shared" si="80"/>
        <v>5852.2374668280008</v>
      </c>
      <c r="M308" s="180">
        <f t="shared" si="81"/>
        <v>-2.5486301539683305E-5</v>
      </c>
      <c r="N308" s="178">
        <f t="shared" si="82"/>
        <v>-8.0412743720397143E-3</v>
      </c>
      <c r="O308" s="178">
        <f t="shared" si="83"/>
        <v>-5.0500593609454107E-3</v>
      </c>
      <c r="P308" s="178">
        <f t="shared" si="84"/>
        <v>-4.833678775284022E-3</v>
      </c>
      <c r="Q308" s="179">
        <f t="shared" si="85"/>
        <v>4.4383951222526736E-3</v>
      </c>
      <c r="R308" s="187">
        <f t="shared" si="86"/>
        <v>-2.5485976766687018E-5</v>
      </c>
      <c r="S308" s="187">
        <f t="shared" si="87"/>
        <v>-8.0090298122794217E-3</v>
      </c>
      <c r="T308" s="187">
        <f t="shared" si="88"/>
        <v>-5.0373292494589354E-3</v>
      </c>
      <c r="U308" s="187">
        <f t="shared" si="89"/>
        <v>-4.8220153500170707E-3</v>
      </c>
      <c r="V308" s="187">
        <f t="shared" si="90"/>
        <v>4.4482593863178158E-3</v>
      </c>
      <c r="W308" s="188">
        <f t="shared" si="91"/>
        <v>-2.6891202004408598E-3</v>
      </c>
    </row>
    <row r="309" spans="1:23" x14ac:dyDescent="0.2">
      <c r="A309" s="186">
        <v>42838</v>
      </c>
      <c r="B309">
        <v>135.00372300000001</v>
      </c>
      <c r="C309">
        <v>884.669983</v>
      </c>
      <c r="D309">
        <v>61.744827000000001</v>
      </c>
      <c r="E309">
        <v>142.91999799999999</v>
      </c>
      <c r="F309">
        <v>82.183052000000004</v>
      </c>
      <c r="G309" s="86">
        <v>70.373000000000005</v>
      </c>
      <c r="H309">
        <f t="shared" si="76"/>
        <v>9500.616998679001</v>
      </c>
      <c r="I309">
        <f t="shared" si="77"/>
        <v>62256.880713659004</v>
      </c>
      <c r="J309">
        <f t="shared" si="78"/>
        <v>4345.1687104709999</v>
      </c>
      <c r="K309">
        <f t="shared" si="79"/>
        <v>10057.709019254</v>
      </c>
      <c r="L309">
        <f t="shared" si="80"/>
        <v>5783.4679183960006</v>
      </c>
      <c r="M309" s="180">
        <f t="shared" si="81"/>
        <v>-1.401821423036867E-2</v>
      </c>
      <c r="N309" s="178">
        <f t="shared" si="82"/>
        <v>-2.1697647836608144E-2</v>
      </c>
      <c r="O309" s="178">
        <f t="shared" si="83"/>
        <v>-1.3017068171574383E-2</v>
      </c>
      <c r="P309" s="178">
        <f t="shared" si="84"/>
        <v>-1.5062309947687176E-2</v>
      </c>
      <c r="Q309" s="179">
        <f t="shared" si="85"/>
        <v>-1.1820572435297369E-2</v>
      </c>
      <c r="R309" s="187">
        <f t="shared" si="86"/>
        <v>-1.3920416581403297E-2</v>
      </c>
      <c r="S309" s="187">
        <f t="shared" si="87"/>
        <v>-2.146394717908745E-2</v>
      </c>
      <c r="T309" s="187">
        <f t="shared" si="88"/>
        <v>-1.2932712557308193E-2</v>
      </c>
      <c r="U309" s="187">
        <f t="shared" si="89"/>
        <v>-1.4949440758036569E-2</v>
      </c>
      <c r="V309" s="187">
        <f t="shared" si="90"/>
        <v>-1.175098393081344E-2</v>
      </c>
      <c r="W309" s="188">
        <f t="shared" si="91"/>
        <v>-1.5003500201329791E-2</v>
      </c>
    </row>
    <row r="310" spans="1:23" x14ac:dyDescent="0.2">
      <c r="A310" s="186">
        <v>42842</v>
      </c>
      <c r="B310">
        <v>135.75027499999999</v>
      </c>
      <c r="C310">
        <v>901.98999000000003</v>
      </c>
      <c r="D310">
        <v>62.248676000000003</v>
      </c>
      <c r="E310">
        <v>147.25</v>
      </c>
      <c r="F310">
        <v>82.511680999999996</v>
      </c>
      <c r="G310" s="86">
        <v>70.247</v>
      </c>
      <c r="H310">
        <f t="shared" si="76"/>
        <v>9536.0495679249998</v>
      </c>
      <c r="I310">
        <f t="shared" si="77"/>
        <v>63362.090827530003</v>
      </c>
      <c r="J310">
        <f t="shared" si="78"/>
        <v>4372.7827429720001</v>
      </c>
      <c r="K310">
        <f t="shared" si="79"/>
        <v>10343.87075</v>
      </c>
      <c r="L310">
        <f t="shared" si="80"/>
        <v>5796.1980552069999</v>
      </c>
      <c r="M310" s="180">
        <f t="shared" si="81"/>
        <v>3.722564561313097E-3</v>
      </c>
      <c r="N310" s="178">
        <f t="shared" si="82"/>
        <v>1.7596683344395622E-2</v>
      </c>
      <c r="O310" s="178">
        <f t="shared" si="83"/>
        <v>6.335003125343474E-3</v>
      </c>
      <c r="P310" s="178">
        <f t="shared" si="84"/>
        <v>2.8054739172908617E-2</v>
      </c>
      <c r="Q310" s="179">
        <f t="shared" si="85"/>
        <v>2.1987062439400525E-3</v>
      </c>
      <c r="R310" s="187">
        <f t="shared" si="86"/>
        <v>3.7295019103417691E-3</v>
      </c>
      <c r="S310" s="187">
        <f t="shared" si="87"/>
        <v>1.7752417101560926E-2</v>
      </c>
      <c r="T310" s="187">
        <f t="shared" si="88"/>
        <v>6.355111697839427E-3</v>
      </c>
      <c r="U310" s="187">
        <f t="shared" si="89"/>
        <v>2.845197949137181E-2</v>
      </c>
      <c r="V310" s="187">
        <f t="shared" si="90"/>
        <v>2.2011251710253952E-3</v>
      </c>
      <c r="W310" s="188">
        <f t="shared" si="91"/>
        <v>1.1698027074427866E-2</v>
      </c>
    </row>
    <row r="311" spans="1:23" x14ac:dyDescent="0.2">
      <c r="A311" s="186">
        <v>42843</v>
      </c>
      <c r="B311">
        <v>135.14730800000001</v>
      </c>
      <c r="C311">
        <v>903.78002900000001</v>
      </c>
      <c r="D311">
        <v>62.163124000000003</v>
      </c>
      <c r="E311">
        <v>143.36000100000001</v>
      </c>
      <c r="F311">
        <v>82.885941000000003</v>
      </c>
      <c r="G311" s="86">
        <v>72.225999999999999</v>
      </c>
      <c r="H311">
        <f t="shared" si="76"/>
        <v>9761.1494676080001</v>
      </c>
      <c r="I311">
        <f t="shared" si="77"/>
        <v>65276.416374553999</v>
      </c>
      <c r="J311">
        <f t="shared" si="78"/>
        <v>4489.7937940239999</v>
      </c>
      <c r="K311">
        <f t="shared" si="79"/>
        <v>10354.319432226001</v>
      </c>
      <c r="L311">
        <f t="shared" si="80"/>
        <v>5986.5199746660001</v>
      </c>
      <c r="M311" s="180">
        <f t="shared" si="81"/>
        <v>2.3330858522563228E-2</v>
      </c>
      <c r="N311" s="178">
        <f t="shared" si="82"/>
        <v>2.9765066792282892E-2</v>
      </c>
      <c r="O311" s="178">
        <f t="shared" si="83"/>
        <v>2.6407185356586194E-2</v>
      </c>
      <c r="P311" s="178">
        <f t="shared" si="84"/>
        <v>1.0096228724901792E-3</v>
      </c>
      <c r="Q311" s="179">
        <f t="shared" si="85"/>
        <v>3.2308075897265559E-2</v>
      </c>
      <c r="R311" s="187">
        <f t="shared" si="86"/>
        <v>2.3605152016002055E-2</v>
      </c>
      <c r="S311" s="187">
        <f t="shared" si="87"/>
        <v>3.0212474399475577E-2</v>
      </c>
      <c r="T311" s="187">
        <f t="shared" si="88"/>
        <v>2.6758944573695483E-2</v>
      </c>
      <c r="U311" s="187">
        <f t="shared" si="89"/>
        <v>1.0101327132302506E-3</v>
      </c>
      <c r="V311" s="187">
        <f t="shared" si="90"/>
        <v>3.2835648065549609E-2</v>
      </c>
      <c r="W311" s="188">
        <f t="shared" si="91"/>
        <v>2.2884470353590595E-2</v>
      </c>
    </row>
    <row r="312" spans="1:23" x14ac:dyDescent="0.2">
      <c r="A312" s="186">
        <v>42844</v>
      </c>
      <c r="B312">
        <v>134.64956699999999</v>
      </c>
      <c r="C312">
        <v>899.20001200000002</v>
      </c>
      <c r="D312">
        <v>61.830387000000002</v>
      </c>
      <c r="E312">
        <v>139.759995</v>
      </c>
      <c r="F312">
        <v>82.416458000000006</v>
      </c>
      <c r="G312" s="86">
        <v>72.269000000000005</v>
      </c>
      <c r="H312">
        <f t="shared" si="76"/>
        <v>9730.9895575230003</v>
      </c>
      <c r="I312">
        <f t="shared" si="77"/>
        <v>64984.285667228003</v>
      </c>
      <c r="J312">
        <f t="shared" si="78"/>
        <v>4468.4202381030009</v>
      </c>
      <c r="K312">
        <f t="shared" si="79"/>
        <v>10100.315078655001</v>
      </c>
      <c r="L312">
        <f t="shared" si="80"/>
        <v>5956.1550032020004</v>
      </c>
      <c r="M312" s="180">
        <f t="shared" si="81"/>
        <v>-3.094574085963192E-3</v>
      </c>
      <c r="N312" s="178">
        <f t="shared" si="82"/>
        <v>-4.4853312243632254E-3</v>
      </c>
      <c r="O312" s="178">
        <f t="shared" si="83"/>
        <v>-4.7718432271259712E-3</v>
      </c>
      <c r="P312" s="178">
        <f t="shared" si="84"/>
        <v>-2.4837149830633797E-2</v>
      </c>
      <c r="Q312" s="179">
        <f t="shared" si="85"/>
        <v>-5.0851315895511194E-3</v>
      </c>
      <c r="R312" s="187">
        <f t="shared" si="86"/>
        <v>-3.0897908268984475E-3</v>
      </c>
      <c r="S312" s="187">
        <f t="shared" si="87"/>
        <v>-4.4752871488802203E-3</v>
      </c>
      <c r="T312" s="187">
        <f t="shared" si="88"/>
        <v>-4.7604760711834095E-3</v>
      </c>
      <c r="U312" s="187">
        <f t="shared" si="89"/>
        <v>-2.4531245653910898E-2</v>
      </c>
      <c r="V312" s="187">
        <f t="shared" si="90"/>
        <v>-5.0722241957764005E-3</v>
      </c>
      <c r="W312" s="188">
        <f t="shared" si="91"/>
        <v>-8.3858047793298751E-3</v>
      </c>
    </row>
    <row r="313" spans="1:23" x14ac:dyDescent="0.2">
      <c r="A313" s="186">
        <v>42845</v>
      </c>
      <c r="B313">
        <v>136.334137</v>
      </c>
      <c r="C313">
        <v>902.05999799999995</v>
      </c>
      <c r="D313">
        <v>62.267696000000001</v>
      </c>
      <c r="E313">
        <v>141.179993</v>
      </c>
      <c r="F313">
        <v>82.168114000000003</v>
      </c>
      <c r="G313" s="86">
        <v>72</v>
      </c>
      <c r="H313">
        <f t="shared" si="76"/>
        <v>9816.0578640000003</v>
      </c>
      <c r="I313">
        <f t="shared" si="77"/>
        <v>64948.319855999995</v>
      </c>
      <c r="J313">
        <f t="shared" si="78"/>
        <v>4483.2741120000001</v>
      </c>
      <c r="K313">
        <f t="shared" si="79"/>
        <v>10164.959495999999</v>
      </c>
      <c r="L313">
        <f t="shared" si="80"/>
        <v>5916.1042080000007</v>
      </c>
      <c r="M313" s="180">
        <f t="shared" si="81"/>
        <v>8.7040095319645978E-3</v>
      </c>
      <c r="N313" s="178">
        <f t="shared" si="82"/>
        <v>-5.5360718738377127E-4</v>
      </c>
      <c r="O313" s="178">
        <f t="shared" si="83"/>
        <v>3.3186762078680093E-3</v>
      </c>
      <c r="P313" s="178">
        <f t="shared" si="84"/>
        <v>6.3798431520818303E-3</v>
      </c>
      <c r="Q313" s="179">
        <f t="shared" si="85"/>
        <v>-6.7469799001543367E-3</v>
      </c>
      <c r="R313" s="187">
        <f t="shared" si="86"/>
        <v>8.7419995648062351E-3</v>
      </c>
      <c r="S313" s="187">
        <f t="shared" si="87"/>
        <v>-5.5345397519921226E-4</v>
      </c>
      <c r="T313" s="187">
        <f t="shared" si="88"/>
        <v>3.3241891105804228E-3</v>
      </c>
      <c r="U313" s="187">
        <f t="shared" si="89"/>
        <v>6.4002376996744595E-3</v>
      </c>
      <c r="V313" s="187">
        <f t="shared" si="90"/>
        <v>-6.7242701340829237E-3</v>
      </c>
      <c r="W313" s="188">
        <f t="shared" si="91"/>
        <v>2.2377404531557961E-3</v>
      </c>
    </row>
    <row r="314" spans="1:23" x14ac:dyDescent="0.2">
      <c r="A314" s="186">
        <v>42846</v>
      </c>
      <c r="B314">
        <v>136.17143200000001</v>
      </c>
      <c r="C314">
        <v>898.53002900000001</v>
      </c>
      <c r="D314">
        <v>63.123283000000001</v>
      </c>
      <c r="E314">
        <v>142.86999499999999</v>
      </c>
      <c r="F314">
        <v>81.515038000000004</v>
      </c>
      <c r="G314" s="86">
        <v>72.341999999999999</v>
      </c>
      <c r="H314">
        <f t="shared" si="76"/>
        <v>9850.9137337440006</v>
      </c>
      <c r="I314">
        <f t="shared" si="77"/>
        <v>65001.459357918</v>
      </c>
      <c r="J314">
        <f t="shared" si="78"/>
        <v>4566.464538786</v>
      </c>
      <c r="K314">
        <f t="shared" si="79"/>
        <v>10335.501178289998</v>
      </c>
      <c r="L314">
        <f t="shared" si="80"/>
        <v>5896.9608789960002</v>
      </c>
      <c r="M314" s="180">
        <f t="shared" si="81"/>
        <v>3.5446134719504131E-3</v>
      </c>
      <c r="N314" s="178">
        <f t="shared" si="82"/>
        <v>8.1784678975871969E-4</v>
      </c>
      <c r="O314" s="178">
        <f t="shared" si="83"/>
        <v>1.8385673533523744E-2</v>
      </c>
      <c r="P314" s="178">
        <f t="shared" si="84"/>
        <v>1.663822284215806E-2</v>
      </c>
      <c r="Q314" s="179">
        <f t="shared" si="85"/>
        <v>-3.2410463534097134E-3</v>
      </c>
      <c r="R314" s="187">
        <f t="shared" si="86"/>
        <v>3.550903043454217E-3</v>
      </c>
      <c r="S314" s="187">
        <f t="shared" si="87"/>
        <v>8.1818131763567586E-4</v>
      </c>
      <c r="T314" s="187">
        <f t="shared" si="88"/>
        <v>1.8555730635191638E-2</v>
      </c>
      <c r="U314" s="187">
        <f t="shared" si="89"/>
        <v>1.6777408936760489E-2</v>
      </c>
      <c r="V314" s="187">
        <f t="shared" si="90"/>
        <v>-3.2357998322805077E-3</v>
      </c>
      <c r="W314" s="188">
        <f t="shared" si="91"/>
        <v>7.2932848201523034E-3</v>
      </c>
    </row>
    <row r="315" spans="1:23" x14ac:dyDescent="0.2">
      <c r="A315" s="186">
        <v>42849</v>
      </c>
      <c r="B315">
        <v>137.482697</v>
      </c>
      <c r="C315">
        <v>907.40997300000004</v>
      </c>
      <c r="D315">
        <v>64.197509999999994</v>
      </c>
      <c r="E315">
        <v>143.83000200000001</v>
      </c>
      <c r="F315">
        <v>82.370482999999993</v>
      </c>
      <c r="G315" s="86">
        <v>71.343000000000004</v>
      </c>
      <c r="H315">
        <f t="shared" si="76"/>
        <v>9808.4280520709999</v>
      </c>
      <c r="I315">
        <f t="shared" si="77"/>
        <v>64737.349703739004</v>
      </c>
      <c r="J315">
        <f t="shared" si="78"/>
        <v>4580.0429559300001</v>
      </c>
      <c r="K315">
        <f t="shared" si="79"/>
        <v>10261.263832686001</v>
      </c>
      <c r="L315">
        <f t="shared" si="80"/>
        <v>5876.5573686689995</v>
      </c>
      <c r="M315" s="180">
        <f t="shared" si="81"/>
        <v>-4.3221943315017892E-3</v>
      </c>
      <c r="N315" s="178">
        <f t="shared" si="82"/>
        <v>-4.0714111825307098E-3</v>
      </c>
      <c r="O315" s="178">
        <f t="shared" si="83"/>
        <v>2.9690954994394864E-3</v>
      </c>
      <c r="P315" s="178">
        <f t="shared" si="84"/>
        <v>-7.2086725311033854E-3</v>
      </c>
      <c r="Q315" s="179">
        <f t="shared" si="85"/>
        <v>-3.4660040140456027E-3</v>
      </c>
      <c r="R315" s="187">
        <f t="shared" si="86"/>
        <v>-4.3128670924675074E-3</v>
      </c>
      <c r="S315" s="187">
        <f t="shared" si="87"/>
        <v>-4.0631342247983513E-3</v>
      </c>
      <c r="T315" s="187">
        <f t="shared" si="88"/>
        <v>2.9735076290792464E-3</v>
      </c>
      <c r="U315" s="187">
        <f t="shared" si="89"/>
        <v>-7.1827523719831185E-3</v>
      </c>
      <c r="V315" s="187">
        <f t="shared" si="90"/>
        <v>-3.4600043557478331E-3</v>
      </c>
      <c r="W315" s="188">
        <f t="shared" si="91"/>
        <v>-3.2090500831835128E-3</v>
      </c>
    </row>
    <row r="316" spans="1:23" x14ac:dyDescent="0.2">
      <c r="A316" s="186">
        <v>42850</v>
      </c>
      <c r="B316">
        <v>138.33454900000001</v>
      </c>
      <c r="C316">
        <v>907.61999500000002</v>
      </c>
      <c r="D316">
        <v>64.568282999999994</v>
      </c>
      <c r="E316">
        <v>152.16000399999999</v>
      </c>
      <c r="F316">
        <v>82.784378000000004</v>
      </c>
      <c r="G316" s="86">
        <v>72.084999999999994</v>
      </c>
      <c r="H316">
        <f t="shared" si="76"/>
        <v>9971.845964664999</v>
      </c>
      <c r="I316">
        <f t="shared" si="77"/>
        <v>65425.787339574992</v>
      </c>
      <c r="J316">
        <f t="shared" si="78"/>
        <v>4654.4046800549995</v>
      </c>
      <c r="K316">
        <f t="shared" si="79"/>
        <v>10968.453888339998</v>
      </c>
      <c r="L316">
        <f t="shared" si="80"/>
        <v>5967.5118881299995</v>
      </c>
      <c r="M316" s="180">
        <f t="shared" si="81"/>
        <v>1.6523697360301976E-2</v>
      </c>
      <c r="N316" s="178">
        <f t="shared" si="82"/>
        <v>1.0578172453630755E-2</v>
      </c>
      <c r="O316" s="178">
        <f t="shared" si="83"/>
        <v>1.6105637164154869E-2</v>
      </c>
      <c r="P316" s="178">
        <f t="shared" si="84"/>
        <v>6.6647311636723452E-2</v>
      </c>
      <c r="Q316" s="179">
        <f t="shared" si="85"/>
        <v>1.5358962444228236E-2</v>
      </c>
      <c r="R316" s="187">
        <f t="shared" si="86"/>
        <v>1.6660968681877032E-2</v>
      </c>
      <c r="S316" s="187">
        <f t="shared" si="87"/>
        <v>1.0634319121597064E-2</v>
      </c>
      <c r="T316" s="187">
        <f t="shared" si="88"/>
        <v>1.6236032028634096E-2</v>
      </c>
      <c r="U316" s="187">
        <f t="shared" si="89"/>
        <v>6.8918416599067389E-2</v>
      </c>
      <c r="V316" s="187">
        <f t="shared" si="90"/>
        <v>1.5477517491095404E-2</v>
      </c>
      <c r="W316" s="188">
        <f t="shared" si="91"/>
        <v>2.5585450784454199E-2</v>
      </c>
    </row>
    <row r="317" spans="1:23" x14ac:dyDescent="0.2">
      <c r="A317" s="186">
        <v>42851</v>
      </c>
      <c r="B317">
        <v>137.520996</v>
      </c>
      <c r="C317">
        <v>909.28997800000002</v>
      </c>
      <c r="D317">
        <v>64.482712000000006</v>
      </c>
      <c r="E317">
        <v>150.16999799999999</v>
      </c>
      <c r="F317">
        <v>80.705566000000005</v>
      </c>
      <c r="G317" s="86">
        <v>73.376999999999995</v>
      </c>
      <c r="H317">
        <f t="shared" si="76"/>
        <v>10090.878123491999</v>
      </c>
      <c r="I317">
        <f t="shared" si="77"/>
        <v>66720.970715706004</v>
      </c>
      <c r="J317">
        <f t="shared" si="78"/>
        <v>4731.5479584240002</v>
      </c>
      <c r="K317">
        <f t="shared" si="79"/>
        <v>11019.023943245998</v>
      </c>
      <c r="L317">
        <f t="shared" si="80"/>
        <v>5921.932316382</v>
      </c>
      <c r="M317" s="180">
        <f t="shared" si="81"/>
        <v>1.1866140908607423E-2</v>
      </c>
      <c r="N317" s="178">
        <f t="shared" si="82"/>
        <v>1.9602824465987892E-2</v>
      </c>
      <c r="O317" s="178">
        <f t="shared" si="83"/>
        <v>1.6438398631817407E-2</v>
      </c>
      <c r="P317" s="178">
        <f t="shared" si="84"/>
        <v>4.5999040418783733E-3</v>
      </c>
      <c r="Q317" s="179">
        <f t="shared" si="85"/>
        <v>-7.667270942938279E-3</v>
      </c>
      <c r="R317" s="187">
        <f t="shared" si="86"/>
        <v>1.1936822855947387E-2</v>
      </c>
      <c r="S317" s="187">
        <f t="shared" si="87"/>
        <v>1.9796221471645576E-2</v>
      </c>
      <c r="T317" s="187">
        <f t="shared" si="88"/>
        <v>1.657425249239159E-2</v>
      </c>
      <c r="U317" s="187">
        <f t="shared" si="89"/>
        <v>4.6104998407987714E-3</v>
      </c>
      <c r="V317" s="187">
        <f t="shared" si="90"/>
        <v>-7.6379524000047792E-3</v>
      </c>
      <c r="W317" s="188">
        <f t="shared" si="91"/>
        <v>9.0559688521557099E-3</v>
      </c>
    </row>
    <row r="318" spans="1:23" x14ac:dyDescent="0.2">
      <c r="A318" s="186">
        <v>42852</v>
      </c>
      <c r="B318">
        <v>137.626251</v>
      </c>
      <c r="C318">
        <v>918.38000499999998</v>
      </c>
      <c r="D318">
        <v>64.900993</v>
      </c>
      <c r="E318">
        <v>153.08000200000001</v>
      </c>
      <c r="F318">
        <v>80.659599</v>
      </c>
      <c r="G318" s="86">
        <v>73.578000000000003</v>
      </c>
      <c r="H318">
        <f t="shared" si="76"/>
        <v>10126.264296077999</v>
      </c>
      <c r="I318">
        <f t="shared" si="77"/>
        <v>67572.564007890003</v>
      </c>
      <c r="J318">
        <f t="shared" si="78"/>
        <v>4775.2852629540002</v>
      </c>
      <c r="K318">
        <f t="shared" si="79"/>
        <v>11263.320387156002</v>
      </c>
      <c r="L318">
        <f t="shared" si="80"/>
        <v>5934.771975222</v>
      </c>
      <c r="M318" s="180">
        <f t="shared" si="81"/>
        <v>3.5006142794744891E-3</v>
      </c>
      <c r="N318" s="178">
        <f t="shared" si="82"/>
        <v>1.2682735753904438E-2</v>
      </c>
      <c r="O318" s="178">
        <f t="shared" si="83"/>
        <v>9.2013001789495018E-3</v>
      </c>
      <c r="P318" s="178">
        <f t="shared" si="84"/>
        <v>2.1928234239566739E-2</v>
      </c>
      <c r="Q318" s="179">
        <f t="shared" si="85"/>
        <v>2.1658065417094101E-3</v>
      </c>
      <c r="R318" s="187">
        <f t="shared" si="86"/>
        <v>3.5067485854992221E-3</v>
      </c>
      <c r="S318" s="187">
        <f t="shared" si="87"/>
        <v>1.2763502734583803E-2</v>
      </c>
      <c r="T318" s="187">
        <f t="shared" si="88"/>
        <v>9.243762277021967E-3</v>
      </c>
      <c r="U318" s="187">
        <f t="shared" si="89"/>
        <v>2.2170425000278032E-2</v>
      </c>
      <c r="V318" s="187">
        <f t="shared" si="90"/>
        <v>2.1681535948125229E-3</v>
      </c>
      <c r="W318" s="188">
        <f t="shared" si="91"/>
        <v>9.9705184384391091E-3</v>
      </c>
    </row>
    <row r="319" spans="1:23" x14ac:dyDescent="0.2">
      <c r="A319" s="186">
        <v>42853</v>
      </c>
      <c r="B319">
        <v>137.49226400000001</v>
      </c>
      <c r="C319">
        <v>924.98999000000003</v>
      </c>
      <c r="D319">
        <v>65.081626999999997</v>
      </c>
      <c r="E319">
        <v>152.199997</v>
      </c>
      <c r="F319">
        <v>80.328452999999996</v>
      </c>
      <c r="G319" s="86">
        <v>73.763999999999996</v>
      </c>
      <c r="H319">
        <f t="shared" si="76"/>
        <v>10141.979361696</v>
      </c>
      <c r="I319">
        <f t="shared" si="77"/>
        <v>68230.961622360002</v>
      </c>
      <c r="J319">
        <f t="shared" si="78"/>
        <v>4800.6811340279992</v>
      </c>
      <c r="K319">
        <f t="shared" si="79"/>
        <v>11226.880578707998</v>
      </c>
      <c r="L319">
        <f t="shared" si="80"/>
        <v>5925.3480070919995</v>
      </c>
      <c r="M319" s="180">
        <f t="shared" si="81"/>
        <v>1.5507084908302478E-3</v>
      </c>
      <c r="N319" s="178">
        <f t="shared" si="82"/>
        <v>9.6964017681135158E-3</v>
      </c>
      <c r="O319" s="178">
        <f t="shared" si="83"/>
        <v>5.3040976880277665E-3</v>
      </c>
      <c r="P319" s="178">
        <f t="shared" si="84"/>
        <v>-3.2405082009584574E-3</v>
      </c>
      <c r="Q319" s="179">
        <f t="shared" si="85"/>
        <v>-1.5891863029069617E-3</v>
      </c>
      <c r="R319" s="187">
        <f t="shared" si="86"/>
        <v>1.5519114609804081E-3</v>
      </c>
      <c r="S319" s="187">
        <f t="shared" si="87"/>
        <v>9.7435641837288044E-3</v>
      </c>
      <c r="T319" s="187">
        <f t="shared" si="88"/>
        <v>5.3181893176134573E-3</v>
      </c>
      <c r="U319" s="187">
        <f t="shared" si="89"/>
        <v>-3.2352634210385464E-3</v>
      </c>
      <c r="V319" s="187">
        <f t="shared" si="90"/>
        <v>-1.5879242150070954E-3</v>
      </c>
      <c r="W319" s="188">
        <f t="shared" si="91"/>
        <v>2.358095465255406E-3</v>
      </c>
    </row>
    <row r="320" spans="1:23" x14ac:dyDescent="0.2">
      <c r="A320" s="186">
        <v>42856</v>
      </c>
      <c r="B320">
        <v>140.29667699999999</v>
      </c>
      <c r="C320">
        <v>948.22997999999995</v>
      </c>
      <c r="D320">
        <v>65.984741</v>
      </c>
      <c r="E320">
        <v>155.35000600000001</v>
      </c>
      <c r="F320">
        <v>80.107697000000002</v>
      </c>
      <c r="G320" s="86">
        <v>73.433000000000007</v>
      </c>
      <c r="H320">
        <f t="shared" si="76"/>
        <v>10302.405882141</v>
      </c>
      <c r="I320">
        <f t="shared" si="77"/>
        <v>69631.372121339999</v>
      </c>
      <c r="J320">
        <f t="shared" si="78"/>
        <v>4845.4574858530004</v>
      </c>
      <c r="K320">
        <f t="shared" si="79"/>
        <v>11407.816990598001</v>
      </c>
      <c r="L320">
        <f t="shared" si="80"/>
        <v>5882.5485138010008</v>
      </c>
      <c r="M320" s="180">
        <f t="shared" si="81"/>
        <v>1.5694266313808616E-2</v>
      </c>
      <c r="N320" s="178">
        <f t="shared" si="82"/>
        <v>2.03167700904613E-2</v>
      </c>
      <c r="O320" s="178">
        <f t="shared" si="83"/>
        <v>9.2838544406205706E-3</v>
      </c>
      <c r="P320" s="178">
        <f t="shared" si="84"/>
        <v>1.5987866897216114E-2</v>
      </c>
      <c r="Q320" s="179">
        <f t="shared" si="85"/>
        <v>-7.2493319451528201E-3</v>
      </c>
      <c r="R320" s="187">
        <f t="shared" si="86"/>
        <v>1.5818068122963803E-2</v>
      </c>
      <c r="S320" s="187">
        <f t="shared" si="87"/>
        <v>2.0524560488109359E-2</v>
      </c>
      <c r="T320" s="187">
        <f t="shared" si="88"/>
        <v>9.3270830898597445E-3</v>
      </c>
      <c r="U320" s="187">
        <f t="shared" si="89"/>
        <v>1.6116356687106165E-2</v>
      </c>
      <c r="V320" s="187">
        <f t="shared" si="90"/>
        <v>-7.2231189188841517E-3</v>
      </c>
      <c r="W320" s="188">
        <f t="shared" si="91"/>
        <v>1.0912589893830985E-2</v>
      </c>
    </row>
    <row r="321" spans="1:23" x14ac:dyDescent="0.2">
      <c r="A321" s="186">
        <v>42857</v>
      </c>
      <c r="B321">
        <v>141.18678299999999</v>
      </c>
      <c r="C321">
        <v>946.94000200000005</v>
      </c>
      <c r="D321">
        <v>65.880165000000005</v>
      </c>
      <c r="E321">
        <v>156.449997</v>
      </c>
      <c r="F321">
        <v>79.307441999999995</v>
      </c>
      <c r="G321" s="86">
        <v>73.795000000000002</v>
      </c>
      <c r="H321">
        <f t="shared" si="76"/>
        <v>10418.878651485</v>
      </c>
      <c r="I321">
        <f t="shared" si="77"/>
        <v>69879.437447590011</v>
      </c>
      <c r="J321">
        <f t="shared" si="78"/>
        <v>4861.6267761750005</v>
      </c>
      <c r="K321">
        <f t="shared" si="79"/>
        <v>11545.227528615</v>
      </c>
      <c r="L321">
        <f t="shared" si="80"/>
        <v>5852.4926823899996</v>
      </c>
      <c r="M321" s="180">
        <f t="shared" si="81"/>
        <v>1.1241966763442688E-2</v>
      </c>
      <c r="N321" s="178">
        <f t="shared" si="82"/>
        <v>3.5562203165544473E-3</v>
      </c>
      <c r="O321" s="178">
        <f t="shared" si="83"/>
        <v>3.3314443019412427E-3</v>
      </c>
      <c r="P321" s="178">
        <f t="shared" si="84"/>
        <v>1.1973329246407396E-2</v>
      </c>
      <c r="Q321" s="179">
        <f t="shared" si="85"/>
        <v>-5.1224186823889068E-3</v>
      </c>
      <c r="R321" s="187">
        <f t="shared" si="86"/>
        <v>1.1305395135509369E-2</v>
      </c>
      <c r="S321" s="187">
        <f t="shared" si="87"/>
        <v>3.5625511704369802E-3</v>
      </c>
      <c r="T321" s="187">
        <f t="shared" si="88"/>
        <v>3.336999729996308E-3</v>
      </c>
      <c r="U321" s="187">
        <f t="shared" si="89"/>
        <v>1.2045296495398585E-2</v>
      </c>
      <c r="V321" s="187">
        <f t="shared" si="90"/>
        <v>-5.1093214684906525E-3</v>
      </c>
      <c r="W321" s="188">
        <f t="shared" si="91"/>
        <v>5.0281842125701175E-3</v>
      </c>
    </row>
    <row r="322" spans="1:23" x14ac:dyDescent="0.2">
      <c r="A322" s="186">
        <v>42858</v>
      </c>
      <c r="B322">
        <v>140.75611900000001</v>
      </c>
      <c r="C322">
        <v>941.03002900000001</v>
      </c>
      <c r="D322">
        <v>65.671036000000001</v>
      </c>
      <c r="E322">
        <v>155.58999600000001</v>
      </c>
      <c r="F322">
        <v>79.500618000000003</v>
      </c>
      <c r="G322" s="86">
        <v>73.816000000000003</v>
      </c>
      <c r="H322">
        <f t="shared" si="76"/>
        <v>10390.053680104002</v>
      </c>
      <c r="I322">
        <f t="shared" si="77"/>
        <v>69463.07262066401</v>
      </c>
      <c r="J322">
        <f t="shared" si="78"/>
        <v>4847.5731933759998</v>
      </c>
      <c r="K322">
        <f t="shared" si="79"/>
        <v>11485.031144736002</v>
      </c>
      <c r="L322">
        <f t="shared" si="80"/>
        <v>5868.4176182880001</v>
      </c>
      <c r="M322" s="180">
        <f t="shared" si="81"/>
        <v>-2.7704438996202052E-3</v>
      </c>
      <c r="N322" s="178">
        <f t="shared" si="82"/>
        <v>-5.9761528037121031E-3</v>
      </c>
      <c r="O322" s="178">
        <f t="shared" si="83"/>
        <v>-2.8949022901363433E-3</v>
      </c>
      <c r="P322" s="178">
        <f t="shared" si="84"/>
        <v>-5.2276026786419426E-3</v>
      </c>
      <c r="Q322" s="179">
        <f t="shared" si="85"/>
        <v>2.7173564661197194E-3</v>
      </c>
      <c r="R322" s="187">
        <f t="shared" si="86"/>
        <v>-2.7666097614919274E-3</v>
      </c>
      <c r="S322" s="187">
        <f t="shared" si="87"/>
        <v>-5.9583311219166182E-3</v>
      </c>
      <c r="T322" s="187">
        <f t="shared" si="88"/>
        <v>-2.890716101012106E-3</v>
      </c>
      <c r="U322" s="187">
        <f t="shared" si="89"/>
        <v>-5.2139625425138151E-3</v>
      </c>
      <c r="V322" s="187">
        <f t="shared" si="90"/>
        <v>2.7210518256465723E-3</v>
      </c>
      <c r="W322" s="188">
        <f t="shared" si="91"/>
        <v>-2.8217135402575783E-3</v>
      </c>
    </row>
    <row r="323" spans="1:23" x14ac:dyDescent="0.2">
      <c r="A323" s="186">
        <v>42859</v>
      </c>
      <c r="B323">
        <v>140.248795</v>
      </c>
      <c r="C323">
        <v>937.53002900000001</v>
      </c>
      <c r="D323">
        <v>65.414337000000003</v>
      </c>
      <c r="E323">
        <v>157.25</v>
      </c>
      <c r="F323">
        <v>79.518996999999999</v>
      </c>
      <c r="G323" s="86">
        <v>75.447999999999993</v>
      </c>
      <c r="H323">
        <f t="shared" si="76"/>
        <v>10581.49108516</v>
      </c>
      <c r="I323">
        <f t="shared" si="77"/>
        <v>70734.76562799199</v>
      </c>
      <c r="J323">
        <f t="shared" si="78"/>
        <v>4935.3808979759997</v>
      </c>
      <c r="K323">
        <f t="shared" si="79"/>
        <v>11864.197999999999</v>
      </c>
      <c r="L323">
        <f t="shared" si="80"/>
        <v>5999.5492856559995</v>
      </c>
      <c r="M323" s="180">
        <f t="shared" si="81"/>
        <v>1.8257379210930659E-2</v>
      </c>
      <c r="N323" s="178">
        <f t="shared" si="82"/>
        <v>1.8141904358077613E-2</v>
      </c>
      <c r="O323" s="178">
        <f t="shared" si="83"/>
        <v>1.7951645659349473E-2</v>
      </c>
      <c r="P323" s="178">
        <f t="shared" si="84"/>
        <v>3.2480745927600647E-2</v>
      </c>
      <c r="Q323" s="179">
        <f t="shared" si="85"/>
        <v>2.2099320840048467E-2</v>
      </c>
      <c r="R323" s="187">
        <f t="shared" si="86"/>
        <v>1.8425064099772959E-2</v>
      </c>
      <c r="S323" s="187">
        <f t="shared" si="87"/>
        <v>1.8307468405157682E-2</v>
      </c>
      <c r="T323" s="187">
        <f t="shared" si="88"/>
        <v>1.8113744980681322E-2</v>
      </c>
      <c r="U323" s="187">
        <f t="shared" si="89"/>
        <v>3.3014003226084616E-2</v>
      </c>
      <c r="V323" s="187">
        <f t="shared" si="90"/>
        <v>2.2345319624041102E-2</v>
      </c>
      <c r="W323" s="188">
        <f t="shared" si="91"/>
        <v>2.2041120067147538E-2</v>
      </c>
    </row>
    <row r="324" spans="1:23" x14ac:dyDescent="0.2">
      <c r="A324" s="186">
        <v>42860</v>
      </c>
      <c r="B324">
        <v>142.57463100000001</v>
      </c>
      <c r="C324">
        <v>934.15002400000003</v>
      </c>
      <c r="D324">
        <v>65.594977999999998</v>
      </c>
      <c r="E324">
        <v>156.60000600000001</v>
      </c>
      <c r="F324">
        <v>79.564994999999996</v>
      </c>
      <c r="G324" s="86">
        <v>75.206999999999994</v>
      </c>
      <c r="H324">
        <f t="shared" si="76"/>
        <v>10722.610273617</v>
      </c>
      <c r="I324">
        <f t="shared" si="77"/>
        <v>70254.620854968001</v>
      </c>
      <c r="J324">
        <f t="shared" si="78"/>
        <v>4933.2015104459997</v>
      </c>
      <c r="K324">
        <f t="shared" si="79"/>
        <v>11777.416651242</v>
      </c>
      <c r="L324">
        <f t="shared" si="80"/>
        <v>5983.8445789649995</v>
      </c>
      <c r="M324" s="180">
        <f t="shared" si="81"/>
        <v>1.3248270850637333E-2</v>
      </c>
      <c r="N324" s="178">
        <f t="shared" si="82"/>
        <v>-6.8111031788243692E-3</v>
      </c>
      <c r="O324" s="178">
        <f t="shared" si="83"/>
        <v>-4.4168199144190164E-4</v>
      </c>
      <c r="P324" s="178">
        <f t="shared" si="84"/>
        <v>-7.3414392212278363E-3</v>
      </c>
      <c r="Q324" s="179">
        <f t="shared" si="85"/>
        <v>-2.6210797808100864E-3</v>
      </c>
      <c r="R324" s="187">
        <f t="shared" si="86"/>
        <v>1.3336418026653378E-2</v>
      </c>
      <c r="S324" s="187">
        <f t="shared" si="87"/>
        <v>-6.7879601884759805E-3</v>
      </c>
      <c r="T324" s="187">
        <f t="shared" si="88"/>
        <v>-4.4158446431029314E-4</v>
      </c>
      <c r="U324" s="187">
        <f t="shared" si="89"/>
        <v>-7.3145566820444832E-3</v>
      </c>
      <c r="V324" s="187">
        <f t="shared" si="90"/>
        <v>-2.6176477503981003E-3</v>
      </c>
      <c r="W324" s="188">
        <f t="shared" si="91"/>
        <v>-7.6506621171509599E-4</v>
      </c>
    </row>
    <row r="325" spans="1:23" x14ac:dyDescent="0.2">
      <c r="A325" s="186">
        <v>42863</v>
      </c>
      <c r="B325">
        <v>146.45105000000001</v>
      </c>
      <c r="C325">
        <v>949.03997800000002</v>
      </c>
      <c r="D325">
        <v>65.537918000000005</v>
      </c>
      <c r="E325">
        <v>156.38000500000001</v>
      </c>
      <c r="F325">
        <v>79.611000000000004</v>
      </c>
      <c r="G325" s="86">
        <v>75.456999999999994</v>
      </c>
      <c r="H325">
        <f t="shared" si="76"/>
        <v>11050.75687985</v>
      </c>
      <c r="I325">
        <f t="shared" si="77"/>
        <v>71611.709619945992</v>
      </c>
      <c r="J325">
        <f t="shared" si="78"/>
        <v>4945.2946785260001</v>
      </c>
      <c r="K325">
        <f t="shared" si="79"/>
        <v>11799.966037284999</v>
      </c>
      <c r="L325">
        <f t="shared" si="80"/>
        <v>6007.2072269999999</v>
      </c>
      <c r="M325" s="180">
        <f t="shared" si="81"/>
        <v>3.0144299856427383E-2</v>
      </c>
      <c r="N325" s="178">
        <f t="shared" si="82"/>
        <v>1.9132519427510548E-2</v>
      </c>
      <c r="O325" s="178">
        <f t="shared" si="83"/>
        <v>2.448383618272694E-3</v>
      </c>
      <c r="P325" s="178">
        <f t="shared" si="84"/>
        <v>1.9127986525220339E-3</v>
      </c>
      <c r="Q325" s="179">
        <f t="shared" si="85"/>
        <v>3.8966852908119396E-3</v>
      </c>
      <c r="R325" s="187">
        <f t="shared" si="86"/>
        <v>3.0603239123630683E-2</v>
      </c>
      <c r="S325" s="187">
        <f t="shared" si="87"/>
        <v>1.9316718935534972E-2</v>
      </c>
      <c r="T325" s="187">
        <f t="shared" si="88"/>
        <v>2.4513833571146943E-3</v>
      </c>
      <c r="U325" s="187">
        <f t="shared" si="89"/>
        <v>1.9146292188467083E-3</v>
      </c>
      <c r="V325" s="187">
        <f t="shared" si="90"/>
        <v>3.9042872398669963E-3</v>
      </c>
      <c r="W325" s="188">
        <f t="shared" si="91"/>
        <v>1.1638051574998812E-2</v>
      </c>
    </row>
    <row r="326" spans="1:23" x14ac:dyDescent="0.2">
      <c r="A326" s="186">
        <v>42864</v>
      </c>
      <c r="B326">
        <v>147.389038</v>
      </c>
      <c r="C326">
        <v>952.82000700000003</v>
      </c>
      <c r="D326">
        <v>65.633010999999996</v>
      </c>
      <c r="E326">
        <v>157.46000699999999</v>
      </c>
      <c r="F326">
        <v>79.473006999999996</v>
      </c>
      <c r="G326" s="86">
        <v>75.566000000000003</v>
      </c>
      <c r="H326">
        <f t="shared" si="76"/>
        <v>11137.600045508001</v>
      </c>
      <c r="I326">
        <f t="shared" si="77"/>
        <v>72000.796648962001</v>
      </c>
      <c r="J326">
        <f t="shared" si="78"/>
        <v>4959.6241092259997</v>
      </c>
      <c r="K326">
        <f t="shared" si="79"/>
        <v>11898.622888962</v>
      </c>
      <c r="L326">
        <f t="shared" si="80"/>
        <v>6005.4572469619998</v>
      </c>
      <c r="M326" s="180">
        <f t="shared" si="81"/>
        <v>7.8278539861932426E-3</v>
      </c>
      <c r="N326" s="178">
        <f t="shared" si="82"/>
        <v>5.4185807507076238E-3</v>
      </c>
      <c r="O326" s="178">
        <f t="shared" si="83"/>
        <v>2.8933989271257851E-3</v>
      </c>
      <c r="P326" s="178">
        <f t="shared" si="84"/>
        <v>8.3260165330601658E-3</v>
      </c>
      <c r="Q326" s="179">
        <f t="shared" si="85"/>
        <v>-2.9135585267903342E-4</v>
      </c>
      <c r="R326" s="187">
        <f t="shared" si="86"/>
        <v>7.8585717342448888E-3</v>
      </c>
      <c r="S326" s="187">
        <f t="shared" si="87"/>
        <v>5.4332878111827245E-3</v>
      </c>
      <c r="T326" s="187">
        <f t="shared" si="88"/>
        <v>2.8975888458624053E-3</v>
      </c>
      <c r="U326" s="187">
        <f t="shared" si="89"/>
        <v>8.3607742060671057E-3</v>
      </c>
      <c r="V326" s="187">
        <f t="shared" si="90"/>
        <v>-2.91313412684457E-4</v>
      </c>
      <c r="W326" s="188">
        <f t="shared" si="91"/>
        <v>4.8517818369345333E-3</v>
      </c>
    </row>
    <row r="327" spans="1:23" x14ac:dyDescent="0.2">
      <c r="A327" s="186">
        <v>42865</v>
      </c>
      <c r="B327">
        <v>146.69030799999999</v>
      </c>
      <c r="C327">
        <v>948.95001200000002</v>
      </c>
      <c r="D327">
        <v>65.889679000000001</v>
      </c>
      <c r="E327">
        <v>160.279999</v>
      </c>
      <c r="F327">
        <v>79.555801000000002</v>
      </c>
      <c r="G327" s="86">
        <v>74.317999999999998</v>
      </c>
      <c r="H327">
        <f t="shared" ref="H327:H390" si="92">B327*$G327</f>
        <v>10901.730309944</v>
      </c>
      <c r="I327">
        <f t="shared" ref="I327:I390" si="93">C327*$G327</f>
        <v>70524.066991815998</v>
      </c>
      <c r="J327">
        <f t="shared" ref="J327:J390" si="94">D327*$G327</f>
        <v>4896.7891639219997</v>
      </c>
      <c r="K327">
        <f t="shared" ref="K327:K390" si="95">E327*$G327</f>
        <v>11911.688965682</v>
      </c>
      <c r="L327">
        <f t="shared" ref="L327:L390" si="96">F327*$G327</f>
        <v>5912.4280187180002</v>
      </c>
      <c r="M327" s="180">
        <f t="shared" si="81"/>
        <v>-2.1405254850087017E-2</v>
      </c>
      <c r="N327" s="178">
        <f t="shared" si="82"/>
        <v>-2.0723156190548181E-2</v>
      </c>
      <c r="O327" s="178">
        <f t="shared" si="83"/>
        <v>-1.2750235772176753E-2</v>
      </c>
      <c r="P327" s="178">
        <f t="shared" si="84"/>
        <v>1.0975142292393451E-3</v>
      </c>
      <c r="Q327" s="179">
        <f t="shared" si="85"/>
        <v>-1.5612017686541172E-2</v>
      </c>
      <c r="R327" s="187">
        <f t="shared" si="86"/>
        <v>-2.1177788266793809E-2</v>
      </c>
      <c r="S327" s="187">
        <f t="shared" si="87"/>
        <v>-2.0509907193746197E-2</v>
      </c>
      <c r="T327" s="187">
        <f t="shared" si="88"/>
        <v>-1.2669295882144195E-2</v>
      </c>
      <c r="U327" s="187">
        <f t="shared" si="89"/>
        <v>1.0981167183743297E-3</v>
      </c>
      <c r="V327" s="187">
        <f t="shared" si="90"/>
        <v>-1.549078187028316E-2</v>
      </c>
      <c r="W327" s="188">
        <f t="shared" si="91"/>
        <v>-1.3749931298918607E-2</v>
      </c>
    </row>
    <row r="328" spans="1:23" x14ac:dyDescent="0.2">
      <c r="A328" s="186">
        <v>42866</v>
      </c>
      <c r="B328">
        <v>147.958923</v>
      </c>
      <c r="C328">
        <v>947.61999500000002</v>
      </c>
      <c r="D328">
        <v>65.081626999999997</v>
      </c>
      <c r="E328">
        <v>158.53999300000001</v>
      </c>
      <c r="F328">
        <v>79.261452000000006</v>
      </c>
      <c r="G328" s="86">
        <v>73.534000000000006</v>
      </c>
      <c r="H328">
        <f t="shared" si="92"/>
        <v>10880.011443882</v>
      </c>
      <c r="I328">
        <f t="shared" si="93"/>
        <v>69682.288712330002</v>
      </c>
      <c r="J328">
        <f t="shared" si="94"/>
        <v>4785.7123598180006</v>
      </c>
      <c r="K328">
        <f t="shared" si="95"/>
        <v>11658.079845262002</v>
      </c>
      <c r="L328">
        <f t="shared" si="96"/>
        <v>5828.4116113680011</v>
      </c>
      <c r="M328" s="180">
        <f t="shared" ref="M328:M391" si="97">LN(H328/H327)</f>
        <v>-1.9942274135240452E-3</v>
      </c>
      <c r="N328" s="178">
        <f t="shared" ref="N328:N391" si="98">LN(I328/I327)</f>
        <v>-1.2007849284612499E-2</v>
      </c>
      <c r="O328" s="178">
        <f t="shared" ref="O328:O391" si="99">LN(J328/J327)</f>
        <v>-2.2944830313095316E-2</v>
      </c>
      <c r="P328" s="178">
        <f t="shared" ref="P328:P391" si="100">LN(K328/K327)</f>
        <v>-2.1520695466281447E-2</v>
      </c>
      <c r="Q328" s="179">
        <f t="shared" ref="Q328:Q391" si="101">LN(L328/L327)</f>
        <v>-1.4312066959282603E-2</v>
      </c>
      <c r="R328" s="187">
        <f t="shared" ref="R328:R391" si="102">(H328-H327)/H327</f>
        <v>-1.9922402631982806E-3</v>
      </c>
      <c r="S328" s="187">
        <f t="shared" ref="S328:S391" si="103">(I328-I327)/I327</f>
        <v>-1.1936042763723205E-2</v>
      </c>
      <c r="T328" s="187">
        <f t="shared" ref="T328:T391" si="104">(J328-J327)/J327</f>
        <v>-2.2683599474197923E-2</v>
      </c>
      <c r="U328" s="187">
        <f t="shared" ref="U328:U391" si="105">(K328-K327)/K327</f>
        <v>-2.1290777584157483E-2</v>
      </c>
      <c r="V328" s="187">
        <f t="shared" ref="V328:V391" si="106">(L328-L327)/L327</f>
        <v>-1.4210136188383819E-2</v>
      </c>
      <c r="W328" s="188">
        <f t="shared" ref="W328:W391" si="107">MMULT(R328:V328,$Y$4:$Y$8)</f>
        <v>-1.4422559254732143E-2</v>
      </c>
    </row>
    <row r="329" spans="1:23" x14ac:dyDescent="0.2">
      <c r="A329" s="186">
        <v>42867</v>
      </c>
      <c r="B329">
        <v>150.02526900000001</v>
      </c>
      <c r="C329">
        <v>961.34997599999997</v>
      </c>
      <c r="D329">
        <v>65.005577000000002</v>
      </c>
      <c r="E329">
        <v>160.80999800000001</v>
      </c>
      <c r="F329">
        <v>79.279846000000006</v>
      </c>
      <c r="G329" s="86">
        <v>73.540000000000006</v>
      </c>
      <c r="H329">
        <f t="shared" si="92"/>
        <v>11032.858282260002</v>
      </c>
      <c r="I329">
        <f t="shared" si="93"/>
        <v>70697.677235039999</v>
      </c>
      <c r="J329">
        <f t="shared" si="94"/>
        <v>4780.5101325800006</v>
      </c>
      <c r="K329">
        <f t="shared" si="95"/>
        <v>11825.967252920002</v>
      </c>
      <c r="L329">
        <f t="shared" si="96"/>
        <v>5830.239874840001</v>
      </c>
      <c r="M329" s="180">
        <f t="shared" si="97"/>
        <v>1.3950643544819296E-2</v>
      </c>
      <c r="N329" s="178">
        <f t="shared" si="98"/>
        <v>1.4466540495841475E-2</v>
      </c>
      <c r="O329" s="178">
        <f t="shared" si="99"/>
        <v>-1.0876242435203264E-3</v>
      </c>
      <c r="P329" s="178">
        <f t="shared" si="100"/>
        <v>1.4298239752576257E-2</v>
      </c>
      <c r="Q329" s="179">
        <f t="shared" si="101"/>
        <v>3.136320678508605E-4</v>
      </c>
      <c r="R329" s="187">
        <f t="shared" si="102"/>
        <v>1.4048407868536757E-2</v>
      </c>
      <c r="S329" s="187">
        <f t="shared" si="103"/>
        <v>1.4571687317875472E-2</v>
      </c>
      <c r="T329" s="187">
        <f t="shared" si="104"/>
        <v>-1.0870329946444622E-3</v>
      </c>
      <c r="U329" s="187">
        <f t="shared" si="105"/>
        <v>1.4400948516940484E-2</v>
      </c>
      <c r="V329" s="187">
        <f t="shared" si="106"/>
        <v>3.1368125553005914E-4</v>
      </c>
      <c r="W329" s="188">
        <f t="shared" si="107"/>
        <v>8.4495383928476636E-3</v>
      </c>
    </row>
    <row r="330" spans="1:23" x14ac:dyDescent="0.2">
      <c r="A330" s="186">
        <v>42870</v>
      </c>
      <c r="B330">
        <v>149.64085399999999</v>
      </c>
      <c r="C330">
        <v>957.96997099999999</v>
      </c>
      <c r="D330">
        <v>65.053107999999995</v>
      </c>
      <c r="E330">
        <v>160.020004</v>
      </c>
      <c r="F330">
        <v>79.408637999999996</v>
      </c>
      <c r="G330" s="86">
        <v>72.677999999999997</v>
      </c>
      <c r="H330">
        <f t="shared" si="92"/>
        <v>10875.597987011999</v>
      </c>
      <c r="I330">
        <f t="shared" si="93"/>
        <v>69623.341552337995</v>
      </c>
      <c r="J330">
        <f t="shared" si="94"/>
        <v>4727.929783223999</v>
      </c>
      <c r="K330">
        <f t="shared" si="95"/>
        <v>11629.933850711999</v>
      </c>
      <c r="L330">
        <f t="shared" si="96"/>
        <v>5771.2609925639999</v>
      </c>
      <c r="M330" s="180">
        <f t="shared" si="97"/>
        <v>-1.4356374025003246E-2</v>
      </c>
      <c r="N330" s="178">
        <f t="shared" si="98"/>
        <v>-1.531284029576052E-2</v>
      </c>
      <c r="O330" s="178">
        <f t="shared" si="99"/>
        <v>-1.1059834376460241E-2</v>
      </c>
      <c r="P330" s="178">
        <f t="shared" si="100"/>
        <v>-1.6715449620448748E-2</v>
      </c>
      <c r="Q330" s="179">
        <f t="shared" si="101"/>
        <v>-1.0167544880135162E-2</v>
      </c>
      <c r="R330" s="187">
        <f t="shared" si="102"/>
        <v>-1.4253812677070772E-2</v>
      </c>
      <c r="S330" s="187">
        <f t="shared" si="103"/>
        <v>-1.5196194906521325E-2</v>
      </c>
      <c r="T330" s="187">
        <f t="shared" si="104"/>
        <v>-1.0998899259235409E-2</v>
      </c>
      <c r="U330" s="187">
        <f t="shared" si="105"/>
        <v>-1.6576521650658121E-2</v>
      </c>
      <c r="V330" s="187">
        <f t="shared" si="106"/>
        <v>-1.0116030136344881E-2</v>
      </c>
      <c r="W330" s="188">
        <f t="shared" si="107"/>
        <v>-1.3428291725966103E-2</v>
      </c>
    </row>
    <row r="331" spans="1:23" x14ac:dyDescent="0.2">
      <c r="A331" s="186">
        <v>42871</v>
      </c>
      <c r="B331">
        <v>149.419769</v>
      </c>
      <c r="C331">
        <v>966.07000700000003</v>
      </c>
      <c r="D331">
        <v>66.362967999999995</v>
      </c>
      <c r="E331">
        <v>159.41000399999999</v>
      </c>
      <c r="F331">
        <v>79.325835999999995</v>
      </c>
      <c r="G331" s="86">
        <v>73.119</v>
      </c>
      <c r="H331">
        <f t="shared" si="92"/>
        <v>10925.424089511</v>
      </c>
      <c r="I331">
        <f t="shared" si="93"/>
        <v>70638.072841832996</v>
      </c>
      <c r="J331">
        <f t="shared" si="94"/>
        <v>4852.3938571919998</v>
      </c>
      <c r="K331">
        <f t="shared" si="95"/>
        <v>11655.900082475999</v>
      </c>
      <c r="L331">
        <f t="shared" si="96"/>
        <v>5800.2258024839994</v>
      </c>
      <c r="M331" s="180">
        <f t="shared" si="97"/>
        <v>4.5709957156719128E-3</v>
      </c>
      <c r="N331" s="178">
        <f t="shared" si="98"/>
        <v>1.4469396273874708E-2</v>
      </c>
      <c r="O331" s="178">
        <f t="shared" si="99"/>
        <v>2.5984733252359556E-2</v>
      </c>
      <c r="P331" s="178">
        <f t="shared" si="100"/>
        <v>2.2302179600892156E-3</v>
      </c>
      <c r="Q331" s="179">
        <f t="shared" si="101"/>
        <v>5.0062487089636339E-3</v>
      </c>
      <c r="R331" s="187">
        <f t="shared" si="102"/>
        <v>4.5814586525269336E-3</v>
      </c>
      <c r="S331" s="187">
        <f t="shared" si="103"/>
        <v>1.4574584713550361E-2</v>
      </c>
      <c r="T331" s="187">
        <f t="shared" si="104"/>
        <v>2.6325279704794622E-2</v>
      </c>
      <c r="U331" s="187">
        <f t="shared" si="105"/>
        <v>2.2327067459983743E-3</v>
      </c>
      <c r="V331" s="187">
        <f t="shared" si="106"/>
        <v>5.0188009097698457E-3</v>
      </c>
      <c r="W331" s="188">
        <f t="shared" si="107"/>
        <v>1.0546566145328028E-2</v>
      </c>
    </row>
    <row r="332" spans="1:23" x14ac:dyDescent="0.2">
      <c r="A332" s="186">
        <v>42872</v>
      </c>
      <c r="B332">
        <v>144.402939</v>
      </c>
      <c r="C332">
        <v>944.76000999999997</v>
      </c>
      <c r="D332">
        <v>64.517685</v>
      </c>
      <c r="E332">
        <v>153.199997</v>
      </c>
      <c r="F332">
        <v>79.344245999999998</v>
      </c>
      <c r="G332" s="86">
        <v>74.066000000000003</v>
      </c>
      <c r="H332">
        <f t="shared" si="92"/>
        <v>10695.348079974001</v>
      </c>
      <c r="I332">
        <f t="shared" si="93"/>
        <v>69974.594900659999</v>
      </c>
      <c r="J332">
        <f t="shared" si="94"/>
        <v>4778.5668572100003</v>
      </c>
      <c r="K332">
        <f t="shared" si="95"/>
        <v>11346.910977801999</v>
      </c>
      <c r="L332">
        <f t="shared" si="96"/>
        <v>5876.7109242360002</v>
      </c>
      <c r="M332" s="180">
        <f t="shared" si="97"/>
        <v>-2.1283670438238294E-2</v>
      </c>
      <c r="N332" s="178">
        <f t="shared" si="98"/>
        <v>-9.4370283387958352E-3</v>
      </c>
      <c r="O332" s="178">
        <f t="shared" si="99"/>
        <v>-1.5331481101117433E-2</v>
      </c>
      <c r="P332" s="178">
        <f t="shared" si="100"/>
        <v>-2.6866950320595429E-2</v>
      </c>
      <c r="Q332" s="179">
        <f t="shared" si="101"/>
        <v>1.3100390522806305E-2</v>
      </c>
      <c r="R332" s="187">
        <f t="shared" si="102"/>
        <v>-2.105877150873111E-2</v>
      </c>
      <c r="S332" s="187">
        <f t="shared" si="103"/>
        <v>-9.3926393300480249E-3</v>
      </c>
      <c r="T332" s="187">
        <f t="shared" si="104"/>
        <v>-1.521455227146833E-2</v>
      </c>
      <c r="U332" s="187">
        <f t="shared" si="105"/>
        <v>-2.6509244458825406E-2</v>
      </c>
      <c r="V332" s="187">
        <f t="shared" si="106"/>
        <v>1.3186576584526313E-2</v>
      </c>
      <c r="W332" s="188">
        <f t="shared" si="107"/>
        <v>-1.1797726196909313E-2</v>
      </c>
    </row>
    <row r="333" spans="1:23" x14ac:dyDescent="0.2">
      <c r="A333" s="186">
        <v>42873</v>
      </c>
      <c r="B333">
        <v>146.60379</v>
      </c>
      <c r="C333">
        <v>958.48999000000003</v>
      </c>
      <c r="D333">
        <v>64.737587000000005</v>
      </c>
      <c r="E333">
        <v>155.699997</v>
      </c>
      <c r="F333">
        <v>78.985527000000005</v>
      </c>
      <c r="G333" s="86">
        <v>74.447999999999993</v>
      </c>
      <c r="H333">
        <f t="shared" si="92"/>
        <v>10914.35895792</v>
      </c>
      <c r="I333">
        <f t="shared" si="93"/>
        <v>71357.662775520002</v>
      </c>
      <c r="J333">
        <f t="shared" si="94"/>
        <v>4819.5838769760003</v>
      </c>
      <c r="K333">
        <f t="shared" si="95"/>
        <v>11591.553376655998</v>
      </c>
      <c r="L333">
        <f t="shared" si="96"/>
        <v>5880.3145140959996</v>
      </c>
      <c r="M333" s="180">
        <f t="shared" si="97"/>
        <v>2.0270369846949941E-2</v>
      </c>
      <c r="N333" s="178">
        <f t="shared" si="98"/>
        <v>1.9572488966415259E-2</v>
      </c>
      <c r="O333" s="178">
        <f t="shared" si="99"/>
        <v>8.5469108772457791E-3</v>
      </c>
      <c r="P333" s="178">
        <f t="shared" si="100"/>
        <v>2.1331129353355509E-2</v>
      </c>
      <c r="Q333" s="179">
        <f t="shared" si="101"/>
        <v>6.1301049176909408E-4</v>
      </c>
      <c r="R333" s="187">
        <f t="shared" si="102"/>
        <v>2.0477208998562223E-2</v>
      </c>
      <c r="S333" s="187">
        <f t="shared" si="103"/>
        <v>1.9765285913030114E-2</v>
      </c>
      <c r="T333" s="187">
        <f t="shared" si="104"/>
        <v>8.5835400009340972E-3</v>
      </c>
      <c r="U333" s="187">
        <f t="shared" si="105"/>
        <v>2.1560264228087614E-2</v>
      </c>
      <c r="V333" s="187">
        <f t="shared" si="106"/>
        <v>6.1319842109944483E-4</v>
      </c>
      <c r="W333" s="188">
        <f t="shared" si="107"/>
        <v>1.41998995123427E-2</v>
      </c>
    </row>
    <row r="334" spans="1:23" x14ac:dyDescent="0.2">
      <c r="A334" s="186">
        <v>42874</v>
      </c>
      <c r="B334">
        <v>147.10354599999999</v>
      </c>
      <c r="C334">
        <v>959.84002699999996</v>
      </c>
      <c r="D334">
        <v>64.718474999999998</v>
      </c>
      <c r="E334">
        <v>157.020004</v>
      </c>
      <c r="F334">
        <v>79.325835999999995</v>
      </c>
      <c r="G334" s="86">
        <v>74.253</v>
      </c>
      <c r="H334">
        <f t="shared" si="92"/>
        <v>10922.879601138</v>
      </c>
      <c r="I334">
        <f t="shared" si="93"/>
        <v>71271.001524830994</v>
      </c>
      <c r="J334">
        <f t="shared" si="94"/>
        <v>4805.5409241749994</v>
      </c>
      <c r="K334">
        <f t="shared" si="95"/>
        <v>11659.206357012001</v>
      </c>
      <c r="L334">
        <f t="shared" si="96"/>
        <v>5890.1813005079994</v>
      </c>
      <c r="M334" s="180">
        <f t="shared" si="97"/>
        <v>7.8037739317369397E-4</v>
      </c>
      <c r="N334" s="178">
        <f t="shared" si="98"/>
        <v>-1.2152011908490815E-3</v>
      </c>
      <c r="O334" s="178">
        <f t="shared" si="99"/>
        <v>-2.9179804013571989E-3</v>
      </c>
      <c r="P334" s="178">
        <f t="shared" si="100"/>
        <v>5.8194374771406562E-3</v>
      </c>
      <c r="Q334" s="179">
        <f t="shared" si="101"/>
        <v>1.6765289888376253E-3</v>
      </c>
      <c r="R334" s="187">
        <f t="shared" si="102"/>
        <v>7.8068196683390718E-4</v>
      </c>
      <c r="S334" s="187">
        <f t="shared" si="103"/>
        <v>-1.2144631328751814E-3</v>
      </c>
      <c r="T334" s="187">
        <f t="shared" si="104"/>
        <v>-2.9137272344375042E-3</v>
      </c>
      <c r="U334" s="187">
        <f t="shared" si="105"/>
        <v>5.8364032979606904E-3</v>
      </c>
      <c r="V334" s="187">
        <f t="shared" si="106"/>
        <v>1.6779351492760481E-3</v>
      </c>
      <c r="W334" s="188">
        <f t="shared" si="107"/>
        <v>8.333660093515923E-4</v>
      </c>
    </row>
    <row r="335" spans="1:23" x14ac:dyDescent="0.2">
      <c r="A335" s="186">
        <v>42877</v>
      </c>
      <c r="B335">
        <v>147.99737500000001</v>
      </c>
      <c r="C335">
        <v>970.669983</v>
      </c>
      <c r="D335">
        <v>65.445098999999999</v>
      </c>
      <c r="E335">
        <v>157.16000399999999</v>
      </c>
      <c r="F335">
        <v>79.298241000000004</v>
      </c>
      <c r="G335" s="86">
        <v>73.626000000000005</v>
      </c>
      <c r="H335">
        <f t="shared" si="92"/>
        <v>10896.454731750002</v>
      </c>
      <c r="I335">
        <f t="shared" si="93"/>
        <v>71466.548168358</v>
      </c>
      <c r="J335">
        <f t="shared" si="94"/>
        <v>4818.4608589740001</v>
      </c>
      <c r="K335">
        <f t="shared" si="95"/>
        <v>11571.062454503999</v>
      </c>
      <c r="L335">
        <f t="shared" si="96"/>
        <v>5838.4122918660005</v>
      </c>
      <c r="M335" s="180">
        <f t="shared" si="97"/>
        <v>-2.4221529313422055E-3</v>
      </c>
      <c r="N335" s="178">
        <f t="shared" si="98"/>
        <v>2.7399484758314943E-3</v>
      </c>
      <c r="O335" s="178">
        <f t="shared" si="99"/>
        <v>2.6849418467853698E-3</v>
      </c>
      <c r="P335" s="178">
        <f t="shared" si="100"/>
        <v>-7.5887477870696081E-3</v>
      </c>
      <c r="Q335" s="179">
        <f t="shared" si="101"/>
        <v>-8.8278862145223808E-3</v>
      </c>
      <c r="R335" s="187">
        <f t="shared" si="102"/>
        <v>-2.4192218858885015E-3</v>
      </c>
      <c r="S335" s="187">
        <f t="shared" si="103"/>
        <v>2.7437055652834827E-3</v>
      </c>
      <c r="T335" s="187">
        <f t="shared" si="104"/>
        <v>2.6885495312307037E-3</v>
      </c>
      <c r="U335" s="187">
        <f t="shared" si="105"/>
        <v>-7.5600259407871953E-3</v>
      </c>
      <c r="V335" s="187">
        <f t="shared" si="106"/>
        <v>-8.7890348362509758E-3</v>
      </c>
      <c r="W335" s="188">
        <f t="shared" si="107"/>
        <v>-2.6672055132824974E-3</v>
      </c>
    </row>
    <row r="336" spans="1:23" x14ac:dyDescent="0.2">
      <c r="A336" s="186">
        <v>42878</v>
      </c>
      <c r="B336">
        <v>147.814774</v>
      </c>
      <c r="C336">
        <v>971.53997800000002</v>
      </c>
      <c r="D336">
        <v>65.665008999999998</v>
      </c>
      <c r="E336">
        <v>157.949997</v>
      </c>
      <c r="F336">
        <v>79.178687999999994</v>
      </c>
      <c r="G336" s="86">
        <v>73.048000000000002</v>
      </c>
      <c r="H336">
        <f t="shared" si="92"/>
        <v>10797.573611152</v>
      </c>
      <c r="I336">
        <f t="shared" si="93"/>
        <v>70969.052312943997</v>
      </c>
      <c r="J336">
        <f t="shared" si="94"/>
        <v>4796.6975774319999</v>
      </c>
      <c r="K336">
        <f t="shared" si="95"/>
        <v>11537.931380856</v>
      </c>
      <c r="L336">
        <f t="shared" si="96"/>
        <v>5783.8448010239999</v>
      </c>
      <c r="M336" s="180">
        <f t="shared" si="97"/>
        <v>-9.1160391056683068E-3</v>
      </c>
      <c r="N336" s="178">
        <f t="shared" si="98"/>
        <v>-6.9855833346957434E-3</v>
      </c>
      <c r="O336" s="178">
        <f t="shared" si="99"/>
        <v>-4.5268767751402679E-3</v>
      </c>
      <c r="P336" s="178">
        <f t="shared" si="100"/>
        <v>-2.8673767957126243E-3</v>
      </c>
      <c r="Q336" s="179">
        <f t="shared" si="101"/>
        <v>-9.3902400144768548E-3</v>
      </c>
      <c r="R336" s="187">
        <f t="shared" si="102"/>
        <v>-9.0746139943924022E-3</v>
      </c>
      <c r="S336" s="187">
        <f t="shared" si="103"/>
        <v>-6.9612408625364473E-3</v>
      </c>
      <c r="T336" s="187">
        <f t="shared" si="104"/>
        <v>-4.5166459122455678E-3</v>
      </c>
      <c r="U336" s="187">
        <f t="shared" si="105"/>
        <v>-2.8632697972434595E-3</v>
      </c>
      <c r="V336" s="187">
        <f t="shared" si="106"/>
        <v>-9.3462893872745621E-3</v>
      </c>
      <c r="W336" s="188">
        <f t="shared" si="107"/>
        <v>-6.5524119907384879E-3</v>
      </c>
    </row>
    <row r="337" spans="1:23" x14ac:dyDescent="0.2">
      <c r="A337" s="186">
        <v>42879</v>
      </c>
      <c r="B337">
        <v>147.372681</v>
      </c>
      <c r="C337">
        <v>980.34997599999997</v>
      </c>
      <c r="D337">
        <v>65.751059999999995</v>
      </c>
      <c r="E337">
        <v>157.75</v>
      </c>
      <c r="F337">
        <v>79.564994999999996</v>
      </c>
      <c r="G337" s="86">
        <v>73.260999999999996</v>
      </c>
      <c r="H337">
        <f t="shared" si="92"/>
        <v>10796.669982740999</v>
      </c>
      <c r="I337">
        <f t="shared" si="93"/>
        <v>71821.41959173599</v>
      </c>
      <c r="J337">
        <f t="shared" si="94"/>
        <v>4816.9884066599998</v>
      </c>
      <c r="K337">
        <f t="shared" si="95"/>
        <v>11556.92275</v>
      </c>
      <c r="L337">
        <f t="shared" si="96"/>
        <v>5829.0110986949994</v>
      </c>
      <c r="M337" s="180">
        <f t="shared" si="97"/>
        <v>-8.3691601199068361E-5</v>
      </c>
      <c r="N337" s="178">
        <f t="shared" si="98"/>
        <v>1.1938855468937075E-2</v>
      </c>
      <c r="O337" s="178">
        <f t="shared" si="99"/>
        <v>4.2212444616136404E-3</v>
      </c>
      <c r="P337" s="178">
        <f t="shared" si="100"/>
        <v>1.6446411236996814E-3</v>
      </c>
      <c r="Q337" s="179">
        <f t="shared" si="101"/>
        <v>7.77871107772783E-3</v>
      </c>
      <c r="R337" s="187">
        <f t="shared" si="102"/>
        <v>-8.3688099154739001E-5</v>
      </c>
      <c r="S337" s="187">
        <f t="shared" si="103"/>
        <v>1.2010408072428641E-2</v>
      </c>
      <c r="T337" s="187">
        <f t="shared" si="104"/>
        <v>4.2301664635824221E-3</v>
      </c>
      <c r="U337" s="187">
        <f t="shared" si="105"/>
        <v>1.6459942876337959E-3</v>
      </c>
      <c r="V337" s="187">
        <f t="shared" si="106"/>
        <v>7.8090438496902651E-3</v>
      </c>
      <c r="W337" s="188">
        <f t="shared" si="107"/>
        <v>5.1223849148360773E-3</v>
      </c>
    </row>
    <row r="338" spans="1:23" x14ac:dyDescent="0.2">
      <c r="A338" s="186">
        <v>42880</v>
      </c>
      <c r="B338">
        <v>147.88201900000001</v>
      </c>
      <c r="C338">
        <v>993.38000499999998</v>
      </c>
      <c r="D338">
        <v>66.563750999999996</v>
      </c>
      <c r="E338">
        <v>163.050003</v>
      </c>
      <c r="F338">
        <v>79.896141</v>
      </c>
      <c r="G338" s="86">
        <v>73.662000000000006</v>
      </c>
      <c r="H338">
        <f t="shared" si="92"/>
        <v>10893.285283578001</v>
      </c>
      <c r="I338">
        <f t="shared" si="93"/>
        <v>73174.357928310012</v>
      </c>
      <c r="J338">
        <f t="shared" si="94"/>
        <v>4903.2190261619999</v>
      </c>
      <c r="K338">
        <f t="shared" si="95"/>
        <v>12010.589320986001</v>
      </c>
      <c r="L338">
        <f t="shared" si="96"/>
        <v>5885.3095383420005</v>
      </c>
      <c r="M338" s="180">
        <f t="shared" si="97"/>
        <v>8.9088187279154803E-3</v>
      </c>
      <c r="N338" s="178">
        <f t="shared" si="98"/>
        <v>1.8662303502136077E-2</v>
      </c>
      <c r="O338" s="178">
        <f t="shared" si="99"/>
        <v>1.7743012648004809E-2</v>
      </c>
      <c r="P338" s="178">
        <f t="shared" si="100"/>
        <v>3.8504074368869642E-2</v>
      </c>
      <c r="Q338" s="179">
        <f t="shared" si="101"/>
        <v>9.6119740686655911E-3</v>
      </c>
      <c r="R338" s="187">
        <f t="shared" si="102"/>
        <v>8.9486203608562867E-3</v>
      </c>
      <c r="S338" s="187">
        <f t="shared" si="103"/>
        <v>1.8837532650631358E-2</v>
      </c>
      <c r="T338" s="187">
        <f t="shared" si="104"/>
        <v>1.790135500072557E-2</v>
      </c>
      <c r="U338" s="187">
        <f t="shared" si="105"/>
        <v>3.9254962657425466E-2</v>
      </c>
      <c r="V338" s="187">
        <f t="shared" si="106"/>
        <v>9.6583174562157106E-3</v>
      </c>
      <c r="W338" s="188">
        <f t="shared" si="107"/>
        <v>1.892015762517088E-2</v>
      </c>
    </row>
    <row r="339" spans="1:23" x14ac:dyDescent="0.2">
      <c r="A339" s="186">
        <v>42881</v>
      </c>
      <c r="B339">
        <v>147.63220200000001</v>
      </c>
      <c r="C339">
        <v>995.78002900000001</v>
      </c>
      <c r="D339">
        <v>66.888801999999998</v>
      </c>
      <c r="E339">
        <v>162.429993</v>
      </c>
      <c r="F339">
        <v>80.254874999999998</v>
      </c>
      <c r="G339" s="86">
        <v>72.361000000000004</v>
      </c>
      <c r="H339">
        <f t="shared" si="92"/>
        <v>10682.813768922</v>
      </c>
      <c r="I339">
        <f t="shared" si="93"/>
        <v>72055.638678469011</v>
      </c>
      <c r="J339">
        <f t="shared" si="94"/>
        <v>4840.140601522</v>
      </c>
      <c r="K339">
        <f t="shared" si="95"/>
        <v>11753.596723473</v>
      </c>
      <c r="L339">
        <f t="shared" si="96"/>
        <v>5807.323009875</v>
      </c>
      <c r="M339" s="180">
        <f t="shared" si="97"/>
        <v>-1.951031004000179E-2</v>
      </c>
      <c r="N339" s="178">
        <f t="shared" si="98"/>
        <v>-1.540647805713103E-2</v>
      </c>
      <c r="O339" s="178">
        <f t="shared" si="99"/>
        <v>-1.294816333011051E-2</v>
      </c>
      <c r="P339" s="178">
        <f t="shared" si="100"/>
        <v>-2.162940620399258E-2</v>
      </c>
      <c r="Q339" s="179">
        <f t="shared" si="101"/>
        <v>-1.3339628110113463E-2</v>
      </c>
      <c r="R339" s="187">
        <f t="shared" si="102"/>
        <v>-1.9321215700950571E-2</v>
      </c>
      <c r="S339" s="187">
        <f t="shared" si="103"/>
        <v>-1.5288405412959359E-2</v>
      </c>
      <c r="T339" s="187">
        <f t="shared" si="104"/>
        <v>-1.2864696499061877E-2</v>
      </c>
      <c r="U339" s="187">
        <f t="shared" si="105"/>
        <v>-2.1397168002735712E-2</v>
      </c>
      <c r="V339" s="187">
        <f t="shared" si="106"/>
        <v>-1.3251049576734864E-2</v>
      </c>
      <c r="W339" s="188">
        <f t="shared" si="107"/>
        <v>-1.6424507038488478E-2</v>
      </c>
    </row>
    <row r="340" spans="1:23" x14ac:dyDescent="0.2">
      <c r="A340" s="186">
        <v>42885</v>
      </c>
      <c r="B340">
        <v>147.68985000000001</v>
      </c>
      <c r="C340">
        <v>996.70001200000002</v>
      </c>
      <c r="D340">
        <v>67.319076999999993</v>
      </c>
      <c r="E340">
        <v>163.220001</v>
      </c>
      <c r="F340">
        <v>80.392853000000002</v>
      </c>
      <c r="G340" s="86">
        <v>72.745000000000005</v>
      </c>
      <c r="H340">
        <f t="shared" si="92"/>
        <v>10743.698138250002</v>
      </c>
      <c r="I340">
        <f t="shared" si="93"/>
        <v>72504.94237294</v>
      </c>
      <c r="J340">
        <f t="shared" si="94"/>
        <v>4897.1262563649998</v>
      </c>
      <c r="K340">
        <f t="shared" si="95"/>
        <v>11873.438972745</v>
      </c>
      <c r="L340">
        <f t="shared" si="96"/>
        <v>5848.1780914850006</v>
      </c>
      <c r="M340" s="180">
        <f t="shared" si="97"/>
        <v>5.6831026403383993E-3</v>
      </c>
      <c r="N340" s="178">
        <f t="shared" si="98"/>
        <v>6.2161501839530561E-3</v>
      </c>
      <c r="O340" s="178">
        <f t="shared" si="99"/>
        <v>1.1704784570219241E-2</v>
      </c>
      <c r="P340" s="178">
        <f t="shared" si="100"/>
        <v>1.0144588477791656E-2</v>
      </c>
      <c r="Q340" s="179">
        <f t="shared" si="101"/>
        <v>7.0104663160738129E-3</v>
      </c>
      <c r="R340" s="187">
        <f t="shared" si="102"/>
        <v>5.6992821034776153E-3</v>
      </c>
      <c r="S340" s="187">
        <f t="shared" si="103"/>
        <v>6.2355105403464556E-3</v>
      </c>
      <c r="T340" s="187">
        <f t="shared" si="104"/>
        <v>1.1773553608149408E-2</v>
      </c>
      <c r="U340" s="187">
        <f t="shared" si="105"/>
        <v>1.0196219258796269E-2</v>
      </c>
      <c r="V340" s="187">
        <f t="shared" si="106"/>
        <v>7.0350971593157365E-3</v>
      </c>
      <c r="W340" s="188">
        <f t="shared" si="107"/>
        <v>8.1879325340170981E-3</v>
      </c>
    </row>
    <row r="341" spans="1:23" x14ac:dyDescent="0.2">
      <c r="A341" s="186">
        <v>42886</v>
      </c>
      <c r="B341">
        <v>146.815247</v>
      </c>
      <c r="C341">
        <v>994.61999500000002</v>
      </c>
      <c r="D341">
        <v>66.774078000000003</v>
      </c>
      <c r="E341">
        <v>163.070007</v>
      </c>
      <c r="F341">
        <v>81.027512000000002</v>
      </c>
      <c r="G341" s="86">
        <v>72.98</v>
      </c>
      <c r="H341">
        <f t="shared" si="92"/>
        <v>10714.576726060001</v>
      </c>
      <c r="I341">
        <f t="shared" si="93"/>
        <v>72587.367235099999</v>
      </c>
      <c r="J341">
        <f t="shared" si="94"/>
        <v>4873.1722124400003</v>
      </c>
      <c r="K341">
        <f t="shared" si="95"/>
        <v>11900.849110860001</v>
      </c>
      <c r="L341">
        <f t="shared" si="96"/>
        <v>5913.3878257600009</v>
      </c>
      <c r="M341" s="180">
        <f t="shared" si="97"/>
        <v>-2.7142377709743377E-3</v>
      </c>
      <c r="N341" s="178">
        <f t="shared" si="98"/>
        <v>1.136171465592186E-3</v>
      </c>
      <c r="O341" s="178">
        <f t="shared" si="99"/>
        <v>-4.9034514139057878E-3</v>
      </c>
      <c r="P341" s="178">
        <f t="shared" si="100"/>
        <v>2.3058650726882879E-3</v>
      </c>
      <c r="Q341" s="179">
        <f t="shared" si="101"/>
        <v>1.1088727966030413E-2</v>
      </c>
      <c r="R341" s="187">
        <f t="shared" si="102"/>
        <v>-2.710557558046266E-3</v>
      </c>
      <c r="S341" s="187">
        <f t="shared" si="103"/>
        <v>1.136817152905709E-3</v>
      </c>
      <c r="T341" s="187">
        <f t="shared" si="104"/>
        <v>-4.8914491215874666E-3</v>
      </c>
      <c r="U341" s="187">
        <f t="shared" si="105"/>
        <v>2.3085256241195252E-3</v>
      </c>
      <c r="V341" s="187">
        <f t="shared" si="106"/>
        <v>1.115043578613761E-2</v>
      </c>
      <c r="W341" s="188">
        <f t="shared" si="107"/>
        <v>1.3987543767058225E-3</v>
      </c>
    </row>
    <row r="342" spans="1:23" x14ac:dyDescent="0.2">
      <c r="A342" s="186">
        <v>42887</v>
      </c>
      <c r="B342">
        <v>147.21890300000001</v>
      </c>
      <c r="C342">
        <v>995.95001200000002</v>
      </c>
      <c r="D342">
        <v>67.022666999999998</v>
      </c>
      <c r="E342">
        <v>162.990005</v>
      </c>
      <c r="F342">
        <v>81.064323000000002</v>
      </c>
      <c r="G342" s="86">
        <v>72.677000000000007</v>
      </c>
      <c r="H342">
        <f t="shared" si="92"/>
        <v>10699.428213331003</v>
      </c>
      <c r="I342">
        <f t="shared" si="93"/>
        <v>72382.659022124004</v>
      </c>
      <c r="J342">
        <f t="shared" si="94"/>
        <v>4871.0063695590006</v>
      </c>
      <c r="K342">
        <f t="shared" si="95"/>
        <v>11845.624593385</v>
      </c>
      <c r="L342">
        <f t="shared" si="96"/>
        <v>5891.5118026710006</v>
      </c>
      <c r="M342" s="180">
        <f t="shared" si="97"/>
        <v>-1.4148231775235973E-3</v>
      </c>
      <c r="N342" s="178">
        <f t="shared" si="98"/>
        <v>-2.8241472298859887E-3</v>
      </c>
      <c r="O342" s="178">
        <f t="shared" si="99"/>
        <v>-4.445408914545347E-4</v>
      </c>
      <c r="P342" s="178">
        <f t="shared" si="100"/>
        <v>-4.6511846534484065E-3</v>
      </c>
      <c r="Q342" s="179">
        <f t="shared" si="101"/>
        <v>-3.7062658419904256E-3</v>
      </c>
      <c r="R342" s="187">
        <f t="shared" si="102"/>
        <v>-1.4138227870592157E-3</v>
      </c>
      <c r="S342" s="187">
        <f t="shared" si="103"/>
        <v>-2.8201630775913714E-3</v>
      </c>
      <c r="T342" s="187">
        <f t="shared" si="104"/>
        <v>-4.4444209779223527E-4</v>
      </c>
      <c r="U342" s="187">
        <f t="shared" si="105"/>
        <v>-4.6403846448742851E-3</v>
      </c>
      <c r="V342" s="187">
        <f t="shared" si="106"/>
        <v>-3.6994061160175429E-3</v>
      </c>
      <c r="W342" s="188">
        <f t="shared" si="107"/>
        <v>-2.6036437446669302E-3</v>
      </c>
    </row>
    <row r="343" spans="1:23" x14ac:dyDescent="0.2">
      <c r="A343" s="186">
        <v>42888</v>
      </c>
      <c r="B343">
        <v>149.40057400000001</v>
      </c>
      <c r="C343">
        <v>1006.72998</v>
      </c>
      <c r="D343">
        <v>68.609795000000005</v>
      </c>
      <c r="E343">
        <v>165.179993</v>
      </c>
      <c r="F343">
        <v>81.487442000000001</v>
      </c>
      <c r="G343" s="86">
        <v>72.998999999999995</v>
      </c>
      <c r="H343">
        <f t="shared" si="92"/>
        <v>10906.092501425999</v>
      </c>
      <c r="I343">
        <f t="shared" si="93"/>
        <v>73490.281810019995</v>
      </c>
      <c r="J343">
        <f t="shared" si="94"/>
        <v>5008.4464252050002</v>
      </c>
      <c r="K343">
        <f t="shared" si="95"/>
        <v>12057.974309006999</v>
      </c>
      <c r="L343">
        <f t="shared" si="96"/>
        <v>5948.5017785579994</v>
      </c>
      <c r="M343" s="180">
        <f t="shared" si="97"/>
        <v>1.9131276134881053E-2</v>
      </c>
      <c r="N343" s="178">
        <f t="shared" si="98"/>
        <v>1.5186422771020934E-2</v>
      </c>
      <c r="O343" s="178">
        <f t="shared" si="99"/>
        <v>2.7825209765288742E-2</v>
      </c>
      <c r="P343" s="178">
        <f t="shared" si="100"/>
        <v>1.7767642674596316E-2</v>
      </c>
      <c r="Q343" s="179">
        <f t="shared" si="101"/>
        <v>9.626748418956348E-3</v>
      </c>
      <c r="R343" s="187">
        <f t="shared" si="102"/>
        <v>1.9315451627359145E-2</v>
      </c>
      <c r="S343" s="187">
        <f t="shared" si="103"/>
        <v>1.5302322446560606E-2</v>
      </c>
      <c r="T343" s="187">
        <f t="shared" si="104"/>
        <v>2.8215946607034057E-2</v>
      </c>
      <c r="U343" s="187">
        <f t="shared" si="105"/>
        <v>1.7926426246918339E-2</v>
      </c>
      <c r="V343" s="187">
        <f t="shared" si="106"/>
        <v>9.6732346120670665E-3</v>
      </c>
      <c r="W343" s="188">
        <f t="shared" si="107"/>
        <v>1.8086676307987843E-2</v>
      </c>
    </row>
    <row r="344" spans="1:23" x14ac:dyDescent="0.2">
      <c r="A344" s="186">
        <v>42891</v>
      </c>
      <c r="B344">
        <v>147.93971300000001</v>
      </c>
      <c r="C344">
        <v>1011.340027</v>
      </c>
      <c r="D344">
        <v>69.106971999999999</v>
      </c>
      <c r="E344">
        <v>165.05999800000001</v>
      </c>
      <c r="F344">
        <v>81.625411999999997</v>
      </c>
      <c r="G344" s="86">
        <v>73.058000000000007</v>
      </c>
      <c r="H344">
        <f t="shared" si="92"/>
        <v>10808.179552354002</v>
      </c>
      <c r="I344">
        <f t="shared" si="93"/>
        <v>73886.479692566005</v>
      </c>
      <c r="J344">
        <f t="shared" si="94"/>
        <v>5048.8171603760002</v>
      </c>
      <c r="K344">
        <f t="shared" si="95"/>
        <v>12058.953333884001</v>
      </c>
      <c r="L344">
        <f t="shared" si="96"/>
        <v>5963.3893498960006</v>
      </c>
      <c r="M344" s="180">
        <f t="shared" si="97"/>
        <v>-9.0183647364249168E-3</v>
      </c>
      <c r="N344" s="178">
        <f t="shared" si="98"/>
        <v>5.3766799184548318E-3</v>
      </c>
      <c r="O344" s="178">
        <f t="shared" si="99"/>
        <v>8.0282179460461085E-3</v>
      </c>
      <c r="P344" s="178">
        <f t="shared" si="100"/>
        <v>8.1189850717056056E-5</v>
      </c>
      <c r="Q344" s="179">
        <f t="shared" si="101"/>
        <v>2.4996163798041999E-3</v>
      </c>
      <c r="R344" s="187">
        <f t="shared" si="102"/>
        <v>-8.9778212553391253E-3</v>
      </c>
      <c r="S344" s="187">
        <f t="shared" si="103"/>
        <v>5.391160202245825E-3</v>
      </c>
      <c r="T344" s="187">
        <f t="shared" si="104"/>
        <v>8.060530500602802E-3</v>
      </c>
      <c r="U344" s="187">
        <f t="shared" si="105"/>
        <v>8.1193146702178339E-5</v>
      </c>
      <c r="V344" s="187">
        <f t="shared" si="106"/>
        <v>2.5027430254228045E-3</v>
      </c>
      <c r="W344" s="188">
        <f t="shared" si="107"/>
        <v>1.4115611239268969E-3</v>
      </c>
    </row>
    <row r="345" spans="1:23" x14ac:dyDescent="0.2">
      <c r="A345" s="186">
        <v>42892</v>
      </c>
      <c r="B345">
        <v>148.43948399999999</v>
      </c>
      <c r="C345">
        <v>1003</v>
      </c>
      <c r="D345">
        <v>69.336433</v>
      </c>
      <c r="E345">
        <v>165.16999799999999</v>
      </c>
      <c r="F345">
        <v>81.680603000000005</v>
      </c>
      <c r="G345" s="86">
        <v>73.012</v>
      </c>
      <c r="H345">
        <f t="shared" si="92"/>
        <v>10837.863605807999</v>
      </c>
      <c r="I345">
        <f t="shared" si="93"/>
        <v>73231.036000000007</v>
      </c>
      <c r="J345">
        <f t="shared" si="94"/>
        <v>5062.3916461959998</v>
      </c>
      <c r="K345">
        <f t="shared" si="95"/>
        <v>12059.391893975999</v>
      </c>
      <c r="L345">
        <f t="shared" si="96"/>
        <v>5963.6641862360002</v>
      </c>
      <c r="M345" s="180">
        <f t="shared" si="97"/>
        <v>2.742678820767815E-3</v>
      </c>
      <c r="N345" s="178">
        <f t="shared" si="98"/>
        <v>-8.9105369432019577E-3</v>
      </c>
      <c r="O345" s="178">
        <f t="shared" si="99"/>
        <v>2.685038799028362E-3</v>
      </c>
      <c r="P345" s="178">
        <f t="shared" si="100"/>
        <v>3.6367345097813247E-5</v>
      </c>
      <c r="Q345" s="179">
        <f t="shared" si="101"/>
        <v>4.6086208838698592E-5</v>
      </c>
      <c r="R345" s="187">
        <f t="shared" si="102"/>
        <v>2.7464434052200614E-3</v>
      </c>
      <c r="S345" s="187">
        <f t="shared" si="103"/>
        <v>-8.8709557593382553E-3</v>
      </c>
      <c r="T345" s="187">
        <f t="shared" si="104"/>
        <v>2.6886467441393099E-3</v>
      </c>
      <c r="U345" s="187">
        <f t="shared" si="105"/>
        <v>3.6368006397820738E-5</v>
      </c>
      <c r="V345" s="187">
        <f t="shared" si="106"/>
        <v>4.6087270824339335E-5</v>
      </c>
      <c r="W345" s="188">
        <f t="shared" si="107"/>
        <v>-6.7068206655134465E-4</v>
      </c>
    </row>
    <row r="346" spans="1:23" x14ac:dyDescent="0.2">
      <c r="A346" s="186">
        <v>42893</v>
      </c>
      <c r="B346">
        <v>149.3237</v>
      </c>
      <c r="C346">
        <v>1010.070007</v>
      </c>
      <c r="D346">
        <v>69.212142999999998</v>
      </c>
      <c r="E346">
        <v>165.61000100000001</v>
      </c>
      <c r="F346">
        <v>81.653000000000006</v>
      </c>
      <c r="G346" s="86">
        <v>73.966999999999999</v>
      </c>
      <c r="H346">
        <f t="shared" si="92"/>
        <v>11045.026117900001</v>
      </c>
      <c r="I346">
        <f t="shared" si="93"/>
        <v>74711.848207768999</v>
      </c>
      <c r="J346">
        <f t="shared" si="94"/>
        <v>5119.4145812809993</v>
      </c>
      <c r="K346">
        <f t="shared" si="95"/>
        <v>12249.674943967</v>
      </c>
      <c r="L346">
        <f t="shared" si="96"/>
        <v>6039.6274510000003</v>
      </c>
      <c r="M346" s="180">
        <f t="shared" si="97"/>
        <v>1.8934309297360688E-2</v>
      </c>
      <c r="N346" s="178">
        <f t="shared" si="98"/>
        <v>2.0019369926882382E-2</v>
      </c>
      <c r="O346" s="178">
        <f t="shared" si="99"/>
        <v>1.1201063937529903E-2</v>
      </c>
      <c r="P346" s="178">
        <f t="shared" si="100"/>
        <v>1.5655634809641338E-2</v>
      </c>
      <c r="Q346" s="179">
        <f t="shared" si="101"/>
        <v>1.2657241230673463E-2</v>
      </c>
      <c r="R346" s="187">
        <f t="shared" si="102"/>
        <v>1.9114700057766318E-2</v>
      </c>
      <c r="S346" s="187">
        <f t="shared" si="103"/>
        <v>2.0221101443505335E-2</v>
      </c>
      <c r="T346" s="187">
        <f t="shared" si="104"/>
        <v>1.1264030732953642E-2</v>
      </c>
      <c r="U346" s="187">
        <f t="shared" si="105"/>
        <v>1.577882630102212E-2</v>
      </c>
      <c r="V346" s="187">
        <f t="shared" si="106"/>
        <v>1.2737683141066453E-2</v>
      </c>
      <c r="W346" s="188">
        <f t="shared" si="107"/>
        <v>1.5823268335262774E-2</v>
      </c>
    </row>
    <row r="347" spans="1:23" x14ac:dyDescent="0.2">
      <c r="A347" s="186">
        <v>42894</v>
      </c>
      <c r="B347">
        <v>148.95848100000001</v>
      </c>
      <c r="C347">
        <v>1010.27002</v>
      </c>
      <c r="D347">
        <v>68.791458000000006</v>
      </c>
      <c r="E347">
        <v>165.88000500000001</v>
      </c>
      <c r="F347">
        <v>80.806754999999995</v>
      </c>
      <c r="G347" s="86">
        <v>73.727999999999994</v>
      </c>
      <c r="H347">
        <f t="shared" si="92"/>
        <v>10982.410887168</v>
      </c>
      <c r="I347">
        <f t="shared" si="93"/>
        <v>74485.188034559993</v>
      </c>
      <c r="J347">
        <f t="shared" si="94"/>
        <v>5071.8566154239998</v>
      </c>
      <c r="K347">
        <f t="shared" si="95"/>
        <v>12230.00100864</v>
      </c>
      <c r="L347">
        <f t="shared" si="96"/>
        <v>5957.7204326399988</v>
      </c>
      <c r="M347" s="180">
        <f t="shared" si="97"/>
        <v>-5.6852187905590571E-3</v>
      </c>
      <c r="N347" s="178">
        <f t="shared" si="98"/>
        <v>-3.0384028167424813E-3</v>
      </c>
      <c r="O347" s="178">
        <f t="shared" si="99"/>
        <v>-9.3331460149193718E-3</v>
      </c>
      <c r="P347" s="178">
        <f t="shared" si="100"/>
        <v>-1.6073692806184287E-3</v>
      </c>
      <c r="Q347" s="179">
        <f t="shared" si="101"/>
        <v>-1.3654399577379701E-2</v>
      </c>
      <c r="R347" s="187">
        <f t="shared" si="102"/>
        <v>-5.6690885167328025E-3</v>
      </c>
      <c r="S347" s="187">
        <f t="shared" si="103"/>
        <v>-3.0337915423893397E-3</v>
      </c>
      <c r="T347" s="187">
        <f t="shared" si="104"/>
        <v>-9.2897273900992422E-3</v>
      </c>
      <c r="U347" s="187">
        <f t="shared" si="105"/>
        <v>-1.6060781544811444E-3</v>
      </c>
      <c r="V347" s="187">
        <f t="shared" si="106"/>
        <v>-1.3561601112737496E-2</v>
      </c>
      <c r="W347" s="188">
        <f t="shared" si="107"/>
        <v>-6.632057343288005E-3</v>
      </c>
    </row>
    <row r="348" spans="1:23" x14ac:dyDescent="0.2">
      <c r="A348" s="186">
        <v>42895</v>
      </c>
      <c r="B348">
        <v>143.182343</v>
      </c>
      <c r="C348">
        <v>978.30999799999995</v>
      </c>
      <c r="D348">
        <v>67.233017000000004</v>
      </c>
      <c r="E348">
        <v>158.029999</v>
      </c>
      <c r="F348">
        <v>81.091910999999996</v>
      </c>
      <c r="G348" s="86">
        <v>72.686000000000007</v>
      </c>
      <c r="H348">
        <f t="shared" si="92"/>
        <v>10407.351783298001</v>
      </c>
      <c r="I348">
        <f t="shared" si="93"/>
        <v>71109.440514628004</v>
      </c>
      <c r="J348">
        <f t="shared" si="94"/>
        <v>4886.8990736620008</v>
      </c>
      <c r="K348">
        <f t="shared" si="95"/>
        <v>11486.568507314001</v>
      </c>
      <c r="L348">
        <f t="shared" si="96"/>
        <v>5894.2466429460001</v>
      </c>
      <c r="M348" s="180">
        <f t="shared" si="97"/>
        <v>-5.3782524109759318E-2</v>
      </c>
      <c r="N348" s="178">
        <f t="shared" si="98"/>
        <v>-4.6380181311981052E-2</v>
      </c>
      <c r="O348" s="178">
        <f t="shared" si="99"/>
        <v>-3.7148980833774964E-2</v>
      </c>
      <c r="P348" s="178">
        <f t="shared" si="100"/>
        <v>-6.2713635280239363E-2</v>
      </c>
      <c r="Q348" s="179">
        <f t="shared" si="101"/>
        <v>-1.0711200284198813E-2</v>
      </c>
      <c r="R348" s="187">
        <f t="shared" si="102"/>
        <v>-5.2361827451011284E-2</v>
      </c>
      <c r="S348" s="187">
        <f t="shared" si="103"/>
        <v>-4.5321057904367419E-2</v>
      </c>
      <c r="T348" s="187">
        <f t="shared" si="104"/>
        <v>-3.6467423231075866E-2</v>
      </c>
      <c r="U348" s="187">
        <f t="shared" si="105"/>
        <v>-6.0787607523563873E-2</v>
      </c>
      <c r="V348" s="187">
        <f t="shared" si="106"/>
        <v>-1.0654039646817071E-2</v>
      </c>
      <c r="W348" s="188">
        <f t="shared" si="107"/>
        <v>-4.1118391151367104E-2</v>
      </c>
    </row>
    <row r="349" spans="1:23" x14ac:dyDescent="0.2">
      <c r="A349" s="186">
        <v>42898</v>
      </c>
      <c r="B349">
        <v>139.76091</v>
      </c>
      <c r="C349">
        <v>964.90997300000004</v>
      </c>
      <c r="D349">
        <v>66.716705000000005</v>
      </c>
      <c r="E349">
        <v>151.44000199999999</v>
      </c>
      <c r="F349">
        <v>81.165488999999994</v>
      </c>
      <c r="G349" s="86">
        <v>72.231999999999999</v>
      </c>
      <c r="H349">
        <f t="shared" si="92"/>
        <v>10095.210051119999</v>
      </c>
      <c r="I349">
        <f t="shared" si="93"/>
        <v>69697.377169736006</v>
      </c>
      <c r="J349">
        <f t="shared" si="94"/>
        <v>4819.0810355600006</v>
      </c>
      <c r="K349">
        <f t="shared" si="95"/>
        <v>10938.814224463998</v>
      </c>
      <c r="L349">
        <f t="shared" si="96"/>
        <v>5862.7456014479994</v>
      </c>
      <c r="M349" s="180">
        <f t="shared" si="97"/>
        <v>-3.0451399660180904E-2</v>
      </c>
      <c r="N349" s="178">
        <f t="shared" si="98"/>
        <v>-2.0057419196437987E-2</v>
      </c>
      <c r="O349" s="178">
        <f t="shared" si="99"/>
        <v>-1.3974712709475454E-2</v>
      </c>
      <c r="P349" s="178">
        <f t="shared" si="100"/>
        <v>-4.8860994760787889E-2</v>
      </c>
      <c r="Q349" s="179">
        <f t="shared" si="101"/>
        <v>-5.358703352754856E-3</v>
      </c>
      <c r="R349" s="187">
        <f t="shared" si="102"/>
        <v>-2.9992426380641441E-2</v>
      </c>
      <c r="S349" s="187">
        <f t="shared" si="103"/>
        <v>-1.9857607297606578E-2</v>
      </c>
      <c r="T349" s="187">
        <f t="shared" si="104"/>
        <v>-1.3877519686769526E-2</v>
      </c>
      <c r="U349" s="187">
        <f t="shared" si="105"/>
        <v>-4.7686502936122616E-2</v>
      </c>
      <c r="V349" s="187">
        <f t="shared" si="106"/>
        <v>-5.3443711141100319E-3</v>
      </c>
      <c r="W349" s="188">
        <f t="shared" si="107"/>
        <v>-2.3351685483050038E-2</v>
      </c>
    </row>
    <row r="350" spans="1:23" x14ac:dyDescent="0.2">
      <c r="A350" s="186">
        <v>42899</v>
      </c>
      <c r="B350">
        <v>140.88537600000001</v>
      </c>
      <c r="C350">
        <v>980.78997800000002</v>
      </c>
      <c r="D350">
        <v>67.548523000000003</v>
      </c>
      <c r="E350">
        <v>152.720001</v>
      </c>
      <c r="F350">
        <v>80.999931000000004</v>
      </c>
      <c r="G350" s="86">
        <v>72.715000000000003</v>
      </c>
      <c r="H350">
        <f t="shared" si="92"/>
        <v>10244.480115840001</v>
      </c>
      <c r="I350">
        <f t="shared" si="93"/>
        <v>71318.143250270005</v>
      </c>
      <c r="J350">
        <f t="shared" si="94"/>
        <v>4911.7908499450004</v>
      </c>
      <c r="K350">
        <f t="shared" si="95"/>
        <v>11105.034872714999</v>
      </c>
      <c r="L350">
        <f t="shared" si="96"/>
        <v>5889.9099826650008</v>
      </c>
      <c r="M350" s="180">
        <f t="shared" si="97"/>
        <v>1.4677976254057468E-2</v>
      </c>
      <c r="N350" s="178">
        <f t="shared" si="98"/>
        <v>2.2988071805986967E-2</v>
      </c>
      <c r="O350" s="178">
        <f t="shared" si="99"/>
        <v>1.9055357167299353E-2</v>
      </c>
      <c r="P350" s="178">
        <f t="shared" si="100"/>
        <v>1.5081195482300863E-2</v>
      </c>
      <c r="Q350" s="179">
        <f t="shared" si="101"/>
        <v>4.6226879356914092E-3</v>
      </c>
      <c r="R350" s="187">
        <f t="shared" si="102"/>
        <v>1.4786226731700465E-2</v>
      </c>
      <c r="S350" s="187">
        <f t="shared" si="103"/>
        <v>2.3254333898202518E-2</v>
      </c>
      <c r="T350" s="187">
        <f t="shared" si="104"/>
        <v>1.9238069188065959E-2</v>
      </c>
      <c r="U350" s="187">
        <f t="shared" si="105"/>
        <v>1.5195490556851994E-2</v>
      </c>
      <c r="V350" s="187">
        <f t="shared" si="106"/>
        <v>4.633389040502158E-3</v>
      </c>
      <c r="W350" s="188">
        <f t="shared" si="107"/>
        <v>1.542150188306462E-2</v>
      </c>
    </row>
    <row r="351" spans="1:23" x14ac:dyDescent="0.2">
      <c r="A351" s="186">
        <v>42900</v>
      </c>
      <c r="B351">
        <v>139.51101700000001</v>
      </c>
      <c r="C351">
        <v>976.46997099999999</v>
      </c>
      <c r="D351">
        <v>67.185210999999995</v>
      </c>
      <c r="E351">
        <v>152.199997</v>
      </c>
      <c r="F351">
        <v>81.34948</v>
      </c>
      <c r="G351" s="86">
        <v>73.171000000000006</v>
      </c>
      <c r="H351">
        <f t="shared" si="92"/>
        <v>10208.160624907001</v>
      </c>
      <c r="I351">
        <f t="shared" si="93"/>
        <v>71449.284248041004</v>
      </c>
      <c r="J351">
        <f t="shared" si="94"/>
        <v>4916.0090740810001</v>
      </c>
      <c r="K351">
        <f t="shared" si="95"/>
        <v>11136.625980487001</v>
      </c>
      <c r="L351">
        <f t="shared" si="96"/>
        <v>5952.4228010800007</v>
      </c>
      <c r="M351" s="180">
        <f t="shared" si="97"/>
        <v>-3.5515735664869369E-3</v>
      </c>
      <c r="N351" s="178">
        <f t="shared" si="98"/>
        <v>1.8371282154872519E-3</v>
      </c>
      <c r="O351" s="178">
        <f t="shared" si="99"/>
        <v>8.5842699844153314E-4</v>
      </c>
      <c r="P351" s="178">
        <f t="shared" si="100"/>
        <v>2.8407167274656308E-3</v>
      </c>
      <c r="Q351" s="179">
        <f t="shared" si="101"/>
        <v>1.0557615667843049E-2</v>
      </c>
      <c r="R351" s="187">
        <f t="shared" si="102"/>
        <v>-3.5452741888621947E-3</v>
      </c>
      <c r="S351" s="187">
        <f t="shared" si="103"/>
        <v>1.8388167693990352E-3</v>
      </c>
      <c r="T351" s="187">
        <f t="shared" si="104"/>
        <v>8.5879555234867047E-4</v>
      </c>
      <c r="U351" s="187">
        <f t="shared" si="105"/>
        <v>2.8447553865517589E-3</v>
      </c>
      <c r="V351" s="187">
        <f t="shared" si="106"/>
        <v>1.0613543941925365E-2</v>
      </c>
      <c r="W351" s="188">
        <f t="shared" si="107"/>
        <v>2.5221274922725273E-3</v>
      </c>
    </row>
    <row r="352" spans="1:23" x14ac:dyDescent="0.2">
      <c r="A352" s="186">
        <v>42901</v>
      </c>
      <c r="B352">
        <v>138.674835</v>
      </c>
      <c r="C352">
        <v>964.169983</v>
      </c>
      <c r="D352">
        <v>66.831458999999995</v>
      </c>
      <c r="E352">
        <v>151.759995</v>
      </c>
      <c r="F352">
        <v>82.214088000000004</v>
      </c>
      <c r="G352" s="86">
        <v>73.787999999999997</v>
      </c>
      <c r="H352">
        <f t="shared" si="92"/>
        <v>10232.538724980001</v>
      </c>
      <c r="I352">
        <f t="shared" si="93"/>
        <v>71144.174705604004</v>
      </c>
      <c r="J352">
        <f t="shared" si="94"/>
        <v>4931.3596966919995</v>
      </c>
      <c r="K352">
        <f t="shared" si="95"/>
        <v>11198.06651106</v>
      </c>
      <c r="L352">
        <f t="shared" si="96"/>
        <v>6066.413125344</v>
      </c>
      <c r="M352" s="180">
        <f t="shared" si="97"/>
        <v>2.385252208237505E-3</v>
      </c>
      <c r="N352" s="178">
        <f t="shared" si="98"/>
        <v>-4.2794390473949121E-3</v>
      </c>
      <c r="O352" s="178">
        <f t="shared" si="99"/>
        <v>3.1177130465011456E-3</v>
      </c>
      <c r="P352" s="178">
        <f t="shared" si="100"/>
        <v>5.5018161167712269E-3</v>
      </c>
      <c r="Q352" s="179">
        <f t="shared" si="101"/>
        <v>1.8969181879989916E-2</v>
      </c>
      <c r="R352" s="187">
        <f t="shared" si="102"/>
        <v>2.3880991854222195E-3</v>
      </c>
      <c r="S352" s="187">
        <f t="shared" si="103"/>
        <v>-4.2702952961402845E-3</v>
      </c>
      <c r="T352" s="187">
        <f t="shared" si="104"/>
        <v>3.1225781685256613E-3</v>
      </c>
      <c r="U352" s="187">
        <f t="shared" si="105"/>
        <v>5.5169789019270752E-3</v>
      </c>
      <c r="V352" s="187">
        <f t="shared" si="106"/>
        <v>1.9150239839031104E-2</v>
      </c>
      <c r="W352" s="188">
        <f t="shared" si="107"/>
        <v>5.1815201597531554E-3</v>
      </c>
    </row>
    <row r="353" spans="1:23" x14ac:dyDescent="0.2">
      <c r="A353" s="186">
        <v>42902</v>
      </c>
      <c r="B353">
        <v>136.73348999999999</v>
      </c>
      <c r="C353">
        <v>987.71002199999998</v>
      </c>
      <c r="D353">
        <v>66.927070999999998</v>
      </c>
      <c r="E353">
        <v>152.38000500000001</v>
      </c>
      <c r="F353">
        <v>82.471656999999993</v>
      </c>
      <c r="G353" s="86">
        <v>73.802000000000007</v>
      </c>
      <c r="H353">
        <f t="shared" si="92"/>
        <v>10091.205028980001</v>
      </c>
      <c r="I353">
        <f t="shared" si="93"/>
        <v>72894.975043644008</v>
      </c>
      <c r="J353">
        <f t="shared" si="94"/>
        <v>4939.3516939420006</v>
      </c>
      <c r="K353">
        <f t="shared" si="95"/>
        <v>11245.949129010001</v>
      </c>
      <c r="L353">
        <f t="shared" si="96"/>
        <v>6086.573229914</v>
      </c>
      <c r="M353" s="180">
        <f t="shared" si="97"/>
        <v>-1.3908458605298487E-2</v>
      </c>
      <c r="N353" s="178">
        <f t="shared" si="98"/>
        <v>2.4311259440263744E-2</v>
      </c>
      <c r="O353" s="178">
        <f t="shared" si="99"/>
        <v>1.6193359688342717E-3</v>
      </c>
      <c r="P353" s="178">
        <f t="shared" si="100"/>
        <v>4.2668559284588237E-3</v>
      </c>
      <c r="Q353" s="179">
        <f t="shared" si="101"/>
        <v>3.3177233106352184E-3</v>
      </c>
      <c r="R353" s="187">
        <f t="shared" si="102"/>
        <v>-1.381218286083505E-2</v>
      </c>
      <c r="S353" s="187">
        <f t="shared" si="103"/>
        <v>2.4609187544656332E-2</v>
      </c>
      <c r="T353" s="187">
        <f t="shared" si="104"/>
        <v>1.6206478013279341E-3</v>
      </c>
      <c r="U353" s="187">
        <f t="shared" si="105"/>
        <v>4.2759719191441514E-3</v>
      </c>
      <c r="V353" s="187">
        <f t="shared" si="106"/>
        <v>3.3232330461926362E-3</v>
      </c>
      <c r="W353" s="188">
        <f t="shared" si="107"/>
        <v>4.003371490097201E-3</v>
      </c>
    </row>
    <row r="354" spans="1:23" x14ac:dyDescent="0.2">
      <c r="A354" s="186">
        <v>42905</v>
      </c>
      <c r="B354">
        <v>140.645081</v>
      </c>
      <c r="C354">
        <v>995.169983</v>
      </c>
      <c r="D354">
        <v>67.758865</v>
      </c>
      <c r="E354">
        <v>153.39999399999999</v>
      </c>
      <c r="F354">
        <v>82.655617000000007</v>
      </c>
      <c r="G354" s="86">
        <v>74.477000000000004</v>
      </c>
      <c r="H354">
        <f t="shared" si="92"/>
        <v>10474.823697637001</v>
      </c>
      <c r="I354">
        <f t="shared" si="93"/>
        <v>74117.274823890999</v>
      </c>
      <c r="J354">
        <f t="shared" si="94"/>
        <v>5046.4769886049999</v>
      </c>
      <c r="K354">
        <f t="shared" si="95"/>
        <v>11424.771353138</v>
      </c>
      <c r="L354">
        <f t="shared" si="96"/>
        <v>6155.9423873090009</v>
      </c>
      <c r="M354" s="180">
        <f t="shared" si="97"/>
        <v>3.7310379611905656E-2</v>
      </c>
      <c r="N354" s="178">
        <f t="shared" si="98"/>
        <v>1.6628926462952279E-2</v>
      </c>
      <c r="O354" s="178">
        <f t="shared" si="99"/>
        <v>2.1456287270693736E-2</v>
      </c>
      <c r="P354" s="178">
        <f t="shared" si="100"/>
        <v>1.5775937339911495E-2</v>
      </c>
      <c r="Q354" s="179">
        <f t="shared" si="101"/>
        <v>1.1332621819898058E-2</v>
      </c>
      <c r="R354" s="187">
        <f t="shared" si="102"/>
        <v>3.8015149583753467E-2</v>
      </c>
      <c r="S354" s="187">
        <f t="shared" si="103"/>
        <v>1.6767956632335358E-2</v>
      </c>
      <c r="T354" s="187">
        <f t="shared" si="104"/>
        <v>2.1688128584645222E-2</v>
      </c>
      <c r="U354" s="187">
        <f t="shared" si="105"/>
        <v>1.5901034414846246E-2</v>
      </c>
      <c r="V354" s="187">
        <f t="shared" si="106"/>
        <v>1.1397079238949871E-2</v>
      </c>
      <c r="W354" s="188">
        <f t="shared" si="107"/>
        <v>2.0753869690906031E-2</v>
      </c>
    </row>
    <row r="355" spans="1:23" x14ac:dyDescent="0.2">
      <c r="A355" s="186">
        <v>42906</v>
      </c>
      <c r="B355">
        <v>139.36685199999999</v>
      </c>
      <c r="C355">
        <v>992.59002699999996</v>
      </c>
      <c r="D355">
        <v>66.841010999999995</v>
      </c>
      <c r="E355">
        <v>152.050003</v>
      </c>
      <c r="F355">
        <v>82.444053999999994</v>
      </c>
      <c r="G355" s="86">
        <v>75.308000000000007</v>
      </c>
      <c r="H355">
        <f t="shared" si="92"/>
        <v>10495.438890416001</v>
      </c>
      <c r="I355">
        <f t="shared" si="93"/>
        <v>74749.969753316007</v>
      </c>
      <c r="J355">
        <f t="shared" si="94"/>
        <v>5033.6628563880004</v>
      </c>
      <c r="K355">
        <f t="shared" si="95"/>
        <v>11450.581625924002</v>
      </c>
      <c r="L355">
        <f t="shared" si="96"/>
        <v>6208.696818632</v>
      </c>
      <c r="M355" s="180">
        <f t="shared" si="97"/>
        <v>1.9661365072028477E-3</v>
      </c>
      <c r="N355" s="178">
        <f t="shared" si="98"/>
        <v>8.5001739734483616E-3</v>
      </c>
      <c r="O355" s="178">
        <f t="shared" si="99"/>
        <v>-2.5424526478130837E-3</v>
      </c>
      <c r="P355" s="178">
        <f t="shared" si="100"/>
        <v>2.2566020084872434E-3</v>
      </c>
      <c r="Q355" s="179">
        <f t="shared" si="101"/>
        <v>8.5331647050915088E-3</v>
      </c>
      <c r="R355" s="187">
        <f t="shared" si="102"/>
        <v>1.9680706209547231E-3</v>
      </c>
      <c r="S355" s="187">
        <f t="shared" si="103"/>
        <v>8.5364030305801909E-3</v>
      </c>
      <c r="T355" s="187">
        <f t="shared" si="104"/>
        <v>-2.5392233524365506E-3</v>
      </c>
      <c r="U355" s="187">
        <f t="shared" si="105"/>
        <v>2.2591500510785369E-3</v>
      </c>
      <c r="V355" s="187">
        <f t="shared" si="106"/>
        <v>8.5696759332505937E-3</v>
      </c>
      <c r="W355" s="188">
        <f t="shared" si="107"/>
        <v>3.7588152566854992E-3</v>
      </c>
    </row>
    <row r="356" spans="1:23" x14ac:dyDescent="0.2">
      <c r="A356" s="186">
        <v>42907</v>
      </c>
      <c r="B356">
        <v>140.193375</v>
      </c>
      <c r="C356">
        <v>1002.22998</v>
      </c>
      <c r="D356">
        <v>67.185210999999995</v>
      </c>
      <c r="E356">
        <v>155.029999</v>
      </c>
      <c r="F356">
        <v>82.232498000000007</v>
      </c>
      <c r="G356" s="86">
        <v>76.396000000000001</v>
      </c>
      <c r="H356">
        <f t="shared" si="92"/>
        <v>10710.2130765</v>
      </c>
      <c r="I356">
        <f t="shared" si="93"/>
        <v>76566.361552079994</v>
      </c>
      <c r="J356">
        <f t="shared" si="94"/>
        <v>5132.6813795560001</v>
      </c>
      <c r="K356">
        <f t="shared" si="95"/>
        <v>11843.671803604</v>
      </c>
      <c r="L356">
        <f t="shared" si="96"/>
        <v>6282.233917208001</v>
      </c>
      <c r="M356" s="180">
        <f t="shared" si="97"/>
        <v>2.0257007960537272E-2</v>
      </c>
      <c r="N356" s="178">
        <f t="shared" si="98"/>
        <v>2.40090284329584E-2</v>
      </c>
      <c r="O356" s="178">
        <f t="shared" si="99"/>
        <v>1.9480287536808527E-2</v>
      </c>
      <c r="P356" s="178">
        <f t="shared" si="100"/>
        <v>3.3753174192623601E-2</v>
      </c>
      <c r="Q356" s="179">
        <f t="shared" si="101"/>
        <v>1.1774614676415244E-2</v>
      </c>
      <c r="R356" s="187">
        <f t="shared" si="102"/>
        <v>2.0463573589106651E-2</v>
      </c>
      <c r="S356" s="187">
        <f t="shared" si="103"/>
        <v>2.4299565668833057E-2</v>
      </c>
      <c r="T356" s="187">
        <f t="shared" si="104"/>
        <v>1.9671266430237717E-2</v>
      </c>
      <c r="U356" s="187">
        <f t="shared" si="105"/>
        <v>3.4329276059658499E-2</v>
      </c>
      <c r="V356" s="187">
        <f t="shared" si="106"/>
        <v>1.1844208329728661E-2</v>
      </c>
      <c r="W356" s="188">
        <f t="shared" si="107"/>
        <v>2.212157801551292E-2</v>
      </c>
    </row>
    <row r="357" spans="1:23" x14ac:dyDescent="0.2">
      <c r="A357" s="186">
        <v>42908</v>
      </c>
      <c r="B357">
        <v>139.96275299999999</v>
      </c>
      <c r="C357">
        <v>1001.299988</v>
      </c>
      <c r="D357">
        <v>67.175644000000005</v>
      </c>
      <c r="E357">
        <v>154.88999899999999</v>
      </c>
      <c r="F357">
        <v>81.892159000000007</v>
      </c>
      <c r="G357" s="86">
        <v>76.073999999999998</v>
      </c>
      <c r="H357">
        <f t="shared" si="92"/>
        <v>10647.526471722</v>
      </c>
      <c r="I357">
        <f t="shared" si="93"/>
        <v>76172.895287111998</v>
      </c>
      <c r="J357">
        <f t="shared" si="94"/>
        <v>5110.3199416560001</v>
      </c>
      <c r="K357">
        <f t="shared" si="95"/>
        <v>11783.101783925998</v>
      </c>
      <c r="L357">
        <f t="shared" si="96"/>
        <v>6229.864103766</v>
      </c>
      <c r="M357" s="180">
        <f t="shared" si="97"/>
        <v>-5.8701703563383625E-3</v>
      </c>
      <c r="N357" s="178">
        <f t="shared" si="98"/>
        <v>-5.1521415446937934E-3</v>
      </c>
      <c r="O357" s="178">
        <f t="shared" si="99"/>
        <v>-4.3661955559694925E-3</v>
      </c>
      <c r="P357" s="178">
        <f t="shared" si="100"/>
        <v>-5.1272470314759101E-3</v>
      </c>
      <c r="Q357" s="179">
        <f t="shared" si="101"/>
        <v>-8.3711171658623282E-3</v>
      </c>
      <c r="R357" s="187">
        <f t="shared" si="102"/>
        <v>-5.8529745701834173E-3</v>
      </c>
      <c r="S357" s="187">
        <f t="shared" si="103"/>
        <v>-5.1388920276740895E-3</v>
      </c>
      <c r="T357" s="187">
        <f t="shared" si="104"/>
        <v>-4.3566775816375374E-3</v>
      </c>
      <c r="U357" s="187">
        <f t="shared" si="105"/>
        <v>-5.114125136393124E-3</v>
      </c>
      <c r="V357" s="187">
        <f t="shared" si="106"/>
        <v>-8.336176928807457E-3</v>
      </c>
      <c r="W357" s="188">
        <f t="shared" si="107"/>
        <v>-5.7597692489391259E-3</v>
      </c>
    </row>
    <row r="358" spans="1:23" x14ac:dyDescent="0.2">
      <c r="A358" s="186">
        <v>42909</v>
      </c>
      <c r="B358">
        <v>140.58741800000001</v>
      </c>
      <c r="C358">
        <v>1003.73999</v>
      </c>
      <c r="D358">
        <v>68.083939000000001</v>
      </c>
      <c r="E358">
        <v>158.020004</v>
      </c>
      <c r="F358">
        <v>82.250893000000005</v>
      </c>
      <c r="G358" s="86">
        <v>75.603999999999999</v>
      </c>
      <c r="H358">
        <f t="shared" si="92"/>
        <v>10628.971150472002</v>
      </c>
      <c r="I358">
        <f t="shared" si="93"/>
        <v>75886.758203959995</v>
      </c>
      <c r="J358">
        <f t="shared" si="94"/>
        <v>5147.418124156</v>
      </c>
      <c r="K358">
        <f t="shared" si="95"/>
        <v>11946.944382416001</v>
      </c>
      <c r="L358">
        <f t="shared" si="96"/>
        <v>6218.4965143720001</v>
      </c>
      <c r="M358" s="180">
        <f t="shared" si="97"/>
        <v>-1.7442086835593182E-3</v>
      </c>
      <c r="N358" s="178">
        <f t="shared" si="98"/>
        <v>-3.7634890559879101E-3</v>
      </c>
      <c r="O358" s="178">
        <f t="shared" si="99"/>
        <v>7.2332407026206736E-3</v>
      </c>
      <c r="P358" s="178">
        <f t="shared" si="100"/>
        <v>1.3809092569209768E-2</v>
      </c>
      <c r="Q358" s="179">
        <f t="shared" si="101"/>
        <v>-1.8263597757985275E-3</v>
      </c>
      <c r="R358" s="187">
        <f t="shared" si="102"/>
        <v>-1.7426884355984304E-3</v>
      </c>
      <c r="S358" s="187">
        <f t="shared" si="103"/>
        <v>-3.7564160069469771E-3</v>
      </c>
      <c r="T358" s="187">
        <f t="shared" si="104"/>
        <v>7.2594637759565055E-3</v>
      </c>
      <c r="U358" s="187">
        <f t="shared" si="105"/>
        <v>1.3904878485689508E-2</v>
      </c>
      <c r="V358" s="187">
        <f t="shared" si="106"/>
        <v>-1.8246929956510745E-3</v>
      </c>
      <c r="W358" s="188">
        <f t="shared" si="107"/>
        <v>2.7681089646899065E-3</v>
      </c>
    </row>
    <row r="359" spans="1:23" x14ac:dyDescent="0.2">
      <c r="A359" s="186">
        <v>42912</v>
      </c>
      <c r="B359">
        <v>140.14532500000001</v>
      </c>
      <c r="C359">
        <v>993.97997999999995</v>
      </c>
      <c r="D359">
        <v>67.433784000000003</v>
      </c>
      <c r="E359">
        <v>157.5</v>
      </c>
      <c r="F359">
        <v>82.195708999999994</v>
      </c>
      <c r="G359" s="86">
        <v>74.816999999999993</v>
      </c>
      <c r="H359">
        <f t="shared" si="92"/>
        <v>10485.252780524999</v>
      </c>
      <c r="I359">
        <f t="shared" si="93"/>
        <v>74366.600163659983</v>
      </c>
      <c r="J359">
        <f t="shared" si="94"/>
        <v>5045.1934175279994</v>
      </c>
      <c r="K359">
        <f t="shared" si="95"/>
        <v>11783.6775</v>
      </c>
      <c r="L359">
        <f t="shared" si="96"/>
        <v>6149.6363602529991</v>
      </c>
      <c r="M359" s="180">
        <f t="shared" si="97"/>
        <v>-1.3613627479798763E-2</v>
      </c>
      <c r="N359" s="178">
        <f t="shared" si="98"/>
        <v>-2.0235286953370561E-2</v>
      </c>
      <c r="O359" s="178">
        <f t="shared" si="99"/>
        <v>-2.0059262319701888E-2</v>
      </c>
      <c r="P359" s="178">
        <f t="shared" si="100"/>
        <v>-1.3760234295690135E-2</v>
      </c>
      <c r="Q359" s="179">
        <f t="shared" si="101"/>
        <v>-1.1135207929846487E-2</v>
      </c>
      <c r="R359" s="187">
        <f t="shared" si="102"/>
        <v>-1.3521381130159556E-2</v>
      </c>
      <c r="S359" s="187">
        <f t="shared" si="103"/>
        <v>-2.0031927523037681E-2</v>
      </c>
      <c r="T359" s="187">
        <f t="shared" si="104"/>
        <v>-1.9859413819187644E-2</v>
      </c>
      <c r="U359" s="187">
        <f t="shared" si="105"/>
        <v>-1.3665995018467133E-2</v>
      </c>
      <c r="V359" s="187">
        <f t="shared" si="106"/>
        <v>-1.1073440977228738E-2</v>
      </c>
      <c r="W359" s="188">
        <f t="shared" si="107"/>
        <v>-1.5630431693616151E-2</v>
      </c>
    </row>
    <row r="360" spans="1:23" x14ac:dyDescent="0.2">
      <c r="A360" s="186">
        <v>42913</v>
      </c>
      <c r="B360">
        <v>138.13664199999999</v>
      </c>
      <c r="C360">
        <v>976.78002900000001</v>
      </c>
      <c r="D360">
        <v>66.171738000000005</v>
      </c>
      <c r="E360">
        <v>151.029999</v>
      </c>
      <c r="F360">
        <v>81.505820999999997</v>
      </c>
      <c r="G360" s="86">
        <v>76.17</v>
      </c>
      <c r="H360">
        <f t="shared" si="92"/>
        <v>10521.868021140001</v>
      </c>
      <c r="I360">
        <f t="shared" si="93"/>
        <v>74401.334808929998</v>
      </c>
      <c r="J360">
        <f t="shared" si="94"/>
        <v>5040.3012834600004</v>
      </c>
      <c r="K360">
        <f t="shared" si="95"/>
        <v>11503.95502383</v>
      </c>
      <c r="L360">
        <f t="shared" si="96"/>
        <v>6208.2983855700004</v>
      </c>
      <c r="M360" s="180">
        <f t="shared" si="97"/>
        <v>3.4859872554694337E-3</v>
      </c>
      <c r="N360" s="178">
        <f t="shared" si="98"/>
        <v>4.6696414664338851E-4</v>
      </c>
      <c r="O360" s="178">
        <f t="shared" si="99"/>
        <v>-9.7013276923512835E-4</v>
      </c>
      <c r="P360" s="178">
        <f t="shared" si="100"/>
        <v>-2.4024419809112324E-2</v>
      </c>
      <c r="Q360" s="179">
        <f t="shared" si="101"/>
        <v>9.4938947556104068E-3</v>
      </c>
      <c r="R360" s="187">
        <f t="shared" si="102"/>
        <v>3.4920703755477777E-3</v>
      </c>
      <c r="S360" s="187">
        <f t="shared" si="103"/>
        <v>4.6707319137319293E-4</v>
      </c>
      <c r="T360" s="187">
        <f t="shared" si="104"/>
        <v>-9.696623425779385E-4</v>
      </c>
      <c r="U360" s="187">
        <f t="shared" si="105"/>
        <v>-2.3738130661671616E-2</v>
      </c>
      <c r="V360" s="187">
        <f t="shared" si="106"/>
        <v>9.539104734086732E-3</v>
      </c>
      <c r="W360" s="188">
        <f t="shared" si="107"/>
        <v>-2.2419089406483703E-3</v>
      </c>
    </row>
    <row r="361" spans="1:23" x14ac:dyDescent="0.2">
      <c r="A361" s="186">
        <v>42914</v>
      </c>
      <c r="B361">
        <v>140.15495300000001</v>
      </c>
      <c r="C361">
        <v>990.330017</v>
      </c>
      <c r="D361">
        <v>66.735847000000007</v>
      </c>
      <c r="E361">
        <v>153.41000399999999</v>
      </c>
      <c r="F361">
        <v>81.285072</v>
      </c>
      <c r="G361" s="86">
        <v>76.584999999999994</v>
      </c>
      <c r="H361">
        <f t="shared" si="92"/>
        <v>10733.767075505</v>
      </c>
      <c r="I361">
        <f t="shared" si="93"/>
        <v>75844.424351944996</v>
      </c>
      <c r="J361">
        <f t="shared" si="94"/>
        <v>5110.9648424950001</v>
      </c>
      <c r="K361">
        <f t="shared" si="95"/>
        <v>11748.905156339997</v>
      </c>
      <c r="L361">
        <f t="shared" si="96"/>
        <v>6225.2172391199992</v>
      </c>
      <c r="M361" s="180">
        <f t="shared" si="97"/>
        <v>1.9938813731530947E-2</v>
      </c>
      <c r="N361" s="178">
        <f t="shared" si="98"/>
        <v>1.921031156078051E-2</v>
      </c>
      <c r="O361" s="178">
        <f t="shared" si="99"/>
        <v>1.3922342209760031E-2</v>
      </c>
      <c r="P361" s="178">
        <f t="shared" si="100"/>
        <v>2.1069166705372511E-2</v>
      </c>
      <c r="Q361" s="179">
        <f t="shared" si="101"/>
        <v>2.7214931807209232E-3</v>
      </c>
      <c r="R361" s="187">
        <f t="shared" si="102"/>
        <v>2.0138919623327624E-2</v>
      </c>
      <c r="S361" s="187">
        <f t="shared" si="103"/>
        <v>1.9396016841915466E-2</v>
      </c>
      <c r="T361" s="187">
        <f t="shared" si="104"/>
        <v>1.4019709350884578E-2</v>
      </c>
      <c r="U361" s="187">
        <f t="shared" si="105"/>
        <v>2.1292688645130523E-2</v>
      </c>
      <c r="V361" s="187">
        <f t="shared" si="106"/>
        <v>2.7251998050421495E-3</v>
      </c>
      <c r="W361" s="188">
        <f t="shared" si="107"/>
        <v>1.5514506853260068E-2</v>
      </c>
    </row>
    <row r="362" spans="1:23" x14ac:dyDescent="0.2">
      <c r="A362" s="186">
        <v>42915</v>
      </c>
      <c r="B362">
        <v>138.08860799999999</v>
      </c>
      <c r="C362">
        <v>975.92999299999997</v>
      </c>
      <c r="D362">
        <v>65.483352999999994</v>
      </c>
      <c r="E362">
        <v>150.08999600000001</v>
      </c>
      <c r="F362">
        <v>80.015709000000001</v>
      </c>
      <c r="G362" s="86">
        <v>77.278999999999996</v>
      </c>
      <c r="H362">
        <f t="shared" si="92"/>
        <v>10671.349537631999</v>
      </c>
      <c r="I362">
        <f t="shared" si="93"/>
        <v>75418.893929047001</v>
      </c>
      <c r="J362">
        <f t="shared" si="94"/>
        <v>5060.4880364869996</v>
      </c>
      <c r="K362">
        <f t="shared" si="95"/>
        <v>11598.804800884</v>
      </c>
      <c r="L362">
        <f t="shared" si="96"/>
        <v>6183.5339758109994</v>
      </c>
      <c r="M362" s="180">
        <f t="shared" si="97"/>
        <v>-5.8320368831912446E-3</v>
      </c>
      <c r="N362" s="178">
        <f t="shared" si="98"/>
        <v>-5.6263679824445486E-3</v>
      </c>
      <c r="O362" s="178">
        <f t="shared" si="99"/>
        <v>-9.925272423663702E-3</v>
      </c>
      <c r="P362" s="178">
        <f t="shared" si="100"/>
        <v>-1.2857999667623172E-2</v>
      </c>
      <c r="Q362" s="179">
        <f t="shared" si="101"/>
        <v>-6.7183908153571042E-3</v>
      </c>
      <c r="R362" s="187">
        <f t="shared" si="102"/>
        <v>-5.8150635684503975E-3</v>
      </c>
      <c r="S362" s="187">
        <f t="shared" si="103"/>
        <v>-5.6105696171333966E-3</v>
      </c>
      <c r="T362" s="187">
        <f t="shared" si="104"/>
        <v>-9.8761794619114281E-3</v>
      </c>
      <c r="U362" s="187">
        <f t="shared" si="105"/>
        <v>-1.2775688752155741E-2</v>
      </c>
      <c r="V362" s="187">
        <f t="shared" si="106"/>
        <v>-6.6958728840910593E-3</v>
      </c>
      <c r="W362" s="188">
        <f t="shared" si="107"/>
        <v>-8.1546748567484055E-3</v>
      </c>
    </row>
    <row r="363" spans="1:23" x14ac:dyDescent="0.2">
      <c r="A363" s="186">
        <v>42916</v>
      </c>
      <c r="B363">
        <v>138.41537500000001</v>
      </c>
      <c r="C363">
        <v>968</v>
      </c>
      <c r="D363">
        <v>65.904030000000006</v>
      </c>
      <c r="E363">
        <v>149.41000399999999</v>
      </c>
      <c r="F363">
        <v>80.162895000000006</v>
      </c>
      <c r="G363" s="86">
        <v>76.762</v>
      </c>
      <c r="H363">
        <f t="shared" si="92"/>
        <v>10625.041015750001</v>
      </c>
      <c r="I363">
        <f t="shared" si="93"/>
        <v>74305.615999999995</v>
      </c>
      <c r="J363">
        <f t="shared" si="94"/>
        <v>5058.92515086</v>
      </c>
      <c r="K363">
        <f t="shared" si="95"/>
        <v>11469.010727047998</v>
      </c>
      <c r="L363">
        <f t="shared" si="96"/>
        <v>6153.4641459900004</v>
      </c>
      <c r="M363" s="180">
        <f t="shared" si="97"/>
        <v>-4.3489618349923497E-3</v>
      </c>
      <c r="N363" s="178">
        <f t="shared" si="98"/>
        <v>-1.4871291905076696E-2</v>
      </c>
      <c r="O363" s="178">
        <f t="shared" si="99"/>
        <v>-3.0888859076932653E-4</v>
      </c>
      <c r="P363" s="178">
        <f t="shared" si="100"/>
        <v>-1.1253379707362473E-2</v>
      </c>
      <c r="Q363" s="179">
        <f t="shared" si="101"/>
        <v>-4.874749768192529E-3</v>
      </c>
      <c r="R363" s="187">
        <f t="shared" si="102"/>
        <v>-4.3395187945716807E-3</v>
      </c>
      <c r="S363" s="187">
        <f t="shared" si="103"/>
        <v>-1.476126035598403E-2</v>
      </c>
      <c r="T363" s="187">
        <f t="shared" si="104"/>
        <v>-3.0884088960014963E-4</v>
      </c>
      <c r="U363" s="187">
        <f t="shared" si="105"/>
        <v>-1.1190297281846572E-2</v>
      </c>
      <c r="V363" s="187">
        <f t="shared" si="106"/>
        <v>-4.8628874586324686E-3</v>
      </c>
      <c r="W363" s="188">
        <f t="shared" si="107"/>
        <v>-7.0925609561269809E-3</v>
      </c>
    </row>
    <row r="364" spans="1:23" x14ac:dyDescent="0.2">
      <c r="A364" s="186">
        <v>42919</v>
      </c>
      <c r="B364">
        <v>137.91558800000001</v>
      </c>
      <c r="C364">
        <v>953.65997300000004</v>
      </c>
      <c r="D364">
        <v>65.177391</v>
      </c>
      <c r="E364">
        <v>146.16999799999999</v>
      </c>
      <c r="F364">
        <v>80.705566000000005</v>
      </c>
      <c r="G364" s="86">
        <v>76.631</v>
      </c>
      <c r="H364">
        <f t="shared" si="92"/>
        <v>10568.609424028002</v>
      </c>
      <c r="I364">
        <f t="shared" si="93"/>
        <v>73079.917390963004</v>
      </c>
      <c r="J364">
        <f t="shared" si="94"/>
        <v>4994.6086497209999</v>
      </c>
      <c r="K364">
        <f t="shared" si="95"/>
        <v>11201.153116738</v>
      </c>
      <c r="L364">
        <f t="shared" si="96"/>
        <v>6184.5482281459999</v>
      </c>
      <c r="M364" s="180">
        <f t="shared" si="97"/>
        <v>-5.325342629910408E-3</v>
      </c>
      <c r="N364" s="178">
        <f t="shared" si="98"/>
        <v>-1.6632933214300989E-2</v>
      </c>
      <c r="O364" s="178">
        <f t="shared" si="99"/>
        <v>-1.2794979329312834E-2</v>
      </c>
      <c r="P364" s="178">
        <f t="shared" si="100"/>
        <v>-2.3631948837032596E-2</v>
      </c>
      <c r="Q364" s="179">
        <f t="shared" si="101"/>
        <v>5.0387610224108979E-3</v>
      </c>
      <c r="R364" s="187">
        <f t="shared" si="102"/>
        <v>-5.3111881298479689E-3</v>
      </c>
      <c r="S364" s="187">
        <f t="shared" si="103"/>
        <v>-1.6495369731367143E-2</v>
      </c>
      <c r="T364" s="187">
        <f t="shared" si="104"/>
        <v>-1.2713471581619774E-2</v>
      </c>
      <c r="U364" s="187">
        <f t="shared" si="105"/>
        <v>-2.3354901018471909E-2</v>
      </c>
      <c r="V364" s="187">
        <f t="shared" si="106"/>
        <v>5.0514769272290289E-3</v>
      </c>
      <c r="W364" s="188">
        <f t="shared" si="107"/>
        <v>-1.0564690706815554E-2</v>
      </c>
    </row>
    <row r="365" spans="1:23" x14ac:dyDescent="0.2">
      <c r="A365" s="186">
        <v>42921</v>
      </c>
      <c r="B365">
        <v>138.482651</v>
      </c>
      <c r="C365">
        <v>971.40002400000003</v>
      </c>
      <c r="D365">
        <v>66.047439999999995</v>
      </c>
      <c r="E365">
        <v>147.61000100000001</v>
      </c>
      <c r="F365">
        <v>80.641189999999995</v>
      </c>
      <c r="G365" s="86">
        <v>77.591999999999999</v>
      </c>
      <c r="H365">
        <f t="shared" si="92"/>
        <v>10745.145856392</v>
      </c>
      <c r="I365">
        <f t="shared" si="93"/>
        <v>75372.870662208006</v>
      </c>
      <c r="J365">
        <f t="shared" si="94"/>
        <v>5124.7529644799997</v>
      </c>
      <c r="K365">
        <f t="shared" si="95"/>
        <v>11453.355197592</v>
      </c>
      <c r="L365">
        <f t="shared" si="96"/>
        <v>6257.111214479999</v>
      </c>
      <c r="M365" s="180">
        <f t="shared" si="97"/>
        <v>1.6565871873457958E-2</v>
      </c>
      <c r="N365" s="178">
        <f t="shared" si="98"/>
        <v>3.0893803610048988E-2</v>
      </c>
      <c r="O365" s="178">
        <f t="shared" si="99"/>
        <v>2.5723261183116616E-2</v>
      </c>
      <c r="P365" s="178">
        <f t="shared" si="100"/>
        <v>2.2265987579655745E-2</v>
      </c>
      <c r="Q365" s="179">
        <f t="shared" si="101"/>
        <v>1.166465123640569E-2</v>
      </c>
      <c r="R365" s="187">
        <f t="shared" si="102"/>
        <v>1.6703846767450663E-2</v>
      </c>
      <c r="S365" s="187">
        <f t="shared" si="103"/>
        <v>3.1375969665895467E-2</v>
      </c>
      <c r="T365" s="187">
        <f t="shared" si="104"/>
        <v>2.6056959390856324E-2</v>
      </c>
      <c r="U365" s="187">
        <f t="shared" si="105"/>
        <v>2.2515724785257322E-2</v>
      </c>
      <c r="V365" s="187">
        <f t="shared" si="106"/>
        <v>1.1732948577191708E-2</v>
      </c>
      <c r="W365" s="188">
        <f t="shared" si="107"/>
        <v>2.1677089837330299E-2</v>
      </c>
    </row>
    <row r="366" spans="1:23" x14ac:dyDescent="0.2">
      <c r="A366" s="186">
        <v>42922</v>
      </c>
      <c r="B366">
        <v>137.17558299999999</v>
      </c>
      <c r="C366">
        <v>965.14001499999995</v>
      </c>
      <c r="D366">
        <v>65.559837000000002</v>
      </c>
      <c r="E366">
        <v>146.25</v>
      </c>
      <c r="F366">
        <v>80.365234000000001</v>
      </c>
      <c r="G366" s="86">
        <v>78.015000000000001</v>
      </c>
      <c r="H366">
        <f t="shared" si="92"/>
        <v>10701.753107744998</v>
      </c>
      <c r="I366">
        <f t="shared" si="93"/>
        <v>75295.398270224992</v>
      </c>
      <c r="J366">
        <f t="shared" si="94"/>
        <v>5114.6506835549999</v>
      </c>
      <c r="K366">
        <f t="shared" si="95"/>
        <v>11409.69375</v>
      </c>
      <c r="L366">
        <f t="shared" si="96"/>
        <v>6269.69373051</v>
      </c>
      <c r="M366" s="180">
        <f t="shared" si="97"/>
        <v>-4.0465344598813466E-3</v>
      </c>
      <c r="N366" s="178">
        <f t="shared" si="98"/>
        <v>-1.0283837381245397E-3</v>
      </c>
      <c r="O366" s="178">
        <f t="shared" si="99"/>
        <v>-1.9732172986031984E-3</v>
      </c>
      <c r="P366" s="178">
        <f t="shared" si="100"/>
        <v>-3.8193944096443734E-3</v>
      </c>
      <c r="Q366" s="179">
        <f t="shared" si="101"/>
        <v>2.0088953754478374E-3</v>
      </c>
      <c r="R366" s="187">
        <f t="shared" si="102"/>
        <v>-4.0383582714411288E-3</v>
      </c>
      <c r="S366" s="187">
        <f t="shared" si="103"/>
        <v>-1.0278551327866387E-3</v>
      </c>
      <c r="T366" s="187">
        <f t="shared" si="104"/>
        <v>-1.9712717852000683E-3</v>
      </c>
      <c r="U366" s="187">
        <f t="shared" si="105"/>
        <v>-3.8121098000330213E-3</v>
      </c>
      <c r="V366" s="187">
        <f t="shared" si="106"/>
        <v>2.0109145576448998E-3</v>
      </c>
      <c r="W366" s="188">
        <f t="shared" si="107"/>
        <v>-1.7677360863631916E-3</v>
      </c>
    </row>
    <row r="367" spans="1:23" x14ac:dyDescent="0.2">
      <c r="A367" s="186">
        <v>42923</v>
      </c>
      <c r="B367">
        <v>138.569153</v>
      </c>
      <c r="C367">
        <v>978.76000999999997</v>
      </c>
      <c r="D367">
        <v>66.410767000000007</v>
      </c>
      <c r="E367">
        <v>150.179993</v>
      </c>
      <c r="F367">
        <v>80.622794999999996</v>
      </c>
      <c r="G367" s="86">
        <v>77.816000000000003</v>
      </c>
      <c r="H367">
        <f t="shared" si="92"/>
        <v>10782.897209848001</v>
      </c>
      <c r="I367">
        <f t="shared" si="93"/>
        <v>76163.188938160005</v>
      </c>
      <c r="J367">
        <f t="shared" si="94"/>
        <v>5167.8202448720003</v>
      </c>
      <c r="K367">
        <f t="shared" si="95"/>
        <v>11686.406335288</v>
      </c>
      <c r="L367">
        <f t="shared" si="96"/>
        <v>6273.7434157199996</v>
      </c>
      <c r="M367" s="180">
        <f t="shared" si="97"/>
        <v>7.5537173502178831E-3</v>
      </c>
      <c r="N367" s="178">
        <f t="shared" si="98"/>
        <v>1.1459240179261906E-2</v>
      </c>
      <c r="O367" s="178">
        <f t="shared" si="99"/>
        <v>1.0341879024942408E-2</v>
      </c>
      <c r="P367" s="178">
        <f t="shared" si="100"/>
        <v>2.3962991623030866E-2</v>
      </c>
      <c r="Q367" s="179">
        <f t="shared" si="101"/>
        <v>6.457058465704162E-4</v>
      </c>
      <c r="R367" s="187">
        <f t="shared" si="102"/>
        <v>7.5823186431274751E-3</v>
      </c>
      <c r="S367" s="187">
        <f t="shared" si="103"/>
        <v>1.1525148785595494E-2</v>
      </c>
      <c r="T367" s="187">
        <f t="shared" si="104"/>
        <v>1.0395541085133167E-2</v>
      </c>
      <c r="U367" s="187">
        <f t="shared" si="105"/>
        <v>2.4252411269846737E-2</v>
      </c>
      <c r="V367" s="187">
        <f t="shared" si="106"/>
        <v>6.459143594674657E-4</v>
      </c>
      <c r="W367" s="188">
        <f t="shared" si="107"/>
        <v>1.0880266828634069E-2</v>
      </c>
    </row>
    <row r="368" spans="1:23" x14ac:dyDescent="0.2">
      <c r="A368" s="186">
        <v>42926</v>
      </c>
      <c r="B368">
        <v>139.41487100000001</v>
      </c>
      <c r="C368">
        <v>996.46997099999999</v>
      </c>
      <c r="D368">
        <v>66.907944000000001</v>
      </c>
      <c r="E368">
        <v>152.66999799999999</v>
      </c>
      <c r="F368">
        <v>80.107697000000002</v>
      </c>
      <c r="G368" s="86">
        <v>77.593000000000004</v>
      </c>
      <c r="H368">
        <f t="shared" si="92"/>
        <v>10817.618085503002</v>
      </c>
      <c r="I368">
        <f t="shared" si="93"/>
        <v>77319.094459803004</v>
      </c>
      <c r="J368">
        <f t="shared" si="94"/>
        <v>5191.588098792</v>
      </c>
      <c r="K368">
        <f t="shared" si="95"/>
        <v>11846.123154814</v>
      </c>
      <c r="L368">
        <f t="shared" si="96"/>
        <v>6215.7965333210004</v>
      </c>
      <c r="M368" s="180">
        <f t="shared" si="97"/>
        <v>3.2148219691828742E-3</v>
      </c>
      <c r="N368" s="178">
        <f t="shared" si="98"/>
        <v>1.5062681512300868E-2</v>
      </c>
      <c r="O368" s="178">
        <f t="shared" si="99"/>
        <v>4.5886588955184708E-3</v>
      </c>
      <c r="P368" s="178">
        <f t="shared" si="100"/>
        <v>1.3574339475341455E-2</v>
      </c>
      <c r="Q368" s="179">
        <f t="shared" si="101"/>
        <v>-9.279332694841165E-3</v>
      </c>
      <c r="R368" s="187">
        <f t="shared" si="102"/>
        <v>3.219995051356909E-3</v>
      </c>
      <c r="S368" s="187">
        <f t="shared" si="103"/>
        <v>1.5176695431982575E-2</v>
      </c>
      <c r="T368" s="187">
        <f t="shared" si="104"/>
        <v>4.5992029122112676E-3</v>
      </c>
      <c r="U368" s="187">
        <f t="shared" si="105"/>
        <v>1.3666889114040381E-2</v>
      </c>
      <c r="V368" s="187">
        <f t="shared" si="106"/>
        <v>-9.2364125465830733E-3</v>
      </c>
      <c r="W368" s="188">
        <f t="shared" si="107"/>
        <v>5.4852739926016126E-3</v>
      </c>
    </row>
    <row r="369" spans="1:23" x14ac:dyDescent="0.2">
      <c r="A369" s="186">
        <v>42927</v>
      </c>
      <c r="B369">
        <v>139.86660800000001</v>
      </c>
      <c r="C369">
        <v>994.13000499999998</v>
      </c>
      <c r="D369">
        <v>66.917488000000006</v>
      </c>
      <c r="E369">
        <v>154.33000200000001</v>
      </c>
      <c r="F369">
        <v>79.813354000000004</v>
      </c>
      <c r="G369" s="86">
        <v>78.082999999999998</v>
      </c>
      <c r="H369">
        <f t="shared" si="92"/>
        <v>10921.204352464001</v>
      </c>
      <c r="I369">
        <f t="shared" si="93"/>
        <v>77624.653180415</v>
      </c>
      <c r="J369">
        <f t="shared" si="94"/>
        <v>5225.1182155040005</v>
      </c>
      <c r="K369">
        <f t="shared" si="95"/>
        <v>12050.549546166001</v>
      </c>
      <c r="L369">
        <f t="shared" si="96"/>
        <v>6232.066120382</v>
      </c>
      <c r="M369" s="180">
        <f t="shared" si="97"/>
        <v>9.5301437106095413E-3</v>
      </c>
      <c r="N369" s="178">
        <f t="shared" si="98"/>
        <v>3.9441296777124844E-3</v>
      </c>
      <c r="O369" s="178">
        <f t="shared" si="99"/>
        <v>6.4377801398857017E-3</v>
      </c>
      <c r="P369" s="178">
        <f t="shared" si="100"/>
        <v>1.7109610266373081E-2</v>
      </c>
      <c r="Q369" s="179">
        <f t="shared" si="101"/>
        <v>2.6140385346556739E-3</v>
      </c>
      <c r="R369" s="187">
        <f t="shared" si="102"/>
        <v>9.5757001349325264E-3</v>
      </c>
      <c r="S369" s="187">
        <f t="shared" si="103"/>
        <v>3.9519179931789229E-3</v>
      </c>
      <c r="T369" s="187">
        <f t="shared" si="104"/>
        <v>6.4585471870933844E-3</v>
      </c>
      <c r="U369" s="187">
        <f t="shared" si="105"/>
        <v>1.7256818005384863E-2</v>
      </c>
      <c r="V369" s="187">
        <f t="shared" si="106"/>
        <v>2.6174581123727682E-3</v>
      </c>
      <c r="W369" s="188">
        <f t="shared" si="107"/>
        <v>7.9720882865924932E-3</v>
      </c>
    </row>
    <row r="370" spans="1:23" x14ac:dyDescent="0.2">
      <c r="A370" s="186">
        <v>42928</v>
      </c>
      <c r="B370">
        <v>140.06843599999999</v>
      </c>
      <c r="C370">
        <v>1006.51001</v>
      </c>
      <c r="D370">
        <v>68.026588000000004</v>
      </c>
      <c r="E370">
        <v>158.75</v>
      </c>
      <c r="F370">
        <v>79.988121000000007</v>
      </c>
      <c r="G370" s="86">
        <v>77.254999999999995</v>
      </c>
      <c r="H370">
        <f t="shared" si="92"/>
        <v>10820.98702318</v>
      </c>
      <c r="I370">
        <f t="shared" si="93"/>
        <v>77757.930822549999</v>
      </c>
      <c r="J370">
        <f t="shared" si="94"/>
        <v>5255.3940559399998</v>
      </c>
      <c r="K370">
        <f t="shared" si="95"/>
        <v>12264.231249999999</v>
      </c>
      <c r="L370">
        <f t="shared" si="96"/>
        <v>6179.4822878550003</v>
      </c>
      <c r="M370" s="180">
        <f t="shared" si="97"/>
        <v>-9.2187615593758362E-3</v>
      </c>
      <c r="N370" s="178">
        <f t="shared" si="98"/>
        <v>1.715477647318379E-3</v>
      </c>
      <c r="O370" s="178">
        <f t="shared" si="99"/>
        <v>5.7775658039948777E-3</v>
      </c>
      <c r="P370" s="178">
        <f t="shared" si="100"/>
        <v>1.7576733005325633E-2</v>
      </c>
      <c r="Q370" s="179">
        <f t="shared" si="101"/>
        <v>-8.473422560791654E-3</v>
      </c>
      <c r="R370" s="187">
        <f t="shared" si="102"/>
        <v>-9.1763990535888972E-3</v>
      </c>
      <c r="S370" s="187">
        <f t="shared" si="103"/>
        <v>1.7169499208612954E-3</v>
      </c>
      <c r="T370" s="187">
        <f t="shared" si="104"/>
        <v>5.7942881265661368E-3</v>
      </c>
      <c r="U370" s="187">
        <f t="shared" si="105"/>
        <v>1.7732112798289987E-2</v>
      </c>
      <c r="V370" s="187">
        <f t="shared" si="106"/>
        <v>-8.4376242984688533E-3</v>
      </c>
      <c r="W370" s="188">
        <f t="shared" si="107"/>
        <v>1.5258654987319333E-3</v>
      </c>
    </row>
    <row r="371" spans="1:23" x14ac:dyDescent="0.2">
      <c r="A371" s="186">
        <v>42929</v>
      </c>
      <c r="B371">
        <v>142.01947000000001</v>
      </c>
      <c r="C371">
        <v>1000.630005</v>
      </c>
      <c r="D371">
        <v>68.619354000000001</v>
      </c>
      <c r="E371">
        <v>158.21000699999999</v>
      </c>
      <c r="F371">
        <v>79.748954999999995</v>
      </c>
      <c r="G371" s="86">
        <v>77.334000000000003</v>
      </c>
      <c r="H371">
        <f t="shared" si="92"/>
        <v>10982.933692980001</v>
      </c>
      <c r="I371">
        <f t="shared" si="93"/>
        <v>77382.720806669997</v>
      </c>
      <c r="J371">
        <f t="shared" si="94"/>
        <v>5306.6091222360001</v>
      </c>
      <c r="K371">
        <f t="shared" si="95"/>
        <v>12235.012681337999</v>
      </c>
      <c r="L371">
        <f t="shared" si="96"/>
        <v>6167.30568597</v>
      </c>
      <c r="M371" s="180">
        <f t="shared" si="97"/>
        <v>1.4855094183581219E-2</v>
      </c>
      <c r="N371" s="178">
        <f t="shared" si="98"/>
        <v>-4.8370397249680288E-3</v>
      </c>
      <c r="O371" s="178">
        <f t="shared" si="99"/>
        <v>9.6980595138132786E-3</v>
      </c>
      <c r="P371" s="178">
        <f t="shared" si="100"/>
        <v>-2.3852640185225405E-3</v>
      </c>
      <c r="Q371" s="179">
        <f t="shared" si="101"/>
        <v>-1.972432969378234E-3</v>
      </c>
      <c r="R371" s="187">
        <f t="shared" si="102"/>
        <v>1.4965979485336234E-2</v>
      </c>
      <c r="S371" s="187">
        <f t="shared" si="103"/>
        <v>-4.8253600875293647E-3</v>
      </c>
      <c r="T371" s="187">
        <f t="shared" si="104"/>
        <v>9.7452380831678162E-3</v>
      </c>
      <c r="U371" s="187">
        <f t="shared" si="105"/>
        <v>-2.382421536775866E-3</v>
      </c>
      <c r="V371" s="187">
        <f t="shared" si="106"/>
        <v>-1.9704890017941952E-3</v>
      </c>
      <c r="W371" s="188">
        <f t="shared" si="107"/>
        <v>3.1065893884809253E-3</v>
      </c>
    </row>
    <row r="372" spans="1:23" x14ac:dyDescent="0.2">
      <c r="A372" s="186">
        <v>42930</v>
      </c>
      <c r="B372">
        <v>143.24002100000001</v>
      </c>
      <c r="C372">
        <v>1001.809998</v>
      </c>
      <c r="D372">
        <v>69.585030000000003</v>
      </c>
      <c r="E372">
        <v>161.11999499999999</v>
      </c>
      <c r="F372">
        <v>80.116898000000006</v>
      </c>
      <c r="G372" s="86">
        <v>77.319999999999993</v>
      </c>
      <c r="H372">
        <f t="shared" si="92"/>
        <v>11075.31842372</v>
      </c>
      <c r="I372">
        <f t="shared" si="93"/>
        <v>77459.949045359986</v>
      </c>
      <c r="J372">
        <f t="shared" si="94"/>
        <v>5380.3145195999996</v>
      </c>
      <c r="K372">
        <f t="shared" si="95"/>
        <v>12457.798013399997</v>
      </c>
      <c r="L372">
        <f t="shared" si="96"/>
        <v>6194.6385533599996</v>
      </c>
      <c r="M372" s="180">
        <f t="shared" si="97"/>
        <v>8.3764815485135782E-3</v>
      </c>
      <c r="N372" s="178">
        <f t="shared" si="98"/>
        <v>9.9750598678530504E-4</v>
      </c>
      <c r="O372" s="178">
        <f t="shared" si="99"/>
        <v>1.3793785467530829E-2</v>
      </c>
      <c r="P372" s="178">
        <f t="shared" si="100"/>
        <v>1.8045039920951182E-2</v>
      </c>
      <c r="Q372" s="179">
        <f t="shared" si="101"/>
        <v>4.4221056820904518E-3</v>
      </c>
      <c r="R372" s="187">
        <f t="shared" si="102"/>
        <v>8.4116624321468013E-3</v>
      </c>
      <c r="S372" s="187">
        <f t="shared" si="103"/>
        <v>9.9800366134622899E-4</v>
      </c>
      <c r="T372" s="187">
        <f t="shared" si="104"/>
        <v>1.3889358659403748E-2</v>
      </c>
      <c r="U372" s="187">
        <f t="shared" si="105"/>
        <v>1.8208835402501154E-2</v>
      </c>
      <c r="V372" s="187">
        <f t="shared" si="106"/>
        <v>4.4318976197627296E-3</v>
      </c>
      <c r="W372" s="188">
        <f t="shared" si="107"/>
        <v>9.1879515550321329E-3</v>
      </c>
    </row>
    <row r="373" spans="1:23" x14ac:dyDescent="0.2">
      <c r="A373" s="186">
        <v>42933</v>
      </c>
      <c r="B373">
        <v>143.73976099999999</v>
      </c>
      <c r="C373">
        <v>1010.039978</v>
      </c>
      <c r="D373">
        <v>70.129997000000003</v>
      </c>
      <c r="E373">
        <v>161.699997</v>
      </c>
      <c r="F373">
        <v>80.530822999999998</v>
      </c>
      <c r="G373" s="86">
        <v>77.462000000000003</v>
      </c>
      <c r="H373">
        <f t="shared" si="92"/>
        <v>11134.369366581999</v>
      </c>
      <c r="I373">
        <f t="shared" si="93"/>
        <v>78239.716775836001</v>
      </c>
      <c r="J373">
        <f t="shared" si="94"/>
        <v>5432.4098276140003</v>
      </c>
      <c r="K373">
        <f t="shared" si="95"/>
        <v>12525.605167614</v>
      </c>
      <c r="L373">
        <f t="shared" si="96"/>
        <v>6238.0786112260002</v>
      </c>
      <c r="M373" s="180">
        <f t="shared" si="97"/>
        <v>5.317596768337666E-3</v>
      </c>
      <c r="N373" s="178">
        <f t="shared" si="98"/>
        <v>1.0016389511619098E-2</v>
      </c>
      <c r="O373" s="178">
        <f t="shared" si="99"/>
        <v>9.6360009630989674E-3</v>
      </c>
      <c r="P373" s="178">
        <f t="shared" si="100"/>
        <v>5.4281892838054626E-3</v>
      </c>
      <c r="Q373" s="179">
        <f t="shared" si="101"/>
        <v>6.9880516167138322E-3</v>
      </c>
      <c r="R373" s="187">
        <f t="shared" si="102"/>
        <v>5.3317602801856755E-3</v>
      </c>
      <c r="S373" s="187">
        <f t="shared" si="103"/>
        <v>1.0066721448775911E-2</v>
      </c>
      <c r="T373" s="187">
        <f t="shared" si="104"/>
        <v>9.6825767014590315E-3</v>
      </c>
      <c r="U373" s="187">
        <f t="shared" si="105"/>
        <v>5.4429485966193117E-3</v>
      </c>
      <c r="V373" s="187">
        <f t="shared" si="106"/>
        <v>7.0125250233427361E-3</v>
      </c>
      <c r="W373" s="188">
        <f t="shared" si="107"/>
        <v>7.5073064100765335E-3</v>
      </c>
    </row>
    <row r="374" spans="1:23" x14ac:dyDescent="0.2">
      <c r="A374" s="186">
        <v>42934</v>
      </c>
      <c r="B374">
        <v>144.23954800000001</v>
      </c>
      <c r="C374">
        <v>1024.4499510000001</v>
      </c>
      <c r="D374">
        <v>70.082190999999995</v>
      </c>
      <c r="E374">
        <v>183.60000600000001</v>
      </c>
      <c r="F374">
        <v>81.533432000000005</v>
      </c>
      <c r="G374" s="86">
        <v>77.147000000000006</v>
      </c>
      <c r="H374">
        <f t="shared" si="92"/>
        <v>11127.648409556003</v>
      </c>
      <c r="I374">
        <f t="shared" si="93"/>
        <v>79033.240369797015</v>
      </c>
      <c r="J374">
        <f t="shared" si="94"/>
        <v>5406.6307890770004</v>
      </c>
      <c r="K374">
        <f t="shared" si="95"/>
        <v>14164.189662882001</v>
      </c>
      <c r="L374">
        <f t="shared" si="96"/>
        <v>6290.0596785040007</v>
      </c>
      <c r="M374" s="180">
        <f t="shared" si="97"/>
        <v>-6.0380485702372585E-4</v>
      </c>
      <c r="N374" s="178">
        <f t="shared" si="98"/>
        <v>1.0091122365981708E-2</v>
      </c>
      <c r="O374" s="178">
        <f t="shared" si="99"/>
        <v>-4.7567101288074082E-3</v>
      </c>
      <c r="P374" s="178">
        <f t="shared" si="100"/>
        <v>0.12294196206942981</v>
      </c>
      <c r="Q374" s="179">
        <f t="shared" si="101"/>
        <v>8.298338407622112E-3</v>
      </c>
      <c r="R374" s="187">
        <f t="shared" si="102"/>
        <v>-6.0362260355475549E-4</v>
      </c>
      <c r="S374" s="187">
        <f t="shared" si="103"/>
        <v>1.0142209438647791E-2</v>
      </c>
      <c r="T374" s="187">
        <f t="shared" si="104"/>
        <v>-4.7454148996565054E-3</v>
      </c>
      <c r="U374" s="187">
        <f t="shared" si="105"/>
        <v>0.13081878866058297</v>
      </c>
      <c r="V374" s="187">
        <f t="shared" si="106"/>
        <v>8.332865056310073E-3</v>
      </c>
      <c r="W374" s="188">
        <f t="shared" si="107"/>
        <v>2.8788965130465916E-2</v>
      </c>
    </row>
    <row r="375" spans="1:23" x14ac:dyDescent="0.2">
      <c r="A375" s="186">
        <v>42935</v>
      </c>
      <c r="B375">
        <v>145.14295999999999</v>
      </c>
      <c r="C375">
        <v>1026.869995</v>
      </c>
      <c r="D375">
        <v>70.617607000000007</v>
      </c>
      <c r="E375">
        <v>183.86000100000001</v>
      </c>
      <c r="F375">
        <v>81.903862000000004</v>
      </c>
      <c r="G375" s="86">
        <v>76.790999999999997</v>
      </c>
      <c r="H375">
        <f t="shared" si="92"/>
        <v>11145.673041359998</v>
      </c>
      <c r="I375">
        <f t="shared" si="93"/>
        <v>78854.373786044991</v>
      </c>
      <c r="J375">
        <f t="shared" si="94"/>
        <v>5422.7966591370005</v>
      </c>
      <c r="K375">
        <f t="shared" si="95"/>
        <v>14118.793336791001</v>
      </c>
      <c r="L375">
        <f t="shared" si="96"/>
        <v>6289.479466842</v>
      </c>
      <c r="M375" s="180">
        <f t="shared" si="97"/>
        <v>1.6184955421565039E-3</v>
      </c>
      <c r="N375" s="178">
        <f t="shared" si="98"/>
        <v>-2.2657465720484658E-3</v>
      </c>
      <c r="O375" s="178">
        <f t="shared" si="99"/>
        <v>2.9855469543822659E-3</v>
      </c>
      <c r="P375" s="178">
        <f t="shared" si="100"/>
        <v>-3.2101539696818967E-3</v>
      </c>
      <c r="Q375" s="179">
        <f t="shared" si="101"/>
        <v>-9.2246886902375743E-5</v>
      </c>
      <c r="R375" s="187">
        <f t="shared" si="102"/>
        <v>1.6198060129682468E-3</v>
      </c>
      <c r="S375" s="187">
        <f t="shared" si="103"/>
        <v>-2.2631817057621076E-3</v>
      </c>
      <c r="T375" s="187">
        <f t="shared" si="104"/>
        <v>2.990008138277159E-3</v>
      </c>
      <c r="U375" s="187">
        <f t="shared" si="105"/>
        <v>-3.2050069344922633E-3</v>
      </c>
      <c r="V375" s="187">
        <f t="shared" si="106"/>
        <v>-9.2242632289092627E-5</v>
      </c>
      <c r="W375" s="188">
        <f t="shared" si="107"/>
        <v>-1.9012342425961154E-4</v>
      </c>
    </row>
    <row r="376" spans="1:23" x14ac:dyDescent="0.2">
      <c r="A376" s="186">
        <v>42936</v>
      </c>
      <c r="B376">
        <v>144.48940999999999</v>
      </c>
      <c r="C376">
        <v>1028.6999510000001</v>
      </c>
      <c r="D376">
        <v>70.961806999999993</v>
      </c>
      <c r="E376">
        <v>183.60000600000001</v>
      </c>
      <c r="F376">
        <v>82.135627999999997</v>
      </c>
      <c r="G376" s="86">
        <v>76.453000000000003</v>
      </c>
      <c r="H376">
        <f t="shared" si="92"/>
        <v>11046.64886273</v>
      </c>
      <c r="I376">
        <f t="shared" si="93"/>
        <v>78647.197353803014</v>
      </c>
      <c r="J376">
        <f t="shared" si="94"/>
        <v>5425.2430305709995</v>
      </c>
      <c r="K376">
        <f t="shared" si="95"/>
        <v>14036.771258718001</v>
      </c>
      <c r="L376">
        <f t="shared" si="96"/>
        <v>6279.5151674839999</v>
      </c>
      <c r="M376" s="180">
        <f t="shared" si="97"/>
        <v>-8.9242429219419557E-3</v>
      </c>
      <c r="N376" s="178">
        <f t="shared" si="98"/>
        <v>-2.6307871119294825E-3</v>
      </c>
      <c r="O376" s="178">
        <f t="shared" si="99"/>
        <v>4.5102553925765592E-4</v>
      </c>
      <c r="P376" s="178">
        <f t="shared" si="100"/>
        <v>-5.8263658556805915E-3</v>
      </c>
      <c r="Q376" s="179">
        <f t="shared" si="101"/>
        <v>-1.5855367490168856E-3</v>
      </c>
      <c r="R376" s="187">
        <f t="shared" si="102"/>
        <v>-8.8845400598539896E-3</v>
      </c>
      <c r="S376" s="187">
        <f t="shared" si="103"/>
        <v>-2.627329624151313E-3</v>
      </c>
      <c r="T376" s="187">
        <f t="shared" si="104"/>
        <v>4.5112726656956563E-4</v>
      </c>
      <c r="U376" s="187">
        <f t="shared" si="105"/>
        <v>-5.8094255023384373E-3</v>
      </c>
      <c r="V376" s="187">
        <f t="shared" si="106"/>
        <v>-1.5842804496829402E-3</v>
      </c>
      <c r="W376" s="188">
        <f t="shared" si="107"/>
        <v>-3.6908896738914233E-3</v>
      </c>
    </row>
    <row r="377" spans="1:23" x14ac:dyDescent="0.2">
      <c r="A377" s="186">
        <v>42937</v>
      </c>
      <c r="B377">
        <v>144.422134</v>
      </c>
      <c r="C377">
        <v>1025.670044</v>
      </c>
      <c r="D377">
        <v>70.550681999999995</v>
      </c>
      <c r="E377">
        <v>188.53999300000001</v>
      </c>
      <c r="F377">
        <v>82.144904999999994</v>
      </c>
      <c r="G377" s="86">
        <v>77.096000000000004</v>
      </c>
      <c r="H377">
        <f t="shared" si="92"/>
        <v>11134.368842864</v>
      </c>
      <c r="I377">
        <f t="shared" si="93"/>
        <v>79075.057712224007</v>
      </c>
      <c r="J377">
        <f t="shared" si="94"/>
        <v>5439.1753794719998</v>
      </c>
      <c r="K377">
        <f t="shared" si="95"/>
        <v>14535.679300328002</v>
      </c>
      <c r="L377">
        <f t="shared" si="96"/>
        <v>6333.0435958799999</v>
      </c>
      <c r="M377" s="180">
        <f t="shared" si="97"/>
        <v>7.9095052006462833E-3</v>
      </c>
      <c r="N377" s="178">
        <f t="shared" si="98"/>
        <v>5.4255045717725636E-3</v>
      </c>
      <c r="O377" s="178">
        <f t="shared" si="99"/>
        <v>2.564768036807366E-3</v>
      </c>
      <c r="P377" s="178">
        <f t="shared" si="100"/>
        <v>3.4925863584106022E-2</v>
      </c>
      <c r="Q377" s="179">
        <f t="shared" si="101"/>
        <v>8.4881665630163819E-3</v>
      </c>
      <c r="R377" s="187">
        <f t="shared" si="102"/>
        <v>7.940867970372037E-3</v>
      </c>
      <c r="S377" s="187">
        <f t="shared" si="103"/>
        <v>5.4402492754600735E-3</v>
      </c>
      <c r="T377" s="187">
        <f t="shared" si="104"/>
        <v>2.5680598680081499E-3</v>
      </c>
      <c r="U377" s="187">
        <f t="shared" si="105"/>
        <v>3.5542934512104211E-2</v>
      </c>
      <c r="V377" s="187">
        <f t="shared" si="106"/>
        <v>8.5242931927572846E-3</v>
      </c>
      <c r="W377" s="188">
        <f t="shared" si="107"/>
        <v>1.2003280963740351E-2</v>
      </c>
    </row>
    <row r="378" spans="1:23" x14ac:dyDescent="0.2">
      <c r="A378" s="186">
        <v>42940</v>
      </c>
      <c r="B378">
        <v>146.17134100000001</v>
      </c>
      <c r="C378">
        <v>1038.9499510000001</v>
      </c>
      <c r="D378">
        <v>70.369026000000005</v>
      </c>
      <c r="E378">
        <v>187.91000399999999</v>
      </c>
      <c r="F378">
        <v>81.746268999999998</v>
      </c>
      <c r="G378" s="86">
        <v>78.194999999999993</v>
      </c>
      <c r="H378">
        <f t="shared" si="92"/>
        <v>11429.868009495</v>
      </c>
      <c r="I378">
        <f t="shared" si="93"/>
        <v>81240.691418445</v>
      </c>
      <c r="J378">
        <f t="shared" si="94"/>
        <v>5502.5059880700001</v>
      </c>
      <c r="K378">
        <f t="shared" si="95"/>
        <v>14693.622762779998</v>
      </c>
      <c r="L378">
        <f t="shared" si="96"/>
        <v>6392.1495044549993</v>
      </c>
      <c r="M378" s="180">
        <f t="shared" si="97"/>
        <v>2.6193313186839817E-2</v>
      </c>
      <c r="N378" s="178">
        <f t="shared" si="98"/>
        <v>2.7018748455888985E-2</v>
      </c>
      <c r="O378" s="178">
        <f t="shared" si="99"/>
        <v>1.1576157941376801E-2</v>
      </c>
      <c r="P378" s="178">
        <f t="shared" si="100"/>
        <v>1.0807305586435929E-2</v>
      </c>
      <c r="Q378" s="179">
        <f t="shared" si="101"/>
        <v>9.289656065265493E-3</v>
      </c>
      <c r="R378" s="187">
        <f t="shared" si="102"/>
        <v>2.6539372891386182E-2</v>
      </c>
      <c r="S378" s="187">
        <f t="shared" si="103"/>
        <v>2.7387064503984718E-2</v>
      </c>
      <c r="T378" s="187">
        <f t="shared" si="104"/>
        <v>1.1643420956238404E-2</v>
      </c>
      <c r="U378" s="187">
        <f t="shared" si="105"/>
        <v>1.0865915461441989E-2</v>
      </c>
      <c r="V378" s="187">
        <f t="shared" si="106"/>
        <v>9.3329388437261174E-3</v>
      </c>
      <c r="W378" s="188">
        <f t="shared" si="107"/>
        <v>1.7153742531355484E-2</v>
      </c>
    </row>
    <row r="379" spans="1:23" x14ac:dyDescent="0.2">
      <c r="A379" s="186">
        <v>42941</v>
      </c>
      <c r="B379">
        <v>146.796021</v>
      </c>
      <c r="C379">
        <v>1039.869995</v>
      </c>
      <c r="D379">
        <v>70.933136000000005</v>
      </c>
      <c r="E379">
        <v>186.970001</v>
      </c>
      <c r="F379">
        <v>82.636223000000001</v>
      </c>
      <c r="G379" s="86">
        <v>77.983000000000004</v>
      </c>
      <c r="H379">
        <f t="shared" si="92"/>
        <v>11447.594105643</v>
      </c>
      <c r="I379">
        <f t="shared" si="93"/>
        <v>81092.18182008501</v>
      </c>
      <c r="J379">
        <f t="shared" si="94"/>
        <v>5531.5787446880004</v>
      </c>
      <c r="K379">
        <f t="shared" si="95"/>
        <v>14580.481587983</v>
      </c>
      <c r="L379">
        <f t="shared" si="96"/>
        <v>6444.2205782090005</v>
      </c>
      <c r="M379" s="180">
        <f t="shared" si="97"/>
        <v>1.5496561293490568E-3</v>
      </c>
      <c r="N379" s="178">
        <f t="shared" si="98"/>
        <v>-1.8296927397221737E-3</v>
      </c>
      <c r="O379" s="178">
        <f t="shared" si="99"/>
        <v>5.2696394126248158E-3</v>
      </c>
      <c r="P379" s="178">
        <f t="shared" si="100"/>
        <v>-7.7298172330219099E-3</v>
      </c>
      <c r="Q379" s="179">
        <f t="shared" si="101"/>
        <v>8.1130972445294935E-3</v>
      </c>
      <c r="R379" s="187">
        <f t="shared" si="102"/>
        <v>1.5508574668819611E-3</v>
      </c>
      <c r="S379" s="187">
        <f t="shared" si="103"/>
        <v>-1.8280198723945331E-3</v>
      </c>
      <c r="T379" s="187">
        <f t="shared" si="104"/>
        <v>5.2835483834153098E-3</v>
      </c>
      <c r="U379" s="187">
        <f t="shared" si="105"/>
        <v>-7.7000190234631938E-3</v>
      </c>
      <c r="V379" s="187">
        <f t="shared" si="106"/>
        <v>8.1460976026468609E-3</v>
      </c>
      <c r="W379" s="188">
        <f t="shared" si="107"/>
        <v>1.0904929114172813E-3</v>
      </c>
    </row>
    <row r="380" spans="1:23" x14ac:dyDescent="0.2">
      <c r="A380" s="186">
        <v>42942</v>
      </c>
      <c r="B380">
        <v>147.488022</v>
      </c>
      <c r="C380">
        <v>1052.8000489999999</v>
      </c>
      <c r="D380">
        <v>70.799262999999996</v>
      </c>
      <c r="E380">
        <v>189.08000200000001</v>
      </c>
      <c r="F380">
        <v>82.784554</v>
      </c>
      <c r="G380" s="86">
        <v>77.948999999999998</v>
      </c>
      <c r="H380">
        <f t="shared" si="92"/>
        <v>11496.543826878</v>
      </c>
      <c r="I380">
        <f t="shared" si="93"/>
        <v>82064.711019500988</v>
      </c>
      <c r="J380">
        <f t="shared" si="94"/>
        <v>5518.731751587</v>
      </c>
      <c r="K380">
        <f t="shared" si="95"/>
        <v>14738.597075898</v>
      </c>
      <c r="L380">
        <f t="shared" si="96"/>
        <v>6452.9731997459994</v>
      </c>
      <c r="M380" s="180">
        <f t="shared" si="97"/>
        <v>4.2668672620833278E-3</v>
      </c>
      <c r="N380" s="178">
        <f t="shared" si="98"/>
        <v>1.192154006738818E-2</v>
      </c>
      <c r="O380" s="178">
        <f t="shared" si="99"/>
        <v>-2.3251833318914264E-3</v>
      </c>
      <c r="P380" s="178">
        <f t="shared" si="100"/>
        <v>1.0785947444691808E-2</v>
      </c>
      <c r="Q380" s="179">
        <f t="shared" si="101"/>
        <v>1.3572910559290412E-3</v>
      </c>
      <c r="R380" s="187">
        <f t="shared" si="102"/>
        <v>4.2759833012309869E-3</v>
      </c>
      <c r="S380" s="187">
        <f t="shared" si="103"/>
        <v>1.199288485755233E-2</v>
      </c>
      <c r="T380" s="187">
        <f t="shared" si="104"/>
        <v>-2.3224821870858176E-3</v>
      </c>
      <c r="U380" s="187">
        <f t="shared" si="105"/>
        <v>1.0844325474497095E-2</v>
      </c>
      <c r="V380" s="187">
        <f t="shared" si="106"/>
        <v>1.3582125923181103E-3</v>
      </c>
      <c r="W380" s="188">
        <f t="shared" si="107"/>
        <v>5.2297848077025406E-3</v>
      </c>
    </row>
    <row r="381" spans="1:23" x14ac:dyDescent="0.2">
      <c r="A381" s="186">
        <v>42943</v>
      </c>
      <c r="B381">
        <v>144.70086699999999</v>
      </c>
      <c r="C381">
        <v>1046</v>
      </c>
      <c r="D381">
        <v>69.948340999999999</v>
      </c>
      <c r="E381">
        <v>182.679993</v>
      </c>
      <c r="F381">
        <v>84.063873000000001</v>
      </c>
      <c r="G381" s="86">
        <v>77.78</v>
      </c>
      <c r="H381">
        <f t="shared" si="92"/>
        <v>11254.83343526</v>
      </c>
      <c r="I381">
        <f t="shared" si="93"/>
        <v>81357.88</v>
      </c>
      <c r="J381">
        <f t="shared" si="94"/>
        <v>5440.5819629799998</v>
      </c>
      <c r="K381">
        <f t="shared" si="95"/>
        <v>14208.84985554</v>
      </c>
      <c r="L381">
        <f t="shared" si="96"/>
        <v>6538.4880419400006</v>
      </c>
      <c r="M381" s="180">
        <f t="shared" si="97"/>
        <v>-2.1248778333822469E-2</v>
      </c>
      <c r="N381" s="178">
        <f t="shared" si="98"/>
        <v>-8.6504004462623907E-3</v>
      </c>
      <c r="O381" s="178">
        <f t="shared" si="99"/>
        <v>-1.4262045108932692E-2</v>
      </c>
      <c r="P381" s="178">
        <f t="shared" si="100"/>
        <v>-3.6604704461668261E-2</v>
      </c>
      <c r="Q381" s="179">
        <f t="shared" si="101"/>
        <v>1.3164966695106228E-2</v>
      </c>
      <c r="R381" s="187">
        <f t="shared" si="102"/>
        <v>-2.102461359325233E-2</v>
      </c>
      <c r="S381" s="187">
        <f t="shared" si="103"/>
        <v>-8.6130933835009745E-3</v>
      </c>
      <c r="T381" s="187">
        <f t="shared" si="104"/>
        <v>-1.4160823922004705E-2</v>
      </c>
      <c r="U381" s="187">
        <f t="shared" si="105"/>
        <v>-3.5942852473000615E-2</v>
      </c>
      <c r="V381" s="187">
        <f t="shared" si="106"/>
        <v>1.3252006408048803E-2</v>
      </c>
      <c r="W381" s="188">
        <f t="shared" si="107"/>
        <v>-1.3297875392741965E-2</v>
      </c>
    </row>
    <row r="382" spans="1:23" x14ac:dyDescent="0.2">
      <c r="A382" s="186">
        <v>42944</v>
      </c>
      <c r="B382">
        <v>143.68211400000001</v>
      </c>
      <c r="C382">
        <v>1020.039978</v>
      </c>
      <c r="D382">
        <v>69.833595000000003</v>
      </c>
      <c r="E382">
        <v>184.03999300000001</v>
      </c>
      <c r="F382">
        <v>83.628151000000003</v>
      </c>
      <c r="G382" s="86">
        <v>78.236000000000004</v>
      </c>
      <c r="H382">
        <f t="shared" si="92"/>
        <v>11241.113870904002</v>
      </c>
      <c r="I382">
        <f t="shared" si="93"/>
        <v>79803.847718808</v>
      </c>
      <c r="J382">
        <f t="shared" si="94"/>
        <v>5463.5011384200006</v>
      </c>
      <c r="K382">
        <f t="shared" si="95"/>
        <v>14398.552892348001</v>
      </c>
      <c r="L382">
        <f t="shared" si="96"/>
        <v>6542.7320216360004</v>
      </c>
      <c r="M382" s="180">
        <f t="shared" si="97"/>
        <v>-1.2197366814765567E-3</v>
      </c>
      <c r="N382" s="178">
        <f t="shared" si="98"/>
        <v>-1.9285974049303677E-2</v>
      </c>
      <c r="O382" s="178">
        <f t="shared" si="99"/>
        <v>4.2037847618722627E-3</v>
      </c>
      <c r="P382" s="178">
        <f t="shared" si="100"/>
        <v>1.3262708201300913E-2</v>
      </c>
      <c r="Q382" s="179">
        <f t="shared" si="101"/>
        <v>6.4886605748936126E-4</v>
      </c>
      <c r="R382" s="187">
        <f t="shared" si="102"/>
        <v>-1.2189931050436908E-3</v>
      </c>
      <c r="S382" s="187">
        <f t="shared" si="103"/>
        <v>-1.9101189475340372E-2</v>
      </c>
      <c r="T382" s="187">
        <f t="shared" si="104"/>
        <v>4.2126330594690932E-3</v>
      </c>
      <c r="U382" s="187">
        <f t="shared" si="105"/>
        <v>1.3351048025469601E-2</v>
      </c>
      <c r="V382" s="187">
        <f t="shared" si="106"/>
        <v>6.4907661660883913E-4</v>
      </c>
      <c r="W382" s="188">
        <f t="shared" si="107"/>
        <v>-4.2148497576730535E-4</v>
      </c>
    </row>
    <row r="383" spans="1:23" x14ac:dyDescent="0.2">
      <c r="A383" s="186">
        <v>42947</v>
      </c>
      <c r="B383">
        <v>142.94207800000001</v>
      </c>
      <c r="C383">
        <v>987.78002900000001</v>
      </c>
      <c r="D383">
        <v>69.508529999999993</v>
      </c>
      <c r="E383">
        <v>181.66000399999999</v>
      </c>
      <c r="F383">
        <v>84.193657000000002</v>
      </c>
      <c r="G383" s="86">
        <v>78.989000000000004</v>
      </c>
      <c r="H383">
        <f t="shared" si="92"/>
        <v>11290.851799142001</v>
      </c>
      <c r="I383">
        <f t="shared" si="93"/>
        <v>78023.756710681002</v>
      </c>
      <c r="J383">
        <f t="shared" si="94"/>
        <v>5490.4092761699994</v>
      </c>
      <c r="K383">
        <f t="shared" si="95"/>
        <v>14349.142055955999</v>
      </c>
      <c r="L383">
        <f t="shared" si="96"/>
        <v>6650.3727727730002</v>
      </c>
      <c r="M383" s="180">
        <f t="shared" si="97"/>
        <v>4.4148841476145308E-3</v>
      </c>
      <c r="N383" s="178">
        <f t="shared" si="98"/>
        <v>-2.255836679058355E-2</v>
      </c>
      <c r="O383" s="178">
        <f t="shared" si="99"/>
        <v>4.9129837393103457E-3</v>
      </c>
      <c r="P383" s="178">
        <f t="shared" si="100"/>
        <v>-3.4375545682718027E-3</v>
      </c>
      <c r="Q383" s="179">
        <f t="shared" si="101"/>
        <v>1.6318090601540602E-2</v>
      </c>
      <c r="R383" s="187">
        <f t="shared" si="102"/>
        <v>4.4246441063761745E-3</v>
      </c>
      <c r="S383" s="187">
        <f t="shared" si="103"/>
        <v>-2.2305829342956225E-2</v>
      </c>
      <c r="T383" s="187">
        <f t="shared" si="104"/>
        <v>4.9250722326710083E-3</v>
      </c>
      <c r="U383" s="187">
        <f t="shared" si="105"/>
        <v>-3.431652941891212E-3</v>
      </c>
      <c r="V383" s="187">
        <f t="shared" si="106"/>
        <v>1.6451957803108128E-2</v>
      </c>
      <c r="W383" s="188">
        <f t="shared" si="107"/>
        <v>1.2838371461574433E-5</v>
      </c>
    </row>
    <row r="384" spans="1:23" x14ac:dyDescent="0.2">
      <c r="A384" s="186">
        <v>42948</v>
      </c>
      <c r="B384">
        <v>144.210724</v>
      </c>
      <c r="C384">
        <v>996.19000200000005</v>
      </c>
      <c r="D384">
        <v>69.393814000000006</v>
      </c>
      <c r="E384">
        <v>182.029999</v>
      </c>
      <c r="F384">
        <v>84.453232</v>
      </c>
      <c r="G384" s="86">
        <v>79.691000000000003</v>
      </c>
      <c r="H384">
        <f t="shared" si="92"/>
        <v>11492.296806284001</v>
      </c>
      <c r="I384">
        <f t="shared" si="93"/>
        <v>79387.377449382009</v>
      </c>
      <c r="J384">
        <f t="shared" si="94"/>
        <v>5530.0624314740007</v>
      </c>
      <c r="K384">
        <f t="shared" si="95"/>
        <v>14506.152650309001</v>
      </c>
      <c r="L384">
        <f t="shared" si="96"/>
        <v>6730.1625113119999</v>
      </c>
      <c r="M384" s="180">
        <f t="shared" si="97"/>
        <v>1.768414545429756E-2</v>
      </c>
      <c r="N384" s="178">
        <f t="shared" si="98"/>
        <v>1.7326027895765504E-2</v>
      </c>
      <c r="O384" s="178">
        <f t="shared" si="99"/>
        <v>7.1963029317711324E-3</v>
      </c>
      <c r="P384" s="178">
        <f t="shared" si="100"/>
        <v>1.0882726761999325E-2</v>
      </c>
      <c r="Q384" s="179">
        <f t="shared" si="101"/>
        <v>1.1926381509798021E-2</v>
      </c>
      <c r="R384" s="187">
        <f t="shared" si="102"/>
        <v>1.7841435768141744E-2</v>
      </c>
      <c r="S384" s="187">
        <f t="shared" si="103"/>
        <v>1.7476994138560048E-2</v>
      </c>
      <c r="T384" s="187">
        <f t="shared" si="104"/>
        <v>7.2222585438407533E-3</v>
      </c>
      <c r="U384" s="187">
        <f t="shared" si="105"/>
        <v>1.0942159032276782E-2</v>
      </c>
      <c r="V384" s="187">
        <f t="shared" si="106"/>
        <v>1.1997784374683984E-2</v>
      </c>
      <c r="W384" s="188">
        <f t="shared" si="107"/>
        <v>1.3096126371500663E-2</v>
      </c>
    </row>
    <row r="385" spans="1:23" x14ac:dyDescent="0.2">
      <c r="A385" s="186">
        <v>42949</v>
      </c>
      <c r="B385">
        <v>151.02479600000001</v>
      </c>
      <c r="C385">
        <v>995.89001499999995</v>
      </c>
      <c r="D385">
        <v>69.087851999999998</v>
      </c>
      <c r="E385">
        <v>180.740005</v>
      </c>
      <c r="F385">
        <v>84.397614000000004</v>
      </c>
      <c r="G385" s="86">
        <v>80.091999999999999</v>
      </c>
      <c r="H385">
        <f t="shared" si="92"/>
        <v>12095.877961232001</v>
      </c>
      <c r="I385">
        <f t="shared" si="93"/>
        <v>79762.823081379989</v>
      </c>
      <c r="J385">
        <f t="shared" si="94"/>
        <v>5533.3842423839997</v>
      </c>
      <c r="K385">
        <f t="shared" si="95"/>
        <v>14475.828480459999</v>
      </c>
      <c r="L385">
        <f t="shared" si="96"/>
        <v>6759.5737004880002</v>
      </c>
      <c r="M385" s="180">
        <f t="shared" si="97"/>
        <v>5.1187762210051183E-2</v>
      </c>
      <c r="N385" s="178">
        <f t="shared" si="98"/>
        <v>4.7181383023483375E-3</v>
      </c>
      <c r="O385" s="178">
        <f t="shared" si="99"/>
        <v>6.0050201492262308E-4</v>
      </c>
      <c r="P385" s="178">
        <f t="shared" si="100"/>
        <v>-2.0926230527962232E-3</v>
      </c>
      <c r="Q385" s="179">
        <f t="shared" si="101"/>
        <v>4.3605353458202982E-3</v>
      </c>
      <c r="R385" s="187">
        <f t="shared" si="102"/>
        <v>5.2520498306131591E-2</v>
      </c>
      <c r="S385" s="187">
        <f t="shared" si="103"/>
        <v>4.7292862424806372E-3</v>
      </c>
      <c r="T385" s="187">
        <f t="shared" si="104"/>
        <v>6.006823523533937E-4</v>
      </c>
      <c r="U385" s="187">
        <f t="shared" si="105"/>
        <v>-2.0904350436678999E-3</v>
      </c>
      <c r="V385" s="187">
        <f t="shared" si="106"/>
        <v>4.370056313880424E-3</v>
      </c>
      <c r="W385" s="188">
        <f t="shared" si="107"/>
        <v>1.2026017634235631E-2</v>
      </c>
    </row>
    <row r="386" spans="1:23" x14ac:dyDescent="0.2">
      <c r="A386" s="186">
        <v>42950</v>
      </c>
      <c r="B386">
        <v>149.51589999999999</v>
      </c>
      <c r="C386">
        <v>986.919983</v>
      </c>
      <c r="D386">
        <v>68.982680999999999</v>
      </c>
      <c r="E386">
        <v>179.229996</v>
      </c>
      <c r="F386">
        <v>84.230743000000004</v>
      </c>
      <c r="G386" s="86">
        <v>79.296999999999997</v>
      </c>
      <c r="H386">
        <f t="shared" si="92"/>
        <v>11856.162322299999</v>
      </c>
      <c r="I386">
        <f t="shared" si="93"/>
        <v>78259.793891950991</v>
      </c>
      <c r="J386">
        <f t="shared" si="94"/>
        <v>5470.119655257</v>
      </c>
      <c r="K386">
        <f t="shared" si="95"/>
        <v>14212.400992811999</v>
      </c>
      <c r="L386">
        <f t="shared" si="96"/>
        <v>6679.2452276710001</v>
      </c>
      <c r="M386" s="180">
        <f t="shared" si="97"/>
        <v>-2.0016970590251492E-2</v>
      </c>
      <c r="N386" s="178">
        <f t="shared" si="98"/>
        <v>-1.9023536581871836E-2</v>
      </c>
      <c r="O386" s="178">
        <f t="shared" si="99"/>
        <v>-1.1499116069803585E-2</v>
      </c>
      <c r="P386" s="178">
        <f t="shared" si="100"/>
        <v>-1.8365364238693272E-2</v>
      </c>
      <c r="Q386" s="179">
        <f t="shared" si="101"/>
        <v>-1.1954834713282058E-2</v>
      </c>
      <c r="R386" s="187">
        <f t="shared" si="102"/>
        <v>-1.9817961102146141E-2</v>
      </c>
      <c r="S386" s="187">
        <f t="shared" si="103"/>
        <v>-1.8843731093814167E-2</v>
      </c>
      <c r="T386" s="187">
        <f t="shared" si="104"/>
        <v>-1.1433253928475209E-2</v>
      </c>
      <c r="U386" s="187">
        <f t="shared" si="105"/>
        <v>-1.819774861270175E-2</v>
      </c>
      <c r="V386" s="187">
        <f t="shared" si="106"/>
        <v>-1.1883659588059661E-2</v>
      </c>
      <c r="W386" s="188">
        <f t="shared" si="107"/>
        <v>-1.6035270865039385E-2</v>
      </c>
    </row>
    <row r="387" spans="1:23" x14ac:dyDescent="0.2">
      <c r="A387" s="186">
        <v>42951</v>
      </c>
      <c r="B387">
        <v>150.30398600000001</v>
      </c>
      <c r="C387">
        <v>987.580017</v>
      </c>
      <c r="D387">
        <v>69.489418000000001</v>
      </c>
      <c r="E387">
        <v>180.270004</v>
      </c>
      <c r="F387">
        <v>84.054603999999998</v>
      </c>
      <c r="G387" s="86">
        <v>78.11</v>
      </c>
      <c r="H387">
        <f t="shared" si="92"/>
        <v>11740.24434646</v>
      </c>
      <c r="I387">
        <f t="shared" si="93"/>
        <v>77139.875127869993</v>
      </c>
      <c r="J387">
        <f t="shared" si="94"/>
        <v>5427.8184399800002</v>
      </c>
      <c r="K387">
        <f t="shared" si="95"/>
        <v>14080.890012440001</v>
      </c>
      <c r="L387">
        <f t="shared" si="96"/>
        <v>6565.5051184399999</v>
      </c>
      <c r="M387" s="180">
        <f t="shared" si="97"/>
        <v>-9.8251322720784677E-3</v>
      </c>
      <c r="N387" s="178">
        <f t="shared" si="98"/>
        <v>-1.4413649140666777E-2</v>
      </c>
      <c r="O387" s="178">
        <f t="shared" si="99"/>
        <v>-7.7631983876714225E-3</v>
      </c>
      <c r="P387" s="178">
        <f t="shared" si="100"/>
        <v>-9.2963330044760536E-3</v>
      </c>
      <c r="Q387" s="179">
        <f t="shared" si="101"/>
        <v>-1.7175545382113681E-2</v>
      </c>
      <c r="R387" s="187">
        <f t="shared" si="102"/>
        <v>-9.7770233477633053E-3</v>
      </c>
      <c r="S387" s="187">
        <f t="shared" si="103"/>
        <v>-1.4310269787155437E-2</v>
      </c>
      <c r="T387" s="187">
        <f t="shared" si="104"/>
        <v>-7.7331425897323152E-3</v>
      </c>
      <c r="U387" s="187">
        <f t="shared" si="105"/>
        <v>-9.2532556911749976E-3</v>
      </c>
      <c r="V387" s="187">
        <f t="shared" si="106"/>
        <v>-1.7028886551401619E-2</v>
      </c>
      <c r="W387" s="188">
        <f t="shared" si="107"/>
        <v>-1.1620515593445535E-2</v>
      </c>
    </row>
    <row r="388" spans="1:23" x14ac:dyDescent="0.2">
      <c r="A388" s="186">
        <v>42954</v>
      </c>
      <c r="B388">
        <v>152.62982199999999</v>
      </c>
      <c r="C388">
        <v>992.27002000000005</v>
      </c>
      <c r="D388">
        <v>69.221710000000002</v>
      </c>
      <c r="E388">
        <v>181.33000200000001</v>
      </c>
      <c r="F388">
        <v>84.768424999999993</v>
      </c>
      <c r="G388" s="86">
        <v>78.254999999999995</v>
      </c>
      <c r="H388">
        <f t="shared" si="92"/>
        <v>11944.046720609998</v>
      </c>
      <c r="I388">
        <f t="shared" si="93"/>
        <v>77650.0904151</v>
      </c>
      <c r="J388">
        <f t="shared" si="94"/>
        <v>5416.9449160499998</v>
      </c>
      <c r="K388">
        <f t="shared" si="95"/>
        <v>14189.97930651</v>
      </c>
      <c r="L388">
        <f t="shared" si="96"/>
        <v>6633.5530983749995</v>
      </c>
      <c r="M388" s="180">
        <f t="shared" si="97"/>
        <v>1.7210344527629373E-2</v>
      </c>
      <c r="N388" s="178">
        <f t="shared" si="98"/>
        <v>6.5923799807857293E-3</v>
      </c>
      <c r="O388" s="178">
        <f t="shared" si="99"/>
        <v>-2.0053047202204639E-3</v>
      </c>
      <c r="P388" s="178">
        <f t="shared" si="100"/>
        <v>7.717473012923662E-3</v>
      </c>
      <c r="Q388" s="179">
        <f t="shared" si="101"/>
        <v>1.0311127008834799E-2</v>
      </c>
      <c r="R388" s="187">
        <f t="shared" si="102"/>
        <v>1.735929578087957E-2</v>
      </c>
      <c r="S388" s="187">
        <f t="shared" si="103"/>
        <v>6.6141575467195714E-3</v>
      </c>
      <c r="T388" s="187">
        <f t="shared" si="104"/>
        <v>-2.0032954400074662E-3</v>
      </c>
      <c r="U388" s="187">
        <f t="shared" si="105"/>
        <v>7.7473294638068201E-3</v>
      </c>
      <c r="V388" s="187">
        <f t="shared" si="106"/>
        <v>1.0364469862932371E-2</v>
      </c>
      <c r="W388" s="188">
        <f t="shared" si="107"/>
        <v>8.016391442866172E-3</v>
      </c>
    </row>
    <row r="389" spans="1:23" x14ac:dyDescent="0.2">
      <c r="A389" s="186">
        <v>42955</v>
      </c>
      <c r="B389">
        <v>153.85038800000001</v>
      </c>
      <c r="C389">
        <v>989.84002699999996</v>
      </c>
      <c r="D389">
        <v>69.594582000000003</v>
      </c>
      <c r="E389">
        <v>178.36000100000001</v>
      </c>
      <c r="F389">
        <v>84.898208999999994</v>
      </c>
      <c r="G389" s="86">
        <v>77.763000000000005</v>
      </c>
      <c r="H389">
        <f t="shared" si="92"/>
        <v>11963.867722044002</v>
      </c>
      <c r="I389">
        <f t="shared" si="93"/>
        <v>76972.930019601001</v>
      </c>
      <c r="J389">
        <f t="shared" si="94"/>
        <v>5411.8834800660006</v>
      </c>
      <c r="K389">
        <f t="shared" si="95"/>
        <v>13869.808757763001</v>
      </c>
      <c r="L389">
        <f t="shared" si="96"/>
        <v>6601.939426467</v>
      </c>
      <c r="M389" s="180">
        <f t="shared" si="97"/>
        <v>1.6581125068659372E-3</v>
      </c>
      <c r="N389" s="178">
        <f t="shared" si="98"/>
        <v>-8.7589121311890551E-3</v>
      </c>
      <c r="O389" s="178">
        <f t="shared" si="99"/>
        <v>-9.3480774972837526E-4</v>
      </c>
      <c r="P389" s="178">
        <f t="shared" si="100"/>
        <v>-2.2821586817201558E-2</v>
      </c>
      <c r="Q389" s="179">
        <f t="shared" si="101"/>
        <v>-4.7771145606370271E-3</v>
      </c>
      <c r="R389" s="187">
        <f t="shared" si="102"/>
        <v>1.6594879355086415E-3</v>
      </c>
      <c r="S389" s="187">
        <f t="shared" si="103"/>
        <v>-8.7206646106791474E-3</v>
      </c>
      <c r="T389" s="187">
        <f t="shared" si="104"/>
        <v>-9.3437095308142488E-4</v>
      </c>
      <c r="U389" s="187">
        <f t="shared" si="105"/>
        <v>-2.2563144161888447E-2</v>
      </c>
      <c r="V389" s="187">
        <f t="shared" si="106"/>
        <v>-4.7657222968101156E-3</v>
      </c>
      <c r="W389" s="188">
        <f t="shared" si="107"/>
        <v>-7.0648828173900998E-3</v>
      </c>
    </row>
    <row r="390" spans="1:23" x14ac:dyDescent="0.2">
      <c r="A390" s="186">
        <v>42956</v>
      </c>
      <c r="B390">
        <v>154.792236</v>
      </c>
      <c r="C390">
        <v>982.01000999999997</v>
      </c>
      <c r="D390">
        <v>69.288634999999999</v>
      </c>
      <c r="E390">
        <v>175.779999</v>
      </c>
      <c r="F390">
        <v>85.213402000000002</v>
      </c>
      <c r="G390" s="86">
        <v>78.161000000000001</v>
      </c>
      <c r="H390">
        <f t="shared" si="92"/>
        <v>12098.715957996001</v>
      </c>
      <c r="I390">
        <f t="shared" si="93"/>
        <v>76754.884391610001</v>
      </c>
      <c r="J390">
        <f t="shared" si="94"/>
        <v>5415.6690002349997</v>
      </c>
      <c r="K390">
        <f t="shared" si="95"/>
        <v>13739.140501839</v>
      </c>
      <c r="L390">
        <f t="shared" si="96"/>
        <v>6660.3647137220005</v>
      </c>
      <c r="M390" s="180">
        <f t="shared" si="97"/>
        <v>1.1208243423189124E-2</v>
      </c>
      <c r="N390" s="178">
        <f t="shared" si="98"/>
        <v>-2.8367771317039203E-3</v>
      </c>
      <c r="O390" s="178">
        <f t="shared" si="99"/>
        <v>6.9923841609182769E-4</v>
      </c>
      <c r="P390" s="178">
        <f t="shared" si="100"/>
        <v>-9.4657156523939232E-3</v>
      </c>
      <c r="Q390" s="179">
        <f t="shared" si="101"/>
        <v>8.8107865118527678E-3</v>
      </c>
      <c r="R390" s="187">
        <f t="shared" si="102"/>
        <v>1.127129111462292E-2</v>
      </c>
      <c r="S390" s="187">
        <f t="shared" si="103"/>
        <v>-2.8327572814946063E-3</v>
      </c>
      <c r="T390" s="187">
        <f t="shared" si="104"/>
        <v>6.9948294026331509E-4</v>
      </c>
      <c r="U390" s="187">
        <f t="shared" si="105"/>
        <v>-9.421056786443862E-3</v>
      </c>
      <c r="V390" s="187">
        <f t="shared" si="106"/>
        <v>8.8497157397074994E-3</v>
      </c>
      <c r="W390" s="188">
        <f t="shared" si="107"/>
        <v>1.7133351453310533E-3</v>
      </c>
    </row>
    <row r="391" spans="1:23" x14ac:dyDescent="0.2">
      <c r="A391" s="186">
        <v>42957</v>
      </c>
      <c r="B391">
        <v>149.86183199999999</v>
      </c>
      <c r="C391">
        <v>956.919983</v>
      </c>
      <c r="D391">
        <v>68.275154000000001</v>
      </c>
      <c r="E391">
        <v>169.13999899999999</v>
      </c>
      <c r="F391">
        <v>85.046515999999997</v>
      </c>
      <c r="G391" s="86">
        <v>78.012</v>
      </c>
      <c r="H391">
        <f t="shared" ref="H391:H454" si="108">B391*$G391</f>
        <v>11691.021237984</v>
      </c>
      <c r="I391">
        <f t="shared" ref="I391:I454" si="109">C391*$G391</f>
        <v>74651.241713796</v>
      </c>
      <c r="J391">
        <f t="shared" ref="J391:J454" si="110">D391*$G391</f>
        <v>5326.2813138479996</v>
      </c>
      <c r="K391">
        <f t="shared" ref="K391:K454" si="111">E391*$G391</f>
        <v>13194.949601987999</v>
      </c>
      <c r="L391">
        <f t="shared" ref="L391:L454" si="112">F391*$G391</f>
        <v>6634.6488061919999</v>
      </c>
      <c r="M391" s="180">
        <f t="shared" si="97"/>
        <v>-3.4278196165041699E-2</v>
      </c>
      <c r="N391" s="178">
        <f t="shared" si="98"/>
        <v>-2.7789867068668282E-2</v>
      </c>
      <c r="O391" s="178">
        <f t="shared" si="99"/>
        <v>-1.6643113602120507E-2</v>
      </c>
      <c r="P391" s="178">
        <f t="shared" si="100"/>
        <v>-4.0414579916272945E-2</v>
      </c>
      <c r="Q391" s="179">
        <f t="shared" si="101"/>
        <v>-3.8685089807736842E-3</v>
      </c>
      <c r="R391" s="187">
        <f t="shared" si="102"/>
        <v>-3.3697354448804721E-2</v>
      </c>
      <c r="S391" s="187">
        <f t="shared" si="103"/>
        <v>-2.7407280911023669E-2</v>
      </c>
      <c r="T391" s="187">
        <f t="shared" si="104"/>
        <v>-1.6505382138960353E-2</v>
      </c>
      <c r="U391" s="187">
        <f t="shared" si="105"/>
        <v>-3.9608802295759339E-2</v>
      </c>
      <c r="V391" s="187">
        <f t="shared" si="106"/>
        <v>-3.8610359395213618E-3</v>
      </c>
      <c r="W391" s="188">
        <f t="shared" si="107"/>
        <v>-2.421597114681389E-2</v>
      </c>
    </row>
    <row r="392" spans="1:23" x14ac:dyDescent="0.2">
      <c r="A392" s="186">
        <v>42958</v>
      </c>
      <c r="B392">
        <v>151.94593800000001</v>
      </c>
      <c r="C392">
        <v>967.98999000000003</v>
      </c>
      <c r="D392">
        <v>69.317313999999996</v>
      </c>
      <c r="E392">
        <v>171.39999399999999</v>
      </c>
      <c r="F392">
        <v>84.675704999999994</v>
      </c>
      <c r="G392" s="86">
        <v>77.876999999999995</v>
      </c>
      <c r="H392">
        <f t="shared" si="108"/>
        <v>11833.093813626001</v>
      </c>
      <c r="I392">
        <f t="shared" si="109"/>
        <v>75384.156451229996</v>
      </c>
      <c r="J392">
        <f t="shared" si="110"/>
        <v>5398.2244623779998</v>
      </c>
      <c r="K392">
        <f t="shared" si="111"/>
        <v>13348.117332737998</v>
      </c>
      <c r="L392">
        <f t="shared" si="112"/>
        <v>6594.2898782849988</v>
      </c>
      <c r="M392" s="180">
        <f t="shared" ref="M392:M455" si="113">LN(H392/H391)</f>
        <v>1.2079034873646921E-2</v>
      </c>
      <c r="N392" s="178">
        <f t="shared" ref="N392:N455" si="114">LN(I392/I391)</f>
        <v>9.7699686374575455E-3</v>
      </c>
      <c r="O392" s="178">
        <f t="shared" ref="O392:O455" si="115">LN(J392/J391)</f>
        <v>1.3416791269795463E-2</v>
      </c>
      <c r="P392" s="178">
        <f t="shared" ref="P392:P455" si="116">LN(K392/K391)</f>
        <v>1.1541200666519563E-2</v>
      </c>
      <c r="Q392" s="179">
        <f t="shared" ref="Q392:Q455" si="117">LN(L392/L391)</f>
        <v>-6.1016312922417271E-3</v>
      </c>
      <c r="R392" s="187">
        <f t="shared" ref="R392:R455" si="118">(H392-H391)/H391</f>
        <v>1.2152281032593569E-2</v>
      </c>
      <c r="S392" s="187">
        <f t="shared" ref="S392:S455" si="119">(I392-I391)/I391</f>
        <v>9.8178505890619151E-3</v>
      </c>
      <c r="T392" s="187">
        <f t="shared" ref="T392:T455" si="120">(J392-J391)/J391</f>
        <v>1.350720029431274E-2</v>
      </c>
      <c r="U392" s="187">
        <f t="shared" ref="U392:U455" si="121">(K392-K391)/K391</f>
        <v>1.1608057277226937E-2</v>
      </c>
      <c r="V392" s="187">
        <f t="shared" ref="V392:V455" si="122">(L392-L391)/L391</f>
        <v>-6.0830541428711065E-3</v>
      </c>
      <c r="W392" s="188">
        <f t="shared" ref="W392:W455" si="123">MMULT(R392:V392,$Y$4:$Y$8)</f>
        <v>8.2004670100648113E-3</v>
      </c>
    </row>
    <row r="393" spans="1:23" x14ac:dyDescent="0.2">
      <c r="A393" s="186">
        <v>42961</v>
      </c>
      <c r="B393">
        <v>154.23263499999999</v>
      </c>
      <c r="C393">
        <v>983.29998799999998</v>
      </c>
      <c r="D393">
        <v>70.359459000000001</v>
      </c>
      <c r="E393">
        <v>171</v>
      </c>
      <c r="F393">
        <v>84.963097000000005</v>
      </c>
      <c r="G393" s="86">
        <v>77.697999999999993</v>
      </c>
      <c r="H393">
        <f t="shared" si="108"/>
        <v>11983.567274229998</v>
      </c>
      <c r="I393">
        <f t="shared" si="109"/>
        <v>76400.442467623987</v>
      </c>
      <c r="J393">
        <f t="shared" si="110"/>
        <v>5466.7892453819995</v>
      </c>
      <c r="K393">
        <f t="shared" si="111"/>
        <v>13286.357999999998</v>
      </c>
      <c r="L393">
        <f t="shared" si="112"/>
        <v>6601.4627107059996</v>
      </c>
      <c r="M393" s="180">
        <f t="shared" si="113"/>
        <v>1.2636150990885409E-2</v>
      </c>
      <c r="N393" s="178">
        <f t="shared" si="114"/>
        <v>1.339136132404878E-2</v>
      </c>
      <c r="O393" s="178">
        <f t="shared" si="115"/>
        <v>1.2621372607134113E-2</v>
      </c>
      <c r="P393" s="178">
        <f t="shared" si="116"/>
        <v>-4.6375565994242439E-3</v>
      </c>
      <c r="Q393" s="179">
        <f t="shared" si="117"/>
        <v>1.087142711880799E-3</v>
      </c>
      <c r="R393" s="187">
        <f t="shared" si="118"/>
        <v>1.2716324485716817E-2</v>
      </c>
      <c r="S393" s="187">
        <f t="shared" si="119"/>
        <v>1.3481427188901166E-2</v>
      </c>
      <c r="T393" s="187">
        <f t="shared" si="120"/>
        <v>1.2701358285830881E-2</v>
      </c>
      <c r="U393" s="187">
        <f t="shared" si="121"/>
        <v>-4.6268197378312812E-3</v>
      </c>
      <c r="V393" s="187">
        <f t="shared" si="122"/>
        <v>1.0877338657223564E-3</v>
      </c>
      <c r="W393" s="188">
        <f t="shared" si="123"/>
        <v>7.0720048176679869E-3</v>
      </c>
    </row>
    <row r="394" spans="1:23" x14ac:dyDescent="0.2">
      <c r="A394" s="186">
        <v>42962</v>
      </c>
      <c r="B394">
        <v>155.92112700000001</v>
      </c>
      <c r="C394">
        <v>982.73999000000003</v>
      </c>
      <c r="D394">
        <v>70.378692999999998</v>
      </c>
      <c r="E394">
        <v>168.5</v>
      </c>
      <c r="F394">
        <v>85.472983999999997</v>
      </c>
      <c r="G394" s="86">
        <v>76.847999999999999</v>
      </c>
      <c r="H394">
        <f t="shared" si="108"/>
        <v>11982.226767696</v>
      </c>
      <c r="I394">
        <f t="shared" si="109"/>
        <v>75521.602751519997</v>
      </c>
      <c r="J394">
        <f t="shared" si="110"/>
        <v>5408.461799664</v>
      </c>
      <c r="K394">
        <f t="shared" si="111"/>
        <v>12948.887999999999</v>
      </c>
      <c r="L394">
        <f t="shared" si="112"/>
        <v>6568.427874432</v>
      </c>
      <c r="M394" s="180">
        <f t="shared" si="113"/>
        <v>-1.118683180744897E-4</v>
      </c>
      <c r="N394" s="178">
        <f t="shared" si="114"/>
        <v>-1.1569743129708144E-2</v>
      </c>
      <c r="O394" s="178">
        <f t="shared" si="115"/>
        <v>-1.0726741801702305E-2</v>
      </c>
      <c r="P394" s="178">
        <f t="shared" si="116"/>
        <v>-2.5727878804356452E-2</v>
      </c>
      <c r="Q394" s="179">
        <f t="shared" si="117"/>
        <v>-5.0167319681776327E-3</v>
      </c>
      <c r="R394" s="187">
        <f t="shared" si="118"/>
        <v>-1.118620610475669E-4</v>
      </c>
      <c r="S394" s="187">
        <f t="shared" si="119"/>
        <v>-1.1503071025752419E-2</v>
      </c>
      <c r="T394" s="187">
        <f t="shared" si="120"/>
        <v>-1.0669415464894855E-2</v>
      </c>
      <c r="U394" s="187">
        <f t="shared" si="121"/>
        <v>-2.5399737083706415E-2</v>
      </c>
      <c r="V394" s="187">
        <f t="shared" si="122"/>
        <v>-5.0041691851754324E-3</v>
      </c>
      <c r="W394" s="188">
        <f t="shared" si="123"/>
        <v>-1.0537650964115339E-2</v>
      </c>
    </row>
    <row r="395" spans="1:23" x14ac:dyDescent="0.2">
      <c r="A395" s="186">
        <v>42963</v>
      </c>
      <c r="B395">
        <v>155.29399100000001</v>
      </c>
      <c r="C395">
        <v>978.17999299999997</v>
      </c>
      <c r="D395">
        <v>70.792000000000002</v>
      </c>
      <c r="E395">
        <v>169.979996</v>
      </c>
      <c r="F395">
        <v>85.695464999999999</v>
      </c>
      <c r="G395" s="86">
        <v>76.572000000000003</v>
      </c>
      <c r="H395">
        <f t="shared" si="108"/>
        <v>11891.171478852</v>
      </c>
      <c r="I395">
        <f t="shared" si="109"/>
        <v>74901.198423996</v>
      </c>
      <c r="J395">
        <f t="shared" si="110"/>
        <v>5420.6850240000003</v>
      </c>
      <c r="K395">
        <f t="shared" si="111"/>
        <v>13015.708253712</v>
      </c>
      <c r="L395">
        <f t="shared" si="112"/>
        <v>6561.8731459800001</v>
      </c>
      <c r="M395" s="180">
        <f t="shared" si="113"/>
        <v>-7.6282169336059158E-3</v>
      </c>
      <c r="N395" s="178">
        <f t="shared" si="114"/>
        <v>-8.2488537714993596E-3</v>
      </c>
      <c r="O395" s="178">
        <f t="shared" si="115"/>
        <v>2.2574686124400916E-3</v>
      </c>
      <c r="P395" s="178">
        <f t="shared" si="116"/>
        <v>5.1470394976249135E-3</v>
      </c>
      <c r="Q395" s="179">
        <f t="shared" si="117"/>
        <v>-9.9841260094565972E-4</v>
      </c>
      <c r="R395" s="187">
        <f t="shared" si="118"/>
        <v>-7.5991959265438169E-3</v>
      </c>
      <c r="S395" s="187">
        <f t="shared" si="119"/>
        <v>-8.2149253315669316E-3</v>
      </c>
      <c r="T395" s="187">
        <f t="shared" si="120"/>
        <v>2.2600186131960386E-3</v>
      </c>
      <c r="U395" s="187">
        <f t="shared" si="121"/>
        <v>5.1603082606013302E-3</v>
      </c>
      <c r="V395" s="187">
        <f t="shared" si="122"/>
        <v>-9.9791435291761519E-4</v>
      </c>
      <c r="W395" s="188">
        <f t="shared" si="123"/>
        <v>-1.8783417474461991E-3</v>
      </c>
    </row>
    <row r="396" spans="1:23" x14ac:dyDescent="0.2">
      <c r="A396" s="186">
        <v>42964</v>
      </c>
      <c r="B396">
        <v>152.31256099999999</v>
      </c>
      <c r="C396">
        <v>960.57000700000003</v>
      </c>
      <c r="D396">
        <v>69.590508</v>
      </c>
      <c r="E396">
        <v>166.08999600000001</v>
      </c>
      <c r="F396">
        <v>85.352447999999995</v>
      </c>
      <c r="G396" s="86">
        <v>76.209999999999994</v>
      </c>
      <c r="H396">
        <f t="shared" si="108"/>
        <v>11607.740273809997</v>
      </c>
      <c r="I396">
        <f t="shared" si="109"/>
        <v>73205.04023346999</v>
      </c>
      <c r="J396">
        <f t="shared" si="110"/>
        <v>5303.4926146799999</v>
      </c>
      <c r="K396">
        <f t="shared" si="111"/>
        <v>12657.71859516</v>
      </c>
      <c r="L396">
        <f t="shared" si="112"/>
        <v>6504.7100620799993</v>
      </c>
      <c r="M396" s="180">
        <f t="shared" si="113"/>
        <v>-2.4124091671940982E-2</v>
      </c>
      <c r="N396" s="178">
        <f t="shared" si="114"/>
        <v>-2.2905616470222271E-2</v>
      </c>
      <c r="O396" s="178">
        <f t="shared" si="115"/>
        <v>-2.185660823170783E-2</v>
      </c>
      <c r="P396" s="178">
        <f t="shared" si="116"/>
        <v>-2.7889760506904837E-2</v>
      </c>
      <c r="Q396" s="179">
        <f t="shared" si="117"/>
        <v>-8.7495633196988925E-3</v>
      </c>
      <c r="R396" s="187">
        <f t="shared" si="118"/>
        <v>-2.3835431651631191E-2</v>
      </c>
      <c r="S396" s="187">
        <f t="shared" si="119"/>
        <v>-2.2645274390998449E-2</v>
      </c>
      <c r="T396" s="187">
        <f t="shared" si="120"/>
        <v>-2.1619483294294518E-2</v>
      </c>
      <c r="U396" s="187">
        <f t="shared" si="121"/>
        <v>-2.7504431689293864E-2</v>
      </c>
      <c r="V396" s="187">
        <f t="shared" si="122"/>
        <v>-8.7113972837193094E-3</v>
      </c>
      <c r="W396" s="188">
        <f t="shared" si="123"/>
        <v>-2.0863203661987469E-2</v>
      </c>
    </row>
    <row r="397" spans="1:23" x14ac:dyDescent="0.2">
      <c r="A397" s="186">
        <v>42965</v>
      </c>
      <c r="B397">
        <v>151.96523999999999</v>
      </c>
      <c r="C397">
        <v>958.46997099999999</v>
      </c>
      <c r="D397">
        <v>69.677017000000006</v>
      </c>
      <c r="E397">
        <v>166.53999300000001</v>
      </c>
      <c r="F397">
        <v>85.723267000000007</v>
      </c>
      <c r="G397" s="86">
        <v>75.89</v>
      </c>
      <c r="H397">
        <f t="shared" si="108"/>
        <v>11532.6420636</v>
      </c>
      <c r="I397">
        <f t="shared" si="109"/>
        <v>72738.286099189994</v>
      </c>
      <c r="J397">
        <f t="shared" si="110"/>
        <v>5287.7888201300002</v>
      </c>
      <c r="K397">
        <f t="shared" si="111"/>
        <v>12638.720068770001</v>
      </c>
      <c r="L397">
        <f t="shared" si="112"/>
        <v>6505.5387326300006</v>
      </c>
      <c r="M397" s="180">
        <f t="shared" si="113"/>
        <v>-6.4906856564289957E-3</v>
      </c>
      <c r="N397" s="178">
        <f t="shared" si="114"/>
        <v>-6.3963969768525532E-3</v>
      </c>
      <c r="O397" s="178">
        <f t="shared" si="115"/>
        <v>-2.9654213523752923E-3</v>
      </c>
      <c r="P397" s="178">
        <f t="shared" si="116"/>
        <v>-1.5020715140554076E-3</v>
      </c>
      <c r="Q397" s="179">
        <f t="shared" si="117"/>
        <v>1.273873488812487E-4</v>
      </c>
      <c r="R397" s="187">
        <f t="shared" si="118"/>
        <v>-6.4696666567770787E-3</v>
      </c>
      <c r="S397" s="187">
        <f t="shared" si="119"/>
        <v>-6.3759835769694974E-3</v>
      </c>
      <c r="T397" s="187">
        <f t="shared" si="120"/>
        <v>-2.9610288334392613E-3</v>
      </c>
      <c r="U397" s="187">
        <f t="shared" si="121"/>
        <v>-1.5009439692603367E-3</v>
      </c>
      <c r="V397" s="187">
        <f t="shared" si="122"/>
        <v>1.2739546299414176E-4</v>
      </c>
      <c r="W397" s="188">
        <f t="shared" si="123"/>
        <v>-3.4360455146904066E-3</v>
      </c>
    </row>
    <row r="398" spans="1:23" x14ac:dyDescent="0.2">
      <c r="A398" s="186">
        <v>42968</v>
      </c>
      <c r="B398">
        <v>151.68542500000001</v>
      </c>
      <c r="C398">
        <v>953.28997800000002</v>
      </c>
      <c r="D398">
        <v>69.350211999999999</v>
      </c>
      <c r="E398">
        <v>166.759995</v>
      </c>
      <c r="F398">
        <v>86.084830999999994</v>
      </c>
      <c r="G398" s="86">
        <v>76.316000000000003</v>
      </c>
      <c r="H398">
        <f t="shared" si="108"/>
        <v>11576.024894300001</v>
      </c>
      <c r="I398">
        <f t="shared" si="109"/>
        <v>72751.277961048007</v>
      </c>
      <c r="J398">
        <f t="shared" si="110"/>
        <v>5292.5307789919998</v>
      </c>
      <c r="K398">
        <f t="shared" si="111"/>
        <v>12726.455778420001</v>
      </c>
      <c r="L398">
        <f t="shared" si="112"/>
        <v>6569.6499625959996</v>
      </c>
      <c r="M398" s="180">
        <f t="shared" si="113"/>
        <v>3.7546849193324399E-3</v>
      </c>
      <c r="N398" s="178">
        <f t="shared" si="114"/>
        <v>1.7859510373071689E-4</v>
      </c>
      <c r="O398" s="178">
        <f t="shared" si="115"/>
        <v>8.9637352351822791E-4</v>
      </c>
      <c r="P398" s="178">
        <f t="shared" si="116"/>
        <v>6.9178357029009594E-3</v>
      </c>
      <c r="Q398" s="179">
        <f t="shared" si="117"/>
        <v>9.8066261615361739E-3</v>
      </c>
      <c r="R398" s="187">
        <f t="shared" si="118"/>
        <v>3.7617425790858255E-3</v>
      </c>
      <c r="S398" s="187">
        <f t="shared" si="119"/>
        <v>1.7861105278581683E-4</v>
      </c>
      <c r="T398" s="187">
        <f t="shared" si="120"/>
        <v>8.9677538632925422E-4</v>
      </c>
      <c r="U398" s="187">
        <f t="shared" si="121"/>
        <v>6.9418192010433869E-3</v>
      </c>
      <c r="V398" s="187">
        <f t="shared" si="122"/>
        <v>9.8548686897265859E-3</v>
      </c>
      <c r="W398" s="188">
        <f t="shared" si="123"/>
        <v>4.3267633817941735E-3</v>
      </c>
    </row>
    <row r="399" spans="1:23" x14ac:dyDescent="0.2">
      <c r="A399" s="186">
        <v>42969</v>
      </c>
      <c r="B399">
        <v>154.16511499999999</v>
      </c>
      <c r="C399">
        <v>966.90002400000003</v>
      </c>
      <c r="D399">
        <v>70.321029999999993</v>
      </c>
      <c r="E399">
        <v>169.33999600000001</v>
      </c>
      <c r="F399">
        <v>86.019913000000003</v>
      </c>
      <c r="G399" s="86">
        <v>75.757999999999996</v>
      </c>
      <c r="H399">
        <f t="shared" si="108"/>
        <v>11679.240782169998</v>
      </c>
      <c r="I399">
        <f t="shared" si="109"/>
        <v>73250.412018192001</v>
      </c>
      <c r="J399">
        <f t="shared" si="110"/>
        <v>5327.3805907399992</v>
      </c>
      <c r="K399">
        <f t="shared" si="111"/>
        <v>12828.859416968</v>
      </c>
      <c r="L399">
        <f t="shared" si="112"/>
        <v>6516.6965690540001</v>
      </c>
      <c r="M399" s="180">
        <f t="shared" si="113"/>
        <v>8.876833924303244E-3</v>
      </c>
      <c r="N399" s="178">
        <f t="shared" si="114"/>
        <v>6.8374003308912792E-3</v>
      </c>
      <c r="O399" s="178">
        <f t="shared" si="115"/>
        <v>6.5631313915951589E-3</v>
      </c>
      <c r="P399" s="178">
        <f t="shared" si="116"/>
        <v>8.014316072694946E-3</v>
      </c>
      <c r="Q399" s="179">
        <f t="shared" si="117"/>
        <v>-8.0929665791306758E-3</v>
      </c>
      <c r="R399" s="187">
        <f t="shared" si="118"/>
        <v>8.916349853464867E-3</v>
      </c>
      <c r="S399" s="187">
        <f t="shared" si="119"/>
        <v>6.8608287185173171E-3</v>
      </c>
      <c r="T399" s="187">
        <f t="shared" si="120"/>
        <v>6.5847159333170292E-3</v>
      </c>
      <c r="U399" s="187">
        <f t="shared" si="121"/>
        <v>8.0465166681868532E-3</v>
      </c>
      <c r="V399" s="187">
        <f t="shared" si="122"/>
        <v>-8.0603066896238335E-3</v>
      </c>
      <c r="W399" s="188">
        <f t="shared" si="123"/>
        <v>4.4696208967724468E-3</v>
      </c>
    </row>
    <row r="400" spans="1:23" x14ac:dyDescent="0.2">
      <c r="A400" s="186">
        <v>42970</v>
      </c>
      <c r="B400">
        <v>154.35806299999999</v>
      </c>
      <c r="C400">
        <v>958</v>
      </c>
      <c r="D400">
        <v>69.898101999999994</v>
      </c>
      <c r="E400">
        <v>169.05999800000001</v>
      </c>
      <c r="F400">
        <v>85.695464999999999</v>
      </c>
      <c r="G400" s="86">
        <v>75.596999999999994</v>
      </c>
      <c r="H400">
        <f t="shared" si="108"/>
        <v>11669.006488610998</v>
      </c>
      <c r="I400">
        <f t="shared" si="109"/>
        <v>72421.925999999992</v>
      </c>
      <c r="J400">
        <f t="shared" si="110"/>
        <v>5284.0868168939987</v>
      </c>
      <c r="K400">
        <f t="shared" si="111"/>
        <v>12780.428668806</v>
      </c>
      <c r="L400">
        <f t="shared" si="112"/>
        <v>6478.3200676049992</v>
      </c>
      <c r="M400" s="180">
        <f t="shared" si="113"/>
        <v>-8.7666488158750046E-4</v>
      </c>
      <c r="N400" s="178">
        <f t="shared" si="114"/>
        <v>-1.1374773855935879E-2</v>
      </c>
      <c r="O400" s="178">
        <f t="shared" si="115"/>
        <v>-8.159854316567499E-3</v>
      </c>
      <c r="P400" s="178">
        <f t="shared" si="116"/>
        <v>-3.7822844380514635E-3</v>
      </c>
      <c r="Q400" s="179">
        <f t="shared" si="117"/>
        <v>-5.9063584273662262E-3</v>
      </c>
      <c r="R400" s="187">
        <f t="shared" si="118"/>
        <v>-8.7628072319773738E-4</v>
      </c>
      <c r="S400" s="187">
        <f t="shared" si="119"/>
        <v>-1.1310325708287498E-2</v>
      </c>
      <c r="T400" s="187">
        <f t="shared" si="120"/>
        <v>-8.1266530724786751E-3</v>
      </c>
      <c r="U400" s="187">
        <f t="shared" si="121"/>
        <v>-3.775140609767949E-3</v>
      </c>
      <c r="V400" s="187">
        <f t="shared" si="122"/>
        <v>-5.888950182403819E-3</v>
      </c>
      <c r="W400" s="188">
        <f t="shared" si="123"/>
        <v>-5.9954700592271364E-3</v>
      </c>
    </row>
    <row r="401" spans="1:23" x14ac:dyDescent="0.2">
      <c r="A401" s="186">
        <v>42971</v>
      </c>
      <c r="B401">
        <v>153.67301900000001</v>
      </c>
      <c r="C401">
        <v>952.45001200000002</v>
      </c>
      <c r="D401">
        <v>69.869254999999995</v>
      </c>
      <c r="E401">
        <v>168.13000500000001</v>
      </c>
      <c r="F401">
        <v>85.537857000000002</v>
      </c>
      <c r="G401" s="86">
        <v>75.712000000000003</v>
      </c>
      <c r="H401">
        <f t="shared" si="108"/>
        <v>11634.891614528002</v>
      </c>
      <c r="I401">
        <f t="shared" si="109"/>
        <v>72111.895308544001</v>
      </c>
      <c r="J401">
        <f t="shared" si="110"/>
        <v>5289.9410345599999</v>
      </c>
      <c r="K401">
        <f t="shared" si="111"/>
        <v>12729.458938560001</v>
      </c>
      <c r="L401">
        <f t="shared" si="112"/>
        <v>6476.2422291840003</v>
      </c>
      <c r="M401" s="180">
        <f t="shared" si="113"/>
        <v>-2.9278276365519982E-3</v>
      </c>
      <c r="N401" s="178">
        <f t="shared" si="114"/>
        <v>-4.2900846895772794E-3</v>
      </c>
      <c r="O401" s="178">
        <f t="shared" si="115"/>
        <v>1.1072825504877008E-3</v>
      </c>
      <c r="P401" s="178">
        <f t="shared" si="116"/>
        <v>-3.996081743443505E-3</v>
      </c>
      <c r="Q401" s="179">
        <f t="shared" si="117"/>
        <v>-3.207886752502951E-4</v>
      </c>
      <c r="R401" s="187">
        <f t="shared" si="118"/>
        <v>-2.9235457291323028E-3</v>
      </c>
      <c r="S401" s="187">
        <f t="shared" si="119"/>
        <v>-4.28089542186425E-3</v>
      </c>
      <c r="T401" s="187">
        <f t="shared" si="120"/>
        <v>1.1078958141422684E-3</v>
      </c>
      <c r="U401" s="187">
        <f t="shared" si="121"/>
        <v>-3.9881080335281757E-3</v>
      </c>
      <c r="V401" s="187">
        <f t="shared" si="122"/>
        <v>-3.2073722806459811E-4</v>
      </c>
      <c r="W401" s="188">
        <f t="shared" si="123"/>
        <v>-2.0810781196894113E-3</v>
      </c>
    </row>
    <row r="402" spans="1:23" x14ac:dyDescent="0.2">
      <c r="A402" s="186">
        <v>42972</v>
      </c>
      <c r="B402">
        <v>154.24229399999999</v>
      </c>
      <c r="C402">
        <v>945.26000999999997</v>
      </c>
      <c r="D402">
        <v>69.994193999999993</v>
      </c>
      <c r="E402">
        <v>165.949997</v>
      </c>
      <c r="F402">
        <v>85.760361000000003</v>
      </c>
      <c r="G402" s="86">
        <v>75.507000000000005</v>
      </c>
      <c r="H402">
        <f t="shared" si="108"/>
        <v>11646.372893058</v>
      </c>
      <c r="I402">
        <f t="shared" si="109"/>
        <v>71373.747575069996</v>
      </c>
      <c r="J402">
        <f t="shared" si="110"/>
        <v>5285.0516063579998</v>
      </c>
      <c r="K402">
        <f t="shared" si="111"/>
        <v>12530.386423479</v>
      </c>
      <c r="L402">
        <f t="shared" si="112"/>
        <v>6475.5075780270008</v>
      </c>
      <c r="M402" s="180">
        <f t="shared" si="113"/>
        <v>9.8631064107482453E-4</v>
      </c>
      <c r="N402" s="178">
        <f t="shared" si="114"/>
        <v>-1.0288893444708147E-2</v>
      </c>
      <c r="O402" s="178">
        <f t="shared" si="115"/>
        <v>-9.2471526296725149E-4</v>
      </c>
      <c r="P402" s="178">
        <f t="shared" si="116"/>
        <v>-1.5762300508425746E-2</v>
      </c>
      <c r="Q402" s="179">
        <f t="shared" si="117"/>
        <v>-1.1344430964503863E-4</v>
      </c>
      <c r="R402" s="187">
        <f t="shared" si="118"/>
        <v>9.8679720536992742E-4</v>
      </c>
      <c r="S402" s="187">
        <f t="shared" si="119"/>
        <v>-1.02361438472211E-2</v>
      </c>
      <c r="T402" s="187">
        <f t="shared" si="120"/>
        <v>-9.2428784556514002E-4</v>
      </c>
      <c r="U402" s="187">
        <f t="shared" si="121"/>
        <v>-1.5638725576777816E-2</v>
      </c>
      <c r="V402" s="187">
        <f t="shared" si="122"/>
        <v>-1.1343787508269701E-4</v>
      </c>
      <c r="W402" s="188">
        <f t="shared" si="123"/>
        <v>-5.1851595878553642E-3</v>
      </c>
    </row>
    <row r="403" spans="1:23" x14ac:dyDescent="0.2">
      <c r="A403" s="186">
        <v>42975</v>
      </c>
      <c r="B403">
        <v>155.795715</v>
      </c>
      <c r="C403">
        <v>946.02002000000005</v>
      </c>
      <c r="D403">
        <v>70.003822</v>
      </c>
      <c r="E403">
        <v>167.11999499999999</v>
      </c>
      <c r="F403">
        <v>85.723267000000007</v>
      </c>
      <c r="G403" s="86">
        <v>75.584999999999994</v>
      </c>
      <c r="H403">
        <f t="shared" si="108"/>
        <v>11775.819118275</v>
      </c>
      <c r="I403">
        <f t="shared" si="109"/>
        <v>71504.923211699992</v>
      </c>
      <c r="J403">
        <f t="shared" si="110"/>
        <v>5291.2388858699996</v>
      </c>
      <c r="K403">
        <f t="shared" si="111"/>
        <v>12631.764822074998</v>
      </c>
      <c r="L403">
        <f t="shared" si="112"/>
        <v>6479.3931361949999</v>
      </c>
      <c r="M403" s="180">
        <f t="shared" si="113"/>
        <v>1.1053409783934756E-2</v>
      </c>
      <c r="N403" s="178">
        <f t="shared" si="114"/>
        <v>1.8361827243112746E-3</v>
      </c>
      <c r="O403" s="178">
        <f t="shared" si="115"/>
        <v>1.1700284182615095E-3</v>
      </c>
      <c r="P403" s="178">
        <f t="shared" si="116"/>
        <v>8.0580508531347614E-3</v>
      </c>
      <c r="Q403" s="179">
        <f t="shared" si="117"/>
        <v>5.99859214705626E-4</v>
      </c>
      <c r="R403" s="187">
        <f t="shared" si="118"/>
        <v>1.1114724421554293E-2</v>
      </c>
      <c r="S403" s="187">
        <f t="shared" si="119"/>
        <v>1.8378695400858298E-3</v>
      </c>
      <c r="T403" s="187">
        <f t="shared" si="120"/>
        <v>1.1707131685443546E-3</v>
      </c>
      <c r="U403" s="187">
        <f t="shared" si="121"/>
        <v>8.0906043253413783E-3</v>
      </c>
      <c r="V403" s="187">
        <f t="shared" si="122"/>
        <v>6.0003916622439592E-4</v>
      </c>
      <c r="W403" s="188">
        <f t="shared" si="123"/>
        <v>4.5627901243500508E-3</v>
      </c>
    </row>
    <row r="404" spans="1:23" x14ac:dyDescent="0.2">
      <c r="A404" s="186">
        <v>42976</v>
      </c>
      <c r="B404">
        <v>157.185104</v>
      </c>
      <c r="C404">
        <v>954.05999799999995</v>
      </c>
      <c r="D404">
        <v>70.215278999999995</v>
      </c>
      <c r="E404">
        <v>168.80999800000001</v>
      </c>
      <c r="F404">
        <v>85.584205999999995</v>
      </c>
      <c r="G404" s="86">
        <v>75.986000000000004</v>
      </c>
      <c r="H404">
        <f t="shared" si="108"/>
        <v>11943.867312544</v>
      </c>
      <c r="I404">
        <f t="shared" si="109"/>
        <v>72495.203008027995</v>
      </c>
      <c r="J404">
        <f t="shared" si="110"/>
        <v>5335.3781900940003</v>
      </c>
      <c r="K404">
        <f t="shared" si="111"/>
        <v>12827.196508028001</v>
      </c>
      <c r="L404">
        <f t="shared" si="112"/>
        <v>6503.2014771160002</v>
      </c>
      <c r="M404" s="180">
        <f t="shared" si="113"/>
        <v>1.416974937685371E-2</v>
      </c>
      <c r="N404" s="178">
        <f t="shared" si="114"/>
        <v>1.3754090827910506E-2</v>
      </c>
      <c r="O404" s="178">
        <f t="shared" si="115"/>
        <v>8.307358353851187E-3</v>
      </c>
      <c r="P404" s="178">
        <f t="shared" si="116"/>
        <v>1.535298492647081E-2</v>
      </c>
      <c r="Q404" s="179">
        <f t="shared" si="117"/>
        <v>3.6677364301756338E-3</v>
      </c>
      <c r="R404" s="187">
        <f t="shared" si="118"/>
        <v>1.4270616131340265E-2</v>
      </c>
      <c r="S404" s="187">
        <f t="shared" si="119"/>
        <v>1.3849113485460932E-2</v>
      </c>
      <c r="T404" s="187">
        <f t="shared" si="120"/>
        <v>8.3419602055527162E-3</v>
      </c>
      <c r="U404" s="187">
        <f t="shared" si="121"/>
        <v>1.5471447474344242E-2</v>
      </c>
      <c r="V404" s="187">
        <f t="shared" si="122"/>
        <v>3.674470806224558E-3</v>
      </c>
      <c r="W404" s="188">
        <f t="shared" si="123"/>
        <v>1.1121521620584543E-2</v>
      </c>
    </row>
    <row r="405" spans="1:23" x14ac:dyDescent="0.2">
      <c r="A405" s="186">
        <v>42977</v>
      </c>
      <c r="B405">
        <v>157.60966500000001</v>
      </c>
      <c r="C405">
        <v>967.59002699999996</v>
      </c>
      <c r="D405">
        <v>71.138023000000004</v>
      </c>
      <c r="E405">
        <v>174.69000199999999</v>
      </c>
      <c r="F405">
        <v>85.167052999999996</v>
      </c>
      <c r="G405" s="86">
        <v>75.644000000000005</v>
      </c>
      <c r="H405">
        <f t="shared" si="108"/>
        <v>11922.225499260001</v>
      </c>
      <c r="I405">
        <f t="shared" si="109"/>
        <v>73192.380002388003</v>
      </c>
      <c r="J405">
        <f t="shared" si="110"/>
        <v>5381.1646118120007</v>
      </c>
      <c r="K405">
        <f t="shared" si="111"/>
        <v>13214.250511288001</v>
      </c>
      <c r="L405">
        <f t="shared" si="112"/>
        <v>6442.376557132</v>
      </c>
      <c r="M405" s="180">
        <f t="shared" si="113"/>
        <v>-1.8136038761436819E-3</v>
      </c>
      <c r="N405" s="178">
        <f t="shared" si="114"/>
        <v>9.5709229555346002E-3</v>
      </c>
      <c r="O405" s="178">
        <f t="shared" si="115"/>
        <v>8.5450506131219267E-3</v>
      </c>
      <c r="P405" s="178">
        <f t="shared" si="116"/>
        <v>2.9728187374186619E-2</v>
      </c>
      <c r="Q405" s="179">
        <f t="shared" si="117"/>
        <v>-9.397087935221057E-3</v>
      </c>
      <c r="R405" s="187">
        <f t="shared" si="118"/>
        <v>-1.811960290388505E-3</v>
      </c>
      <c r="S405" s="187">
        <f t="shared" si="119"/>
        <v>9.6168707091254611E-3</v>
      </c>
      <c r="T405" s="187">
        <f t="shared" si="120"/>
        <v>8.581663770903877E-3</v>
      </c>
      <c r="U405" s="187">
        <f t="shared" si="121"/>
        <v>3.0174481463487317E-2</v>
      </c>
      <c r="V405" s="187">
        <f t="shared" si="122"/>
        <v>-9.3530732821420215E-3</v>
      </c>
      <c r="W405" s="188">
        <f t="shared" si="123"/>
        <v>7.4415964741972266E-3</v>
      </c>
    </row>
    <row r="406" spans="1:23" x14ac:dyDescent="0.2">
      <c r="A406" s="186">
        <v>42978</v>
      </c>
      <c r="B406">
        <v>158.236786</v>
      </c>
      <c r="C406">
        <v>980.59997599999997</v>
      </c>
      <c r="D406">
        <v>71.868545999999995</v>
      </c>
      <c r="E406">
        <v>174.71000699999999</v>
      </c>
      <c r="F406">
        <v>85.537857000000002</v>
      </c>
      <c r="G406" s="86">
        <v>75.040000000000006</v>
      </c>
      <c r="H406">
        <f t="shared" si="108"/>
        <v>11874.088421440001</v>
      </c>
      <c r="I406">
        <f t="shared" si="109"/>
        <v>73584.222199039999</v>
      </c>
      <c r="J406">
        <f t="shared" si="110"/>
        <v>5393.0156918399998</v>
      </c>
      <c r="K406">
        <f t="shared" si="111"/>
        <v>13110.23892528</v>
      </c>
      <c r="L406">
        <f t="shared" si="112"/>
        <v>6418.7607892800006</v>
      </c>
      <c r="M406" s="180">
        <f t="shared" si="113"/>
        <v>-4.0457647045858986E-3</v>
      </c>
      <c r="N406" s="178">
        <f t="shared" si="114"/>
        <v>5.3393132375273824E-3</v>
      </c>
      <c r="O406" s="178">
        <f t="shared" si="115"/>
        <v>2.1999046746049278E-3</v>
      </c>
      <c r="P406" s="178">
        <f t="shared" si="116"/>
        <v>-7.9023091802995736E-3</v>
      </c>
      <c r="Q406" s="179">
        <f t="shared" si="117"/>
        <v>-3.6724270579673204E-3</v>
      </c>
      <c r="R406" s="187">
        <f t="shared" si="118"/>
        <v>-4.037591624398284E-3</v>
      </c>
      <c r="S406" s="187">
        <f t="shared" si="119"/>
        <v>5.3535927734446121E-3</v>
      </c>
      <c r="T406" s="187">
        <f t="shared" si="120"/>
        <v>2.2023262403059146E-3</v>
      </c>
      <c r="U406" s="187">
        <f t="shared" si="121"/>
        <v>-7.8711680181294194E-3</v>
      </c>
      <c r="V406" s="187">
        <f t="shared" si="122"/>
        <v>-3.6656919449788591E-3</v>
      </c>
      <c r="W406" s="188">
        <f t="shared" si="123"/>
        <v>-1.6037065147512073E-3</v>
      </c>
    </row>
    <row r="407" spans="1:23" x14ac:dyDescent="0.2">
      <c r="A407" s="186">
        <v>42979</v>
      </c>
      <c r="B407">
        <v>158.285065</v>
      </c>
      <c r="C407">
        <v>978.25</v>
      </c>
      <c r="D407">
        <v>71.070746999999997</v>
      </c>
      <c r="E407">
        <v>174.740005</v>
      </c>
      <c r="F407">
        <v>85.778892999999997</v>
      </c>
      <c r="G407" s="86">
        <v>74.414000000000001</v>
      </c>
      <c r="H407">
        <f t="shared" si="108"/>
        <v>11778.62482691</v>
      </c>
      <c r="I407">
        <f t="shared" si="109"/>
        <v>72795.495500000005</v>
      </c>
      <c r="J407">
        <f t="shared" si="110"/>
        <v>5288.6585672579995</v>
      </c>
      <c r="K407">
        <f t="shared" si="111"/>
        <v>13003.10273207</v>
      </c>
      <c r="L407">
        <f t="shared" si="112"/>
        <v>6383.1505437019996</v>
      </c>
      <c r="M407" s="180">
        <f t="shared" si="113"/>
        <v>-8.0721490081186922E-3</v>
      </c>
      <c r="N407" s="178">
        <f t="shared" si="114"/>
        <v>-1.0776552169849797E-2</v>
      </c>
      <c r="O407" s="178">
        <f t="shared" si="115"/>
        <v>-1.9540091273562057E-2</v>
      </c>
      <c r="P407" s="178">
        <f t="shared" si="116"/>
        <v>-8.2055215869098353E-3</v>
      </c>
      <c r="Q407" s="179">
        <f t="shared" si="117"/>
        <v>-5.5632844966464288E-3</v>
      </c>
      <c r="R407" s="187">
        <f t="shared" si="118"/>
        <v>-8.0396566996782052E-3</v>
      </c>
      <c r="S407" s="187">
        <f t="shared" si="119"/>
        <v>-1.071869315824996E-2</v>
      </c>
      <c r="T407" s="187">
        <f t="shared" si="120"/>
        <v>-1.9350421089984915E-2</v>
      </c>
      <c r="U407" s="187">
        <f t="shared" si="121"/>
        <v>-8.1719481864982596E-3</v>
      </c>
      <c r="V407" s="187">
        <f t="shared" si="122"/>
        <v>-5.5478380869830564E-3</v>
      </c>
      <c r="W407" s="188">
        <f t="shared" si="123"/>
        <v>-1.0365711444278881E-2</v>
      </c>
    </row>
    <row r="408" spans="1:23" x14ac:dyDescent="0.2">
      <c r="A408" s="186">
        <v>42983</v>
      </c>
      <c r="B408">
        <v>156.384277</v>
      </c>
      <c r="C408">
        <v>965.27002000000005</v>
      </c>
      <c r="D408">
        <v>70.753555000000006</v>
      </c>
      <c r="E408">
        <v>174.520004</v>
      </c>
      <c r="F408">
        <v>85.955032000000003</v>
      </c>
      <c r="G408" s="86">
        <v>74.968999999999994</v>
      </c>
      <c r="H408">
        <f t="shared" si="108"/>
        <v>11723.972862412998</v>
      </c>
      <c r="I408">
        <f t="shared" si="109"/>
        <v>72365.328129379996</v>
      </c>
      <c r="J408">
        <f t="shared" si="110"/>
        <v>5304.3232647949999</v>
      </c>
      <c r="K408">
        <f t="shared" si="111"/>
        <v>13083.590179875999</v>
      </c>
      <c r="L408">
        <f t="shared" si="112"/>
        <v>6443.9627940079999</v>
      </c>
      <c r="M408" s="180">
        <f t="shared" si="113"/>
        <v>-4.6507253135277815E-3</v>
      </c>
      <c r="N408" s="178">
        <f t="shared" si="114"/>
        <v>-5.926786843231422E-3</v>
      </c>
      <c r="O408" s="178">
        <f t="shared" si="115"/>
        <v>2.9575636405034405E-3</v>
      </c>
      <c r="P408" s="178">
        <f t="shared" si="116"/>
        <v>6.1707862688191043E-3</v>
      </c>
      <c r="Q408" s="179">
        <f t="shared" si="117"/>
        <v>9.4819004591254197E-3</v>
      </c>
      <c r="R408" s="187">
        <f t="shared" si="118"/>
        <v>-4.6399274363625878E-3</v>
      </c>
      <c r="S408" s="187">
        <f t="shared" si="119"/>
        <v>-5.9092580889158041E-3</v>
      </c>
      <c r="T408" s="187">
        <f t="shared" si="120"/>
        <v>2.9619415467620246E-3</v>
      </c>
      <c r="U408" s="187">
        <f t="shared" si="121"/>
        <v>6.1898647933842912E-3</v>
      </c>
      <c r="V408" s="187">
        <f t="shared" si="122"/>
        <v>9.5269960953688268E-3</v>
      </c>
      <c r="W408" s="188">
        <f t="shared" si="123"/>
        <v>1.6259233820473504E-3</v>
      </c>
    </row>
    <row r="409" spans="1:23" x14ac:dyDescent="0.2">
      <c r="A409" s="186">
        <v>42984</v>
      </c>
      <c r="B409">
        <v>156.220215</v>
      </c>
      <c r="C409">
        <v>967.79998799999998</v>
      </c>
      <c r="D409">
        <v>70.551704000000001</v>
      </c>
      <c r="E409">
        <v>179.25</v>
      </c>
      <c r="F409">
        <v>85.955032000000003</v>
      </c>
      <c r="G409" s="86">
        <v>74.835999999999999</v>
      </c>
      <c r="H409">
        <f t="shared" si="108"/>
        <v>11690.896009739999</v>
      </c>
      <c r="I409">
        <f t="shared" si="109"/>
        <v>72426.279901967995</v>
      </c>
      <c r="J409">
        <f t="shared" si="110"/>
        <v>5279.8073205439996</v>
      </c>
      <c r="K409">
        <f t="shared" si="111"/>
        <v>13414.352999999999</v>
      </c>
      <c r="L409">
        <f t="shared" si="112"/>
        <v>6432.5307747520001</v>
      </c>
      <c r="M409" s="180">
        <f t="shared" si="113"/>
        <v>-2.8252880557149071E-3</v>
      </c>
      <c r="N409" s="178">
        <f t="shared" si="114"/>
        <v>8.4192415592496334E-4</v>
      </c>
      <c r="O409" s="178">
        <f t="shared" si="115"/>
        <v>-4.632593654789496E-3</v>
      </c>
      <c r="P409" s="178">
        <f t="shared" si="116"/>
        <v>2.4966466170275169E-2</v>
      </c>
      <c r="Q409" s="179">
        <f t="shared" si="117"/>
        <v>-1.7756421340368556E-3</v>
      </c>
      <c r="R409" s="187">
        <f t="shared" si="118"/>
        <v>-2.8213006854564781E-3</v>
      </c>
      <c r="S409" s="187">
        <f t="shared" si="119"/>
        <v>8.4227867355241687E-4</v>
      </c>
      <c r="T409" s="187">
        <f t="shared" si="120"/>
        <v>-4.6218797435883235E-3</v>
      </c>
      <c r="U409" s="187">
        <f t="shared" si="121"/>
        <v>2.5280738358248948E-2</v>
      </c>
      <c r="V409" s="187">
        <f t="shared" si="122"/>
        <v>-1.774066614200517E-3</v>
      </c>
      <c r="W409" s="188">
        <f t="shared" si="123"/>
        <v>3.3811539977112097E-3</v>
      </c>
    </row>
    <row r="410" spans="1:23" x14ac:dyDescent="0.2">
      <c r="A410" s="186">
        <v>42985</v>
      </c>
      <c r="B410">
        <v>155.59309400000001</v>
      </c>
      <c r="C410">
        <v>979.46997099999999</v>
      </c>
      <c r="D410">
        <v>71.455214999999995</v>
      </c>
      <c r="E410">
        <v>179</v>
      </c>
      <c r="F410">
        <v>86.186797999999996</v>
      </c>
      <c r="G410" s="86">
        <v>74.531999999999996</v>
      </c>
      <c r="H410">
        <f t="shared" si="108"/>
        <v>11596.664482008</v>
      </c>
      <c r="I410">
        <f t="shared" si="109"/>
        <v>73001.855878571994</v>
      </c>
      <c r="J410">
        <f t="shared" si="110"/>
        <v>5325.7000843799997</v>
      </c>
      <c r="K410">
        <f t="shared" si="111"/>
        <v>13341.227999999999</v>
      </c>
      <c r="L410">
        <f t="shared" si="112"/>
        <v>6423.6744285359991</v>
      </c>
      <c r="M410" s="180">
        <f t="shared" si="113"/>
        <v>-8.092907977536588E-3</v>
      </c>
      <c r="N410" s="178">
        <f t="shared" si="114"/>
        <v>7.9156482183719949E-3</v>
      </c>
      <c r="O410" s="178">
        <f t="shared" si="115"/>
        <v>8.654569467875399E-3</v>
      </c>
      <c r="P410" s="178">
        <f t="shared" si="116"/>
        <v>-5.4661628969807025E-3</v>
      </c>
      <c r="Q410" s="179">
        <f t="shared" si="117"/>
        <v>-1.3777545515014126E-3</v>
      </c>
      <c r="R410" s="187">
        <f t="shared" si="118"/>
        <v>-8.0602485603748966E-3</v>
      </c>
      <c r="S410" s="187">
        <f t="shared" si="119"/>
        <v>7.9470597880087913E-3</v>
      </c>
      <c r="T410" s="187">
        <f t="shared" si="120"/>
        <v>8.6921285285220546E-3</v>
      </c>
      <c r="U410" s="187">
        <f t="shared" si="121"/>
        <v>-5.4512506119378254E-3</v>
      </c>
      <c r="V410" s="187">
        <f t="shared" si="122"/>
        <v>-1.376805883426555E-3</v>
      </c>
      <c r="W410" s="188">
        <f t="shared" si="123"/>
        <v>3.5017665215831357E-4</v>
      </c>
    </row>
    <row r="411" spans="1:23" x14ac:dyDescent="0.2">
      <c r="A411" s="186">
        <v>42986</v>
      </c>
      <c r="B411">
        <v>153.05552700000001</v>
      </c>
      <c r="C411">
        <v>965.90002400000003</v>
      </c>
      <c r="D411">
        <v>71.109200000000001</v>
      </c>
      <c r="E411">
        <v>176.41999799999999</v>
      </c>
      <c r="F411">
        <v>86.066260999999997</v>
      </c>
      <c r="G411" s="86">
        <v>75.712999999999994</v>
      </c>
      <c r="H411">
        <f t="shared" si="108"/>
        <v>11588.293115750999</v>
      </c>
      <c r="I411">
        <f t="shared" si="109"/>
        <v>73131.188517111994</v>
      </c>
      <c r="J411">
        <f t="shared" si="110"/>
        <v>5383.8908596000001</v>
      </c>
      <c r="K411">
        <f t="shared" si="111"/>
        <v>13357.287308573998</v>
      </c>
      <c r="L411">
        <f t="shared" si="112"/>
        <v>6516.3348190929992</v>
      </c>
      <c r="M411" s="180">
        <f t="shared" si="113"/>
        <v>-7.2213775552503964E-4</v>
      </c>
      <c r="N411" s="178">
        <f t="shared" si="114"/>
        <v>1.7700674456338319E-3</v>
      </c>
      <c r="O411" s="178">
        <f t="shared" si="115"/>
        <v>1.0867146689847069E-2</v>
      </c>
      <c r="P411" s="178">
        <f t="shared" si="116"/>
        <v>1.20301150271395E-3</v>
      </c>
      <c r="Q411" s="179">
        <f t="shared" si="117"/>
        <v>1.4321778694573808E-2</v>
      </c>
      <c r="R411" s="187">
        <f t="shared" si="118"/>
        <v>-7.2187707680848969E-4</v>
      </c>
      <c r="S411" s="187">
        <f t="shared" si="119"/>
        <v>1.7716349397353089E-3</v>
      </c>
      <c r="T411" s="187">
        <f t="shared" si="120"/>
        <v>1.092640860319396E-2</v>
      </c>
      <c r="U411" s="187">
        <f t="shared" si="121"/>
        <v>1.203735411312838E-3</v>
      </c>
      <c r="V411" s="187">
        <f t="shared" si="122"/>
        <v>1.4424826723062611E-2</v>
      </c>
      <c r="W411" s="188">
        <f t="shared" si="123"/>
        <v>5.520945720099246E-3</v>
      </c>
    </row>
    <row r="412" spans="1:23" x14ac:dyDescent="0.2">
      <c r="A412" s="186">
        <v>42989</v>
      </c>
      <c r="B412">
        <v>155.82466099999999</v>
      </c>
      <c r="C412">
        <v>977.96002199999998</v>
      </c>
      <c r="D412">
        <v>71.858924999999999</v>
      </c>
      <c r="E412">
        <v>181.740005</v>
      </c>
      <c r="F412">
        <v>87.132378000000003</v>
      </c>
      <c r="G412" s="86">
        <v>75.319999999999993</v>
      </c>
      <c r="H412">
        <f t="shared" si="108"/>
        <v>11736.713466519999</v>
      </c>
      <c r="I412">
        <f t="shared" si="109"/>
        <v>73659.948857039999</v>
      </c>
      <c r="J412">
        <f t="shared" si="110"/>
        <v>5412.4142309999997</v>
      </c>
      <c r="K412">
        <f t="shared" si="111"/>
        <v>13688.657176599998</v>
      </c>
      <c r="L412">
        <f t="shared" si="112"/>
        <v>6562.8107109599996</v>
      </c>
      <c r="M412" s="180">
        <f t="shared" si="113"/>
        <v>1.2726457628534615E-2</v>
      </c>
      <c r="N412" s="178">
        <f t="shared" si="114"/>
        <v>7.2042854405155706E-3</v>
      </c>
      <c r="O412" s="178">
        <f t="shared" si="115"/>
        <v>5.2839258477194147E-3</v>
      </c>
      <c r="P412" s="178">
        <f t="shared" si="116"/>
        <v>2.4505444859346952E-2</v>
      </c>
      <c r="Q412" s="179">
        <f t="shared" si="117"/>
        <v>7.1068996636150534E-3</v>
      </c>
      <c r="R412" s="187">
        <f t="shared" si="118"/>
        <v>1.2807783621495088E-2</v>
      </c>
      <c r="S412" s="187">
        <f t="shared" si="119"/>
        <v>7.230298736417777E-3</v>
      </c>
      <c r="T412" s="187">
        <f t="shared" si="120"/>
        <v>5.2979104041716765E-3</v>
      </c>
      <c r="U412" s="187">
        <f t="shared" si="121"/>
        <v>2.4808171028356574E-2</v>
      </c>
      <c r="V412" s="187">
        <f t="shared" si="122"/>
        <v>7.132213607383261E-3</v>
      </c>
      <c r="W412" s="188">
        <f t="shared" si="123"/>
        <v>1.1455275479564878E-2</v>
      </c>
    </row>
    <row r="413" spans="1:23" x14ac:dyDescent="0.2">
      <c r="A413" s="186">
        <v>42990</v>
      </c>
      <c r="B413">
        <v>155.20716899999999</v>
      </c>
      <c r="C413">
        <v>982.580017</v>
      </c>
      <c r="D413">
        <v>71.782036000000005</v>
      </c>
      <c r="E413">
        <v>185.14999399999999</v>
      </c>
      <c r="F413">
        <v>86.687386000000004</v>
      </c>
      <c r="G413" s="86">
        <v>76.597999999999999</v>
      </c>
      <c r="H413">
        <f t="shared" si="108"/>
        <v>11888.558731061999</v>
      </c>
      <c r="I413">
        <f t="shared" si="109"/>
        <v>75263.664142166002</v>
      </c>
      <c r="J413">
        <f t="shared" si="110"/>
        <v>5498.3603935280007</v>
      </c>
      <c r="K413">
        <f t="shared" si="111"/>
        <v>14182.119240411999</v>
      </c>
      <c r="L413">
        <f t="shared" si="112"/>
        <v>6640.0803928280002</v>
      </c>
      <c r="M413" s="180">
        <f t="shared" si="113"/>
        <v>1.2854654473625455E-2</v>
      </c>
      <c r="N413" s="178">
        <f t="shared" si="114"/>
        <v>2.1538253723815116E-2</v>
      </c>
      <c r="O413" s="178">
        <f t="shared" si="115"/>
        <v>1.5754690790551206E-2</v>
      </c>
      <c r="P413" s="178">
        <f t="shared" si="116"/>
        <v>3.5414416130589946E-2</v>
      </c>
      <c r="Q413" s="179">
        <f t="shared" si="117"/>
        <v>1.170509753972849E-2</v>
      </c>
      <c r="R413" s="187">
        <f t="shared" si="118"/>
        <v>1.293763070685436E-2</v>
      </c>
      <c r="S413" s="187">
        <f t="shared" si="119"/>
        <v>2.177187616894102E-2</v>
      </c>
      <c r="T413" s="187">
        <f t="shared" si="120"/>
        <v>1.5879450252668764E-2</v>
      </c>
      <c r="U413" s="187">
        <f t="shared" si="121"/>
        <v>3.6048975253434458E-2</v>
      </c>
      <c r="V413" s="187">
        <f t="shared" si="122"/>
        <v>1.1773870262471378E-2</v>
      </c>
      <c r="W413" s="188">
        <f t="shared" si="123"/>
        <v>1.9682360528873996E-2</v>
      </c>
    </row>
    <row r="414" spans="1:23" x14ac:dyDescent="0.2">
      <c r="A414" s="186">
        <v>42991</v>
      </c>
      <c r="B414">
        <v>154.03967299999999</v>
      </c>
      <c r="C414">
        <v>999.59997599999997</v>
      </c>
      <c r="D414">
        <v>72.291472999999996</v>
      </c>
      <c r="E414">
        <v>183.63999899999999</v>
      </c>
      <c r="F414">
        <v>86.72448</v>
      </c>
      <c r="G414" s="86">
        <v>76.572000000000003</v>
      </c>
      <c r="H414">
        <f t="shared" si="108"/>
        <v>11795.125840956</v>
      </c>
      <c r="I414">
        <f t="shared" si="109"/>
        <v>76541.369362272002</v>
      </c>
      <c r="J414">
        <f t="shared" si="110"/>
        <v>5535.5026705560003</v>
      </c>
      <c r="K414">
        <f t="shared" si="111"/>
        <v>14061.682003427999</v>
      </c>
      <c r="L414">
        <f t="shared" si="112"/>
        <v>6640.66688256</v>
      </c>
      <c r="M414" s="180">
        <f t="shared" si="113"/>
        <v>-7.8901046442928328E-3</v>
      </c>
      <c r="N414" s="178">
        <f t="shared" si="114"/>
        <v>1.6833900213932312E-2</v>
      </c>
      <c r="O414" s="178">
        <f t="shared" si="115"/>
        <v>6.7324412318724774E-3</v>
      </c>
      <c r="P414" s="178">
        <f t="shared" si="116"/>
        <v>-8.5284530887774178E-3</v>
      </c>
      <c r="Q414" s="179">
        <f t="shared" si="117"/>
        <v>8.832179699233256E-5</v>
      </c>
      <c r="R414" s="187">
        <f t="shared" si="118"/>
        <v>-7.8590594721866264E-3</v>
      </c>
      <c r="S414" s="187">
        <f t="shared" si="119"/>
        <v>1.6976388735107744E-2</v>
      </c>
      <c r="T414" s="187">
        <f t="shared" si="120"/>
        <v>6.755155058900647E-3</v>
      </c>
      <c r="U414" s="187">
        <f t="shared" si="121"/>
        <v>-8.4921889981586056E-3</v>
      </c>
      <c r="V414" s="187">
        <f t="shared" si="122"/>
        <v>8.8325697476985773E-5</v>
      </c>
      <c r="W414" s="188">
        <f t="shared" si="123"/>
        <v>1.4937242042280291E-3</v>
      </c>
    </row>
    <row r="415" spans="1:23" x14ac:dyDescent="0.2">
      <c r="A415" s="186">
        <v>42992</v>
      </c>
      <c r="B415">
        <v>152.717804</v>
      </c>
      <c r="C415">
        <v>992.21002199999998</v>
      </c>
      <c r="D415">
        <v>71.868545999999995</v>
      </c>
      <c r="E415">
        <v>182.63000500000001</v>
      </c>
      <c r="F415">
        <v>86.72448</v>
      </c>
      <c r="G415" s="86">
        <v>77.040999999999997</v>
      </c>
      <c r="H415">
        <f t="shared" si="108"/>
        <v>11765.532337963999</v>
      </c>
      <c r="I415">
        <f t="shared" si="109"/>
        <v>76440.852304902</v>
      </c>
      <c r="J415">
        <f t="shared" si="110"/>
        <v>5536.8246523859998</v>
      </c>
      <c r="K415">
        <f t="shared" si="111"/>
        <v>14069.998215205</v>
      </c>
      <c r="L415">
        <f t="shared" si="112"/>
        <v>6681.34066368</v>
      </c>
      <c r="M415" s="180">
        <f t="shared" si="113"/>
        <v>-2.5121130598534632E-3</v>
      </c>
      <c r="N415" s="178">
        <f t="shared" si="114"/>
        <v>-1.3141013477188258E-3</v>
      </c>
      <c r="O415" s="178">
        <f t="shared" si="115"/>
        <v>2.387902376299311E-4</v>
      </c>
      <c r="P415" s="178">
        <f t="shared" si="116"/>
        <v>5.9123464753048046E-4</v>
      </c>
      <c r="Q415" s="179">
        <f t="shared" si="117"/>
        <v>6.1062730014066618E-3</v>
      </c>
      <c r="R415" s="187">
        <f t="shared" si="118"/>
        <v>-2.5089603443859123E-3</v>
      </c>
      <c r="S415" s="187">
        <f t="shared" si="119"/>
        <v>-1.3132382946306081E-3</v>
      </c>
      <c r="T415" s="187">
        <f t="shared" si="120"/>
        <v>2.3881875028825073E-4</v>
      </c>
      <c r="U415" s="187">
        <f t="shared" si="121"/>
        <v>5.9140946118489712E-4</v>
      </c>
      <c r="V415" s="187">
        <f t="shared" si="122"/>
        <v>6.1249542913858939E-3</v>
      </c>
      <c r="W415" s="188">
        <f t="shared" si="123"/>
        <v>6.2659677276850434E-4</v>
      </c>
    </row>
    <row r="416" spans="1:23" x14ac:dyDescent="0.2">
      <c r="A416" s="186">
        <v>42993</v>
      </c>
      <c r="B416">
        <v>154.26159699999999</v>
      </c>
      <c r="C416">
        <v>986.78997800000002</v>
      </c>
      <c r="D416">
        <v>72.387573000000003</v>
      </c>
      <c r="E416">
        <v>182.35000600000001</v>
      </c>
      <c r="F416">
        <v>86.464889999999997</v>
      </c>
      <c r="G416" s="86">
        <v>78.33</v>
      </c>
      <c r="H416">
        <f t="shared" si="108"/>
        <v>12083.310893009999</v>
      </c>
      <c r="I416">
        <f t="shared" si="109"/>
        <v>77295.258976740006</v>
      </c>
      <c r="J416">
        <f t="shared" si="110"/>
        <v>5670.1185930900001</v>
      </c>
      <c r="K416">
        <f t="shared" si="111"/>
        <v>14283.47596998</v>
      </c>
      <c r="L416">
        <f t="shared" si="112"/>
        <v>6772.7948336999998</v>
      </c>
      <c r="M416" s="180">
        <f t="shared" si="113"/>
        <v>2.6650966749208391E-2</v>
      </c>
      <c r="N416" s="178">
        <f t="shared" si="114"/>
        <v>1.1115351645099305E-2</v>
      </c>
      <c r="O416" s="178">
        <f t="shared" si="115"/>
        <v>2.3788864413222716E-2</v>
      </c>
      <c r="P416" s="178">
        <f t="shared" si="116"/>
        <v>1.505859828026739E-2</v>
      </c>
      <c r="Q416" s="179">
        <f t="shared" si="117"/>
        <v>1.3595162415964066E-2</v>
      </c>
      <c r="R416" s="187">
        <f t="shared" si="118"/>
        <v>2.7009279811387631E-2</v>
      </c>
      <c r="S416" s="187">
        <f t="shared" si="119"/>
        <v>1.1177356689195549E-2</v>
      </c>
      <c r="T416" s="187">
        <f t="shared" si="120"/>
        <v>2.4074076582244582E-2</v>
      </c>
      <c r="U416" s="187">
        <f t="shared" si="121"/>
        <v>1.5172550238442915E-2</v>
      </c>
      <c r="V416" s="187">
        <f t="shared" si="122"/>
        <v>1.3687996859245303E-2</v>
      </c>
      <c r="W416" s="188">
        <f t="shared" si="123"/>
        <v>1.8224252036103193E-2</v>
      </c>
    </row>
    <row r="417" spans="1:23" x14ac:dyDescent="0.2">
      <c r="A417" s="186">
        <v>42996</v>
      </c>
      <c r="B417">
        <v>153.09411600000001</v>
      </c>
      <c r="C417">
        <v>974.19000200000005</v>
      </c>
      <c r="D417">
        <v>72.243408000000002</v>
      </c>
      <c r="E417">
        <v>184.61999499999999</v>
      </c>
      <c r="F417">
        <v>86.353667999999999</v>
      </c>
      <c r="G417" s="86">
        <v>78.397000000000006</v>
      </c>
      <c r="H417">
        <f t="shared" si="108"/>
        <v>12002.119412052001</v>
      </c>
      <c r="I417">
        <f t="shared" si="109"/>
        <v>76373.573586794009</v>
      </c>
      <c r="J417">
        <f t="shared" si="110"/>
        <v>5663.6664569760005</v>
      </c>
      <c r="K417">
        <f t="shared" si="111"/>
        <v>14473.653748015</v>
      </c>
      <c r="L417">
        <f t="shared" si="112"/>
        <v>6769.868510196</v>
      </c>
      <c r="M417" s="180">
        <f t="shared" si="113"/>
        <v>-6.7419836367068695E-3</v>
      </c>
      <c r="N417" s="178">
        <f t="shared" si="114"/>
        <v>-1.199588006461662E-2</v>
      </c>
      <c r="O417" s="178">
        <f t="shared" si="115"/>
        <v>-1.1385669981402362E-3</v>
      </c>
      <c r="P417" s="178">
        <f t="shared" si="116"/>
        <v>1.3226671259860708E-2</v>
      </c>
      <c r="Q417" s="179">
        <f t="shared" si="117"/>
        <v>-4.3216367050334203E-4</v>
      </c>
      <c r="R417" s="187">
        <f t="shared" si="118"/>
        <v>-6.7193074544631241E-3</v>
      </c>
      <c r="S417" s="187">
        <f t="shared" si="119"/>
        <v>-1.1924216338072608E-2</v>
      </c>
      <c r="T417" s="187">
        <f t="shared" si="120"/>
        <v>-1.1379190766596322E-3</v>
      </c>
      <c r="U417" s="187">
        <f t="shared" si="121"/>
        <v>1.3314530611085321E-2</v>
      </c>
      <c r="V417" s="187">
        <f t="shared" si="122"/>
        <v>-4.3207030123502954E-4</v>
      </c>
      <c r="W417" s="188">
        <f t="shared" si="123"/>
        <v>-1.3797965118690148E-3</v>
      </c>
    </row>
    <row r="418" spans="1:23" x14ac:dyDescent="0.2">
      <c r="A418" s="186">
        <v>42997</v>
      </c>
      <c r="B418">
        <v>153.15197800000001</v>
      </c>
      <c r="C418">
        <v>969.85998500000005</v>
      </c>
      <c r="D418">
        <v>72.512550000000005</v>
      </c>
      <c r="E418">
        <v>185.679993</v>
      </c>
      <c r="F418">
        <v>87.299232000000003</v>
      </c>
      <c r="G418" s="86">
        <v>78.5</v>
      </c>
      <c r="H418">
        <f t="shared" si="108"/>
        <v>12022.430273000002</v>
      </c>
      <c r="I418">
        <f t="shared" si="109"/>
        <v>76134.008822500007</v>
      </c>
      <c r="J418">
        <f t="shared" si="110"/>
        <v>5692.2351750000007</v>
      </c>
      <c r="K418">
        <f t="shared" si="111"/>
        <v>14575.879450500001</v>
      </c>
      <c r="L418">
        <f t="shared" si="112"/>
        <v>6852.9897120000005</v>
      </c>
      <c r="M418" s="180">
        <f t="shared" si="113"/>
        <v>1.6908425800474869E-3</v>
      </c>
      <c r="N418" s="178">
        <f t="shared" si="114"/>
        <v>-3.1416793519947941E-3</v>
      </c>
      <c r="O418" s="178">
        <f t="shared" si="115"/>
        <v>5.0315297227825628E-3</v>
      </c>
      <c r="P418" s="178">
        <f t="shared" si="116"/>
        <v>7.0380562578231465E-3</v>
      </c>
      <c r="Q418" s="179">
        <f t="shared" si="117"/>
        <v>1.2203347049704098E-2</v>
      </c>
      <c r="R418" s="187">
        <f t="shared" si="118"/>
        <v>1.6922728603754105E-3</v>
      </c>
      <c r="S418" s="187">
        <f t="shared" si="119"/>
        <v>-3.1367494415034938E-3</v>
      </c>
      <c r="T418" s="187">
        <f t="shared" si="120"/>
        <v>5.0442091251351471E-3</v>
      </c>
      <c r="U418" s="187">
        <f t="shared" si="121"/>
        <v>7.0628815822694618E-3</v>
      </c>
      <c r="V418" s="187">
        <f t="shared" si="122"/>
        <v>1.2278111706130317E-2</v>
      </c>
      <c r="W418" s="188">
        <f t="shared" si="123"/>
        <v>4.5881451664813687E-3</v>
      </c>
    </row>
    <row r="419" spans="1:23" x14ac:dyDescent="0.2">
      <c r="A419" s="186">
        <v>42998</v>
      </c>
      <c r="B419">
        <v>150.58547999999999</v>
      </c>
      <c r="C419">
        <v>973.21002199999998</v>
      </c>
      <c r="D419">
        <v>72.031943999999996</v>
      </c>
      <c r="E419">
        <v>185.509995</v>
      </c>
      <c r="F419">
        <v>87.512466000000003</v>
      </c>
      <c r="G419" s="86">
        <v>78.619</v>
      </c>
      <c r="H419">
        <f t="shared" si="108"/>
        <v>11838.879852119999</v>
      </c>
      <c r="I419">
        <f t="shared" si="109"/>
        <v>76512.798719618004</v>
      </c>
      <c r="J419">
        <f t="shared" si="110"/>
        <v>5663.0794053359996</v>
      </c>
      <c r="K419">
        <f t="shared" si="111"/>
        <v>14584.610296905001</v>
      </c>
      <c r="L419">
        <f t="shared" si="112"/>
        <v>6880.1425644540004</v>
      </c>
      <c r="M419" s="180">
        <f t="shared" si="113"/>
        <v>-1.5385076548115646E-2</v>
      </c>
      <c r="N419" s="178">
        <f t="shared" si="114"/>
        <v>4.9629688391992881E-3</v>
      </c>
      <c r="O419" s="178">
        <f t="shared" si="115"/>
        <v>-5.1351873218250218E-3</v>
      </c>
      <c r="P419" s="178">
        <f t="shared" si="116"/>
        <v>5.9881344528288111E-4</v>
      </c>
      <c r="Q419" s="179">
        <f t="shared" si="117"/>
        <v>3.9543619459524778E-3</v>
      </c>
      <c r="R419" s="187">
        <f t="shared" si="118"/>
        <v>-1.5267330873377649E-2</v>
      </c>
      <c r="S419" s="187">
        <f t="shared" si="119"/>
        <v>4.9753047682161745E-3</v>
      </c>
      <c r="T419" s="187">
        <f t="shared" si="120"/>
        <v>-5.1220247877409811E-3</v>
      </c>
      <c r="U419" s="187">
        <f t="shared" si="121"/>
        <v>5.9899276984626108E-4</v>
      </c>
      <c r="V419" s="187">
        <f t="shared" si="122"/>
        <v>3.9621907510606095E-3</v>
      </c>
      <c r="W419" s="188">
        <f t="shared" si="123"/>
        <v>-2.1705734743991175E-3</v>
      </c>
    </row>
    <row r="420" spans="1:23" x14ac:dyDescent="0.2">
      <c r="A420" s="186">
        <v>42999</v>
      </c>
      <c r="B420">
        <v>147.99964900000001</v>
      </c>
      <c r="C420">
        <v>964.65002400000003</v>
      </c>
      <c r="D420">
        <v>71.330260999999993</v>
      </c>
      <c r="E420">
        <v>188.779999</v>
      </c>
      <c r="F420">
        <v>85.880859000000001</v>
      </c>
      <c r="G420" s="86">
        <v>78.724000000000004</v>
      </c>
      <c r="H420">
        <f t="shared" si="108"/>
        <v>11651.124367876</v>
      </c>
      <c r="I420">
        <f t="shared" si="109"/>
        <v>75941.108489376013</v>
      </c>
      <c r="J420">
        <f t="shared" si="110"/>
        <v>5615.4034669639996</v>
      </c>
      <c r="K420">
        <f t="shared" si="111"/>
        <v>14861.516641276001</v>
      </c>
      <c r="L420">
        <f t="shared" si="112"/>
        <v>6760.8847439160008</v>
      </c>
      <c r="M420" s="180">
        <f t="shared" si="113"/>
        <v>-1.5986330277132595E-2</v>
      </c>
      <c r="N420" s="178">
        <f t="shared" si="114"/>
        <v>-7.4998787557091209E-3</v>
      </c>
      <c r="O420" s="178">
        <f t="shared" si="115"/>
        <v>-8.4543680008380313E-3</v>
      </c>
      <c r="P420" s="178">
        <f t="shared" si="116"/>
        <v>1.8808212560259011E-2</v>
      </c>
      <c r="Q420" s="179">
        <f t="shared" si="117"/>
        <v>-1.7485612539737537E-2</v>
      </c>
      <c r="R420" s="187">
        <f t="shared" si="118"/>
        <v>-1.5859227105035366E-2</v>
      </c>
      <c r="S420" s="187">
        <f t="shared" si="119"/>
        <v>-7.4718248424940825E-3</v>
      </c>
      <c r="T420" s="187">
        <f t="shared" si="120"/>
        <v>-8.4187303337257963E-3</v>
      </c>
      <c r="U420" s="187">
        <f t="shared" si="121"/>
        <v>1.8986201121175137E-2</v>
      </c>
      <c r="V420" s="187">
        <f t="shared" si="122"/>
        <v>-1.7333626363229833E-2</v>
      </c>
      <c r="W420" s="188">
        <f t="shared" si="123"/>
        <v>-6.0194415046619888E-3</v>
      </c>
    </row>
    <row r="421" spans="1:23" x14ac:dyDescent="0.2">
      <c r="A421" s="186">
        <v>43000</v>
      </c>
      <c r="B421">
        <v>146.55235300000001</v>
      </c>
      <c r="C421">
        <v>955.09997599999997</v>
      </c>
      <c r="D421">
        <v>71.522507000000004</v>
      </c>
      <c r="E421">
        <v>187.35000600000001</v>
      </c>
      <c r="F421">
        <v>85.510056000000006</v>
      </c>
      <c r="G421" s="86">
        <v>77.563999999999993</v>
      </c>
      <c r="H421">
        <f t="shared" si="108"/>
        <v>11367.186708092</v>
      </c>
      <c r="I421">
        <f t="shared" si="109"/>
        <v>74081.374538463991</v>
      </c>
      <c r="J421">
        <f t="shared" si="110"/>
        <v>5547.5717329479994</v>
      </c>
      <c r="K421">
        <f t="shared" si="111"/>
        <v>14531.615865383999</v>
      </c>
      <c r="L421">
        <f t="shared" si="112"/>
        <v>6632.5019835840003</v>
      </c>
      <c r="M421" s="180">
        <f t="shared" si="113"/>
        <v>-2.4671841598895072E-2</v>
      </c>
      <c r="N421" s="178">
        <f t="shared" si="114"/>
        <v>-2.4794006656858342E-2</v>
      </c>
      <c r="O421" s="178">
        <f t="shared" si="115"/>
        <v>-1.2153134390656989E-2</v>
      </c>
      <c r="P421" s="178">
        <f t="shared" si="116"/>
        <v>-2.244841577513014E-2</v>
      </c>
      <c r="Q421" s="179">
        <f t="shared" si="117"/>
        <v>-1.9171654668393757E-2</v>
      </c>
      <c r="R421" s="187">
        <f t="shared" si="118"/>
        <v>-2.4369979310053653E-2</v>
      </c>
      <c r="S421" s="187">
        <f t="shared" si="119"/>
        <v>-2.4489159928080238E-2</v>
      </c>
      <c r="T421" s="187">
        <f t="shared" si="120"/>
        <v>-1.2079583313124564E-2</v>
      </c>
      <c r="U421" s="187">
        <f t="shared" si="121"/>
        <v>-2.2198324966090168E-2</v>
      </c>
      <c r="V421" s="187">
        <f t="shared" si="122"/>
        <v>-1.8989047320697176E-2</v>
      </c>
      <c r="W421" s="188">
        <f t="shared" si="123"/>
        <v>-2.0425218967609161E-2</v>
      </c>
    </row>
    <row r="422" spans="1:23" x14ac:dyDescent="0.2">
      <c r="A422" s="186">
        <v>43003</v>
      </c>
      <c r="B422">
        <v>145.25945999999999</v>
      </c>
      <c r="C422">
        <v>939.78997800000002</v>
      </c>
      <c r="D422">
        <v>70.41713</v>
      </c>
      <c r="E422">
        <v>178.550003</v>
      </c>
      <c r="F422">
        <v>85.955032000000003</v>
      </c>
      <c r="G422" s="86">
        <v>77.468999999999994</v>
      </c>
      <c r="H422">
        <f t="shared" si="108"/>
        <v>11253.105106739999</v>
      </c>
      <c r="I422">
        <f t="shared" si="109"/>
        <v>72804.589805682001</v>
      </c>
      <c r="J422">
        <f t="shared" si="110"/>
        <v>5455.1446439699994</v>
      </c>
      <c r="K422">
        <f t="shared" si="111"/>
        <v>13832.090182406999</v>
      </c>
      <c r="L422">
        <f t="shared" si="112"/>
        <v>6658.8503740079996</v>
      </c>
      <c r="M422" s="180">
        <f t="shared" si="113"/>
        <v>-1.0086745965022204E-2</v>
      </c>
      <c r="N422" s="178">
        <f t="shared" si="114"/>
        <v>-1.7385144954045535E-2</v>
      </c>
      <c r="O422" s="178">
        <f t="shared" si="115"/>
        <v>-1.68011716361301E-2</v>
      </c>
      <c r="P422" s="178">
        <f t="shared" si="116"/>
        <v>-4.9335412105252781E-2</v>
      </c>
      <c r="Q422" s="179">
        <f t="shared" si="117"/>
        <v>3.9647470369885305E-3</v>
      </c>
      <c r="R422" s="187">
        <f t="shared" si="118"/>
        <v>-1.0036045354193919E-2</v>
      </c>
      <c r="S422" s="187">
        <f t="shared" si="119"/>
        <v>-1.7234895285576379E-2</v>
      </c>
      <c r="T422" s="187">
        <f t="shared" si="120"/>
        <v>-1.6660819080366165E-2</v>
      </c>
      <c r="U422" s="187">
        <f t="shared" si="121"/>
        <v>-4.813818982397905E-2</v>
      </c>
      <c r="V422" s="187">
        <f t="shared" si="122"/>
        <v>3.9726170439471778E-3</v>
      </c>
      <c r="W422" s="188">
        <f t="shared" si="123"/>
        <v>-1.7619466500033668E-2</v>
      </c>
    </row>
    <row r="423" spans="1:23" x14ac:dyDescent="0.2">
      <c r="A423" s="186">
        <v>43004</v>
      </c>
      <c r="B423">
        <v>147.75842299999999</v>
      </c>
      <c r="C423">
        <v>938.59997599999997</v>
      </c>
      <c r="D423">
        <v>70.41713</v>
      </c>
      <c r="E423">
        <v>179.38000500000001</v>
      </c>
      <c r="F423">
        <v>85.890144000000006</v>
      </c>
      <c r="G423" s="86">
        <v>77.870999999999995</v>
      </c>
      <c r="H423">
        <f t="shared" si="108"/>
        <v>11506.096157432999</v>
      </c>
      <c r="I423">
        <f t="shared" si="109"/>
        <v>73089.718731096</v>
      </c>
      <c r="J423">
        <f t="shared" si="110"/>
        <v>5483.4523302299995</v>
      </c>
      <c r="K423">
        <f t="shared" si="111"/>
        <v>13968.500369355001</v>
      </c>
      <c r="L423">
        <f t="shared" si="112"/>
        <v>6688.3514034239997</v>
      </c>
      <c r="M423" s="180">
        <f t="shared" si="113"/>
        <v>2.2232895507020907E-2</v>
      </c>
      <c r="N423" s="178">
        <f t="shared" si="114"/>
        <v>3.9087102340122784E-3</v>
      </c>
      <c r="O423" s="178">
        <f t="shared" si="115"/>
        <v>5.1757550844902384E-3</v>
      </c>
      <c r="P423" s="178">
        <f t="shared" si="116"/>
        <v>9.8135528056609196E-3</v>
      </c>
      <c r="Q423" s="179">
        <f t="shared" si="117"/>
        <v>4.4205636430514009E-3</v>
      </c>
      <c r="R423" s="187">
        <f t="shared" si="118"/>
        <v>2.248188818048745E-2</v>
      </c>
      <c r="S423" s="187">
        <f t="shared" si="119"/>
        <v>3.916359204481727E-3</v>
      </c>
      <c r="T423" s="187">
        <f t="shared" si="120"/>
        <v>5.1891724431708322E-3</v>
      </c>
      <c r="U423" s="187">
        <f t="shared" si="121"/>
        <v>9.861863619245459E-3</v>
      </c>
      <c r="V423" s="187">
        <f t="shared" si="122"/>
        <v>4.430348747758891E-3</v>
      </c>
      <c r="W423" s="188">
        <f t="shared" si="123"/>
        <v>9.1759264390288732E-3</v>
      </c>
    </row>
    <row r="424" spans="1:23" x14ac:dyDescent="0.2">
      <c r="A424" s="186">
        <v>43005</v>
      </c>
      <c r="B424">
        <v>148.81012000000001</v>
      </c>
      <c r="C424">
        <v>950.86999500000002</v>
      </c>
      <c r="D424">
        <v>70.984238000000005</v>
      </c>
      <c r="E424">
        <v>181.970001</v>
      </c>
      <c r="F424">
        <v>84.240004999999996</v>
      </c>
      <c r="G424" s="86">
        <v>77.906000000000006</v>
      </c>
      <c r="H424">
        <f t="shared" si="108"/>
        <v>11593.201208720002</v>
      </c>
      <c r="I424">
        <f t="shared" si="109"/>
        <v>74078.477830470001</v>
      </c>
      <c r="J424">
        <f t="shared" si="110"/>
        <v>5530.0980456280004</v>
      </c>
      <c r="K424">
        <f t="shared" si="111"/>
        <v>14176.554897906</v>
      </c>
      <c r="L424">
        <f t="shared" si="112"/>
        <v>6562.8018295299998</v>
      </c>
      <c r="M424" s="180">
        <f t="shared" si="113"/>
        <v>7.5418280286018045E-3</v>
      </c>
      <c r="N424" s="178">
        <f t="shared" si="114"/>
        <v>1.3437332251340988E-2</v>
      </c>
      <c r="O424" s="178">
        <f t="shared" si="115"/>
        <v>8.4706552775571948E-3</v>
      </c>
      <c r="P424" s="178">
        <f t="shared" si="116"/>
        <v>1.4784715567990686E-2</v>
      </c>
      <c r="Q424" s="179">
        <f t="shared" si="117"/>
        <v>-1.8949796848757194E-2</v>
      </c>
      <c r="R424" s="187">
        <f t="shared" si="118"/>
        <v>7.5703392440999284E-3</v>
      </c>
      <c r="S424" s="187">
        <f t="shared" si="119"/>
        <v>1.352801894082723E-2</v>
      </c>
      <c r="T424" s="187">
        <f t="shared" si="120"/>
        <v>8.5066327905953323E-3</v>
      </c>
      <c r="U424" s="187">
        <f t="shared" si="121"/>
        <v>1.4894550098408791E-2</v>
      </c>
      <c r="V424" s="187">
        <f t="shared" si="122"/>
        <v>-1.8771378224793436E-2</v>
      </c>
      <c r="W424" s="188">
        <f t="shared" si="123"/>
        <v>5.1456325698275695E-3</v>
      </c>
    </row>
    <row r="425" spans="1:23" x14ac:dyDescent="0.2">
      <c r="A425" s="186">
        <v>43006</v>
      </c>
      <c r="B425">
        <v>147.89352400000001</v>
      </c>
      <c r="C425">
        <v>956.40002400000003</v>
      </c>
      <c r="D425">
        <v>71.003471000000005</v>
      </c>
      <c r="E425">
        <v>180.699997</v>
      </c>
      <c r="F425">
        <v>84.258544999999998</v>
      </c>
      <c r="G425" s="86">
        <v>77.855999999999995</v>
      </c>
      <c r="H425">
        <f t="shared" si="108"/>
        <v>11514.398204544001</v>
      </c>
      <c r="I425">
        <f t="shared" si="109"/>
        <v>74461.480268543994</v>
      </c>
      <c r="J425">
        <f t="shared" si="110"/>
        <v>5528.0462381759999</v>
      </c>
      <c r="K425">
        <f t="shared" si="111"/>
        <v>14068.578966431998</v>
      </c>
      <c r="L425">
        <f t="shared" si="112"/>
        <v>6560.0332795199993</v>
      </c>
      <c r="M425" s="180">
        <f t="shared" si="113"/>
        <v>-6.8205535554842055E-3</v>
      </c>
      <c r="N425" s="178">
        <f t="shared" si="114"/>
        <v>5.1569058152723867E-3</v>
      </c>
      <c r="O425" s="178">
        <f t="shared" si="115"/>
        <v>-3.710943577670698E-4</v>
      </c>
      <c r="P425" s="178">
        <f t="shared" si="116"/>
        <v>-7.6456679568949878E-3</v>
      </c>
      <c r="Q425" s="179">
        <f t="shared" si="117"/>
        <v>-4.2194389064086941E-4</v>
      </c>
      <c r="R425" s="187">
        <f t="shared" si="118"/>
        <v>-6.7973463720036468E-3</v>
      </c>
      <c r="S425" s="187">
        <f t="shared" si="119"/>
        <v>5.1702255404127056E-3</v>
      </c>
      <c r="T425" s="187">
        <f t="shared" si="120"/>
        <v>-3.7102551077238612E-4</v>
      </c>
      <c r="U425" s="187">
        <f t="shared" si="121"/>
        <v>-7.6165141849767175E-3</v>
      </c>
      <c r="V425" s="187">
        <f t="shared" si="122"/>
        <v>-4.2185488483641339E-4</v>
      </c>
      <c r="W425" s="188">
        <f t="shared" si="123"/>
        <v>-2.0073030824352919E-3</v>
      </c>
    </row>
    <row r="426" spans="1:23" x14ac:dyDescent="0.2">
      <c r="A426" s="186">
        <v>43007</v>
      </c>
      <c r="B426">
        <v>148.703979</v>
      </c>
      <c r="C426">
        <v>961.34997599999997</v>
      </c>
      <c r="D426">
        <v>71.599402999999995</v>
      </c>
      <c r="E426">
        <v>181.35000600000001</v>
      </c>
      <c r="F426">
        <v>84.341988000000001</v>
      </c>
      <c r="G426" s="86">
        <v>77.105999999999995</v>
      </c>
      <c r="H426">
        <f t="shared" si="108"/>
        <v>11465.969004773999</v>
      </c>
      <c r="I426">
        <f t="shared" si="109"/>
        <v>74125.851249455998</v>
      </c>
      <c r="J426">
        <f t="shared" si="110"/>
        <v>5520.7435677179992</v>
      </c>
      <c r="K426">
        <f t="shared" si="111"/>
        <v>13983.173562636</v>
      </c>
      <c r="L426">
        <f t="shared" si="112"/>
        <v>6503.273326728</v>
      </c>
      <c r="M426" s="180">
        <f t="shared" si="113"/>
        <v>-4.2148387816185219E-3</v>
      </c>
      <c r="N426" s="178">
        <f t="shared" si="114"/>
        <v>-4.5176070728730495E-3</v>
      </c>
      <c r="O426" s="178">
        <f t="shared" si="115"/>
        <v>-1.3218952753540076E-3</v>
      </c>
      <c r="P426" s="178">
        <f t="shared" si="116"/>
        <v>-6.0891502300273624E-3</v>
      </c>
      <c r="Q426" s="179">
        <f t="shared" si="117"/>
        <v>-8.6900371699633119E-3</v>
      </c>
      <c r="R426" s="187">
        <f t="shared" si="118"/>
        <v>-4.2059688148434965E-3</v>
      </c>
      <c r="S426" s="187">
        <f t="shared" si="119"/>
        <v>-4.5074180351714118E-3</v>
      </c>
      <c r="T426" s="187">
        <f t="shared" si="120"/>
        <v>-1.3210219566488633E-3</v>
      </c>
      <c r="U426" s="187">
        <f t="shared" si="121"/>
        <v>-6.0706489262190057E-3</v>
      </c>
      <c r="V426" s="187">
        <f t="shared" si="122"/>
        <v>-8.6523879336405426E-3</v>
      </c>
      <c r="W426" s="188">
        <f t="shared" si="123"/>
        <v>-4.9514891333046641E-3</v>
      </c>
    </row>
    <row r="427" spans="1:23" x14ac:dyDescent="0.2">
      <c r="A427" s="186">
        <v>43010</v>
      </c>
      <c r="B427">
        <v>148.40489199999999</v>
      </c>
      <c r="C427">
        <v>959.19000200000005</v>
      </c>
      <c r="D427">
        <v>71.714737</v>
      </c>
      <c r="E427">
        <v>177.009995</v>
      </c>
      <c r="F427">
        <v>85.074341000000004</v>
      </c>
      <c r="G427" s="86">
        <v>76.846000000000004</v>
      </c>
      <c r="H427">
        <f t="shared" si="108"/>
        <v>11404.322330632</v>
      </c>
      <c r="I427">
        <f t="shared" si="109"/>
        <v>73709.91489369201</v>
      </c>
      <c r="J427">
        <f t="shared" si="110"/>
        <v>5510.9906795020006</v>
      </c>
      <c r="K427">
        <f t="shared" si="111"/>
        <v>13602.51007577</v>
      </c>
      <c r="L427">
        <f t="shared" si="112"/>
        <v>6537.6228084860004</v>
      </c>
      <c r="M427" s="180">
        <f t="shared" si="113"/>
        <v>-5.3909959029475683E-3</v>
      </c>
      <c r="N427" s="178">
        <f t="shared" si="114"/>
        <v>-5.6270206339096131E-3</v>
      </c>
      <c r="O427" s="178">
        <f t="shared" si="115"/>
        <v>-1.7681518677585622E-3</v>
      </c>
      <c r="P427" s="178">
        <f t="shared" si="116"/>
        <v>-2.7600378278080605E-2</v>
      </c>
      <c r="Q427" s="179">
        <f t="shared" si="117"/>
        <v>5.26797558073803E-3</v>
      </c>
      <c r="R427" s="187">
        <f t="shared" si="118"/>
        <v>-5.3764905623180795E-3</v>
      </c>
      <c r="S427" s="187">
        <f t="shared" si="119"/>
        <v>-5.6112186066401577E-3</v>
      </c>
      <c r="T427" s="187">
        <f t="shared" si="120"/>
        <v>-1.7665896081512746E-3</v>
      </c>
      <c r="U427" s="187">
        <f t="shared" si="121"/>
        <v>-2.7222968030888157E-2</v>
      </c>
      <c r="V427" s="187">
        <f t="shared" si="122"/>
        <v>5.2818757619837982E-3</v>
      </c>
      <c r="W427" s="188">
        <f t="shared" si="123"/>
        <v>-6.9390782092027745E-3</v>
      </c>
    </row>
    <row r="428" spans="1:23" x14ac:dyDescent="0.2">
      <c r="A428" s="186">
        <v>43011</v>
      </c>
      <c r="B428">
        <v>149.05136100000001</v>
      </c>
      <c r="C428">
        <v>957.09997599999997</v>
      </c>
      <c r="D428">
        <v>71.378333999999995</v>
      </c>
      <c r="E428">
        <v>179.19000199999999</v>
      </c>
      <c r="F428">
        <v>85.398810999999995</v>
      </c>
      <c r="G428" s="86">
        <v>76.7</v>
      </c>
      <c r="H428">
        <f t="shared" si="108"/>
        <v>11432.239388700002</v>
      </c>
      <c r="I428">
        <f t="shared" si="109"/>
        <v>73409.568159200004</v>
      </c>
      <c r="J428">
        <f t="shared" si="110"/>
        <v>5474.7182178000003</v>
      </c>
      <c r="K428">
        <f t="shared" si="111"/>
        <v>13743.8731534</v>
      </c>
      <c r="L428">
        <f t="shared" si="112"/>
        <v>6550.0888036999995</v>
      </c>
      <c r="M428" s="180">
        <f t="shared" si="113"/>
        <v>2.4449452871139689E-3</v>
      </c>
      <c r="N428" s="178">
        <f t="shared" si="114"/>
        <v>-4.0830370732801964E-3</v>
      </c>
      <c r="O428" s="178">
        <f t="shared" si="115"/>
        <v>-6.6035963365788158E-3</v>
      </c>
      <c r="P428" s="178">
        <f t="shared" si="116"/>
        <v>1.0338795857788186E-2</v>
      </c>
      <c r="Q428" s="179">
        <f t="shared" si="117"/>
        <v>1.9049929205826584E-3</v>
      </c>
      <c r="R428" s="187">
        <f t="shared" si="118"/>
        <v>2.4479366032137493E-3</v>
      </c>
      <c r="S428" s="187">
        <f t="shared" si="119"/>
        <v>-4.0747128106874211E-3</v>
      </c>
      <c r="T428" s="187">
        <f t="shared" si="120"/>
        <v>-6.5818405095321407E-3</v>
      </c>
      <c r="U428" s="187">
        <f t="shared" si="121"/>
        <v>1.0392425871590285E-2</v>
      </c>
      <c r="V428" s="187">
        <f t="shared" si="122"/>
        <v>1.9068085723480321E-3</v>
      </c>
      <c r="W428" s="188">
        <f t="shared" si="123"/>
        <v>8.1812354538650096E-4</v>
      </c>
    </row>
    <row r="429" spans="1:23" x14ac:dyDescent="0.2">
      <c r="A429" s="186">
        <v>43012</v>
      </c>
      <c r="B429">
        <v>148.086502</v>
      </c>
      <c r="C429">
        <v>965.45001200000002</v>
      </c>
      <c r="D429">
        <v>71.791640999999998</v>
      </c>
      <c r="E429">
        <v>184.449997</v>
      </c>
      <c r="F429">
        <v>85.676902999999996</v>
      </c>
      <c r="G429" s="86">
        <v>76.409000000000006</v>
      </c>
      <c r="H429">
        <f t="shared" si="108"/>
        <v>11315.141531318</v>
      </c>
      <c r="I429">
        <f t="shared" si="109"/>
        <v>73769.069966908006</v>
      </c>
      <c r="J429">
        <f t="shared" si="110"/>
        <v>5485.5274971690005</v>
      </c>
      <c r="K429">
        <f t="shared" si="111"/>
        <v>14093.639820773002</v>
      </c>
      <c r="L429">
        <f t="shared" si="112"/>
        <v>6546.4864813270005</v>
      </c>
      <c r="M429" s="180">
        <f t="shared" si="113"/>
        <v>-1.0295593338759871E-2</v>
      </c>
      <c r="N429" s="178">
        <f t="shared" si="114"/>
        <v>4.8852541002600992E-3</v>
      </c>
      <c r="O429" s="178">
        <f t="shared" si="115"/>
        <v>1.9724526538230269E-3</v>
      </c>
      <c r="P429" s="178">
        <f t="shared" si="116"/>
        <v>2.5130483112839098E-2</v>
      </c>
      <c r="Q429" s="179">
        <f t="shared" si="117"/>
        <v>-5.5011671149850249E-4</v>
      </c>
      <c r="R429" s="187">
        <f t="shared" si="118"/>
        <v>-1.0242775137979047E-2</v>
      </c>
      <c r="S429" s="187">
        <f t="shared" si="119"/>
        <v>4.8972064095019179E-3</v>
      </c>
      <c r="T429" s="187">
        <f t="shared" si="120"/>
        <v>1.9743992181836764E-3</v>
      </c>
      <c r="U429" s="187">
        <f t="shared" si="121"/>
        <v>2.5448915561802572E-2</v>
      </c>
      <c r="V429" s="187">
        <f t="shared" si="122"/>
        <v>-5.4996542504341282E-4</v>
      </c>
      <c r="W429" s="188">
        <f t="shared" si="123"/>
        <v>4.3055561252931416E-3</v>
      </c>
    </row>
    <row r="430" spans="1:23" x14ac:dyDescent="0.2">
      <c r="A430" s="186">
        <v>43013</v>
      </c>
      <c r="B430">
        <v>149.92936700000001</v>
      </c>
      <c r="C430">
        <v>980.84997599999997</v>
      </c>
      <c r="D430">
        <v>73.021964999999994</v>
      </c>
      <c r="E430">
        <v>194.38999899999999</v>
      </c>
      <c r="F430">
        <v>85.315383999999995</v>
      </c>
      <c r="G430" s="86">
        <v>75.728999999999999</v>
      </c>
      <c r="H430">
        <f t="shared" si="108"/>
        <v>11354.001033543002</v>
      </c>
      <c r="I430">
        <f t="shared" si="109"/>
        <v>74278.787832503993</v>
      </c>
      <c r="J430">
        <f t="shared" si="110"/>
        <v>5529.8803874849991</v>
      </c>
      <c r="K430">
        <f t="shared" si="111"/>
        <v>14720.960234270999</v>
      </c>
      <c r="L430">
        <f t="shared" si="112"/>
        <v>6460.8487149359999</v>
      </c>
      <c r="M430" s="180">
        <f t="shared" si="113"/>
        <v>3.4284084787628696E-3</v>
      </c>
      <c r="N430" s="178">
        <f t="shared" si="114"/>
        <v>6.8858798392370992E-3</v>
      </c>
      <c r="O430" s="178">
        <f t="shared" si="115"/>
        <v>8.0529255873494944E-3</v>
      </c>
      <c r="P430" s="178">
        <f t="shared" si="116"/>
        <v>4.3548725402010234E-2</v>
      </c>
      <c r="Q430" s="179">
        <f t="shared" si="117"/>
        <v>-1.3167801474585494E-2</v>
      </c>
      <c r="R430" s="187">
        <f t="shared" si="118"/>
        <v>3.4342921931153833E-3</v>
      </c>
      <c r="S430" s="187">
        <f t="shared" si="119"/>
        <v>6.9096420196789899E-3</v>
      </c>
      <c r="T430" s="187">
        <f t="shared" si="120"/>
        <v>8.0854376062992044E-3</v>
      </c>
      <c r="U430" s="187">
        <f t="shared" si="121"/>
        <v>4.4510887285012929E-2</v>
      </c>
      <c r="V430" s="187">
        <f t="shared" si="122"/>
        <v>-1.3081485257056784E-2</v>
      </c>
      <c r="W430" s="188">
        <f t="shared" si="123"/>
        <v>9.9717547694099448E-3</v>
      </c>
    </row>
    <row r="431" spans="1:23" x14ac:dyDescent="0.2">
      <c r="A431" s="186">
        <v>43014</v>
      </c>
      <c r="B431">
        <v>149.84251399999999</v>
      </c>
      <c r="C431">
        <v>989.580017</v>
      </c>
      <c r="D431">
        <v>73.050811999999993</v>
      </c>
      <c r="E431">
        <v>198.020004</v>
      </c>
      <c r="F431">
        <v>85.593491</v>
      </c>
      <c r="G431" s="86">
        <v>75.989000000000004</v>
      </c>
      <c r="H431">
        <f t="shared" si="108"/>
        <v>11386.382796346001</v>
      </c>
      <c r="I431">
        <f t="shared" si="109"/>
        <v>75197.195911813003</v>
      </c>
      <c r="J431">
        <f t="shared" si="110"/>
        <v>5551.0581530680001</v>
      </c>
      <c r="K431">
        <f t="shared" si="111"/>
        <v>15047.342083956</v>
      </c>
      <c r="L431">
        <f t="shared" si="112"/>
        <v>6504.163787599</v>
      </c>
      <c r="M431" s="180">
        <f t="shared" si="113"/>
        <v>2.847954100702895E-3</v>
      </c>
      <c r="N431" s="178">
        <f t="shared" si="114"/>
        <v>1.2288524397140671E-2</v>
      </c>
      <c r="O431" s="178">
        <f t="shared" si="115"/>
        <v>3.8223822450580082E-3</v>
      </c>
      <c r="P431" s="178">
        <f t="shared" si="116"/>
        <v>2.1929025401465064E-2</v>
      </c>
      <c r="Q431" s="179">
        <f t="shared" si="117"/>
        <v>6.6818653376415913E-3</v>
      </c>
      <c r="R431" s="187">
        <f t="shared" si="118"/>
        <v>2.8520133746098957E-3</v>
      </c>
      <c r="S431" s="187">
        <f t="shared" si="119"/>
        <v>1.2364338542788124E-2</v>
      </c>
      <c r="T431" s="187">
        <f t="shared" si="120"/>
        <v>3.8296968648598041E-3</v>
      </c>
      <c r="U431" s="187">
        <f t="shared" si="121"/>
        <v>2.2171233702891976E-2</v>
      </c>
      <c r="V431" s="187">
        <f t="shared" si="122"/>
        <v>6.7042388042403206E-3</v>
      </c>
      <c r="W431" s="188">
        <f t="shared" si="123"/>
        <v>9.5843042578780246E-3</v>
      </c>
    </row>
    <row r="432" spans="1:23" x14ac:dyDescent="0.2">
      <c r="A432" s="186">
        <v>43017</v>
      </c>
      <c r="B432">
        <v>150.363541</v>
      </c>
      <c r="C432">
        <v>990.98999000000003</v>
      </c>
      <c r="D432">
        <v>73.329559000000003</v>
      </c>
      <c r="E432">
        <v>196.86999499999999</v>
      </c>
      <c r="F432">
        <v>85.398810999999995</v>
      </c>
      <c r="G432" s="86">
        <v>76.590999999999994</v>
      </c>
      <c r="H432">
        <f t="shared" si="108"/>
        <v>11516.493968731</v>
      </c>
      <c r="I432">
        <f t="shared" si="109"/>
        <v>75900.914324090001</v>
      </c>
      <c r="J432">
        <f t="shared" si="110"/>
        <v>5616.3842533689995</v>
      </c>
      <c r="K432">
        <f t="shared" si="111"/>
        <v>15078.469787044998</v>
      </c>
      <c r="L432">
        <f t="shared" si="112"/>
        <v>6540.7803333009988</v>
      </c>
      <c r="M432" s="180">
        <f t="shared" si="113"/>
        <v>1.1362116075707527E-2</v>
      </c>
      <c r="N432" s="178">
        <f t="shared" si="114"/>
        <v>9.3147889059025293E-3</v>
      </c>
      <c r="O432" s="178">
        <f t="shared" si="115"/>
        <v>1.1699517770999387E-2</v>
      </c>
      <c r="P432" s="178">
        <f t="shared" si="116"/>
        <v>2.0665145424004897E-3</v>
      </c>
      <c r="Q432" s="179">
        <f t="shared" si="117"/>
        <v>5.6139208462939998E-3</v>
      </c>
      <c r="R432" s="187">
        <f t="shared" si="118"/>
        <v>1.1426910083047E-2</v>
      </c>
      <c r="S432" s="187">
        <f t="shared" si="119"/>
        <v>9.3583065664081238E-3</v>
      </c>
      <c r="T432" s="187">
        <f t="shared" si="120"/>
        <v>1.176822481401936E-2</v>
      </c>
      <c r="U432" s="187">
        <f t="shared" si="121"/>
        <v>2.0686512551733138E-3</v>
      </c>
      <c r="V432" s="187">
        <f t="shared" si="122"/>
        <v>5.6297084295159998E-3</v>
      </c>
      <c r="W432" s="188">
        <f t="shared" si="123"/>
        <v>8.0503602296327602E-3</v>
      </c>
    </row>
    <row r="433" spans="1:23" x14ac:dyDescent="0.2">
      <c r="A433" s="186">
        <v>43018</v>
      </c>
      <c r="B433">
        <v>150.42143200000001</v>
      </c>
      <c r="C433">
        <v>987.20001200000002</v>
      </c>
      <c r="D433">
        <v>73.329559000000003</v>
      </c>
      <c r="E433">
        <v>195.08000200000001</v>
      </c>
      <c r="F433">
        <v>84.935294999999996</v>
      </c>
      <c r="G433" s="86">
        <v>76.524000000000001</v>
      </c>
      <c r="H433">
        <f t="shared" si="108"/>
        <v>11510.849662368</v>
      </c>
      <c r="I433">
        <f t="shared" si="109"/>
        <v>75544.493718287995</v>
      </c>
      <c r="J433">
        <f t="shared" si="110"/>
        <v>5611.4711729159999</v>
      </c>
      <c r="K433">
        <f t="shared" si="111"/>
        <v>14928.302073048</v>
      </c>
      <c r="L433">
        <f t="shared" si="112"/>
        <v>6499.5885145799994</v>
      </c>
      <c r="M433" s="180">
        <f t="shared" si="113"/>
        <v>-4.9022645134064267E-4</v>
      </c>
      <c r="N433" s="178">
        <f t="shared" si="114"/>
        <v>-4.7069273140122811E-3</v>
      </c>
      <c r="O433" s="178">
        <f t="shared" si="115"/>
        <v>-8.7515924992704231E-4</v>
      </c>
      <c r="P433" s="178">
        <f t="shared" si="116"/>
        <v>-1.0009005190396134E-2</v>
      </c>
      <c r="Q433" s="179">
        <f t="shared" si="117"/>
        <v>-6.3176059214133558E-3</v>
      </c>
      <c r="R433" s="187">
        <f t="shared" si="118"/>
        <v>-4.9010630998675645E-4</v>
      </c>
      <c r="S433" s="187">
        <f t="shared" si="119"/>
        <v>-4.6958670916679972E-3</v>
      </c>
      <c r="T433" s="187">
        <f t="shared" si="120"/>
        <v>-8.7477640976086073E-4</v>
      </c>
      <c r="U433" s="187">
        <f t="shared" si="121"/>
        <v>-9.9590817979433068E-3</v>
      </c>
      <c r="V433" s="187">
        <f t="shared" si="122"/>
        <v>-6.2976918077006817E-3</v>
      </c>
      <c r="W433" s="188">
        <f t="shared" si="123"/>
        <v>-4.4635046834119209E-3</v>
      </c>
    </row>
    <row r="434" spans="1:23" x14ac:dyDescent="0.2">
      <c r="A434" s="186">
        <v>43019</v>
      </c>
      <c r="B434">
        <v>151.04861500000001</v>
      </c>
      <c r="C434">
        <v>995</v>
      </c>
      <c r="D434">
        <v>73.454505999999995</v>
      </c>
      <c r="E434">
        <v>194.949997</v>
      </c>
      <c r="F434">
        <v>84.786957000000001</v>
      </c>
      <c r="G434" s="86">
        <v>76.441999999999993</v>
      </c>
      <c r="H434">
        <f t="shared" si="108"/>
        <v>11546.45822783</v>
      </c>
      <c r="I434">
        <f t="shared" si="109"/>
        <v>76059.789999999994</v>
      </c>
      <c r="J434">
        <f t="shared" si="110"/>
        <v>5615.0093476519987</v>
      </c>
      <c r="K434">
        <f t="shared" si="111"/>
        <v>14902.367670673999</v>
      </c>
      <c r="L434">
        <f t="shared" si="112"/>
        <v>6481.2845669939998</v>
      </c>
      <c r="M434" s="180">
        <f t="shared" si="113"/>
        <v>3.0887034983133471E-3</v>
      </c>
      <c r="N434" s="178">
        <f t="shared" si="114"/>
        <v>6.7979380724142915E-3</v>
      </c>
      <c r="O434" s="178">
        <f t="shared" si="115"/>
        <v>6.3032663650253477E-4</v>
      </c>
      <c r="P434" s="178">
        <f t="shared" si="116"/>
        <v>-1.7387748334746866E-3</v>
      </c>
      <c r="Q434" s="179">
        <f t="shared" si="117"/>
        <v>-2.8201430831700717E-3</v>
      </c>
      <c r="R434" s="187">
        <f t="shared" si="118"/>
        <v>3.0934784578425948E-3</v>
      </c>
      <c r="S434" s="187">
        <f t="shared" si="119"/>
        <v>6.8210965002106373E-3</v>
      </c>
      <c r="T434" s="187">
        <f t="shared" si="120"/>
        <v>6.3052533408279544E-4</v>
      </c>
      <c r="U434" s="187">
        <f t="shared" si="121"/>
        <v>-1.7372640402838649E-3</v>
      </c>
      <c r="V434" s="187">
        <f t="shared" si="122"/>
        <v>-2.8161702152282157E-3</v>
      </c>
      <c r="W434" s="188">
        <f t="shared" si="123"/>
        <v>1.1983332073247897E-3</v>
      </c>
    </row>
    <row r="435" spans="1:23" x14ac:dyDescent="0.2">
      <c r="A435" s="186">
        <v>43020</v>
      </c>
      <c r="B435">
        <v>150.51795999999999</v>
      </c>
      <c r="C435">
        <v>1000.929993</v>
      </c>
      <c r="D435">
        <v>74.127335000000002</v>
      </c>
      <c r="E435">
        <v>195.86000100000001</v>
      </c>
      <c r="F435">
        <v>85.42662</v>
      </c>
      <c r="G435" s="86">
        <v>76.561000000000007</v>
      </c>
      <c r="H435">
        <f t="shared" si="108"/>
        <v>11523.805535560001</v>
      </c>
      <c r="I435">
        <f t="shared" si="109"/>
        <v>76632.201194073001</v>
      </c>
      <c r="J435">
        <f t="shared" si="110"/>
        <v>5675.262894935001</v>
      </c>
      <c r="K435">
        <f t="shared" si="111"/>
        <v>14995.237536561002</v>
      </c>
      <c r="L435">
        <f t="shared" si="112"/>
        <v>6540.3474538200007</v>
      </c>
      <c r="M435" s="180">
        <f t="shared" si="113"/>
        <v>-1.9638006554550539E-3</v>
      </c>
      <c r="N435" s="178">
        <f t="shared" si="114"/>
        <v>7.4976280166980406E-3</v>
      </c>
      <c r="O435" s="178">
        <f t="shared" si="115"/>
        <v>1.0673634439768995E-2</v>
      </c>
      <c r="P435" s="178">
        <f t="shared" si="116"/>
        <v>6.2125487270090155E-3</v>
      </c>
      <c r="Q435" s="179">
        <f t="shared" si="117"/>
        <v>9.0715651879890238E-3</v>
      </c>
      <c r="R435" s="187">
        <f t="shared" si="118"/>
        <v>-1.9618736605655049E-3</v>
      </c>
      <c r="S435" s="187">
        <f t="shared" si="119"/>
        <v>7.5258056073124477E-3</v>
      </c>
      <c r="T435" s="187">
        <f t="shared" si="120"/>
        <v>1.0730800886056975E-2</v>
      </c>
      <c r="U435" s="187">
        <f t="shared" si="121"/>
        <v>6.2318866330052895E-3</v>
      </c>
      <c r="V435" s="187">
        <f t="shared" si="122"/>
        <v>9.1128365396543863E-3</v>
      </c>
      <c r="W435" s="188">
        <f t="shared" si="123"/>
        <v>6.3278912010927193E-3</v>
      </c>
    </row>
    <row r="436" spans="1:23" x14ac:dyDescent="0.2">
      <c r="A436" s="186">
        <v>43021</v>
      </c>
      <c r="B436">
        <v>151.47316000000001</v>
      </c>
      <c r="C436">
        <v>1002.940002</v>
      </c>
      <c r="D436">
        <v>74.482979</v>
      </c>
      <c r="E436">
        <v>199.490005</v>
      </c>
      <c r="F436">
        <v>86.251677999999998</v>
      </c>
      <c r="G436" s="86">
        <v>75.965999999999994</v>
      </c>
      <c r="H436">
        <f t="shared" si="108"/>
        <v>11506.81007256</v>
      </c>
      <c r="I436">
        <f t="shared" si="109"/>
        <v>76189.340191932002</v>
      </c>
      <c r="J436">
        <f t="shared" si="110"/>
        <v>5658.173982714</v>
      </c>
      <c r="K436">
        <f t="shared" si="111"/>
        <v>15154.457719829999</v>
      </c>
      <c r="L436">
        <f t="shared" si="112"/>
        <v>6552.1949709479995</v>
      </c>
      <c r="M436" s="180">
        <f t="shared" si="113"/>
        <v>-1.4759020231393217E-3</v>
      </c>
      <c r="N436" s="178">
        <f t="shared" si="114"/>
        <v>-5.7958091224226353E-3</v>
      </c>
      <c r="O436" s="178">
        <f t="shared" si="115"/>
        <v>-3.0156651254808564E-3</v>
      </c>
      <c r="P436" s="178">
        <f t="shared" si="116"/>
        <v>1.05620744816781E-2</v>
      </c>
      <c r="Q436" s="179">
        <f t="shared" si="117"/>
        <v>1.809812025414629E-3</v>
      </c>
      <c r="R436" s="187">
        <f t="shared" si="118"/>
        <v>-1.4748134153736579E-3</v>
      </c>
      <c r="S436" s="187">
        <f t="shared" si="119"/>
        <v>-5.7790458219964458E-3</v>
      </c>
      <c r="T436" s="187">
        <f t="shared" si="120"/>
        <v>-3.0111225748242153E-3</v>
      </c>
      <c r="U436" s="187">
        <f t="shared" si="121"/>
        <v>1.0618050089622822E-2</v>
      </c>
      <c r="V436" s="187">
        <f t="shared" si="122"/>
        <v>1.811450723627696E-3</v>
      </c>
      <c r="W436" s="188">
        <f t="shared" si="123"/>
        <v>4.3290380021123983E-4</v>
      </c>
    </row>
    <row r="437" spans="1:23" x14ac:dyDescent="0.2">
      <c r="A437" s="186">
        <v>43024</v>
      </c>
      <c r="B437">
        <v>154.26159699999999</v>
      </c>
      <c r="C437">
        <v>1006.340027</v>
      </c>
      <c r="D437">
        <v>74.636780000000002</v>
      </c>
      <c r="E437">
        <v>202.679993</v>
      </c>
      <c r="F437">
        <v>86.344391000000002</v>
      </c>
      <c r="G437" s="86">
        <v>75.905000000000001</v>
      </c>
      <c r="H437">
        <f t="shared" si="108"/>
        <v>11709.226520284999</v>
      </c>
      <c r="I437">
        <f t="shared" si="109"/>
        <v>76386.239749435001</v>
      </c>
      <c r="J437">
        <f t="shared" si="110"/>
        <v>5665.3047858999998</v>
      </c>
      <c r="K437">
        <f t="shared" si="111"/>
        <v>15384.424868665001</v>
      </c>
      <c r="L437">
        <f t="shared" si="112"/>
        <v>6553.9709988550003</v>
      </c>
      <c r="M437" s="180">
        <f t="shared" si="113"/>
        <v>1.7438082183878177E-2</v>
      </c>
      <c r="N437" s="178">
        <f t="shared" si="114"/>
        <v>2.5810115469918869E-3</v>
      </c>
      <c r="O437" s="178">
        <f t="shared" si="115"/>
        <v>1.259472336077415E-3</v>
      </c>
      <c r="P437" s="178">
        <f t="shared" si="116"/>
        <v>1.5060897864782303E-2</v>
      </c>
      <c r="Q437" s="179">
        <f t="shared" si="117"/>
        <v>2.7102173464971929E-4</v>
      </c>
      <c r="R437" s="187">
        <f t="shared" si="118"/>
        <v>1.7591013186851592E-2</v>
      </c>
      <c r="S437" s="187">
        <f t="shared" si="119"/>
        <v>2.5843452247647763E-3</v>
      </c>
      <c r="T437" s="187">
        <f t="shared" si="120"/>
        <v>1.2602658044423556E-3</v>
      </c>
      <c r="U437" s="187">
        <f t="shared" si="121"/>
        <v>1.5174884716203563E-2</v>
      </c>
      <c r="V437" s="187">
        <f t="shared" si="122"/>
        <v>2.7105846435821027E-4</v>
      </c>
      <c r="W437" s="188">
        <f t="shared" si="123"/>
        <v>7.3763134793241002E-3</v>
      </c>
    </row>
    <row r="438" spans="1:23" x14ac:dyDescent="0.2">
      <c r="A438" s="186">
        <v>43025</v>
      </c>
      <c r="B438">
        <v>154.83085600000001</v>
      </c>
      <c r="C438">
        <v>1009.130005</v>
      </c>
      <c r="D438">
        <v>74.579109000000003</v>
      </c>
      <c r="E438">
        <v>199.479996</v>
      </c>
      <c r="F438">
        <v>86.029182000000006</v>
      </c>
      <c r="G438" s="86">
        <v>75.632000000000005</v>
      </c>
      <c r="H438">
        <f t="shared" si="108"/>
        <v>11710.167300992001</v>
      </c>
      <c r="I438">
        <f t="shared" si="109"/>
        <v>76322.52053816001</v>
      </c>
      <c r="J438">
        <f t="shared" si="110"/>
        <v>5640.5671718880003</v>
      </c>
      <c r="K438">
        <f t="shared" si="111"/>
        <v>15087.071057472001</v>
      </c>
      <c r="L438">
        <f t="shared" si="112"/>
        <v>6506.5590930240005</v>
      </c>
      <c r="M438" s="180">
        <f t="shared" si="113"/>
        <v>8.0342020351830827E-5</v>
      </c>
      <c r="N438" s="178">
        <f t="shared" si="114"/>
        <v>-8.3451944541945375E-4</v>
      </c>
      <c r="O438" s="178">
        <f t="shared" si="115"/>
        <v>-4.3760717583686912E-3</v>
      </c>
      <c r="P438" s="178">
        <f t="shared" si="116"/>
        <v>-1.9517469778518724E-2</v>
      </c>
      <c r="Q438" s="179">
        <f t="shared" si="117"/>
        <v>-7.2603659676274811E-3</v>
      </c>
      <c r="R438" s="187">
        <f t="shared" si="118"/>
        <v>8.0345247858359722E-5</v>
      </c>
      <c r="S438" s="187">
        <f t="shared" si="119"/>
        <v>-8.3417133090992498E-4</v>
      </c>
      <c r="T438" s="187">
        <f t="shared" si="120"/>
        <v>-4.3665107080500488E-3</v>
      </c>
      <c r="U438" s="187">
        <f t="shared" si="121"/>
        <v>-1.9328237079479622E-2</v>
      </c>
      <c r="V438" s="187">
        <f t="shared" si="122"/>
        <v>-7.2340731808674154E-3</v>
      </c>
      <c r="W438" s="188">
        <f t="shared" si="123"/>
        <v>-6.3365294102897306E-3</v>
      </c>
    </row>
    <row r="439" spans="1:23" x14ac:dyDescent="0.2">
      <c r="A439" s="186">
        <v>43026</v>
      </c>
      <c r="B439">
        <v>154.145813</v>
      </c>
      <c r="C439">
        <v>997</v>
      </c>
      <c r="D439">
        <v>74.598327999999995</v>
      </c>
      <c r="E439">
        <v>195.53999300000001</v>
      </c>
      <c r="F439">
        <v>86.001380999999995</v>
      </c>
      <c r="G439" s="86">
        <v>75.876999999999995</v>
      </c>
      <c r="H439">
        <f t="shared" si="108"/>
        <v>11696.121853000999</v>
      </c>
      <c r="I439">
        <f t="shared" si="109"/>
        <v>75649.368999999992</v>
      </c>
      <c r="J439">
        <f t="shared" si="110"/>
        <v>5660.297333655999</v>
      </c>
      <c r="K439">
        <f t="shared" si="111"/>
        <v>14836.988048861</v>
      </c>
      <c r="L439">
        <f t="shared" si="112"/>
        <v>6525.5267861369994</v>
      </c>
      <c r="M439" s="180">
        <f t="shared" si="113"/>
        <v>-1.2001432251350266E-3</v>
      </c>
      <c r="N439" s="178">
        <f t="shared" si="114"/>
        <v>-8.8589533586795038E-3</v>
      </c>
      <c r="O439" s="178">
        <f t="shared" si="115"/>
        <v>3.491800437968469E-3</v>
      </c>
      <c r="P439" s="178">
        <f t="shared" si="116"/>
        <v>-1.67149002218503E-2</v>
      </c>
      <c r="Q439" s="179">
        <f t="shared" si="117"/>
        <v>2.9109241118273088E-3</v>
      </c>
      <c r="R439" s="187">
        <f t="shared" si="118"/>
        <v>-1.1994233412713404E-3</v>
      </c>
      <c r="S439" s="187">
        <f t="shared" si="119"/>
        <v>-8.8198284518585003E-3</v>
      </c>
      <c r="T439" s="187">
        <f t="shared" si="120"/>
        <v>3.4979038750449997E-3</v>
      </c>
      <c r="U439" s="187">
        <f t="shared" si="121"/>
        <v>-1.6575981359028998E-2</v>
      </c>
      <c r="V439" s="187">
        <f t="shared" si="122"/>
        <v>2.9151649653555052E-3</v>
      </c>
      <c r="W439" s="188">
        <f t="shared" si="123"/>
        <v>-4.0364328623516662E-3</v>
      </c>
    </row>
    <row r="440" spans="1:23" x14ac:dyDescent="0.2">
      <c r="A440" s="186">
        <v>43027</v>
      </c>
      <c r="B440">
        <v>150.498627</v>
      </c>
      <c r="C440">
        <v>986.60998500000005</v>
      </c>
      <c r="D440">
        <v>74.886696000000001</v>
      </c>
      <c r="E440">
        <v>195.13000500000001</v>
      </c>
      <c r="F440">
        <v>85.543357999999998</v>
      </c>
      <c r="G440" s="86">
        <v>75.369</v>
      </c>
      <c r="H440">
        <f t="shared" si="108"/>
        <v>11342.931018363</v>
      </c>
      <c r="I440">
        <f t="shared" si="109"/>
        <v>74359.807959465004</v>
      </c>
      <c r="J440">
        <f t="shared" si="110"/>
        <v>5644.1353908239998</v>
      </c>
      <c r="K440">
        <f t="shared" si="111"/>
        <v>14706.753346845</v>
      </c>
      <c r="L440">
        <f t="shared" si="112"/>
        <v>6447.3173491019998</v>
      </c>
      <c r="M440" s="180">
        <f t="shared" si="113"/>
        <v>-3.0662589170906248E-2</v>
      </c>
      <c r="N440" s="178">
        <f t="shared" si="114"/>
        <v>-1.7193518883856337E-2</v>
      </c>
      <c r="O440" s="178">
        <f t="shared" si="115"/>
        <v>-2.8594011283563387E-3</v>
      </c>
      <c r="P440" s="178">
        <f t="shared" si="116"/>
        <v>-8.8164558350732024E-3</v>
      </c>
      <c r="Q440" s="179">
        <f t="shared" si="117"/>
        <v>-1.205755403437336E-2</v>
      </c>
      <c r="R440" s="187">
        <f t="shared" si="118"/>
        <v>-3.0197260175378281E-2</v>
      </c>
      <c r="S440" s="187">
        <f t="shared" si="119"/>
        <v>-1.704655382565038E-2</v>
      </c>
      <c r="T440" s="187">
        <f t="shared" si="120"/>
        <v>-2.8553169346600521E-3</v>
      </c>
      <c r="U440" s="187">
        <f t="shared" si="121"/>
        <v>-8.777704854052059E-3</v>
      </c>
      <c r="V440" s="187">
        <f t="shared" si="122"/>
        <v>-1.1985153014948891E-2</v>
      </c>
      <c r="W440" s="188">
        <f t="shared" si="123"/>
        <v>-1.4172397760937934E-2</v>
      </c>
    </row>
    <row r="441" spans="1:23" x14ac:dyDescent="0.2">
      <c r="A441" s="186">
        <v>43028</v>
      </c>
      <c r="B441">
        <v>150.75914</v>
      </c>
      <c r="C441">
        <v>982.90997300000004</v>
      </c>
      <c r="D441">
        <v>75.751769999999993</v>
      </c>
      <c r="E441">
        <v>194.16000399999999</v>
      </c>
      <c r="F441">
        <v>82.423858999999993</v>
      </c>
      <c r="G441" s="86">
        <v>75.813999999999993</v>
      </c>
      <c r="H441">
        <f t="shared" si="108"/>
        <v>11429.653439959999</v>
      </c>
      <c r="I441">
        <f t="shared" si="109"/>
        <v>74518.336693021993</v>
      </c>
      <c r="J441">
        <f t="shared" si="110"/>
        <v>5743.0446907799987</v>
      </c>
      <c r="K441">
        <f t="shared" si="111"/>
        <v>14720.046543255998</v>
      </c>
      <c r="L441">
        <f t="shared" si="112"/>
        <v>6248.882446225999</v>
      </c>
      <c r="M441" s="180">
        <f t="shared" si="113"/>
        <v>7.6164250030944739E-3</v>
      </c>
      <c r="N441" s="178">
        <f t="shared" si="114"/>
        <v>2.1296449367070513E-3</v>
      </c>
      <c r="O441" s="178">
        <f t="shared" si="115"/>
        <v>1.7372481479910787E-2</v>
      </c>
      <c r="P441" s="178">
        <f t="shared" si="116"/>
        <v>9.03475564103243E-4</v>
      </c>
      <c r="Q441" s="179">
        <f t="shared" si="117"/>
        <v>-3.1261490266889895E-2</v>
      </c>
      <c r="R441" s="187">
        <f t="shared" si="118"/>
        <v>7.6455037464834954E-3</v>
      </c>
      <c r="S441" s="187">
        <f t="shared" si="119"/>
        <v>2.1319142411368982E-3</v>
      </c>
      <c r="T441" s="187">
        <f t="shared" si="120"/>
        <v>1.7524260689564874E-2</v>
      </c>
      <c r="U441" s="187">
        <f t="shared" si="121"/>
        <v>9.0388382109157393E-4</v>
      </c>
      <c r="V441" s="187">
        <f t="shared" si="122"/>
        <v>-3.0777902208216766E-2</v>
      </c>
      <c r="W441" s="188">
        <f t="shared" si="123"/>
        <v>-5.1446794198798523E-4</v>
      </c>
    </row>
    <row r="442" spans="1:23" x14ac:dyDescent="0.2">
      <c r="A442" s="186">
        <v>43031</v>
      </c>
      <c r="B442">
        <v>150.68197599999999</v>
      </c>
      <c r="C442">
        <v>966.29998799999998</v>
      </c>
      <c r="D442">
        <v>75.770988000000003</v>
      </c>
      <c r="E442">
        <v>192.470001</v>
      </c>
      <c r="F442">
        <v>81.536574999999999</v>
      </c>
      <c r="G442" s="86">
        <v>75.875</v>
      </c>
      <c r="H442">
        <f t="shared" si="108"/>
        <v>11432.994928999999</v>
      </c>
      <c r="I442">
        <f t="shared" si="109"/>
        <v>73318.011589500005</v>
      </c>
      <c r="J442">
        <f t="shared" si="110"/>
        <v>5749.1237145000005</v>
      </c>
      <c r="K442">
        <f t="shared" si="111"/>
        <v>14603.661325875</v>
      </c>
      <c r="L442">
        <f t="shared" si="112"/>
        <v>6186.5876281250003</v>
      </c>
      <c r="M442" s="180">
        <f t="shared" si="113"/>
        <v>2.9230988552752266E-4</v>
      </c>
      <c r="N442" s="178">
        <f t="shared" si="114"/>
        <v>-1.6238922223861408E-2</v>
      </c>
      <c r="O442" s="178">
        <f t="shared" si="115"/>
        <v>1.0579420824010841E-3</v>
      </c>
      <c r="P442" s="178">
        <f t="shared" si="116"/>
        <v>-7.9380021815368459E-3</v>
      </c>
      <c r="Q442" s="179">
        <f t="shared" si="117"/>
        <v>-1.001897617431678E-2</v>
      </c>
      <c r="R442" s="187">
        <f t="shared" si="118"/>
        <v>2.923526122251032E-4</v>
      </c>
      <c r="S442" s="187">
        <f t="shared" si="119"/>
        <v>-1.6107781745944252E-2</v>
      </c>
      <c r="T442" s="187">
        <f t="shared" si="120"/>
        <v>1.0585019005269283E-3</v>
      </c>
      <c r="U442" s="187">
        <f t="shared" si="121"/>
        <v>-7.9065794417830376E-3</v>
      </c>
      <c r="V442" s="187">
        <f t="shared" si="122"/>
        <v>-9.9689534308045145E-3</v>
      </c>
      <c r="W442" s="188">
        <f t="shared" si="123"/>
        <v>-6.5264920211559555E-3</v>
      </c>
    </row>
    <row r="443" spans="1:23" x14ac:dyDescent="0.2">
      <c r="A443" s="186">
        <v>43032</v>
      </c>
      <c r="B443">
        <v>151.57926900000001</v>
      </c>
      <c r="C443">
        <v>975.90002400000003</v>
      </c>
      <c r="D443">
        <v>75.799819999999997</v>
      </c>
      <c r="E443">
        <v>196.020004</v>
      </c>
      <c r="F443">
        <v>81.237701000000001</v>
      </c>
      <c r="G443" s="86">
        <v>75.718000000000004</v>
      </c>
      <c r="H443">
        <f t="shared" si="108"/>
        <v>11477.279090142001</v>
      </c>
      <c r="I443">
        <f t="shared" si="109"/>
        <v>73893.198017232004</v>
      </c>
      <c r="J443">
        <f t="shared" si="110"/>
        <v>5739.4107707599997</v>
      </c>
      <c r="K443">
        <f t="shared" si="111"/>
        <v>14842.242662872</v>
      </c>
      <c r="L443">
        <f t="shared" si="112"/>
        <v>6151.1562443180001</v>
      </c>
      <c r="M443" s="180">
        <f t="shared" si="113"/>
        <v>3.8658827264486644E-3</v>
      </c>
      <c r="N443" s="178">
        <f t="shared" si="114"/>
        <v>7.8144776650692603E-3</v>
      </c>
      <c r="O443" s="178">
        <f t="shared" si="115"/>
        <v>-1.690893832746068E-3</v>
      </c>
      <c r="P443" s="178">
        <f t="shared" si="116"/>
        <v>1.6205076136196785E-2</v>
      </c>
      <c r="Q443" s="179">
        <f t="shared" si="117"/>
        <v>-5.7435916285234392E-3</v>
      </c>
      <c r="R443" s="187">
        <f t="shared" si="118"/>
        <v>3.8733648896908941E-3</v>
      </c>
      <c r="S443" s="187">
        <f t="shared" si="119"/>
        <v>7.8450903845075325E-3</v>
      </c>
      <c r="T443" s="187">
        <f t="shared" si="120"/>
        <v>-1.6894650771740337E-3</v>
      </c>
      <c r="U443" s="187">
        <f t="shared" si="121"/>
        <v>1.6337090519504029E-2</v>
      </c>
      <c r="V443" s="187">
        <f t="shared" si="122"/>
        <v>-5.7271287399090097E-3</v>
      </c>
      <c r="W443" s="188">
        <f t="shared" si="123"/>
        <v>4.1277903953238822E-3</v>
      </c>
    </row>
    <row r="444" spans="1:23" x14ac:dyDescent="0.2">
      <c r="A444" s="186">
        <v>43033</v>
      </c>
      <c r="B444">
        <v>150.91352800000001</v>
      </c>
      <c r="C444">
        <v>972.90997300000004</v>
      </c>
      <c r="D444">
        <v>75.578757999999993</v>
      </c>
      <c r="E444">
        <v>193.770004</v>
      </c>
      <c r="F444">
        <v>81.125632999999993</v>
      </c>
      <c r="G444" s="86">
        <v>76.613</v>
      </c>
      <c r="H444">
        <f t="shared" si="108"/>
        <v>11561.938120664001</v>
      </c>
      <c r="I444">
        <f t="shared" si="109"/>
        <v>74537.551761449009</v>
      </c>
      <c r="J444">
        <f t="shared" si="110"/>
        <v>5790.3153866539997</v>
      </c>
      <c r="K444">
        <f t="shared" si="111"/>
        <v>14845.301316452</v>
      </c>
      <c r="L444">
        <f t="shared" si="112"/>
        <v>6215.2781210289995</v>
      </c>
      <c r="M444" s="180">
        <f t="shared" si="113"/>
        <v>7.3491569426148429E-3</v>
      </c>
      <c r="N444" s="178">
        <f t="shared" si="114"/>
        <v>8.6822682346319579E-3</v>
      </c>
      <c r="O444" s="178">
        <f t="shared" si="115"/>
        <v>8.8302091415379726E-3</v>
      </c>
      <c r="P444" s="178">
        <f t="shared" si="116"/>
        <v>2.0605635770692691E-4</v>
      </c>
      <c r="Q444" s="179">
        <f t="shared" si="117"/>
        <v>1.0370402572399996E-2</v>
      </c>
      <c r="R444" s="187">
        <f t="shared" si="118"/>
        <v>7.3762282730159088E-3</v>
      </c>
      <c r="S444" s="187">
        <f t="shared" si="119"/>
        <v>8.7200684434681139E-3</v>
      </c>
      <c r="T444" s="187">
        <f t="shared" si="120"/>
        <v>8.869310444434236E-3</v>
      </c>
      <c r="U444" s="187">
        <f t="shared" si="121"/>
        <v>2.0607758877643344E-4</v>
      </c>
      <c r="V444" s="187">
        <f t="shared" si="122"/>
        <v>1.0424361561329332E-2</v>
      </c>
      <c r="W444" s="188">
        <f t="shared" si="123"/>
        <v>7.1192092622048044E-3</v>
      </c>
    </row>
    <row r="445" spans="1:23" x14ac:dyDescent="0.2">
      <c r="A445" s="186">
        <v>43034</v>
      </c>
      <c r="B445">
        <v>151.87835699999999</v>
      </c>
      <c r="C445">
        <v>972.42999299999997</v>
      </c>
      <c r="D445">
        <v>75.703697000000005</v>
      </c>
      <c r="E445">
        <v>195.21000699999999</v>
      </c>
      <c r="F445">
        <v>81.723381000000003</v>
      </c>
      <c r="G445" s="86">
        <v>76.126000000000005</v>
      </c>
      <c r="H445">
        <f t="shared" si="108"/>
        <v>11561.891804982</v>
      </c>
      <c r="I445">
        <f t="shared" si="109"/>
        <v>74027.205647117997</v>
      </c>
      <c r="J445">
        <f t="shared" si="110"/>
        <v>5763.0196378220007</v>
      </c>
      <c r="K445">
        <f t="shared" si="111"/>
        <v>14860.556992882</v>
      </c>
      <c r="L445">
        <f t="shared" si="112"/>
        <v>6221.2741020060002</v>
      </c>
      <c r="M445" s="180">
        <f t="shared" si="113"/>
        <v>-4.0058832943691766E-6</v>
      </c>
      <c r="N445" s="178">
        <f t="shared" si="114"/>
        <v>-6.8703793642951204E-3</v>
      </c>
      <c r="O445" s="178">
        <f t="shared" si="115"/>
        <v>-4.7251810080694246E-3</v>
      </c>
      <c r="P445" s="178">
        <f t="shared" si="116"/>
        <v>1.0271157703861803E-3</v>
      </c>
      <c r="Q445" s="179">
        <f t="shared" si="117"/>
        <v>9.642513992701888E-4</v>
      </c>
      <c r="R445" s="187">
        <f t="shared" si="118"/>
        <v>-4.0058752708415293E-6</v>
      </c>
      <c r="S445" s="187">
        <f t="shared" si="119"/>
        <v>-6.8468322646862752E-3</v>
      </c>
      <c r="T445" s="187">
        <f t="shared" si="120"/>
        <v>-4.714034902988609E-3</v>
      </c>
      <c r="U445" s="187">
        <f t="shared" si="121"/>
        <v>1.0276434344309257E-3</v>
      </c>
      <c r="V445" s="187">
        <f t="shared" si="122"/>
        <v>9.6471643911053722E-4</v>
      </c>
      <c r="W445" s="188">
        <f t="shared" si="123"/>
        <v>-1.914502633880853E-3</v>
      </c>
    </row>
    <row r="446" spans="1:23" x14ac:dyDescent="0.2">
      <c r="A446" s="186">
        <v>43035</v>
      </c>
      <c r="B446">
        <v>157.32015999999999</v>
      </c>
      <c r="C446">
        <v>1100.9499510000001</v>
      </c>
      <c r="D446">
        <v>80.557732000000001</v>
      </c>
      <c r="E446">
        <v>199.53999300000001</v>
      </c>
      <c r="F446">
        <v>81.293739000000002</v>
      </c>
      <c r="G446" s="86">
        <v>76.263999999999996</v>
      </c>
      <c r="H446">
        <f t="shared" si="108"/>
        <v>11997.864682239999</v>
      </c>
      <c r="I446">
        <f t="shared" si="109"/>
        <v>83962.847063063993</v>
      </c>
      <c r="J446">
        <f t="shared" si="110"/>
        <v>6143.6548732479996</v>
      </c>
      <c r="K446">
        <f t="shared" si="111"/>
        <v>15217.718026152001</v>
      </c>
      <c r="L446">
        <f t="shared" si="112"/>
        <v>6199.7857110959994</v>
      </c>
      <c r="M446" s="180">
        <f t="shared" si="113"/>
        <v>3.7014190002698046E-2</v>
      </c>
      <c r="N446" s="178">
        <f t="shared" si="114"/>
        <v>0.12594173461322611</v>
      </c>
      <c r="O446" s="178">
        <f t="shared" si="115"/>
        <v>6.3958241275606786E-2</v>
      </c>
      <c r="P446" s="178">
        <f t="shared" si="116"/>
        <v>2.3749887329352282E-2</v>
      </c>
      <c r="Q446" s="179">
        <f t="shared" si="117"/>
        <v>-3.4599965978463535E-3</v>
      </c>
      <c r="R446" s="187">
        <f t="shared" si="118"/>
        <v>3.7707745809395857E-2</v>
      </c>
      <c r="S446" s="187">
        <f t="shared" si="119"/>
        <v>0.13421608081910366</v>
      </c>
      <c r="T446" s="187">
        <f t="shared" si="120"/>
        <v>6.6047881032355996E-2</v>
      </c>
      <c r="U446" s="187">
        <f t="shared" si="121"/>
        <v>2.4034161938955273E-2</v>
      </c>
      <c r="V446" s="187">
        <f t="shared" si="122"/>
        <v>-3.4540177072526117E-3</v>
      </c>
      <c r="W446" s="188">
        <f t="shared" si="123"/>
        <v>5.1710370378511644E-2</v>
      </c>
    </row>
    <row r="447" spans="1:23" x14ac:dyDescent="0.2">
      <c r="A447" s="186">
        <v>43038</v>
      </c>
      <c r="B447">
        <v>160.86123699999999</v>
      </c>
      <c r="C447">
        <v>1110.849976</v>
      </c>
      <c r="D447">
        <v>80.634636</v>
      </c>
      <c r="E447">
        <v>198.36999499999999</v>
      </c>
      <c r="F447">
        <v>80.574569999999994</v>
      </c>
      <c r="G447" s="86">
        <v>76.581999999999994</v>
      </c>
      <c r="H447">
        <f t="shared" si="108"/>
        <v>12319.075251933999</v>
      </c>
      <c r="I447">
        <f t="shared" si="109"/>
        <v>85071.112862031994</v>
      </c>
      <c r="J447">
        <f t="shared" si="110"/>
        <v>6175.1616941519997</v>
      </c>
      <c r="K447">
        <f t="shared" si="111"/>
        <v>15191.570957089998</v>
      </c>
      <c r="L447">
        <f t="shared" si="112"/>
        <v>6170.5617197399988</v>
      </c>
      <c r="M447" s="180">
        <f t="shared" si="113"/>
        <v>2.642020376096051E-2</v>
      </c>
      <c r="N447" s="178">
        <f t="shared" si="114"/>
        <v>1.3113124490623129E-2</v>
      </c>
      <c r="O447" s="178">
        <f t="shared" si="115"/>
        <v>5.1152461653334045E-3</v>
      </c>
      <c r="P447" s="178">
        <f t="shared" si="116"/>
        <v>-1.7196768737416485E-3</v>
      </c>
      <c r="Q447" s="179">
        <f t="shared" si="117"/>
        <v>-4.7248544774266387E-3</v>
      </c>
      <c r="R447" s="187">
        <f t="shared" si="118"/>
        <v>2.6772311423838284E-2</v>
      </c>
      <c r="S447" s="187">
        <f t="shared" si="119"/>
        <v>1.3199478551931298E-2</v>
      </c>
      <c r="T447" s="187">
        <f t="shared" si="120"/>
        <v>5.1283513729252122E-3</v>
      </c>
      <c r="U447" s="187">
        <f t="shared" si="121"/>
        <v>-1.7181990766991664E-3</v>
      </c>
      <c r="V447" s="187">
        <f t="shared" si="122"/>
        <v>-4.7137099115695724E-3</v>
      </c>
      <c r="W447" s="188">
        <f t="shared" si="123"/>
        <v>7.7336464720852115E-3</v>
      </c>
    </row>
    <row r="448" spans="1:23" x14ac:dyDescent="0.2">
      <c r="A448" s="186">
        <v>43039</v>
      </c>
      <c r="B448">
        <v>163.09967</v>
      </c>
      <c r="C448">
        <v>1105.280029</v>
      </c>
      <c r="D448">
        <v>79.952186999999995</v>
      </c>
      <c r="E448">
        <v>196.429993</v>
      </c>
      <c r="F448">
        <v>80.639945999999995</v>
      </c>
      <c r="G448" s="86">
        <v>77.495999999999995</v>
      </c>
      <c r="H448">
        <f t="shared" si="108"/>
        <v>12639.57202632</v>
      </c>
      <c r="I448">
        <f t="shared" si="109"/>
        <v>85654.781127383991</v>
      </c>
      <c r="J448">
        <f t="shared" si="110"/>
        <v>6195.9746837519988</v>
      </c>
      <c r="K448">
        <f t="shared" si="111"/>
        <v>15222.538737527999</v>
      </c>
      <c r="L448">
        <f t="shared" si="112"/>
        <v>6249.2732552159996</v>
      </c>
      <c r="M448" s="180">
        <f t="shared" si="113"/>
        <v>2.5683634899744276E-2</v>
      </c>
      <c r="N448" s="178">
        <f t="shared" si="114"/>
        <v>6.8375162743609585E-3</v>
      </c>
      <c r="O448" s="178">
        <f t="shared" si="115"/>
        <v>3.3647691854169774E-3</v>
      </c>
      <c r="P448" s="178">
        <f t="shared" si="116"/>
        <v>2.0364095119531815E-3</v>
      </c>
      <c r="Q448" s="179">
        <f t="shared" si="117"/>
        <v>1.2675303572060967E-2</v>
      </c>
      <c r="R448" s="187">
        <f t="shared" si="118"/>
        <v>2.601630137259581E-2</v>
      </c>
      <c r="S448" s="187">
        <f t="shared" si="119"/>
        <v>6.8609454574620121E-3</v>
      </c>
      <c r="T448" s="187">
        <f t="shared" si="120"/>
        <v>3.3704363757323863E-3</v>
      </c>
      <c r="U448" s="187">
        <f t="shared" si="121"/>
        <v>2.0384844020063589E-3</v>
      </c>
      <c r="V448" s="187">
        <f t="shared" si="122"/>
        <v>1.2755975720038233E-2</v>
      </c>
      <c r="W448" s="188">
        <f t="shared" si="123"/>
        <v>1.0208428665566961E-2</v>
      </c>
    </row>
    <row r="449" spans="1:23" x14ac:dyDescent="0.2">
      <c r="A449" s="186">
        <v>43040</v>
      </c>
      <c r="B449">
        <v>161.02525299999999</v>
      </c>
      <c r="C449">
        <v>1103.6800539999999</v>
      </c>
      <c r="D449">
        <v>79.952186999999995</v>
      </c>
      <c r="E449">
        <v>198</v>
      </c>
      <c r="F449">
        <v>81.153648000000004</v>
      </c>
      <c r="G449" s="86">
        <v>77.177000000000007</v>
      </c>
      <c r="H449">
        <f t="shared" si="108"/>
        <v>12427.445950781001</v>
      </c>
      <c r="I449">
        <f t="shared" si="109"/>
        <v>85178.715527558001</v>
      </c>
      <c r="J449">
        <f t="shared" si="110"/>
        <v>6170.4699360989998</v>
      </c>
      <c r="K449">
        <f t="shared" si="111"/>
        <v>15281.046000000002</v>
      </c>
      <c r="L449">
        <f t="shared" si="112"/>
        <v>6263.1950916960004</v>
      </c>
      <c r="M449" s="180">
        <f t="shared" si="113"/>
        <v>-1.69251196537086E-2</v>
      </c>
      <c r="N449" s="178">
        <f t="shared" si="114"/>
        <v>-5.5734600239498756E-3</v>
      </c>
      <c r="O449" s="178">
        <f t="shared" si="115"/>
        <v>-4.124836943695755E-3</v>
      </c>
      <c r="P449" s="178">
        <f t="shared" si="116"/>
        <v>3.8360956407596635E-3</v>
      </c>
      <c r="Q449" s="179">
        <f t="shared" si="117"/>
        <v>2.2252751158151223E-3</v>
      </c>
      <c r="R449" s="187">
        <f t="shared" si="118"/>
        <v>-1.6782694469186055E-2</v>
      </c>
      <c r="S449" s="187">
        <f t="shared" si="119"/>
        <v>-5.55795711062521E-3</v>
      </c>
      <c r="T449" s="187">
        <f t="shared" si="120"/>
        <v>-4.116341488592792E-3</v>
      </c>
      <c r="U449" s="187">
        <f t="shared" si="121"/>
        <v>3.8434628730992029E-3</v>
      </c>
      <c r="V449" s="187">
        <f t="shared" si="122"/>
        <v>2.2277528780455971E-3</v>
      </c>
      <c r="W449" s="188">
        <f t="shared" si="123"/>
        <v>-4.0771554634518514E-3</v>
      </c>
    </row>
    <row r="450" spans="1:23" x14ac:dyDescent="0.2">
      <c r="A450" s="186">
        <v>43041</v>
      </c>
      <c r="B450">
        <v>162.20237700000001</v>
      </c>
      <c r="C450">
        <v>1094.219971</v>
      </c>
      <c r="D450">
        <v>80.788428999999994</v>
      </c>
      <c r="E450">
        <v>199.320007</v>
      </c>
      <c r="F450">
        <v>80.798714000000004</v>
      </c>
      <c r="G450" s="86">
        <v>76.019000000000005</v>
      </c>
      <c r="H450">
        <f t="shared" si="108"/>
        <v>12330.462497163002</v>
      </c>
      <c r="I450">
        <f t="shared" si="109"/>
        <v>83181.507975449</v>
      </c>
      <c r="J450">
        <f t="shared" si="110"/>
        <v>6141.455584151</v>
      </c>
      <c r="K450">
        <f t="shared" si="111"/>
        <v>15152.107612133001</v>
      </c>
      <c r="L450">
        <f t="shared" si="112"/>
        <v>6142.2374395660008</v>
      </c>
      <c r="M450" s="180">
        <f t="shared" si="113"/>
        <v>-7.8345834340095826E-3</v>
      </c>
      <c r="N450" s="178">
        <f t="shared" si="114"/>
        <v>-2.3726521660651114E-2</v>
      </c>
      <c r="O450" s="178">
        <f t="shared" si="115"/>
        <v>-4.7132198146790328E-3</v>
      </c>
      <c r="P450" s="178">
        <f t="shared" si="116"/>
        <v>-8.4735983007755318E-3</v>
      </c>
      <c r="Q450" s="179">
        <f t="shared" si="117"/>
        <v>-1.9501373319530186E-2</v>
      </c>
      <c r="R450" s="187">
        <f t="shared" si="118"/>
        <v>-7.8039730771795341E-3</v>
      </c>
      <c r="S450" s="187">
        <f t="shared" si="119"/>
        <v>-2.3447260735727359E-2</v>
      </c>
      <c r="T450" s="187">
        <f t="shared" si="120"/>
        <v>-4.7021300238832041E-3</v>
      </c>
      <c r="U450" s="187">
        <f t="shared" si="121"/>
        <v>-8.4377985556094402E-3</v>
      </c>
      <c r="V450" s="187">
        <f t="shared" si="122"/>
        <v>-1.9312451609621768E-2</v>
      </c>
      <c r="W450" s="188">
        <f t="shared" si="123"/>
        <v>-1.2740722800404261E-2</v>
      </c>
    </row>
    <row r="451" spans="1:23" x14ac:dyDescent="0.2">
      <c r="A451" s="186">
        <v>43042</v>
      </c>
      <c r="B451">
        <v>166.438095</v>
      </c>
      <c r="C451">
        <v>1111.599976</v>
      </c>
      <c r="D451">
        <v>80.874931000000004</v>
      </c>
      <c r="E451">
        <v>200.009995</v>
      </c>
      <c r="F451">
        <v>80.86412</v>
      </c>
      <c r="G451" s="86">
        <v>77.22</v>
      </c>
      <c r="H451">
        <f t="shared" si="108"/>
        <v>12852.3496959</v>
      </c>
      <c r="I451">
        <f t="shared" si="109"/>
        <v>85837.750146719991</v>
      </c>
      <c r="J451">
        <f t="shared" si="110"/>
        <v>6245.1621718200004</v>
      </c>
      <c r="K451">
        <f t="shared" si="111"/>
        <v>15444.771813900001</v>
      </c>
      <c r="L451">
        <f t="shared" si="112"/>
        <v>6244.3273463999994</v>
      </c>
      <c r="M451" s="180">
        <f t="shared" si="113"/>
        <v>4.1453823956663104E-2</v>
      </c>
      <c r="N451" s="178">
        <f t="shared" si="114"/>
        <v>3.1433824918501656E-2</v>
      </c>
      <c r="O451" s="178">
        <f t="shared" si="115"/>
        <v>1.6745331620156387E-2</v>
      </c>
      <c r="P451" s="178">
        <f t="shared" si="116"/>
        <v>1.9130913561270602E-2</v>
      </c>
      <c r="Q451" s="179">
        <f t="shared" si="117"/>
        <v>1.648434741351764E-2</v>
      </c>
      <c r="R451" s="187">
        <f t="shared" si="118"/>
        <v>4.2325030294449582E-2</v>
      </c>
      <c r="S451" s="187">
        <f t="shared" si="119"/>
        <v>3.1933085080099538E-2</v>
      </c>
      <c r="T451" s="187">
        <f t="shared" si="120"/>
        <v>1.6886320555119152E-2</v>
      </c>
      <c r="U451" s="187">
        <f t="shared" si="121"/>
        <v>1.9315082050542606E-2</v>
      </c>
      <c r="V451" s="187">
        <f t="shared" si="122"/>
        <v>1.6620963913959681E-2</v>
      </c>
      <c r="W451" s="188">
        <f t="shared" si="123"/>
        <v>2.5416096378834113E-2</v>
      </c>
    </row>
    <row r="452" spans="1:23" x14ac:dyDescent="0.2">
      <c r="A452" s="186">
        <v>43045</v>
      </c>
      <c r="B452">
        <v>168.12660199999999</v>
      </c>
      <c r="C452">
        <v>1120.660034</v>
      </c>
      <c r="D452">
        <v>81.192138999999997</v>
      </c>
      <c r="E452">
        <v>200.13000500000001</v>
      </c>
      <c r="F452">
        <v>80.369110000000006</v>
      </c>
      <c r="G452" s="86">
        <v>76.765000000000001</v>
      </c>
      <c r="H452">
        <f t="shared" si="108"/>
        <v>12906.23860253</v>
      </c>
      <c r="I452">
        <f t="shared" si="109"/>
        <v>86027.467510009999</v>
      </c>
      <c r="J452">
        <f t="shared" si="110"/>
        <v>6232.7145503350002</v>
      </c>
      <c r="K452">
        <f t="shared" si="111"/>
        <v>15362.979833825</v>
      </c>
      <c r="L452">
        <f t="shared" si="112"/>
        <v>6169.5347291500002</v>
      </c>
      <c r="M452" s="180">
        <f t="shared" si="113"/>
        <v>4.1841567267440431E-3</v>
      </c>
      <c r="N452" s="178">
        <f t="shared" si="114"/>
        <v>2.2077467789684648E-3</v>
      </c>
      <c r="O452" s="178">
        <f t="shared" si="115"/>
        <v>-1.9951512410779615E-3</v>
      </c>
      <c r="P452" s="178">
        <f t="shared" si="116"/>
        <v>-5.3098436512618976E-3</v>
      </c>
      <c r="Q452" s="179">
        <f t="shared" si="117"/>
        <v>-1.2050000523438924E-2</v>
      </c>
      <c r="R452" s="187">
        <f t="shared" si="118"/>
        <v>4.1929225320713782E-3</v>
      </c>
      <c r="S452" s="187">
        <f t="shared" si="119"/>
        <v>2.2101856463587416E-3</v>
      </c>
      <c r="T452" s="187">
        <f t="shared" si="120"/>
        <v>-1.9931622498399544E-3</v>
      </c>
      <c r="U452" s="187">
        <f t="shared" si="121"/>
        <v>-5.2957713497190882E-3</v>
      </c>
      <c r="V452" s="187">
        <f t="shared" si="122"/>
        <v>-1.1977690005812865E-2</v>
      </c>
      <c r="W452" s="188">
        <f t="shared" si="123"/>
        <v>-2.5727030853883578E-3</v>
      </c>
    </row>
    <row r="453" spans="1:23" x14ac:dyDescent="0.2">
      <c r="A453" s="186">
        <v>43046</v>
      </c>
      <c r="B453">
        <v>168.666901</v>
      </c>
      <c r="C453">
        <v>1123.170044</v>
      </c>
      <c r="D453">
        <v>80.999877999999995</v>
      </c>
      <c r="E453">
        <v>195.88999899999999</v>
      </c>
      <c r="F453">
        <v>81.237701000000001</v>
      </c>
      <c r="G453" s="86">
        <v>78.168999999999997</v>
      </c>
      <c r="H453">
        <f t="shared" si="108"/>
        <v>13184.522984268999</v>
      </c>
      <c r="I453">
        <f t="shared" si="109"/>
        <v>87797.079169435994</v>
      </c>
      <c r="J453">
        <f t="shared" si="110"/>
        <v>6331.6794633819991</v>
      </c>
      <c r="K453">
        <f t="shared" si="111"/>
        <v>15312.525331830999</v>
      </c>
      <c r="L453">
        <f t="shared" si="112"/>
        <v>6350.2698494690003</v>
      </c>
      <c r="M453" s="180">
        <f t="shared" si="113"/>
        <v>2.1332833419317975E-2</v>
      </c>
      <c r="N453" s="178">
        <f t="shared" si="114"/>
        <v>2.0361598314030983E-2</v>
      </c>
      <c r="O453" s="178">
        <f t="shared" si="115"/>
        <v>1.575355877019009E-2</v>
      </c>
      <c r="P453" s="178">
        <f t="shared" si="116"/>
        <v>-3.2895658747848847E-3</v>
      </c>
      <c r="Q453" s="179">
        <f t="shared" si="117"/>
        <v>2.8873881472754492E-2</v>
      </c>
      <c r="R453" s="187">
        <f t="shared" si="118"/>
        <v>2.1562005035645832E-2</v>
      </c>
      <c r="S453" s="187">
        <f t="shared" si="119"/>
        <v>2.0570309816688327E-2</v>
      </c>
      <c r="T453" s="187">
        <f t="shared" si="120"/>
        <v>1.5878300257097383E-2</v>
      </c>
      <c r="U453" s="187">
        <f t="shared" si="121"/>
        <v>-3.2841611809523255E-3</v>
      </c>
      <c r="V453" s="187">
        <f t="shared" si="122"/>
        <v>2.9294773147974587E-2</v>
      </c>
      <c r="W453" s="188">
        <f t="shared" si="123"/>
        <v>1.6804245415290759E-2</v>
      </c>
    </row>
    <row r="454" spans="1:23" x14ac:dyDescent="0.2">
      <c r="A454" s="186">
        <v>43047</v>
      </c>
      <c r="B454">
        <v>170.04669200000001</v>
      </c>
      <c r="C454">
        <v>1132.880005</v>
      </c>
      <c r="D454">
        <v>81.278625000000005</v>
      </c>
      <c r="E454">
        <v>196.44000199999999</v>
      </c>
      <c r="F454">
        <v>81.798096000000001</v>
      </c>
      <c r="G454" s="86">
        <v>77.683999999999997</v>
      </c>
      <c r="H454">
        <f t="shared" si="108"/>
        <v>13209.907221328</v>
      </c>
      <c r="I454">
        <f t="shared" si="109"/>
        <v>88006.650308419994</v>
      </c>
      <c r="J454">
        <f t="shared" si="110"/>
        <v>6314.0487045</v>
      </c>
      <c r="K454">
        <f t="shared" si="111"/>
        <v>15260.245115367999</v>
      </c>
      <c r="L454">
        <f t="shared" si="112"/>
        <v>6354.4032896640001</v>
      </c>
      <c r="M454" s="180">
        <f t="shared" si="113"/>
        <v>1.9234546597442755E-3</v>
      </c>
      <c r="N454" s="178">
        <f t="shared" si="114"/>
        <v>2.3841500846004692E-3</v>
      </c>
      <c r="O454" s="178">
        <f t="shared" si="115"/>
        <v>-2.7884151978564021E-3</v>
      </c>
      <c r="P454" s="178">
        <f t="shared" si="116"/>
        <v>-3.4200542938969208E-3</v>
      </c>
      <c r="Q454" s="179">
        <f t="shared" si="117"/>
        <v>6.5069605421197311E-4</v>
      </c>
      <c r="R454" s="187">
        <f t="shared" si="118"/>
        <v>1.9253056852559579E-3</v>
      </c>
      <c r="S454" s="187">
        <f t="shared" si="119"/>
        <v>2.3869944304133065E-3</v>
      </c>
      <c r="T454" s="187">
        <f t="shared" si="120"/>
        <v>-2.7845311791228639E-3</v>
      </c>
      <c r="U454" s="187">
        <f t="shared" si="121"/>
        <v>-3.4142125697791668E-3</v>
      </c>
      <c r="V454" s="187">
        <f t="shared" si="122"/>
        <v>6.5090780281493914E-4</v>
      </c>
      <c r="W454" s="188">
        <f t="shared" si="123"/>
        <v>-2.4710716608356546E-4</v>
      </c>
    </row>
    <row r="455" spans="1:23" x14ac:dyDescent="0.2">
      <c r="A455" s="186">
        <v>43048</v>
      </c>
      <c r="B455">
        <v>169.69935599999999</v>
      </c>
      <c r="C455">
        <v>1129.130005</v>
      </c>
      <c r="D455">
        <v>80.826858999999999</v>
      </c>
      <c r="E455">
        <v>193.89999399999999</v>
      </c>
      <c r="F455">
        <v>81.984893999999997</v>
      </c>
      <c r="G455" s="86">
        <v>77.92</v>
      </c>
      <c r="H455">
        <f t="shared" ref="H455:H510" si="124">B455*$G455</f>
        <v>13222.973819520001</v>
      </c>
      <c r="I455">
        <f t="shared" ref="I455:I510" si="125">C455*$G455</f>
        <v>87981.809989600006</v>
      </c>
      <c r="J455">
        <f t="shared" ref="J455:J510" si="126">D455*$G455</f>
        <v>6298.0288532800005</v>
      </c>
      <c r="K455">
        <f t="shared" ref="K455:K510" si="127">E455*$G455</f>
        <v>15108.68753248</v>
      </c>
      <c r="L455">
        <f t="shared" ref="L455:L510" si="128">F455*$G455</f>
        <v>6388.26294048</v>
      </c>
      <c r="M455" s="180">
        <f t="shared" si="113"/>
        <v>9.8866250985972927E-4</v>
      </c>
      <c r="N455" s="178">
        <f t="shared" si="114"/>
        <v>-2.8229486118444493E-4</v>
      </c>
      <c r="O455" s="178">
        <f t="shared" si="115"/>
        <v>-2.5403998289931892E-3</v>
      </c>
      <c r="P455" s="178">
        <f t="shared" si="116"/>
        <v>-9.981176676374659E-3</v>
      </c>
      <c r="Q455" s="179">
        <f t="shared" si="117"/>
        <v>5.3143870984483236E-3</v>
      </c>
      <c r="R455" s="187">
        <f t="shared" si="118"/>
        <v>9.8915139774066068E-4</v>
      </c>
      <c r="S455" s="187">
        <f t="shared" si="119"/>
        <v>-2.8225501973924786E-4</v>
      </c>
      <c r="T455" s="187">
        <f t="shared" si="120"/>
        <v>-2.5371757440803742E-3</v>
      </c>
      <c r="U455" s="187">
        <f t="shared" si="121"/>
        <v>-9.9315300470089705E-3</v>
      </c>
      <c r="V455" s="187">
        <f t="shared" si="122"/>
        <v>5.3285335022842514E-3</v>
      </c>
      <c r="W455" s="188">
        <f t="shared" si="123"/>
        <v>-1.2866551821607362E-3</v>
      </c>
    </row>
    <row r="456" spans="1:23" x14ac:dyDescent="0.2">
      <c r="A456" s="186">
        <v>43049</v>
      </c>
      <c r="B456">
        <v>169.13767999999999</v>
      </c>
      <c r="C456">
        <v>1125.349976</v>
      </c>
      <c r="D456">
        <v>80.615416999999994</v>
      </c>
      <c r="E456">
        <v>192.020004</v>
      </c>
      <c r="F456">
        <v>82.339805999999996</v>
      </c>
      <c r="G456" s="86">
        <v>78.070999999999998</v>
      </c>
      <c r="H456">
        <f t="shared" si="124"/>
        <v>13204.747815279999</v>
      </c>
      <c r="I456">
        <f t="shared" si="125"/>
        <v>87857.197976295996</v>
      </c>
      <c r="J456">
        <f t="shared" si="126"/>
        <v>6293.726220606999</v>
      </c>
      <c r="K456">
        <f t="shared" si="127"/>
        <v>14991.193732284</v>
      </c>
      <c r="L456">
        <f t="shared" si="128"/>
        <v>6428.3509942259998</v>
      </c>
      <c r="M456" s="180">
        <f t="shared" ref="M456:M510" si="129">LN(H456/H455)</f>
        <v>-1.3793097552211614E-3</v>
      </c>
      <c r="N456" s="178">
        <f t="shared" ref="N456:N510" si="130">LN(I456/I455)</f>
        <v>-1.4173423247342656E-3</v>
      </c>
      <c r="O456" s="178">
        <f t="shared" ref="O456:O510" si="131">LN(J456/J455)</f>
        <v>-6.8340478594338945E-4</v>
      </c>
      <c r="P456" s="178">
        <f t="shared" ref="P456:P510" si="132">LN(K456/K455)</f>
        <v>-7.806967470745752E-3</v>
      </c>
      <c r="Q456" s="179">
        <f t="shared" ref="Q456:Q510" si="133">LN(L456/L455)</f>
        <v>6.2556592063296411E-3</v>
      </c>
      <c r="R456" s="187">
        <f t="shared" ref="R456:R510" si="134">(H456-H455)/H455</f>
        <v>-1.3783589447250992E-3</v>
      </c>
      <c r="S456" s="187">
        <f t="shared" ref="S456:S510" si="135">(I456-I455)/I455</f>
        <v>-1.4163383694736373E-3</v>
      </c>
      <c r="T456" s="187">
        <f t="shared" ref="T456:T510" si="136">(J456-J455)/J455</f>
        <v>-6.8317131808004082E-4</v>
      </c>
      <c r="U456" s="187">
        <f t="shared" ref="U456:U510" si="137">(K456-K455)/K455</f>
        <v>-7.7765722498011076E-3</v>
      </c>
      <c r="V456" s="187">
        <f t="shared" ref="V456:V510" si="138">(L456-L455)/L455</f>
        <v>6.2752667070068435E-3</v>
      </c>
      <c r="W456" s="188">
        <f t="shared" ref="W456:W510" si="139">MMULT(R456:V456,$Y$4:$Y$8)</f>
        <v>-9.9583483501460793E-4</v>
      </c>
    </row>
    <row r="457" spans="1:23" x14ac:dyDescent="0.2">
      <c r="A457" s="186">
        <v>43052</v>
      </c>
      <c r="B457">
        <v>168.459869</v>
      </c>
      <c r="C457">
        <v>1129.170044</v>
      </c>
      <c r="D457">
        <v>80.673079999999999</v>
      </c>
      <c r="E457">
        <v>195.08000200000001</v>
      </c>
      <c r="F457">
        <v>83.124336</v>
      </c>
      <c r="G457" s="86">
        <v>77.899000000000001</v>
      </c>
      <c r="H457">
        <f t="shared" si="124"/>
        <v>13122.855335230999</v>
      </c>
      <c r="I457">
        <f t="shared" si="125"/>
        <v>87961.217257555996</v>
      </c>
      <c r="J457">
        <f t="shared" si="126"/>
        <v>6284.3522589200002</v>
      </c>
      <c r="K457">
        <f t="shared" si="127"/>
        <v>15196.537075798</v>
      </c>
      <c r="L457">
        <f t="shared" si="128"/>
        <v>6475.3026500639999</v>
      </c>
      <c r="M457" s="180">
        <f t="shared" si="129"/>
        <v>-6.2210558017291931E-3</v>
      </c>
      <c r="N457" s="178">
        <f t="shared" si="130"/>
        <v>1.183258229896986E-3</v>
      </c>
      <c r="O457" s="178">
        <f t="shared" si="131"/>
        <v>-1.4905239202851449E-3</v>
      </c>
      <c r="P457" s="178">
        <f t="shared" si="132"/>
        <v>1.3604633749534986E-2</v>
      </c>
      <c r="Q457" s="179">
        <f t="shared" si="133"/>
        <v>7.2772974758537317E-3</v>
      </c>
      <c r="R457" s="187">
        <f t="shared" si="134"/>
        <v>-6.2017450991557529E-3</v>
      </c>
      <c r="S457" s="187">
        <f t="shared" si="135"/>
        <v>1.1839585561112978E-3</v>
      </c>
      <c r="T457" s="187">
        <f t="shared" si="136"/>
        <v>-1.4894136412077375E-3</v>
      </c>
      <c r="U457" s="187">
        <f t="shared" si="137"/>
        <v>1.369759788186756E-2</v>
      </c>
      <c r="V457" s="187">
        <f t="shared" si="138"/>
        <v>7.3038413552981877E-3</v>
      </c>
      <c r="W457" s="188">
        <f t="shared" si="139"/>
        <v>2.8988478105827116E-3</v>
      </c>
    </row>
    <row r="458" spans="1:23" x14ac:dyDescent="0.2">
      <c r="A458" s="186">
        <v>43053</v>
      </c>
      <c r="B458">
        <v>165.91313199999999</v>
      </c>
      <c r="C458">
        <v>1136.839966</v>
      </c>
      <c r="D458">
        <v>80.788428999999994</v>
      </c>
      <c r="E458">
        <v>195.71000699999999</v>
      </c>
      <c r="F458">
        <v>83.002921999999998</v>
      </c>
      <c r="G458" s="86">
        <v>79.59</v>
      </c>
      <c r="H458">
        <f t="shared" si="124"/>
        <v>13205.026175880001</v>
      </c>
      <c r="I458">
        <f t="shared" si="125"/>
        <v>90481.092893940004</v>
      </c>
      <c r="J458">
        <f t="shared" si="126"/>
        <v>6429.9510641099996</v>
      </c>
      <c r="K458">
        <f t="shared" si="127"/>
        <v>15576.559457130001</v>
      </c>
      <c r="L458">
        <f t="shared" si="128"/>
        <v>6606.2025619799997</v>
      </c>
      <c r="M458" s="180">
        <f t="shared" si="129"/>
        <v>6.2421359215443497E-3</v>
      </c>
      <c r="N458" s="178">
        <f t="shared" si="130"/>
        <v>2.8244906227027577E-2</v>
      </c>
      <c r="O458" s="178">
        <f t="shared" si="131"/>
        <v>2.2904152360028966E-2</v>
      </c>
      <c r="P458" s="178">
        <f t="shared" si="132"/>
        <v>2.4699607383952677E-2</v>
      </c>
      <c r="Q458" s="179">
        <f t="shared" si="133"/>
        <v>2.0013642015935515E-2</v>
      </c>
      <c r="R458" s="187">
        <f t="shared" si="134"/>
        <v>6.26165865201585E-3</v>
      </c>
      <c r="S458" s="187">
        <f t="shared" si="135"/>
        <v>2.8647575772009302E-2</v>
      </c>
      <c r="T458" s="187">
        <f t="shared" si="136"/>
        <v>2.3168466564447706E-2</v>
      </c>
      <c r="U458" s="187">
        <f t="shared" si="137"/>
        <v>2.5007169688495961E-2</v>
      </c>
      <c r="V458" s="187">
        <f t="shared" si="138"/>
        <v>2.0215257724626363E-2</v>
      </c>
      <c r="W458" s="188">
        <f t="shared" si="139"/>
        <v>2.0660025680319039E-2</v>
      </c>
    </row>
    <row r="459" spans="1:23" x14ac:dyDescent="0.2">
      <c r="A459" s="186">
        <v>43054</v>
      </c>
      <c r="B459">
        <v>163.724716</v>
      </c>
      <c r="C459">
        <v>1126.6899410000001</v>
      </c>
      <c r="D459">
        <v>80.160522</v>
      </c>
      <c r="E459">
        <v>192.11999499999999</v>
      </c>
      <c r="F459">
        <v>82.405181999999996</v>
      </c>
      <c r="G459" s="86">
        <v>79.340999999999994</v>
      </c>
      <c r="H459">
        <f t="shared" si="124"/>
        <v>12990.082692155998</v>
      </c>
      <c r="I459">
        <f t="shared" si="125"/>
        <v>89392.706608880995</v>
      </c>
      <c r="J459">
        <f t="shared" si="126"/>
        <v>6360.0159760019997</v>
      </c>
      <c r="K459">
        <f t="shared" si="127"/>
        <v>15242.992523294997</v>
      </c>
      <c r="L459">
        <f t="shared" si="128"/>
        <v>6538.1095450619996</v>
      </c>
      <c r="M459" s="180">
        <f t="shared" si="129"/>
        <v>-1.6411331523366157E-2</v>
      </c>
      <c r="N459" s="178">
        <f t="shared" si="130"/>
        <v>-1.210181328503584E-2</v>
      </c>
      <c r="O459" s="178">
        <f t="shared" si="131"/>
        <v>-1.0936038363371323E-2</v>
      </c>
      <c r="P459" s="178">
        <f t="shared" si="132"/>
        <v>-2.164729454100631E-2</v>
      </c>
      <c r="Q459" s="179">
        <f t="shared" si="133"/>
        <v>-1.0360926536793496E-2</v>
      </c>
      <c r="R459" s="187">
        <f t="shared" si="134"/>
        <v>-1.6277399291840345E-2</v>
      </c>
      <c r="S459" s="187">
        <f t="shared" si="135"/>
        <v>-1.2028880844032152E-2</v>
      </c>
      <c r="T459" s="187">
        <f t="shared" si="136"/>
        <v>-1.0876457287265528E-2</v>
      </c>
      <c r="U459" s="187">
        <f t="shared" si="137"/>
        <v>-2.1414673423425151E-2</v>
      </c>
      <c r="V459" s="187">
        <f t="shared" si="138"/>
        <v>-1.0307437030449061E-2</v>
      </c>
      <c r="W459" s="188">
        <f t="shared" si="139"/>
        <v>-1.418096957540245E-2</v>
      </c>
    </row>
    <row r="460" spans="1:23" x14ac:dyDescent="0.2">
      <c r="A460" s="186">
        <v>43055</v>
      </c>
      <c r="B460">
        <v>165.68077099999999</v>
      </c>
      <c r="C460">
        <v>1137.290039</v>
      </c>
      <c r="D460">
        <v>80.373031999999995</v>
      </c>
      <c r="E460">
        <v>195.509995</v>
      </c>
      <c r="F460">
        <v>83.357840999999993</v>
      </c>
      <c r="G460" s="86">
        <v>78.778000000000006</v>
      </c>
      <c r="H460">
        <f t="shared" si="124"/>
        <v>13051.999777838</v>
      </c>
      <c r="I460">
        <f t="shared" si="125"/>
        <v>89593.434692342009</v>
      </c>
      <c r="J460">
        <f t="shared" si="126"/>
        <v>6331.6267148959996</v>
      </c>
      <c r="K460">
        <f t="shared" si="127"/>
        <v>15401.886386110002</v>
      </c>
      <c r="L460">
        <f t="shared" si="128"/>
        <v>6566.7639982979999</v>
      </c>
      <c r="M460" s="180">
        <f t="shared" si="129"/>
        <v>4.7551652156576788E-3</v>
      </c>
      <c r="N460" s="178">
        <f t="shared" si="130"/>
        <v>2.2429464779091831E-3</v>
      </c>
      <c r="O460" s="178">
        <f t="shared" si="131"/>
        <v>-4.473701182102361E-3</v>
      </c>
      <c r="P460" s="178">
        <f t="shared" si="132"/>
        <v>1.0370103743824124E-2</v>
      </c>
      <c r="Q460" s="179">
        <f t="shared" si="133"/>
        <v>4.3731057467975643E-3</v>
      </c>
      <c r="R460" s="187">
        <f t="shared" si="134"/>
        <v>4.7664889554082882E-3</v>
      </c>
      <c r="S460" s="187">
        <f t="shared" si="135"/>
        <v>2.2454637640546816E-3</v>
      </c>
      <c r="T460" s="187">
        <f t="shared" si="136"/>
        <v>-4.4637090870715017E-3</v>
      </c>
      <c r="U460" s="187">
        <f t="shared" si="137"/>
        <v>1.0424059617701447E-2</v>
      </c>
      <c r="V460" s="187">
        <f t="shared" si="138"/>
        <v>4.3826817275709334E-3</v>
      </c>
      <c r="W460" s="188">
        <f t="shared" si="139"/>
        <v>3.4709969955327696E-3</v>
      </c>
    </row>
    <row r="461" spans="1:23" x14ac:dyDescent="0.2">
      <c r="A461" s="186">
        <v>43056</v>
      </c>
      <c r="B461">
        <v>164.76084900000001</v>
      </c>
      <c r="C461">
        <v>1129.880005</v>
      </c>
      <c r="D461">
        <v>79.600227000000004</v>
      </c>
      <c r="E461">
        <v>193.199997</v>
      </c>
      <c r="F461">
        <v>82.591980000000007</v>
      </c>
      <c r="G461" s="86">
        <v>78.072999999999993</v>
      </c>
      <c r="H461">
        <f t="shared" si="124"/>
        <v>12863.373763976999</v>
      </c>
      <c r="I461">
        <f t="shared" si="125"/>
        <v>88213.121630364985</v>
      </c>
      <c r="J461">
        <f t="shared" si="126"/>
        <v>6214.6285225709998</v>
      </c>
      <c r="K461">
        <f t="shared" si="127"/>
        <v>15083.703365780999</v>
      </c>
      <c r="L461">
        <f t="shared" si="128"/>
        <v>6448.2036545399997</v>
      </c>
      <c r="M461" s="180">
        <f t="shared" si="129"/>
        <v>-1.4557331741018737E-2</v>
      </c>
      <c r="N461" s="178">
        <f t="shared" si="130"/>
        <v>-1.5526320506559126E-2</v>
      </c>
      <c r="O461" s="178">
        <f t="shared" si="131"/>
        <v>-1.865123604730106E-2</v>
      </c>
      <c r="P461" s="178">
        <f t="shared" si="132"/>
        <v>-2.0875080807648126E-2</v>
      </c>
      <c r="Q461" s="179">
        <f t="shared" si="133"/>
        <v>-1.8219580195447262E-2</v>
      </c>
      <c r="R461" s="187">
        <f t="shared" si="134"/>
        <v>-1.4451886076590661E-2</v>
      </c>
      <c r="S461" s="187">
        <f t="shared" si="135"/>
        <v>-1.5406408591398782E-2</v>
      </c>
      <c r="T461" s="187">
        <f t="shared" si="136"/>
        <v>-1.8478378084062639E-2</v>
      </c>
      <c r="U461" s="187">
        <f t="shared" si="137"/>
        <v>-2.0658704547772293E-2</v>
      </c>
      <c r="V461" s="187">
        <f t="shared" si="138"/>
        <v>-1.8054607077204118E-2</v>
      </c>
      <c r="W461" s="188">
        <f t="shared" si="139"/>
        <v>-1.74099968754057E-2</v>
      </c>
    </row>
    <row r="462" spans="1:23" x14ac:dyDescent="0.2">
      <c r="A462" s="186">
        <v>43059</v>
      </c>
      <c r="B462">
        <v>164.59625199999999</v>
      </c>
      <c r="C462">
        <v>1126.3100589999999</v>
      </c>
      <c r="D462">
        <v>79.725800000000007</v>
      </c>
      <c r="E462">
        <v>194.10000600000001</v>
      </c>
      <c r="F462">
        <v>82.442535000000007</v>
      </c>
      <c r="G462" s="86">
        <v>78.650000000000006</v>
      </c>
      <c r="H462">
        <f t="shared" si="124"/>
        <v>12945.495219800001</v>
      </c>
      <c r="I462">
        <f t="shared" si="125"/>
        <v>88584.286140349999</v>
      </c>
      <c r="J462">
        <f t="shared" si="126"/>
        <v>6270.4341700000014</v>
      </c>
      <c r="K462">
        <f t="shared" si="127"/>
        <v>15265.965471900001</v>
      </c>
      <c r="L462">
        <f t="shared" si="128"/>
        <v>6484.105377750001</v>
      </c>
      <c r="M462" s="180">
        <f t="shared" si="129"/>
        <v>6.3638381847456104E-3</v>
      </c>
      <c r="N462" s="178">
        <f t="shared" si="130"/>
        <v>4.1987612822497267E-3</v>
      </c>
      <c r="O462" s="178">
        <f t="shared" si="131"/>
        <v>8.9396457920254101E-3</v>
      </c>
      <c r="P462" s="178">
        <f t="shared" si="132"/>
        <v>1.2010957894140596E-2</v>
      </c>
      <c r="Q462" s="179">
        <f t="shared" si="133"/>
        <v>5.5522668613692868E-3</v>
      </c>
      <c r="R462" s="187">
        <f t="shared" si="134"/>
        <v>6.3841304256413442E-3</v>
      </c>
      <c r="S462" s="187">
        <f t="shared" si="135"/>
        <v>4.2075884304410612E-3</v>
      </c>
      <c r="T462" s="187">
        <f t="shared" si="136"/>
        <v>8.9797237640705588E-3</v>
      </c>
      <c r="U462" s="187">
        <f t="shared" si="137"/>
        <v>1.2083379107844511E-2</v>
      </c>
      <c r="V462" s="187">
        <f t="shared" si="138"/>
        <v>5.5677092619002451E-3</v>
      </c>
      <c r="W462" s="188">
        <f t="shared" si="139"/>
        <v>7.4445061979795451E-3</v>
      </c>
    </row>
    <row r="463" spans="1:23" x14ac:dyDescent="0.2">
      <c r="A463" s="186">
        <v>43060</v>
      </c>
      <c r="B463">
        <v>167.656158</v>
      </c>
      <c r="C463">
        <v>1139.48999</v>
      </c>
      <c r="D463">
        <v>80.875366</v>
      </c>
      <c r="E463">
        <v>196.229996</v>
      </c>
      <c r="F463">
        <v>82.862831</v>
      </c>
      <c r="G463" s="86">
        <v>78.311999999999998</v>
      </c>
      <c r="H463">
        <f t="shared" si="124"/>
        <v>13129.489045296001</v>
      </c>
      <c r="I463">
        <f t="shared" si="125"/>
        <v>89235.740096880007</v>
      </c>
      <c r="J463">
        <f t="shared" si="126"/>
        <v>6333.5116621919997</v>
      </c>
      <c r="K463">
        <f t="shared" si="127"/>
        <v>15367.163446752</v>
      </c>
      <c r="L463">
        <f t="shared" si="128"/>
        <v>6489.1540212720001</v>
      </c>
      <c r="M463" s="180">
        <f t="shared" si="129"/>
        <v>1.4112904346567237E-2</v>
      </c>
      <c r="N463" s="178">
        <f t="shared" si="130"/>
        <v>7.3271485205465984E-3</v>
      </c>
      <c r="O463" s="178">
        <f t="shared" si="131"/>
        <v>1.0009249428637259E-2</v>
      </c>
      <c r="P463" s="178">
        <f t="shared" si="132"/>
        <v>6.6071176249648863E-3</v>
      </c>
      <c r="Q463" s="179">
        <f t="shared" si="133"/>
        <v>7.7831539809356854E-4</v>
      </c>
      <c r="R463" s="187">
        <f t="shared" si="134"/>
        <v>1.4212961526151825E-2</v>
      </c>
      <c r="S463" s="187">
        <f t="shared" si="135"/>
        <v>7.3540577557724566E-3</v>
      </c>
      <c r="T463" s="187">
        <f t="shared" si="136"/>
        <v>1.0059509514314589E-2</v>
      </c>
      <c r="U463" s="187">
        <f t="shared" si="137"/>
        <v>6.6289927773172004E-3</v>
      </c>
      <c r="V463" s="187">
        <f t="shared" si="138"/>
        <v>7.7861836411902998E-4</v>
      </c>
      <c r="W463" s="188">
        <f t="shared" si="139"/>
        <v>7.8068279875350205E-3</v>
      </c>
    </row>
    <row r="464" spans="1:23" x14ac:dyDescent="0.2">
      <c r="A464" s="186">
        <v>43061</v>
      </c>
      <c r="B464">
        <v>169.41850299999999</v>
      </c>
      <c r="C464">
        <v>1156.160034</v>
      </c>
      <c r="D464">
        <v>80.286109999999994</v>
      </c>
      <c r="E464">
        <v>196.320007</v>
      </c>
      <c r="F464">
        <v>82.498581000000001</v>
      </c>
      <c r="G464" s="86">
        <v>77.846999999999994</v>
      </c>
      <c r="H464">
        <f t="shared" si="124"/>
        <v>13188.722203040998</v>
      </c>
      <c r="I464">
        <f t="shared" si="125"/>
        <v>90003.590166797992</v>
      </c>
      <c r="J464">
        <f t="shared" si="126"/>
        <v>6250.0328051699989</v>
      </c>
      <c r="K464">
        <f t="shared" si="127"/>
        <v>15282.923584929</v>
      </c>
      <c r="L464">
        <f t="shared" si="128"/>
        <v>6422.2670351070001</v>
      </c>
      <c r="M464" s="180">
        <f t="shared" si="129"/>
        <v>4.5013133453751736E-3</v>
      </c>
      <c r="N464" s="178">
        <f t="shared" si="130"/>
        <v>8.5679272073329385E-3</v>
      </c>
      <c r="O464" s="178">
        <f t="shared" si="131"/>
        <v>-1.3268134728400128E-2</v>
      </c>
      <c r="P464" s="178">
        <f t="shared" si="132"/>
        <v>-5.4968897054264087E-3</v>
      </c>
      <c r="Q464" s="179">
        <f t="shared" si="133"/>
        <v>-1.0360995003245705E-2</v>
      </c>
      <c r="R464" s="187">
        <f t="shared" si="134"/>
        <v>4.5114594742145502E-3</v>
      </c>
      <c r="S464" s="187">
        <f t="shared" si="135"/>
        <v>8.6047369482716105E-3</v>
      </c>
      <c r="T464" s="187">
        <f t="shared" si="136"/>
        <v>-1.3180501035520173E-2</v>
      </c>
      <c r="U464" s="187">
        <f t="shared" si="137"/>
        <v>-5.4818094513600603E-3</v>
      </c>
      <c r="V464" s="187">
        <f t="shared" si="138"/>
        <v>-1.0307504791185232E-2</v>
      </c>
      <c r="W464" s="188">
        <f t="shared" si="139"/>
        <v>-3.1707237711158607E-3</v>
      </c>
    </row>
    <row r="465" spans="1:23" x14ac:dyDescent="0.2">
      <c r="A465" s="186">
        <v>43063</v>
      </c>
      <c r="B465">
        <v>169.428192</v>
      </c>
      <c r="C465">
        <v>1186</v>
      </c>
      <c r="D465">
        <v>80.430992000000003</v>
      </c>
      <c r="E465">
        <v>195.75</v>
      </c>
      <c r="F465">
        <v>82.610648999999995</v>
      </c>
      <c r="G465" s="86">
        <v>77.881</v>
      </c>
      <c r="H465">
        <f t="shared" si="124"/>
        <v>13195.237021151999</v>
      </c>
      <c r="I465">
        <f t="shared" si="125"/>
        <v>92366.865999999995</v>
      </c>
      <c r="J465">
        <f t="shared" si="126"/>
        <v>6264.0460879520006</v>
      </c>
      <c r="K465">
        <f t="shared" si="127"/>
        <v>15245.205749999999</v>
      </c>
      <c r="L465">
        <f t="shared" si="128"/>
        <v>6433.7999547689997</v>
      </c>
      <c r="M465" s="180">
        <f t="shared" si="129"/>
        <v>4.9384690053899942E-4</v>
      </c>
      <c r="N465" s="178">
        <f t="shared" si="130"/>
        <v>2.5918760987324173E-2</v>
      </c>
      <c r="O465" s="178">
        <f t="shared" si="131"/>
        <v>2.2396036910157552E-3</v>
      </c>
      <c r="P465" s="178">
        <f t="shared" si="132"/>
        <v>-2.471022951137181E-3</v>
      </c>
      <c r="Q465" s="179">
        <f t="shared" si="133"/>
        <v>1.7941603392075927E-3</v>
      </c>
      <c r="R465" s="187">
        <f t="shared" si="134"/>
        <v>4.9396886299565108E-4</v>
      </c>
      <c r="S465" s="187">
        <f t="shared" si="135"/>
        <v>2.6257572934838394E-2</v>
      </c>
      <c r="T465" s="187">
        <f t="shared" si="136"/>
        <v>2.2421134766540587E-3</v>
      </c>
      <c r="U465" s="187">
        <f t="shared" si="137"/>
        <v>-2.4679724870309166E-3</v>
      </c>
      <c r="V465" s="187">
        <f t="shared" si="138"/>
        <v>1.795770807871342E-3</v>
      </c>
      <c r="W465" s="188">
        <f t="shared" si="139"/>
        <v>5.6642907190657061E-3</v>
      </c>
    </row>
    <row r="466" spans="1:23" x14ac:dyDescent="0.2">
      <c r="A466" s="186">
        <v>43066</v>
      </c>
      <c r="B466">
        <v>168.576065</v>
      </c>
      <c r="C466">
        <v>1195.829956</v>
      </c>
      <c r="D466">
        <v>81.020279000000002</v>
      </c>
      <c r="E466">
        <v>195.050003</v>
      </c>
      <c r="F466">
        <v>83.086983000000004</v>
      </c>
      <c r="G466" s="86">
        <v>77.903999999999996</v>
      </c>
      <c r="H466">
        <f t="shared" si="124"/>
        <v>13132.749767759999</v>
      </c>
      <c r="I466">
        <f t="shared" si="125"/>
        <v>93159.936892223996</v>
      </c>
      <c r="J466">
        <f t="shared" si="126"/>
        <v>6311.8038152159997</v>
      </c>
      <c r="K466">
        <f t="shared" si="127"/>
        <v>15195.175433712</v>
      </c>
      <c r="L466">
        <f t="shared" si="128"/>
        <v>6472.8083236319999</v>
      </c>
      <c r="M466" s="180">
        <f t="shared" si="129"/>
        <v>-4.7468400243241013E-3</v>
      </c>
      <c r="N466" s="178">
        <f t="shared" si="130"/>
        <v>8.5494463389409053E-3</v>
      </c>
      <c r="O466" s="178">
        <f t="shared" si="131"/>
        <v>7.5951855682469625E-3</v>
      </c>
      <c r="P466" s="178">
        <f t="shared" si="132"/>
        <v>-3.2871047858713002E-3</v>
      </c>
      <c r="Q466" s="179">
        <f t="shared" si="133"/>
        <v>6.0447310087968732E-3</v>
      </c>
      <c r="R466" s="187">
        <f t="shared" si="134"/>
        <v>-4.7355915844356118E-3</v>
      </c>
      <c r="S466" s="187">
        <f t="shared" si="135"/>
        <v>8.5860972291081205E-3</v>
      </c>
      <c r="T466" s="187">
        <f t="shared" si="136"/>
        <v>7.6241021527370884E-3</v>
      </c>
      <c r="U466" s="187">
        <f t="shared" si="137"/>
        <v>-3.2817081716328485E-3</v>
      </c>
      <c r="V466" s="187">
        <f t="shared" si="138"/>
        <v>6.0630372621526089E-3</v>
      </c>
      <c r="W466" s="188">
        <f t="shared" si="139"/>
        <v>2.8511873775858721E-3</v>
      </c>
    </row>
    <row r="467" spans="1:23" x14ac:dyDescent="0.2">
      <c r="A467" s="186">
        <v>43067</v>
      </c>
      <c r="B467">
        <v>167.588379</v>
      </c>
      <c r="C467">
        <v>1193.599976</v>
      </c>
      <c r="D467">
        <v>81.995956000000007</v>
      </c>
      <c r="E467">
        <v>199.179993</v>
      </c>
      <c r="F467">
        <v>83.49794</v>
      </c>
      <c r="G467" s="86">
        <v>77.926000000000002</v>
      </c>
      <c r="H467">
        <f t="shared" si="124"/>
        <v>13059.492021954</v>
      </c>
      <c r="I467">
        <f t="shared" si="125"/>
        <v>93012.471729776007</v>
      </c>
      <c r="J467">
        <f t="shared" si="126"/>
        <v>6389.6168672560007</v>
      </c>
      <c r="K467">
        <f t="shared" si="127"/>
        <v>15521.300134518</v>
      </c>
      <c r="L467">
        <f t="shared" si="128"/>
        <v>6506.6604724400004</v>
      </c>
      <c r="M467" s="180">
        <f t="shared" si="129"/>
        <v>-5.5938653454517921E-3</v>
      </c>
      <c r="N467" s="178">
        <f t="shared" si="130"/>
        <v>-1.5841788198331635E-3</v>
      </c>
      <c r="O467" s="178">
        <f t="shared" si="131"/>
        <v>1.2252806594982884E-2</v>
      </c>
      <c r="P467" s="178">
        <f t="shared" si="132"/>
        <v>2.1235311008881787E-2</v>
      </c>
      <c r="Q467" s="179">
        <f t="shared" si="133"/>
        <v>5.2162728842271161E-3</v>
      </c>
      <c r="R467" s="187">
        <f t="shared" si="134"/>
        <v>-5.5782488131953436E-3</v>
      </c>
      <c r="S467" s="187">
        <f t="shared" si="135"/>
        <v>-1.5829246709193213E-3</v>
      </c>
      <c r="T467" s="187">
        <f t="shared" si="136"/>
        <v>1.2328179759392289E-2</v>
      </c>
      <c r="U467" s="187">
        <f t="shared" si="137"/>
        <v>2.1462384704191047E-2</v>
      </c>
      <c r="V467" s="187">
        <f t="shared" si="138"/>
        <v>5.229901321874072E-3</v>
      </c>
      <c r="W467" s="188">
        <f t="shared" si="139"/>
        <v>6.3718584602685492E-3</v>
      </c>
    </row>
    <row r="468" spans="1:23" x14ac:dyDescent="0.2">
      <c r="A468" s="186">
        <v>43068</v>
      </c>
      <c r="B468">
        <v>164.112122</v>
      </c>
      <c r="C468">
        <v>1161.2700199999999</v>
      </c>
      <c r="D468">
        <v>80.508278000000004</v>
      </c>
      <c r="E468">
        <v>188.14999399999999</v>
      </c>
      <c r="F468">
        <v>83.479247999999998</v>
      </c>
      <c r="G468" s="86">
        <v>78.623999999999995</v>
      </c>
      <c r="H468">
        <f t="shared" si="124"/>
        <v>12903.151480127999</v>
      </c>
      <c r="I468">
        <f t="shared" si="125"/>
        <v>91303.694052479987</v>
      </c>
      <c r="J468">
        <f t="shared" si="126"/>
        <v>6329.8828494720001</v>
      </c>
      <c r="K468">
        <f t="shared" si="127"/>
        <v>14793.105128255998</v>
      </c>
      <c r="L468">
        <f t="shared" si="128"/>
        <v>6563.4723947519997</v>
      </c>
      <c r="M468" s="180">
        <f t="shared" si="129"/>
        <v>-1.2043645060041634E-2</v>
      </c>
      <c r="N468" s="178">
        <f t="shared" si="130"/>
        <v>-1.8542341404153496E-2</v>
      </c>
      <c r="O468" s="178">
        <f t="shared" si="131"/>
        <v>-9.3925796235728581E-3</v>
      </c>
      <c r="P468" s="178">
        <f t="shared" si="132"/>
        <v>-4.8052080293799607E-2</v>
      </c>
      <c r="Q468" s="179">
        <f t="shared" si="133"/>
        <v>8.6934510445679479E-3</v>
      </c>
      <c r="R468" s="187">
        <f t="shared" si="134"/>
        <v>-1.1971410646231914E-2</v>
      </c>
      <c r="S468" s="187">
        <f t="shared" si="135"/>
        <v>-1.8371489817628307E-2</v>
      </c>
      <c r="T468" s="187">
        <f t="shared" si="136"/>
        <v>-9.3486071269955721E-3</v>
      </c>
      <c r="U468" s="187">
        <f t="shared" si="137"/>
        <v>-4.6915851117559436E-2</v>
      </c>
      <c r="V468" s="187">
        <f t="shared" si="138"/>
        <v>8.7313488313452443E-3</v>
      </c>
      <c r="W468" s="188">
        <f t="shared" si="139"/>
        <v>-1.5575201975413996E-2</v>
      </c>
    </row>
    <row r="469" spans="1:23" x14ac:dyDescent="0.2">
      <c r="A469" s="186">
        <v>43069</v>
      </c>
      <c r="B469">
        <v>166.40701300000001</v>
      </c>
      <c r="C469">
        <v>1176.75</v>
      </c>
      <c r="D469">
        <v>81.310074</v>
      </c>
      <c r="E469">
        <v>187.58000200000001</v>
      </c>
      <c r="F469">
        <v>84.048980999999998</v>
      </c>
      <c r="G469" s="86">
        <v>79.096999999999994</v>
      </c>
      <c r="H469">
        <f t="shared" si="124"/>
        <v>13162.295507261</v>
      </c>
      <c r="I469">
        <f t="shared" si="125"/>
        <v>93077.394749999992</v>
      </c>
      <c r="J469">
        <f t="shared" si="126"/>
        <v>6431.3829231779991</v>
      </c>
      <c r="K469">
        <f t="shared" si="127"/>
        <v>14837.015418194</v>
      </c>
      <c r="L469">
        <f t="shared" si="128"/>
        <v>6648.0222501569997</v>
      </c>
      <c r="M469" s="180">
        <f t="shared" si="129"/>
        <v>1.988475901268336E-2</v>
      </c>
      <c r="N469" s="178">
        <f t="shared" si="130"/>
        <v>1.9240101299264546E-2</v>
      </c>
      <c r="O469" s="178">
        <f t="shared" si="131"/>
        <v>1.5907859921225134E-2</v>
      </c>
      <c r="P469" s="178">
        <f t="shared" si="132"/>
        <v>2.9638976334243456E-3</v>
      </c>
      <c r="Q469" s="179">
        <f t="shared" si="133"/>
        <v>1.2799613063007533E-2</v>
      </c>
      <c r="R469" s="187">
        <f t="shared" si="134"/>
        <v>2.008377779119357E-2</v>
      </c>
      <c r="S469" s="187">
        <f t="shared" si="135"/>
        <v>1.9426384834993742E-2</v>
      </c>
      <c r="T469" s="187">
        <f t="shared" si="136"/>
        <v>1.6035063542205297E-2</v>
      </c>
      <c r="U469" s="187">
        <f t="shared" si="137"/>
        <v>2.9682943207189985E-3</v>
      </c>
      <c r="V469" s="187">
        <f t="shared" si="138"/>
        <v>1.2881878725140083E-2</v>
      </c>
      <c r="W469" s="188">
        <f t="shared" si="139"/>
        <v>1.427907984285034E-2</v>
      </c>
    </row>
    <row r="470" spans="1:23" x14ac:dyDescent="0.2">
      <c r="A470" s="186">
        <v>43070</v>
      </c>
      <c r="B470">
        <v>165.632339</v>
      </c>
      <c r="C470">
        <v>1162.349976</v>
      </c>
      <c r="D470">
        <v>81.397025999999997</v>
      </c>
      <c r="E470">
        <v>186.820007</v>
      </c>
      <c r="F470">
        <v>84.394569000000004</v>
      </c>
      <c r="G470" s="86">
        <v>79.346999999999994</v>
      </c>
      <c r="H470">
        <f t="shared" si="124"/>
        <v>13142.429202632999</v>
      </c>
      <c r="I470">
        <f t="shared" si="125"/>
        <v>92228.983545671988</v>
      </c>
      <c r="J470">
        <f t="shared" si="126"/>
        <v>6458.6098220219992</v>
      </c>
      <c r="K470">
        <f t="shared" si="127"/>
        <v>14823.607095428999</v>
      </c>
      <c r="L470">
        <f t="shared" si="128"/>
        <v>6696.4558664429996</v>
      </c>
      <c r="M470" s="180">
        <f t="shared" si="129"/>
        <v>-1.5104745344600085E-3</v>
      </c>
      <c r="N470" s="178">
        <f t="shared" si="130"/>
        <v>-9.1569123559437308E-3</v>
      </c>
      <c r="O470" s="178">
        <f t="shared" si="131"/>
        <v>4.2245080930904087E-3</v>
      </c>
      <c r="P470" s="178">
        <f t="shared" si="132"/>
        <v>-9.0411613392140093E-4</v>
      </c>
      <c r="Q470" s="179">
        <f t="shared" si="133"/>
        <v>7.259006840040683E-3</v>
      </c>
      <c r="R470" s="187">
        <f t="shared" si="134"/>
        <v>-1.509334341949882E-3</v>
      </c>
      <c r="S470" s="187">
        <f t="shared" si="135"/>
        <v>-9.1151155079789541E-3</v>
      </c>
      <c r="T470" s="187">
        <f t="shared" si="136"/>
        <v>4.2334439061119033E-3</v>
      </c>
      <c r="U470" s="187">
        <f t="shared" si="137"/>
        <v>-9.0370754407646705E-4</v>
      </c>
      <c r="V470" s="187">
        <f t="shared" si="138"/>
        <v>7.2854172960772137E-3</v>
      </c>
      <c r="W470" s="188">
        <f t="shared" si="139"/>
        <v>-1.859238363237023E-6</v>
      </c>
    </row>
    <row r="471" spans="1:23" x14ac:dyDescent="0.2">
      <c r="A471" s="186">
        <v>43073</v>
      </c>
      <c r="B471">
        <v>164.421921</v>
      </c>
      <c r="C471">
        <v>1133.9499510000001</v>
      </c>
      <c r="D471">
        <v>78.325080999999997</v>
      </c>
      <c r="E471">
        <v>184.03999300000001</v>
      </c>
      <c r="F471">
        <v>85.375252000000003</v>
      </c>
      <c r="G471" s="86">
        <v>79.263000000000005</v>
      </c>
      <c r="H471">
        <f t="shared" si="124"/>
        <v>13032.574724223001</v>
      </c>
      <c r="I471">
        <f t="shared" si="125"/>
        <v>89880.274966113007</v>
      </c>
      <c r="J471">
        <f t="shared" si="126"/>
        <v>6208.2808953029999</v>
      </c>
      <c r="K471">
        <f t="shared" si="127"/>
        <v>14587.561965159002</v>
      </c>
      <c r="L471">
        <f t="shared" si="128"/>
        <v>6767.0985992760006</v>
      </c>
      <c r="M471" s="180">
        <f t="shared" si="129"/>
        <v>-8.3938954677555671E-3</v>
      </c>
      <c r="N471" s="178">
        <f t="shared" si="130"/>
        <v>-2.5795929751956565E-2</v>
      </c>
      <c r="O471" s="178">
        <f t="shared" si="131"/>
        <v>-3.9530067639028416E-2</v>
      </c>
      <c r="P471" s="178">
        <f t="shared" si="132"/>
        <v>-1.6051738576667845E-2</v>
      </c>
      <c r="Q471" s="179">
        <f t="shared" si="133"/>
        <v>1.0494016465308528E-2</v>
      </c>
      <c r="R471" s="187">
        <f t="shared" si="134"/>
        <v>-8.3587650894850606E-3</v>
      </c>
      <c r="S471" s="187">
        <f t="shared" si="135"/>
        <v>-2.546605729852694E-2</v>
      </c>
      <c r="T471" s="187">
        <f t="shared" si="136"/>
        <v>-3.8758948692867279E-2</v>
      </c>
      <c r="U471" s="187">
        <f t="shared" si="137"/>
        <v>-1.5923595974341728E-2</v>
      </c>
      <c r="V471" s="187">
        <f t="shared" si="138"/>
        <v>1.0549271770311055E-2</v>
      </c>
      <c r="W471" s="188">
        <f t="shared" si="139"/>
        <v>-1.559161905698199E-2</v>
      </c>
    </row>
    <row r="472" spans="1:23" x14ac:dyDescent="0.2">
      <c r="A472" s="186">
        <v>43074</v>
      </c>
      <c r="B472">
        <v>164.26698300000001</v>
      </c>
      <c r="C472">
        <v>1141.5699460000001</v>
      </c>
      <c r="D472">
        <v>78.817734000000002</v>
      </c>
      <c r="E472">
        <v>184.21000699999999</v>
      </c>
      <c r="F472">
        <v>85.365905999999995</v>
      </c>
      <c r="G472" s="86">
        <v>78.981999999999999</v>
      </c>
      <c r="H472">
        <f t="shared" si="124"/>
        <v>12974.134851306</v>
      </c>
      <c r="I472">
        <f t="shared" si="125"/>
        <v>90163.477474972009</v>
      </c>
      <c r="J472">
        <f t="shared" si="126"/>
        <v>6225.1822667879997</v>
      </c>
      <c r="K472">
        <f t="shared" si="127"/>
        <v>14549.274772874</v>
      </c>
      <c r="L472">
        <f t="shared" si="128"/>
        <v>6742.369987692</v>
      </c>
      <c r="M472" s="180">
        <f t="shared" si="129"/>
        <v>-4.494222624470961E-3</v>
      </c>
      <c r="N472" s="178">
        <f t="shared" si="130"/>
        <v>3.1459324590597409E-3</v>
      </c>
      <c r="O472" s="178">
        <f t="shared" si="131"/>
        <v>2.7186925597325099E-3</v>
      </c>
      <c r="P472" s="178">
        <f t="shared" si="132"/>
        <v>-2.6280968429323046E-3</v>
      </c>
      <c r="Q472" s="179">
        <f t="shared" si="133"/>
        <v>-3.6609344095880668E-3</v>
      </c>
      <c r="R472" s="187">
        <f t="shared" si="134"/>
        <v>-4.4841387180678417E-3</v>
      </c>
      <c r="S472" s="187">
        <f t="shared" si="135"/>
        <v>3.1508860978204144E-3</v>
      </c>
      <c r="T472" s="187">
        <f t="shared" si="136"/>
        <v>2.7223915557343537E-3</v>
      </c>
      <c r="U472" s="187">
        <f t="shared" si="137"/>
        <v>-2.6246464197682913E-3</v>
      </c>
      <c r="V472" s="187">
        <f t="shared" si="138"/>
        <v>-3.6542413593096332E-3</v>
      </c>
      <c r="W472" s="188">
        <f t="shared" si="139"/>
        <v>-9.7794976871819965E-4</v>
      </c>
    </row>
    <row r="473" spans="1:23" x14ac:dyDescent="0.2">
      <c r="A473" s="186">
        <v>43075</v>
      </c>
      <c r="B473">
        <v>163.65696700000001</v>
      </c>
      <c r="C473">
        <v>1152.349976</v>
      </c>
      <c r="D473">
        <v>79.967299999999994</v>
      </c>
      <c r="E473">
        <v>185.300003</v>
      </c>
      <c r="F473">
        <v>85.225800000000007</v>
      </c>
      <c r="G473" s="86">
        <v>79.272000000000006</v>
      </c>
      <c r="H473">
        <f t="shared" si="124"/>
        <v>12973.415088024001</v>
      </c>
      <c r="I473">
        <f t="shared" si="125"/>
        <v>91349.087297471997</v>
      </c>
      <c r="J473">
        <f t="shared" si="126"/>
        <v>6339.1678056000001</v>
      </c>
      <c r="K473">
        <f t="shared" si="127"/>
        <v>14689.101837816001</v>
      </c>
      <c r="L473">
        <f t="shared" si="128"/>
        <v>6756.0196176000009</v>
      </c>
      <c r="M473" s="180">
        <f t="shared" si="129"/>
        <v>-5.5478323299591857E-5</v>
      </c>
      <c r="N473" s="178">
        <f t="shared" si="130"/>
        <v>1.3063852474402126E-2</v>
      </c>
      <c r="O473" s="178">
        <f t="shared" si="131"/>
        <v>1.8144777159863009E-2</v>
      </c>
      <c r="P473" s="178">
        <f t="shared" si="132"/>
        <v>9.564698669207259E-3</v>
      </c>
      <c r="Q473" s="179">
        <f t="shared" si="133"/>
        <v>2.0224093331928238E-3</v>
      </c>
      <c r="R473" s="187">
        <f t="shared" si="134"/>
        <v>-5.5476784405893642E-5</v>
      </c>
      <c r="S473" s="187">
        <f t="shared" si="135"/>
        <v>1.3149557400656988E-2</v>
      </c>
      <c r="T473" s="187">
        <f t="shared" si="136"/>
        <v>1.8310393804873027E-2</v>
      </c>
      <c r="U473" s="187">
        <f t="shared" si="137"/>
        <v>9.6105865841985324E-3</v>
      </c>
      <c r="V473" s="187">
        <f t="shared" si="138"/>
        <v>2.0244557823017521E-3</v>
      </c>
      <c r="W473" s="188">
        <f t="shared" si="139"/>
        <v>8.6079033575248813E-3</v>
      </c>
    </row>
    <row r="474" spans="1:23" x14ac:dyDescent="0.2">
      <c r="A474" s="186">
        <v>43076</v>
      </c>
      <c r="B474">
        <v>163.95716899999999</v>
      </c>
      <c r="C474">
        <v>1159.790039</v>
      </c>
      <c r="D474">
        <v>79.687149000000005</v>
      </c>
      <c r="E474">
        <v>185.199997</v>
      </c>
      <c r="F474">
        <v>84.151718000000002</v>
      </c>
      <c r="G474" s="86">
        <v>79.733999999999995</v>
      </c>
      <c r="H474">
        <f t="shared" si="124"/>
        <v>13072.960913045999</v>
      </c>
      <c r="I474">
        <f t="shared" si="125"/>
        <v>92474.698969625999</v>
      </c>
      <c r="J474">
        <f t="shared" si="126"/>
        <v>6353.7751383659997</v>
      </c>
      <c r="K474">
        <f t="shared" si="127"/>
        <v>14766.736560797999</v>
      </c>
      <c r="L474">
        <f t="shared" si="128"/>
        <v>6709.7530830119995</v>
      </c>
      <c r="M474" s="180">
        <f t="shared" si="129"/>
        <v>7.6437742970561617E-3</v>
      </c>
      <c r="N474" s="178">
        <f t="shared" si="130"/>
        <v>1.2246790947042263E-2</v>
      </c>
      <c r="O474" s="178">
        <f t="shared" si="131"/>
        <v>2.3016473451603317E-3</v>
      </c>
      <c r="P474" s="178">
        <f t="shared" si="132"/>
        <v>5.2712743529258754E-3</v>
      </c>
      <c r="Q474" s="179">
        <f t="shared" si="133"/>
        <v>-6.8717507237088908E-3</v>
      </c>
      <c r="R474" s="187">
        <f t="shared" si="134"/>
        <v>7.6730625164295159E-3</v>
      </c>
      <c r="S474" s="187">
        <f t="shared" si="135"/>
        <v>1.2322089967779594E-2</v>
      </c>
      <c r="T474" s="187">
        <f t="shared" si="136"/>
        <v>2.3042981687747092E-3</v>
      </c>
      <c r="U474" s="187">
        <f t="shared" si="137"/>
        <v>5.285191963346164E-3</v>
      </c>
      <c r="V474" s="187">
        <f t="shared" si="138"/>
        <v>-6.8481942336983681E-3</v>
      </c>
      <c r="W474" s="188">
        <f t="shared" si="139"/>
        <v>4.147289676526323E-3</v>
      </c>
    </row>
    <row r="475" spans="1:23" x14ac:dyDescent="0.2">
      <c r="A475" s="186">
        <v>43077</v>
      </c>
      <c r="B475">
        <v>164.005539</v>
      </c>
      <c r="C475">
        <v>1162</v>
      </c>
      <c r="D475">
        <v>81.300422999999995</v>
      </c>
      <c r="E475">
        <v>188.53999300000001</v>
      </c>
      <c r="F475">
        <v>84.403899999999993</v>
      </c>
      <c r="G475" s="86">
        <v>79.180999999999997</v>
      </c>
      <c r="H475">
        <f t="shared" si="124"/>
        <v>12986.122583558999</v>
      </c>
      <c r="I475">
        <f t="shared" si="125"/>
        <v>92008.322</v>
      </c>
      <c r="J475">
        <f t="shared" si="126"/>
        <v>6437.4487935629995</v>
      </c>
      <c r="K475">
        <f t="shared" si="127"/>
        <v>14928.785185733001</v>
      </c>
      <c r="L475">
        <f t="shared" si="128"/>
        <v>6683.1852058999993</v>
      </c>
      <c r="M475" s="180">
        <f t="shared" si="129"/>
        <v>-6.6647509638398921E-3</v>
      </c>
      <c r="N475" s="178">
        <f t="shared" si="130"/>
        <v>-5.0560529711621066E-3</v>
      </c>
      <c r="O475" s="178">
        <f t="shared" si="131"/>
        <v>1.3083165327786668E-2</v>
      </c>
      <c r="P475" s="178">
        <f t="shared" si="132"/>
        <v>1.091411929991867E-2</v>
      </c>
      <c r="Q475" s="179">
        <f t="shared" si="133"/>
        <v>-3.9674508145325369E-3</v>
      </c>
      <c r="R475" s="187">
        <f t="shared" si="134"/>
        <v>-6.6425907691914522E-3</v>
      </c>
      <c r="S475" s="187">
        <f t="shared" si="135"/>
        <v>-5.0432926500164517E-3</v>
      </c>
      <c r="T475" s="187">
        <f t="shared" si="136"/>
        <v>1.3169124398462446E-2</v>
      </c>
      <c r="U475" s="187">
        <f t="shared" si="137"/>
        <v>1.0973895570481033E-2</v>
      </c>
      <c r="V475" s="187">
        <f t="shared" si="138"/>
        <v>-3.9595908796205429E-3</v>
      </c>
      <c r="W475" s="188">
        <f t="shared" si="139"/>
        <v>1.6995091340230068E-3</v>
      </c>
    </row>
    <row r="476" spans="1:23" x14ac:dyDescent="0.2">
      <c r="A476" s="186">
        <v>43080</v>
      </c>
      <c r="B476">
        <v>167.20103499999999</v>
      </c>
      <c r="C476">
        <v>1168.920044</v>
      </c>
      <c r="D476">
        <v>82.334061000000005</v>
      </c>
      <c r="E476">
        <v>186.220001</v>
      </c>
      <c r="F476">
        <v>84.273148000000006</v>
      </c>
      <c r="G476" s="86">
        <v>78.61</v>
      </c>
      <c r="H476">
        <f t="shared" si="124"/>
        <v>13143.67336135</v>
      </c>
      <c r="I476">
        <f t="shared" si="125"/>
        <v>91888.804658840003</v>
      </c>
      <c r="J476">
        <f t="shared" si="126"/>
        <v>6472.2805352100004</v>
      </c>
      <c r="K476">
        <f t="shared" si="127"/>
        <v>14638.75427861</v>
      </c>
      <c r="L476">
        <f t="shared" si="128"/>
        <v>6624.7121642800003</v>
      </c>
      <c r="M476" s="180">
        <f t="shared" si="129"/>
        <v>1.2059235934278854E-2</v>
      </c>
      <c r="N476" s="178">
        <f t="shared" si="130"/>
        <v>-1.299828443859323E-3</v>
      </c>
      <c r="O476" s="178">
        <f t="shared" si="131"/>
        <v>5.3962132407828906E-3</v>
      </c>
      <c r="P476" s="178">
        <f t="shared" si="132"/>
        <v>-1.9618826254677712E-2</v>
      </c>
      <c r="Q476" s="179">
        <f t="shared" si="133"/>
        <v>-8.7877771058042977E-3</v>
      </c>
      <c r="R476" s="187">
        <f t="shared" si="134"/>
        <v>1.213224168932972E-2</v>
      </c>
      <c r="S476" s="187">
        <f t="shared" si="135"/>
        <v>-1.2989840327703962E-3</v>
      </c>
      <c r="T476" s="187">
        <f t="shared" si="136"/>
        <v>5.4107990236489604E-3</v>
      </c>
      <c r="U476" s="187">
        <f t="shared" si="137"/>
        <v>-1.9427629476521262E-2</v>
      </c>
      <c r="V476" s="187">
        <f t="shared" si="138"/>
        <v>-8.7492774505752678E-3</v>
      </c>
      <c r="W476" s="188">
        <f t="shared" si="139"/>
        <v>-2.3865700493776489E-3</v>
      </c>
    </row>
    <row r="477" spans="1:23" x14ac:dyDescent="0.2">
      <c r="A477" s="186">
        <v>43081</v>
      </c>
      <c r="B477">
        <v>166.26174900000001</v>
      </c>
      <c r="C477">
        <v>1165.079956</v>
      </c>
      <c r="D477">
        <v>82.672165000000007</v>
      </c>
      <c r="E477">
        <v>185.729996</v>
      </c>
      <c r="F477">
        <v>83.918227999999999</v>
      </c>
      <c r="G477" s="86">
        <v>78.882000000000005</v>
      </c>
      <c r="H477">
        <f t="shared" si="124"/>
        <v>13115.059284618001</v>
      </c>
      <c r="I477">
        <f t="shared" si="125"/>
        <v>91903.837089192006</v>
      </c>
      <c r="J477">
        <f t="shared" si="126"/>
        <v>6521.3457195300007</v>
      </c>
      <c r="K477">
        <f t="shared" si="127"/>
        <v>14650.753544472002</v>
      </c>
      <c r="L477">
        <f t="shared" si="128"/>
        <v>6619.6376610960006</v>
      </c>
      <c r="M477" s="180">
        <f t="shared" si="129"/>
        <v>-2.1793959703719436E-3</v>
      </c>
      <c r="N477" s="178">
        <f t="shared" si="130"/>
        <v>1.6358032881559596E-4</v>
      </c>
      <c r="O477" s="178">
        <f t="shared" si="131"/>
        <v>7.5522285411800793E-3</v>
      </c>
      <c r="P477" s="178">
        <f t="shared" si="132"/>
        <v>8.193559690919533E-4</v>
      </c>
      <c r="Q477" s="179">
        <f t="shared" si="133"/>
        <v>-7.662895497654753E-4</v>
      </c>
      <c r="R477" s="187">
        <f t="shared" si="134"/>
        <v>-2.1770228113048903E-3</v>
      </c>
      <c r="S477" s="187">
        <f t="shared" si="135"/>
        <v>1.6359370880723149E-4</v>
      </c>
      <c r="T477" s="187">
        <f t="shared" si="136"/>
        <v>7.5808185465817924E-3</v>
      </c>
      <c r="U477" s="187">
        <f t="shared" si="137"/>
        <v>8.196917328911294E-4</v>
      </c>
      <c r="V477" s="187">
        <f t="shared" si="138"/>
        <v>-7.6599602490823272E-4</v>
      </c>
      <c r="W477" s="188">
        <f t="shared" si="139"/>
        <v>1.1242170304134062E-3</v>
      </c>
    </row>
    <row r="478" spans="1:23" x14ac:dyDescent="0.2">
      <c r="A478" s="186">
        <v>43082</v>
      </c>
      <c r="B478">
        <v>166.813705</v>
      </c>
      <c r="C478">
        <v>1164.130005</v>
      </c>
      <c r="D478">
        <v>82.449982000000006</v>
      </c>
      <c r="E478">
        <v>187.86000100000001</v>
      </c>
      <c r="F478">
        <v>84.880225999999993</v>
      </c>
      <c r="G478" s="86">
        <v>78.600999999999999</v>
      </c>
      <c r="H478">
        <f t="shared" si="124"/>
        <v>13111.724026705</v>
      </c>
      <c r="I478">
        <f t="shared" si="125"/>
        <v>91501.782523004993</v>
      </c>
      <c r="J478">
        <f t="shared" si="126"/>
        <v>6480.6510351820007</v>
      </c>
      <c r="K478">
        <f t="shared" si="127"/>
        <v>14765.983938601001</v>
      </c>
      <c r="L478">
        <f t="shared" si="128"/>
        <v>6671.6706438259998</v>
      </c>
      <c r="M478" s="180">
        <f t="shared" si="129"/>
        <v>-2.5433983965084106E-4</v>
      </c>
      <c r="N478" s="178">
        <f t="shared" si="130"/>
        <v>-4.3843281473327535E-3</v>
      </c>
      <c r="O478" s="178">
        <f t="shared" si="131"/>
        <v>-6.2597796323440235E-3</v>
      </c>
      <c r="P478" s="178">
        <f t="shared" si="132"/>
        <v>7.8343822848881226E-3</v>
      </c>
      <c r="Q478" s="179">
        <f t="shared" si="133"/>
        <v>7.8296654255100191E-3</v>
      </c>
      <c r="R478" s="187">
        <f t="shared" si="134"/>
        <v>-2.543074980158336E-4</v>
      </c>
      <c r="S478" s="187">
        <f t="shared" si="135"/>
        <v>-4.374731011468235E-3</v>
      </c>
      <c r="T478" s="187">
        <f t="shared" si="136"/>
        <v>-6.2402280293357782E-3</v>
      </c>
      <c r="U478" s="187">
        <f t="shared" si="137"/>
        <v>7.8651513575202954E-3</v>
      </c>
      <c r="V478" s="187">
        <f t="shared" si="138"/>
        <v>7.8603974105410888E-3</v>
      </c>
      <c r="W478" s="188">
        <f t="shared" si="139"/>
        <v>9.7125644584830748E-4</v>
      </c>
    </row>
    <row r="479" spans="1:23" x14ac:dyDescent="0.2">
      <c r="A479" s="186">
        <v>43083</v>
      </c>
      <c r="B479">
        <v>166.765289</v>
      </c>
      <c r="C479">
        <v>1174.26001</v>
      </c>
      <c r="D479">
        <v>81.812400999999994</v>
      </c>
      <c r="E479">
        <v>189.55999800000001</v>
      </c>
      <c r="F479">
        <v>84.992301999999995</v>
      </c>
      <c r="G479" s="86">
        <v>79.073999999999998</v>
      </c>
      <c r="H479">
        <f t="shared" si="124"/>
        <v>13186.798462385999</v>
      </c>
      <c r="I479">
        <f t="shared" si="125"/>
        <v>92853.436030739991</v>
      </c>
      <c r="J479">
        <f t="shared" si="126"/>
        <v>6469.2337966739997</v>
      </c>
      <c r="K479">
        <f t="shared" si="127"/>
        <v>14989.267281852</v>
      </c>
      <c r="L479">
        <f t="shared" si="128"/>
        <v>6720.6812883479997</v>
      </c>
      <c r="M479" s="180">
        <f t="shared" si="129"/>
        <v>5.70941881988831E-3</v>
      </c>
      <c r="N479" s="178">
        <f t="shared" si="130"/>
        <v>1.4663840151145691E-2</v>
      </c>
      <c r="O479" s="178">
        <f t="shared" si="131"/>
        <v>-1.7632962168333934E-3</v>
      </c>
      <c r="P479" s="178">
        <f t="shared" si="132"/>
        <v>1.5008277548424268E-2</v>
      </c>
      <c r="Q479" s="179">
        <f t="shared" si="133"/>
        <v>7.3192316878191062E-3</v>
      </c>
      <c r="R479" s="187">
        <f t="shared" si="134"/>
        <v>5.7257486146057562E-3</v>
      </c>
      <c r="S479" s="187">
        <f t="shared" si="135"/>
        <v>1.4771881710557619E-2</v>
      </c>
      <c r="T479" s="187">
        <f t="shared" si="136"/>
        <v>-1.7617425234007146E-3</v>
      </c>
      <c r="U479" s="187">
        <f t="shared" si="137"/>
        <v>1.5121467298044115E-2</v>
      </c>
      <c r="V479" s="187">
        <f t="shared" si="138"/>
        <v>7.3460827337684317E-3</v>
      </c>
      <c r="W479" s="188">
        <f t="shared" si="139"/>
        <v>8.240687566715043E-3</v>
      </c>
    </row>
    <row r="480" spans="1:23" x14ac:dyDescent="0.2">
      <c r="A480" s="186">
        <v>43084</v>
      </c>
      <c r="B480">
        <v>168.459869</v>
      </c>
      <c r="C480">
        <v>1179.1400149999999</v>
      </c>
      <c r="D480">
        <v>83.899017000000001</v>
      </c>
      <c r="E480">
        <v>190.11999499999999</v>
      </c>
      <c r="F480">
        <v>85.823554999999999</v>
      </c>
      <c r="G480" s="86">
        <v>78.388999999999996</v>
      </c>
      <c r="H480">
        <f t="shared" si="124"/>
        <v>13205.400671040999</v>
      </c>
      <c r="I480">
        <f t="shared" si="125"/>
        <v>92431.606635834993</v>
      </c>
      <c r="J480">
        <f t="shared" si="126"/>
        <v>6576.7600436129997</v>
      </c>
      <c r="K480">
        <f t="shared" si="127"/>
        <v>14903.316288054999</v>
      </c>
      <c r="L480">
        <f t="shared" si="128"/>
        <v>6727.6226528949992</v>
      </c>
      <c r="M480" s="180">
        <f t="shared" si="129"/>
        <v>1.4096750059709026E-3</v>
      </c>
      <c r="N480" s="178">
        <f t="shared" si="130"/>
        <v>-4.5533100528428391E-3</v>
      </c>
      <c r="O480" s="178">
        <f t="shared" si="131"/>
        <v>1.6484551990489101E-2</v>
      </c>
      <c r="P480" s="178">
        <f t="shared" si="132"/>
        <v>-5.7506726017284354E-3</v>
      </c>
      <c r="Q480" s="179">
        <f t="shared" si="133"/>
        <v>1.0323034330201285E-3</v>
      </c>
      <c r="R480" s="187">
        <f t="shared" si="134"/>
        <v>1.4106690648273005E-3</v>
      </c>
      <c r="S480" s="187">
        <f t="shared" si="135"/>
        <v>-4.5429594524143179E-3</v>
      </c>
      <c r="T480" s="187">
        <f t="shared" si="136"/>
        <v>1.662117189121871E-2</v>
      </c>
      <c r="U480" s="187">
        <f t="shared" si="137"/>
        <v>-5.7341691345423667E-3</v>
      </c>
      <c r="V480" s="187">
        <f t="shared" si="138"/>
        <v>1.0328364416021449E-3</v>
      </c>
      <c r="W480" s="188">
        <f t="shared" si="139"/>
        <v>1.7575097621382947E-3</v>
      </c>
    </row>
    <row r="481" spans="1:23" x14ac:dyDescent="0.2">
      <c r="A481" s="186">
        <v>43087</v>
      </c>
      <c r="B481">
        <v>170.83227500000001</v>
      </c>
      <c r="C481">
        <v>1190.579956</v>
      </c>
      <c r="D481">
        <v>83.444984000000005</v>
      </c>
      <c r="E481">
        <v>190.41999799999999</v>
      </c>
      <c r="F481">
        <v>85.814209000000005</v>
      </c>
      <c r="G481" s="86">
        <v>78.552000000000007</v>
      </c>
      <c r="H481">
        <f t="shared" si="124"/>
        <v>13419.216865800003</v>
      </c>
      <c r="I481">
        <f t="shared" si="125"/>
        <v>93522.43670371201</v>
      </c>
      <c r="J481">
        <f t="shared" si="126"/>
        <v>6554.770383168001</v>
      </c>
      <c r="K481">
        <f t="shared" si="127"/>
        <v>14957.871682896</v>
      </c>
      <c r="L481">
        <f t="shared" si="128"/>
        <v>6740.8777453680013</v>
      </c>
      <c r="M481" s="180">
        <f t="shared" si="129"/>
        <v>1.6061886425970628E-2</v>
      </c>
      <c r="N481" s="178">
        <f t="shared" si="130"/>
        <v>1.1732388937528411E-2</v>
      </c>
      <c r="O481" s="178">
        <f t="shared" si="131"/>
        <v>-3.3491421463763041E-3</v>
      </c>
      <c r="P481" s="178">
        <f t="shared" si="132"/>
        <v>3.6539373847188591E-3</v>
      </c>
      <c r="Q481" s="179">
        <f t="shared" si="133"/>
        <v>1.9683107043112513E-3</v>
      </c>
      <c r="R481" s="187">
        <f t="shared" si="134"/>
        <v>1.6191571924651638E-2</v>
      </c>
      <c r="S481" s="187">
        <f t="shared" si="135"/>
        <v>1.1801483362446621E-2</v>
      </c>
      <c r="T481" s="187">
        <f t="shared" si="136"/>
        <v>-3.3435400256626138E-3</v>
      </c>
      <c r="U481" s="187">
        <f t="shared" si="137"/>
        <v>3.660621152134285E-3</v>
      </c>
      <c r="V481" s="187">
        <f t="shared" si="138"/>
        <v>1.9702490994048666E-3</v>
      </c>
      <c r="W481" s="188">
        <f t="shared" si="139"/>
        <v>6.0560771025949603E-3</v>
      </c>
    </row>
    <row r="482" spans="1:23" x14ac:dyDescent="0.2">
      <c r="A482" s="186">
        <v>43088</v>
      </c>
      <c r="B482">
        <v>169.01177999999999</v>
      </c>
      <c r="C482">
        <v>1187.380005</v>
      </c>
      <c r="D482">
        <v>82.913680999999997</v>
      </c>
      <c r="E482">
        <v>187.020004</v>
      </c>
      <c r="F482">
        <v>85.627419000000003</v>
      </c>
      <c r="G482" s="86">
        <v>78.590999999999994</v>
      </c>
      <c r="H482">
        <f t="shared" si="124"/>
        <v>13282.804801979997</v>
      </c>
      <c r="I482">
        <f t="shared" si="125"/>
        <v>93317.381972954987</v>
      </c>
      <c r="J482">
        <f t="shared" si="126"/>
        <v>6516.2691034709997</v>
      </c>
      <c r="K482">
        <f t="shared" si="127"/>
        <v>14698.089134364</v>
      </c>
      <c r="L482">
        <f t="shared" si="128"/>
        <v>6729.5444866289999</v>
      </c>
      <c r="M482" s="180">
        <f t="shared" si="129"/>
        <v>-1.0217447372133029E-2</v>
      </c>
      <c r="N482" s="178">
        <f t="shared" si="130"/>
        <v>-2.1949797911146344E-3</v>
      </c>
      <c r="O482" s="178">
        <f t="shared" si="131"/>
        <v>-5.8910985748819814E-3</v>
      </c>
      <c r="P482" s="178">
        <f t="shared" si="132"/>
        <v>-1.752020076374422E-2</v>
      </c>
      <c r="Q482" s="179">
        <f t="shared" si="133"/>
        <v>-1.6826883698123313E-3</v>
      </c>
      <c r="R482" s="187">
        <f t="shared" si="134"/>
        <v>-1.0165426580716733E-2</v>
      </c>
      <c r="S482" s="187">
        <f t="shared" si="135"/>
        <v>-2.1925725845516209E-3</v>
      </c>
      <c r="T482" s="187">
        <f t="shared" si="136"/>
        <v>-5.8737800786841897E-3</v>
      </c>
      <c r="U482" s="187">
        <f t="shared" si="137"/>
        <v>-1.7367614460087697E-2</v>
      </c>
      <c r="V482" s="187">
        <f t="shared" si="138"/>
        <v>-1.6812734434753769E-3</v>
      </c>
      <c r="W482" s="188">
        <f t="shared" si="139"/>
        <v>-7.4561334295031234E-3</v>
      </c>
    </row>
    <row r="483" spans="1:23" x14ac:dyDescent="0.2">
      <c r="A483" s="186">
        <v>43089</v>
      </c>
      <c r="B483">
        <v>168.82782</v>
      </c>
      <c r="C483">
        <v>1177.619995</v>
      </c>
      <c r="D483">
        <v>82.614211999999995</v>
      </c>
      <c r="E483">
        <v>188.820007</v>
      </c>
      <c r="F483">
        <v>85.487312000000003</v>
      </c>
      <c r="G483" s="86">
        <v>78.528000000000006</v>
      </c>
      <c r="H483">
        <f t="shared" si="124"/>
        <v>13257.711048960002</v>
      </c>
      <c r="I483">
        <f t="shared" si="125"/>
        <v>92476.142967360007</v>
      </c>
      <c r="J483">
        <f t="shared" si="126"/>
        <v>6487.5288399359997</v>
      </c>
      <c r="K483">
        <f t="shared" si="127"/>
        <v>14827.657509696002</v>
      </c>
      <c r="L483">
        <f t="shared" si="128"/>
        <v>6713.147636736001</v>
      </c>
      <c r="M483" s="180">
        <f t="shared" si="129"/>
        <v>-1.8909776010716734E-3</v>
      </c>
      <c r="N483" s="178">
        <f t="shared" si="130"/>
        <v>-9.0556950756751318E-3</v>
      </c>
      <c r="O483" s="178">
        <f t="shared" si="131"/>
        <v>-4.4202948179313355E-3</v>
      </c>
      <c r="P483" s="178">
        <f t="shared" si="132"/>
        <v>8.7766930074684706E-3</v>
      </c>
      <c r="Q483" s="179">
        <f t="shared" si="133"/>
        <v>-2.4395199822097959E-3</v>
      </c>
      <c r="R483" s="187">
        <f t="shared" si="134"/>
        <v>-1.8891908293536585E-3</v>
      </c>
      <c r="S483" s="187">
        <f t="shared" si="135"/>
        <v>-9.0148157589631673E-3</v>
      </c>
      <c r="T483" s="187">
        <f t="shared" si="136"/>
        <v>-4.4105396935941394E-3</v>
      </c>
      <c r="U483" s="187">
        <f t="shared" si="137"/>
        <v>8.8153211038211089E-3</v>
      </c>
      <c r="V483" s="187">
        <f t="shared" si="138"/>
        <v>-2.4365467715650011E-3</v>
      </c>
      <c r="W483" s="188">
        <f t="shared" si="139"/>
        <v>-1.7871543899309714E-3</v>
      </c>
    </row>
    <row r="484" spans="1:23" x14ac:dyDescent="0.2">
      <c r="A484" s="186">
        <v>43090</v>
      </c>
      <c r="B484">
        <v>169.46691899999999</v>
      </c>
      <c r="C484">
        <v>1174.76001</v>
      </c>
      <c r="D484">
        <v>82.594893999999996</v>
      </c>
      <c r="E484">
        <v>188.61999499999999</v>
      </c>
      <c r="F484">
        <v>85.618072999999995</v>
      </c>
      <c r="G484" s="86">
        <v>78.248999999999995</v>
      </c>
      <c r="H484">
        <f t="shared" si="124"/>
        <v>13260.616944830999</v>
      </c>
      <c r="I484">
        <f t="shared" si="125"/>
        <v>91923.796022489987</v>
      </c>
      <c r="J484">
        <f t="shared" si="126"/>
        <v>6462.9678606059997</v>
      </c>
      <c r="K484">
        <f t="shared" si="127"/>
        <v>14759.325988754998</v>
      </c>
      <c r="L484">
        <f t="shared" si="128"/>
        <v>6699.5285941769989</v>
      </c>
      <c r="M484" s="180">
        <f t="shared" si="129"/>
        <v>2.1916131992245978E-4</v>
      </c>
      <c r="N484" s="178">
        <f t="shared" si="130"/>
        <v>-5.9907676742208555E-3</v>
      </c>
      <c r="O484" s="178">
        <f t="shared" si="131"/>
        <v>-3.7930605049554074E-3</v>
      </c>
      <c r="P484" s="178">
        <f t="shared" si="132"/>
        <v>-4.6190340718578887E-3</v>
      </c>
      <c r="Q484" s="179">
        <f t="shared" si="133"/>
        <v>-2.0307725326383138E-3</v>
      </c>
      <c r="R484" s="187">
        <f t="shared" si="134"/>
        <v>2.191853375191365E-4</v>
      </c>
      <c r="S484" s="187">
        <f t="shared" si="135"/>
        <v>-5.9728588060271271E-3</v>
      </c>
      <c r="T484" s="187">
        <f t="shared" si="136"/>
        <v>-3.7858759376616976E-3</v>
      </c>
      <c r="U484" s="187">
        <f t="shared" si="137"/>
        <v>-4.6083827399116747E-3</v>
      </c>
      <c r="V484" s="187">
        <f t="shared" si="138"/>
        <v>-2.0287119092205451E-3</v>
      </c>
      <c r="W484" s="188">
        <f t="shared" si="139"/>
        <v>-3.235328811060382E-3</v>
      </c>
    </row>
    <row r="485" spans="1:23" x14ac:dyDescent="0.2">
      <c r="A485" s="186">
        <v>43091</v>
      </c>
      <c r="B485">
        <v>169.46691899999999</v>
      </c>
      <c r="C485">
        <v>1168.3599850000001</v>
      </c>
      <c r="D485">
        <v>82.604538000000005</v>
      </c>
      <c r="E485">
        <v>189.94000199999999</v>
      </c>
      <c r="F485">
        <v>86.047698999999994</v>
      </c>
      <c r="G485" s="86">
        <v>77.954999999999998</v>
      </c>
      <c r="H485">
        <f t="shared" si="124"/>
        <v>13210.793670644998</v>
      </c>
      <c r="I485">
        <f t="shared" si="125"/>
        <v>91079.502630675008</v>
      </c>
      <c r="J485">
        <f t="shared" si="126"/>
        <v>6439.43675979</v>
      </c>
      <c r="K485">
        <f t="shared" si="127"/>
        <v>14806.77285591</v>
      </c>
      <c r="L485">
        <f t="shared" si="128"/>
        <v>6707.8483755449997</v>
      </c>
      <c r="M485" s="180">
        <f t="shared" si="129"/>
        <v>-3.7643126573730259E-3</v>
      </c>
      <c r="N485" s="178">
        <f t="shared" si="130"/>
        <v>-9.2271493279285129E-3</v>
      </c>
      <c r="O485" s="178">
        <f t="shared" si="131"/>
        <v>-3.6475568078617494E-3</v>
      </c>
      <c r="P485" s="178">
        <f t="shared" si="132"/>
        <v>3.2095480796598529E-3</v>
      </c>
      <c r="Q485" s="179">
        <f t="shared" si="133"/>
        <v>1.2410753355679999E-3</v>
      </c>
      <c r="R485" s="187">
        <f t="shared" si="134"/>
        <v>-3.7572365142047354E-3</v>
      </c>
      <c r="S485" s="187">
        <f t="shared" si="135"/>
        <v>-9.1847098177757509E-3</v>
      </c>
      <c r="T485" s="187">
        <f t="shared" si="136"/>
        <v>-3.6409125534152533E-3</v>
      </c>
      <c r="U485" s="187">
        <f t="shared" si="137"/>
        <v>3.2147041938874084E-3</v>
      </c>
      <c r="V485" s="187">
        <f t="shared" si="138"/>
        <v>1.2418457882592028E-3</v>
      </c>
      <c r="W485" s="188">
        <f t="shared" si="139"/>
        <v>-2.4252617806498262E-3</v>
      </c>
    </row>
    <row r="486" spans="1:23" x14ac:dyDescent="0.2">
      <c r="A486" s="186">
        <v>43095</v>
      </c>
      <c r="B486">
        <v>165.16757200000001</v>
      </c>
      <c r="C486">
        <v>1176.76001</v>
      </c>
      <c r="D486">
        <v>82.498283000000001</v>
      </c>
      <c r="E486">
        <v>187.759995</v>
      </c>
      <c r="F486">
        <v>86.374595999999997</v>
      </c>
      <c r="G486" s="86">
        <v>77.144000000000005</v>
      </c>
      <c r="H486">
        <f t="shared" si="124"/>
        <v>12741.687174368002</v>
      </c>
      <c r="I486">
        <f t="shared" si="125"/>
        <v>90779.97421144</v>
      </c>
      <c r="J486">
        <f t="shared" si="126"/>
        <v>6364.2475437520006</v>
      </c>
      <c r="K486">
        <f t="shared" si="127"/>
        <v>14484.557054280001</v>
      </c>
      <c r="L486">
        <f t="shared" si="128"/>
        <v>6663.2818338240004</v>
      </c>
      <c r="M486" s="180">
        <f t="shared" si="129"/>
        <v>-3.6155125132664709E-2</v>
      </c>
      <c r="N486" s="178">
        <f t="shared" si="130"/>
        <v>-3.2940674336216814E-3</v>
      </c>
      <c r="O486" s="178">
        <f t="shared" si="131"/>
        <v>-1.1745069402710992E-2</v>
      </c>
      <c r="P486" s="178">
        <f t="shared" si="132"/>
        <v>-2.2001650351851174E-2</v>
      </c>
      <c r="Q486" s="179">
        <f t="shared" si="133"/>
        <v>-6.6661091555760346E-3</v>
      </c>
      <c r="R486" s="187">
        <f t="shared" si="134"/>
        <v>-3.5509334864518599E-2</v>
      </c>
      <c r="S486" s="187">
        <f t="shared" si="135"/>
        <v>-3.2886479458455989E-3</v>
      </c>
      <c r="T486" s="187">
        <f t="shared" si="136"/>
        <v>-1.1676365316219271E-2</v>
      </c>
      <c r="U486" s="187">
        <f t="shared" si="137"/>
        <v>-2.1761379388040548E-2</v>
      </c>
      <c r="V486" s="187">
        <f t="shared" si="138"/>
        <v>-6.6439399380995093E-3</v>
      </c>
      <c r="W486" s="188">
        <f t="shared" si="139"/>
        <v>-1.5775933490544704E-2</v>
      </c>
    </row>
    <row r="487" spans="1:23" x14ac:dyDescent="0.2">
      <c r="A487" s="186">
        <v>43096</v>
      </c>
      <c r="B487">
        <v>165.19662500000001</v>
      </c>
      <c r="C487">
        <v>1182.26001</v>
      </c>
      <c r="D487">
        <v>82.797745000000006</v>
      </c>
      <c r="E487">
        <v>186.240005</v>
      </c>
      <c r="F487">
        <v>86.019690999999995</v>
      </c>
      <c r="G487" s="86">
        <v>77.363</v>
      </c>
      <c r="H487">
        <f t="shared" si="124"/>
        <v>12780.106499875001</v>
      </c>
      <c r="I487">
        <f t="shared" si="125"/>
        <v>91463.181153629994</v>
      </c>
      <c r="J487">
        <f t="shared" si="126"/>
        <v>6405.4819464350003</v>
      </c>
      <c r="K487">
        <f t="shared" si="127"/>
        <v>14408.085506814999</v>
      </c>
      <c r="L487">
        <f t="shared" si="128"/>
        <v>6654.7413548329996</v>
      </c>
      <c r="M487" s="180">
        <f t="shared" si="129"/>
        <v>3.0107095933743803E-3</v>
      </c>
      <c r="N487" s="178">
        <f t="shared" si="130"/>
        <v>7.4977865858493094E-3</v>
      </c>
      <c r="O487" s="178">
        <f t="shared" si="131"/>
        <v>6.4581706341571895E-3</v>
      </c>
      <c r="P487" s="178">
        <f t="shared" si="132"/>
        <v>-5.2935086067076222E-3</v>
      </c>
      <c r="Q487" s="179">
        <f t="shared" si="133"/>
        <v>-1.2825447201467296E-3</v>
      </c>
      <c r="R487" s="187">
        <f t="shared" si="134"/>
        <v>3.0152463312931874E-3</v>
      </c>
      <c r="S487" s="187">
        <f t="shared" si="135"/>
        <v>7.525965369837009E-3</v>
      </c>
      <c r="T487" s="187">
        <f t="shared" si="136"/>
        <v>6.4790695835646537E-3</v>
      </c>
      <c r="U487" s="187">
        <f t="shared" si="137"/>
        <v>-5.2795226791146951E-3</v>
      </c>
      <c r="V487" s="187">
        <f t="shared" si="138"/>
        <v>-1.281722611168538E-3</v>
      </c>
      <c r="W487" s="188">
        <f t="shared" si="139"/>
        <v>2.0918071988823236E-3</v>
      </c>
    </row>
    <row r="488" spans="1:23" x14ac:dyDescent="0.2">
      <c r="A488" s="186">
        <v>43097</v>
      </c>
      <c r="B488">
        <v>165.661407</v>
      </c>
      <c r="C488">
        <v>1186.099976</v>
      </c>
      <c r="D488">
        <v>82.807411000000002</v>
      </c>
      <c r="E488">
        <v>192.71000699999999</v>
      </c>
      <c r="F488">
        <v>85.991660999999993</v>
      </c>
      <c r="G488" s="86">
        <v>77.372</v>
      </c>
      <c r="H488">
        <f t="shared" si="124"/>
        <v>12817.554382404</v>
      </c>
      <c r="I488">
        <f t="shared" si="125"/>
        <v>91770.927343071991</v>
      </c>
      <c r="J488">
        <f t="shared" si="126"/>
        <v>6406.9750038920001</v>
      </c>
      <c r="K488">
        <f t="shared" si="127"/>
        <v>14910.358661603999</v>
      </c>
      <c r="L488">
        <f t="shared" si="128"/>
        <v>6653.3467948919997</v>
      </c>
      <c r="M488" s="180">
        <f t="shared" si="129"/>
        <v>2.9258852530743853E-3</v>
      </c>
      <c r="N488" s="178">
        <f t="shared" si="130"/>
        <v>3.3590523219839937E-3</v>
      </c>
      <c r="O488" s="178">
        <f t="shared" si="131"/>
        <v>2.3306341157630398E-4</v>
      </c>
      <c r="P488" s="178">
        <f t="shared" si="132"/>
        <v>3.4266641059286722E-2</v>
      </c>
      <c r="Q488" s="179">
        <f t="shared" si="133"/>
        <v>-2.0958080986766458E-4</v>
      </c>
      <c r="R488" s="187">
        <f t="shared" si="134"/>
        <v>2.9301698330420922E-3</v>
      </c>
      <c r="S488" s="187">
        <f t="shared" si="135"/>
        <v>3.3647002603712055E-3</v>
      </c>
      <c r="T488" s="187">
        <f t="shared" si="136"/>
        <v>2.3309057296318157E-4</v>
      </c>
      <c r="U488" s="187">
        <f t="shared" si="137"/>
        <v>3.48605062450126E-2</v>
      </c>
      <c r="V488" s="187">
        <f t="shared" si="138"/>
        <v>-2.0955884934387416E-4</v>
      </c>
      <c r="W488" s="188">
        <f t="shared" si="139"/>
        <v>8.2357816124090412E-3</v>
      </c>
    </row>
    <row r="489" spans="1:23" x14ac:dyDescent="0.2">
      <c r="A489" s="186">
        <v>43098</v>
      </c>
      <c r="B489">
        <v>163.86999499999999</v>
      </c>
      <c r="C489">
        <v>1169.469971</v>
      </c>
      <c r="D489">
        <v>82.633544999999998</v>
      </c>
      <c r="E489">
        <v>191.96000699999999</v>
      </c>
      <c r="F489">
        <v>85.814209000000005</v>
      </c>
      <c r="G489" s="86">
        <v>77.927000000000007</v>
      </c>
      <c r="H489">
        <f t="shared" si="124"/>
        <v>12769.897100365</v>
      </c>
      <c r="I489">
        <f t="shared" si="125"/>
        <v>91133.286430117005</v>
      </c>
      <c r="J489">
        <f t="shared" si="126"/>
        <v>6439.3842612150002</v>
      </c>
      <c r="K489">
        <f t="shared" si="127"/>
        <v>14958.867465489</v>
      </c>
      <c r="L489">
        <f t="shared" si="128"/>
        <v>6687.2438647430008</v>
      </c>
      <c r="M489" s="180">
        <f t="shared" si="129"/>
        <v>-3.7250553990446438E-3</v>
      </c>
      <c r="N489" s="178">
        <f t="shared" si="130"/>
        <v>-6.9724309028258453E-3</v>
      </c>
      <c r="O489" s="178">
        <f t="shared" si="131"/>
        <v>5.0456826580753573E-3</v>
      </c>
      <c r="P489" s="178">
        <f t="shared" si="132"/>
        <v>3.2480819105294486E-3</v>
      </c>
      <c r="Q489" s="179">
        <f t="shared" si="133"/>
        <v>5.0818053959387531E-3</v>
      </c>
      <c r="R489" s="187">
        <f t="shared" si="134"/>
        <v>-3.7181259869997823E-3</v>
      </c>
      <c r="S489" s="187">
        <f t="shared" si="135"/>
        <v>-6.9481799020212646E-3</v>
      </c>
      <c r="T489" s="187">
        <f t="shared" si="136"/>
        <v>5.0584335514517534E-3</v>
      </c>
      <c r="U489" s="187">
        <f t="shared" si="137"/>
        <v>3.2533626444491192E-3</v>
      </c>
      <c r="V489" s="187">
        <f t="shared" si="138"/>
        <v>5.0947396695186602E-3</v>
      </c>
      <c r="W489" s="188">
        <f t="shared" si="139"/>
        <v>5.4804599527969692E-4</v>
      </c>
    </row>
    <row r="490" spans="1:23" x14ac:dyDescent="0.2">
      <c r="A490" s="186">
        <v>43102</v>
      </c>
      <c r="B490">
        <v>166.80401599999999</v>
      </c>
      <c r="C490">
        <v>1189.01001</v>
      </c>
      <c r="D490">
        <v>83.029594000000003</v>
      </c>
      <c r="E490">
        <v>201.070007</v>
      </c>
      <c r="F490">
        <v>84.665420999999995</v>
      </c>
      <c r="G490" s="86">
        <v>78.159000000000006</v>
      </c>
      <c r="H490">
        <f t="shared" si="124"/>
        <v>13037.235086544</v>
      </c>
      <c r="I490">
        <f t="shared" si="125"/>
        <v>92931.833371590008</v>
      </c>
      <c r="J490">
        <f t="shared" si="126"/>
        <v>6489.5100374460008</v>
      </c>
      <c r="K490">
        <f t="shared" si="127"/>
        <v>15715.430677113001</v>
      </c>
      <c r="L490">
        <f t="shared" si="128"/>
        <v>6617.364639939</v>
      </c>
      <c r="M490" s="180">
        <f t="shared" si="129"/>
        <v>2.0718888683541617E-2</v>
      </c>
      <c r="N490" s="178">
        <f t="shared" si="130"/>
        <v>1.9543128941343031E-2</v>
      </c>
      <c r="O490" s="178">
        <f t="shared" si="131"/>
        <v>7.7541089328882979E-3</v>
      </c>
      <c r="P490" s="178">
        <f t="shared" si="132"/>
        <v>4.9338809851594299E-2</v>
      </c>
      <c r="Q490" s="179">
        <f t="shared" si="133"/>
        <v>-1.0504610843315446E-2</v>
      </c>
      <c r="R490" s="187">
        <f t="shared" si="134"/>
        <v>2.0935014908723001E-2</v>
      </c>
      <c r="S490" s="187">
        <f t="shared" si="135"/>
        <v>1.9735346018188077E-2</v>
      </c>
      <c r="T490" s="187">
        <f t="shared" si="136"/>
        <v>7.7842498906165189E-3</v>
      </c>
      <c r="U490" s="187">
        <f t="shared" si="137"/>
        <v>5.0576236026519908E-2</v>
      </c>
      <c r="V490" s="187">
        <f t="shared" si="138"/>
        <v>-1.0449630104327949E-2</v>
      </c>
      <c r="W490" s="188">
        <f t="shared" si="139"/>
        <v>1.7716243347943913E-2</v>
      </c>
    </row>
    <row r="491" spans="1:23" x14ac:dyDescent="0.2">
      <c r="A491" s="186">
        <v>43103</v>
      </c>
      <c r="B491">
        <v>166.77496300000001</v>
      </c>
      <c r="C491">
        <v>1204.1999510000001</v>
      </c>
      <c r="D491">
        <v>83.415993</v>
      </c>
      <c r="E491">
        <v>205.050003</v>
      </c>
      <c r="F491">
        <v>84.562674999999999</v>
      </c>
      <c r="G491" s="86">
        <v>77.215999999999994</v>
      </c>
      <c r="H491">
        <f t="shared" si="124"/>
        <v>12877.695543008</v>
      </c>
      <c r="I491">
        <f t="shared" si="125"/>
        <v>92983.503416416002</v>
      </c>
      <c r="J491">
        <f t="shared" si="126"/>
        <v>6441.0493154879996</v>
      </c>
      <c r="K491">
        <f t="shared" si="127"/>
        <v>15833.141031648</v>
      </c>
      <c r="L491">
        <f t="shared" si="128"/>
        <v>6529.5915127999997</v>
      </c>
      <c r="M491" s="180">
        <f t="shared" si="129"/>
        <v>-1.2312713575545597E-2</v>
      </c>
      <c r="N491" s="178">
        <f t="shared" si="130"/>
        <v>5.5584490283607456E-4</v>
      </c>
      <c r="O491" s="178">
        <f t="shared" si="131"/>
        <v>-7.4955688344734263E-3</v>
      </c>
      <c r="P491" s="178">
        <f t="shared" si="132"/>
        <v>7.462201575453499E-3</v>
      </c>
      <c r="Q491" s="179">
        <f t="shared" si="133"/>
        <v>-1.3352814181555607E-2</v>
      </c>
      <c r="R491" s="187">
        <f t="shared" si="134"/>
        <v>-1.223722226967163E-2</v>
      </c>
      <c r="S491" s="187">
        <f t="shared" si="135"/>
        <v>5.5599941324078464E-4</v>
      </c>
      <c r="T491" s="187">
        <f t="shared" si="136"/>
        <v>-7.467547115016601E-3</v>
      </c>
      <c r="U491" s="187">
        <f t="shared" si="137"/>
        <v>7.4901131857890773E-3</v>
      </c>
      <c r="V491" s="187">
        <f t="shared" si="138"/>
        <v>-1.3264060833106725E-2</v>
      </c>
      <c r="W491" s="188">
        <f t="shared" si="139"/>
        <v>-4.9845435237530194E-3</v>
      </c>
    </row>
    <row r="492" spans="1:23" x14ac:dyDescent="0.2">
      <c r="A492" s="186">
        <v>43104</v>
      </c>
      <c r="B492">
        <v>167.549622</v>
      </c>
      <c r="C492">
        <v>1209.589966</v>
      </c>
      <c r="D492">
        <v>84.150192000000004</v>
      </c>
      <c r="E492">
        <v>205.63000500000001</v>
      </c>
      <c r="F492">
        <v>85.160422999999994</v>
      </c>
      <c r="G492" s="86">
        <v>77.185000000000002</v>
      </c>
      <c r="H492">
        <f t="shared" si="124"/>
        <v>12932.317574070001</v>
      </c>
      <c r="I492">
        <f t="shared" si="125"/>
        <v>93362.201525709999</v>
      </c>
      <c r="J492">
        <f t="shared" si="126"/>
        <v>6495.1325695200003</v>
      </c>
      <c r="K492">
        <f t="shared" si="127"/>
        <v>15871.551935925001</v>
      </c>
      <c r="L492">
        <f t="shared" si="128"/>
        <v>6573.1072492550002</v>
      </c>
      <c r="M492" s="180">
        <f t="shared" si="129"/>
        <v>4.2326295892250307E-3</v>
      </c>
      <c r="N492" s="178">
        <f t="shared" si="130"/>
        <v>4.0644739383814436E-3</v>
      </c>
      <c r="O492" s="178">
        <f t="shared" si="131"/>
        <v>8.3615968947904074E-3</v>
      </c>
      <c r="P492" s="178">
        <f t="shared" si="132"/>
        <v>2.4230433714823134E-3</v>
      </c>
      <c r="Q492" s="179">
        <f t="shared" si="133"/>
        <v>6.6422799207343525E-3</v>
      </c>
      <c r="R492" s="187">
        <f t="shared" si="134"/>
        <v>4.2415998172637579E-3</v>
      </c>
      <c r="S492" s="187">
        <f t="shared" si="135"/>
        <v>4.0727451147763334E-3</v>
      </c>
      <c r="T492" s="187">
        <f t="shared" si="136"/>
        <v>8.3966526854488358E-3</v>
      </c>
      <c r="U492" s="187">
        <f t="shared" si="137"/>
        <v>2.4259813135134719E-3</v>
      </c>
      <c r="V492" s="187">
        <f t="shared" si="138"/>
        <v>6.664388785990104E-3</v>
      </c>
      <c r="W492" s="188">
        <f t="shared" si="139"/>
        <v>5.1602735433985015E-3</v>
      </c>
    </row>
    <row r="493" spans="1:23" x14ac:dyDescent="0.2">
      <c r="A493" s="186">
        <v>43105</v>
      </c>
      <c r="B493">
        <v>169.45721399999999</v>
      </c>
      <c r="C493">
        <v>1229.1400149999999</v>
      </c>
      <c r="D493">
        <v>85.193496999999994</v>
      </c>
      <c r="E493">
        <v>209.990005</v>
      </c>
      <c r="F493">
        <v>85.216469000000004</v>
      </c>
      <c r="G493" s="86">
        <v>77.281000000000006</v>
      </c>
      <c r="H493">
        <f t="shared" si="124"/>
        <v>13095.822955134001</v>
      </c>
      <c r="I493">
        <f t="shared" si="125"/>
        <v>94989.169499215001</v>
      </c>
      <c r="J493">
        <f t="shared" si="126"/>
        <v>6583.8386416570002</v>
      </c>
      <c r="K493">
        <f t="shared" si="127"/>
        <v>16228.237576405001</v>
      </c>
      <c r="L493">
        <f t="shared" si="128"/>
        <v>6585.6139407890005</v>
      </c>
      <c r="M493" s="180">
        <f t="shared" si="129"/>
        <v>1.2563904184774304E-2</v>
      </c>
      <c r="N493" s="178">
        <f t="shared" si="130"/>
        <v>1.7276311091727874E-2</v>
      </c>
      <c r="O493" s="178">
        <f t="shared" si="131"/>
        <v>1.3564894502379419E-2</v>
      </c>
      <c r="P493" s="178">
        <f t="shared" si="132"/>
        <v>2.2224464843068784E-2</v>
      </c>
      <c r="Q493" s="179">
        <f t="shared" si="133"/>
        <v>1.900898289333918E-3</v>
      </c>
      <c r="R493" s="187">
        <f t="shared" si="134"/>
        <v>1.2643161608700156E-2</v>
      </c>
      <c r="S493" s="187">
        <f t="shared" si="135"/>
        <v>1.7426409691688433E-2</v>
      </c>
      <c r="T493" s="187">
        <f t="shared" si="136"/>
        <v>1.3657315102893331E-2</v>
      </c>
      <c r="U493" s="187">
        <f t="shared" si="137"/>
        <v>2.2473268015627879E-2</v>
      </c>
      <c r="V493" s="187">
        <f t="shared" si="138"/>
        <v>1.9027061418201911E-3</v>
      </c>
      <c r="W493" s="188">
        <f t="shared" si="139"/>
        <v>1.3620572112145998E-2</v>
      </c>
    </row>
    <row r="494" spans="1:23" x14ac:dyDescent="0.2">
      <c r="A494" s="186">
        <v>43108</v>
      </c>
      <c r="B494">
        <v>168.82782</v>
      </c>
      <c r="C494">
        <v>1246.869995</v>
      </c>
      <c r="D494">
        <v>85.280426000000006</v>
      </c>
      <c r="E494">
        <v>212.050003</v>
      </c>
      <c r="F494">
        <v>85.664787000000004</v>
      </c>
      <c r="G494" s="86">
        <v>77.504000000000005</v>
      </c>
      <c r="H494">
        <f t="shared" si="124"/>
        <v>13084.831361280001</v>
      </c>
      <c r="I494">
        <f t="shared" si="125"/>
        <v>96637.412092480008</v>
      </c>
      <c r="J494">
        <f t="shared" si="126"/>
        <v>6609.5741367040009</v>
      </c>
      <c r="K494">
        <f t="shared" si="127"/>
        <v>16434.723432512001</v>
      </c>
      <c r="L494">
        <f t="shared" si="128"/>
        <v>6639.363651648001</v>
      </c>
      <c r="M494" s="180">
        <f t="shared" si="129"/>
        <v>-8.3967301710336189E-4</v>
      </c>
      <c r="N494" s="178">
        <f t="shared" si="130"/>
        <v>1.7203075153549557E-2</v>
      </c>
      <c r="O494" s="178">
        <f t="shared" si="131"/>
        <v>3.9012692349287021E-3</v>
      </c>
      <c r="P494" s="178">
        <f t="shared" si="132"/>
        <v>1.2643593873015068E-2</v>
      </c>
      <c r="Q494" s="179">
        <f t="shared" si="133"/>
        <v>8.1285592259798117E-3</v>
      </c>
      <c r="R494" s="187">
        <f t="shared" si="134"/>
        <v>-8.393205903635655E-4</v>
      </c>
      <c r="S494" s="187">
        <f t="shared" si="135"/>
        <v>1.7351900242465315E-2</v>
      </c>
      <c r="T494" s="187">
        <f t="shared" si="136"/>
        <v>3.9088890915655455E-3</v>
      </c>
      <c r="U494" s="187">
        <f t="shared" si="137"/>
        <v>1.2723862042001349E-2</v>
      </c>
      <c r="V494" s="187">
        <f t="shared" si="138"/>
        <v>8.1616856594179492E-3</v>
      </c>
      <c r="W494" s="188">
        <f t="shared" si="139"/>
        <v>8.2614032890173193E-3</v>
      </c>
    </row>
    <row r="495" spans="1:23" x14ac:dyDescent="0.2">
      <c r="A495" s="186">
        <v>43109</v>
      </c>
      <c r="B495">
        <v>168.80845600000001</v>
      </c>
      <c r="C495">
        <v>1252.6999510000001</v>
      </c>
      <c r="D495">
        <v>85.222472999999994</v>
      </c>
      <c r="E495">
        <v>209.30999800000001</v>
      </c>
      <c r="F495">
        <v>85.039008999999993</v>
      </c>
      <c r="G495" s="86">
        <v>77.022000000000006</v>
      </c>
      <c r="H495">
        <f t="shared" si="124"/>
        <v>13001.964898032002</v>
      </c>
      <c r="I495">
        <f t="shared" si="125"/>
        <v>96485.455625922012</v>
      </c>
      <c r="J495">
        <f t="shared" si="126"/>
        <v>6564.0053154059997</v>
      </c>
      <c r="K495">
        <f t="shared" si="127"/>
        <v>16121.474665956002</v>
      </c>
      <c r="L495">
        <f t="shared" si="128"/>
        <v>6549.8745511979996</v>
      </c>
      <c r="M495" s="180">
        <f t="shared" si="129"/>
        <v>-6.3531559145485932E-3</v>
      </c>
      <c r="N495" s="178">
        <f t="shared" si="130"/>
        <v>-1.5736769002318456E-3</v>
      </c>
      <c r="O495" s="178">
        <f t="shared" si="131"/>
        <v>-6.918241654064323E-3</v>
      </c>
      <c r="P495" s="178">
        <f t="shared" si="132"/>
        <v>-1.924416560393918E-2</v>
      </c>
      <c r="Q495" s="179">
        <f t="shared" si="133"/>
        <v>-1.3570226325743511E-2</v>
      </c>
      <c r="R495" s="187">
        <f t="shared" si="134"/>
        <v>-6.3330172900213227E-3</v>
      </c>
      <c r="S495" s="187">
        <f t="shared" si="135"/>
        <v>-1.5724393200076308E-3</v>
      </c>
      <c r="T495" s="187">
        <f t="shared" si="136"/>
        <v>-6.8943657118467642E-3</v>
      </c>
      <c r="U495" s="187">
        <f t="shared" si="137"/>
        <v>-1.9060178763721319E-2</v>
      </c>
      <c r="V495" s="187">
        <f t="shared" si="138"/>
        <v>-1.3478565890541135E-2</v>
      </c>
      <c r="W495" s="188">
        <f t="shared" si="139"/>
        <v>-9.4677133952276345E-3</v>
      </c>
    </row>
    <row r="496" spans="1:23" x14ac:dyDescent="0.2">
      <c r="A496" s="186">
        <v>43110</v>
      </c>
      <c r="B496">
        <v>168.76971399999999</v>
      </c>
      <c r="C496">
        <v>1254.329956</v>
      </c>
      <c r="D496">
        <v>84.836060000000003</v>
      </c>
      <c r="E496">
        <v>212.520004</v>
      </c>
      <c r="F496">
        <v>84.497298999999998</v>
      </c>
      <c r="G496" s="86">
        <v>77.061000000000007</v>
      </c>
      <c r="H496">
        <f t="shared" si="124"/>
        <v>13005.562930554001</v>
      </c>
      <c r="I496">
        <f t="shared" si="125"/>
        <v>96659.920739316018</v>
      </c>
      <c r="J496">
        <f t="shared" si="126"/>
        <v>6537.5516196600011</v>
      </c>
      <c r="K496">
        <f t="shared" si="127"/>
        <v>16377.004028244002</v>
      </c>
      <c r="L496">
        <f t="shared" si="128"/>
        <v>6511.4463582390008</v>
      </c>
      <c r="M496" s="180">
        <f t="shared" si="129"/>
        <v>2.7669162318445762E-4</v>
      </c>
      <c r="N496" s="178">
        <f t="shared" si="130"/>
        <v>1.8065683385977383E-3</v>
      </c>
      <c r="O496" s="178">
        <f t="shared" si="131"/>
        <v>-4.038257716487496E-3</v>
      </c>
      <c r="P496" s="178">
        <f t="shared" si="132"/>
        <v>1.5725944024534408E-2</v>
      </c>
      <c r="Q496" s="179">
        <f t="shared" si="133"/>
        <v>-5.8842905868916268E-3</v>
      </c>
      <c r="R496" s="187">
        <f t="shared" si="134"/>
        <v>2.7672990584242437E-4</v>
      </c>
      <c r="S496" s="187">
        <f t="shared" si="135"/>
        <v>1.8082011663023523E-3</v>
      </c>
      <c r="T496" s="187">
        <f t="shared" si="136"/>
        <v>-4.0301149183884239E-3</v>
      </c>
      <c r="U496" s="187">
        <f t="shared" si="137"/>
        <v>1.5850247423556462E-2</v>
      </c>
      <c r="V496" s="187">
        <f t="shared" si="138"/>
        <v>-5.8670120562797842E-3</v>
      </c>
      <c r="W496" s="188">
        <f t="shared" si="139"/>
        <v>1.6076103042066063E-3</v>
      </c>
    </row>
    <row r="497" spans="1:23" x14ac:dyDescent="0.2">
      <c r="A497" s="186">
        <v>43111</v>
      </c>
      <c r="B497">
        <v>169.72837799999999</v>
      </c>
      <c r="C497">
        <v>1276.6800539999999</v>
      </c>
      <c r="D497">
        <v>85.087219000000005</v>
      </c>
      <c r="E497">
        <v>217.240005</v>
      </c>
      <c r="F497">
        <v>84.198432999999994</v>
      </c>
      <c r="G497" s="86">
        <v>76.438000000000002</v>
      </c>
      <c r="H497">
        <f t="shared" si="124"/>
        <v>12973.697757563999</v>
      </c>
      <c r="I497">
        <f t="shared" si="125"/>
        <v>97586.869967652005</v>
      </c>
      <c r="J497">
        <f t="shared" si="126"/>
        <v>6503.8968459220005</v>
      </c>
      <c r="K497">
        <f t="shared" si="127"/>
        <v>16605.391502189999</v>
      </c>
      <c r="L497">
        <f t="shared" si="128"/>
        <v>6435.9598216539998</v>
      </c>
      <c r="M497" s="180">
        <f t="shared" si="129"/>
        <v>-2.4531251564435335E-3</v>
      </c>
      <c r="N497" s="178">
        <f t="shared" si="130"/>
        <v>9.5441089273073706E-3</v>
      </c>
      <c r="O497" s="178">
        <f t="shared" si="131"/>
        <v>-5.1612132709213544E-3</v>
      </c>
      <c r="P497" s="178">
        <f t="shared" si="132"/>
        <v>1.3849274481136748E-2</v>
      </c>
      <c r="Q497" s="179">
        <f t="shared" si="133"/>
        <v>-1.1660620028439608E-2</v>
      </c>
      <c r="R497" s="187">
        <f t="shared" si="134"/>
        <v>-2.450118703830976E-3</v>
      </c>
      <c r="S497" s="187">
        <f t="shared" si="135"/>
        <v>9.5897991768055958E-3</v>
      </c>
      <c r="T497" s="187">
        <f t="shared" si="136"/>
        <v>-5.1479170943434741E-3</v>
      </c>
      <c r="U497" s="187">
        <f t="shared" si="137"/>
        <v>1.3945619940748437E-2</v>
      </c>
      <c r="V497" s="187">
        <f t="shared" si="138"/>
        <v>-1.1592898479381171E-2</v>
      </c>
      <c r="W497" s="188">
        <f t="shared" si="139"/>
        <v>8.6889696799968266E-4</v>
      </c>
    </row>
    <row r="498" spans="1:23" x14ac:dyDescent="0.2">
      <c r="A498" s="186">
        <v>43112</v>
      </c>
      <c r="B498">
        <v>171.481064</v>
      </c>
      <c r="C498">
        <v>1305.1999510000001</v>
      </c>
      <c r="D498">
        <v>86.555572999999995</v>
      </c>
      <c r="E498">
        <v>221.229996</v>
      </c>
      <c r="F498">
        <v>83.694068999999999</v>
      </c>
      <c r="G498" s="86">
        <v>77.771000000000001</v>
      </c>
      <c r="H498">
        <f t="shared" si="124"/>
        <v>13336.253828344001</v>
      </c>
      <c r="I498">
        <f t="shared" si="125"/>
        <v>101506.70538922101</v>
      </c>
      <c r="J498">
        <f t="shared" si="126"/>
        <v>6731.5134677830001</v>
      </c>
      <c r="K498">
        <f t="shared" si="127"/>
        <v>17205.278018916</v>
      </c>
      <c r="L498">
        <f t="shared" si="128"/>
        <v>6508.9714401990004</v>
      </c>
      <c r="M498" s="180">
        <f t="shared" si="129"/>
        <v>2.7562120077164663E-2</v>
      </c>
      <c r="N498" s="178">
        <f t="shared" si="130"/>
        <v>3.9381903898524355E-2</v>
      </c>
      <c r="O498" s="178">
        <f t="shared" si="131"/>
        <v>3.4398490124047686E-2</v>
      </c>
      <c r="P498" s="178">
        <f t="shared" si="132"/>
        <v>3.5488766393482273E-2</v>
      </c>
      <c r="Q498" s="179">
        <f t="shared" si="133"/>
        <v>1.1280460480855311E-2</v>
      </c>
      <c r="R498" s="187">
        <f t="shared" si="134"/>
        <v>2.794546917578852E-2</v>
      </c>
      <c r="S498" s="187">
        <f t="shared" si="135"/>
        <v>4.0167651886655942E-2</v>
      </c>
      <c r="T498" s="187">
        <f t="shared" si="136"/>
        <v>3.4996960630413021E-2</v>
      </c>
      <c r="U498" s="187">
        <f t="shared" si="137"/>
        <v>3.612600863080434E-2</v>
      </c>
      <c r="V498" s="187">
        <f t="shared" si="138"/>
        <v>1.1344324788876183E-2</v>
      </c>
      <c r="W498" s="188">
        <f t="shared" si="139"/>
        <v>3.0116083022507602E-2</v>
      </c>
    </row>
    <row r="499" spans="1:23" x14ac:dyDescent="0.2">
      <c r="A499" s="186">
        <v>43116</v>
      </c>
      <c r="B499">
        <v>170.60955799999999</v>
      </c>
      <c r="C499">
        <v>1304.8599850000001</v>
      </c>
      <c r="D499">
        <v>85.348044999999999</v>
      </c>
      <c r="E499">
        <v>221.529999</v>
      </c>
      <c r="F499">
        <v>84.263801999999998</v>
      </c>
      <c r="G499" s="86">
        <v>77.977999999999994</v>
      </c>
      <c r="H499">
        <f t="shared" si="124"/>
        <v>13303.792113723999</v>
      </c>
      <c r="I499">
        <f t="shared" si="125"/>
        <v>101750.37191033</v>
      </c>
      <c r="J499">
        <f t="shared" si="126"/>
        <v>6655.2698530099997</v>
      </c>
      <c r="K499">
        <f t="shared" si="127"/>
        <v>17274.466262022001</v>
      </c>
      <c r="L499">
        <f t="shared" si="128"/>
        <v>6570.7227523559995</v>
      </c>
      <c r="M499" s="180">
        <f t="shared" si="129"/>
        <v>-2.4370626655208132E-3</v>
      </c>
      <c r="N499" s="178">
        <f t="shared" si="130"/>
        <v>2.3976202066308188E-3</v>
      </c>
      <c r="O499" s="178">
        <f t="shared" si="131"/>
        <v>-1.1391002208604929E-2</v>
      </c>
      <c r="P499" s="178">
        <f t="shared" si="132"/>
        <v>4.0132743100718543E-3</v>
      </c>
      <c r="Q499" s="179">
        <f t="shared" si="133"/>
        <v>9.4423875746176156E-3</v>
      </c>
      <c r="R499" s="187">
        <f t="shared" si="134"/>
        <v>-2.4340954392311921E-3</v>
      </c>
      <c r="S499" s="187">
        <f t="shared" si="135"/>
        <v>2.4004967964890789E-3</v>
      </c>
      <c r="T499" s="187">
        <f t="shared" si="136"/>
        <v>-1.1326370382812442E-2</v>
      </c>
      <c r="U499" s="187">
        <f t="shared" si="137"/>
        <v>4.0213382794473109E-3</v>
      </c>
      <c r="V499" s="187">
        <f t="shared" si="138"/>
        <v>9.4871075598253335E-3</v>
      </c>
      <c r="W499" s="188">
        <f t="shared" si="139"/>
        <v>4.2969536274361782E-4</v>
      </c>
    </row>
    <row r="500" spans="1:23" x14ac:dyDescent="0.2">
      <c r="A500" s="186">
        <v>43117</v>
      </c>
      <c r="B500">
        <v>173.42739900000001</v>
      </c>
      <c r="C500">
        <v>1295</v>
      </c>
      <c r="D500">
        <v>87.077217000000005</v>
      </c>
      <c r="E500">
        <v>217.5</v>
      </c>
      <c r="F500">
        <v>85.179107999999999</v>
      </c>
      <c r="G500" s="86">
        <v>78.614000000000004</v>
      </c>
      <c r="H500">
        <f t="shared" si="124"/>
        <v>13633.821544986002</v>
      </c>
      <c r="I500">
        <f t="shared" si="125"/>
        <v>101805.13</v>
      </c>
      <c r="J500">
        <f t="shared" si="126"/>
        <v>6845.4883372380009</v>
      </c>
      <c r="K500">
        <f t="shared" si="127"/>
        <v>17098.545000000002</v>
      </c>
      <c r="L500">
        <f t="shared" si="128"/>
        <v>6696.2703963120002</v>
      </c>
      <c r="M500" s="180">
        <f t="shared" si="129"/>
        <v>2.4504467964173979E-2</v>
      </c>
      <c r="N500" s="178">
        <f t="shared" si="130"/>
        <v>5.3801631964716528E-4</v>
      </c>
      <c r="O500" s="178">
        <f t="shared" si="131"/>
        <v>2.8180798440916609E-2</v>
      </c>
      <c r="P500" s="178">
        <f t="shared" si="132"/>
        <v>-1.0236100452831737E-2</v>
      </c>
      <c r="Q500" s="179">
        <f t="shared" si="133"/>
        <v>1.8926879723841668E-2</v>
      </c>
      <c r="R500" s="187">
        <f t="shared" si="134"/>
        <v>2.4807169898689942E-2</v>
      </c>
      <c r="S500" s="187">
        <f t="shared" si="135"/>
        <v>5.3816107638668994E-4</v>
      </c>
      <c r="T500" s="187">
        <f t="shared" si="136"/>
        <v>2.8581633566965057E-2</v>
      </c>
      <c r="U500" s="187">
        <f t="shared" si="137"/>
        <v>-1.0183889872693924E-2</v>
      </c>
      <c r="V500" s="187">
        <f t="shared" si="138"/>
        <v>1.9107128498304742E-2</v>
      </c>
      <c r="W500" s="188">
        <f t="shared" si="139"/>
        <v>1.2570040633530503E-2</v>
      </c>
    </row>
    <row r="501" spans="1:23" x14ac:dyDescent="0.2">
      <c r="A501" s="186">
        <v>43118</v>
      </c>
      <c r="B501">
        <v>173.58232100000001</v>
      </c>
      <c r="C501">
        <v>1293.3199460000001</v>
      </c>
      <c r="D501">
        <v>87.038596999999996</v>
      </c>
      <c r="E501">
        <v>220.33000200000001</v>
      </c>
      <c r="F501">
        <v>84.868155999999999</v>
      </c>
      <c r="G501" s="86">
        <v>78.483999999999995</v>
      </c>
      <c r="H501">
        <f t="shared" si="124"/>
        <v>13623.434881363999</v>
      </c>
      <c r="I501">
        <f t="shared" si="125"/>
        <v>101504.922641864</v>
      </c>
      <c r="J501">
        <f t="shared" si="126"/>
        <v>6831.1372469479993</v>
      </c>
      <c r="K501">
        <f t="shared" si="127"/>
        <v>17292.379876968</v>
      </c>
      <c r="L501">
        <f t="shared" si="128"/>
        <v>6660.7923555039997</v>
      </c>
      <c r="M501" s="180">
        <f t="shared" si="129"/>
        <v>-7.6212102658294249E-4</v>
      </c>
      <c r="N501" s="178">
        <f t="shared" si="130"/>
        <v>-2.9531995336225646E-3</v>
      </c>
      <c r="O501" s="178">
        <f t="shared" si="131"/>
        <v>-2.0986310503004397E-3</v>
      </c>
      <c r="P501" s="178">
        <f t="shared" si="132"/>
        <v>1.1272562759957975E-2</v>
      </c>
      <c r="Q501" s="179">
        <f t="shared" si="133"/>
        <v>-5.3122643653245958E-3</v>
      </c>
      <c r="R501" s="187">
        <f t="shared" si="134"/>
        <v>-7.618306861162167E-4</v>
      </c>
      <c r="S501" s="187">
        <f t="shared" si="135"/>
        <v>-2.9488431293786654E-3</v>
      </c>
      <c r="T501" s="187">
        <f t="shared" si="136"/>
        <v>-2.0964304638333418E-3</v>
      </c>
      <c r="U501" s="187">
        <f t="shared" si="137"/>
        <v>1.1336337505208649E-2</v>
      </c>
      <c r="V501" s="187">
        <f t="shared" si="138"/>
        <v>-5.2981792413191973E-3</v>
      </c>
      <c r="W501" s="188">
        <f t="shared" si="139"/>
        <v>4.6210796912245699E-5</v>
      </c>
    </row>
    <row r="502" spans="1:23" x14ac:dyDescent="0.2">
      <c r="A502" s="186">
        <v>43119</v>
      </c>
      <c r="B502">
        <v>172.80766299999999</v>
      </c>
      <c r="C502">
        <v>1294.579956</v>
      </c>
      <c r="D502">
        <v>86.941986</v>
      </c>
      <c r="E502">
        <v>220.46000699999999</v>
      </c>
      <c r="F502">
        <v>85.705734000000007</v>
      </c>
      <c r="G502" s="86">
        <v>78.566999999999993</v>
      </c>
      <c r="H502">
        <f t="shared" si="124"/>
        <v>13576.979658920998</v>
      </c>
      <c r="I502">
        <f t="shared" si="125"/>
        <v>101711.263403052</v>
      </c>
      <c r="J502">
        <f t="shared" si="126"/>
        <v>6830.7710140619993</v>
      </c>
      <c r="K502">
        <f t="shared" si="127"/>
        <v>17320.881369968996</v>
      </c>
      <c r="L502">
        <f t="shared" si="128"/>
        <v>6733.6424031779998</v>
      </c>
      <c r="M502" s="180">
        <f t="shared" si="129"/>
        <v>-3.4157764428425757E-3</v>
      </c>
      <c r="N502" s="178">
        <f t="shared" si="130"/>
        <v>2.0307519407339976E-3</v>
      </c>
      <c r="O502" s="178">
        <f t="shared" si="131"/>
        <v>-5.3613723513713185E-5</v>
      </c>
      <c r="P502" s="178">
        <f t="shared" si="132"/>
        <v>1.6468543220650208E-3</v>
      </c>
      <c r="Q502" s="179">
        <f t="shared" si="133"/>
        <v>1.0877766374135624E-2</v>
      </c>
      <c r="R502" s="187">
        <f t="shared" si="134"/>
        <v>-3.4099493150988405E-3</v>
      </c>
      <c r="S502" s="187">
        <f t="shared" si="135"/>
        <v>2.0328153139529993E-3</v>
      </c>
      <c r="T502" s="187">
        <f t="shared" si="136"/>
        <v>-5.3612286323724368E-5</v>
      </c>
      <c r="U502" s="187">
        <f t="shared" si="137"/>
        <v>1.6482111313641775E-3</v>
      </c>
      <c r="V502" s="187">
        <f t="shared" si="138"/>
        <v>1.0937144379497435E-2</v>
      </c>
      <c r="W502" s="188">
        <f t="shared" si="139"/>
        <v>2.2309218446784095E-3</v>
      </c>
    </row>
    <row r="503" spans="1:23" x14ac:dyDescent="0.2">
      <c r="A503" s="186">
        <v>43122</v>
      </c>
      <c r="B503">
        <v>171.39392100000001</v>
      </c>
      <c r="C503">
        <v>1327.3100589999999</v>
      </c>
      <c r="D503">
        <v>88.497275999999999</v>
      </c>
      <c r="E503">
        <v>227.58000200000001</v>
      </c>
      <c r="F503">
        <v>86.477431999999993</v>
      </c>
      <c r="G503" s="86">
        <v>79.012</v>
      </c>
      <c r="H503">
        <f t="shared" si="124"/>
        <v>13542.176486052</v>
      </c>
      <c r="I503">
        <f t="shared" si="125"/>
        <v>104873.42238170799</v>
      </c>
      <c r="J503">
        <f t="shared" si="126"/>
        <v>6992.3467713119999</v>
      </c>
      <c r="K503">
        <f t="shared" si="127"/>
        <v>17981.551118023999</v>
      </c>
      <c r="L503">
        <f t="shared" si="128"/>
        <v>6832.7548571839998</v>
      </c>
      <c r="M503" s="180">
        <f t="shared" si="129"/>
        <v>-2.5666869418462337E-3</v>
      </c>
      <c r="N503" s="178">
        <f t="shared" si="130"/>
        <v>3.0616073648801888E-2</v>
      </c>
      <c r="O503" s="178">
        <f t="shared" si="131"/>
        <v>2.3378678958591761E-2</v>
      </c>
      <c r="P503" s="178">
        <f t="shared" si="132"/>
        <v>3.7433505149424534E-2</v>
      </c>
      <c r="Q503" s="179">
        <f t="shared" si="133"/>
        <v>1.4611722698879503E-2</v>
      </c>
      <c r="R503" s="187">
        <f t="shared" si="134"/>
        <v>-2.5633958172818203E-3</v>
      </c>
      <c r="S503" s="187">
        <f t="shared" si="135"/>
        <v>3.1089565431168434E-2</v>
      </c>
      <c r="T503" s="187">
        <f t="shared" si="136"/>
        <v>2.3654102431098428E-2</v>
      </c>
      <c r="U503" s="187">
        <f t="shared" si="137"/>
        <v>3.8142963625423493E-2</v>
      </c>
      <c r="V503" s="187">
        <f t="shared" si="138"/>
        <v>1.4718995763603818E-2</v>
      </c>
      <c r="W503" s="188">
        <f t="shared" si="139"/>
        <v>2.1008446286802471E-2</v>
      </c>
    </row>
    <row r="504" spans="1:23" x14ac:dyDescent="0.2">
      <c r="A504" s="186">
        <v>43123</v>
      </c>
      <c r="B504">
        <v>171.43263200000001</v>
      </c>
      <c r="C504">
        <v>1362.540039</v>
      </c>
      <c r="D504">
        <v>88.777434999999997</v>
      </c>
      <c r="E504">
        <v>250.28999300000001</v>
      </c>
      <c r="F504">
        <v>83.804726000000002</v>
      </c>
      <c r="G504" s="86">
        <v>78.914000000000001</v>
      </c>
      <c r="H504">
        <f t="shared" si="124"/>
        <v>13528.434721648002</v>
      </c>
      <c r="I504">
        <f t="shared" si="125"/>
        <v>107523.484637646</v>
      </c>
      <c r="J504">
        <f t="shared" si="126"/>
        <v>7005.7825055900003</v>
      </c>
      <c r="K504">
        <f t="shared" si="127"/>
        <v>19751.384507602001</v>
      </c>
      <c r="L504">
        <f t="shared" si="128"/>
        <v>6613.3661475640001</v>
      </c>
      <c r="M504" s="180">
        <f t="shared" si="129"/>
        <v>-1.0152534406343277E-3</v>
      </c>
      <c r="N504" s="178">
        <f t="shared" si="130"/>
        <v>2.4955163624006287E-2</v>
      </c>
      <c r="O504" s="178">
        <f t="shared" si="131"/>
        <v>1.9196477097997609E-3</v>
      </c>
      <c r="P504" s="178">
        <f t="shared" si="132"/>
        <v>9.3877296140261232E-2</v>
      </c>
      <c r="Q504" s="179">
        <f t="shared" si="133"/>
        <v>-3.2635163841027048E-2</v>
      </c>
      <c r="R504" s="187">
        <f t="shared" si="134"/>
        <v>-1.0147382452260496E-3</v>
      </c>
      <c r="S504" s="187">
        <f t="shared" si="135"/>
        <v>2.5269150140753271E-2</v>
      </c>
      <c r="T504" s="187">
        <f t="shared" si="136"/>
        <v>1.921491413029475E-3</v>
      </c>
      <c r="U504" s="187">
        <f t="shared" si="137"/>
        <v>9.8424956665945806E-2</v>
      </c>
      <c r="V504" s="187">
        <f t="shared" si="138"/>
        <v>-3.2108382959083193E-2</v>
      </c>
      <c r="W504" s="188">
        <f t="shared" si="139"/>
        <v>1.8498495403083862E-2</v>
      </c>
    </row>
    <row r="505" spans="1:23" x14ac:dyDescent="0.2">
      <c r="A505" s="186">
        <v>43124</v>
      </c>
      <c r="B505">
        <v>168.70195000000001</v>
      </c>
      <c r="C505">
        <v>1357.51001</v>
      </c>
      <c r="D505">
        <v>88.700134000000006</v>
      </c>
      <c r="E505">
        <v>261.29998799999998</v>
      </c>
      <c r="F505">
        <v>83.108306999999996</v>
      </c>
      <c r="G505" s="86">
        <v>79.992999999999995</v>
      </c>
      <c r="H505">
        <f t="shared" si="124"/>
        <v>13494.975086349999</v>
      </c>
      <c r="I505">
        <f t="shared" si="125"/>
        <v>108591.29822992999</v>
      </c>
      <c r="J505">
        <f t="shared" si="126"/>
        <v>7095.3898190620002</v>
      </c>
      <c r="K505">
        <f t="shared" si="127"/>
        <v>20902.169940083997</v>
      </c>
      <c r="L505">
        <f t="shared" si="128"/>
        <v>6648.0828018509992</v>
      </c>
      <c r="M505" s="180">
        <f t="shared" si="129"/>
        <v>-2.4763457042918532E-3</v>
      </c>
      <c r="N505" s="178">
        <f t="shared" si="130"/>
        <v>9.8819920393177479E-3</v>
      </c>
      <c r="O505" s="178">
        <f t="shared" si="131"/>
        <v>1.2709371615468089E-2</v>
      </c>
      <c r="P505" s="178">
        <f t="shared" si="132"/>
        <v>5.6629387924877587E-2</v>
      </c>
      <c r="Q505" s="179">
        <f t="shared" si="133"/>
        <v>5.2357376221169342E-3</v>
      </c>
      <c r="R505" s="187">
        <f t="shared" si="134"/>
        <v>-2.4732820896463986E-3</v>
      </c>
      <c r="S505" s="187">
        <f t="shared" si="135"/>
        <v>9.930980156405058E-3</v>
      </c>
      <c r="T505" s="187">
        <f t="shared" si="136"/>
        <v>1.2790478922304711E-2</v>
      </c>
      <c r="U505" s="187">
        <f t="shared" si="137"/>
        <v>5.8263532464728082E-2</v>
      </c>
      <c r="V505" s="187">
        <f t="shared" si="138"/>
        <v>5.2494680488523651E-3</v>
      </c>
      <c r="W505" s="188">
        <f t="shared" si="139"/>
        <v>1.6752235500528765E-2</v>
      </c>
    </row>
    <row r="506" spans="1:23" x14ac:dyDescent="0.2">
      <c r="A506" s="186">
        <v>43125</v>
      </c>
      <c r="B506">
        <v>165.69044500000001</v>
      </c>
      <c r="C506">
        <v>1377.9499510000001</v>
      </c>
      <c r="D506">
        <v>89.192824999999999</v>
      </c>
      <c r="E506">
        <v>269.70001200000002</v>
      </c>
      <c r="F506">
        <v>83.136550999999997</v>
      </c>
      <c r="G506" s="86">
        <v>79.108000000000004</v>
      </c>
      <c r="H506">
        <f t="shared" si="124"/>
        <v>13107.439723060001</v>
      </c>
      <c r="I506">
        <f t="shared" si="125"/>
        <v>109006.86472370801</v>
      </c>
      <c r="J506">
        <f t="shared" si="126"/>
        <v>7055.8660001000007</v>
      </c>
      <c r="K506">
        <f t="shared" si="127"/>
        <v>21335.428549296001</v>
      </c>
      <c r="L506">
        <f t="shared" si="128"/>
        <v>6576.7662765080004</v>
      </c>
      <c r="M506" s="180">
        <f t="shared" si="129"/>
        <v>-2.9137413535284935E-2</v>
      </c>
      <c r="N506" s="178">
        <f t="shared" si="130"/>
        <v>3.8195818693425817E-3</v>
      </c>
      <c r="O506" s="178">
        <f t="shared" si="131"/>
        <v>-5.5859242794205222E-3</v>
      </c>
      <c r="P506" s="178">
        <f t="shared" si="132"/>
        <v>2.0516024651470035E-2</v>
      </c>
      <c r="Q506" s="179">
        <f t="shared" si="133"/>
        <v>-1.078533542946487E-2</v>
      </c>
      <c r="R506" s="187">
        <f t="shared" si="134"/>
        <v>-2.8717012133055803E-2</v>
      </c>
      <c r="S506" s="187">
        <f t="shared" si="135"/>
        <v>3.8268857684904739E-3</v>
      </c>
      <c r="T506" s="187">
        <f t="shared" si="136"/>
        <v>-5.5703520130518328E-3</v>
      </c>
      <c r="U506" s="187">
        <f t="shared" si="137"/>
        <v>2.0727924921380796E-2</v>
      </c>
      <c r="V506" s="187">
        <f t="shared" si="138"/>
        <v>-1.0727382234641009E-2</v>
      </c>
      <c r="W506" s="188">
        <f t="shared" si="139"/>
        <v>-4.0919871381754746E-3</v>
      </c>
    </row>
    <row r="507" spans="1:23" x14ac:dyDescent="0.2">
      <c r="A507" s="186">
        <v>43126</v>
      </c>
      <c r="B507">
        <v>166.07775899999999</v>
      </c>
      <c r="C507">
        <v>1402.0500489999999</v>
      </c>
      <c r="D507">
        <v>90.864044000000007</v>
      </c>
      <c r="E507">
        <v>274.60000600000001</v>
      </c>
      <c r="F507">
        <v>82.562477000000001</v>
      </c>
      <c r="G507" s="86">
        <v>79.709000000000003</v>
      </c>
      <c r="H507">
        <f t="shared" si="124"/>
        <v>13237.892092131</v>
      </c>
      <c r="I507">
        <f t="shared" si="125"/>
        <v>111756.00735574101</v>
      </c>
      <c r="J507">
        <f t="shared" si="126"/>
        <v>7242.6820831960013</v>
      </c>
      <c r="K507">
        <f t="shared" si="127"/>
        <v>21888.091878254003</v>
      </c>
      <c r="L507">
        <f t="shared" si="128"/>
        <v>6580.9724791930003</v>
      </c>
      <c r="M507" s="180">
        <f t="shared" si="129"/>
        <v>9.903343497352066E-3</v>
      </c>
      <c r="N507" s="178">
        <f t="shared" si="130"/>
        <v>2.4907129784540957E-2</v>
      </c>
      <c r="O507" s="178">
        <f t="shared" si="131"/>
        <v>2.6132263668159319E-2</v>
      </c>
      <c r="P507" s="178">
        <f t="shared" si="132"/>
        <v>2.5573735968271491E-2</v>
      </c>
      <c r="Q507" s="179">
        <f t="shared" si="133"/>
        <v>6.3935040912072385E-4</v>
      </c>
      <c r="R507" s="187">
        <f t="shared" si="134"/>
        <v>9.9525438855533072E-3</v>
      </c>
      <c r="S507" s="187">
        <f t="shared" si="135"/>
        <v>2.521990370974387E-2</v>
      </c>
      <c r="T507" s="187">
        <f t="shared" si="136"/>
        <v>2.6476705069704103E-2</v>
      </c>
      <c r="U507" s="187">
        <f t="shared" si="137"/>
        <v>2.5903549473171389E-2</v>
      </c>
      <c r="V507" s="187">
        <f t="shared" si="138"/>
        <v>6.3955483715824027E-4</v>
      </c>
      <c r="W507" s="188">
        <f t="shared" si="139"/>
        <v>1.7638451395066184E-2</v>
      </c>
    </row>
    <row r="508" spans="1:23" x14ac:dyDescent="0.2">
      <c r="A508" s="186">
        <v>43129</v>
      </c>
      <c r="B508">
        <v>162.64021299999999</v>
      </c>
      <c r="C508">
        <v>1417.6800539999999</v>
      </c>
      <c r="D508">
        <v>90.728790000000004</v>
      </c>
      <c r="E508">
        <v>284.58999599999999</v>
      </c>
      <c r="F508">
        <v>81.743720999999994</v>
      </c>
      <c r="G508" s="86">
        <v>79.260999999999996</v>
      </c>
      <c r="H508">
        <f t="shared" si="124"/>
        <v>12891.025922592999</v>
      </c>
      <c r="I508">
        <f t="shared" si="125"/>
        <v>112366.73876009398</v>
      </c>
      <c r="J508">
        <f t="shared" si="126"/>
        <v>7191.25462419</v>
      </c>
      <c r="K508">
        <f t="shared" si="127"/>
        <v>22556.887672955996</v>
      </c>
      <c r="L508">
        <f t="shared" si="128"/>
        <v>6479.0890701809994</v>
      </c>
      <c r="M508" s="180">
        <f t="shared" si="129"/>
        <v>-2.6551925925783156E-2</v>
      </c>
      <c r="N508" s="178">
        <f t="shared" si="130"/>
        <v>5.4499860153977694E-3</v>
      </c>
      <c r="O508" s="178">
        <f t="shared" si="131"/>
        <v>-7.1259390515563516E-3</v>
      </c>
      <c r="P508" s="178">
        <f t="shared" si="132"/>
        <v>3.0097720268290124E-2</v>
      </c>
      <c r="Q508" s="179">
        <f t="shared" si="133"/>
        <v>-1.5602602714156668E-2</v>
      </c>
      <c r="R508" s="187">
        <f t="shared" si="134"/>
        <v>-2.6202522812841869E-2</v>
      </c>
      <c r="S508" s="187">
        <f t="shared" si="135"/>
        <v>5.4648642055446783E-3</v>
      </c>
      <c r="T508" s="187">
        <f t="shared" si="136"/>
        <v>-7.1006097486067954E-3</v>
      </c>
      <c r="U508" s="187">
        <f t="shared" si="137"/>
        <v>3.0555235167230233E-2</v>
      </c>
      <c r="V508" s="187">
        <f t="shared" si="138"/>
        <v>-1.5481512699547771E-2</v>
      </c>
      <c r="W508" s="188">
        <f t="shared" si="139"/>
        <v>-2.552909177644305E-3</v>
      </c>
    </row>
    <row r="509" spans="1:23" x14ac:dyDescent="0.2">
      <c r="A509" s="186">
        <v>43130</v>
      </c>
      <c r="B509">
        <v>161.68158</v>
      </c>
      <c r="C509">
        <v>1437.8199460000001</v>
      </c>
      <c r="D509">
        <v>89.588881999999998</v>
      </c>
      <c r="E509">
        <v>278.79998799999998</v>
      </c>
      <c r="F509">
        <v>81.828415000000007</v>
      </c>
      <c r="G509" s="86">
        <v>79.745999999999995</v>
      </c>
      <c r="H509">
        <f t="shared" si="124"/>
        <v>12893.459278679999</v>
      </c>
      <c r="I509">
        <f t="shared" si="125"/>
        <v>114660.389413716</v>
      </c>
      <c r="J509">
        <f t="shared" si="126"/>
        <v>7144.354983971999</v>
      </c>
      <c r="K509">
        <f t="shared" si="127"/>
        <v>22233.183843047998</v>
      </c>
      <c r="L509">
        <f t="shared" si="128"/>
        <v>6525.4887825900005</v>
      </c>
      <c r="M509" s="180">
        <f t="shared" si="129"/>
        <v>1.8874575739864162E-4</v>
      </c>
      <c r="N509" s="178">
        <f t="shared" si="130"/>
        <v>2.0206648559205877E-2</v>
      </c>
      <c r="O509" s="178">
        <f t="shared" si="131"/>
        <v>-6.5431200798192991E-3</v>
      </c>
      <c r="P509" s="178">
        <f t="shared" si="132"/>
        <v>-1.4454518823893876E-2</v>
      </c>
      <c r="Q509" s="179">
        <f t="shared" si="133"/>
        <v>7.1359347192407416E-3</v>
      </c>
      <c r="R509" s="187">
        <f t="shared" si="134"/>
        <v>1.8876357099982692E-4</v>
      </c>
      <c r="S509" s="187">
        <f t="shared" si="135"/>
        <v>2.0412184948421591E-2</v>
      </c>
      <c r="T509" s="187">
        <f t="shared" si="136"/>
        <v>-6.5217604811599328E-3</v>
      </c>
      <c r="U509" s="187">
        <f t="shared" si="137"/>
        <v>-1.4350553790986606E-2</v>
      </c>
      <c r="V509" s="187">
        <f t="shared" si="138"/>
        <v>7.1614561717554563E-3</v>
      </c>
      <c r="W509" s="188">
        <f t="shared" si="139"/>
        <v>1.3780180838060664E-3</v>
      </c>
    </row>
    <row r="510" spans="1:23" x14ac:dyDescent="0.2">
      <c r="A510" s="186">
        <v>43131</v>
      </c>
      <c r="B510">
        <v>162.127014</v>
      </c>
      <c r="C510">
        <v>1450.8900149999999</v>
      </c>
      <c r="D510">
        <v>91.781754000000006</v>
      </c>
      <c r="E510">
        <v>270.29998799999998</v>
      </c>
      <c r="F510">
        <v>81.254340999999997</v>
      </c>
      <c r="G510" s="86">
        <v>79.754999999999995</v>
      </c>
      <c r="H510">
        <f t="shared" si="124"/>
        <v>12930.440001569999</v>
      </c>
      <c r="I510">
        <f t="shared" si="125"/>
        <v>115715.73314632499</v>
      </c>
      <c r="J510">
        <f t="shared" si="126"/>
        <v>7320.0537902699998</v>
      </c>
      <c r="K510">
        <f t="shared" si="127"/>
        <v>21557.775542939999</v>
      </c>
      <c r="L510">
        <f t="shared" si="128"/>
        <v>6480.4399664549992</v>
      </c>
      <c r="M510" s="180">
        <f t="shared" si="129"/>
        <v>2.8640715925805959E-3</v>
      </c>
      <c r="N510" s="178">
        <f t="shared" si="130"/>
        <v>9.1619834831083054E-3</v>
      </c>
      <c r="O510" s="178">
        <f t="shared" si="131"/>
        <v>2.4295144198350344E-2</v>
      </c>
      <c r="P510" s="178">
        <f t="shared" si="132"/>
        <v>-3.0849375000315777E-2</v>
      </c>
      <c r="Q510" s="179">
        <f t="shared" si="133"/>
        <v>-6.9274554951772975E-3</v>
      </c>
      <c r="R510" s="187">
        <f t="shared" si="134"/>
        <v>2.8681769640479938E-3</v>
      </c>
      <c r="S510" s="187">
        <f t="shared" si="135"/>
        <v>9.2040829270264839E-3</v>
      </c>
      <c r="T510" s="187">
        <f t="shared" si="136"/>
        <v>2.4592675852777787E-2</v>
      </c>
      <c r="U510" s="187">
        <f t="shared" si="137"/>
        <v>-3.0378388667855614E-2</v>
      </c>
      <c r="V510" s="187">
        <f t="shared" si="138"/>
        <v>-6.9035159872148583E-3</v>
      </c>
      <c r="W510" s="188">
        <f t="shared" si="139"/>
        <v>-1.2339378224364124E-4</v>
      </c>
    </row>
  </sheetData>
  <mergeCells count="4">
    <mergeCell ref="B3:F3"/>
    <mergeCell ref="H3:L3"/>
    <mergeCell ref="M3:Q3"/>
    <mergeCell ref="R3:V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52215-ECEC-4D4A-AD1F-EDC146C4D712}">
  <dimension ref="A2:N509"/>
  <sheetViews>
    <sheetView zoomScale="33" zoomScaleNormal="33" workbookViewId="0">
      <selection activeCell="L19" sqref="L19"/>
    </sheetView>
  </sheetViews>
  <sheetFormatPr baseColWidth="10" defaultColWidth="8.83203125" defaultRowHeight="15" x14ac:dyDescent="0.2"/>
  <cols>
    <col min="1" max="1" width="20.33203125" bestFit="1" customWidth="1"/>
    <col min="3" max="3" width="10.83203125" bestFit="1" customWidth="1"/>
    <col min="4" max="4" width="9.1640625" bestFit="1" customWidth="1"/>
    <col min="5" max="5" width="9.5" bestFit="1" customWidth="1"/>
    <col min="6" max="7" width="10.1640625" bestFit="1" customWidth="1"/>
    <col min="8" max="8" width="9.1640625" bestFit="1" customWidth="1"/>
    <col min="9" max="9" width="29.5" bestFit="1" customWidth="1"/>
    <col min="10" max="10" width="13.83203125" bestFit="1" customWidth="1"/>
    <col min="11" max="11" width="12.1640625" bestFit="1" customWidth="1"/>
    <col min="12" max="12" width="28.1640625" bestFit="1" customWidth="1"/>
    <col min="13" max="13" width="11.1640625" bestFit="1" customWidth="1"/>
    <col min="14" max="14" width="8.1640625" bestFit="1" customWidth="1"/>
  </cols>
  <sheetData>
    <row r="2" spans="1:14" ht="16" thickBot="1" x14ac:dyDescent="0.25"/>
    <row r="3" spans="1:14" ht="16" thickBot="1" x14ac:dyDescent="0.25">
      <c r="A3" s="131" t="s">
        <v>45</v>
      </c>
      <c r="C3" s="123"/>
      <c r="D3" s="217" t="s">
        <v>59</v>
      </c>
      <c r="E3" s="217"/>
      <c r="F3" s="217"/>
      <c r="G3" s="217"/>
      <c r="H3" s="217"/>
      <c r="I3" s="124"/>
      <c r="J3" s="123"/>
      <c r="K3" s="125"/>
      <c r="M3" s="126"/>
      <c r="N3" s="124"/>
    </row>
    <row r="4" spans="1:14" x14ac:dyDescent="0.2">
      <c r="A4" s="132">
        <v>0.2</v>
      </c>
      <c r="C4" s="127" t="s">
        <v>7</v>
      </c>
      <c r="D4" s="127" t="s">
        <v>35</v>
      </c>
      <c r="E4" s="127" t="s">
        <v>36</v>
      </c>
      <c r="F4" s="127" t="s">
        <v>37</v>
      </c>
      <c r="G4" s="127" t="s">
        <v>38</v>
      </c>
      <c r="H4" s="127" t="s">
        <v>39</v>
      </c>
      <c r="I4" s="127" t="s">
        <v>62</v>
      </c>
      <c r="J4" s="127" t="s">
        <v>61</v>
      </c>
      <c r="K4" s="127" t="s">
        <v>63</v>
      </c>
      <c r="L4" s="127" t="s">
        <v>65</v>
      </c>
      <c r="M4" s="128" t="s">
        <v>66</v>
      </c>
      <c r="N4" s="127" t="s">
        <v>46</v>
      </c>
    </row>
    <row r="5" spans="1:14" x14ac:dyDescent="0.2">
      <c r="A5" s="133">
        <v>0.2</v>
      </c>
      <c r="C5" s="186">
        <v>43131</v>
      </c>
      <c r="D5" s="193">
        <v>2.8640715925805959E-3</v>
      </c>
      <c r="E5" s="193">
        <v>9.1619834831083054E-3</v>
      </c>
      <c r="F5" s="193">
        <v>2.4295144198350344E-2</v>
      </c>
      <c r="G5" s="193">
        <v>-3.0849375000315777E-2</v>
      </c>
      <c r="H5" s="193">
        <v>-6.9274554951772975E-3</v>
      </c>
      <c r="I5" s="130" cm="1">
        <f t="array" ref="I5">SQRT(MMULT(MMULT(TRANSPOSE($A$4:$A$8),MMULT(TRANSPOSE(EXP(D6:H257)-1),EXP(D6:H257)-1)/COUNTA(H6:H257)),$A$4:$A$8))*NORMSINV($A$11)</f>
        <v>-2.5514239127530963E-2</v>
      </c>
      <c r="J5">
        <f>IF(N5&lt;I5,1,0)</f>
        <v>0</v>
      </c>
      <c r="K5" s="2">
        <f>I5*SQRT(10)</f>
        <v>-8.0683108409185134E-2</v>
      </c>
      <c r="L5" s="137" cm="1">
        <f t="array" ref="L5">SQRT(MMULT(MMULT(TRANSPOSE($A$4:$A$8),MMULT(TRANSPOSE(EXP(D6:H257)-1),EXP(D6:H257)-1)/COUNTA(H6:H257)),$A$4:$A$8))*(-1/SQRT(2*PI())*EXP(-1*(NORMSINV($A$11))^2/2)/$A$11)</f>
        <v>-2.9230758521889548E-2</v>
      </c>
      <c r="M5" s="2">
        <f>L5*SQRT(10)</f>
        <v>-9.2435774663547798E-2</v>
      </c>
      <c r="N5" s="130">
        <v>-1.2339378224364124E-4</v>
      </c>
    </row>
    <row r="6" spans="1:14" x14ac:dyDescent="0.2">
      <c r="A6" s="133">
        <v>0.2</v>
      </c>
      <c r="C6" s="186">
        <v>43130</v>
      </c>
      <c r="D6" s="193">
        <v>1.8874575739864162E-4</v>
      </c>
      <c r="E6" s="193">
        <v>2.0206648559205877E-2</v>
      </c>
      <c r="F6" s="193">
        <v>-6.5431200798192991E-3</v>
      </c>
      <c r="G6" s="193">
        <v>-1.4454518823893876E-2</v>
      </c>
      <c r="H6" s="193">
        <v>7.1359347192407416E-3</v>
      </c>
      <c r="I6" s="130" cm="1">
        <f t="array" ref="I6">SQRT(MMULT(MMULT(TRANSPOSE($A$4:$A$8),MMULT(TRANSPOSE(EXP(D7:H258)-1),EXP(D7:H258)-1)/COUNTA(H7:H258)),$A$4:$A$8))*NORMSINV($A$11)</f>
        <v>-2.5551387348368065E-2</v>
      </c>
      <c r="J6">
        <f t="shared" ref="J6:J69" si="0">IF(N6&lt;I6,1,0)</f>
        <v>0</v>
      </c>
      <c r="K6" s="2">
        <f t="shared" ref="K6:K69" si="1">I6*SQRT(10)</f>
        <v>-8.0800581398053295E-2</v>
      </c>
      <c r="L6" s="137" cm="1">
        <f t="array" ref="L6">SQRT(MMULT(MMULT(TRANSPOSE($A$4:$A$8),MMULT(TRANSPOSE(EXP(D7:H258)-1),EXP(D7:H258)-1)/COUNTA(H7:H258)),$A$4:$A$8))*(-1/SQRT(2*PI())*EXP(-1*(NORMSINV($A$11))^2/2)/$A$11)</f>
        <v>-2.9273317920481823E-2</v>
      </c>
      <c r="M6" s="2">
        <f t="shared" ref="M6:M69" si="2">L6*SQRT(10)</f>
        <v>-9.2570359298946359E-2</v>
      </c>
      <c r="N6" s="130">
        <v>1.3780180838060664E-3</v>
      </c>
    </row>
    <row r="7" spans="1:14" x14ac:dyDescent="0.2">
      <c r="A7" s="133">
        <v>0.2</v>
      </c>
      <c r="C7" s="186">
        <v>43129</v>
      </c>
      <c r="D7" s="193">
        <v>-2.6551925925783156E-2</v>
      </c>
      <c r="E7" s="193">
        <v>5.4499860153977694E-3</v>
      </c>
      <c r="F7" s="193">
        <v>-7.1259390515563516E-3</v>
      </c>
      <c r="G7" s="193">
        <v>3.0097720268290124E-2</v>
      </c>
      <c r="H7" s="193">
        <v>-1.5602602714156668E-2</v>
      </c>
      <c r="I7" s="130" cm="1">
        <f t="array" ref="I7">SQRT(MMULT(MMULT(TRANSPOSE($A$4:$A$8),MMULT(TRANSPOSE(EXP(D8:H259)-1),EXP(D8:H259)-1)/COUNTA(H8:H259)),$A$4:$A$8))*NORMSINV($A$11)</f>
        <v>-2.5551672827536242E-2</v>
      </c>
      <c r="J7">
        <f t="shared" si="0"/>
        <v>0</v>
      </c>
      <c r="K7" s="2">
        <f t="shared" si="1"/>
        <v>-8.0801484162449269E-2</v>
      </c>
      <c r="L7" s="137" cm="1">
        <f t="array" ref="L7">SQRT(MMULT(MMULT(TRANSPOSE($A$4:$A$8),MMULT(TRANSPOSE(EXP(D8:H259)-1),EXP(D8:H259)-1)/COUNTA(H8:H259)),$A$4:$A$8))*(-1/SQRT(2*PI())*EXP(-1*(NORMSINV($A$11))^2/2)/$A$11)</f>
        <v>-2.9273644983835986E-2</v>
      </c>
      <c r="M7" s="2">
        <f t="shared" si="2"/>
        <v>-9.2571393564084684E-2</v>
      </c>
      <c r="N7" s="130">
        <v>-2.552909177644305E-3</v>
      </c>
    </row>
    <row r="8" spans="1:14" ht="16" thickBot="1" x14ac:dyDescent="0.25">
      <c r="A8" s="134">
        <v>0.2</v>
      </c>
      <c r="C8" s="186">
        <v>43126</v>
      </c>
      <c r="D8" s="193">
        <v>9.903343497352066E-3</v>
      </c>
      <c r="E8" s="193">
        <v>2.4907129784540957E-2</v>
      </c>
      <c r="F8" s="193">
        <v>2.6132263668159319E-2</v>
      </c>
      <c r="G8" s="193">
        <v>2.5573735968271491E-2</v>
      </c>
      <c r="H8" s="193">
        <v>6.3935040912072385E-4</v>
      </c>
      <c r="I8" s="130" cm="1">
        <f t="array" ref="I8">SQRT(MMULT(MMULT(TRANSPOSE($A$4:$A$8),MMULT(TRANSPOSE(EXP(D9:H260)-1),EXP(D9:H260)-1)/COUNTA(H9:H260)),$A$4:$A$8))*NORMSINV($A$11)</f>
        <v>-2.5472373521551978E-2</v>
      </c>
      <c r="J8">
        <f t="shared" si="0"/>
        <v>0</v>
      </c>
      <c r="K8" s="2">
        <f t="shared" si="1"/>
        <v>-8.055071773866837E-2</v>
      </c>
      <c r="L8" s="137" cm="1">
        <f t="array" ref="L8">SQRT(MMULT(MMULT(TRANSPOSE($A$4:$A$8),MMULT(TRANSPOSE(EXP(D9:H260)-1),EXP(D9:H260)-1)/COUNTA(H9:H260)),$A$4:$A$8))*(-1/SQRT(2*PI())*EXP(-1*(NORMSINV($A$11))^2/2)/$A$11)</f>
        <v>-2.9182794582513293E-2</v>
      </c>
      <c r="M8" s="2">
        <f t="shared" si="2"/>
        <v>-9.2284099369564596E-2</v>
      </c>
      <c r="N8" s="130">
        <v>1.7638451395066184E-2</v>
      </c>
    </row>
    <row r="9" spans="1:14" ht="16" thickBot="1" x14ac:dyDescent="0.25">
      <c r="C9" s="186">
        <v>43125</v>
      </c>
      <c r="D9" s="193">
        <v>-2.9137413535284935E-2</v>
      </c>
      <c r="E9" s="193">
        <v>3.8195818693425817E-3</v>
      </c>
      <c r="F9" s="193">
        <v>-5.5859242794205222E-3</v>
      </c>
      <c r="G9" s="193">
        <v>2.0516024651470035E-2</v>
      </c>
      <c r="H9" s="193">
        <v>-1.078533542946487E-2</v>
      </c>
      <c r="I9" s="130" cm="1">
        <f t="array" ref="I9">SQRT(MMULT(MMULT(TRANSPOSE($A$4:$A$8),MMULT(TRANSPOSE(EXP(D10:H261)-1),EXP(D10:H261)-1)/COUNTA(H10:H261)),$A$4:$A$8))*NORMSINV($A$11)</f>
        <v>-2.5620026079510676E-2</v>
      </c>
      <c r="J9">
        <f t="shared" si="0"/>
        <v>0</v>
      </c>
      <c r="K9" s="2">
        <f t="shared" si="1"/>
        <v>-8.1017636124167888E-2</v>
      </c>
      <c r="L9" s="137" cm="1">
        <f t="array" ref="L9">SQRT(MMULT(MMULT(TRANSPOSE($A$4:$A$8),MMULT(TRANSPOSE(EXP(D10:H261)-1),EXP(D10:H261)-1)/COUNTA(H10:H261)),$A$4:$A$8))*(-1/SQRT(2*PI())*EXP(-1*(NORMSINV($A$11))^2/2)/$A$11)</f>
        <v>-2.9351954879446182E-2</v>
      </c>
      <c r="M9" s="2">
        <f t="shared" si="2"/>
        <v>-9.2819031197542923E-2</v>
      </c>
      <c r="N9" s="130">
        <v>-4.0919871381754746E-3</v>
      </c>
    </row>
    <row r="10" spans="1:14" ht="16" thickBot="1" x14ac:dyDescent="0.25">
      <c r="A10" s="98" t="s">
        <v>47</v>
      </c>
      <c r="C10" s="186">
        <v>43124</v>
      </c>
      <c r="D10" s="193">
        <v>-2.4763457042918532E-3</v>
      </c>
      <c r="E10" s="193">
        <v>9.8819920393177479E-3</v>
      </c>
      <c r="F10" s="193">
        <v>1.2709371615468089E-2</v>
      </c>
      <c r="G10" s="193">
        <v>5.6629387924877587E-2</v>
      </c>
      <c r="H10" s="193">
        <v>5.2357376221169342E-3</v>
      </c>
      <c r="I10" s="130" cm="1">
        <f t="array" ref="I10">SQRT(MMULT(MMULT(TRANSPOSE($A$4:$A$8),MMULT(TRANSPOSE(EXP(D11:H262)-1),EXP(D11:H262)-1)/COUNTA(H11:H262)),$A$4:$A$8))*NORMSINV($A$11)</f>
        <v>-2.5504727954401295E-2</v>
      </c>
      <c r="J10">
        <f t="shared" si="0"/>
        <v>0</v>
      </c>
      <c r="K10" s="2">
        <f t="shared" si="1"/>
        <v>-8.0653031438875186E-2</v>
      </c>
      <c r="L10" s="137" cm="1">
        <f t="array" ref="L10">SQRT(MMULT(MMULT(TRANSPOSE($A$4:$A$8),MMULT(TRANSPOSE(EXP(D11:H262)-1),EXP(D11:H262)-1)/COUNTA(H11:H262)),$A$4:$A$8))*(-1/SQRT(2*PI())*EXP(-1*(NORMSINV($A$11))^2/2)/$A$11)</f>
        <v>-2.9219861908291803E-2</v>
      </c>
      <c r="M10" s="2">
        <f t="shared" si="2"/>
        <v>-9.2401316545796169E-2</v>
      </c>
      <c r="N10" s="130">
        <v>1.6752235500528765E-2</v>
      </c>
    </row>
    <row r="11" spans="1:14" ht="16" thickBot="1" x14ac:dyDescent="0.25">
      <c r="A11" s="99">
        <v>0.01</v>
      </c>
      <c r="C11" s="186">
        <v>43123</v>
      </c>
      <c r="D11" s="193">
        <v>-1.0152534406343277E-3</v>
      </c>
      <c r="E11" s="193">
        <v>2.4955163624006287E-2</v>
      </c>
      <c r="F11" s="193">
        <v>1.9196477097997609E-3</v>
      </c>
      <c r="G11" s="193">
        <v>9.3877296140261232E-2</v>
      </c>
      <c r="H11" s="193">
        <v>-3.2635163841027048E-2</v>
      </c>
      <c r="I11" s="130" cm="1">
        <f t="array" ref="I11">SQRT(MMULT(MMULT(TRANSPOSE($A$4:$A$8),MMULT(TRANSPOSE(EXP(D12:H263)-1),EXP(D12:H263)-1)/COUNTA(H12:H263)),$A$4:$A$8))*NORMSINV($A$11)</f>
        <v>-2.5412379660957773E-2</v>
      </c>
      <c r="J11">
        <f t="shared" si="0"/>
        <v>0</v>
      </c>
      <c r="K11" s="2">
        <f t="shared" si="1"/>
        <v>-8.0361000493564066E-2</v>
      </c>
      <c r="L11" s="137" cm="1">
        <f t="array" ref="L11">SQRT(MMULT(MMULT(TRANSPOSE($A$4:$A$8),MMULT(TRANSPOSE(EXP(D12:H263)-1),EXP(D12:H263)-1)/COUNTA(H12:H263)),$A$4:$A$8))*(-1/SQRT(2*PI())*EXP(-1*(NORMSINV($A$11))^2/2)/$A$11)</f>
        <v>-2.9114061745015785E-2</v>
      </c>
      <c r="M11" s="2">
        <f t="shared" si="2"/>
        <v>-9.2066747053026241E-2</v>
      </c>
      <c r="N11" s="130">
        <v>1.8498495403083862E-2</v>
      </c>
    </row>
    <row r="12" spans="1:14" x14ac:dyDescent="0.2">
      <c r="C12" s="186">
        <v>43122</v>
      </c>
      <c r="D12" s="193">
        <v>-2.5666869418462337E-3</v>
      </c>
      <c r="E12" s="193">
        <v>3.0616073648801888E-2</v>
      </c>
      <c r="F12" s="193">
        <v>2.3378678958591761E-2</v>
      </c>
      <c r="G12" s="193">
        <v>3.7433505149424534E-2</v>
      </c>
      <c r="H12" s="193">
        <v>1.4611722698879503E-2</v>
      </c>
      <c r="I12" s="130" cm="1">
        <f t="array" ref="I12">SQRT(MMULT(MMULT(TRANSPOSE($A$4:$A$8),MMULT(TRANSPOSE(EXP(D13:H264)-1),EXP(D13:H264)-1)/COUNTA(H13:H264)),$A$4:$A$8))*NORMSINV($A$11)</f>
        <v>-2.5250269571009756E-2</v>
      </c>
      <c r="J12">
        <f t="shared" si="0"/>
        <v>0</v>
      </c>
      <c r="K12" s="2">
        <f t="shared" si="1"/>
        <v>-7.9848363377633569E-2</v>
      </c>
      <c r="L12" s="137" cm="1">
        <f t="array" ref="L12">SQRT(MMULT(MMULT(TRANSPOSE($A$4:$A$8),MMULT(TRANSPOSE(EXP(D13:H264)-1),EXP(D13:H264)-1)/COUNTA(H13:H264)),$A$4:$A$8))*(-1/SQRT(2*PI())*EXP(-1*(NORMSINV($A$11))^2/2)/$A$11)</f>
        <v>-2.8928337966636707E-2</v>
      </c>
      <c r="M12" s="2">
        <f t="shared" si="2"/>
        <v>-9.1479436897696026E-2</v>
      </c>
      <c r="N12" s="130">
        <v>2.1008446286802471E-2</v>
      </c>
    </row>
    <row r="13" spans="1:14" x14ac:dyDescent="0.2">
      <c r="C13" s="186">
        <v>43119</v>
      </c>
      <c r="D13" s="193">
        <v>-3.4157764428425757E-3</v>
      </c>
      <c r="E13" s="193">
        <v>2.0307519407339976E-3</v>
      </c>
      <c r="F13" s="193">
        <v>-5.3613723513713185E-5</v>
      </c>
      <c r="G13" s="193">
        <v>1.6468543220650208E-3</v>
      </c>
      <c r="H13" s="193">
        <v>1.0877766374135624E-2</v>
      </c>
      <c r="I13" s="130" cm="1">
        <f t="array" ref="I13">SQRT(MMULT(MMULT(TRANSPOSE($A$4:$A$8),MMULT(TRANSPOSE(EXP(D14:H265)-1),EXP(D14:H265)-1)/COUNTA(H14:H265)),$A$4:$A$8))*NORMSINV($A$11)</f>
        <v>-2.5409339380617846E-2</v>
      </c>
      <c r="J13">
        <f t="shared" si="0"/>
        <v>0</v>
      </c>
      <c r="K13" s="2">
        <f t="shared" si="1"/>
        <v>-8.0351386282964468E-2</v>
      </c>
      <c r="L13" s="137" cm="1">
        <f t="array" ref="L13">SQRT(MMULT(MMULT(TRANSPOSE($A$4:$A$8),MMULT(TRANSPOSE(EXP(D14:H265)-1),EXP(D14:H265)-1)/COUNTA(H14:H265)),$A$4:$A$8))*(-1/SQRT(2*PI())*EXP(-1*(NORMSINV($A$11))^2/2)/$A$11)</f>
        <v>-2.9110578603699633E-2</v>
      </c>
      <c r="M13" s="2">
        <f t="shared" si="2"/>
        <v>-9.2055732393054965E-2</v>
      </c>
      <c r="N13" s="130">
        <v>2.2309218446784095E-3</v>
      </c>
    </row>
    <row r="14" spans="1:14" x14ac:dyDescent="0.2">
      <c r="C14" s="186">
        <v>43118</v>
      </c>
      <c r="D14" s="193">
        <v>-7.6212102658294249E-4</v>
      </c>
      <c r="E14" s="193">
        <v>-2.9531995336225646E-3</v>
      </c>
      <c r="F14" s="193">
        <v>-2.0986310503004397E-3</v>
      </c>
      <c r="G14" s="193">
        <v>1.1272562759957975E-2</v>
      </c>
      <c r="H14" s="193">
        <v>-5.3122643653245958E-3</v>
      </c>
      <c r="I14" s="130" cm="1">
        <f t="array" ref="I14">SQRT(MMULT(MMULT(TRANSPOSE($A$4:$A$8),MMULT(TRANSPOSE(EXP(D15:H266)-1),EXP(D15:H266)-1)/COUNTA(H15:H266)),$A$4:$A$8))*NORMSINV($A$11)</f>
        <v>-2.5452389256635365E-2</v>
      </c>
      <c r="J14">
        <f t="shared" si="0"/>
        <v>0</v>
      </c>
      <c r="K14" s="2">
        <f t="shared" si="1"/>
        <v>-8.0487521944167681E-2</v>
      </c>
      <c r="L14" s="137" cm="1">
        <f t="array" ref="L14">SQRT(MMULT(MMULT(TRANSPOSE($A$4:$A$8),MMULT(TRANSPOSE(EXP(D15:H266)-1),EXP(D15:H266)-1)/COUNTA(H15:H266)),$A$4:$A$8))*(-1/SQRT(2*PI())*EXP(-1*(NORMSINV($A$11))^2/2)/$A$11)</f>
        <v>-2.9159899319241081E-2</v>
      </c>
      <c r="M14" s="2">
        <f t="shared" si="2"/>
        <v>-9.2211698189995209E-2</v>
      </c>
      <c r="N14" s="130">
        <v>4.6210796912245699E-5</v>
      </c>
    </row>
    <row r="15" spans="1:14" x14ac:dyDescent="0.2">
      <c r="C15" s="186">
        <v>43117</v>
      </c>
      <c r="D15" s="193">
        <v>2.4504467964173979E-2</v>
      </c>
      <c r="E15" s="193">
        <v>5.3801631964716528E-4</v>
      </c>
      <c r="F15" s="193">
        <v>2.8180798440916609E-2</v>
      </c>
      <c r="G15" s="193">
        <v>-1.0236100452831737E-2</v>
      </c>
      <c r="H15" s="193">
        <v>1.8926879723841668E-2</v>
      </c>
      <c r="I15" s="130" cm="1">
        <f t="array" ref="I15">SQRT(MMULT(MMULT(TRANSPOSE($A$4:$A$8),MMULT(TRANSPOSE(EXP(D16:H267)-1),EXP(D16:H267)-1)/COUNTA(H16:H267)),$A$4:$A$8))*NORMSINV($A$11)</f>
        <v>-2.5506068261378207E-2</v>
      </c>
      <c r="J15">
        <f t="shared" si="0"/>
        <v>0</v>
      </c>
      <c r="K15" s="2">
        <f t="shared" si="1"/>
        <v>-8.0657269861686046E-2</v>
      </c>
      <c r="L15" s="137" cm="1">
        <f t="array" ref="L15">SQRT(MMULT(MMULT(TRANSPOSE($A$4:$A$8),MMULT(TRANSPOSE(EXP(D16:H267)-1),EXP(D16:H267)-1)/COUNTA(H16:H267)),$A$4:$A$8))*(-1/SQRT(2*PI())*EXP(-1*(NORMSINV($A$11))^2/2)/$A$11)</f>
        <v>-2.922139745044109E-2</v>
      </c>
      <c r="M15" s="2">
        <f t="shared" si="2"/>
        <v>-9.2406172356431102E-2</v>
      </c>
      <c r="N15" s="130">
        <v>1.2570040633530503E-2</v>
      </c>
    </row>
    <row r="16" spans="1:14" x14ac:dyDescent="0.2">
      <c r="C16" s="186">
        <v>43116</v>
      </c>
      <c r="D16" s="193">
        <v>-2.4370626655208132E-3</v>
      </c>
      <c r="E16" s="193">
        <v>2.3976202066308188E-3</v>
      </c>
      <c r="F16" s="193">
        <v>-1.1391002208604929E-2</v>
      </c>
      <c r="G16" s="193">
        <v>4.0132743100718543E-3</v>
      </c>
      <c r="H16" s="193">
        <v>9.4423875746176156E-3</v>
      </c>
      <c r="I16" s="130" cm="1">
        <f t="array" ref="I16">SQRT(MMULT(MMULT(TRANSPOSE($A$4:$A$8),MMULT(TRANSPOSE(EXP(D17:H268)-1),EXP(D17:H268)-1)/COUNTA(H17:H268)),$A$4:$A$8))*NORMSINV($A$11)</f>
        <v>-2.5583609586248713E-2</v>
      </c>
      <c r="J16">
        <f t="shared" si="0"/>
        <v>0</v>
      </c>
      <c r="K16" s="2">
        <f t="shared" si="1"/>
        <v>-8.0902477061063904E-2</v>
      </c>
      <c r="L16" s="137" cm="1">
        <f t="array" ref="L16">SQRT(MMULT(MMULT(TRANSPOSE($A$4:$A$8),MMULT(TRANSPOSE(EXP(D17:H268)-1),EXP(D17:H268)-1)/COUNTA(H17:H268)),$A$4:$A$8))*(-1/SQRT(2*PI())*EXP(-1*(NORMSINV($A$11))^2/2)/$A$11)</f>
        <v>-2.9310233795175018E-2</v>
      </c>
      <c r="M16" s="2">
        <f t="shared" si="2"/>
        <v>-9.268709754479422E-2</v>
      </c>
      <c r="N16" s="130">
        <v>4.2969536274361782E-4</v>
      </c>
    </row>
    <row r="17" spans="3:14" x14ac:dyDescent="0.2">
      <c r="C17" s="186">
        <v>43112</v>
      </c>
      <c r="D17" s="193">
        <v>2.7562120077164663E-2</v>
      </c>
      <c r="E17" s="193">
        <v>3.9381903898524355E-2</v>
      </c>
      <c r="F17" s="193">
        <v>3.4398490124047686E-2</v>
      </c>
      <c r="G17" s="193">
        <v>3.5488766393482273E-2</v>
      </c>
      <c r="H17" s="193">
        <v>1.1280460480855311E-2</v>
      </c>
      <c r="I17" s="130" cm="1">
        <f t="array" ref="I17">SQRT(MMULT(MMULT(TRANSPOSE($A$4:$A$8),MMULT(TRANSPOSE(EXP(D18:H269)-1),EXP(D18:H269)-1)/COUNTA(H18:H269)),$A$4:$A$8))*NORMSINV($A$11)</f>
        <v>-2.5252674673610448E-2</v>
      </c>
      <c r="J17">
        <f t="shared" si="0"/>
        <v>0</v>
      </c>
      <c r="K17" s="2">
        <f t="shared" si="1"/>
        <v>-7.9855968979858138E-2</v>
      </c>
      <c r="L17" s="137" cm="1">
        <f t="array" ref="L17">SQRT(MMULT(MMULT(TRANSPOSE($A$4:$A$8),MMULT(TRANSPOSE(EXP(D18:H269)-1),EXP(D18:H269)-1)/COUNTA(H18:H269)),$A$4:$A$8))*(-1/SQRT(2*PI())*EXP(-1*(NORMSINV($A$11))^2/2)/$A$11)</f>
        <v>-2.893109340735316E-2</v>
      </c>
      <c r="M17" s="2">
        <f t="shared" si="2"/>
        <v>-9.1488150366317578E-2</v>
      </c>
      <c r="N17" s="130">
        <v>3.0116083022507602E-2</v>
      </c>
    </row>
    <row r="18" spans="3:14" x14ac:dyDescent="0.2">
      <c r="C18" s="186">
        <v>43111</v>
      </c>
      <c r="D18" s="193">
        <v>-2.4531251564435335E-3</v>
      </c>
      <c r="E18" s="193">
        <v>9.5441089273073706E-3</v>
      </c>
      <c r="F18" s="193">
        <v>-5.1612132709213544E-3</v>
      </c>
      <c r="G18" s="193">
        <v>1.3849274481136748E-2</v>
      </c>
      <c r="H18" s="193">
        <v>-1.1660620028439608E-2</v>
      </c>
      <c r="I18" s="130" cm="1">
        <f t="array" ref="I18">SQRT(MMULT(MMULT(TRANSPOSE($A$4:$A$8),MMULT(TRANSPOSE(EXP(D19:H270)-1),EXP(D19:H270)-1)/COUNTA(H19:H270)),$A$4:$A$8))*NORMSINV($A$11)</f>
        <v>-2.5253268235164498E-2</v>
      </c>
      <c r="J18">
        <f t="shared" si="0"/>
        <v>0</v>
      </c>
      <c r="K18" s="2">
        <f t="shared" si="1"/>
        <v>-7.9857845986300455E-2</v>
      </c>
      <c r="L18" s="137" cm="1">
        <f t="array" ref="L18">SQRT(MMULT(MMULT(TRANSPOSE($A$4:$A$8),MMULT(TRANSPOSE(EXP(D19:H270)-1),EXP(D19:H270)-1)/COUNTA(H19:H270)),$A$4:$A$8))*(-1/SQRT(2*PI())*EXP(-1*(NORMSINV($A$11))^2/2)/$A$11)</f>
        <v>-2.893177342976604E-2</v>
      </c>
      <c r="M18" s="2">
        <f t="shared" si="2"/>
        <v>-9.1490300786002246E-2</v>
      </c>
      <c r="N18" s="130">
        <v>8.6889696799968266E-4</v>
      </c>
    </row>
    <row r="19" spans="3:14" x14ac:dyDescent="0.2">
      <c r="C19" s="186">
        <v>43110</v>
      </c>
      <c r="D19" s="193">
        <v>2.7669162318445762E-4</v>
      </c>
      <c r="E19" s="193">
        <v>1.8065683385977383E-3</v>
      </c>
      <c r="F19" s="193">
        <v>-4.038257716487496E-3</v>
      </c>
      <c r="G19" s="193">
        <v>1.5725944024534408E-2</v>
      </c>
      <c r="H19" s="193">
        <v>-5.8842905868916268E-3</v>
      </c>
      <c r="I19" s="130" cm="1">
        <f t="array" ref="I19">SQRT(MMULT(MMULT(TRANSPOSE($A$4:$A$8),MMULT(TRANSPOSE(EXP(D20:H271)-1),EXP(D20:H271)-1)/COUNTA(H20:H271)),$A$4:$A$8))*NORMSINV($A$11)</f>
        <v>-2.5254953169075039E-2</v>
      </c>
      <c r="J19">
        <f t="shared" si="0"/>
        <v>0</v>
      </c>
      <c r="K19" s="2">
        <f t="shared" si="1"/>
        <v>-7.9863174215164617E-2</v>
      </c>
      <c r="L19" s="137" cm="1">
        <f t="array" ref="L19">SQRT(MMULT(MMULT(TRANSPOSE($A$4:$A$8),MMULT(TRANSPOSE(EXP(D20:H271)-1),EXP(D20:H271)-1)/COUNTA(H20:H271)),$A$4:$A$8))*(-1/SQRT(2*PI())*EXP(-1*(NORMSINV($A$11))^2/2)/$A$11)</f>
        <v>-2.8933703798765802E-2</v>
      </c>
      <c r="M19" s="2">
        <f t="shared" si="2"/>
        <v>-9.1496405148766072E-2</v>
      </c>
      <c r="N19" s="130">
        <v>1.6076103042066063E-3</v>
      </c>
    </row>
    <row r="20" spans="3:14" x14ac:dyDescent="0.2">
      <c r="C20" s="186">
        <v>43109</v>
      </c>
      <c r="D20" s="193">
        <v>-6.3531559145485932E-3</v>
      </c>
      <c r="E20" s="193">
        <v>-1.5736769002318456E-3</v>
      </c>
      <c r="F20" s="193">
        <v>-6.918241654064323E-3</v>
      </c>
      <c r="G20" s="193">
        <v>-1.924416560393918E-2</v>
      </c>
      <c r="H20" s="193">
        <v>-1.3570226325743511E-2</v>
      </c>
      <c r="I20" s="130" cm="1">
        <f t="array" ref="I20">SQRT(MMULT(MMULT(TRANSPOSE($A$4:$A$8),MMULT(TRANSPOSE(EXP(D21:H272)-1),EXP(D21:H272)-1)/COUNTA(H21:H272)),$A$4:$A$8))*NORMSINV($A$11)</f>
        <v>-2.5219219122383063E-2</v>
      </c>
      <c r="J20">
        <f t="shared" si="0"/>
        <v>0</v>
      </c>
      <c r="K20" s="2">
        <f t="shared" si="1"/>
        <v>-7.9750173237603167E-2</v>
      </c>
      <c r="L20" s="137" cm="1">
        <f t="array" ref="L20">SQRT(MMULT(MMULT(TRANSPOSE($A$4:$A$8),MMULT(TRANSPOSE(EXP(D21:H272)-1),EXP(D21:H272)-1)/COUNTA(H21:H272)),$A$4:$A$8))*(-1/SQRT(2*PI())*EXP(-1*(NORMSINV($A$11))^2/2)/$A$11)</f>
        <v>-2.889276456931663E-2</v>
      </c>
      <c r="M20" s="2">
        <f t="shared" si="2"/>
        <v>-9.1366943938054446E-2</v>
      </c>
      <c r="N20" s="130">
        <v>-9.4677133952276345E-3</v>
      </c>
    </row>
    <row r="21" spans="3:14" x14ac:dyDescent="0.2">
      <c r="C21" s="186">
        <v>43108</v>
      </c>
      <c r="D21" s="193">
        <v>-8.3967301710336189E-4</v>
      </c>
      <c r="E21" s="193">
        <v>1.7203075153549557E-2</v>
      </c>
      <c r="F21" s="193">
        <v>3.9012692349287021E-3</v>
      </c>
      <c r="G21" s="193">
        <v>1.2643593873015068E-2</v>
      </c>
      <c r="H21" s="193">
        <v>8.1285592259798117E-3</v>
      </c>
      <c r="I21" s="130" cm="1">
        <f t="array" ref="I21">SQRT(MMULT(MMULT(TRANSPOSE($A$4:$A$8),MMULT(TRANSPOSE(EXP(D22:H273)-1),EXP(D22:H273)-1)/COUNTA(H22:H273)),$A$4:$A$8))*NORMSINV($A$11)</f>
        <v>-2.5190762661930162E-2</v>
      </c>
      <c r="J21">
        <f t="shared" si="0"/>
        <v>0</v>
      </c>
      <c r="K21" s="2">
        <f t="shared" si="1"/>
        <v>-7.966018600842549E-2</v>
      </c>
      <c r="L21" s="137" cm="1">
        <f t="array" ref="L21">SQRT(MMULT(MMULT(TRANSPOSE($A$4:$A$8),MMULT(TRANSPOSE(EXP(D22:H273)-1),EXP(D22:H273)-1)/COUNTA(H22:H273)),$A$4:$A$8))*(-1/SQRT(2*PI())*EXP(-1*(NORMSINV($A$11))^2/2)/$A$11)</f>
        <v>-2.886016301221243E-2</v>
      </c>
      <c r="M21" s="2">
        <f t="shared" si="2"/>
        <v>-9.1263848762337133E-2</v>
      </c>
      <c r="N21" s="130">
        <v>8.2614032890173193E-3</v>
      </c>
    </row>
    <row r="22" spans="3:14" x14ac:dyDescent="0.2">
      <c r="C22" s="186">
        <v>43105</v>
      </c>
      <c r="D22" s="193">
        <v>1.2563904184774304E-2</v>
      </c>
      <c r="E22" s="193">
        <v>1.7276311091727874E-2</v>
      </c>
      <c r="F22" s="193">
        <v>1.3564894502379419E-2</v>
      </c>
      <c r="G22" s="193">
        <v>2.2224464843068784E-2</v>
      </c>
      <c r="H22" s="193">
        <v>1.900898289333918E-3</v>
      </c>
      <c r="I22" s="130" cm="1">
        <f t="array" ref="I22">SQRT(MMULT(MMULT(TRANSPOSE($A$4:$A$8),MMULT(TRANSPOSE(EXP(D23:H274)-1),EXP(D23:H274)-1)/COUNTA(H23:H274)),$A$4:$A$8))*NORMSINV($A$11)</f>
        <v>-2.5114773280394385E-2</v>
      </c>
      <c r="J22">
        <f t="shared" si="0"/>
        <v>0</v>
      </c>
      <c r="K22" s="2">
        <f t="shared" si="1"/>
        <v>-7.9419886484784888E-2</v>
      </c>
      <c r="L22" s="137" cm="1">
        <f t="array" ref="L22">SQRT(MMULT(MMULT(TRANSPOSE($A$4:$A$8),MMULT(TRANSPOSE(EXP(D23:H274)-1),EXP(D23:H274)-1)/COUNTA(H23:H274)),$A$4:$A$8))*(-1/SQRT(2*PI())*EXP(-1*(NORMSINV($A$11))^2/2)/$A$11)</f>
        <v>-2.877310467389407E-2</v>
      </c>
      <c r="M22" s="2">
        <f t="shared" si="2"/>
        <v>-9.098854612394161E-2</v>
      </c>
      <c r="N22" s="130">
        <v>1.3620572112145998E-2</v>
      </c>
    </row>
    <row r="23" spans="3:14" x14ac:dyDescent="0.2">
      <c r="C23" s="186">
        <v>43104</v>
      </c>
      <c r="D23" s="193">
        <v>4.2326295892250307E-3</v>
      </c>
      <c r="E23" s="193">
        <v>4.0644739383814436E-3</v>
      </c>
      <c r="F23" s="193">
        <v>8.3615968947904074E-3</v>
      </c>
      <c r="G23" s="193">
        <v>2.4230433714823134E-3</v>
      </c>
      <c r="H23" s="193">
        <v>6.6422799207343525E-3</v>
      </c>
      <c r="I23" s="130" cm="1">
        <f t="array" ref="I23">SQRT(MMULT(MMULT(TRANSPOSE($A$4:$A$8),MMULT(TRANSPOSE(EXP(D24:H275)-1),EXP(D24:H275)-1)/COUNTA(H24:H275)),$A$4:$A$8))*NORMSINV($A$11)</f>
        <v>-2.5103855524642553E-2</v>
      </c>
      <c r="J23">
        <f t="shared" si="0"/>
        <v>0</v>
      </c>
      <c r="K23" s="2">
        <f t="shared" si="1"/>
        <v>-7.9385361509671695E-2</v>
      </c>
      <c r="L23" s="137" cm="1">
        <f t="array" ref="L23">SQRT(MMULT(MMULT(TRANSPOSE($A$4:$A$8),MMULT(TRANSPOSE(EXP(D24:H275)-1),EXP(D24:H275)-1)/COUNTA(H24:H275)),$A$4:$A$8))*(-1/SQRT(2*PI())*EXP(-1*(NORMSINV($A$11))^2/2)/$A$11)</f>
        <v>-2.8760596588491734E-2</v>
      </c>
      <c r="M23" s="2">
        <f t="shared" si="2"/>
        <v>-9.0948992084902314E-2</v>
      </c>
      <c r="N23" s="130">
        <v>5.1602735433985015E-3</v>
      </c>
    </row>
    <row r="24" spans="3:14" x14ac:dyDescent="0.2">
      <c r="C24" s="186">
        <v>43103</v>
      </c>
      <c r="D24" s="193">
        <v>-1.2312713575545597E-2</v>
      </c>
      <c r="E24" s="193">
        <v>5.5584490283607456E-4</v>
      </c>
      <c r="F24" s="193">
        <v>-7.4955688344734263E-3</v>
      </c>
      <c r="G24" s="193">
        <v>7.462201575453499E-3</v>
      </c>
      <c r="H24" s="193">
        <v>-1.3352814181555607E-2</v>
      </c>
      <c r="I24" s="130" cm="1">
        <f t="array" ref="I24">SQRT(MMULT(MMULT(TRANSPOSE($A$4:$A$8),MMULT(TRANSPOSE(EXP(D25:H276)-1),EXP(D25:H276)-1)/COUNTA(H25:H276)),$A$4:$A$8))*NORMSINV($A$11)</f>
        <v>-2.5101105487427389E-2</v>
      </c>
      <c r="J24">
        <f t="shared" si="0"/>
        <v>0</v>
      </c>
      <c r="K24" s="2">
        <f t="shared" si="1"/>
        <v>-7.937666512842155E-2</v>
      </c>
      <c r="L24" s="137" cm="1">
        <f t="array" ref="L24">SQRT(MMULT(MMULT(TRANSPOSE($A$4:$A$8),MMULT(TRANSPOSE(EXP(D25:H276)-1),EXP(D25:H276)-1)/COUNTA(H25:H276)),$A$4:$A$8))*(-1/SQRT(2*PI())*EXP(-1*(NORMSINV($A$11))^2/2)/$A$11)</f>
        <v>-2.8757445968425784E-2</v>
      </c>
      <c r="M24" s="2">
        <f t="shared" si="2"/>
        <v>-9.0939028949452091E-2</v>
      </c>
      <c r="N24" s="130">
        <v>-4.9845435237530194E-3</v>
      </c>
    </row>
    <row r="25" spans="3:14" x14ac:dyDescent="0.2">
      <c r="C25" s="186">
        <v>43102</v>
      </c>
      <c r="D25" s="193">
        <v>2.0718888683541617E-2</v>
      </c>
      <c r="E25" s="193">
        <v>1.9543128941343031E-2</v>
      </c>
      <c r="F25" s="193">
        <v>7.7541089328882979E-3</v>
      </c>
      <c r="G25" s="193">
        <v>4.9338809851594299E-2</v>
      </c>
      <c r="H25" s="193">
        <v>-1.0504610843315446E-2</v>
      </c>
      <c r="I25" s="130" cm="1">
        <f t="array" ref="I25">SQRT(MMULT(MMULT(TRANSPOSE($A$4:$A$8),MMULT(TRANSPOSE(EXP(D26:H277)-1),EXP(D26:H277)-1)/COUNTA(H26:H277)),$A$4:$A$8))*NORMSINV($A$11)</f>
        <v>-2.500879264120202E-2</v>
      </c>
      <c r="J25">
        <f t="shared" si="0"/>
        <v>0</v>
      </c>
      <c r="K25" s="2">
        <f t="shared" si="1"/>
        <v>-7.9084746277056514E-2</v>
      </c>
      <c r="L25" s="137" cm="1">
        <f t="array" ref="L25">SQRT(MMULT(MMULT(TRANSPOSE($A$4:$A$8),MMULT(TRANSPOSE(EXP(D26:H277)-1),EXP(D26:H277)-1)/COUNTA(H26:H277)),$A$4:$A$8))*(-1/SQRT(2*PI())*EXP(-1*(NORMSINV($A$11))^2/2)/$A$11)</f>
        <v>-2.8651686415769935E-2</v>
      </c>
      <c r="M25" s="2">
        <f t="shared" si="2"/>
        <v>-9.0604587878739096E-2</v>
      </c>
      <c r="N25" s="130">
        <v>1.7716243347943913E-2</v>
      </c>
    </row>
    <row r="26" spans="3:14" x14ac:dyDescent="0.2">
      <c r="C26" s="186">
        <v>43098</v>
      </c>
      <c r="D26" s="193">
        <v>-3.7250553990446438E-3</v>
      </c>
      <c r="E26" s="193">
        <v>-6.9724309028258453E-3</v>
      </c>
      <c r="F26" s="193">
        <v>5.0456826580753573E-3</v>
      </c>
      <c r="G26" s="193">
        <v>3.2480819105294486E-3</v>
      </c>
      <c r="H26" s="193">
        <v>5.0818053959387531E-3</v>
      </c>
      <c r="I26" s="130" cm="1">
        <f t="array" ref="I26">SQRT(MMULT(MMULT(TRANSPOSE($A$4:$A$8),MMULT(TRANSPOSE(EXP(D27:H278)-1),EXP(D27:H278)-1)/COUNTA(H27:H278)),$A$4:$A$8))*NORMSINV($A$11)</f>
        <v>-2.5009996348901289E-2</v>
      </c>
      <c r="J26">
        <f t="shared" si="0"/>
        <v>0</v>
      </c>
      <c r="K26" s="2">
        <f t="shared" si="1"/>
        <v>-7.9088552735023285E-2</v>
      </c>
      <c r="L26" s="137" cm="1">
        <f t="array" ref="L26">SQRT(MMULT(MMULT(TRANSPOSE($A$4:$A$8),MMULT(TRANSPOSE(EXP(D27:H278)-1),EXP(D27:H278)-1)/COUNTA(H27:H278)),$A$4:$A$8))*(-1/SQRT(2*PI())*EXP(-1*(NORMSINV($A$11))^2/2)/$A$11)</f>
        <v>-2.8653065460973372E-2</v>
      </c>
      <c r="M26" s="2">
        <f t="shared" si="2"/>
        <v>-9.060894880257829E-2</v>
      </c>
      <c r="N26" s="130">
        <v>5.4804599527969692E-4</v>
      </c>
    </row>
    <row r="27" spans="3:14" x14ac:dyDescent="0.2">
      <c r="C27" s="186">
        <v>43097</v>
      </c>
      <c r="D27" s="193">
        <v>2.9258852530743853E-3</v>
      </c>
      <c r="E27" s="193">
        <v>3.3590523219839937E-3</v>
      </c>
      <c r="F27" s="193">
        <v>2.3306341157630398E-4</v>
      </c>
      <c r="G27" s="193">
        <v>3.4266641059286722E-2</v>
      </c>
      <c r="H27" s="193">
        <v>-2.0958080986766458E-4</v>
      </c>
      <c r="I27" s="130" cm="1">
        <f t="array" ref="I27">SQRT(MMULT(MMULT(TRANSPOSE($A$4:$A$8),MMULT(TRANSPOSE(EXP(D28:H279)-1),EXP(D28:H279)-1)/COUNTA(H28:H279)),$A$4:$A$8))*NORMSINV($A$11)</f>
        <v>-2.503714879758483E-2</v>
      </c>
      <c r="J27">
        <f t="shared" si="0"/>
        <v>0</v>
      </c>
      <c r="K27" s="2">
        <f t="shared" si="1"/>
        <v>-7.9174416316914117E-2</v>
      </c>
      <c r="L27" s="137" cm="1">
        <f t="array" ref="L27">SQRT(MMULT(MMULT(TRANSPOSE($A$4:$A$8),MMULT(TRANSPOSE(EXP(D28:H279)-1),EXP(D28:H279)-1)/COUNTA(H28:H279)),$A$4:$A$8))*(-1/SQRT(2*PI())*EXP(-1*(NORMSINV($A$11))^2/2)/$A$11)</f>
        <v>-2.8684173058059828E-2</v>
      </c>
      <c r="M27" s="2">
        <f t="shared" si="2"/>
        <v>-9.0707319661906302E-2</v>
      </c>
      <c r="N27" s="130">
        <v>8.2357816124090412E-3</v>
      </c>
    </row>
    <row r="28" spans="3:14" x14ac:dyDescent="0.2">
      <c r="C28" s="186">
        <v>43096</v>
      </c>
      <c r="D28" s="193">
        <v>3.0107095933743803E-3</v>
      </c>
      <c r="E28" s="193">
        <v>7.4977865858493094E-3</v>
      </c>
      <c r="F28" s="193">
        <v>6.4581706341571895E-3</v>
      </c>
      <c r="G28" s="193">
        <v>-5.2935086067076222E-3</v>
      </c>
      <c r="H28" s="193">
        <v>-1.2825447201467296E-3</v>
      </c>
      <c r="I28" s="130" cm="1">
        <f t="array" ref="I28">SQRT(MMULT(MMULT(TRANSPOSE($A$4:$A$8),MMULT(TRANSPOSE(EXP(D29:H280)-1),EXP(D29:H280)-1)/COUNTA(H29:H280)),$A$4:$A$8))*NORMSINV($A$11)</f>
        <v>-2.5037712359009059E-2</v>
      </c>
      <c r="J28">
        <f t="shared" si="0"/>
        <v>0</v>
      </c>
      <c r="K28" s="2">
        <f t="shared" si="1"/>
        <v>-7.9176198454616084E-2</v>
      </c>
      <c r="L28" s="137" cm="1">
        <f t="array" ref="L28">SQRT(MMULT(MMULT(TRANSPOSE($A$4:$A$8),MMULT(TRANSPOSE(EXP(D29:H280)-1),EXP(D29:H280)-1)/COUNTA(H29:H280)),$A$4:$A$8))*(-1/SQRT(2*PI())*EXP(-1*(NORMSINV($A$11))^2/2)/$A$11)</f>
        <v>-2.8684818710388374E-2</v>
      </c>
      <c r="M28" s="2">
        <f t="shared" si="2"/>
        <v>-9.0709361393841101E-2</v>
      </c>
      <c r="N28" s="130">
        <v>2.0918071988823236E-3</v>
      </c>
    </row>
    <row r="29" spans="3:14" x14ac:dyDescent="0.2">
      <c r="C29" s="186">
        <v>43095</v>
      </c>
      <c r="D29" s="193">
        <v>-3.6155125132664709E-2</v>
      </c>
      <c r="E29" s="193">
        <v>-3.2940674336216814E-3</v>
      </c>
      <c r="F29" s="193">
        <v>-1.1745069402710992E-2</v>
      </c>
      <c r="G29" s="193">
        <v>-2.2001650351851174E-2</v>
      </c>
      <c r="H29" s="193">
        <v>-6.6661091555760346E-3</v>
      </c>
      <c r="I29" s="130" cm="1">
        <f t="array" ref="I29">SQRT(MMULT(MMULT(TRANSPOSE($A$4:$A$8),MMULT(TRANSPOSE(EXP(D30:H281)-1),EXP(D30:H281)-1)/COUNTA(H30:H281)),$A$4:$A$8))*NORMSINV($A$11)</f>
        <v>-2.493208613607404E-2</v>
      </c>
      <c r="J29">
        <f t="shared" si="0"/>
        <v>0</v>
      </c>
      <c r="K29" s="2">
        <f t="shared" si="1"/>
        <v>-7.8842179009500704E-2</v>
      </c>
      <c r="L29" s="137" cm="1">
        <f t="array" ref="L29">SQRT(MMULT(MMULT(TRANSPOSE($A$4:$A$8),MMULT(TRANSPOSE(EXP(D30:H281)-1),EXP(D30:H281)-1)/COUNTA(H30:H281)),$A$4:$A$8))*(-1/SQRT(2*PI())*EXP(-1*(NORMSINV($A$11))^2/2)/$A$11)</f>
        <v>-2.8563806494395574E-2</v>
      </c>
      <c r="M29" s="2">
        <f t="shared" si="2"/>
        <v>-9.0326687166599598E-2</v>
      </c>
      <c r="N29" s="130">
        <v>-1.5775933490544704E-2</v>
      </c>
    </row>
    <row r="30" spans="3:14" x14ac:dyDescent="0.2">
      <c r="C30" s="186">
        <v>43091</v>
      </c>
      <c r="D30" s="193">
        <v>-3.7643126573730259E-3</v>
      </c>
      <c r="E30" s="193">
        <v>-9.2271493279285129E-3</v>
      </c>
      <c r="F30" s="193">
        <v>-3.6475568078617494E-3</v>
      </c>
      <c r="G30" s="193">
        <v>3.2095480796598529E-3</v>
      </c>
      <c r="H30" s="193">
        <v>1.2410753355679999E-3</v>
      </c>
      <c r="I30" s="130" cm="1">
        <f t="array" ref="I30">SQRT(MMULT(MMULT(TRANSPOSE($A$4:$A$8),MMULT(TRANSPOSE(EXP(D31:H282)-1),EXP(D31:H282)-1)/COUNTA(H31:H282)),$A$4:$A$8))*NORMSINV($A$11)</f>
        <v>-2.5001516200216574E-2</v>
      </c>
      <c r="J30">
        <f t="shared" si="0"/>
        <v>0</v>
      </c>
      <c r="K30" s="2">
        <f t="shared" si="1"/>
        <v>-7.9061736150282697E-2</v>
      </c>
      <c r="L30" s="137" cm="1">
        <f t="array" ref="L30">SQRT(MMULT(MMULT(TRANSPOSE($A$4:$A$8),MMULT(TRANSPOSE(EXP(D31:H282)-1),EXP(D31:H282)-1)/COUNTA(H31:H282)),$A$4:$A$8))*(-1/SQRT(2*PI())*EXP(-1*(NORMSINV($A$11))^2/2)/$A$11)</f>
        <v>-2.8643350055501414E-2</v>
      </c>
      <c r="M30" s="2">
        <f t="shared" si="2"/>
        <v>-9.0578225992894834E-2</v>
      </c>
      <c r="N30" s="130">
        <v>-2.4252617806498262E-3</v>
      </c>
    </row>
    <row r="31" spans="3:14" x14ac:dyDescent="0.2">
      <c r="C31" s="186">
        <v>43090</v>
      </c>
      <c r="D31" s="193">
        <v>2.1916131992245978E-4</v>
      </c>
      <c r="E31" s="193">
        <v>-5.9907676742208555E-3</v>
      </c>
      <c r="F31" s="193">
        <v>-3.7930605049554074E-3</v>
      </c>
      <c r="G31" s="193">
        <v>-4.6190340718578887E-3</v>
      </c>
      <c r="H31" s="193">
        <v>-2.0307725326383138E-3</v>
      </c>
      <c r="I31" s="130" cm="1">
        <f t="array" ref="I31">SQRT(MMULT(MMULT(TRANSPOSE($A$4:$A$8),MMULT(TRANSPOSE(EXP(D32:H283)-1),EXP(D32:H283)-1)/COUNTA(H32:H283)),$A$4:$A$8))*NORMSINV($A$11)</f>
        <v>-2.5001818474517448E-2</v>
      </c>
      <c r="J31">
        <f t="shared" si="0"/>
        <v>0</v>
      </c>
      <c r="K31" s="2">
        <f t="shared" si="1"/>
        <v>-7.9062692025551606E-2</v>
      </c>
      <c r="L31" s="137" cm="1">
        <f t="array" ref="L31">SQRT(MMULT(MMULT(TRANSPOSE($A$4:$A$8),MMULT(TRANSPOSE(EXP(D32:H283)-1),EXP(D32:H283)-1)/COUNTA(H32:H283)),$A$4:$A$8))*(-1/SQRT(2*PI())*EXP(-1*(NORMSINV($A$11))^2/2)/$A$11)</f>
        <v>-2.8643696360443217E-2</v>
      </c>
      <c r="M31" s="2">
        <f t="shared" si="2"/>
        <v>-9.0579321105275903E-2</v>
      </c>
      <c r="N31" s="130">
        <v>-3.235328811060382E-3</v>
      </c>
    </row>
    <row r="32" spans="3:14" x14ac:dyDescent="0.2">
      <c r="C32" s="186">
        <v>43089</v>
      </c>
      <c r="D32" s="193">
        <v>-1.8909776010716734E-3</v>
      </c>
      <c r="E32" s="193">
        <v>-9.0556950756751318E-3</v>
      </c>
      <c r="F32" s="193">
        <v>-4.4202948179313355E-3</v>
      </c>
      <c r="G32" s="193">
        <v>8.7766930074684706E-3</v>
      </c>
      <c r="H32" s="193">
        <v>-2.4395199822097959E-3</v>
      </c>
      <c r="I32" s="130" cm="1">
        <f t="array" ref="I32">SQRT(MMULT(MMULT(TRANSPOSE($A$4:$A$8),MMULT(TRANSPOSE(EXP(D33:H284)-1),EXP(D33:H284)-1)/COUNTA(H33:H284)),$A$4:$A$8))*NORMSINV($A$11)</f>
        <v>-2.5038847910200494E-2</v>
      </c>
      <c r="J32">
        <f t="shared" si="0"/>
        <v>0</v>
      </c>
      <c r="K32" s="2">
        <f t="shared" si="1"/>
        <v>-7.9179789382780738E-2</v>
      </c>
      <c r="L32" s="137" cm="1">
        <f t="array" ref="L32">SQRT(MMULT(MMULT(TRANSPOSE($A$4:$A$8),MMULT(TRANSPOSE(EXP(D33:H284)-1),EXP(D33:H284)-1)/COUNTA(H33:H284)),$A$4:$A$8))*(-1/SQRT(2*PI())*EXP(-1*(NORMSINV($A$11))^2/2)/$A$11)</f>
        <v>-2.8686119671098988E-2</v>
      </c>
      <c r="M32" s="2">
        <f t="shared" si="2"/>
        <v>-9.0713475392833032E-2</v>
      </c>
      <c r="N32" s="130">
        <v>-1.7871543899309714E-3</v>
      </c>
    </row>
    <row r="33" spans="3:14" x14ac:dyDescent="0.2">
      <c r="C33" s="186">
        <v>43088</v>
      </c>
      <c r="D33" s="193">
        <v>-1.0217447372133029E-2</v>
      </c>
      <c r="E33" s="193">
        <v>-2.1949797911146344E-3</v>
      </c>
      <c r="F33" s="193">
        <v>-5.8910985748819814E-3</v>
      </c>
      <c r="G33" s="193">
        <v>-1.752020076374422E-2</v>
      </c>
      <c r="H33" s="193">
        <v>-1.6826883698123313E-3</v>
      </c>
      <c r="I33" s="130" cm="1">
        <f t="array" ref="I33">SQRT(MMULT(MMULT(TRANSPOSE($A$4:$A$8),MMULT(TRANSPOSE(EXP(D34:H285)-1),EXP(D34:H285)-1)/COUNTA(H34:H285)),$A$4:$A$8))*NORMSINV($A$11)</f>
        <v>-2.5015382244833437E-2</v>
      </c>
      <c r="J33">
        <f t="shared" si="0"/>
        <v>0</v>
      </c>
      <c r="K33" s="2">
        <f t="shared" si="1"/>
        <v>-7.9105584433409509E-2</v>
      </c>
      <c r="L33" s="137" cm="1">
        <f t="array" ref="L33">SQRT(MMULT(MMULT(TRANSPOSE($A$4:$A$8),MMULT(TRANSPOSE(EXP(D34:H285)-1),EXP(D34:H285)-1)/COUNTA(H34:H285)),$A$4:$A$8))*(-1/SQRT(2*PI())*EXP(-1*(NORMSINV($A$11))^2/2)/$A$11)</f>
        <v>-2.8659235890850975E-2</v>
      </c>
      <c r="M33" s="2">
        <f t="shared" si="2"/>
        <v>-9.0628461415133865E-2</v>
      </c>
      <c r="N33" s="130">
        <v>-7.4561334295031234E-3</v>
      </c>
    </row>
    <row r="34" spans="3:14" x14ac:dyDescent="0.2">
      <c r="C34" s="186">
        <v>43087</v>
      </c>
      <c r="D34" s="193">
        <v>1.6061886425970628E-2</v>
      </c>
      <c r="E34" s="193">
        <v>1.1732388937528411E-2</v>
      </c>
      <c r="F34" s="193">
        <v>-3.3491421463763041E-3</v>
      </c>
      <c r="G34" s="193">
        <v>3.6539373847188591E-3</v>
      </c>
      <c r="H34" s="193">
        <v>1.9683107043112513E-3</v>
      </c>
      <c r="I34" s="130" cm="1">
        <f t="array" ref="I34">SQRT(MMULT(MMULT(TRANSPOSE($A$4:$A$8),MMULT(TRANSPOSE(EXP(D35:H286)-1),EXP(D35:H286)-1)/COUNTA(H35:H286)),$A$4:$A$8))*NORMSINV($A$11)</f>
        <v>-2.5034379881643237E-2</v>
      </c>
      <c r="J34">
        <f t="shared" si="0"/>
        <v>0</v>
      </c>
      <c r="K34" s="2">
        <f t="shared" si="1"/>
        <v>-7.9165660235889126E-2</v>
      </c>
      <c r="L34" s="137" cm="1">
        <f t="array" ref="L34">SQRT(MMULT(MMULT(TRANSPOSE($A$4:$A$8),MMULT(TRANSPOSE(EXP(D35:H286)-1),EXP(D35:H286)-1)/COUNTA(H35:H286)),$A$4:$A$8))*(-1/SQRT(2*PI())*EXP(-1*(NORMSINV($A$11))^2/2)/$A$11)</f>
        <v>-2.8681000809306825E-2</v>
      </c>
      <c r="M34" s="2">
        <f t="shared" si="2"/>
        <v>-9.0697288130542189E-2</v>
      </c>
      <c r="N34" s="130">
        <v>6.0560771025949603E-3</v>
      </c>
    </row>
    <row r="35" spans="3:14" x14ac:dyDescent="0.2">
      <c r="C35" s="186">
        <v>43084</v>
      </c>
      <c r="D35" s="193">
        <v>1.4096750059709026E-3</v>
      </c>
      <c r="E35" s="193">
        <v>-4.5533100528428391E-3</v>
      </c>
      <c r="F35" s="193">
        <v>1.6484551990489101E-2</v>
      </c>
      <c r="G35" s="193">
        <v>-5.7506726017284354E-3</v>
      </c>
      <c r="H35" s="193">
        <v>1.0323034330201285E-3</v>
      </c>
      <c r="I35" s="130" cm="1">
        <f t="array" ref="I35">SQRT(MMULT(MMULT(TRANSPOSE($A$4:$A$8),MMULT(TRANSPOSE(EXP(D36:H287)-1),EXP(D36:H287)-1)/COUNTA(H36:H287)),$A$4:$A$8))*NORMSINV($A$11)</f>
        <v>-2.513954193497011E-2</v>
      </c>
      <c r="J35">
        <f t="shared" si="0"/>
        <v>0</v>
      </c>
      <c r="K35" s="2">
        <f t="shared" si="1"/>
        <v>-7.9498211847822131E-2</v>
      </c>
      <c r="L35" s="137" cm="1">
        <f t="array" ref="L35">SQRT(MMULT(MMULT(TRANSPOSE($A$4:$A$8),MMULT(TRANSPOSE(EXP(D36:H287)-1),EXP(D36:H287)-1)/COUNTA(H36:H287)),$A$4:$A$8))*(-1/SQRT(2*PI())*EXP(-1*(NORMSINV($A$11))^2/2)/$A$11)</f>
        <v>-2.8801481242648336E-2</v>
      </c>
      <c r="M35" s="2">
        <f t="shared" si="2"/>
        <v>-9.1078280713385446E-2</v>
      </c>
      <c r="N35" s="130">
        <v>1.7575097621382947E-3</v>
      </c>
    </row>
    <row r="36" spans="3:14" x14ac:dyDescent="0.2">
      <c r="C36" s="186">
        <v>43083</v>
      </c>
      <c r="D36" s="193">
        <v>5.70941881988831E-3</v>
      </c>
      <c r="E36" s="193">
        <v>1.4663840151145691E-2</v>
      </c>
      <c r="F36" s="193">
        <v>-1.7632962168333934E-3</v>
      </c>
      <c r="G36" s="193">
        <v>1.5008277548424268E-2</v>
      </c>
      <c r="H36" s="193">
        <v>7.3192316878191062E-3</v>
      </c>
      <c r="I36" s="130" cm="1">
        <f t="array" ref="I36">SQRT(MMULT(MMULT(TRANSPOSE($A$4:$A$8),MMULT(TRANSPOSE(EXP(D37:H288)-1),EXP(D37:H288)-1)/COUNTA(H37:H288)),$A$4:$A$8))*NORMSINV($A$11)</f>
        <v>-2.5167087796900179E-2</v>
      </c>
      <c r="J36">
        <f t="shared" si="0"/>
        <v>0</v>
      </c>
      <c r="K36" s="2">
        <f t="shared" si="1"/>
        <v>-7.9585319511633681E-2</v>
      </c>
      <c r="L36" s="137" cm="1">
        <f t="array" ref="L36">SQRT(MMULT(MMULT(TRANSPOSE($A$4:$A$8),MMULT(TRANSPOSE(EXP(D37:H288)-1),EXP(D37:H288)-1)/COUNTA(H37:H288)),$A$4:$A$8))*(-1/SQRT(2*PI())*EXP(-1*(NORMSINV($A$11))^2/2)/$A$11)</f>
        <v>-2.8833039559333008E-2</v>
      </c>
      <c r="M36" s="2">
        <f t="shared" si="2"/>
        <v>-9.1178076873229916E-2</v>
      </c>
      <c r="N36" s="130">
        <v>8.240687566715043E-3</v>
      </c>
    </row>
    <row r="37" spans="3:14" x14ac:dyDescent="0.2">
      <c r="C37" s="186">
        <v>43082</v>
      </c>
      <c r="D37" s="193">
        <v>-2.5433983965084106E-4</v>
      </c>
      <c r="E37" s="193">
        <v>-4.3843281473327535E-3</v>
      </c>
      <c r="F37" s="193">
        <v>-6.2597796323440235E-3</v>
      </c>
      <c r="G37" s="193">
        <v>7.8343822848881226E-3</v>
      </c>
      <c r="H37" s="193">
        <v>7.8296654255100191E-3</v>
      </c>
      <c r="I37" s="130" cm="1">
        <f t="array" ref="I37">SQRT(MMULT(MMULT(TRANSPOSE($A$4:$A$8),MMULT(TRANSPOSE(EXP(D38:H289)-1),EXP(D38:H289)-1)/COUNTA(H38:H289)),$A$4:$A$8))*NORMSINV($A$11)</f>
        <v>-2.5174912056787555E-2</v>
      </c>
      <c r="J37">
        <f t="shared" si="0"/>
        <v>0</v>
      </c>
      <c r="K37" s="2">
        <f t="shared" si="1"/>
        <v>-7.9610061993882875E-2</v>
      </c>
      <c r="L37" s="137" cm="1">
        <f t="array" ref="L37">SQRT(MMULT(MMULT(TRANSPOSE($A$4:$A$8),MMULT(TRANSPOSE(EXP(D38:H289)-1),EXP(D38:H289)-1)/COUNTA(H38:H289)),$A$4:$A$8))*(-1/SQRT(2*PI())*EXP(-1*(NORMSINV($A$11))^2/2)/$A$11)</f>
        <v>-2.884200353628083E-2</v>
      </c>
      <c r="M37" s="2">
        <f t="shared" si="2"/>
        <v>-9.1206423457278266E-2</v>
      </c>
      <c r="N37" s="130">
        <v>9.7125644584830748E-4</v>
      </c>
    </row>
    <row r="38" spans="3:14" x14ac:dyDescent="0.2">
      <c r="C38" s="186">
        <v>43081</v>
      </c>
      <c r="D38" s="193">
        <v>-2.1793959703719436E-3</v>
      </c>
      <c r="E38" s="193">
        <v>1.6358032881559596E-4</v>
      </c>
      <c r="F38" s="193">
        <v>7.5522285411800793E-3</v>
      </c>
      <c r="G38" s="193">
        <v>8.193559690919533E-4</v>
      </c>
      <c r="H38" s="193">
        <v>-7.662895497654753E-4</v>
      </c>
      <c r="I38" s="130" cm="1">
        <f t="array" ref="I38">SQRT(MMULT(MMULT(TRANSPOSE($A$4:$A$8),MMULT(TRANSPOSE(EXP(D39:H290)-1),EXP(D39:H290)-1)/COUNTA(H39:H290)),$A$4:$A$8))*NORMSINV($A$11)</f>
        <v>-2.5290733431183442E-2</v>
      </c>
      <c r="J38">
        <f t="shared" si="0"/>
        <v>0</v>
      </c>
      <c r="K38" s="2">
        <f t="shared" si="1"/>
        <v>-7.9976321338704984E-2</v>
      </c>
      <c r="L38" s="137" cm="1">
        <f t="array" ref="L38">SQRT(MMULT(MMULT(TRANSPOSE($A$4:$A$8),MMULT(TRANSPOSE(EXP(D39:H290)-1),EXP(D39:H290)-1)/COUNTA(H39:H290)),$A$4:$A$8))*(-1/SQRT(2*PI())*EXP(-1*(NORMSINV($A$11))^2/2)/$A$11)</f>
        <v>-2.8974695975577853E-2</v>
      </c>
      <c r="M38" s="2">
        <f t="shared" si="2"/>
        <v>-9.16260337937405E-2</v>
      </c>
      <c r="N38" s="130">
        <v>1.1242170304134062E-3</v>
      </c>
    </row>
    <row r="39" spans="3:14" x14ac:dyDescent="0.2">
      <c r="C39" s="186">
        <v>43080</v>
      </c>
      <c r="D39" s="193">
        <v>1.2059235934278854E-2</v>
      </c>
      <c r="E39" s="193">
        <v>-1.299828443859323E-3</v>
      </c>
      <c r="F39" s="193">
        <v>5.3962132407828906E-3</v>
      </c>
      <c r="G39" s="193">
        <v>-1.9618826254677712E-2</v>
      </c>
      <c r="H39" s="193">
        <v>-8.7877771058042977E-3</v>
      </c>
      <c r="I39" s="130" cm="1">
        <f t="array" ref="I39">SQRT(MMULT(MMULT(TRANSPOSE($A$4:$A$8),MMULT(TRANSPOSE(EXP(D40:H291)-1),EXP(D40:H291)-1)/COUNTA(H40:H291)),$A$4:$A$8))*NORMSINV($A$11)</f>
        <v>-2.5303792901371844E-2</v>
      </c>
      <c r="J39">
        <f t="shared" si="0"/>
        <v>0</v>
      </c>
      <c r="K39" s="2">
        <f t="shared" si="1"/>
        <v>-8.0017619009535412E-2</v>
      </c>
      <c r="L39" s="137" cm="1">
        <f t="array" ref="L39">SQRT(MMULT(MMULT(TRANSPOSE($A$4:$A$8),MMULT(TRANSPOSE(EXP(D40:H291)-1),EXP(D40:H291)-1)/COUNTA(H40:H291)),$A$4:$A$8))*(-1/SQRT(2*PI())*EXP(-1*(NORMSINV($A$11))^2/2)/$A$11)</f>
        <v>-2.8989657747222026E-2</v>
      </c>
      <c r="M39" s="2">
        <f t="shared" si="2"/>
        <v>-9.1673347069967409E-2</v>
      </c>
      <c r="N39" s="130">
        <v>-2.3865700493776489E-3</v>
      </c>
    </row>
    <row r="40" spans="3:14" x14ac:dyDescent="0.2">
      <c r="C40" s="186">
        <v>43077</v>
      </c>
      <c r="D40" s="193">
        <v>-6.6647509638398921E-3</v>
      </c>
      <c r="E40" s="193">
        <v>-5.0560529711621066E-3</v>
      </c>
      <c r="F40" s="193">
        <v>1.3083165327786668E-2</v>
      </c>
      <c r="G40" s="193">
        <v>1.091411929991867E-2</v>
      </c>
      <c r="H40" s="193">
        <v>-3.9674508145325369E-3</v>
      </c>
      <c r="I40" s="130" cm="1">
        <f t="array" ref="I40">SQRT(MMULT(MMULT(TRANSPOSE($A$4:$A$8),MMULT(TRANSPOSE(EXP(D41:H292)-1),EXP(D41:H292)-1)/COUNTA(H41:H292)),$A$4:$A$8))*NORMSINV($A$11)</f>
        <v>-2.5322989774470193E-2</v>
      </c>
      <c r="J40">
        <f t="shared" si="0"/>
        <v>0</v>
      </c>
      <c r="K40" s="2">
        <f t="shared" si="1"/>
        <v>-8.0078324852479399E-2</v>
      </c>
      <c r="L40" s="137" cm="1">
        <f t="array" ref="L40">SQRT(MMULT(MMULT(TRANSPOSE($A$4:$A$8),MMULT(TRANSPOSE(EXP(D41:H292)-1),EXP(D41:H292)-1)/COUNTA(H41:H292)),$A$4:$A$8))*(-1/SQRT(2*PI())*EXP(-1*(NORMSINV($A$11))^2/2)/$A$11)</f>
        <v>-2.9011650923624756E-2</v>
      </c>
      <c r="M40" s="2">
        <f t="shared" si="2"/>
        <v>-9.1742895600381902E-2</v>
      </c>
      <c r="N40" s="130">
        <v>1.6995091340230068E-3</v>
      </c>
    </row>
    <row r="41" spans="3:14" x14ac:dyDescent="0.2">
      <c r="C41" s="186">
        <v>43076</v>
      </c>
      <c r="D41" s="193">
        <v>7.6437742970561617E-3</v>
      </c>
      <c r="E41" s="193">
        <v>1.2246790947042263E-2</v>
      </c>
      <c r="F41" s="193">
        <v>2.3016473451603317E-3</v>
      </c>
      <c r="G41" s="193">
        <v>5.2712743529258754E-3</v>
      </c>
      <c r="H41" s="193">
        <v>-6.8717507237088908E-3</v>
      </c>
      <c r="I41" s="130" cm="1">
        <f t="array" ref="I41">SQRT(MMULT(MMULT(TRANSPOSE($A$4:$A$8),MMULT(TRANSPOSE(EXP(D42:H293)-1),EXP(D42:H293)-1)/COUNTA(H42:H293)),$A$4:$A$8))*NORMSINV($A$11)</f>
        <v>-2.5316773637617546E-2</v>
      </c>
      <c r="J41">
        <f t="shared" si="0"/>
        <v>0</v>
      </c>
      <c r="K41" s="2">
        <f t="shared" si="1"/>
        <v>-8.0058667701777733E-2</v>
      </c>
      <c r="L41" s="137" cm="1">
        <f t="array" ref="L41">SQRT(MMULT(MMULT(TRANSPOSE($A$4:$A$8),MMULT(TRANSPOSE(EXP(D42:H293)-1),EXP(D42:H293)-1)/COUNTA(H42:H293)),$A$4:$A$8))*(-1/SQRT(2*PI())*EXP(-1*(NORMSINV($A$11))^2/2)/$A$11)</f>
        <v>-2.9004529316181537E-2</v>
      </c>
      <c r="M41" s="2">
        <f t="shared" si="2"/>
        <v>-9.1720375100259724E-2</v>
      </c>
      <c r="N41" s="130">
        <v>4.147289676526323E-3</v>
      </c>
    </row>
    <row r="42" spans="3:14" x14ac:dyDescent="0.2">
      <c r="C42" s="186">
        <v>43075</v>
      </c>
      <c r="D42" s="193">
        <v>-5.5478323299591857E-5</v>
      </c>
      <c r="E42" s="193">
        <v>1.3063852474402126E-2</v>
      </c>
      <c r="F42" s="193">
        <v>1.8144777159863009E-2</v>
      </c>
      <c r="G42" s="193">
        <v>9.564698669207259E-3</v>
      </c>
      <c r="H42" s="193">
        <v>2.0224093331928238E-3</v>
      </c>
      <c r="I42" s="130" cm="1">
        <f t="array" ref="I42">SQRT(MMULT(MMULT(TRANSPOSE($A$4:$A$8),MMULT(TRANSPOSE(EXP(D43:H294)-1),EXP(D43:H294)-1)/COUNTA(H43:H294)),$A$4:$A$8))*NORMSINV($A$11)</f>
        <v>-2.5308706222693343E-2</v>
      </c>
      <c r="J42">
        <f t="shared" si="0"/>
        <v>0</v>
      </c>
      <c r="K42" s="2">
        <f t="shared" si="1"/>
        <v>-8.0033156295787611E-2</v>
      </c>
      <c r="L42" s="137" cm="1">
        <f t="array" ref="L42">SQRT(MMULT(MMULT(TRANSPOSE($A$4:$A$8),MMULT(TRANSPOSE(EXP(D43:H294)-1),EXP(D43:H294)-1)/COUNTA(H43:H294)),$A$4:$A$8))*(-1/SQRT(2*PI())*EXP(-1*(NORMSINV($A$11))^2/2)/$A$11)</f>
        <v>-2.8995286765135173E-2</v>
      </c>
      <c r="M42" s="2">
        <f t="shared" si="2"/>
        <v>-9.1691147587562832E-2</v>
      </c>
      <c r="N42" s="130">
        <v>8.6079033575248813E-3</v>
      </c>
    </row>
    <row r="43" spans="3:14" x14ac:dyDescent="0.2">
      <c r="C43" s="186">
        <v>43074</v>
      </c>
      <c r="D43" s="193">
        <v>-4.494222624470961E-3</v>
      </c>
      <c r="E43" s="193">
        <v>3.1459324590597409E-3</v>
      </c>
      <c r="F43" s="193">
        <v>2.7186925597325099E-3</v>
      </c>
      <c r="G43" s="193">
        <v>-2.6280968429323046E-3</v>
      </c>
      <c r="H43" s="193">
        <v>-3.6609344095880668E-3</v>
      </c>
      <c r="I43" s="130" cm="1">
        <f t="array" ref="I43">SQRT(MMULT(MMULT(TRANSPOSE($A$4:$A$8),MMULT(TRANSPOSE(EXP(D44:H295)-1),EXP(D44:H295)-1)/COUNTA(H44:H295)),$A$4:$A$8))*NORMSINV($A$11)</f>
        <v>-2.5316292550943524E-2</v>
      </c>
      <c r="J43">
        <f t="shared" si="0"/>
        <v>0</v>
      </c>
      <c r="K43" s="2">
        <f t="shared" si="1"/>
        <v>-8.0057146372135859E-2</v>
      </c>
      <c r="L43" s="137" cm="1">
        <f t="array" ref="L43">SQRT(MMULT(MMULT(TRANSPOSE($A$4:$A$8),MMULT(TRANSPOSE(EXP(D44:H295)-1),EXP(D44:H295)-1)/COUNTA(H44:H295)),$A$4:$A$8))*(-1/SQRT(2*PI())*EXP(-1*(NORMSINV($A$11))^2/2)/$A$11)</f>
        <v>-2.9003978152248085E-2</v>
      </c>
      <c r="M43" s="2">
        <f t="shared" si="2"/>
        <v>-9.1718632166865877E-2</v>
      </c>
      <c r="N43" s="130">
        <v>-9.7794976871819965E-4</v>
      </c>
    </row>
    <row r="44" spans="3:14" x14ac:dyDescent="0.2">
      <c r="C44" s="186">
        <v>43073</v>
      </c>
      <c r="D44" s="193">
        <v>-8.3938954677555671E-3</v>
      </c>
      <c r="E44" s="193">
        <v>-2.5795929751956565E-2</v>
      </c>
      <c r="F44" s="193">
        <v>-3.9530067639028416E-2</v>
      </c>
      <c r="G44" s="193">
        <v>-1.6051738576667845E-2</v>
      </c>
      <c r="H44" s="193">
        <v>1.0494016465308528E-2</v>
      </c>
      <c r="I44" s="130" cm="1">
        <f t="array" ref="I44">SQRT(MMULT(MMULT(TRANSPOSE($A$4:$A$8),MMULT(TRANSPOSE(EXP(D45:H296)-1),EXP(D45:H296)-1)/COUNTA(H45:H296)),$A$4:$A$8))*NORMSINV($A$11)</f>
        <v>-2.5347612246085144E-2</v>
      </c>
      <c r="J44">
        <f t="shared" si="0"/>
        <v>0</v>
      </c>
      <c r="K44" s="2">
        <f t="shared" si="1"/>
        <v>-8.0156187944405488E-2</v>
      </c>
      <c r="L44" s="137" cm="1">
        <f t="array" ref="L44">SQRT(MMULT(MMULT(TRANSPOSE($A$4:$A$8),MMULT(TRANSPOSE(EXP(D45:H296)-1),EXP(D45:H296)-1)/COUNTA(H45:H296)),$A$4:$A$8))*(-1/SQRT(2*PI())*EXP(-1*(NORMSINV($A$11))^2/2)/$A$11)</f>
        <v>-2.9039860015747439E-2</v>
      </c>
      <c r="M44" s="2">
        <f t="shared" si="2"/>
        <v>-9.1832100582215095E-2</v>
      </c>
      <c r="N44" s="130">
        <v>-1.559161905698199E-2</v>
      </c>
    </row>
    <row r="45" spans="3:14" x14ac:dyDescent="0.2">
      <c r="C45" s="186">
        <v>43070</v>
      </c>
      <c r="D45" s="193">
        <v>-1.5104745344600085E-3</v>
      </c>
      <c r="E45" s="193">
        <v>-9.1569123559437308E-3</v>
      </c>
      <c r="F45" s="193">
        <v>4.2245080930904087E-3</v>
      </c>
      <c r="G45" s="193">
        <v>-9.0411613392140093E-4</v>
      </c>
      <c r="H45" s="193">
        <v>7.259006840040683E-3</v>
      </c>
      <c r="I45" s="130" cm="1">
        <f t="array" ref="I45">SQRT(MMULT(MMULT(TRANSPOSE($A$4:$A$8),MMULT(TRANSPOSE(EXP(D46:H297)-1),EXP(D46:H297)-1)/COUNTA(H46:H297)),$A$4:$A$8))*NORMSINV($A$11)</f>
        <v>-2.5353658614092073E-2</v>
      </c>
      <c r="J45">
        <f t="shared" si="0"/>
        <v>0</v>
      </c>
      <c r="K45" s="2">
        <f t="shared" si="1"/>
        <v>-8.0175308238878959E-2</v>
      </c>
      <c r="L45" s="137" cm="1">
        <f t="array" ref="L45">SQRT(MMULT(MMULT(TRANSPOSE($A$4:$A$8),MMULT(TRANSPOSE(EXP(D46:H297)-1),EXP(D46:H297)-1)/COUNTA(H46:H297)),$A$4:$A$8))*(-1/SQRT(2*PI())*EXP(-1*(NORMSINV($A$11))^2/2)/$A$11)</f>
        <v>-2.9046787125047529E-2</v>
      </c>
      <c r="M45" s="2">
        <f t="shared" si="2"/>
        <v>-9.1854006025204313E-2</v>
      </c>
      <c r="N45" s="130">
        <v>-1.859238363237023E-6</v>
      </c>
    </row>
    <row r="46" spans="3:14" x14ac:dyDescent="0.2">
      <c r="C46" s="186">
        <v>43069</v>
      </c>
      <c r="D46" s="193">
        <v>1.988475901268336E-2</v>
      </c>
      <c r="E46" s="193">
        <v>1.9240101299264546E-2</v>
      </c>
      <c r="F46" s="193">
        <v>1.5907859921225134E-2</v>
      </c>
      <c r="G46" s="193">
        <v>2.9638976334243456E-3</v>
      </c>
      <c r="H46" s="193">
        <v>1.2799613063007533E-2</v>
      </c>
      <c r="I46" s="130" cm="1">
        <f t="array" ref="I46">SQRT(MMULT(MMULT(TRANSPOSE($A$4:$A$8),MMULT(TRANSPOSE(EXP(D47:H298)-1),EXP(D47:H298)-1)/COUNTA(H47:H298)),$A$4:$A$8))*NORMSINV($A$11)</f>
        <v>-2.5496957420211585E-2</v>
      </c>
      <c r="J46">
        <f t="shared" si="0"/>
        <v>0</v>
      </c>
      <c r="K46" s="2">
        <f t="shared" si="1"/>
        <v>-8.0628458852199492E-2</v>
      </c>
      <c r="L46" s="137" cm="1">
        <f t="array" ref="L46">SQRT(MMULT(MMULT(TRANSPOSE($A$4:$A$8),MMULT(TRANSPOSE(EXP(D47:H298)-1),EXP(D47:H298)-1)/COUNTA(H47:H298)),$A$4:$A$8))*(-1/SQRT(2*PI())*EXP(-1*(NORMSINV($A$11))^2/2)/$A$11)</f>
        <v>-2.9210959482969607E-2</v>
      </c>
      <c r="M46" s="2">
        <f t="shared" si="2"/>
        <v>-9.2373164605078467E-2</v>
      </c>
      <c r="N46" s="130">
        <v>1.427907984285034E-2</v>
      </c>
    </row>
    <row r="47" spans="3:14" x14ac:dyDescent="0.2">
      <c r="C47" s="186">
        <v>43068</v>
      </c>
      <c r="D47" s="193">
        <v>-1.2043645060041634E-2</v>
      </c>
      <c r="E47" s="193">
        <v>-1.8542341404153496E-2</v>
      </c>
      <c r="F47" s="193">
        <v>-9.3925796235728581E-3</v>
      </c>
      <c r="G47" s="193">
        <v>-4.8052080293799607E-2</v>
      </c>
      <c r="H47" s="193">
        <v>8.6934510445679479E-3</v>
      </c>
      <c r="I47" s="130" cm="1">
        <f t="array" ref="I47">SQRT(MMULT(MMULT(TRANSPOSE($A$4:$A$8),MMULT(TRANSPOSE(EXP(D48:H299)-1),EXP(D48:H299)-1)/COUNTA(H48:H299)),$A$4:$A$8))*NORMSINV($A$11)</f>
        <v>-2.5453386737671602E-2</v>
      </c>
      <c r="J47">
        <f t="shared" si="0"/>
        <v>0</v>
      </c>
      <c r="K47" s="2">
        <f t="shared" si="1"/>
        <v>-8.0490676256165017E-2</v>
      </c>
      <c r="L47" s="137" cm="1">
        <f t="array" ref="L47">SQRT(MMULT(MMULT(TRANSPOSE($A$4:$A$8),MMULT(TRANSPOSE(EXP(D48:H299)-1),EXP(D48:H299)-1)/COUNTA(H48:H299)),$A$4:$A$8))*(-1/SQRT(2*PI())*EXP(-1*(NORMSINV($A$11))^2/2)/$A$11)</f>
        <v>-2.9161042097873617E-2</v>
      </c>
      <c r="M47" s="2">
        <f t="shared" si="2"/>
        <v>-9.2215311973335393E-2</v>
      </c>
      <c r="N47" s="130">
        <v>-1.5575201975413996E-2</v>
      </c>
    </row>
    <row r="48" spans="3:14" x14ac:dyDescent="0.2">
      <c r="C48" s="186">
        <v>43067</v>
      </c>
      <c r="D48" s="193">
        <v>-5.5938653454517921E-3</v>
      </c>
      <c r="E48" s="193">
        <v>-1.5841788198331635E-3</v>
      </c>
      <c r="F48" s="193">
        <v>1.2252806594982884E-2</v>
      </c>
      <c r="G48" s="193">
        <v>2.1235311008881787E-2</v>
      </c>
      <c r="H48" s="193">
        <v>5.2162728842271161E-3</v>
      </c>
      <c r="I48" s="130" cm="1">
        <f t="array" ref="I48">SQRT(MMULT(MMULT(TRANSPOSE($A$4:$A$8),MMULT(TRANSPOSE(EXP(D49:H300)-1),EXP(D49:H300)-1)/COUNTA(H49:H300)),$A$4:$A$8))*NORMSINV($A$11)</f>
        <v>-2.5504457395877592E-2</v>
      </c>
      <c r="J48">
        <f t="shared" si="0"/>
        <v>0</v>
      </c>
      <c r="K48" s="2">
        <f t="shared" si="1"/>
        <v>-8.0652175857699918E-2</v>
      </c>
      <c r="L48" s="137" cm="1">
        <f t="array" ref="L48">SQRT(MMULT(MMULT(TRANSPOSE($A$4:$A$8),MMULT(TRANSPOSE(EXP(D49:H300)-1),EXP(D49:H300)-1)/COUNTA(H49:H300)),$A$4:$A$8))*(-1/SQRT(2*PI())*EXP(-1*(NORMSINV($A$11))^2/2)/$A$11)</f>
        <v>-2.9219551938990628E-2</v>
      </c>
      <c r="M48" s="2">
        <f t="shared" si="2"/>
        <v>-9.2400336336799727E-2</v>
      </c>
      <c r="N48" s="130">
        <v>6.3718584602685492E-3</v>
      </c>
    </row>
    <row r="49" spans="3:14" x14ac:dyDescent="0.2">
      <c r="C49" s="186">
        <v>43066</v>
      </c>
      <c r="D49" s="193">
        <v>-4.7468400243241013E-3</v>
      </c>
      <c r="E49" s="193">
        <v>8.5494463389409053E-3</v>
      </c>
      <c r="F49" s="193">
        <v>7.5951855682469625E-3</v>
      </c>
      <c r="G49" s="193">
        <v>-3.2871047858713002E-3</v>
      </c>
      <c r="H49" s="193">
        <v>6.0447310087968732E-3</v>
      </c>
      <c r="I49" s="130" cm="1">
        <f t="array" ref="I49">SQRT(MMULT(MMULT(TRANSPOSE($A$4:$A$8),MMULT(TRANSPOSE(EXP(D50:H301)-1),EXP(D50:H301)-1)/COUNTA(H50:H301)),$A$4:$A$8))*NORMSINV($A$11)</f>
        <v>-2.5594641755295189E-2</v>
      </c>
      <c r="J49">
        <f t="shared" si="0"/>
        <v>0</v>
      </c>
      <c r="K49" s="2">
        <f t="shared" si="1"/>
        <v>-8.0937363842782772E-2</v>
      </c>
      <c r="L49" s="137" cm="1">
        <f t="array" ref="L49">SQRT(MMULT(MMULT(TRANSPOSE($A$4:$A$8),MMULT(TRANSPOSE(EXP(D50:H301)-1),EXP(D50:H301)-1)/COUNTA(H50:H301)),$A$4:$A$8))*(-1/SQRT(2*PI())*EXP(-1*(NORMSINV($A$11))^2/2)/$A$11)</f>
        <v>-2.9322872959829636E-2</v>
      </c>
      <c r="M49" s="2">
        <f t="shared" si="2"/>
        <v>-9.2727066092824703E-2</v>
      </c>
      <c r="N49" s="130">
        <v>2.8511873775858721E-3</v>
      </c>
    </row>
    <row r="50" spans="3:14" x14ac:dyDescent="0.2">
      <c r="C50" s="186">
        <v>43063</v>
      </c>
      <c r="D50" s="193">
        <v>4.9384690053899942E-4</v>
      </c>
      <c r="E50" s="193">
        <v>2.5918760987324173E-2</v>
      </c>
      <c r="F50" s="193">
        <v>2.2396036910157552E-3</v>
      </c>
      <c r="G50" s="193">
        <v>-2.471022951137181E-3</v>
      </c>
      <c r="H50" s="193">
        <v>1.7941603392075927E-3</v>
      </c>
      <c r="I50" s="130" cm="1">
        <f t="array" ref="I50">SQRT(MMULT(MMULT(TRANSPOSE($A$4:$A$8),MMULT(TRANSPOSE(EXP(D51:H302)-1),EXP(D51:H302)-1)/COUNTA(H51:H302)),$A$4:$A$8))*NORMSINV($A$11)</f>
        <v>-2.5593865511541528E-2</v>
      </c>
      <c r="J50">
        <f t="shared" si="0"/>
        <v>0</v>
      </c>
      <c r="K50" s="2">
        <f t="shared" si="1"/>
        <v>-8.0934909144501729E-2</v>
      </c>
      <c r="L50" s="137" cm="1">
        <f t="array" ref="L50">SQRT(MMULT(MMULT(TRANSPOSE($A$4:$A$8),MMULT(TRANSPOSE(EXP(D51:H302)-1),EXP(D51:H302)-1)/COUNTA(H51:H302)),$A$4:$A$8))*(-1/SQRT(2*PI())*EXP(-1*(NORMSINV($A$11))^2/2)/$A$11)</f>
        <v>-2.9321983644902235E-2</v>
      </c>
      <c r="M50" s="2">
        <f t="shared" si="2"/>
        <v>-9.2724253832096939E-2</v>
      </c>
      <c r="N50" s="130">
        <v>5.6642907190657061E-3</v>
      </c>
    </row>
    <row r="51" spans="3:14" x14ac:dyDescent="0.2">
      <c r="C51" s="186">
        <v>43061</v>
      </c>
      <c r="D51" s="193">
        <v>4.5013133453751736E-3</v>
      </c>
      <c r="E51" s="193">
        <v>8.5679272073329385E-3</v>
      </c>
      <c r="F51" s="193">
        <v>-1.3268134728400128E-2</v>
      </c>
      <c r="G51" s="193">
        <v>-5.4968897054264087E-3</v>
      </c>
      <c r="H51" s="193">
        <v>-1.0360995003245705E-2</v>
      </c>
      <c r="I51" s="130" cm="1">
        <f t="array" ref="I51">SQRT(MMULT(MMULT(TRANSPOSE($A$4:$A$8),MMULT(TRANSPOSE(EXP(D52:H303)-1),EXP(D52:H303)-1)/COUNTA(H52:H303)),$A$4:$A$8))*NORMSINV($A$11)</f>
        <v>-2.5613339752885853E-2</v>
      </c>
      <c r="J51">
        <f t="shared" si="0"/>
        <v>0</v>
      </c>
      <c r="K51" s="2">
        <f t="shared" si="1"/>
        <v>-8.0996492102853618E-2</v>
      </c>
      <c r="L51" s="137" cm="1">
        <f t="array" ref="L51">SQRT(MMULT(MMULT(TRANSPOSE($A$4:$A$8),MMULT(TRANSPOSE(EXP(D52:H303)-1),EXP(D52:H303)-1)/COUNTA(H52:H303)),$A$4:$A$8))*(-1/SQRT(2*PI())*EXP(-1*(NORMSINV($A$11))^2/2)/$A$11)</f>
        <v>-2.9344294592263339E-2</v>
      </c>
      <c r="M51" s="2">
        <f t="shared" si="2"/>
        <v>-9.2794807242514141E-2</v>
      </c>
      <c r="N51" s="130">
        <v>-3.1707237711158607E-3</v>
      </c>
    </row>
    <row r="52" spans="3:14" x14ac:dyDescent="0.2">
      <c r="C52" s="186">
        <v>43060</v>
      </c>
      <c r="D52" s="193">
        <v>1.4112904346567237E-2</v>
      </c>
      <c r="E52" s="193">
        <v>7.3271485205465984E-3</v>
      </c>
      <c r="F52" s="193">
        <v>1.0009249428637259E-2</v>
      </c>
      <c r="G52" s="193">
        <v>6.6071176249648863E-3</v>
      </c>
      <c r="H52" s="193">
        <v>7.7831539809356854E-4</v>
      </c>
      <c r="I52" s="130" cm="1">
        <f t="array" ref="I52">SQRT(MMULT(MMULT(TRANSPOSE($A$4:$A$8),MMULT(TRANSPOSE(EXP(D53:H304)-1),EXP(D53:H304)-1)/COUNTA(H53:H304)),$A$4:$A$8))*NORMSINV($A$11)</f>
        <v>-2.5720104708881291E-2</v>
      </c>
      <c r="J52">
        <f t="shared" si="0"/>
        <v>0</v>
      </c>
      <c r="K52" s="2">
        <f t="shared" si="1"/>
        <v>-8.1334112538086853E-2</v>
      </c>
      <c r="L52" s="137" cm="1">
        <f t="array" ref="L52">SQRT(MMULT(MMULT(TRANSPOSE($A$4:$A$8),MMULT(TRANSPOSE(EXP(D53:H304)-1),EXP(D53:H304)-1)/COUNTA(H53:H304)),$A$4:$A$8))*(-1/SQRT(2*PI())*EXP(-1*(NORMSINV($A$11))^2/2)/$A$11)</f>
        <v>-2.9466611414321157E-2</v>
      </c>
      <c r="M52" s="2">
        <f t="shared" si="2"/>
        <v>-9.3181606996370375E-2</v>
      </c>
      <c r="N52" s="130">
        <v>7.8068279875350205E-3</v>
      </c>
    </row>
    <row r="53" spans="3:14" x14ac:dyDescent="0.2">
      <c r="C53" s="186">
        <v>43059</v>
      </c>
      <c r="D53" s="193">
        <v>6.3638381847456104E-3</v>
      </c>
      <c r="E53" s="193">
        <v>4.1987612822497267E-3</v>
      </c>
      <c r="F53" s="193">
        <v>8.9396457920254101E-3</v>
      </c>
      <c r="G53" s="193">
        <v>1.2010957894140596E-2</v>
      </c>
      <c r="H53" s="193">
        <v>5.5522668613692868E-3</v>
      </c>
      <c r="I53" s="130" cm="1">
        <f t="array" ref="I53">SQRT(MMULT(MMULT(TRANSPOSE($A$4:$A$8),MMULT(TRANSPOSE(EXP(D54:H305)-1),EXP(D54:H305)-1)/COUNTA(H54:H305)),$A$4:$A$8))*NORMSINV($A$11)</f>
        <v>-2.5742519769504039E-2</v>
      </c>
      <c r="J53">
        <f t="shared" si="0"/>
        <v>0</v>
      </c>
      <c r="K53" s="2">
        <f t="shared" si="1"/>
        <v>-8.1404995183545478E-2</v>
      </c>
      <c r="L53" s="137" cm="1">
        <f t="array" ref="L53">SQRT(MMULT(MMULT(TRANSPOSE($A$4:$A$8),MMULT(TRANSPOSE(EXP(D54:H305)-1),EXP(D54:H305)-1)/COUNTA(H54:H305)),$A$4:$A$8))*(-1/SQRT(2*PI())*EXP(-1*(NORMSINV($A$11))^2/2)/$A$11)</f>
        <v>-2.9492291553989129E-2</v>
      </c>
      <c r="M53" s="2">
        <f t="shared" si="2"/>
        <v>-9.3262814728352406E-2</v>
      </c>
      <c r="N53" s="130">
        <v>7.4445061979795451E-3</v>
      </c>
    </row>
    <row r="54" spans="3:14" x14ac:dyDescent="0.2">
      <c r="C54" s="186">
        <v>43056</v>
      </c>
      <c r="D54" s="193">
        <v>-1.4557331741018737E-2</v>
      </c>
      <c r="E54" s="193">
        <v>-1.5526320506559126E-2</v>
      </c>
      <c r="F54" s="193">
        <v>-1.865123604730106E-2</v>
      </c>
      <c r="G54" s="193">
        <v>-2.0875080807648126E-2</v>
      </c>
      <c r="H54" s="193">
        <v>-1.8219580195447262E-2</v>
      </c>
      <c r="I54" s="130" cm="1">
        <f t="array" ref="I54">SQRT(MMULT(MMULT(TRANSPOSE($A$4:$A$8),MMULT(TRANSPOSE(EXP(D55:H306)-1),EXP(D55:H306)-1)/COUNTA(H55:H306)),$A$4:$A$8))*NORMSINV($A$11)</f>
        <v>-2.5628962654742456E-2</v>
      </c>
      <c r="J54">
        <f t="shared" si="0"/>
        <v>0</v>
      </c>
      <c r="K54" s="2">
        <f t="shared" si="1"/>
        <v>-8.1045896056381753E-2</v>
      </c>
      <c r="L54" s="137" cm="1">
        <f t="array" ref="L54">SQRT(MMULT(MMULT(TRANSPOSE($A$4:$A$8),MMULT(TRANSPOSE(EXP(D55:H306)-1),EXP(D55:H306)-1)/COUNTA(H55:H306)),$A$4:$A$8))*(-1/SQRT(2*PI())*EXP(-1*(NORMSINV($A$11))^2/2)/$A$11)</f>
        <v>-2.9362193196619087E-2</v>
      </c>
      <c r="M54" s="2">
        <f t="shared" si="2"/>
        <v>-9.2851407599216521E-2</v>
      </c>
      <c r="N54" s="130">
        <v>-1.74099968754057E-2</v>
      </c>
    </row>
    <row r="55" spans="3:14" x14ac:dyDescent="0.2">
      <c r="C55" s="186">
        <v>43055</v>
      </c>
      <c r="D55" s="193">
        <v>4.7551652156576788E-3</v>
      </c>
      <c r="E55" s="193">
        <v>2.2429464779091831E-3</v>
      </c>
      <c r="F55" s="193">
        <v>-4.473701182102361E-3</v>
      </c>
      <c r="G55" s="193">
        <v>1.0370103743824124E-2</v>
      </c>
      <c r="H55" s="193">
        <v>4.3731057467975643E-3</v>
      </c>
      <c r="I55" s="130" cm="1">
        <f t="array" ref="I55">SQRT(MMULT(MMULT(TRANSPOSE($A$4:$A$8),MMULT(TRANSPOSE(EXP(D56:H307)-1),EXP(D56:H307)-1)/COUNTA(H56:H307)),$A$4:$A$8))*NORMSINV($A$11)</f>
        <v>-2.5749874365163072E-2</v>
      </c>
      <c r="J55">
        <f t="shared" si="0"/>
        <v>0</v>
      </c>
      <c r="K55" s="2">
        <f t="shared" si="1"/>
        <v>-8.1428252457097616E-2</v>
      </c>
      <c r="L55" s="137" cm="1">
        <f t="array" ref="L55">SQRT(MMULT(MMULT(TRANSPOSE($A$4:$A$8),MMULT(TRANSPOSE(EXP(D56:H307)-1),EXP(D56:H307)-1)/COUNTA(H56:H307)),$A$4:$A$8))*(-1/SQRT(2*PI())*EXP(-1*(NORMSINV($A$11))^2/2)/$A$11)</f>
        <v>-2.9500717453294249E-2</v>
      </c>
      <c r="M55" s="2">
        <f t="shared" si="2"/>
        <v>-9.3289459761491819E-2</v>
      </c>
      <c r="N55" s="130">
        <v>3.4709969955327696E-3</v>
      </c>
    </row>
    <row r="56" spans="3:14" x14ac:dyDescent="0.2">
      <c r="C56" s="186">
        <v>43054</v>
      </c>
      <c r="D56" s="193">
        <v>-1.6411331523366157E-2</v>
      </c>
      <c r="E56" s="193">
        <v>-1.210181328503584E-2</v>
      </c>
      <c r="F56" s="193">
        <v>-1.0936038363371323E-2</v>
      </c>
      <c r="G56" s="193">
        <v>-2.164729454100631E-2</v>
      </c>
      <c r="H56" s="193">
        <v>-1.0360926536793496E-2</v>
      </c>
      <c r="I56" s="130" cm="1">
        <f t="array" ref="I56">SQRT(MMULT(MMULT(TRANSPOSE($A$4:$A$8),MMULT(TRANSPOSE(EXP(D57:H308)-1),EXP(D57:H308)-1)/COUNTA(H57:H308)),$A$4:$A$8))*NORMSINV($A$11)</f>
        <v>-2.5752860014734012E-2</v>
      </c>
      <c r="J56">
        <f t="shared" si="0"/>
        <v>0</v>
      </c>
      <c r="K56" s="2">
        <f t="shared" si="1"/>
        <v>-8.1437693910036885E-2</v>
      </c>
      <c r="L56" s="137" cm="1">
        <f t="array" ref="L56">SQRT(MMULT(MMULT(TRANSPOSE($A$4:$A$8),MMULT(TRANSPOSE(EXP(D57:H308)-1),EXP(D57:H308)-1)/COUNTA(H57:H308)),$A$4:$A$8))*(-1/SQRT(2*PI())*EXP(-1*(NORMSINV($A$11))^2/2)/$A$11)</f>
        <v>-2.9504138006076673E-2</v>
      </c>
      <c r="M56" s="2">
        <f t="shared" si="2"/>
        <v>-9.3300276499141105E-2</v>
      </c>
      <c r="N56" s="130">
        <v>-1.418096957540245E-2</v>
      </c>
    </row>
    <row r="57" spans="3:14" x14ac:dyDescent="0.2">
      <c r="C57" s="186">
        <v>43053</v>
      </c>
      <c r="D57" s="193">
        <v>6.2421359215443497E-3</v>
      </c>
      <c r="E57" s="193">
        <v>2.8244906227027577E-2</v>
      </c>
      <c r="F57" s="193">
        <v>2.2904152360028966E-2</v>
      </c>
      <c r="G57" s="193">
        <v>2.4699607383952677E-2</v>
      </c>
      <c r="H57" s="193">
        <v>2.0013642015935515E-2</v>
      </c>
      <c r="I57" s="130" cm="1">
        <f t="array" ref="I57">SQRT(MMULT(MMULT(TRANSPOSE($A$4:$A$8),MMULT(TRANSPOSE(EXP(D58:H309)-1),EXP(D58:H309)-1)/COUNTA(H58:H309)),$A$4:$A$8))*NORMSINV($A$11)</f>
        <v>-2.5766219694599718E-2</v>
      </c>
      <c r="J57">
        <f t="shared" si="0"/>
        <v>0</v>
      </c>
      <c r="K57" s="2">
        <f t="shared" si="1"/>
        <v>-8.1479940927223216E-2</v>
      </c>
      <c r="L57" s="137" cm="1">
        <f t="array" ref="L57">SQRT(MMULT(MMULT(TRANSPOSE($A$4:$A$8),MMULT(TRANSPOSE(EXP(D58:H309)-1),EXP(D58:H309)-1)/COUNTA(H58:H309)),$A$4:$A$8))*(-1/SQRT(2*PI())*EXP(-1*(NORMSINV($A$11))^2/2)/$A$11)</f>
        <v>-2.9519443717296683E-2</v>
      </c>
      <c r="M57" s="2">
        <f t="shared" si="2"/>
        <v>-9.3348677407805128E-2</v>
      </c>
      <c r="N57" s="130">
        <v>2.0660025680319039E-2</v>
      </c>
    </row>
    <row r="58" spans="3:14" x14ac:dyDescent="0.2">
      <c r="C58" s="186">
        <v>43052</v>
      </c>
      <c r="D58" s="193">
        <v>-6.2210558017291931E-3</v>
      </c>
      <c r="E58" s="193">
        <v>1.183258229896986E-3</v>
      </c>
      <c r="F58" s="193">
        <v>-1.4905239202851449E-3</v>
      </c>
      <c r="G58" s="193">
        <v>1.3604633749534986E-2</v>
      </c>
      <c r="H58" s="193">
        <v>7.2772974758537317E-3</v>
      </c>
      <c r="I58" s="130" cm="1">
        <f t="array" ref="I58">SQRT(MMULT(MMULT(TRANSPOSE($A$4:$A$8),MMULT(TRANSPOSE(EXP(D59:H310)-1),EXP(D59:H310)-1)/COUNTA(H59:H310)),$A$4:$A$8))*NORMSINV($A$11)</f>
        <v>-2.5775530635867214E-2</v>
      </c>
      <c r="J58">
        <f t="shared" si="0"/>
        <v>0</v>
      </c>
      <c r="K58" s="2">
        <f t="shared" si="1"/>
        <v>-8.150938470878856E-2</v>
      </c>
      <c r="L58" s="137" cm="1">
        <f t="array" ref="L58">SQRT(MMULT(MMULT(TRANSPOSE($A$4:$A$8),MMULT(TRANSPOSE(EXP(D59:H310)-1),EXP(D59:H310)-1)/COUNTA(H59:H310)),$A$4:$A$8))*(-1/SQRT(2*PI())*EXP(-1*(NORMSINV($A$11))^2/2)/$A$11)</f>
        <v>-2.9530110932354178E-2</v>
      </c>
      <c r="M58" s="2">
        <f t="shared" si="2"/>
        <v>-9.3382410103677649E-2</v>
      </c>
      <c r="N58" s="130">
        <v>2.8988478105827116E-3</v>
      </c>
    </row>
    <row r="59" spans="3:14" x14ac:dyDescent="0.2">
      <c r="C59" s="186">
        <v>43049</v>
      </c>
      <c r="D59" s="193">
        <v>-1.3793097552211614E-3</v>
      </c>
      <c r="E59" s="193">
        <v>-1.4173423247342656E-3</v>
      </c>
      <c r="F59" s="193">
        <v>-6.8340478594338945E-4</v>
      </c>
      <c r="G59" s="193">
        <v>-7.806967470745752E-3</v>
      </c>
      <c r="H59" s="193">
        <v>6.2556592063296411E-3</v>
      </c>
      <c r="I59" s="130" cm="1">
        <f t="array" ref="I59">SQRT(MMULT(MMULT(TRANSPOSE($A$4:$A$8),MMULT(TRANSPOSE(EXP(D60:H311)-1),EXP(D60:H311)-1)/COUNTA(H60:H311)),$A$4:$A$8))*NORMSINV($A$11)</f>
        <v>-2.577966959200375E-2</v>
      </c>
      <c r="J59">
        <f t="shared" si="0"/>
        <v>0</v>
      </c>
      <c r="K59" s="2">
        <f t="shared" si="1"/>
        <v>-8.152247323731554E-2</v>
      </c>
      <c r="L59" s="137" cm="1">
        <f t="array" ref="L59">SQRT(MMULT(MMULT(TRANSPOSE($A$4:$A$8),MMULT(TRANSPOSE(EXP(D60:H311)-1),EXP(D60:H311)-1)/COUNTA(H60:H311)),$A$4:$A$8))*(-1/SQRT(2*PI())*EXP(-1*(NORMSINV($A$11))^2/2)/$A$11)</f>
        <v>-2.9534852787549425E-2</v>
      </c>
      <c r="M59" s="2">
        <f t="shared" si="2"/>
        <v>-9.3397405166429331E-2</v>
      </c>
      <c r="N59" s="130">
        <v>-9.9583483501460793E-4</v>
      </c>
    </row>
    <row r="60" spans="3:14" x14ac:dyDescent="0.2">
      <c r="C60" s="186">
        <v>43048</v>
      </c>
      <c r="D60" s="193">
        <v>9.8866250985972927E-4</v>
      </c>
      <c r="E60" s="193">
        <v>-2.8229486118444493E-4</v>
      </c>
      <c r="F60" s="193">
        <v>-2.5403998289931892E-3</v>
      </c>
      <c r="G60" s="193">
        <v>-9.981176676374659E-3</v>
      </c>
      <c r="H60" s="193">
        <v>5.3143870984483236E-3</v>
      </c>
      <c r="I60" s="130" cm="1">
        <f t="array" ref="I60">SQRT(MMULT(MMULT(TRANSPOSE($A$4:$A$8),MMULT(TRANSPOSE(EXP(D61:H312)-1),EXP(D61:H312)-1)/COUNTA(H61:H312)),$A$4:$A$8))*NORMSINV($A$11)</f>
        <v>-2.5821994956218224E-2</v>
      </c>
      <c r="J60">
        <f t="shared" si="0"/>
        <v>0</v>
      </c>
      <c r="K60" s="2">
        <f t="shared" si="1"/>
        <v>-8.1656317791029456E-2</v>
      </c>
      <c r="L60" s="137" cm="1">
        <f t="array" ref="L60">SQRT(MMULT(MMULT(TRANSPOSE($A$4:$A$8),MMULT(TRANSPOSE(EXP(D61:H312)-1),EXP(D61:H312)-1)/COUNTA(H61:H312)),$A$4:$A$8))*(-1/SQRT(2*PI())*EXP(-1*(NORMSINV($A$11))^2/2)/$A$11)</f>
        <v>-2.9583343455623842E-2</v>
      </c>
      <c r="M60" s="2">
        <f t="shared" si="2"/>
        <v>-9.3550746122807713E-2</v>
      </c>
      <c r="N60" s="130">
        <v>-1.2866551821607362E-3</v>
      </c>
    </row>
    <row r="61" spans="3:14" x14ac:dyDescent="0.2">
      <c r="C61" s="186">
        <v>43047</v>
      </c>
      <c r="D61" s="193">
        <v>1.9234546597442755E-3</v>
      </c>
      <c r="E61" s="193">
        <v>2.3841500846004692E-3</v>
      </c>
      <c r="F61" s="193">
        <v>-2.7884151978564021E-3</v>
      </c>
      <c r="G61" s="193">
        <v>-3.4200542938969208E-3</v>
      </c>
      <c r="H61" s="193">
        <v>6.5069605421197311E-4</v>
      </c>
      <c r="I61" s="130" cm="1">
        <f t="array" ref="I61">SQRT(MMULT(MMULT(TRANSPOSE($A$4:$A$8),MMULT(TRANSPOSE(EXP(D62:H313)-1),EXP(D62:H313)-1)/COUNTA(H62:H313)),$A$4:$A$8))*NORMSINV($A$11)</f>
        <v>-2.5836096337693036E-2</v>
      </c>
      <c r="J61">
        <f t="shared" si="0"/>
        <v>0</v>
      </c>
      <c r="K61" s="2">
        <f t="shared" si="1"/>
        <v>-8.1700910274644767E-2</v>
      </c>
      <c r="L61" s="137" cm="1">
        <f t="array" ref="L61">SQRT(MMULT(MMULT(TRANSPOSE($A$4:$A$8),MMULT(TRANSPOSE(EXP(D62:H313)-1),EXP(D62:H313)-1)/COUNTA(H62:H313)),$A$4:$A$8))*(-1/SQRT(2*PI())*EXP(-1*(NORMSINV($A$11))^2/2)/$A$11)</f>
        <v>-2.9599498908061791E-2</v>
      </c>
      <c r="M61" s="2">
        <f t="shared" si="2"/>
        <v>-9.3601834149142138E-2</v>
      </c>
      <c r="N61" s="130">
        <v>-2.4710716608356546E-4</v>
      </c>
    </row>
    <row r="62" spans="3:14" x14ac:dyDescent="0.2">
      <c r="C62" s="186">
        <v>43046</v>
      </c>
      <c r="D62" s="193">
        <v>2.1332833419317975E-2</v>
      </c>
      <c r="E62" s="193">
        <v>2.0361598314030983E-2</v>
      </c>
      <c r="F62" s="193">
        <v>1.575355877019009E-2</v>
      </c>
      <c r="G62" s="193">
        <v>-3.2895658747848847E-3</v>
      </c>
      <c r="H62" s="193">
        <v>2.8873881472754492E-2</v>
      </c>
      <c r="I62" s="130" cm="1">
        <f t="array" ref="I62">SQRT(MMULT(MMULT(TRANSPOSE($A$4:$A$8),MMULT(TRANSPOSE(EXP(D63:H314)-1),EXP(D63:H314)-1)/COUNTA(H63:H314)),$A$4:$A$8))*NORMSINV($A$11)</f>
        <v>-2.5719499722185235E-2</v>
      </c>
      <c r="J62">
        <f t="shared" si="0"/>
        <v>0</v>
      </c>
      <c r="K62" s="2">
        <f t="shared" si="1"/>
        <v>-8.1332199402173219E-2</v>
      </c>
      <c r="L62" s="137" cm="1">
        <f t="array" ref="L62">SQRT(MMULT(MMULT(TRANSPOSE($A$4:$A$8),MMULT(TRANSPOSE(EXP(D63:H314)-1),EXP(D63:H314)-1)/COUNTA(H63:H314)),$A$4:$A$8))*(-1/SQRT(2*PI())*EXP(-1*(NORMSINV($A$11))^2/2)/$A$11)</f>
        <v>-2.9465918302528444E-2</v>
      </c>
      <c r="M62" s="2">
        <f t="shared" si="2"/>
        <v>-9.3179415184432277E-2</v>
      </c>
      <c r="N62" s="130">
        <v>1.6804245415290759E-2</v>
      </c>
    </row>
    <row r="63" spans="3:14" x14ac:dyDescent="0.2">
      <c r="C63" s="186">
        <v>43045</v>
      </c>
      <c r="D63" s="193">
        <v>4.1841567267440431E-3</v>
      </c>
      <c r="E63" s="193">
        <v>2.2077467789684648E-3</v>
      </c>
      <c r="F63" s="193">
        <v>-1.9951512410779615E-3</v>
      </c>
      <c r="G63" s="193">
        <v>-5.3098436512618976E-3</v>
      </c>
      <c r="H63" s="193">
        <v>-1.2050000523438924E-2</v>
      </c>
      <c r="I63" s="130" cm="1">
        <f t="array" ref="I63">SQRT(MMULT(MMULT(TRANSPOSE($A$4:$A$8),MMULT(TRANSPOSE(EXP(D64:H315)-1),EXP(D64:H315)-1)/COUNTA(H64:H315)),$A$4:$A$8))*NORMSINV($A$11)</f>
        <v>-2.574166049263911E-2</v>
      </c>
      <c r="J63">
        <f t="shared" si="0"/>
        <v>0</v>
      </c>
      <c r="K63" s="2">
        <f t="shared" si="1"/>
        <v>-8.1402277911511625E-2</v>
      </c>
      <c r="L63" s="137" cm="1">
        <f t="array" ref="L63">SQRT(MMULT(MMULT(TRANSPOSE($A$4:$A$8),MMULT(TRANSPOSE(EXP(D64:H315)-1),EXP(D64:H315)-1)/COUNTA(H64:H315)),$A$4:$A$8))*(-1/SQRT(2*PI())*EXP(-1*(NORMSINV($A$11))^2/2)/$A$11)</f>
        <v>-2.9491307110972167E-2</v>
      </c>
      <c r="M63" s="2">
        <f t="shared" si="2"/>
        <v>-9.3259701646192156E-2</v>
      </c>
      <c r="N63" s="130">
        <v>-2.5727030853883578E-3</v>
      </c>
    </row>
    <row r="64" spans="3:14" x14ac:dyDescent="0.2">
      <c r="C64" s="186">
        <v>43042</v>
      </c>
      <c r="D64" s="193">
        <v>4.1453823956663104E-2</v>
      </c>
      <c r="E64" s="193">
        <v>3.1433824918501656E-2</v>
      </c>
      <c r="F64" s="193">
        <v>1.6745331620156387E-2</v>
      </c>
      <c r="G64" s="193">
        <v>1.9130913561270602E-2</v>
      </c>
      <c r="H64" s="193">
        <v>1.648434741351764E-2</v>
      </c>
      <c r="I64" s="130" cm="1">
        <f t="array" ref="I64">SQRT(MMULT(MMULT(TRANSPOSE($A$4:$A$8),MMULT(TRANSPOSE(EXP(D65:H316)-1),EXP(D65:H316)-1)/COUNTA(H65:H316)),$A$4:$A$8))*NORMSINV($A$11)</f>
        <v>-2.5520527897745695E-2</v>
      </c>
      <c r="J64">
        <f t="shared" si="0"/>
        <v>0</v>
      </c>
      <c r="K64" s="2">
        <f t="shared" si="1"/>
        <v>-8.070299524674511E-2</v>
      </c>
      <c r="L64" s="137" cm="1">
        <f t="array" ref="L64">SQRT(MMULT(MMULT(TRANSPOSE($A$4:$A$8),MMULT(TRANSPOSE(EXP(D65:H316)-1),EXP(D65:H316)-1)/COUNTA(H65:H316)),$A$4:$A$8))*(-1/SQRT(2*PI())*EXP(-1*(NORMSINV($A$11))^2/2)/$A$11)</f>
        <v>-2.9237963342798677E-2</v>
      </c>
      <c r="M64" s="2">
        <f t="shared" si="2"/>
        <v>-9.2458558307754249E-2</v>
      </c>
      <c r="N64" s="130">
        <v>2.5416096378834113E-2</v>
      </c>
    </row>
    <row r="65" spans="3:14" x14ac:dyDescent="0.2">
      <c r="C65" s="186">
        <v>43041</v>
      </c>
      <c r="D65" s="193">
        <v>-7.8345834340095826E-3</v>
      </c>
      <c r="E65" s="193">
        <v>-2.3726521660651114E-2</v>
      </c>
      <c r="F65" s="193">
        <v>-4.7132198146790328E-3</v>
      </c>
      <c r="G65" s="193">
        <v>-8.4735983007755318E-3</v>
      </c>
      <c r="H65" s="193">
        <v>-1.9501373319530186E-2</v>
      </c>
      <c r="I65" s="130" cm="1">
        <f t="array" ref="I65">SQRT(MMULT(MMULT(TRANSPOSE($A$4:$A$8),MMULT(TRANSPOSE(EXP(D66:H317)-1),EXP(D66:H317)-1)/COUNTA(H66:H317)),$A$4:$A$8))*NORMSINV($A$11)</f>
        <v>-2.5452143577540356E-2</v>
      </c>
      <c r="J65">
        <f t="shared" si="0"/>
        <v>0</v>
      </c>
      <c r="K65" s="2">
        <f t="shared" si="1"/>
        <v>-8.0486745038653967E-2</v>
      </c>
      <c r="L65" s="137" cm="1">
        <f t="array" ref="L65">SQRT(MMULT(MMULT(TRANSPOSE($A$4:$A$8),MMULT(TRANSPOSE(EXP(D66:H317)-1),EXP(D66:H317)-1)/COUNTA(H66:H317)),$A$4:$A$8))*(-1/SQRT(2*PI())*EXP(-1*(NORMSINV($A$11))^2/2)/$A$11)</f>
        <v>-2.9159617853418633E-2</v>
      </c>
      <c r="M65" s="2">
        <f t="shared" si="2"/>
        <v>-9.2210808116912776E-2</v>
      </c>
      <c r="N65" s="130">
        <v>-1.2740722800404261E-2</v>
      </c>
    </row>
    <row r="66" spans="3:14" x14ac:dyDescent="0.2">
      <c r="C66" s="186">
        <v>43040</v>
      </c>
      <c r="D66" s="193">
        <v>-1.69251196537086E-2</v>
      </c>
      <c r="E66" s="193">
        <v>-5.5734600239498756E-3</v>
      </c>
      <c r="F66" s="193">
        <v>-4.124836943695755E-3</v>
      </c>
      <c r="G66" s="193">
        <v>3.8360956407596635E-3</v>
      </c>
      <c r="H66" s="193">
        <v>2.2252751158151223E-3</v>
      </c>
      <c r="I66" s="130" cm="1">
        <f t="array" ref="I66">SQRT(MMULT(MMULT(TRANSPOSE($A$4:$A$8),MMULT(TRANSPOSE(EXP(D67:H318)-1),EXP(D67:H318)-1)/COUNTA(H67:H318)),$A$4:$A$8))*NORMSINV($A$11)</f>
        <v>-2.5469933892846328E-2</v>
      </c>
      <c r="J66">
        <f t="shared" si="0"/>
        <v>0</v>
      </c>
      <c r="K66" s="2">
        <f t="shared" si="1"/>
        <v>-8.0543002955313386E-2</v>
      </c>
      <c r="L66" s="137" cm="1">
        <f t="array" ref="L66">SQRT(MMULT(MMULT(TRANSPOSE($A$4:$A$8),MMULT(TRANSPOSE(EXP(D67:H318)-1),EXP(D67:H318)-1)/COUNTA(H67:H318)),$A$4:$A$8))*(-1/SQRT(2*PI())*EXP(-1*(NORMSINV($A$11))^2/2)/$A$11)</f>
        <v>-2.9179999586463379E-2</v>
      </c>
      <c r="M66" s="2">
        <f t="shared" si="2"/>
        <v>-9.2275260815995699E-2</v>
      </c>
      <c r="N66" s="130">
        <v>-4.0771554634518514E-3</v>
      </c>
    </row>
    <row r="67" spans="3:14" x14ac:dyDescent="0.2">
      <c r="C67" s="186">
        <v>43039</v>
      </c>
      <c r="D67" s="193">
        <v>2.5683634899744276E-2</v>
      </c>
      <c r="E67" s="193">
        <v>6.8375162743609585E-3</v>
      </c>
      <c r="F67" s="193">
        <v>3.3647691854169774E-3</v>
      </c>
      <c r="G67" s="193">
        <v>2.0364095119531815E-3</v>
      </c>
      <c r="H67" s="193">
        <v>1.2675303572060967E-2</v>
      </c>
      <c r="I67" s="130" cm="1">
        <f t="array" ref="I67">SQRT(MMULT(MMULT(TRANSPOSE($A$4:$A$8),MMULT(TRANSPOSE(EXP(D68:H319)-1),EXP(D68:H319)-1)/COUNTA(H68:H319)),$A$4:$A$8))*NORMSINV($A$11)</f>
        <v>-2.5483778710735955E-2</v>
      </c>
      <c r="J67">
        <f t="shared" si="0"/>
        <v>0</v>
      </c>
      <c r="K67" s="2">
        <f t="shared" si="1"/>
        <v>-8.058678411363486E-2</v>
      </c>
      <c r="L67" s="137" cm="1">
        <f t="array" ref="L67">SQRT(MMULT(MMULT(TRANSPOSE($A$4:$A$8),MMULT(TRANSPOSE(EXP(D68:H319)-1),EXP(D68:H319)-1)/COUNTA(H68:H319)),$A$4:$A$8))*(-1/SQRT(2*PI())*EXP(-1*(NORMSINV($A$11))^2/2)/$A$11)</f>
        <v>-2.9195861103104674E-2</v>
      </c>
      <c r="M67" s="2">
        <f t="shared" si="2"/>
        <v>-9.2325419335726855E-2</v>
      </c>
      <c r="N67" s="130">
        <v>1.0208428665566961E-2</v>
      </c>
    </row>
    <row r="68" spans="3:14" x14ac:dyDescent="0.2">
      <c r="C68" s="186">
        <v>43038</v>
      </c>
      <c r="D68" s="193">
        <v>2.642020376096051E-2</v>
      </c>
      <c r="E68" s="193">
        <v>1.3113124490623129E-2</v>
      </c>
      <c r="F68" s="193">
        <v>5.1152461653334045E-3</v>
      </c>
      <c r="G68" s="193">
        <v>-1.7196768737416485E-3</v>
      </c>
      <c r="H68" s="193">
        <v>-4.7248544774266387E-3</v>
      </c>
      <c r="I68" s="130" cm="1">
        <f t="array" ref="I68">SQRT(MMULT(MMULT(TRANSPOSE($A$4:$A$8),MMULT(TRANSPOSE(EXP(D69:H320)-1),EXP(D69:H320)-1)/COUNTA(H69:H320)),$A$4:$A$8))*NORMSINV($A$11)</f>
        <v>-2.5476397643267375E-2</v>
      </c>
      <c r="J68">
        <f t="shared" si="0"/>
        <v>0</v>
      </c>
      <c r="K68" s="2">
        <f t="shared" si="1"/>
        <v>-8.0563443128870774E-2</v>
      </c>
      <c r="L68" s="137" cm="1">
        <f t="array" ref="L68">SQRT(MMULT(MMULT(TRANSPOSE($A$4:$A$8),MMULT(TRANSPOSE(EXP(D69:H320)-1),EXP(D69:H320)-1)/COUNTA(H69:H320)),$A$4:$A$8))*(-1/SQRT(2*PI())*EXP(-1*(NORMSINV($A$11))^2/2)/$A$11)</f>
        <v>-2.9187404875986575E-2</v>
      </c>
      <c r="M68" s="2">
        <f t="shared" si="2"/>
        <v>-9.2298678397621972E-2</v>
      </c>
      <c r="N68" s="130">
        <v>7.7336464720852115E-3</v>
      </c>
    </row>
    <row r="69" spans="3:14" x14ac:dyDescent="0.2">
      <c r="C69" s="186">
        <v>43035</v>
      </c>
      <c r="D69" s="193">
        <v>3.7014190002698046E-2</v>
      </c>
      <c r="E69" s="193">
        <v>0.12594173461322611</v>
      </c>
      <c r="F69" s="193">
        <v>6.3958241275606786E-2</v>
      </c>
      <c r="G69" s="193">
        <v>2.3749887329352282E-2</v>
      </c>
      <c r="H69" s="193">
        <v>-3.4599965978463535E-3</v>
      </c>
      <c r="I69" s="130" cm="1">
        <f t="array" ref="I69">SQRT(MMULT(MMULT(TRANSPOSE($A$4:$A$8),MMULT(TRANSPOSE(EXP(D70:H321)-1),EXP(D70:H321)-1)/COUNTA(H70:H321)),$A$4:$A$8))*NORMSINV($A$11)</f>
        <v>-2.4443572229957137E-2</v>
      </c>
      <c r="J69">
        <f t="shared" si="0"/>
        <v>0</v>
      </c>
      <c r="K69" s="2">
        <f t="shared" si="1"/>
        <v>-7.7297362397505634E-2</v>
      </c>
      <c r="L69" s="137" cm="1">
        <f t="array" ref="L69">SQRT(MMULT(MMULT(TRANSPOSE($A$4:$A$8),MMULT(TRANSPOSE(EXP(D70:H321)-1),EXP(D70:H321)-1)/COUNTA(H70:H321)),$A$4:$A$8))*(-1/SQRT(2*PI())*EXP(-1*(NORMSINV($A$11))^2/2)/$A$11)</f>
        <v>-2.8004133444656069E-2</v>
      </c>
      <c r="M69" s="2">
        <f t="shared" si="2"/>
        <v>-8.8556845584410057E-2</v>
      </c>
      <c r="N69" s="130">
        <v>5.1710370378511644E-2</v>
      </c>
    </row>
    <row r="70" spans="3:14" x14ac:dyDescent="0.2">
      <c r="C70" s="186">
        <v>43034</v>
      </c>
      <c r="D70" s="193">
        <v>-4.0058832943691766E-6</v>
      </c>
      <c r="E70" s="193">
        <v>-6.8703793642951204E-3</v>
      </c>
      <c r="F70" s="193">
        <v>-4.7251810080694246E-3</v>
      </c>
      <c r="G70" s="193">
        <v>1.0271157703861803E-3</v>
      </c>
      <c r="H70" s="193">
        <v>9.642513992701888E-4</v>
      </c>
      <c r="I70" s="130" cm="1">
        <f t="array" ref="I70">SQRT(MMULT(MMULT(TRANSPOSE($A$4:$A$8),MMULT(TRANSPOSE(EXP(D71:H322)-1),EXP(D71:H322)-1)/COUNTA(H71:H322)),$A$4:$A$8))*NORMSINV($A$11)</f>
        <v>-2.4488801589427473E-2</v>
      </c>
      <c r="J70">
        <f t="shared" ref="J70:J133" si="3">IF(N70&lt;I70,1,0)</f>
        <v>0</v>
      </c>
      <c r="K70" s="2">
        <f t="shared" ref="K70:K133" si="4">I70*SQRT(10)</f>
        <v>-7.7440390190542399E-2</v>
      </c>
      <c r="L70" s="137" cm="1">
        <f t="array" ref="L70">SQRT(MMULT(MMULT(TRANSPOSE($A$4:$A$8),MMULT(TRANSPOSE(EXP(D71:H322)-1),EXP(D71:H322)-1)/COUNTA(H71:H322)),$A$4:$A$8))*(-1/SQRT(2*PI())*EXP(-1*(NORMSINV($A$11))^2/2)/$A$11)</f>
        <v>-2.8055951117061224E-2</v>
      </c>
      <c r="M70" s="2">
        <f t="shared" ref="M70:M133" si="5">L70*SQRT(10)</f>
        <v>-8.8720707452258796E-2</v>
      </c>
      <c r="N70" s="130">
        <v>-1.914502633880853E-3</v>
      </c>
    </row>
    <row r="71" spans="3:14" x14ac:dyDescent="0.2">
      <c r="C71" s="186">
        <v>43033</v>
      </c>
      <c r="D71" s="193">
        <v>7.3491569426148429E-3</v>
      </c>
      <c r="E71" s="193">
        <v>8.6822682346319579E-3</v>
      </c>
      <c r="F71" s="193">
        <v>8.8302091415379726E-3</v>
      </c>
      <c r="G71" s="193">
        <v>2.0605635770692691E-4</v>
      </c>
      <c r="H71" s="193">
        <v>1.0370402572399996E-2</v>
      </c>
      <c r="I71" s="130" cm="1">
        <f t="array" ref="I71">SQRT(MMULT(MMULT(TRANSPOSE($A$4:$A$8),MMULT(TRANSPOSE(EXP(D72:H323)-1),EXP(D72:H323)-1)/COUNTA(H72:H323)),$A$4:$A$8))*NORMSINV($A$11)</f>
        <v>-2.4466670588448227E-2</v>
      </c>
      <c r="J71">
        <f t="shared" si="3"/>
        <v>0</v>
      </c>
      <c r="K71" s="2">
        <f t="shared" si="4"/>
        <v>-7.7370405820548563E-2</v>
      </c>
      <c r="L71" s="137" cm="1">
        <f t="array" ref="L71">SQRT(MMULT(MMULT(TRANSPOSE($A$4:$A$8),MMULT(TRANSPOSE(EXP(D72:H323)-1),EXP(D72:H323)-1)/COUNTA(H72:H323)),$A$4:$A$8))*(-1/SQRT(2*PI())*EXP(-1*(NORMSINV($A$11))^2/2)/$A$11)</f>
        <v>-2.8030596414448359E-2</v>
      </c>
      <c r="M71" s="2">
        <f t="shared" si="5"/>
        <v>-8.8640528842605926E-2</v>
      </c>
      <c r="N71" s="130">
        <v>7.1192092622048044E-3</v>
      </c>
    </row>
    <row r="72" spans="3:14" x14ac:dyDescent="0.2">
      <c r="C72" s="186">
        <v>43032</v>
      </c>
      <c r="D72" s="193">
        <v>3.8658827264486644E-3</v>
      </c>
      <c r="E72" s="193">
        <v>7.8144776650692603E-3</v>
      </c>
      <c r="F72" s="193">
        <v>-1.690893832746068E-3</v>
      </c>
      <c r="G72" s="193">
        <v>1.6205076136196785E-2</v>
      </c>
      <c r="H72" s="193">
        <v>-5.7435916285234392E-3</v>
      </c>
      <c r="I72" s="130" cm="1">
        <f t="array" ref="I72">SQRT(MMULT(MMULT(TRANSPOSE($A$4:$A$8),MMULT(TRANSPOSE(EXP(D73:H324)-1),EXP(D73:H324)-1)/COUNTA(H73:H324)),$A$4:$A$8))*NORMSINV($A$11)</f>
        <v>-2.4485545742602935E-2</v>
      </c>
      <c r="J72">
        <f t="shared" si="3"/>
        <v>0</v>
      </c>
      <c r="K72" s="2">
        <f t="shared" si="4"/>
        <v>-7.743009429886423E-2</v>
      </c>
      <c r="L72" s="137" cm="1">
        <f t="array" ref="L72">SQRT(MMULT(MMULT(TRANSPOSE($A$4:$A$8),MMULT(TRANSPOSE(EXP(D73:H324)-1),EXP(D73:H324)-1)/COUNTA(H73:H324)),$A$4:$A$8))*(-1/SQRT(2*PI())*EXP(-1*(NORMSINV($A$11))^2/2)/$A$11)</f>
        <v>-2.8052221008871964E-2</v>
      </c>
      <c r="M72" s="2">
        <f t="shared" si="5"/>
        <v>-8.8708911814461888E-2</v>
      </c>
      <c r="N72" s="130">
        <v>4.1277903953238822E-3</v>
      </c>
    </row>
    <row r="73" spans="3:14" x14ac:dyDescent="0.2">
      <c r="C73" s="186">
        <v>43031</v>
      </c>
      <c r="D73" s="193">
        <v>2.9230988552752266E-4</v>
      </c>
      <c r="E73" s="193">
        <v>-1.6238922223861408E-2</v>
      </c>
      <c r="F73" s="193">
        <v>1.0579420824010841E-3</v>
      </c>
      <c r="G73" s="193">
        <v>-7.9380021815368459E-3</v>
      </c>
      <c r="H73" s="193">
        <v>-1.001897617431678E-2</v>
      </c>
      <c r="I73" s="130" cm="1">
        <f t="array" ref="I73">SQRT(MMULT(MMULT(TRANSPOSE($A$4:$A$8),MMULT(TRANSPOSE(EXP(D74:H325)-1),EXP(D74:H325)-1)/COUNTA(H74:H325)),$A$4:$A$8))*NORMSINV($A$11)</f>
        <v>-2.454082836812246E-2</v>
      </c>
      <c r="J73">
        <f t="shared" si="3"/>
        <v>0</v>
      </c>
      <c r="K73" s="2">
        <f t="shared" si="4"/>
        <v>-7.7604913310540091E-2</v>
      </c>
      <c r="L73" s="137" cm="1">
        <f t="array" ref="L73">SQRT(MMULT(MMULT(TRANSPOSE($A$4:$A$8),MMULT(TRANSPOSE(EXP(D74:H325)-1),EXP(D74:H325)-1)/COUNTA(H74:H325)),$A$4:$A$8))*(-1/SQRT(2*PI())*EXP(-1*(NORMSINV($A$11))^2/2)/$A$11)</f>
        <v>-2.8115556351499274E-2</v>
      </c>
      <c r="M73" s="2">
        <f t="shared" si="5"/>
        <v>-8.8909195753551343E-2</v>
      </c>
      <c r="N73" s="130">
        <v>-6.5264920211559555E-3</v>
      </c>
    </row>
    <row r="74" spans="3:14" x14ac:dyDescent="0.2">
      <c r="C74" s="186">
        <v>43028</v>
      </c>
      <c r="D74" s="193">
        <v>7.6164250030944739E-3</v>
      </c>
      <c r="E74" s="193">
        <v>2.1296449367070513E-3</v>
      </c>
      <c r="F74" s="193">
        <v>1.7372481479910787E-2</v>
      </c>
      <c r="G74" s="193">
        <v>9.03475564103243E-4</v>
      </c>
      <c r="H74" s="193">
        <v>-3.1261490266889895E-2</v>
      </c>
      <c r="I74" s="130" cm="1">
        <f t="array" ref="I74">SQRT(MMULT(MMULT(TRANSPOSE($A$4:$A$8),MMULT(TRANSPOSE(EXP(D75:H326)-1),EXP(D75:H326)-1)/COUNTA(H75:H326)),$A$4:$A$8))*NORMSINV($A$11)</f>
        <v>-2.4543988745991684E-2</v>
      </c>
      <c r="J74">
        <f t="shared" si="3"/>
        <v>0</v>
      </c>
      <c r="K74" s="2">
        <f t="shared" si="4"/>
        <v>-7.7614907302873626E-2</v>
      </c>
      <c r="L74" s="137" cm="1">
        <f t="array" ref="L74">SQRT(MMULT(MMULT(TRANSPOSE($A$4:$A$8),MMULT(TRANSPOSE(EXP(D75:H326)-1),EXP(D75:H326)-1)/COUNTA(H75:H326)),$A$4:$A$8))*(-1/SQRT(2*PI())*EXP(-1*(NORMSINV($A$11))^2/2)/$A$11)</f>
        <v>-2.8119177084293671E-2</v>
      </c>
      <c r="M74" s="2">
        <f t="shared" si="5"/>
        <v>-8.8920645515980501E-2</v>
      </c>
      <c r="N74" s="130">
        <v>-5.1446794198798523E-4</v>
      </c>
    </row>
    <row r="75" spans="3:14" x14ac:dyDescent="0.2">
      <c r="C75" s="186">
        <v>43027</v>
      </c>
      <c r="D75" s="193">
        <v>-3.0662589170906248E-2</v>
      </c>
      <c r="E75" s="193">
        <v>-1.7193518883856337E-2</v>
      </c>
      <c r="F75" s="193">
        <v>-2.8594011283563387E-3</v>
      </c>
      <c r="G75" s="193">
        <v>-8.8164558350732024E-3</v>
      </c>
      <c r="H75" s="193">
        <v>-1.205755403437336E-2</v>
      </c>
      <c r="I75" s="130" cm="1">
        <f t="array" ref="I75">SQRT(MMULT(MMULT(TRANSPOSE($A$4:$A$8),MMULT(TRANSPOSE(EXP(D76:H327)-1),EXP(D76:H327)-1)/COUNTA(H76:H327)),$A$4:$A$8))*NORMSINV($A$11)</f>
        <v>-2.4460680860547007E-2</v>
      </c>
      <c r="J75">
        <f t="shared" si="3"/>
        <v>0</v>
      </c>
      <c r="K75" s="2">
        <f t="shared" si="4"/>
        <v>-7.7351464637816059E-2</v>
      </c>
      <c r="L75" s="137" cm="1">
        <f t="array" ref="L75">SQRT(MMULT(MMULT(TRANSPOSE($A$4:$A$8),MMULT(TRANSPOSE(EXP(D76:H327)-1),EXP(D76:H327)-1)/COUNTA(H76:H327)),$A$4:$A$8))*(-1/SQRT(2*PI())*EXP(-1*(NORMSINV($A$11))^2/2)/$A$11)</f>
        <v>-2.8023734195707788E-2</v>
      </c>
      <c r="M75" s="2">
        <f t="shared" si="5"/>
        <v>-8.8618828601583433E-2</v>
      </c>
      <c r="N75" s="130">
        <v>-1.4172397760937934E-2</v>
      </c>
    </row>
    <row r="76" spans="3:14" x14ac:dyDescent="0.2">
      <c r="C76" s="186">
        <v>43026</v>
      </c>
      <c r="D76" s="193">
        <v>-1.2001432251350266E-3</v>
      </c>
      <c r="E76" s="193">
        <v>-8.8589533586795038E-3</v>
      </c>
      <c r="F76" s="193">
        <v>3.491800437968469E-3</v>
      </c>
      <c r="G76" s="193">
        <v>-1.67149002218503E-2</v>
      </c>
      <c r="H76" s="193">
        <v>2.9109241118273088E-3</v>
      </c>
      <c r="I76" s="130" cm="1">
        <f t="array" ref="I76">SQRT(MMULT(MMULT(TRANSPOSE($A$4:$A$8),MMULT(TRANSPOSE(EXP(D77:H328)-1),EXP(D77:H328)-1)/COUNTA(H77:H328)),$A$4:$A$8))*NORMSINV($A$11)</f>
        <v>-2.5132704140726384E-2</v>
      </c>
      <c r="J76">
        <f t="shared" si="3"/>
        <v>0</v>
      </c>
      <c r="K76" s="2">
        <f t="shared" si="4"/>
        <v>-7.9476588843840373E-2</v>
      </c>
      <c r="L76" s="137" cm="1">
        <f t="array" ref="L76">SQRT(MMULT(MMULT(TRANSPOSE($A$4:$A$8),MMULT(TRANSPOSE(EXP(D77:H328)-1),EXP(D77:H328)-1)/COUNTA(H77:H328)),$A$4:$A$8))*(-1/SQRT(2*PI())*EXP(-1*(NORMSINV($A$11))^2/2)/$A$11)</f>
        <v>-2.8793647424388592E-2</v>
      </c>
      <c r="M76" s="2">
        <f t="shared" si="5"/>
        <v>-9.1053508004908842E-2</v>
      </c>
      <c r="N76" s="130">
        <v>-4.0364328623516662E-3</v>
      </c>
    </row>
    <row r="77" spans="3:14" x14ac:dyDescent="0.2">
      <c r="C77" s="186">
        <v>43025</v>
      </c>
      <c r="D77" s="193">
        <v>8.0342020351830827E-5</v>
      </c>
      <c r="E77" s="193">
        <v>-8.3451944541945375E-4</v>
      </c>
      <c r="F77" s="193">
        <v>-4.3760717583686912E-3</v>
      </c>
      <c r="G77" s="193">
        <v>-1.9517469778518724E-2</v>
      </c>
      <c r="H77" s="193">
        <v>-7.2603659676274811E-3</v>
      </c>
      <c r="I77" s="130" cm="1">
        <f t="array" ref="I77">SQRT(MMULT(MMULT(TRANSPOSE($A$4:$A$8),MMULT(TRANSPOSE(EXP(D78:H329)-1),EXP(D78:H329)-1)/COUNTA(H78:H329)),$A$4:$A$8))*NORMSINV($A$11)</f>
        <v>-2.5125642497697068E-2</v>
      </c>
      <c r="J77">
        <f t="shared" si="3"/>
        <v>0</v>
      </c>
      <c r="K77" s="2">
        <f t="shared" si="4"/>
        <v>-7.945425796784468E-2</v>
      </c>
      <c r="L77" s="137" cm="1">
        <f t="array" ref="L77">SQRT(MMULT(MMULT(TRANSPOSE($A$4:$A$8),MMULT(TRANSPOSE(EXP(D78:H329)-1),EXP(D78:H329)-1)/COUNTA(H78:H329)),$A$4:$A$8))*(-1/SQRT(2*PI())*EXP(-1*(NORMSINV($A$11))^2/2)/$A$11)</f>
        <v>-2.8785557150517362E-2</v>
      </c>
      <c r="M77" s="2">
        <f t="shared" si="5"/>
        <v>-9.1027924312581207E-2</v>
      </c>
      <c r="N77" s="130">
        <v>-6.3365294102897306E-3</v>
      </c>
    </row>
    <row r="78" spans="3:14" x14ac:dyDescent="0.2">
      <c r="C78" s="186">
        <v>43024</v>
      </c>
      <c r="D78" s="193">
        <v>1.7438082183878177E-2</v>
      </c>
      <c r="E78" s="193">
        <v>2.5810115469918869E-3</v>
      </c>
      <c r="F78" s="193">
        <v>1.259472336077415E-3</v>
      </c>
      <c r="G78" s="193">
        <v>1.5060897864782303E-2</v>
      </c>
      <c r="H78" s="193">
        <v>2.7102173464971929E-4</v>
      </c>
      <c r="I78" s="130" cm="1">
        <f t="array" ref="I78">SQRT(MMULT(MMULT(TRANSPOSE($A$4:$A$8),MMULT(TRANSPOSE(EXP(D79:H330)-1),EXP(D79:H330)-1)/COUNTA(H79:H330)),$A$4:$A$8))*NORMSINV($A$11)</f>
        <v>-2.5106277447764409E-2</v>
      </c>
      <c r="J78">
        <f t="shared" si="3"/>
        <v>0</v>
      </c>
      <c r="K78" s="2">
        <f t="shared" si="4"/>
        <v>-7.939302030305459E-2</v>
      </c>
      <c r="L78" s="137" cm="1">
        <f t="array" ref="L78">SQRT(MMULT(MMULT(TRANSPOSE($A$4:$A$8),MMULT(TRANSPOSE(EXP(D79:H330)-1),EXP(D79:H330)-1)/COUNTA(H79:H330)),$A$4:$A$8))*(-1/SQRT(2*PI())*EXP(-1*(NORMSINV($A$11))^2/2)/$A$11)</f>
        <v>-2.8763371299882486E-2</v>
      </c>
      <c r="M78" s="2">
        <f t="shared" si="5"/>
        <v>-9.0957766492746714E-2</v>
      </c>
      <c r="N78" s="130">
        <v>7.3763134793241002E-3</v>
      </c>
    </row>
    <row r="79" spans="3:14" x14ac:dyDescent="0.2">
      <c r="C79" s="186">
        <v>43021</v>
      </c>
      <c r="D79" s="193">
        <v>-1.4759020231393217E-3</v>
      </c>
      <c r="E79" s="193">
        <v>-5.7958091224226353E-3</v>
      </c>
      <c r="F79" s="193">
        <v>-3.0156651254808564E-3</v>
      </c>
      <c r="G79" s="193">
        <v>1.05620744816781E-2</v>
      </c>
      <c r="H79" s="193">
        <v>1.809812025414629E-3</v>
      </c>
      <c r="I79" s="130" cm="1">
        <f t="array" ref="I79">SQRT(MMULT(MMULT(TRANSPOSE($A$4:$A$8),MMULT(TRANSPOSE(EXP(D80:H331)-1),EXP(D80:H331)-1)/COUNTA(H80:H331)),$A$4:$A$8))*NORMSINV($A$11)</f>
        <v>-2.5106220388459808E-2</v>
      </c>
      <c r="J79">
        <f t="shared" si="3"/>
        <v>0</v>
      </c>
      <c r="K79" s="2">
        <f t="shared" si="4"/>
        <v>-7.9392839865690346E-2</v>
      </c>
      <c r="L79" s="137" cm="1">
        <f t="array" ref="L79">SQRT(MMULT(MMULT(TRANSPOSE($A$4:$A$8),MMULT(TRANSPOSE(EXP(D80:H331)-1),EXP(D80:H331)-1)/COUNTA(H80:H331)),$A$4:$A$8))*(-1/SQRT(2*PI())*EXP(-1*(NORMSINV($A$11))^2/2)/$A$11)</f>
        <v>-2.8763305929061674E-2</v>
      </c>
      <c r="M79" s="2">
        <f t="shared" si="5"/>
        <v>-9.0957559772060423E-2</v>
      </c>
      <c r="N79" s="130">
        <v>4.3290380021123983E-4</v>
      </c>
    </row>
    <row r="80" spans="3:14" x14ac:dyDescent="0.2">
      <c r="C80" s="186">
        <v>43020</v>
      </c>
      <c r="D80" s="193">
        <v>-1.9638006554550539E-3</v>
      </c>
      <c r="E80" s="193">
        <v>7.4976280166980406E-3</v>
      </c>
      <c r="F80" s="193">
        <v>1.0673634439768995E-2</v>
      </c>
      <c r="G80" s="193">
        <v>6.2125487270090155E-3</v>
      </c>
      <c r="H80" s="193">
        <v>9.0715651879890238E-3</v>
      </c>
      <c r="I80" s="130" cm="1">
        <f t="array" ref="I80">SQRT(MMULT(MMULT(TRANSPOSE($A$4:$A$8),MMULT(TRANSPOSE(EXP(D81:H332)-1),EXP(D81:H332)-1)/COUNTA(H81:H332)),$A$4:$A$8))*NORMSINV($A$11)</f>
        <v>-2.5179871880860186E-2</v>
      </c>
      <c r="J80">
        <f t="shared" si="3"/>
        <v>0</v>
      </c>
      <c r="K80" s="2">
        <f t="shared" si="4"/>
        <v>-7.9625746334746117E-2</v>
      </c>
      <c r="L80" s="137" cm="1">
        <f t="array" ref="L80">SQRT(MMULT(MMULT(TRANSPOSE($A$4:$A$8),MMULT(TRANSPOSE(EXP(D81:H332)-1),EXP(D81:H332)-1)/COUNTA(H81:H332)),$A$4:$A$8))*(-1/SQRT(2*PI())*EXP(-1*(NORMSINV($A$11))^2/2)/$A$11)</f>
        <v>-2.8847685830746032E-2</v>
      </c>
      <c r="M80" s="2">
        <f t="shared" si="5"/>
        <v>-9.1224392450124078E-2</v>
      </c>
      <c r="N80" s="130">
        <v>6.3278912010927193E-3</v>
      </c>
    </row>
    <row r="81" spans="3:14" x14ac:dyDescent="0.2">
      <c r="C81" s="186">
        <v>43019</v>
      </c>
      <c r="D81" s="193">
        <v>3.0887034983133471E-3</v>
      </c>
      <c r="E81" s="193">
        <v>6.7979380724142915E-3</v>
      </c>
      <c r="F81" s="193">
        <v>6.3032663650253477E-4</v>
      </c>
      <c r="G81" s="193">
        <v>-1.7387748334746866E-3</v>
      </c>
      <c r="H81" s="193">
        <v>-2.8201430831700717E-3</v>
      </c>
      <c r="I81" s="130" cm="1">
        <f t="array" ref="I81">SQRT(MMULT(MMULT(TRANSPOSE($A$4:$A$8),MMULT(TRANSPOSE(EXP(D82:H333)-1),EXP(D82:H333)-1)/COUNTA(H82:H333)),$A$4:$A$8))*NORMSINV($A$11)</f>
        <v>-2.5320025899110619E-2</v>
      </c>
      <c r="J81">
        <f t="shared" si="3"/>
        <v>0</v>
      </c>
      <c r="K81" s="2">
        <f t="shared" si="4"/>
        <v>-8.0068952255642298E-2</v>
      </c>
      <c r="L81" s="137" cm="1">
        <f t="array" ref="L81">SQRT(MMULT(MMULT(TRANSPOSE($A$4:$A$8),MMULT(TRANSPOSE(EXP(D82:H333)-1),EXP(D82:H333)-1)/COUNTA(H82:H333)),$A$4:$A$8))*(-1/SQRT(2*PI())*EXP(-1*(NORMSINV($A$11))^2/2)/$A$11)</f>
        <v>-2.9008255316783742E-2</v>
      </c>
      <c r="M81" s="2">
        <f t="shared" si="5"/>
        <v>-9.173215774872584E-2</v>
      </c>
      <c r="N81" s="130">
        <v>1.1983332073247897E-3</v>
      </c>
    </row>
    <row r="82" spans="3:14" x14ac:dyDescent="0.2">
      <c r="C82" s="186">
        <v>43018</v>
      </c>
      <c r="D82" s="193">
        <v>-4.9022645134064267E-4</v>
      </c>
      <c r="E82" s="193">
        <v>-4.7069273140122811E-3</v>
      </c>
      <c r="F82" s="193">
        <v>-8.7515924992704231E-4</v>
      </c>
      <c r="G82" s="193">
        <v>-1.0009005190396134E-2</v>
      </c>
      <c r="H82" s="193">
        <v>-6.3176059214133558E-3</v>
      </c>
      <c r="I82" s="130" cm="1">
        <f t="array" ref="I82">SQRT(MMULT(MMULT(TRANSPOSE($A$4:$A$8),MMULT(TRANSPOSE(EXP(D83:H334)-1),EXP(D83:H334)-1)/COUNTA(H83:H334)),$A$4:$A$8))*NORMSINV($A$11)</f>
        <v>-2.5365304632688511E-2</v>
      </c>
      <c r="J82">
        <f t="shared" si="3"/>
        <v>0</v>
      </c>
      <c r="K82" s="2">
        <f t="shared" si="4"/>
        <v>-8.0212136183316379E-2</v>
      </c>
      <c r="L82" s="137" cm="1">
        <f t="array" ref="L82">SQRT(MMULT(MMULT(TRANSPOSE($A$4:$A$8),MMULT(TRANSPOSE(EXP(D83:H334)-1),EXP(D83:H334)-1)/COUNTA(H83:H334)),$A$4:$A$8))*(-1/SQRT(2*PI())*EXP(-1*(NORMSINV($A$11))^2/2)/$A$11)</f>
        <v>-2.9060129555352126E-2</v>
      </c>
      <c r="M82" s="2">
        <f t="shared" si="5"/>
        <v>-9.1896198494488893E-2</v>
      </c>
      <c r="N82" s="130">
        <v>-4.4635046834119209E-3</v>
      </c>
    </row>
    <row r="83" spans="3:14" x14ac:dyDescent="0.2">
      <c r="C83" s="186">
        <v>43017</v>
      </c>
      <c r="D83" s="193">
        <v>1.1362116075707527E-2</v>
      </c>
      <c r="E83" s="193">
        <v>9.3147889059025293E-3</v>
      </c>
      <c r="F83" s="193">
        <v>1.1699517770999387E-2</v>
      </c>
      <c r="G83" s="193">
        <v>2.0665145424004897E-3</v>
      </c>
      <c r="H83" s="193">
        <v>5.6139208462939998E-3</v>
      </c>
      <c r="I83" s="130" cm="1">
        <f t="array" ref="I83">SQRT(MMULT(MMULT(TRANSPOSE($A$4:$A$8),MMULT(TRANSPOSE(EXP(D84:H335)-1),EXP(D84:H335)-1)/COUNTA(H84:H335)),$A$4:$A$8))*NORMSINV($A$11)</f>
        <v>-2.5390341830182298E-2</v>
      </c>
      <c r="J83">
        <f t="shared" si="3"/>
        <v>0</v>
      </c>
      <c r="K83" s="2">
        <f t="shared" si="4"/>
        <v>-8.0291310753624209E-2</v>
      </c>
      <c r="L83" s="137" cm="1">
        <f t="array" ref="L83">SQRT(MMULT(MMULT(TRANSPOSE($A$4:$A$8),MMULT(TRANSPOSE(EXP(D84:H335)-1),EXP(D84:H335)-1)/COUNTA(H84:H335)),$A$4:$A$8))*(-1/SQRT(2*PI())*EXP(-1*(NORMSINV($A$11))^2/2)/$A$11)</f>
        <v>-2.90888137841997E-2</v>
      </c>
      <c r="M83" s="2">
        <f t="shared" si="5"/>
        <v>-9.1986905990572729E-2</v>
      </c>
      <c r="N83" s="130">
        <v>8.0503602296327602E-3</v>
      </c>
    </row>
    <row r="84" spans="3:14" x14ac:dyDescent="0.2">
      <c r="C84" s="186">
        <v>43014</v>
      </c>
      <c r="D84" s="193">
        <v>2.847954100702895E-3</v>
      </c>
      <c r="E84" s="193">
        <v>1.2288524397140671E-2</v>
      </c>
      <c r="F84" s="193">
        <v>3.8223822450580082E-3</v>
      </c>
      <c r="G84" s="193">
        <v>2.1929025401465064E-2</v>
      </c>
      <c r="H84" s="193">
        <v>6.6818653376415913E-3</v>
      </c>
      <c r="I84" s="130" cm="1">
        <f t="array" ref="I84">SQRT(MMULT(MMULT(TRANSPOSE($A$4:$A$8),MMULT(TRANSPOSE(EXP(D85:H336)-1),EXP(D85:H336)-1)/COUNTA(H85:H336)),$A$4:$A$8))*NORMSINV($A$11)</f>
        <v>-2.5438728434914626E-2</v>
      </c>
      <c r="J84">
        <f t="shared" si="3"/>
        <v>0</v>
      </c>
      <c r="K84" s="2">
        <f t="shared" si="4"/>
        <v>-8.0444322632820642E-2</v>
      </c>
      <c r="L84" s="137" cm="1">
        <f t="array" ref="L84">SQRT(MMULT(MMULT(TRANSPOSE($A$4:$A$8),MMULT(TRANSPOSE(EXP(D85:H336)-1),EXP(D85:H336)-1)/COUNTA(H85:H336)),$A$4:$A$8))*(-1/SQRT(2*PI())*EXP(-1*(NORMSINV($A$11))^2/2)/$A$11)</f>
        <v>-2.914424860048229E-2</v>
      </c>
      <c r="M84" s="2">
        <f t="shared" si="5"/>
        <v>-9.2162206271698702E-2</v>
      </c>
      <c r="N84" s="130">
        <v>9.5843042578780246E-3</v>
      </c>
    </row>
    <row r="85" spans="3:14" x14ac:dyDescent="0.2">
      <c r="C85" s="186">
        <v>43013</v>
      </c>
      <c r="D85" s="193">
        <v>3.4284084787628696E-3</v>
      </c>
      <c r="E85" s="193">
        <v>6.8858798392370992E-3</v>
      </c>
      <c r="F85" s="193">
        <v>8.0529255873494944E-3</v>
      </c>
      <c r="G85" s="193">
        <v>4.3548725402010234E-2</v>
      </c>
      <c r="H85" s="193">
        <v>-1.3167801474585494E-2</v>
      </c>
      <c r="I85" s="130" cm="1">
        <f t="array" ref="I85">SQRT(MMULT(MMULT(TRANSPOSE($A$4:$A$8),MMULT(TRANSPOSE(EXP(D86:H337)-1),EXP(D86:H337)-1)/COUNTA(H86:H337)),$A$4:$A$8))*NORMSINV($A$11)</f>
        <v>-2.5417677874899611E-2</v>
      </c>
      <c r="J85">
        <f t="shared" si="3"/>
        <v>0</v>
      </c>
      <c r="K85" s="2">
        <f t="shared" si="4"/>
        <v>-8.0377754917151129E-2</v>
      </c>
      <c r="L85" s="137" cm="1">
        <f t="array" ref="L85">SQRT(MMULT(MMULT(TRANSPOSE($A$4:$A$8),MMULT(TRANSPOSE(EXP(D86:H337)-1),EXP(D86:H337)-1)/COUNTA(H86:H337)),$A$4:$A$8))*(-1/SQRT(2*PI())*EXP(-1*(NORMSINV($A$11))^2/2)/$A$11)</f>
        <v>-2.9120131720748045E-2</v>
      </c>
      <c r="M85" s="2">
        <f t="shared" si="5"/>
        <v>-9.2085942001682131E-2</v>
      </c>
      <c r="N85" s="130">
        <v>9.9717547694099448E-3</v>
      </c>
    </row>
    <row r="86" spans="3:14" x14ac:dyDescent="0.2">
      <c r="C86" s="186">
        <v>43012</v>
      </c>
      <c r="D86" s="193">
        <v>-1.0295593338759871E-2</v>
      </c>
      <c r="E86" s="193">
        <v>4.8852541002600992E-3</v>
      </c>
      <c r="F86" s="193">
        <v>1.9724526538230269E-3</v>
      </c>
      <c r="G86" s="193">
        <v>2.5130483112839098E-2</v>
      </c>
      <c r="H86" s="193">
        <v>-5.5011671149850249E-4</v>
      </c>
      <c r="I86" s="130" cm="1">
        <f t="array" ref="I86">SQRT(MMULT(MMULT(TRANSPOSE($A$4:$A$8),MMULT(TRANSPOSE(EXP(D87:H338)-1),EXP(D87:H338)-1)/COUNTA(H87:H338)),$A$4:$A$8))*NORMSINV($A$11)</f>
        <v>-2.5414260519448565E-2</v>
      </c>
      <c r="J86">
        <f t="shared" si="3"/>
        <v>0</v>
      </c>
      <c r="K86" s="2">
        <f t="shared" si="4"/>
        <v>-8.0366948290351431E-2</v>
      </c>
      <c r="L86" s="137" cm="1">
        <f t="array" ref="L86">SQRT(MMULT(MMULT(TRANSPOSE($A$4:$A$8),MMULT(TRANSPOSE(EXP(D87:H338)-1),EXP(D87:H338)-1)/COUNTA(H87:H338)),$A$4:$A$8))*(-1/SQRT(2*PI())*EXP(-1*(NORMSINV($A$11))^2/2)/$A$11)</f>
        <v>-2.9116216577855729E-2</v>
      </c>
      <c r="M86" s="2">
        <f t="shared" si="5"/>
        <v>-9.2073561232777393E-2</v>
      </c>
      <c r="N86" s="130">
        <v>4.3055561252931416E-3</v>
      </c>
    </row>
    <row r="87" spans="3:14" x14ac:dyDescent="0.2">
      <c r="C87" s="186">
        <v>43011</v>
      </c>
      <c r="D87" s="193">
        <v>2.4449452871139689E-3</v>
      </c>
      <c r="E87" s="193">
        <v>-4.0830370732801964E-3</v>
      </c>
      <c r="F87" s="193">
        <v>-6.6035963365788158E-3</v>
      </c>
      <c r="G87" s="193">
        <v>1.0338795857788186E-2</v>
      </c>
      <c r="H87" s="193">
        <v>1.9049929205826584E-3</v>
      </c>
      <c r="I87" s="130" cm="1">
        <f t="array" ref="I87">SQRT(MMULT(MMULT(TRANSPOSE($A$4:$A$8),MMULT(TRANSPOSE(EXP(D88:H339)-1),EXP(D88:H339)-1)/COUNTA(H88:H339)),$A$4:$A$8))*NORMSINV($A$11)</f>
        <v>-2.5506984861544912E-2</v>
      </c>
      <c r="J87">
        <f t="shared" si="3"/>
        <v>0</v>
      </c>
      <c r="K87" s="2">
        <f t="shared" si="4"/>
        <v>-8.0660168405916527E-2</v>
      </c>
      <c r="L87" s="137" cm="1">
        <f t="array" ref="L87">SQRT(MMULT(MMULT(TRANSPOSE($A$4:$A$8),MMULT(TRANSPOSE(EXP(D88:H339)-1),EXP(D88:H339)-1)/COUNTA(H88:H339)),$A$4:$A$8))*(-1/SQRT(2*PI())*EXP(-1*(NORMSINV($A$11))^2/2)/$A$11)</f>
        <v>-2.9222447566731063E-2</v>
      </c>
      <c r="M87" s="2">
        <f t="shared" si="5"/>
        <v>-9.240949311571546E-2</v>
      </c>
      <c r="N87" s="130">
        <v>8.1812354538650096E-4</v>
      </c>
    </row>
    <row r="88" spans="3:14" x14ac:dyDescent="0.2">
      <c r="C88" s="186">
        <v>43010</v>
      </c>
      <c r="D88" s="193">
        <v>-5.3909959029475683E-3</v>
      </c>
      <c r="E88" s="193">
        <v>-5.6270206339096131E-3</v>
      </c>
      <c r="F88" s="193">
        <v>-1.7681518677585622E-3</v>
      </c>
      <c r="G88" s="193">
        <v>-2.7600378278080605E-2</v>
      </c>
      <c r="H88" s="193">
        <v>5.26797558073803E-3</v>
      </c>
      <c r="I88" s="130" cm="1">
        <f t="array" ref="I88">SQRT(MMULT(MMULT(TRANSPOSE($A$4:$A$8),MMULT(TRANSPOSE(EXP(D89:H340)-1),EXP(D89:H340)-1)/COUNTA(H89:H340)),$A$4:$A$8))*NORMSINV($A$11)</f>
        <v>-2.5536207461320248E-2</v>
      </c>
      <c r="J88">
        <f t="shared" si="3"/>
        <v>0</v>
      </c>
      <c r="K88" s="2">
        <f t="shared" si="4"/>
        <v>-8.0752578380358112E-2</v>
      </c>
      <c r="L88" s="137" cm="1">
        <f t="array" ref="L88">SQRT(MMULT(MMULT(TRANSPOSE($A$4:$A$8),MMULT(TRANSPOSE(EXP(D89:H340)-1),EXP(D89:H340)-1)/COUNTA(H89:H340)),$A$4:$A$8))*(-1/SQRT(2*PI())*EXP(-1*(NORMSINV($A$11))^2/2)/$A$11)</f>
        <v>-2.9255926862474316E-2</v>
      </c>
      <c r="M88" s="2">
        <f t="shared" si="5"/>
        <v>-9.2515363944722526E-2</v>
      </c>
      <c r="N88" s="130">
        <v>-6.9390782092027745E-3</v>
      </c>
    </row>
    <row r="89" spans="3:14" x14ac:dyDescent="0.2">
      <c r="C89" s="186">
        <v>43007</v>
      </c>
      <c r="D89" s="193">
        <v>-4.2148387816185219E-3</v>
      </c>
      <c r="E89" s="193">
        <v>-4.5176070728730495E-3</v>
      </c>
      <c r="F89" s="193">
        <v>-1.3218952753540076E-3</v>
      </c>
      <c r="G89" s="193">
        <v>-6.0891502300273624E-3</v>
      </c>
      <c r="H89" s="193">
        <v>-8.6900371699633119E-3</v>
      </c>
      <c r="I89" s="130" cm="1">
        <f t="array" ref="I89">SQRT(MMULT(MMULT(TRANSPOSE($A$4:$A$8),MMULT(TRANSPOSE(EXP(D90:H341)-1),EXP(D90:H341)-1)/COUNTA(H90:H341)),$A$4:$A$8))*NORMSINV($A$11)</f>
        <v>-2.5629505389579001E-2</v>
      </c>
      <c r="J89">
        <f t="shared" si="3"/>
        <v>0</v>
      </c>
      <c r="K89" s="2">
        <f t="shared" si="4"/>
        <v>-8.1047612334630759E-2</v>
      </c>
      <c r="L89" s="137" cm="1">
        <f t="array" ref="L89">SQRT(MMULT(MMULT(TRANSPOSE($A$4:$A$8),MMULT(TRANSPOSE(EXP(D90:H341)-1),EXP(D90:H341)-1)/COUNTA(H90:H341)),$A$4:$A$8))*(-1/SQRT(2*PI())*EXP(-1*(NORMSINV($A$11))^2/2)/$A$11)</f>
        <v>-2.9362814988665054E-2</v>
      </c>
      <c r="M89" s="2">
        <f t="shared" si="5"/>
        <v>-9.2853373878312745E-2</v>
      </c>
      <c r="N89" s="130">
        <v>-4.9514891333046641E-3</v>
      </c>
    </row>
    <row r="90" spans="3:14" x14ac:dyDescent="0.2">
      <c r="C90" s="186">
        <v>43006</v>
      </c>
      <c r="D90" s="193">
        <v>-6.8205535554842055E-3</v>
      </c>
      <c r="E90" s="193">
        <v>5.1569058152723867E-3</v>
      </c>
      <c r="F90" s="193">
        <v>-3.710943577670698E-4</v>
      </c>
      <c r="G90" s="193">
        <v>-7.6456679568949878E-3</v>
      </c>
      <c r="H90" s="193">
        <v>-4.2194389064086941E-4</v>
      </c>
      <c r="I90" s="130" cm="1">
        <f t="array" ref="I90">SQRT(MMULT(MMULT(TRANSPOSE($A$4:$A$8),MMULT(TRANSPOSE(EXP(D91:H342)-1),EXP(D91:H342)-1)/COUNTA(H91:H342)),$A$4:$A$8))*NORMSINV($A$11)</f>
        <v>-2.5628807480907193E-2</v>
      </c>
      <c r="J90">
        <f t="shared" si="3"/>
        <v>0</v>
      </c>
      <c r="K90" s="2">
        <f t="shared" si="4"/>
        <v>-8.1045405353629058E-2</v>
      </c>
      <c r="L90" s="137" cm="1">
        <f t="array" ref="L90">SQRT(MMULT(MMULT(TRANSPOSE($A$4:$A$8),MMULT(TRANSPOSE(EXP(D91:H342)-1),EXP(D91:H342)-1)/COUNTA(H91:H342)),$A$4:$A$8))*(-1/SQRT(2*PI())*EXP(-1*(NORMSINV($A$11))^2/2)/$A$11)</f>
        <v>-2.9362015419461599E-2</v>
      </c>
      <c r="M90" s="2">
        <f t="shared" si="5"/>
        <v>-9.2850845418482902E-2</v>
      </c>
      <c r="N90" s="130">
        <v>-2.0073030824352919E-3</v>
      </c>
    </row>
    <row r="91" spans="3:14" x14ac:dyDescent="0.2">
      <c r="C91" s="186">
        <v>43005</v>
      </c>
      <c r="D91" s="193">
        <v>7.5418280286018045E-3</v>
      </c>
      <c r="E91" s="193">
        <v>1.3437332251340988E-2</v>
      </c>
      <c r="F91" s="193">
        <v>8.4706552775571948E-3</v>
      </c>
      <c r="G91" s="193">
        <v>1.4784715567990686E-2</v>
      </c>
      <c r="H91" s="193">
        <v>-1.8949796848757194E-2</v>
      </c>
      <c r="I91" s="130" cm="1">
        <f t="array" ref="I91">SQRT(MMULT(MMULT(TRANSPOSE($A$4:$A$8),MMULT(TRANSPOSE(EXP(D92:H343)-1),EXP(D92:H343)-1)/COUNTA(H92:H343)),$A$4:$A$8))*NORMSINV($A$11)</f>
        <v>-2.5721050300590076E-2</v>
      </c>
      <c r="J91">
        <f t="shared" si="3"/>
        <v>0</v>
      </c>
      <c r="K91" s="2">
        <f t="shared" si="4"/>
        <v>-8.1337102761623176E-2</v>
      </c>
      <c r="L91" s="137" cm="1">
        <f t="array" ref="L91">SQRT(MMULT(MMULT(TRANSPOSE($A$4:$A$8),MMULT(TRANSPOSE(EXP(D92:H343)-1),EXP(D92:H343)-1)/COUNTA(H92:H343)),$A$4:$A$8))*(-1/SQRT(2*PI())*EXP(-1*(NORMSINV($A$11))^2/2)/$A$11)</f>
        <v>-2.9467694745192268E-2</v>
      </c>
      <c r="M91" s="2">
        <f t="shared" si="5"/>
        <v>-9.3185032789382657E-2</v>
      </c>
      <c r="N91" s="130">
        <v>5.1456325698275695E-3</v>
      </c>
    </row>
    <row r="92" spans="3:14" x14ac:dyDescent="0.2">
      <c r="C92" s="186">
        <v>43004</v>
      </c>
      <c r="D92" s="193">
        <v>2.2232895507020907E-2</v>
      </c>
      <c r="E92" s="193">
        <v>3.9087102340122784E-3</v>
      </c>
      <c r="F92" s="193">
        <v>5.1757550844902384E-3</v>
      </c>
      <c r="G92" s="193">
        <v>9.8135528056609196E-3</v>
      </c>
      <c r="H92" s="193">
        <v>4.4205636430514009E-3</v>
      </c>
      <c r="I92" s="130" cm="1">
        <f t="array" ref="I92">SQRT(MMULT(MMULT(TRANSPOSE($A$4:$A$8),MMULT(TRANSPOSE(EXP(D93:H344)-1),EXP(D93:H344)-1)/COUNTA(H93:H344)),$A$4:$A$8))*NORMSINV($A$11)</f>
        <v>-2.5715438885462429E-2</v>
      </c>
      <c r="J92">
        <f t="shared" si="3"/>
        <v>0</v>
      </c>
      <c r="K92" s="2">
        <f t="shared" si="4"/>
        <v>-8.1319357908923098E-2</v>
      </c>
      <c r="L92" s="137" cm="1">
        <f t="array" ref="L92">SQRT(MMULT(MMULT(TRANSPOSE($A$4:$A$8),MMULT(TRANSPOSE(EXP(D93:H344)-1),EXP(D93:H344)-1)/COUNTA(H93:H344)),$A$4:$A$8))*(-1/SQRT(2*PI())*EXP(-1*(NORMSINV($A$11))^2/2)/$A$11)</f>
        <v>-2.9461265945973824E-2</v>
      </c>
      <c r="M92" s="2">
        <f t="shared" si="5"/>
        <v>-9.3164703141232458E-2</v>
      </c>
      <c r="N92" s="130">
        <v>9.1759264390288732E-3</v>
      </c>
    </row>
    <row r="93" spans="3:14" x14ac:dyDescent="0.2">
      <c r="C93" s="186">
        <v>43003</v>
      </c>
      <c r="D93" s="193">
        <v>-1.0086745965022204E-2</v>
      </c>
      <c r="E93" s="193">
        <v>-1.7385144954045535E-2</v>
      </c>
      <c r="F93" s="193">
        <v>-1.68011716361301E-2</v>
      </c>
      <c r="G93" s="193">
        <v>-4.9335412105252781E-2</v>
      </c>
      <c r="H93" s="193">
        <v>3.9647470369885305E-3</v>
      </c>
      <c r="I93" s="130" cm="1">
        <f t="array" ref="I93">SQRT(MMULT(MMULT(TRANSPOSE($A$4:$A$8),MMULT(TRANSPOSE(EXP(D94:H345)-1),EXP(D94:H345)-1)/COUNTA(H94:H345)),$A$4:$A$8))*NORMSINV($A$11)</f>
        <v>-2.5619773550975476E-2</v>
      </c>
      <c r="J93">
        <f t="shared" si="3"/>
        <v>0</v>
      </c>
      <c r="K93" s="2">
        <f t="shared" si="4"/>
        <v>-8.1016837558822469E-2</v>
      </c>
      <c r="L93" s="137" cm="1">
        <f t="array" ref="L93">SQRT(MMULT(MMULT(TRANSPOSE($A$4:$A$8),MMULT(TRANSPOSE(EXP(D94:H345)-1),EXP(D94:H345)-1)/COUNTA(H94:H345)),$A$4:$A$8))*(-1/SQRT(2*PI())*EXP(-1*(NORMSINV($A$11))^2/2)/$A$11)</f>
        <v>-2.9351665566463129E-2</v>
      </c>
      <c r="M93" s="2">
        <f t="shared" si="5"/>
        <v>-9.2818116309559814E-2</v>
      </c>
      <c r="N93" s="130">
        <v>-1.7619466500033668E-2</v>
      </c>
    </row>
    <row r="94" spans="3:14" x14ac:dyDescent="0.2">
      <c r="C94" s="186">
        <v>43000</v>
      </c>
      <c r="D94" s="193">
        <v>-2.4671841598895072E-2</v>
      </c>
      <c r="E94" s="193">
        <v>-2.4794006656858342E-2</v>
      </c>
      <c r="F94" s="193">
        <v>-1.2153134390656989E-2</v>
      </c>
      <c r="G94" s="193">
        <v>-2.244841577513014E-2</v>
      </c>
      <c r="H94" s="193">
        <v>-1.9171654668393757E-2</v>
      </c>
      <c r="I94" s="130" cm="1">
        <f t="array" ref="I94">SQRT(MMULT(MMULT(TRANSPOSE($A$4:$A$8),MMULT(TRANSPOSE(EXP(D95:H346)-1),EXP(D95:H346)-1)/COUNTA(H95:H346)),$A$4:$A$8))*NORMSINV($A$11)</f>
        <v>-2.5486791292896778E-2</v>
      </c>
      <c r="J94">
        <f t="shared" si="3"/>
        <v>0</v>
      </c>
      <c r="K94" s="2">
        <f t="shared" si="4"/>
        <v>-8.059631073490145E-2</v>
      </c>
      <c r="L94" s="137" cm="1">
        <f t="array" ref="L94">SQRT(MMULT(MMULT(TRANSPOSE($A$4:$A$8),MMULT(TRANSPOSE(EXP(D95:H346)-1),EXP(D95:H346)-1)/COUNTA(H95:H346)),$A$4:$A$8))*(-1/SQRT(2*PI())*EXP(-1*(NORMSINV($A$11))^2/2)/$A$11)</f>
        <v>-2.9199312511599757E-2</v>
      </c>
      <c r="M94" s="2">
        <f t="shared" si="5"/>
        <v>-9.2336333647706964E-2</v>
      </c>
      <c r="N94" s="130">
        <v>-2.0425218967609161E-2</v>
      </c>
    </row>
    <row r="95" spans="3:14" x14ac:dyDescent="0.2">
      <c r="C95" s="186">
        <v>42999</v>
      </c>
      <c r="D95" s="193">
        <v>-1.5986330277132595E-2</v>
      </c>
      <c r="E95" s="193">
        <v>-7.4998787557091209E-3</v>
      </c>
      <c r="F95" s="193">
        <v>-8.4543680008380313E-3</v>
      </c>
      <c r="G95" s="193">
        <v>1.8808212560259011E-2</v>
      </c>
      <c r="H95" s="193">
        <v>-1.7485612539737537E-2</v>
      </c>
      <c r="I95" s="130" cm="1">
        <f t="array" ref="I95">SQRT(MMULT(MMULT(TRANSPOSE($A$4:$A$8),MMULT(TRANSPOSE(EXP(D96:H347)-1),EXP(D96:H347)-1)/COUNTA(H96:H347)),$A$4:$A$8))*NORMSINV($A$11)</f>
        <v>-2.553277470130827E-2</v>
      </c>
      <c r="J95">
        <f t="shared" si="3"/>
        <v>0</v>
      </c>
      <c r="K95" s="2">
        <f t="shared" si="4"/>
        <v>-8.0741723040059513E-2</v>
      </c>
      <c r="L95" s="137" cm="1">
        <f t="array" ref="L95">SQRT(MMULT(MMULT(TRANSPOSE($A$4:$A$8),MMULT(TRANSPOSE(EXP(D96:H347)-1),EXP(D96:H347)-1)/COUNTA(H96:H347)),$A$4:$A$8))*(-1/SQRT(2*PI())*EXP(-1*(NORMSINV($A$11))^2/2)/$A$11)</f>
        <v>-2.9251994071123093E-2</v>
      </c>
      <c r="M95" s="2">
        <f t="shared" si="5"/>
        <v>-9.2502927366490448E-2</v>
      </c>
      <c r="N95" s="130">
        <v>-6.0194415046619888E-3</v>
      </c>
    </row>
    <row r="96" spans="3:14" x14ac:dyDescent="0.2">
      <c r="C96" s="186">
        <v>42998</v>
      </c>
      <c r="D96" s="193">
        <v>-1.5385076548115646E-2</v>
      </c>
      <c r="E96" s="193">
        <v>4.9629688391992881E-3</v>
      </c>
      <c r="F96" s="193">
        <v>-5.1351873218250218E-3</v>
      </c>
      <c r="G96" s="193">
        <v>5.9881344528288111E-4</v>
      </c>
      <c r="H96" s="193">
        <v>3.9543619459524778E-3</v>
      </c>
      <c r="I96" s="130" cm="1">
        <f t="array" ref="I96">SQRT(MMULT(MMULT(TRANSPOSE($A$4:$A$8),MMULT(TRANSPOSE(EXP(D97:H348)-1),EXP(D97:H348)-1)/COUNTA(H97:H348)),$A$4:$A$8))*NORMSINV($A$11)</f>
        <v>-2.5531049586745888E-2</v>
      </c>
      <c r="J96">
        <f t="shared" si="3"/>
        <v>0</v>
      </c>
      <c r="K96" s="2">
        <f t="shared" si="4"/>
        <v>-8.0736267748817661E-2</v>
      </c>
      <c r="L96" s="137" cm="1">
        <f t="array" ref="L96">SQRT(MMULT(MMULT(TRANSPOSE($A$4:$A$8),MMULT(TRANSPOSE(EXP(D97:H348)-1),EXP(D97:H348)-1)/COUNTA(H97:H348)),$A$4:$A$8))*(-1/SQRT(2*PI())*EXP(-1*(NORMSINV($A$11))^2/2)/$A$11)</f>
        <v>-2.9250017668576128E-2</v>
      </c>
      <c r="M96" s="2">
        <f t="shared" si="5"/>
        <v>-9.2496677432868685E-2</v>
      </c>
      <c r="N96" s="130">
        <v>-2.1705734743991175E-3</v>
      </c>
    </row>
    <row r="97" spans="3:14" x14ac:dyDescent="0.2">
      <c r="C97" s="186">
        <v>42997</v>
      </c>
      <c r="D97" s="193">
        <v>1.6908425800474869E-3</v>
      </c>
      <c r="E97" s="193">
        <v>-3.1416793519947941E-3</v>
      </c>
      <c r="F97" s="193">
        <v>5.0315297227825628E-3</v>
      </c>
      <c r="G97" s="193">
        <v>7.0380562578231465E-3</v>
      </c>
      <c r="H97" s="193">
        <v>1.2203347049704098E-2</v>
      </c>
      <c r="I97" s="130" cm="1">
        <f t="array" ref="I97">SQRT(MMULT(MMULT(TRANSPOSE($A$4:$A$8),MMULT(TRANSPOSE(EXP(D98:H349)-1),EXP(D98:H349)-1)/COUNTA(H98:H349)),$A$4:$A$8))*NORMSINV($A$11)</f>
        <v>-2.5594470559518349E-2</v>
      </c>
      <c r="J97">
        <f t="shared" si="3"/>
        <v>0</v>
      </c>
      <c r="K97" s="2">
        <f t="shared" si="4"/>
        <v>-8.0936822474202155E-2</v>
      </c>
      <c r="L97" s="137" cm="1">
        <f t="array" ref="L97">SQRT(MMULT(MMULT(TRANSPOSE($A$4:$A$8),MMULT(TRANSPOSE(EXP(D98:H349)-1),EXP(D98:H349)-1)/COUNTA(H98:H349)),$A$4:$A$8))*(-1/SQRT(2*PI())*EXP(-1*(NORMSINV($A$11))^2/2)/$A$11)</f>
        <v>-2.9322676826902146E-2</v>
      </c>
      <c r="M97" s="2">
        <f t="shared" si="5"/>
        <v>-9.2726445866049681E-2</v>
      </c>
      <c r="N97" s="130">
        <v>4.5881451664813687E-3</v>
      </c>
    </row>
    <row r="98" spans="3:14" x14ac:dyDescent="0.2">
      <c r="C98" s="186">
        <v>42996</v>
      </c>
      <c r="D98" s="193">
        <v>-6.7419836367068695E-3</v>
      </c>
      <c r="E98" s="193">
        <v>-1.199588006461662E-2</v>
      </c>
      <c r="F98" s="193">
        <v>-1.1385669981402362E-3</v>
      </c>
      <c r="G98" s="193">
        <v>1.3226671259860708E-2</v>
      </c>
      <c r="H98" s="193">
        <v>-4.3216367050334203E-4</v>
      </c>
      <c r="I98" s="130" cm="1">
        <f t="array" ref="I98">SQRT(MMULT(MMULT(TRANSPOSE($A$4:$A$8),MMULT(TRANSPOSE(EXP(D99:H350)-1),EXP(D99:H350)-1)/COUNTA(H99:H350)),$A$4:$A$8))*NORMSINV($A$11)</f>
        <v>-2.5607569908669661E-2</v>
      </c>
      <c r="J98">
        <f t="shared" si="3"/>
        <v>0</v>
      </c>
      <c r="K98" s="2">
        <f t="shared" si="4"/>
        <v>-8.0978246253386094E-2</v>
      </c>
      <c r="L98" s="137" cm="1">
        <f t="array" ref="L98">SQRT(MMULT(MMULT(TRANSPOSE($A$4:$A$8),MMULT(TRANSPOSE(EXP(D99:H350)-1),EXP(D99:H350)-1)/COUNTA(H99:H350)),$A$4:$A$8))*(-1/SQRT(2*PI())*EXP(-1*(NORMSINV($A$11))^2/2)/$A$11)</f>
        <v>-2.9337684286459217E-2</v>
      </c>
      <c r="M98" s="2">
        <f t="shared" si="5"/>
        <v>-9.2773903620142886E-2</v>
      </c>
      <c r="N98" s="130">
        <v>-1.3797965118690148E-3</v>
      </c>
    </row>
    <row r="99" spans="3:14" x14ac:dyDescent="0.2">
      <c r="C99" s="186">
        <v>42993</v>
      </c>
      <c r="D99" s="193">
        <v>2.6650966749208391E-2</v>
      </c>
      <c r="E99" s="193">
        <v>1.1115351645099305E-2</v>
      </c>
      <c r="F99" s="193">
        <v>2.3788864413222716E-2</v>
      </c>
      <c r="G99" s="193">
        <v>1.505859828026739E-2</v>
      </c>
      <c r="H99" s="193">
        <v>1.3595162415964066E-2</v>
      </c>
      <c r="I99" s="130" cm="1">
        <f t="array" ref="I99">SQRT(MMULT(MMULT(TRANSPOSE($A$4:$A$8),MMULT(TRANSPOSE(EXP(D100:H351)-1),EXP(D100:H351)-1)/COUNTA(H100:H351)),$A$4:$A$8))*NORMSINV($A$11)</f>
        <v>-2.5502208032067791E-2</v>
      </c>
      <c r="J99">
        <f t="shared" si="3"/>
        <v>0</v>
      </c>
      <c r="K99" s="2">
        <f t="shared" si="4"/>
        <v>-8.0645062744774593E-2</v>
      </c>
      <c r="L99" s="137" cm="1">
        <f t="array" ref="L99">SQRT(MMULT(MMULT(TRANSPOSE($A$4:$A$8),MMULT(TRANSPOSE(EXP(D100:H351)-1),EXP(D100:H351)-1)/COUNTA(H100:H351)),$A$4:$A$8))*(-1/SQRT(2*PI())*EXP(-1*(NORMSINV($A$11))^2/2)/$A$11)</f>
        <v>-2.9216974922681285E-2</v>
      </c>
      <c r="M99" s="2">
        <f t="shared" si="5"/>
        <v>-9.23921870956948E-2</v>
      </c>
      <c r="N99" s="130">
        <v>1.8224252036103193E-2</v>
      </c>
    </row>
    <row r="100" spans="3:14" x14ac:dyDescent="0.2">
      <c r="C100" s="186">
        <v>42992</v>
      </c>
      <c r="D100" s="193">
        <v>-2.5121130598534632E-3</v>
      </c>
      <c r="E100" s="193">
        <v>-1.3141013477188258E-3</v>
      </c>
      <c r="F100" s="193">
        <v>2.387902376299311E-4</v>
      </c>
      <c r="G100" s="193">
        <v>5.9123464753048046E-4</v>
      </c>
      <c r="H100" s="193">
        <v>6.1062730014066618E-3</v>
      </c>
      <c r="I100" s="130" cm="1">
        <f t="array" ref="I100">SQRT(MMULT(MMULT(TRANSPOSE($A$4:$A$8),MMULT(TRANSPOSE(EXP(D101:H352)-1),EXP(D101:H352)-1)/COUNTA(H101:H352)),$A$4:$A$8))*NORMSINV($A$11)</f>
        <v>-2.5524979226973703E-2</v>
      </c>
      <c r="J100">
        <f t="shared" si="3"/>
        <v>0</v>
      </c>
      <c r="K100" s="2">
        <f t="shared" si="4"/>
        <v>-8.071707158572089E-2</v>
      </c>
      <c r="L100" s="137" cm="1">
        <f t="array" ref="L100">SQRT(MMULT(MMULT(TRANSPOSE($A$4:$A$8),MMULT(TRANSPOSE(EXP(D101:H352)-1),EXP(D101:H352)-1)/COUNTA(H101:H352)),$A$4:$A$8))*(-1/SQRT(2*PI())*EXP(-1*(NORMSINV($A$11))^2/2)/$A$11)</f>
        <v>-2.9243063072761814E-2</v>
      </c>
      <c r="M100" s="2">
        <f t="shared" si="5"/>
        <v>-9.2474685069889567E-2</v>
      </c>
      <c r="N100" s="130">
        <v>6.2659677276850434E-4</v>
      </c>
    </row>
    <row r="101" spans="3:14" x14ac:dyDescent="0.2">
      <c r="C101" s="186">
        <v>42991</v>
      </c>
      <c r="D101" s="193">
        <v>-7.8901046442928328E-3</v>
      </c>
      <c r="E101" s="193">
        <v>1.6833900213932312E-2</v>
      </c>
      <c r="F101" s="193">
        <v>6.7324412318724774E-3</v>
      </c>
      <c r="G101" s="193">
        <v>-8.5284530887774178E-3</v>
      </c>
      <c r="H101" s="193">
        <v>8.832179699233256E-5</v>
      </c>
      <c r="I101" s="130" cm="1">
        <f t="array" ref="I101">SQRT(MMULT(MMULT(TRANSPOSE($A$4:$A$8),MMULT(TRANSPOSE(EXP(D102:H353)-1),EXP(D102:H353)-1)/COUNTA(H102:H353)),$A$4:$A$8))*NORMSINV($A$11)</f>
        <v>-2.5545761145459495E-2</v>
      </c>
      <c r="J101">
        <f t="shared" si="3"/>
        <v>0</v>
      </c>
      <c r="K101" s="2">
        <f t="shared" si="4"/>
        <v>-8.0782789782283954E-2</v>
      </c>
      <c r="L101" s="137" cm="1">
        <f t="array" ref="L101">SQRT(MMULT(MMULT(TRANSPOSE($A$4:$A$8),MMULT(TRANSPOSE(EXP(D102:H353)-1),EXP(D102:H353)-1)/COUNTA(H102:H353)),$A$4:$A$8))*(-1/SQRT(2*PI())*EXP(-1*(NORMSINV($A$11))^2/2)/$A$11)</f>
        <v>-2.9266872179427444E-2</v>
      </c>
      <c r="M101" s="2">
        <f t="shared" si="5"/>
        <v>-9.254997607600686E-2</v>
      </c>
      <c r="N101" s="130">
        <v>1.4937242042280291E-3</v>
      </c>
    </row>
    <row r="102" spans="3:14" x14ac:dyDescent="0.2">
      <c r="C102" s="186">
        <v>42990</v>
      </c>
      <c r="D102" s="193">
        <v>1.2854654473625455E-2</v>
      </c>
      <c r="E102" s="193">
        <v>2.1538253723815116E-2</v>
      </c>
      <c r="F102" s="193">
        <v>1.5754690790551206E-2</v>
      </c>
      <c r="G102" s="193">
        <v>3.5414416130589946E-2</v>
      </c>
      <c r="H102" s="193">
        <v>1.170509753972849E-2</v>
      </c>
      <c r="I102" s="130" cm="1">
        <f t="array" ref="I102">SQRT(MMULT(MMULT(TRANSPOSE($A$4:$A$8),MMULT(TRANSPOSE(EXP(D103:H354)-1),EXP(D103:H354)-1)/COUNTA(H103:H354)),$A$4:$A$8))*NORMSINV($A$11)</f>
        <v>-2.5611922839176682E-2</v>
      </c>
      <c r="J102">
        <f t="shared" si="3"/>
        <v>0</v>
      </c>
      <c r="K102" s="2">
        <f t="shared" si="4"/>
        <v>-8.0992011428284716E-2</v>
      </c>
      <c r="L102" s="137" cm="1">
        <f t="array" ref="L102">SQRT(MMULT(MMULT(TRANSPOSE($A$4:$A$8),MMULT(TRANSPOSE(EXP(D103:H354)-1),EXP(D103:H354)-1)/COUNTA(H103:H354)),$A$4:$A$8))*(-1/SQRT(2*PI())*EXP(-1*(NORMSINV($A$11))^2/2)/$A$11)</f>
        <v>-2.9342671284498911E-2</v>
      </c>
      <c r="M102" s="2">
        <f t="shared" si="5"/>
        <v>-9.2789673892635122E-2</v>
      </c>
      <c r="N102" s="130">
        <v>1.9682360528873996E-2</v>
      </c>
    </row>
    <row r="103" spans="3:14" x14ac:dyDescent="0.2">
      <c r="C103" s="186">
        <v>42989</v>
      </c>
      <c r="D103" s="193">
        <v>1.2726457628534615E-2</v>
      </c>
      <c r="E103" s="193">
        <v>7.2042854405155706E-3</v>
      </c>
      <c r="F103" s="193">
        <v>5.2839258477194147E-3</v>
      </c>
      <c r="G103" s="193">
        <v>2.4505444859346952E-2</v>
      </c>
      <c r="H103" s="193">
        <v>7.1068996636150534E-3</v>
      </c>
      <c r="I103" s="130" cm="1">
        <f t="array" ref="I103">SQRT(MMULT(MMULT(TRANSPOSE($A$4:$A$8),MMULT(TRANSPOSE(EXP(D104:H355)-1),EXP(D104:H355)-1)/COUNTA(H104:H355)),$A$4:$A$8))*NORMSINV($A$11)</f>
        <v>-2.5661975700709789E-2</v>
      </c>
      <c r="J103">
        <f t="shared" si="3"/>
        <v>0</v>
      </c>
      <c r="K103" s="2">
        <f t="shared" si="4"/>
        <v>-8.1150292474138366E-2</v>
      </c>
      <c r="L103" s="137" cm="1">
        <f t="array" ref="L103">SQRT(MMULT(MMULT(TRANSPOSE($A$4:$A$8),MMULT(TRANSPOSE(EXP(D104:H355)-1),EXP(D104:H355)-1)/COUNTA(H104:H355)),$A$4:$A$8))*(-1/SQRT(2*PI())*EXP(-1*(NORMSINV($A$11))^2/2)/$A$11)</f>
        <v>-2.9400015072079282E-2</v>
      </c>
      <c r="M103" s="2">
        <f t="shared" si="5"/>
        <v>-9.2971010871049961E-2</v>
      </c>
      <c r="N103" s="130">
        <v>1.1455275479564878E-2</v>
      </c>
    </row>
    <row r="104" spans="3:14" x14ac:dyDescent="0.2">
      <c r="C104" s="186">
        <v>42986</v>
      </c>
      <c r="D104" s="193">
        <v>-7.2213775552503964E-4</v>
      </c>
      <c r="E104" s="193">
        <v>1.7700674456338319E-3</v>
      </c>
      <c r="F104" s="193">
        <v>1.0867146689847069E-2</v>
      </c>
      <c r="G104" s="193">
        <v>1.20301150271395E-3</v>
      </c>
      <c r="H104" s="193">
        <v>1.4321778694573808E-2</v>
      </c>
      <c r="I104" s="130" cm="1">
        <f t="array" ref="I104">SQRT(MMULT(MMULT(TRANSPOSE($A$4:$A$8),MMULT(TRANSPOSE(EXP(D105:H356)-1),EXP(D105:H356)-1)/COUNTA(H105:H356)),$A$4:$A$8))*NORMSINV($A$11)</f>
        <v>-2.5698629476758376E-2</v>
      </c>
      <c r="J104">
        <f t="shared" si="3"/>
        <v>0</v>
      </c>
      <c r="K104" s="2">
        <f t="shared" si="4"/>
        <v>-8.1266201891297629E-2</v>
      </c>
      <c r="L104" s="137" cm="1">
        <f t="array" ref="L104">SQRT(MMULT(MMULT(TRANSPOSE($A$4:$A$8),MMULT(TRANSPOSE(EXP(D105:H356)-1),EXP(D105:H356)-1)/COUNTA(H105:H356)),$A$4:$A$8))*(-1/SQRT(2*PI())*EXP(-1*(NORMSINV($A$11))^2/2)/$A$11)</f>
        <v>-2.9442008002820281E-2</v>
      </c>
      <c r="M104" s="2">
        <f t="shared" si="5"/>
        <v>-9.3103804177817218E-2</v>
      </c>
      <c r="N104" s="130">
        <v>5.520945720099246E-3</v>
      </c>
    </row>
    <row r="105" spans="3:14" x14ac:dyDescent="0.2">
      <c r="C105" s="186">
        <v>42985</v>
      </c>
      <c r="D105" s="193">
        <v>-8.092907977536588E-3</v>
      </c>
      <c r="E105" s="193">
        <v>7.9156482183719949E-3</v>
      </c>
      <c r="F105" s="193">
        <v>8.654569467875399E-3</v>
      </c>
      <c r="G105" s="193">
        <v>-5.4661628969807025E-3</v>
      </c>
      <c r="H105" s="193">
        <v>-1.3777545515014126E-3</v>
      </c>
      <c r="I105" s="130" cm="1">
        <f t="array" ref="I105">SQRT(MMULT(MMULT(TRANSPOSE($A$4:$A$8),MMULT(TRANSPOSE(EXP(D106:H357)-1),EXP(D106:H357)-1)/COUNTA(H106:H357)),$A$4:$A$8))*NORMSINV($A$11)</f>
        <v>-2.5790245334701797E-2</v>
      </c>
      <c r="J105">
        <f t="shared" si="3"/>
        <v>0</v>
      </c>
      <c r="K105" s="2">
        <f t="shared" si="4"/>
        <v>-8.1555916672189269E-2</v>
      </c>
      <c r="L105" s="137" cm="1">
        <f t="array" ref="L105">SQRT(MMULT(MMULT(TRANSPOSE($A$4:$A$8),MMULT(TRANSPOSE(EXP(D106:H357)-1),EXP(D106:H357)-1)/COUNTA(H106:H357)),$A$4:$A$8))*(-1/SQRT(2*PI())*EXP(-1*(NORMSINV($A$11))^2/2)/$A$11)</f>
        <v>-2.9546969040730682E-2</v>
      </c>
      <c r="M105" s="2">
        <f t="shared" si="5"/>
        <v>-9.3435720123189375E-2</v>
      </c>
      <c r="N105" s="130">
        <v>3.5017665215831357E-4</v>
      </c>
    </row>
    <row r="106" spans="3:14" x14ac:dyDescent="0.2">
      <c r="C106" s="186">
        <v>42984</v>
      </c>
      <c r="D106" s="193">
        <v>-2.8252880557149071E-3</v>
      </c>
      <c r="E106" s="193">
        <v>8.4192415592496334E-4</v>
      </c>
      <c r="F106" s="193">
        <v>-4.632593654789496E-3</v>
      </c>
      <c r="G106" s="193">
        <v>2.4966466170275169E-2</v>
      </c>
      <c r="H106" s="193">
        <v>-1.7756421340368556E-3</v>
      </c>
      <c r="I106" s="130" cm="1">
        <f t="array" ref="I106">SQRT(MMULT(MMULT(TRANSPOSE($A$4:$A$8),MMULT(TRANSPOSE(EXP(D107:H358)-1),EXP(D107:H358)-1)/COUNTA(H107:H358)),$A$4:$A$8))*NORMSINV($A$11)</f>
        <v>-2.5831724497283371E-2</v>
      </c>
      <c r="J106">
        <f t="shared" si="3"/>
        <v>0</v>
      </c>
      <c r="K106" s="2">
        <f t="shared" si="4"/>
        <v>-8.1687085301383466E-2</v>
      </c>
      <c r="L106" s="137" cm="1">
        <f t="array" ref="L106">SQRT(MMULT(MMULT(TRANSPOSE($A$4:$A$8),MMULT(TRANSPOSE(EXP(D107:H358)-1),EXP(D107:H358)-1)/COUNTA(H107:H358)),$A$4:$A$8))*(-1/SQRT(2*PI())*EXP(-1*(NORMSINV($A$11))^2/2)/$A$11)</f>
        <v>-2.9594490245617562E-2</v>
      </c>
      <c r="M106" s="2">
        <f t="shared" si="5"/>
        <v>-9.3585995367787431E-2</v>
      </c>
      <c r="N106" s="130">
        <v>3.3811539977112097E-3</v>
      </c>
    </row>
    <row r="107" spans="3:14" x14ac:dyDescent="0.2">
      <c r="C107" s="186">
        <v>42983</v>
      </c>
      <c r="D107" s="193">
        <v>-4.6507253135277815E-3</v>
      </c>
      <c r="E107" s="193">
        <v>-5.926786843231422E-3</v>
      </c>
      <c r="F107" s="193">
        <v>2.9575636405034405E-3</v>
      </c>
      <c r="G107" s="193">
        <v>6.1707862688191043E-3</v>
      </c>
      <c r="H107" s="193">
        <v>9.4819004591254197E-3</v>
      </c>
      <c r="I107" s="130" cm="1">
        <f t="array" ref="I107">SQRT(MMULT(MMULT(TRANSPOSE($A$4:$A$8),MMULT(TRANSPOSE(EXP(D108:H359)-1),EXP(D108:H359)-1)/COUNTA(H108:H359)),$A$4:$A$8))*NORMSINV($A$11)</f>
        <v>-2.5857949261810332E-2</v>
      </c>
      <c r="J107">
        <f t="shared" si="3"/>
        <v>0</v>
      </c>
      <c r="K107" s="2">
        <f t="shared" si="4"/>
        <v>-8.1770015288390258E-2</v>
      </c>
      <c r="L107" s="137" cm="1">
        <f t="array" ref="L107">SQRT(MMULT(MMULT(TRANSPOSE($A$4:$A$8),MMULT(TRANSPOSE(EXP(D108:H359)-1),EXP(D108:H359)-1)/COUNTA(H108:H359)),$A$4:$A$8))*(-1/SQRT(2*PI())*EXP(-1*(NORMSINV($A$11))^2/2)/$A$11)</f>
        <v>-2.9624535027880098E-2</v>
      </c>
      <c r="M107" s="2">
        <f t="shared" si="5"/>
        <v>-9.3681005311540874E-2</v>
      </c>
      <c r="N107" s="130">
        <v>1.6259233820473504E-3</v>
      </c>
    </row>
    <row r="108" spans="3:14" x14ac:dyDescent="0.2">
      <c r="C108" s="186">
        <v>42979</v>
      </c>
      <c r="D108" s="193">
        <v>-8.0721490081186922E-3</v>
      </c>
      <c r="E108" s="193">
        <v>-1.0776552169849797E-2</v>
      </c>
      <c r="F108" s="193">
        <v>-1.9540091273562057E-2</v>
      </c>
      <c r="G108" s="193">
        <v>-8.2055215869098353E-3</v>
      </c>
      <c r="H108" s="193">
        <v>-5.5632844966464288E-3</v>
      </c>
      <c r="I108" s="130" cm="1">
        <f t="array" ref="I108">SQRT(MMULT(MMULT(TRANSPOSE($A$4:$A$8),MMULT(TRANSPOSE(EXP(D109:H360)-1),EXP(D109:H360)-1)/COUNTA(H109:H360)),$A$4:$A$8))*NORMSINV($A$11)</f>
        <v>-2.6040106667373001E-2</v>
      </c>
      <c r="J108">
        <f t="shared" si="3"/>
        <v>0</v>
      </c>
      <c r="K108" s="2">
        <f t="shared" si="4"/>
        <v>-8.2346047582635307E-2</v>
      </c>
      <c r="L108" s="137" cm="1">
        <f t="array" ref="L108">SQRT(MMULT(MMULT(TRANSPOSE($A$4:$A$8),MMULT(TRANSPOSE(EXP(D109:H360)-1),EXP(D109:H360)-1)/COUNTA(H109:H360)),$A$4:$A$8))*(-1/SQRT(2*PI())*EXP(-1*(NORMSINV($A$11))^2/2)/$A$11)</f>
        <v>-2.9833226304479085E-2</v>
      </c>
      <c r="M108" s="2">
        <f t="shared" si="5"/>
        <v>-9.4340945073401877E-2</v>
      </c>
      <c r="N108" s="130">
        <v>-1.0365711444278881E-2</v>
      </c>
    </row>
    <row r="109" spans="3:14" x14ac:dyDescent="0.2">
      <c r="C109" s="186">
        <v>42978</v>
      </c>
      <c r="D109" s="193">
        <v>-4.0457647045858986E-3</v>
      </c>
      <c r="E109" s="193">
        <v>5.3393132375273824E-3</v>
      </c>
      <c r="F109" s="193">
        <v>2.1999046746049278E-3</v>
      </c>
      <c r="G109" s="193">
        <v>-7.9023091802995736E-3</v>
      </c>
      <c r="H109" s="193">
        <v>-3.6724270579673204E-3</v>
      </c>
      <c r="I109" s="130" cm="1">
        <f t="array" ref="I109">SQRT(MMULT(MMULT(TRANSPOSE($A$4:$A$8),MMULT(TRANSPOSE(EXP(D110:H361)-1),EXP(D110:H361)-1)/COUNTA(H110:H361)),$A$4:$A$8))*NORMSINV($A$11)</f>
        <v>-2.6043178288817106E-2</v>
      </c>
      <c r="J109">
        <f t="shared" si="3"/>
        <v>0</v>
      </c>
      <c r="K109" s="2">
        <f t="shared" si="4"/>
        <v>-8.2355760902508499E-2</v>
      </c>
      <c r="L109" s="137" cm="1">
        <f t="array" ref="L109">SQRT(MMULT(MMULT(TRANSPOSE($A$4:$A$8),MMULT(TRANSPOSE(EXP(D110:H361)-1),EXP(D110:H361)-1)/COUNTA(H110:H361)),$A$4:$A$8))*(-1/SQRT(2*PI())*EXP(-1*(NORMSINV($A$11))^2/2)/$A$11)</f>
        <v>-2.9836745352186309E-2</v>
      </c>
      <c r="M109" s="2">
        <f t="shared" si="5"/>
        <v>-9.4352073279351495E-2</v>
      </c>
      <c r="N109" s="130">
        <v>-1.6037065147512073E-3</v>
      </c>
    </row>
    <row r="110" spans="3:14" x14ac:dyDescent="0.2">
      <c r="C110" s="186">
        <v>42977</v>
      </c>
      <c r="D110" s="193">
        <v>-1.8136038761436819E-3</v>
      </c>
      <c r="E110" s="193">
        <v>9.5709229555346002E-3</v>
      </c>
      <c r="F110" s="193">
        <v>8.5450506131219267E-3</v>
      </c>
      <c r="G110" s="193">
        <v>2.9728187374186619E-2</v>
      </c>
      <c r="H110" s="193">
        <v>-9.397087935221057E-3</v>
      </c>
      <c r="I110" s="130" cm="1">
        <f t="array" ref="I110">SQRT(MMULT(MMULT(TRANSPOSE($A$4:$A$8),MMULT(TRANSPOSE(EXP(D111:H362)-1),EXP(D111:H362)-1)/COUNTA(H111:H362)),$A$4:$A$8))*NORMSINV($A$11)</f>
        <v>-2.6024348453758703E-2</v>
      </c>
      <c r="J110">
        <f t="shared" si="3"/>
        <v>0</v>
      </c>
      <c r="K110" s="2">
        <f t="shared" si="4"/>
        <v>-8.2296215735758654E-2</v>
      </c>
      <c r="L110" s="137" cm="1">
        <f t="array" ref="L110">SQRT(MMULT(MMULT(TRANSPOSE($A$4:$A$8),MMULT(TRANSPOSE(EXP(D111:H362)-1),EXP(D111:H362)-1)/COUNTA(H111:H362)),$A$4:$A$8))*(-1/SQRT(2*PI())*EXP(-1*(NORMSINV($A$11))^2/2)/$A$11)</f>
        <v>-2.9815172678243421E-2</v>
      </c>
      <c r="M110" s="2">
        <f t="shared" si="5"/>
        <v>-9.4283854494471797E-2</v>
      </c>
      <c r="N110" s="130">
        <v>7.4415964741972266E-3</v>
      </c>
    </row>
    <row r="111" spans="3:14" x14ac:dyDescent="0.2">
      <c r="C111" s="186">
        <v>42976</v>
      </c>
      <c r="D111" s="193">
        <v>1.416974937685371E-2</v>
      </c>
      <c r="E111" s="193">
        <v>1.3754090827910506E-2</v>
      </c>
      <c r="F111" s="193">
        <v>8.307358353851187E-3</v>
      </c>
      <c r="G111" s="193">
        <v>1.535298492647081E-2</v>
      </c>
      <c r="H111" s="193">
        <v>3.6677364301756338E-3</v>
      </c>
      <c r="I111" s="130" cm="1">
        <f t="array" ref="I111">SQRT(MMULT(MMULT(TRANSPOSE($A$4:$A$8),MMULT(TRANSPOSE(EXP(D112:H363)-1),EXP(D112:H363)-1)/COUNTA(H112:H363)),$A$4:$A$8))*NORMSINV($A$11)</f>
        <v>-2.5973288229514821E-2</v>
      </c>
      <c r="J111">
        <f t="shared" si="3"/>
        <v>0</v>
      </c>
      <c r="K111" s="2">
        <f t="shared" si="4"/>
        <v>-8.2134749129309043E-2</v>
      </c>
      <c r="L111" s="137" cm="1">
        <f t="array" ref="L111">SQRT(MMULT(MMULT(TRANSPOSE($A$4:$A$8),MMULT(TRANSPOSE(EXP(D112:H363)-1),EXP(D112:H363)-1)/COUNTA(H112:H363)),$A$4:$A$8))*(-1/SQRT(2*PI())*EXP(-1*(NORMSINV($A$11))^2/2)/$A$11)</f>
        <v>-2.9756674790946597E-2</v>
      </c>
      <c r="M111" s="2">
        <f t="shared" si="5"/>
        <v>-9.4098867932306013E-2</v>
      </c>
      <c r="N111" s="130">
        <v>1.1121521620584543E-2</v>
      </c>
    </row>
    <row r="112" spans="3:14" x14ac:dyDescent="0.2">
      <c r="C112" s="186">
        <v>42975</v>
      </c>
      <c r="D112" s="193">
        <v>1.1053409783934756E-2</v>
      </c>
      <c r="E112" s="193">
        <v>1.8361827243112746E-3</v>
      </c>
      <c r="F112" s="193">
        <v>1.1700284182615095E-3</v>
      </c>
      <c r="G112" s="193">
        <v>8.0580508531347614E-3</v>
      </c>
      <c r="H112" s="193">
        <v>5.99859214705626E-4</v>
      </c>
      <c r="I112" s="130" cm="1">
        <f t="array" ref="I112">SQRT(MMULT(MMULT(TRANSPOSE($A$4:$A$8),MMULT(TRANSPOSE(EXP(D113:H364)-1),EXP(D113:H364)-1)/COUNTA(H113:H364)),$A$4:$A$8))*NORMSINV($A$11)</f>
        <v>-2.5970669375285461E-2</v>
      </c>
      <c r="J112">
        <f t="shared" si="3"/>
        <v>0</v>
      </c>
      <c r="K112" s="2">
        <f t="shared" si="4"/>
        <v>-8.2126467585084295E-2</v>
      </c>
      <c r="L112" s="137" cm="1">
        <f t="array" ref="L112">SQRT(MMULT(MMULT(TRANSPOSE($A$4:$A$8),MMULT(TRANSPOSE(EXP(D113:H364)-1),EXP(D113:H364)-1)/COUNTA(H113:H364)),$A$4:$A$8))*(-1/SQRT(2*PI())*EXP(-1*(NORMSINV($A$11))^2/2)/$A$11)</f>
        <v>-2.9753674462573102E-2</v>
      </c>
      <c r="M112" s="2">
        <f t="shared" si="5"/>
        <v>-9.4089380060917341E-2</v>
      </c>
      <c r="N112" s="130">
        <v>4.5627901243500508E-3</v>
      </c>
    </row>
    <row r="113" spans="3:14" x14ac:dyDescent="0.2">
      <c r="C113" s="186">
        <v>42972</v>
      </c>
      <c r="D113" s="193">
        <v>9.8631064107482453E-4</v>
      </c>
      <c r="E113" s="193">
        <v>-1.0288893444708147E-2</v>
      </c>
      <c r="F113" s="193">
        <v>-9.2471526296725149E-4</v>
      </c>
      <c r="G113" s="193">
        <v>-1.5762300508425746E-2</v>
      </c>
      <c r="H113" s="193">
        <v>-1.1344430964503863E-4</v>
      </c>
      <c r="I113" s="130" cm="1">
        <f t="array" ref="I113">SQRT(MMULT(MMULT(TRANSPOSE($A$4:$A$8),MMULT(TRANSPOSE(EXP(D114:H365)-1),EXP(D114:H365)-1)/COUNTA(H114:H365)),$A$4:$A$8))*NORMSINV($A$11)</f>
        <v>-2.5968792819386639E-2</v>
      </c>
      <c r="J113">
        <f t="shared" si="3"/>
        <v>0</v>
      </c>
      <c r="K113" s="2">
        <f t="shared" si="4"/>
        <v>-8.2120533394287404E-2</v>
      </c>
      <c r="L113" s="137" cm="1">
        <f t="array" ref="L113">SQRT(MMULT(MMULT(TRANSPOSE($A$4:$A$8),MMULT(TRANSPOSE(EXP(D114:H365)-1),EXP(D114:H365)-1)/COUNTA(H114:H365)),$A$4:$A$8))*(-1/SQRT(2*PI())*EXP(-1*(NORMSINV($A$11))^2/2)/$A$11)</f>
        <v>-2.9751524559060123E-2</v>
      </c>
      <c r="M113" s="2">
        <f t="shared" si="5"/>
        <v>-9.4082581469066728E-2</v>
      </c>
      <c r="N113" s="130">
        <v>-5.1851595878553642E-3</v>
      </c>
    </row>
    <row r="114" spans="3:14" x14ac:dyDescent="0.2">
      <c r="C114" s="186">
        <v>42971</v>
      </c>
      <c r="D114" s="193">
        <v>-2.9278276365519982E-3</v>
      </c>
      <c r="E114" s="193">
        <v>-4.2900846895772794E-3</v>
      </c>
      <c r="F114" s="193">
        <v>1.1072825504877008E-3</v>
      </c>
      <c r="G114" s="193">
        <v>-3.996081743443505E-3</v>
      </c>
      <c r="H114" s="193">
        <v>-3.207886752502951E-4</v>
      </c>
      <c r="I114" s="130" cm="1">
        <f t="array" ref="I114">SQRT(MMULT(MMULT(TRANSPOSE($A$4:$A$8),MMULT(TRANSPOSE(EXP(D115:H366)-1),EXP(D115:H366)-1)/COUNTA(H115:H366)),$A$4:$A$8))*NORMSINV($A$11)</f>
        <v>-2.5990379070925766E-2</v>
      </c>
      <c r="J114">
        <f t="shared" si="3"/>
        <v>0</v>
      </c>
      <c r="K114" s="2">
        <f t="shared" si="4"/>
        <v>-8.2188795115296351E-2</v>
      </c>
      <c r="L114" s="137" cm="1">
        <f t="array" ref="L114">SQRT(MMULT(MMULT(TRANSPOSE($A$4:$A$8),MMULT(TRANSPOSE(EXP(D115:H366)-1),EXP(D115:H366)-1)/COUNTA(H115:H366)),$A$4:$A$8))*(-1/SQRT(2*PI())*EXP(-1*(NORMSINV($A$11))^2/2)/$A$11)</f>
        <v>-2.9776255161567181E-2</v>
      </c>
      <c r="M114" s="2">
        <f t="shared" si="5"/>
        <v>-9.4160786500897306E-2</v>
      </c>
      <c r="N114" s="130">
        <v>-2.0810781196894113E-3</v>
      </c>
    </row>
    <row r="115" spans="3:14" x14ac:dyDescent="0.2">
      <c r="C115" s="186">
        <v>42970</v>
      </c>
      <c r="D115" s="193">
        <v>-8.7666488158750046E-4</v>
      </c>
      <c r="E115" s="193">
        <v>-1.1374773855935879E-2</v>
      </c>
      <c r="F115" s="193">
        <v>-8.159854316567499E-3</v>
      </c>
      <c r="G115" s="193">
        <v>-3.7822844380514635E-3</v>
      </c>
      <c r="H115" s="193">
        <v>-5.9063584273662262E-3</v>
      </c>
      <c r="I115" s="130" cm="1">
        <f t="array" ref="I115">SQRT(MMULT(MMULT(TRANSPOSE($A$4:$A$8),MMULT(TRANSPOSE(EXP(D116:H367)-1),EXP(D116:H367)-1)/COUNTA(H116:H367)),$A$4:$A$8))*NORMSINV($A$11)</f>
        <v>-2.5993271084905952E-2</v>
      </c>
      <c r="J115">
        <f t="shared" si="3"/>
        <v>0</v>
      </c>
      <c r="K115" s="2">
        <f t="shared" si="4"/>
        <v>-8.2197940466498795E-2</v>
      </c>
      <c r="L115" s="137" cm="1">
        <f t="array" ref="L115">SQRT(MMULT(MMULT(TRANSPOSE($A$4:$A$8),MMULT(TRANSPOSE(EXP(D116:H367)-1),EXP(D116:H367)-1)/COUNTA(H116:H367)),$A$4:$A$8))*(-1/SQRT(2*PI())*EXP(-1*(NORMSINV($A$11))^2/2)/$A$11)</f>
        <v>-2.9779568439375476E-2</v>
      </c>
      <c r="M115" s="2">
        <f t="shared" si="5"/>
        <v>-9.4171264005292396E-2</v>
      </c>
      <c r="N115" s="130">
        <v>-5.9954700592271364E-3</v>
      </c>
    </row>
    <row r="116" spans="3:14" x14ac:dyDescent="0.2">
      <c r="C116" s="186">
        <v>42969</v>
      </c>
      <c r="D116" s="193">
        <v>8.876833924303244E-3</v>
      </c>
      <c r="E116" s="193">
        <v>6.8374003308912792E-3</v>
      </c>
      <c r="F116" s="193">
        <v>6.5631313915951589E-3</v>
      </c>
      <c r="G116" s="193">
        <v>8.014316072694946E-3</v>
      </c>
      <c r="H116" s="193">
        <v>-8.0929665791306758E-3</v>
      </c>
      <c r="I116" s="130" cm="1">
        <f t="array" ref="I116">SQRT(MMULT(MMULT(TRANSPOSE($A$4:$A$8),MMULT(TRANSPOSE(EXP(D117:H368)-1),EXP(D117:H368)-1)/COUNTA(H117:H368)),$A$4:$A$8))*NORMSINV($A$11)</f>
        <v>-2.6091263925481702E-2</v>
      </c>
      <c r="J116">
        <f t="shared" si="3"/>
        <v>0</v>
      </c>
      <c r="K116" s="2">
        <f t="shared" si="4"/>
        <v>-8.2507821037107923E-2</v>
      </c>
      <c r="L116" s="137" cm="1">
        <f t="array" ref="L116">SQRT(MMULT(MMULT(TRANSPOSE($A$4:$A$8),MMULT(TRANSPOSE(EXP(D117:H368)-1),EXP(D117:H368)-1)/COUNTA(H117:H368)),$A$4:$A$8))*(-1/SQRT(2*PI())*EXP(-1*(NORMSINV($A$11))^2/2)/$A$11)</f>
        <v>-2.9891835360032062E-2</v>
      </c>
      <c r="M116" s="2">
        <f t="shared" si="5"/>
        <v>-9.4526283180460621E-2</v>
      </c>
      <c r="N116" s="130">
        <v>4.4696208967724468E-3</v>
      </c>
    </row>
    <row r="117" spans="3:14" x14ac:dyDescent="0.2">
      <c r="C117" s="186">
        <v>42968</v>
      </c>
      <c r="D117" s="193">
        <v>3.7546849193324399E-3</v>
      </c>
      <c r="E117" s="193">
        <v>1.7859510373071689E-4</v>
      </c>
      <c r="F117" s="193">
        <v>8.9637352351822791E-4</v>
      </c>
      <c r="G117" s="193">
        <v>6.9178357029009594E-3</v>
      </c>
      <c r="H117" s="193">
        <v>9.8066261615361739E-3</v>
      </c>
      <c r="I117" s="130" cm="1">
        <f t="array" ref="I117">SQRT(MMULT(MMULT(TRANSPOSE($A$4:$A$8),MMULT(TRANSPOSE(EXP(D118:H369)-1),EXP(D118:H369)-1)/COUNTA(H118:H369)),$A$4:$A$8))*NORMSINV($A$11)</f>
        <v>-2.6093503737315876E-2</v>
      </c>
      <c r="J117">
        <f t="shared" si="3"/>
        <v>0</v>
      </c>
      <c r="K117" s="2">
        <f t="shared" si="4"/>
        <v>-8.2514903944034115E-2</v>
      </c>
      <c r="L117" s="137" cm="1">
        <f t="array" ref="L117">SQRT(MMULT(MMULT(TRANSPOSE($A$4:$A$8),MMULT(TRANSPOSE(EXP(D118:H369)-1),EXP(D118:H369)-1)/COUNTA(H118:H369)),$A$4:$A$8))*(-1/SQRT(2*PI())*EXP(-1*(NORMSINV($A$11))^2/2)/$A$11)</f>
        <v>-2.9894401432981835E-2</v>
      </c>
      <c r="M117" s="2">
        <f t="shared" si="5"/>
        <v>-9.4534397815624047E-2</v>
      </c>
      <c r="N117" s="130">
        <v>4.3267633817941735E-3</v>
      </c>
    </row>
    <row r="118" spans="3:14" x14ac:dyDescent="0.2">
      <c r="C118" s="186">
        <v>42965</v>
      </c>
      <c r="D118" s="193">
        <v>-6.4906856564289957E-3</v>
      </c>
      <c r="E118" s="193">
        <v>-6.3963969768525532E-3</v>
      </c>
      <c r="F118" s="193">
        <v>-2.9654213523752923E-3</v>
      </c>
      <c r="G118" s="193">
        <v>-1.5020715140554076E-3</v>
      </c>
      <c r="H118" s="193">
        <v>1.273873488812487E-4</v>
      </c>
      <c r="I118" s="130" cm="1">
        <f t="array" ref="I118">SQRT(MMULT(MMULT(TRANSPOSE($A$4:$A$8),MMULT(TRANSPOSE(EXP(D119:H370)-1),EXP(D119:H370)-1)/COUNTA(H119:H370)),$A$4:$A$8))*NORMSINV($A$11)</f>
        <v>-2.6104765977087781E-2</v>
      </c>
      <c r="J118">
        <f t="shared" si="3"/>
        <v>0</v>
      </c>
      <c r="K118" s="2">
        <f t="shared" si="4"/>
        <v>-8.2550518273268272E-2</v>
      </c>
      <c r="L118" s="137" cm="1">
        <f t="array" ref="L118">SQRT(MMULT(MMULT(TRANSPOSE($A$4:$A$8),MMULT(TRANSPOSE(EXP(D119:H370)-1),EXP(D119:H370)-1)/COUNTA(H119:H370)),$A$4:$A$8))*(-1/SQRT(2*PI())*EXP(-1*(NORMSINV($A$11))^2/2)/$A$11)</f>
        <v>-2.9907304181503658E-2</v>
      </c>
      <c r="M118" s="2">
        <f t="shared" si="5"/>
        <v>-9.4575199889029377E-2</v>
      </c>
      <c r="N118" s="130">
        <v>-3.4360455146904066E-3</v>
      </c>
    </row>
    <row r="119" spans="3:14" x14ac:dyDescent="0.2">
      <c r="C119" s="186">
        <v>42964</v>
      </c>
      <c r="D119" s="193">
        <v>-2.4124091671940982E-2</v>
      </c>
      <c r="E119" s="193">
        <v>-2.2905616470222271E-2</v>
      </c>
      <c r="F119" s="193">
        <v>-2.185660823170783E-2</v>
      </c>
      <c r="G119" s="193">
        <v>-2.7889760506904837E-2</v>
      </c>
      <c r="H119" s="193">
        <v>-8.7495633196988925E-3</v>
      </c>
      <c r="I119" s="130" cm="1">
        <f t="array" ref="I119">SQRT(MMULT(MMULT(TRANSPOSE($A$4:$A$8),MMULT(TRANSPOSE(EXP(D120:H371)-1),EXP(D120:H371)-1)/COUNTA(H120:H371)),$A$4:$A$8))*NORMSINV($A$11)</f>
        <v>-2.593142263446192E-2</v>
      </c>
      <c r="J119">
        <f t="shared" si="3"/>
        <v>0</v>
      </c>
      <c r="K119" s="2">
        <f t="shared" si="4"/>
        <v>-8.2002358493343599E-2</v>
      </c>
      <c r="L119" s="137" cm="1">
        <f t="array" ref="L119">SQRT(MMULT(MMULT(TRANSPOSE($A$4:$A$8),MMULT(TRANSPOSE(EXP(D120:H371)-1),EXP(D120:H371)-1)/COUNTA(H120:H371)),$A$4:$A$8))*(-1/SQRT(2*PI())*EXP(-1*(NORMSINV($A$11))^2/2)/$A$11)</f>
        <v>-2.9708710864087964E-2</v>
      </c>
      <c r="M119" s="2">
        <f t="shared" si="5"/>
        <v>-9.3947192677907007E-2</v>
      </c>
      <c r="N119" s="130">
        <v>-2.0863203661987469E-2</v>
      </c>
    </row>
    <row r="120" spans="3:14" x14ac:dyDescent="0.2">
      <c r="C120" s="186">
        <v>42963</v>
      </c>
      <c r="D120" s="193">
        <v>-7.6282169336059158E-3</v>
      </c>
      <c r="E120" s="193">
        <v>-8.2488537714993596E-3</v>
      </c>
      <c r="F120" s="193">
        <v>2.2574686124400916E-3</v>
      </c>
      <c r="G120" s="193">
        <v>5.1470394976249135E-3</v>
      </c>
      <c r="H120" s="193">
        <v>-9.9841260094565972E-4</v>
      </c>
      <c r="I120" s="130" cm="1">
        <f t="array" ref="I120">SQRT(MMULT(MMULT(TRANSPOSE($A$4:$A$8),MMULT(TRANSPOSE(EXP(D121:H372)-1),EXP(D121:H372)-1)/COUNTA(H121:H372)),$A$4:$A$8))*NORMSINV($A$11)</f>
        <v>-2.5944190726103867E-2</v>
      </c>
      <c r="J120">
        <f t="shared" si="3"/>
        <v>0</v>
      </c>
      <c r="K120" s="2">
        <f t="shared" si="4"/>
        <v>-8.2042734744305901E-2</v>
      </c>
      <c r="L120" s="137" cm="1">
        <f t="array" ref="L120">SQRT(MMULT(MMULT(TRANSPOSE($A$4:$A$8),MMULT(TRANSPOSE(EXP(D121:H372)-1),EXP(D121:H372)-1)/COUNTA(H121:H372)),$A$4:$A$8))*(-1/SQRT(2*PI())*EXP(-1*(NORMSINV($A$11))^2/2)/$A$11)</f>
        <v>-2.9723338813669592E-2</v>
      </c>
      <c r="M120" s="2">
        <f t="shared" si="5"/>
        <v>-9.3993450316083055E-2</v>
      </c>
      <c r="N120" s="130">
        <v>-1.8783417474461991E-3</v>
      </c>
    </row>
    <row r="121" spans="3:14" x14ac:dyDescent="0.2">
      <c r="C121" s="186">
        <v>42962</v>
      </c>
      <c r="D121" s="193">
        <v>-1.118683180744897E-4</v>
      </c>
      <c r="E121" s="193">
        <v>-1.1569743129708144E-2</v>
      </c>
      <c r="F121" s="193">
        <v>-1.0726741801702305E-2</v>
      </c>
      <c r="G121" s="193">
        <v>-2.5727878804356452E-2</v>
      </c>
      <c r="H121" s="193">
        <v>-5.0167319681776327E-3</v>
      </c>
      <c r="I121" s="130" cm="1">
        <f t="array" ref="I121">SQRT(MMULT(MMULT(TRANSPOSE($A$4:$A$8),MMULT(TRANSPOSE(EXP(D122:H373)-1),EXP(D122:H373)-1)/COUNTA(H122:H373)),$A$4:$A$8))*NORMSINV($A$11)</f>
        <v>-2.5991398840538308E-2</v>
      </c>
      <c r="J121">
        <f t="shared" si="3"/>
        <v>0</v>
      </c>
      <c r="K121" s="2">
        <f t="shared" si="4"/>
        <v>-8.2192019909960612E-2</v>
      </c>
      <c r="L121" s="137" cm="1">
        <f t="array" ref="L121">SQRT(MMULT(MMULT(TRANSPOSE($A$4:$A$8),MMULT(TRANSPOSE(EXP(D122:H373)-1),EXP(D122:H373)-1)/COUNTA(H122:H373)),$A$4:$A$8))*(-1/SQRT(2*PI())*EXP(-1*(NORMSINV($A$11))^2/2)/$A$11)</f>
        <v>-2.9777423475430793E-2</v>
      </c>
      <c r="M121" s="2">
        <f t="shared" si="5"/>
        <v>-9.4164481033728265E-2</v>
      </c>
      <c r="N121" s="130">
        <v>-1.0537650964115339E-2</v>
      </c>
    </row>
    <row r="122" spans="3:14" x14ac:dyDescent="0.2">
      <c r="C122" s="186">
        <v>42961</v>
      </c>
      <c r="D122" s="193">
        <v>1.2636150990885409E-2</v>
      </c>
      <c r="E122" s="193">
        <v>1.339136132404878E-2</v>
      </c>
      <c r="F122" s="193">
        <v>1.2621372607134113E-2</v>
      </c>
      <c r="G122" s="193">
        <v>-4.6375565994242439E-3</v>
      </c>
      <c r="H122" s="193">
        <v>1.087142711880799E-3</v>
      </c>
      <c r="I122" s="130" cm="1">
        <f t="array" ref="I122">SQRT(MMULT(MMULT(TRANSPOSE($A$4:$A$8),MMULT(TRANSPOSE(EXP(D123:H374)-1),EXP(D123:H374)-1)/COUNTA(H123:H374)),$A$4:$A$8))*NORMSINV($A$11)</f>
        <v>-2.5986649964377172E-2</v>
      </c>
      <c r="J122">
        <f t="shared" si="3"/>
        <v>0</v>
      </c>
      <c r="K122" s="2">
        <f t="shared" si="4"/>
        <v>-8.2177002644965344E-2</v>
      </c>
      <c r="L122" s="137" cm="1">
        <f t="array" ref="L122">SQRT(MMULT(MMULT(TRANSPOSE($A$4:$A$8),MMULT(TRANSPOSE(EXP(D123:H374)-1),EXP(D123:H374)-1)/COUNTA(H123:H374)),$A$4:$A$8))*(-1/SQRT(2*PI())*EXP(-1*(NORMSINV($A$11))^2/2)/$A$11)</f>
        <v>-2.977198285650335E-2</v>
      </c>
      <c r="M122" s="2">
        <f t="shared" si="5"/>
        <v>-9.4147276286036516E-2</v>
      </c>
      <c r="N122" s="130">
        <v>7.0720048176679869E-3</v>
      </c>
    </row>
    <row r="123" spans="3:14" x14ac:dyDescent="0.2">
      <c r="C123" s="186">
        <v>42958</v>
      </c>
      <c r="D123" s="193">
        <v>1.2079034873646921E-2</v>
      </c>
      <c r="E123" s="193">
        <v>9.7699686374575455E-3</v>
      </c>
      <c r="F123" s="193">
        <v>1.3416791269795463E-2</v>
      </c>
      <c r="G123" s="193">
        <v>1.1541200666519563E-2</v>
      </c>
      <c r="H123" s="193">
        <v>-6.1016312922417271E-3</v>
      </c>
      <c r="I123" s="130" cm="1">
        <f t="array" ref="I123">SQRT(MMULT(MMULT(TRANSPOSE($A$4:$A$8),MMULT(TRANSPOSE(EXP(D124:H375)-1),EXP(D124:H375)-1)/COUNTA(H124:H375)),$A$4:$A$8))*NORMSINV($A$11)</f>
        <v>-2.5980093621457364E-2</v>
      </c>
      <c r="J123">
        <f t="shared" si="3"/>
        <v>0</v>
      </c>
      <c r="K123" s="2">
        <f t="shared" si="4"/>
        <v>-8.2156269668217638E-2</v>
      </c>
      <c r="L123" s="137" cm="1">
        <f t="array" ref="L123">SQRT(MMULT(MMULT(TRANSPOSE($A$4:$A$8),MMULT(TRANSPOSE(EXP(D124:H375)-1),EXP(D124:H375)-1)/COUNTA(H124:H375)),$A$4:$A$8))*(-1/SQRT(2*PI())*EXP(-1*(NORMSINV($A$11))^2/2)/$A$11)</f>
        <v>-2.976447148703951E-2</v>
      </c>
      <c r="M123" s="2">
        <f t="shared" si="5"/>
        <v>-9.4123523250183749E-2</v>
      </c>
      <c r="N123" s="130">
        <v>8.2004670100648113E-3</v>
      </c>
    </row>
    <row r="124" spans="3:14" x14ac:dyDescent="0.2">
      <c r="C124" s="186">
        <v>42957</v>
      </c>
      <c r="D124" s="193">
        <v>-3.4278196165041699E-2</v>
      </c>
      <c r="E124" s="193">
        <v>-2.7789867068668282E-2</v>
      </c>
      <c r="F124" s="193">
        <v>-1.6643113602120507E-2</v>
      </c>
      <c r="G124" s="193">
        <v>-4.0414579916272945E-2</v>
      </c>
      <c r="H124" s="193">
        <v>-3.8685089807736842E-3</v>
      </c>
      <c r="I124" s="130" cm="1">
        <f t="array" ref="I124">SQRT(MMULT(MMULT(TRANSPOSE($A$4:$A$8),MMULT(TRANSPOSE(EXP(D125:H376)-1),EXP(D125:H376)-1)/COUNTA(H125:H376)),$A$4:$A$8))*NORMSINV($A$11)</f>
        <v>-2.5737062767624105E-2</v>
      </c>
      <c r="J124">
        <f t="shared" si="3"/>
        <v>0</v>
      </c>
      <c r="K124" s="2">
        <f t="shared" si="4"/>
        <v>-8.1387738628409076E-2</v>
      </c>
      <c r="L124" s="137" cm="1">
        <f t="array" ref="L124">SQRT(MMULT(MMULT(TRANSPOSE($A$4:$A$8),MMULT(TRANSPOSE(EXP(D125:H376)-1),EXP(D125:H376)-1)/COUNTA(H125:H376)),$A$4:$A$8))*(-1/SQRT(2*PI())*EXP(-1*(NORMSINV($A$11))^2/2)/$A$11)</f>
        <v>-2.9486039660549999E-2</v>
      </c>
      <c r="M124" s="2">
        <f t="shared" si="5"/>
        <v>-9.3243044505396083E-2</v>
      </c>
      <c r="N124" s="130">
        <v>-2.421597114681389E-2</v>
      </c>
    </row>
    <row r="125" spans="3:14" x14ac:dyDescent="0.2">
      <c r="C125" s="186">
        <v>42956</v>
      </c>
      <c r="D125" s="193">
        <v>1.1208243423189124E-2</v>
      </c>
      <c r="E125" s="193">
        <v>-2.8367771317039203E-3</v>
      </c>
      <c r="F125" s="193">
        <v>6.9923841609182769E-4</v>
      </c>
      <c r="G125" s="193">
        <v>-9.4657156523939232E-3</v>
      </c>
      <c r="H125" s="193">
        <v>8.8107865118527678E-3</v>
      </c>
      <c r="I125" s="130" cm="1">
        <f t="array" ref="I125">SQRT(MMULT(MMULT(TRANSPOSE($A$4:$A$8),MMULT(TRANSPOSE(EXP(D126:H377)-1),EXP(D126:H377)-1)/COUNTA(H126:H377)),$A$4:$A$8))*NORMSINV($A$11)</f>
        <v>-2.5735844756958053E-2</v>
      </c>
      <c r="J125">
        <f t="shared" si="3"/>
        <v>0</v>
      </c>
      <c r="K125" s="2">
        <f t="shared" si="4"/>
        <v>-8.1383886940489966E-2</v>
      </c>
      <c r="L125" s="137" cm="1">
        <f t="array" ref="L125">SQRT(MMULT(MMULT(TRANSPOSE($A$4:$A$8),MMULT(TRANSPOSE(EXP(D126:H377)-1),EXP(D126:H377)-1)/COUNTA(H126:H377)),$A$4:$A$8))*(-1/SQRT(2*PI())*EXP(-1*(NORMSINV($A$11))^2/2)/$A$11)</f>
        <v>-2.9484644228944985E-2</v>
      </c>
      <c r="M125" s="2">
        <f t="shared" si="5"/>
        <v>-9.3238631763205265E-2</v>
      </c>
      <c r="N125" s="130">
        <v>1.7133351453310533E-3</v>
      </c>
    </row>
    <row r="126" spans="3:14" x14ac:dyDescent="0.2">
      <c r="C126" s="186">
        <v>42955</v>
      </c>
      <c r="D126" s="193">
        <v>1.6581125068659372E-3</v>
      </c>
      <c r="E126" s="193">
        <v>-8.7589121311890551E-3</v>
      </c>
      <c r="F126" s="193">
        <v>-9.3480774972837526E-4</v>
      </c>
      <c r="G126" s="193">
        <v>-2.2821586817201558E-2</v>
      </c>
      <c r="H126" s="193">
        <v>-4.7771145606370271E-3</v>
      </c>
      <c r="I126" s="130" cm="1">
        <f t="array" ref="I126">SQRT(MMULT(MMULT(TRANSPOSE($A$4:$A$8),MMULT(TRANSPOSE(EXP(D127:H378)-1),EXP(D127:H378)-1)/COUNTA(H127:H378)),$A$4:$A$8))*NORMSINV($A$11)</f>
        <v>-2.5834821829203283E-2</v>
      </c>
      <c r="J126">
        <f t="shared" si="3"/>
        <v>0</v>
      </c>
      <c r="K126" s="2">
        <f t="shared" si="4"/>
        <v>-8.1696879924919932E-2</v>
      </c>
      <c r="L126" s="137" cm="1">
        <f t="array" ref="L126">SQRT(MMULT(MMULT(TRANSPOSE($A$4:$A$8),MMULT(TRANSPOSE(EXP(D127:H378)-1),EXP(D127:H378)-1)/COUNTA(H127:H378)),$A$4:$A$8))*(-1/SQRT(2*PI())*EXP(-1*(NORMSINV($A$11))^2/2)/$A$11)</f>
        <v>-2.9598038748904706E-2</v>
      </c>
      <c r="M126" s="2">
        <f t="shared" si="5"/>
        <v>-9.3597216720459397E-2</v>
      </c>
      <c r="N126" s="130">
        <v>-7.0648828173900998E-3</v>
      </c>
    </row>
    <row r="127" spans="3:14" x14ac:dyDescent="0.2">
      <c r="C127" s="186">
        <v>42954</v>
      </c>
      <c r="D127" s="193">
        <v>1.7210344527629373E-2</v>
      </c>
      <c r="E127" s="193">
        <v>6.5923799807857293E-3</v>
      </c>
      <c r="F127" s="193">
        <v>-2.0053047202204639E-3</v>
      </c>
      <c r="G127" s="193">
        <v>7.717473012923662E-3</v>
      </c>
      <c r="H127" s="193">
        <v>1.0311127008834799E-2</v>
      </c>
      <c r="I127" s="130" cm="1">
        <f t="array" ref="I127">SQRT(MMULT(MMULT(TRANSPOSE($A$4:$A$8),MMULT(TRANSPOSE(EXP(D128:H379)-1),EXP(D128:H379)-1)/COUNTA(H128:H379)),$A$4:$A$8))*NORMSINV($A$11)</f>
        <v>-2.5814937044858544E-2</v>
      </c>
      <c r="J127">
        <f t="shared" si="3"/>
        <v>0</v>
      </c>
      <c r="K127" s="2">
        <f t="shared" si="4"/>
        <v>-8.1633998715609293E-2</v>
      </c>
      <c r="L127" s="137" cm="1">
        <f t="array" ref="L127">SQRT(MMULT(MMULT(TRANSPOSE($A$4:$A$8),MMULT(TRANSPOSE(EXP(D128:H379)-1),EXP(D128:H379)-1)/COUNTA(H128:H379)),$A$4:$A$8))*(-1/SQRT(2*PI())*EXP(-1*(NORMSINV($A$11))^2/2)/$A$11)</f>
        <v>-2.9575257456994117E-2</v>
      </c>
      <c r="M127" s="2">
        <f t="shared" si="5"/>
        <v>-9.3525175949980777E-2</v>
      </c>
      <c r="N127" s="130">
        <v>8.016391442866172E-3</v>
      </c>
    </row>
    <row r="128" spans="3:14" x14ac:dyDescent="0.2">
      <c r="C128" s="186">
        <v>42951</v>
      </c>
      <c r="D128" s="193">
        <v>-9.8251322720784677E-3</v>
      </c>
      <c r="E128" s="193">
        <v>-1.4413649140666777E-2</v>
      </c>
      <c r="F128" s="193">
        <v>-7.7631983876714225E-3</v>
      </c>
      <c r="G128" s="193">
        <v>-9.2963330044760536E-3</v>
      </c>
      <c r="H128" s="193">
        <v>-1.7175545382113681E-2</v>
      </c>
      <c r="I128" s="130" cm="1">
        <f t="array" ref="I128">SQRT(MMULT(MMULT(TRANSPOSE($A$4:$A$8),MMULT(TRANSPOSE(EXP(D129:H380)-1),EXP(D129:H380)-1)/COUNTA(H129:H380)),$A$4:$A$8))*NORMSINV($A$11)</f>
        <v>-2.591404088621348E-2</v>
      </c>
      <c r="J128">
        <f t="shared" si="3"/>
        <v>0</v>
      </c>
      <c r="K128" s="2">
        <f t="shared" si="4"/>
        <v>-8.1947392579162878E-2</v>
      </c>
      <c r="L128" s="137" cm="1">
        <f t="array" ref="L128">SQRT(MMULT(MMULT(TRANSPOSE($A$4:$A$8),MMULT(TRANSPOSE(EXP(D129:H380)-1),EXP(D129:H380)-1)/COUNTA(H129:H380)),$A$4:$A$8))*(-1/SQRT(2*PI())*EXP(-1*(NORMSINV($A$11))^2/2)/$A$11)</f>
        <v>-2.9688797211825053E-2</v>
      </c>
      <c r="M128" s="2">
        <f t="shared" si="5"/>
        <v>-9.3884220180223646E-2</v>
      </c>
      <c r="N128" s="130">
        <v>-1.1620515593445535E-2</v>
      </c>
    </row>
    <row r="129" spans="3:14" x14ac:dyDescent="0.2">
      <c r="C129" s="186">
        <v>42950</v>
      </c>
      <c r="D129" s="193">
        <v>-2.0016970590251492E-2</v>
      </c>
      <c r="E129" s="193">
        <v>-1.9023536581871836E-2</v>
      </c>
      <c r="F129" s="193">
        <v>-1.1499116069803585E-2</v>
      </c>
      <c r="G129" s="193">
        <v>-1.8365364238693272E-2</v>
      </c>
      <c r="H129" s="193">
        <v>-1.1954834713282058E-2</v>
      </c>
      <c r="I129" s="130" cm="1">
        <f t="array" ref="I129">SQRT(MMULT(MMULT(TRANSPOSE($A$4:$A$8),MMULT(TRANSPOSE(EXP(D130:H381)-1),EXP(D130:H381)-1)/COUNTA(H130:H381)),$A$4:$A$8))*NORMSINV($A$11)</f>
        <v>-2.5822159904327725E-2</v>
      </c>
      <c r="J129">
        <f t="shared" si="3"/>
        <v>0</v>
      </c>
      <c r="K129" s="2">
        <f t="shared" si="4"/>
        <v>-8.165683940275123E-2</v>
      </c>
      <c r="L129" s="137" cm="1">
        <f t="array" ref="L129">SQRT(MMULT(MMULT(TRANSPOSE($A$4:$A$8),MMULT(TRANSPOSE(EXP(D130:H381)-1),EXP(D130:H381)-1)/COUNTA(H130:H381)),$A$4:$A$8))*(-1/SQRT(2*PI())*EXP(-1*(NORMSINV($A$11))^2/2)/$A$11)</f>
        <v>-2.9583532430820528E-2</v>
      </c>
      <c r="M129" s="2">
        <f t="shared" si="5"/>
        <v>-9.3551343714850507E-2</v>
      </c>
      <c r="N129" s="130">
        <v>-1.6035270865039385E-2</v>
      </c>
    </row>
    <row r="130" spans="3:14" x14ac:dyDescent="0.2">
      <c r="C130" s="186">
        <v>42949</v>
      </c>
      <c r="D130" s="193">
        <v>5.1187762210051183E-2</v>
      </c>
      <c r="E130" s="193">
        <v>4.7181383023483375E-3</v>
      </c>
      <c r="F130" s="193">
        <v>6.0050201492262308E-4</v>
      </c>
      <c r="G130" s="193">
        <v>-2.0926230527962232E-3</v>
      </c>
      <c r="H130" s="193">
        <v>4.3605353458202982E-3</v>
      </c>
      <c r="I130" s="130" cm="1">
        <f t="array" ref="I130">SQRT(MMULT(MMULT(TRANSPOSE($A$4:$A$8),MMULT(TRANSPOSE(EXP(D131:H382)-1),EXP(D131:H382)-1)/COUNTA(H131:H382)),$A$4:$A$8))*NORMSINV($A$11)</f>
        <v>-2.5764482561952604E-2</v>
      </c>
      <c r="J130">
        <f t="shared" si="3"/>
        <v>0</v>
      </c>
      <c r="K130" s="2">
        <f t="shared" si="4"/>
        <v>-8.14744476314605E-2</v>
      </c>
      <c r="L130" s="137" cm="1">
        <f t="array" ref="L130">SQRT(MMULT(MMULT(TRANSPOSE($A$4:$A$8),MMULT(TRANSPOSE(EXP(D131:H382)-1),EXP(D131:H382)-1)/COUNTA(H131:H382)),$A$4:$A$8))*(-1/SQRT(2*PI())*EXP(-1*(NORMSINV($A$11))^2/2)/$A$11)</f>
        <v>-2.9517453546056439E-2</v>
      </c>
      <c r="M130" s="2">
        <f t="shared" si="5"/>
        <v>-9.3342383933752188E-2</v>
      </c>
      <c r="N130" s="130">
        <v>1.2026017634235631E-2</v>
      </c>
    </row>
    <row r="131" spans="3:14" x14ac:dyDescent="0.2">
      <c r="C131" s="186">
        <v>42948</v>
      </c>
      <c r="D131" s="193">
        <v>1.768414545429756E-2</v>
      </c>
      <c r="E131" s="193">
        <v>1.7326027895765504E-2</v>
      </c>
      <c r="F131" s="193">
        <v>7.1963029317711324E-3</v>
      </c>
      <c r="G131" s="193">
        <v>1.0882726761999325E-2</v>
      </c>
      <c r="H131" s="193">
        <v>1.1926381509798021E-2</v>
      </c>
      <c r="I131" s="130" cm="1">
        <f t="array" ref="I131">SQRT(MMULT(MMULT(TRANSPOSE($A$4:$A$8),MMULT(TRANSPOSE(EXP(D132:H383)-1),EXP(D132:H383)-1)/COUNTA(H132:H383)),$A$4:$A$8))*NORMSINV($A$11)</f>
        <v>-2.5978462298613749E-2</v>
      </c>
      <c r="J131">
        <f t="shared" si="3"/>
        <v>0</v>
      </c>
      <c r="K131" s="2">
        <f t="shared" si="4"/>
        <v>-8.2151110972432745E-2</v>
      </c>
      <c r="L131" s="137" cm="1">
        <f t="array" ref="L131">SQRT(MMULT(MMULT(TRANSPOSE($A$4:$A$8),MMULT(TRANSPOSE(EXP(D132:H383)-1),EXP(D132:H383)-1)/COUNTA(H132:H383)),$A$4:$A$8))*(-1/SQRT(2*PI())*EXP(-1*(NORMSINV($A$11))^2/2)/$A$11)</f>
        <v>-2.9762602538336999E-2</v>
      </c>
      <c r="M131" s="2">
        <f t="shared" si="5"/>
        <v>-9.4117613115453802E-2</v>
      </c>
      <c r="N131" s="130">
        <v>1.3096126371500663E-2</v>
      </c>
    </row>
    <row r="132" spans="3:14" x14ac:dyDescent="0.2">
      <c r="C132" s="186">
        <v>42947</v>
      </c>
      <c r="D132" s="193">
        <v>4.4148841476145308E-3</v>
      </c>
      <c r="E132" s="193">
        <v>-2.255836679058355E-2</v>
      </c>
      <c r="F132" s="193">
        <v>4.9129837393103457E-3</v>
      </c>
      <c r="G132" s="193">
        <v>-3.4375545682718027E-3</v>
      </c>
      <c r="H132" s="193">
        <v>1.6318090601540602E-2</v>
      </c>
      <c r="I132" s="130" cm="1">
        <f t="array" ref="I132">SQRT(MMULT(MMULT(TRANSPOSE($A$4:$A$8),MMULT(TRANSPOSE(EXP(D133:H384)-1),EXP(D133:H384)-1)/COUNTA(H133:H384)),$A$4:$A$8))*NORMSINV($A$11)</f>
        <v>-2.5979270431578057E-2</v>
      </c>
      <c r="J132">
        <f t="shared" si="3"/>
        <v>0</v>
      </c>
      <c r="K132" s="2">
        <f t="shared" si="4"/>
        <v>-8.2153666513252219E-2</v>
      </c>
      <c r="L132" s="137" cm="1">
        <f t="array" ref="L132">SQRT(MMULT(MMULT(TRANSPOSE($A$4:$A$8),MMULT(TRANSPOSE(EXP(D133:H384)-1),EXP(D133:H384)-1)/COUNTA(H133:H384)),$A$4:$A$8))*(-1/SQRT(2*PI())*EXP(-1*(NORMSINV($A$11))^2/2)/$A$11)</f>
        <v>-2.9763528387601604E-2</v>
      </c>
      <c r="M132" s="2">
        <f t="shared" si="5"/>
        <v>-9.4120540907899938E-2</v>
      </c>
      <c r="N132" s="130">
        <v>1.2838371461574433E-5</v>
      </c>
    </row>
    <row r="133" spans="3:14" x14ac:dyDescent="0.2">
      <c r="C133" s="186">
        <v>42944</v>
      </c>
      <c r="D133" s="193">
        <v>-1.2197366814765567E-3</v>
      </c>
      <c r="E133" s="193">
        <v>-1.9285974049303677E-2</v>
      </c>
      <c r="F133" s="193">
        <v>4.2037847618722627E-3</v>
      </c>
      <c r="G133" s="193">
        <v>1.3262708201300913E-2</v>
      </c>
      <c r="H133" s="193">
        <v>6.4886605748936126E-4</v>
      </c>
      <c r="I133" s="130" cm="1">
        <f t="array" ref="I133">SQRT(MMULT(MMULT(TRANSPOSE($A$4:$A$8),MMULT(TRANSPOSE(EXP(D134:H385)-1),EXP(D134:H385)-1)/COUNTA(H134:H385)),$A$4:$A$8))*NORMSINV($A$11)</f>
        <v>-2.6058781392384107E-2</v>
      </c>
      <c r="J133">
        <f t="shared" si="3"/>
        <v>0</v>
      </c>
      <c r="K133" s="2">
        <f t="shared" si="4"/>
        <v>-8.2405102248347725E-2</v>
      </c>
      <c r="L133" s="137" cm="1">
        <f t="array" ref="L133">SQRT(MMULT(MMULT(TRANSPOSE($A$4:$A$8),MMULT(TRANSPOSE(EXP(D134:H385)-1),EXP(D134:H385)-1)/COUNTA(H134:H385)),$A$4:$A$8))*(-1/SQRT(2*PI())*EXP(-1*(NORMSINV($A$11))^2/2)/$A$11)</f>
        <v>-2.9854621274344101E-2</v>
      </c>
      <c r="M133" s="2">
        <f t="shared" si="5"/>
        <v>-9.4408601908645987E-2</v>
      </c>
      <c r="N133" s="130">
        <v>-4.2148497576730535E-4</v>
      </c>
    </row>
    <row r="134" spans="3:14" x14ac:dyDescent="0.2">
      <c r="C134" s="186">
        <v>42943</v>
      </c>
      <c r="D134" s="193">
        <v>-2.1248778333822469E-2</v>
      </c>
      <c r="E134" s="193">
        <v>-8.6504004462623907E-3</v>
      </c>
      <c r="F134" s="193">
        <v>-1.4262045108932692E-2</v>
      </c>
      <c r="G134" s="193">
        <v>-3.6604704461668261E-2</v>
      </c>
      <c r="H134" s="193">
        <v>1.3164966695106228E-2</v>
      </c>
      <c r="I134" s="130" cm="1">
        <f t="array" ref="I134">SQRT(MMULT(MMULT(TRANSPOSE($A$4:$A$8),MMULT(TRANSPOSE(EXP(D135:H386)-1),EXP(D135:H386)-1)/COUNTA(H135:H386)),$A$4:$A$8))*NORMSINV($A$11)</f>
        <v>-2.6094838262563275E-2</v>
      </c>
      <c r="J134">
        <f t="shared" ref="J134:J197" si="6">IF(N134&lt;I134,1,0)</f>
        <v>0</v>
      </c>
      <c r="K134" s="2">
        <f t="shared" ref="K134:K197" si="7">I134*SQRT(10)</f>
        <v>-8.2519124083410902E-2</v>
      </c>
      <c r="L134" s="137" cm="1">
        <f t="array" ref="L134">SQRT(MMULT(MMULT(TRANSPOSE($A$4:$A$8),MMULT(TRANSPOSE(EXP(D135:H386)-1),EXP(D135:H386)-1)/COUNTA(H135:H386)),$A$4:$A$8))*(-1/SQRT(2*PI())*EXP(-1*(NORMSINV($A$11))^2/2)/$A$11)</f>
        <v>-2.9895930351208758E-2</v>
      </c>
      <c r="M134" s="2">
        <f t="shared" ref="M134:M197" si="8">L134*SQRT(10)</f>
        <v>-9.453923267957727E-2</v>
      </c>
      <c r="N134" s="130">
        <v>-1.3297875392741965E-2</v>
      </c>
    </row>
    <row r="135" spans="3:14" x14ac:dyDescent="0.2">
      <c r="C135" s="186">
        <v>42942</v>
      </c>
      <c r="D135" s="193">
        <v>4.2668672620833278E-3</v>
      </c>
      <c r="E135" s="193">
        <v>1.192154006738818E-2</v>
      </c>
      <c r="F135" s="193">
        <v>-2.3251833318914264E-3</v>
      </c>
      <c r="G135" s="193">
        <v>1.0785947444691808E-2</v>
      </c>
      <c r="H135" s="193">
        <v>1.3572910559290412E-3</v>
      </c>
      <c r="I135" s="130" cm="1">
        <f t="array" ref="I135">SQRT(MMULT(MMULT(TRANSPOSE($A$4:$A$8),MMULT(TRANSPOSE(EXP(D136:H387)-1),EXP(D136:H387)-1)/COUNTA(H136:H387)),$A$4:$A$8))*NORMSINV($A$11)</f>
        <v>-2.6146949440012609E-2</v>
      </c>
      <c r="J135">
        <f t="shared" si="6"/>
        <v>0</v>
      </c>
      <c r="K135" s="2">
        <f t="shared" si="7"/>
        <v>-8.2683914095703998E-2</v>
      </c>
      <c r="L135" s="137" cm="1">
        <f t="array" ref="L135">SQRT(MMULT(MMULT(TRANSPOSE($A$4:$A$8),MMULT(TRANSPOSE(EXP(D136:H387)-1),EXP(D136:H387)-1)/COUNTA(H136:H387)),$A$4:$A$8))*(-1/SQRT(2*PI())*EXP(-1*(NORMSINV($A$11))^2/2)/$A$11)</f>
        <v>-2.9955632278305191E-2</v>
      </c>
      <c r="M135" s="2">
        <f t="shared" si="8"/>
        <v>-9.4728026749903327E-2</v>
      </c>
      <c r="N135" s="130">
        <v>5.2297848077025406E-3</v>
      </c>
    </row>
    <row r="136" spans="3:14" x14ac:dyDescent="0.2">
      <c r="C136" s="186">
        <v>42941</v>
      </c>
      <c r="D136" s="193">
        <v>1.5496561293490568E-3</v>
      </c>
      <c r="E136" s="193">
        <v>-1.8296927397221737E-3</v>
      </c>
      <c r="F136" s="193">
        <v>5.2696394126248158E-3</v>
      </c>
      <c r="G136" s="193">
        <v>-7.7298172330219099E-3</v>
      </c>
      <c r="H136" s="193">
        <v>8.1130972445294935E-3</v>
      </c>
      <c r="I136" s="130" cm="1">
        <f t="array" ref="I136">SQRT(MMULT(MMULT(TRANSPOSE($A$4:$A$8),MMULT(TRANSPOSE(EXP(D137:H388)-1),EXP(D137:H388)-1)/COUNTA(H137:H388)),$A$4:$A$8))*NORMSINV($A$11)</f>
        <v>-2.6221311980644712E-2</v>
      </c>
      <c r="J136">
        <f t="shared" si="6"/>
        <v>0</v>
      </c>
      <c r="K136" s="2">
        <f t="shared" si="7"/>
        <v>-8.2919069096698259E-2</v>
      </c>
      <c r="L136" s="137" cm="1">
        <f t="array" ref="L136">SQRT(MMULT(MMULT(TRANSPOSE($A$4:$A$8),MMULT(TRANSPOSE(EXP(D137:H388)-1),EXP(D137:H388)-1)/COUNTA(H137:H388)),$A$4:$A$8))*(-1/SQRT(2*PI())*EXP(-1*(NORMSINV($A$11))^2/2)/$A$11)</f>
        <v>-3.0040826802720608E-2</v>
      </c>
      <c r="M136" s="2">
        <f t="shared" si="8"/>
        <v>-9.4997435491230867E-2</v>
      </c>
      <c r="N136" s="130">
        <v>1.0904929114172813E-3</v>
      </c>
    </row>
    <row r="137" spans="3:14" x14ac:dyDescent="0.2">
      <c r="C137" s="186">
        <v>42940</v>
      </c>
      <c r="D137" s="193">
        <v>2.6193313186839817E-2</v>
      </c>
      <c r="E137" s="193">
        <v>2.7018748455888985E-2</v>
      </c>
      <c r="F137" s="193">
        <v>1.1576157941376801E-2</v>
      </c>
      <c r="G137" s="193">
        <v>1.0807305586435929E-2</v>
      </c>
      <c r="H137" s="193">
        <v>9.289656065265493E-3</v>
      </c>
      <c r="I137" s="130" cm="1">
        <f t="array" ref="I137">SQRT(MMULT(MMULT(TRANSPOSE($A$4:$A$8),MMULT(TRANSPOSE(EXP(D138:H389)-1),EXP(D138:H389)-1)/COUNTA(H138:H389)),$A$4:$A$8))*NORMSINV($A$11)</f>
        <v>-2.6100581696555429E-2</v>
      </c>
      <c r="J137">
        <f t="shared" si="6"/>
        <v>0</v>
      </c>
      <c r="K137" s="2">
        <f t="shared" si="7"/>
        <v>-8.253728641641693E-2</v>
      </c>
      <c r="L137" s="137" cm="1">
        <f t="array" ref="L137">SQRT(MMULT(MMULT(TRANSPOSE($A$4:$A$8),MMULT(TRANSPOSE(EXP(D138:H389)-1),EXP(D138:H389)-1)/COUNTA(H138:H389)),$A$4:$A$8))*(-1/SQRT(2*PI())*EXP(-1*(NORMSINV($A$11))^2/2)/$A$11)</f>
        <v>-2.9902510399756235E-2</v>
      </c>
      <c r="M137" s="2">
        <f t="shared" si="8"/>
        <v>-9.4560040620101787E-2</v>
      </c>
      <c r="N137" s="130">
        <v>1.7153742531355484E-2</v>
      </c>
    </row>
    <row r="138" spans="3:14" x14ac:dyDescent="0.2">
      <c r="C138" s="186">
        <v>42937</v>
      </c>
      <c r="D138" s="193">
        <v>7.9095052006462833E-3</v>
      </c>
      <c r="E138" s="193">
        <v>5.4255045717725636E-3</v>
      </c>
      <c r="F138" s="193">
        <v>2.564768036807366E-3</v>
      </c>
      <c r="G138" s="193">
        <v>3.4925863584106022E-2</v>
      </c>
      <c r="H138" s="193">
        <v>8.4881665630163819E-3</v>
      </c>
      <c r="I138" s="130" cm="1">
        <f t="array" ref="I138">SQRT(MMULT(MMULT(TRANSPOSE($A$4:$A$8),MMULT(TRANSPOSE(EXP(D139:H390)-1),EXP(D139:H390)-1)/COUNTA(H139:H390)),$A$4:$A$8))*NORMSINV($A$11)</f>
        <v>-2.6045191087137723E-2</v>
      </c>
      <c r="J138">
        <f t="shared" si="6"/>
        <v>0</v>
      </c>
      <c r="K138" s="2">
        <f t="shared" si="7"/>
        <v>-8.2362125929672209E-2</v>
      </c>
      <c r="L138" s="137" cm="1">
        <f t="array" ref="L138">SQRT(MMULT(MMULT(TRANSPOSE($A$4:$A$8),MMULT(TRANSPOSE(EXP(D139:H390)-1),EXP(D139:H390)-1)/COUNTA(H139:H390)),$A$4:$A$8))*(-1/SQRT(2*PI())*EXP(-1*(NORMSINV($A$11))^2/2)/$A$11)</f>
        <v>-2.9839051343808053E-2</v>
      </c>
      <c r="M138" s="2">
        <f t="shared" si="8"/>
        <v>-9.4359365465141468E-2</v>
      </c>
      <c r="N138" s="130">
        <v>1.2003280963740351E-2</v>
      </c>
    </row>
    <row r="139" spans="3:14" x14ac:dyDescent="0.2">
      <c r="C139" s="186">
        <v>42936</v>
      </c>
      <c r="D139" s="193">
        <v>-8.9242429219419557E-3</v>
      </c>
      <c r="E139" s="193">
        <v>-2.6307871119294825E-3</v>
      </c>
      <c r="F139" s="193">
        <v>4.5102553925765592E-4</v>
      </c>
      <c r="G139" s="193">
        <v>-5.8263658556805915E-3</v>
      </c>
      <c r="H139" s="193">
        <v>-1.5855367490168856E-3</v>
      </c>
      <c r="I139" s="130" cm="1">
        <f t="array" ref="I139">SQRT(MMULT(MMULT(TRANSPOSE($A$4:$A$8),MMULT(TRANSPOSE(EXP(D140:H391)-1),EXP(D140:H391)-1)/COUNTA(H140:H391)),$A$4:$A$8))*NORMSINV($A$11)</f>
        <v>-2.640222279840726E-2</v>
      </c>
      <c r="J139">
        <f t="shared" si="6"/>
        <v>0</v>
      </c>
      <c r="K139" s="2">
        <f t="shared" si="7"/>
        <v>-8.3491159334191559E-2</v>
      </c>
      <c r="L139" s="137" cm="1">
        <f t="array" ref="L139">SQRT(MMULT(MMULT(TRANSPOSE($A$4:$A$8),MMULT(TRANSPOSE(EXP(D140:H391)-1),EXP(D140:H391)-1)/COUNTA(H140:H391)),$A$4:$A$8))*(-1/SQRT(2*PI())*EXP(-1*(NORMSINV($A$11))^2/2)/$A$11)</f>
        <v>-3.0248089907905996E-2</v>
      </c>
      <c r="M139" s="2">
        <f t="shared" si="8"/>
        <v>-9.5652858978535746E-2</v>
      </c>
      <c r="N139" s="130">
        <v>-3.6908896738914233E-3</v>
      </c>
    </row>
    <row r="140" spans="3:14" x14ac:dyDescent="0.2">
      <c r="C140" s="186">
        <v>42935</v>
      </c>
      <c r="D140" s="193">
        <v>1.6184955421565039E-3</v>
      </c>
      <c r="E140" s="193">
        <v>-2.2657465720484658E-3</v>
      </c>
      <c r="F140" s="193">
        <v>2.9855469543822659E-3</v>
      </c>
      <c r="G140" s="193">
        <v>-3.2101539696818967E-3</v>
      </c>
      <c r="H140" s="193">
        <v>-9.2246886902375743E-5</v>
      </c>
      <c r="I140" s="130" cm="1">
        <f t="array" ref="I140">SQRT(MMULT(MMULT(TRANSPOSE($A$4:$A$8),MMULT(TRANSPOSE(EXP(D141:H392)-1),EXP(D141:H392)-1)/COUNTA(H141:H392)),$A$4:$A$8))*NORMSINV($A$11)</f>
        <v>-2.6730685267155305E-2</v>
      </c>
      <c r="J140">
        <f t="shared" si="6"/>
        <v>0</v>
      </c>
      <c r="K140" s="2">
        <f t="shared" si="7"/>
        <v>-8.4529848861317258E-2</v>
      </c>
      <c r="L140" s="137" cm="1">
        <f t="array" ref="L140">SQRT(MMULT(MMULT(TRANSPOSE($A$4:$A$8),MMULT(TRANSPOSE(EXP(D141:H392)-1),EXP(D141:H392)-1)/COUNTA(H141:H392)),$A$4:$A$8))*(-1/SQRT(2*PI())*EXP(-1*(NORMSINV($A$11))^2/2)/$A$11)</f>
        <v>-3.0624397704485266E-2</v>
      </c>
      <c r="M140" s="2">
        <f t="shared" si="8"/>
        <v>-9.6842848717005561E-2</v>
      </c>
      <c r="N140" s="130">
        <v>-1.9012342425961154E-4</v>
      </c>
    </row>
    <row r="141" spans="3:14" x14ac:dyDescent="0.2">
      <c r="C141" s="186">
        <v>42934</v>
      </c>
      <c r="D141" s="193">
        <v>-6.0380485702372585E-4</v>
      </c>
      <c r="E141" s="193">
        <v>1.0091122365981708E-2</v>
      </c>
      <c r="F141" s="193">
        <v>-4.7567101288074082E-3</v>
      </c>
      <c r="G141" s="193">
        <v>0.12294196206942981</v>
      </c>
      <c r="H141" s="193">
        <v>8.298338407622112E-3</v>
      </c>
      <c r="I141" s="130" cm="1">
        <f t="array" ref="I141">SQRT(MMULT(MMULT(TRANSPOSE($A$4:$A$8),MMULT(TRANSPOSE(EXP(D142:H393)-1),EXP(D142:H393)-1)/COUNTA(H142:H393)),$A$4:$A$8))*NORMSINV($A$11)</f>
        <v>-2.6396726079748772E-2</v>
      </c>
      <c r="J141">
        <f t="shared" si="6"/>
        <v>0</v>
      </c>
      <c r="K141" s="2">
        <f t="shared" si="7"/>
        <v>-8.3473777183573586E-2</v>
      </c>
      <c r="L141" s="137" cm="1">
        <f t="array" ref="L141">SQRT(MMULT(MMULT(TRANSPOSE($A$4:$A$8),MMULT(TRANSPOSE(EXP(D142:H393)-1),EXP(D142:H393)-1)/COUNTA(H142:H393)),$A$4:$A$8))*(-1/SQRT(2*PI())*EXP(-1*(NORMSINV($A$11))^2/2)/$A$11)</f>
        <v>-3.0241792512362826E-2</v>
      </c>
      <c r="M141" s="2">
        <f t="shared" si="8"/>
        <v>-9.5632944865292335E-2</v>
      </c>
      <c r="N141" s="130">
        <v>2.8788965130465916E-2</v>
      </c>
    </row>
    <row r="142" spans="3:14" x14ac:dyDescent="0.2">
      <c r="C142" s="186">
        <v>42933</v>
      </c>
      <c r="D142" s="193">
        <v>5.317596768337666E-3</v>
      </c>
      <c r="E142" s="193">
        <v>1.0016389511619098E-2</v>
      </c>
      <c r="F142" s="193">
        <v>9.6360009630989674E-3</v>
      </c>
      <c r="G142" s="193">
        <v>5.4281892838054626E-3</v>
      </c>
      <c r="H142" s="193">
        <v>6.9880516167138322E-3</v>
      </c>
      <c r="I142" s="130" cm="1">
        <f t="array" ref="I142">SQRT(MMULT(MMULT(TRANSPOSE($A$4:$A$8),MMULT(TRANSPOSE(EXP(D143:H394)-1),EXP(D143:H394)-1)/COUNTA(H143:H394)),$A$4:$A$8))*NORMSINV($A$11)</f>
        <v>-2.6376734987246721E-2</v>
      </c>
      <c r="J142">
        <f t="shared" si="6"/>
        <v>0</v>
      </c>
      <c r="K142" s="2">
        <f t="shared" si="7"/>
        <v>-8.3410559798351991E-2</v>
      </c>
      <c r="L142" s="137" cm="1">
        <f t="array" ref="L142">SQRT(MMULT(MMULT(TRANSPOSE($A$4:$A$8),MMULT(TRANSPOSE(EXP(D143:H394)-1),EXP(D143:H394)-1)/COUNTA(H143:H394)),$A$4:$A$8))*(-1/SQRT(2*PI())*EXP(-1*(NORMSINV($A$11))^2/2)/$A$11)</f>
        <v>-3.0218889426968223E-2</v>
      </c>
      <c r="M142" s="2">
        <f t="shared" si="8"/>
        <v>-9.5560518950000062E-2</v>
      </c>
      <c r="N142" s="130">
        <v>7.5073064100765335E-3</v>
      </c>
    </row>
    <row r="143" spans="3:14" x14ac:dyDescent="0.2">
      <c r="C143" s="186">
        <v>42930</v>
      </c>
      <c r="D143" s="193">
        <v>8.3764815485135782E-3</v>
      </c>
      <c r="E143" s="193">
        <v>9.9750598678530504E-4</v>
      </c>
      <c r="F143" s="193">
        <v>1.3793785467530829E-2</v>
      </c>
      <c r="G143" s="193">
        <v>1.8045039920951182E-2</v>
      </c>
      <c r="H143" s="193">
        <v>4.4221056820904518E-3</v>
      </c>
      <c r="I143" s="130" cm="1">
        <f t="array" ref="I143">SQRT(MMULT(MMULT(TRANSPOSE($A$4:$A$8),MMULT(TRANSPOSE(EXP(D144:H395)-1),EXP(D144:H395)-1)/COUNTA(H144:H395)),$A$4:$A$8))*NORMSINV($A$11)</f>
        <v>-2.6357429942736352E-2</v>
      </c>
      <c r="J143">
        <f t="shared" si="6"/>
        <v>0</v>
      </c>
      <c r="K143" s="2">
        <f t="shared" si="7"/>
        <v>-8.3349511887368305E-2</v>
      </c>
      <c r="L143" s="137" cm="1">
        <f t="array" ref="L143">SQRT(MMULT(MMULT(TRANSPOSE($A$4:$A$8),MMULT(TRANSPOSE(EXP(D144:H395)-1),EXP(D144:H395)-1)/COUNTA(H144:H395)),$A$4:$A$8))*(-1/SQRT(2*PI())*EXP(-1*(NORMSINV($A$11))^2/2)/$A$11)</f>
        <v>-3.019677232241667E-2</v>
      </c>
      <c r="M143" s="2">
        <f t="shared" si="8"/>
        <v>-9.5490578524369069E-2</v>
      </c>
      <c r="N143" s="130">
        <v>9.1879515550321329E-3</v>
      </c>
    </row>
    <row r="144" spans="3:14" x14ac:dyDescent="0.2">
      <c r="C144" s="186">
        <v>42929</v>
      </c>
      <c r="D144" s="193">
        <v>1.4855094183581219E-2</v>
      </c>
      <c r="E144" s="193">
        <v>-4.8370397249680288E-3</v>
      </c>
      <c r="F144" s="193">
        <v>9.6980595138132786E-3</v>
      </c>
      <c r="G144" s="193">
        <v>-2.3852640185225405E-3</v>
      </c>
      <c r="H144" s="193">
        <v>-1.972432969378234E-3</v>
      </c>
      <c r="I144" s="130" cm="1">
        <f t="array" ref="I144">SQRT(MMULT(MMULT(TRANSPOSE($A$4:$A$8),MMULT(TRANSPOSE(EXP(D145:H396)-1),EXP(D145:H396)-1)/COUNTA(H145:H396)),$A$4:$A$8))*NORMSINV($A$11)</f>
        <v>-2.6362384347867033E-2</v>
      </c>
      <c r="J144">
        <f t="shared" si="6"/>
        <v>0</v>
      </c>
      <c r="K144" s="2">
        <f t="shared" si="7"/>
        <v>-8.3365179092032476E-2</v>
      </c>
      <c r="L144" s="137" cm="1">
        <f t="array" ref="L144">SQRT(MMULT(MMULT(TRANSPOSE($A$4:$A$8),MMULT(TRANSPOSE(EXP(D145:H396)-1),EXP(D145:H396)-1)/COUNTA(H145:H396)),$A$4:$A$8))*(-1/SQRT(2*PI())*EXP(-1*(NORMSINV($A$11))^2/2)/$A$11)</f>
        <v>-3.020244840859234E-2</v>
      </c>
      <c r="M144" s="2">
        <f t="shared" si="8"/>
        <v>-9.5508527884879582E-2</v>
      </c>
      <c r="N144" s="130">
        <v>3.1065893884809253E-3</v>
      </c>
    </row>
    <row r="145" spans="3:14" x14ac:dyDescent="0.2">
      <c r="C145" s="186">
        <v>42928</v>
      </c>
      <c r="D145" s="193">
        <v>-9.2187615593758362E-3</v>
      </c>
      <c r="E145" s="193">
        <v>1.715477647318379E-3</v>
      </c>
      <c r="F145" s="193">
        <v>5.7775658039948777E-3</v>
      </c>
      <c r="G145" s="193">
        <v>1.7576733005325633E-2</v>
      </c>
      <c r="H145" s="193">
        <v>-8.473422560791654E-3</v>
      </c>
      <c r="I145" s="130" cm="1">
        <f t="array" ref="I145">SQRT(MMULT(MMULT(TRANSPOSE($A$4:$A$8),MMULT(TRANSPOSE(EXP(D146:H397)-1),EXP(D146:H397)-1)/COUNTA(H146:H397)),$A$4:$A$8))*NORMSINV($A$11)</f>
        <v>-2.6482049940588091E-2</v>
      </c>
      <c r="J145">
        <f t="shared" si="6"/>
        <v>0</v>
      </c>
      <c r="K145" s="2">
        <f t="shared" si="7"/>
        <v>-8.3743594922585082E-2</v>
      </c>
      <c r="L145" s="137" cm="1">
        <f t="array" ref="L145">SQRT(MMULT(MMULT(TRANSPOSE($A$4:$A$8),MMULT(TRANSPOSE(EXP(D146:H397)-1),EXP(D146:H397)-1)/COUNTA(H146:H397)),$A$4:$A$8))*(-1/SQRT(2*PI())*EXP(-1*(NORMSINV($A$11))^2/2)/$A$11)</f>
        <v>-3.0339545032431442E-2</v>
      </c>
      <c r="M145" s="2">
        <f t="shared" si="8"/>
        <v>-9.5942065475730476E-2</v>
      </c>
      <c r="N145" s="130">
        <v>1.5258654987319333E-3</v>
      </c>
    </row>
    <row r="146" spans="3:14" x14ac:dyDescent="0.2">
      <c r="C146" s="186">
        <v>42927</v>
      </c>
      <c r="D146" s="193">
        <v>9.5301437106095413E-3</v>
      </c>
      <c r="E146" s="193">
        <v>3.9441296777124844E-3</v>
      </c>
      <c r="F146" s="193">
        <v>6.4377801398857017E-3</v>
      </c>
      <c r="G146" s="193">
        <v>1.7109610266373081E-2</v>
      </c>
      <c r="H146" s="193">
        <v>2.6140385346556739E-3</v>
      </c>
      <c r="I146" s="130" cm="1">
        <f t="array" ref="I146">SQRT(MMULT(MMULT(TRANSPOSE($A$4:$A$8),MMULT(TRANSPOSE(EXP(D147:H398)-1),EXP(D147:H398)-1)/COUNTA(H147:H398)),$A$4:$A$8))*NORMSINV($A$11)</f>
        <v>-2.6476127060099972E-2</v>
      </c>
      <c r="J146">
        <f t="shared" si="6"/>
        <v>0</v>
      </c>
      <c r="K146" s="2">
        <f t="shared" si="7"/>
        <v>-8.3724865129933657E-2</v>
      </c>
      <c r="L146" s="137" cm="1">
        <f t="array" ref="L146">SQRT(MMULT(MMULT(TRANSPOSE($A$4:$A$8),MMULT(TRANSPOSE(EXP(D147:H398)-1),EXP(D147:H398)-1)/COUNTA(H147:H398)),$A$4:$A$8))*(-1/SQRT(2*PI())*EXP(-1*(NORMSINV($A$11))^2/2)/$A$11)</f>
        <v>-3.0332759398400314E-2</v>
      </c>
      <c r="M146" s="2">
        <f t="shared" si="8"/>
        <v>-9.5920607416823761E-2</v>
      </c>
      <c r="N146" s="130">
        <v>7.9720882865924932E-3</v>
      </c>
    </row>
    <row r="147" spans="3:14" x14ac:dyDescent="0.2">
      <c r="C147" s="186">
        <v>42926</v>
      </c>
      <c r="D147" s="193">
        <v>3.2148219691828742E-3</v>
      </c>
      <c r="E147" s="193">
        <v>1.5062681512300868E-2</v>
      </c>
      <c r="F147" s="193">
        <v>4.5886588955184708E-3</v>
      </c>
      <c r="G147" s="193">
        <v>1.3574339475341455E-2</v>
      </c>
      <c r="H147" s="193">
        <v>-9.279332694841165E-3</v>
      </c>
      <c r="I147" s="130" cm="1">
        <f t="array" ref="I147">SQRT(MMULT(MMULT(TRANSPOSE($A$4:$A$8),MMULT(TRANSPOSE(EXP(D148:H399)-1),EXP(D148:H399)-1)/COUNTA(H148:H399)),$A$4:$A$8))*NORMSINV($A$11)</f>
        <v>-2.6494218604464763E-2</v>
      </c>
      <c r="J147">
        <f t="shared" si="6"/>
        <v>0</v>
      </c>
      <c r="K147" s="2">
        <f t="shared" si="7"/>
        <v>-8.3782075616516377E-2</v>
      </c>
      <c r="L147" s="137" cm="1">
        <f t="array" ref="L147">SQRT(MMULT(MMULT(TRANSPOSE($A$4:$A$8),MMULT(TRANSPOSE(EXP(D148:H399)-1),EXP(D148:H399)-1)/COUNTA(H148:H399)),$A$4:$A$8))*(-1/SQRT(2*PI())*EXP(-1*(NORMSINV($A$11))^2/2)/$A$11)</f>
        <v>-3.0353486238890122E-2</v>
      </c>
      <c r="M147" s="2">
        <f t="shared" si="8"/>
        <v>-9.598615144147056E-2</v>
      </c>
      <c r="N147" s="130">
        <v>5.4852739926016126E-3</v>
      </c>
    </row>
    <row r="148" spans="3:14" x14ac:dyDescent="0.2">
      <c r="C148" s="186">
        <v>42923</v>
      </c>
      <c r="D148" s="193">
        <v>7.5537173502178831E-3</v>
      </c>
      <c r="E148" s="193">
        <v>1.1459240179261906E-2</v>
      </c>
      <c r="F148" s="193">
        <v>1.0341879024942408E-2</v>
      </c>
      <c r="G148" s="193">
        <v>2.3962991623030866E-2</v>
      </c>
      <c r="H148" s="193">
        <v>6.457058465704162E-4</v>
      </c>
      <c r="I148" s="130" cm="1">
        <f t="array" ref="I148">SQRT(MMULT(MMULT(TRANSPOSE($A$4:$A$8),MMULT(TRANSPOSE(EXP(D149:H400)-1),EXP(D149:H400)-1)/COUNTA(H149:H400)),$A$4:$A$8))*NORMSINV($A$11)</f>
        <v>-2.6446651751044388E-2</v>
      </c>
      <c r="J148">
        <f t="shared" si="6"/>
        <v>0</v>
      </c>
      <c r="K148" s="2">
        <f t="shared" si="7"/>
        <v>-8.3631656018580622E-2</v>
      </c>
      <c r="L148" s="137" cm="1">
        <f t="array" ref="L148">SQRT(MMULT(MMULT(TRANSPOSE($A$4:$A$8),MMULT(TRANSPOSE(EXP(D149:H400)-1),EXP(D149:H400)-1)/COUNTA(H149:H400)),$A$4:$A$8))*(-1/SQRT(2*PI())*EXP(-1*(NORMSINV($A$11))^2/2)/$A$11)</f>
        <v>-3.029899058260082E-2</v>
      </c>
      <c r="M148" s="2">
        <f t="shared" si="8"/>
        <v>-9.5813821045010683E-2</v>
      </c>
      <c r="N148" s="130">
        <v>1.0880266828634069E-2</v>
      </c>
    </row>
    <row r="149" spans="3:14" x14ac:dyDescent="0.2">
      <c r="C149" s="186">
        <v>42922</v>
      </c>
      <c r="D149" s="193">
        <v>-4.0465344598813466E-3</v>
      </c>
      <c r="E149" s="193">
        <v>-1.0283837381245397E-3</v>
      </c>
      <c r="F149" s="193">
        <v>-1.9732172986031984E-3</v>
      </c>
      <c r="G149" s="193">
        <v>-3.8193944096443734E-3</v>
      </c>
      <c r="H149" s="193">
        <v>2.0088953754478374E-3</v>
      </c>
      <c r="I149" s="130" cm="1">
        <f t="array" ref="I149">SQRT(MMULT(MMULT(TRANSPOSE($A$4:$A$8),MMULT(TRANSPOSE(EXP(D150:H401)-1),EXP(D150:H401)-1)/COUNTA(H150:H401)),$A$4:$A$8))*NORMSINV($A$11)</f>
        <v>-2.6479558062666633E-2</v>
      </c>
      <c r="J149">
        <f t="shared" si="6"/>
        <v>0</v>
      </c>
      <c r="K149" s="2">
        <f t="shared" si="7"/>
        <v>-8.3735714912702194E-2</v>
      </c>
      <c r="L149" s="137" cm="1">
        <f t="array" ref="L149">SQRT(MMULT(MMULT(TRANSPOSE($A$4:$A$8),MMULT(TRANSPOSE(EXP(D150:H401)-1),EXP(D150:H401)-1)/COUNTA(H150:H401)),$A$4:$A$8))*(-1/SQRT(2*PI())*EXP(-1*(NORMSINV($A$11))^2/2)/$A$11)</f>
        <v>-3.0336690176308787E-2</v>
      </c>
      <c r="M149" s="2">
        <f t="shared" si="8"/>
        <v>-9.5933037627990811E-2</v>
      </c>
      <c r="N149" s="130">
        <v>-1.7677360863631916E-3</v>
      </c>
    </row>
    <row r="150" spans="3:14" x14ac:dyDescent="0.2">
      <c r="C150" s="186">
        <v>42921</v>
      </c>
      <c r="D150" s="193">
        <v>1.6565871873457958E-2</v>
      </c>
      <c r="E150" s="193">
        <v>3.0893803610048988E-2</v>
      </c>
      <c r="F150" s="193">
        <v>2.5723261183116616E-2</v>
      </c>
      <c r="G150" s="193">
        <v>2.2265987579655745E-2</v>
      </c>
      <c r="H150" s="193">
        <v>1.166465123640569E-2</v>
      </c>
      <c r="I150" s="130" cm="1">
        <f t="array" ref="I150">SQRT(MMULT(MMULT(TRANSPOSE($A$4:$A$8),MMULT(TRANSPOSE(EXP(D151:H402)-1),EXP(D151:H402)-1)/COUNTA(H151:H402)),$A$4:$A$8))*NORMSINV($A$11)</f>
        <v>-2.6304294726389874E-2</v>
      </c>
      <c r="J150">
        <f t="shared" si="6"/>
        <v>0</v>
      </c>
      <c r="K150" s="2">
        <f t="shared" si="7"/>
        <v>-8.3181483579747612E-2</v>
      </c>
      <c r="L150" s="137" cm="1">
        <f t="array" ref="L150">SQRT(MMULT(MMULT(TRANSPOSE($A$4:$A$8),MMULT(TRANSPOSE(EXP(D151:H402)-1),EXP(D151:H402)-1)/COUNTA(H151:H402)),$A$4:$A$8))*(-1/SQRT(2*PI())*EXP(-1*(NORMSINV($A$11))^2/2)/$A$11)</f>
        <v>-3.0135897190288731E-2</v>
      </c>
      <c r="M150" s="2">
        <f t="shared" si="8"/>
        <v>-9.5298074453981085E-2</v>
      </c>
      <c r="N150" s="130">
        <v>2.1677089837330299E-2</v>
      </c>
    </row>
    <row r="151" spans="3:14" x14ac:dyDescent="0.2">
      <c r="C151" s="186">
        <v>42919</v>
      </c>
      <c r="D151" s="193">
        <v>-5.325342629910408E-3</v>
      </c>
      <c r="E151" s="193">
        <v>-1.6632933214300989E-2</v>
      </c>
      <c r="F151" s="193">
        <v>-1.2794979329312834E-2</v>
      </c>
      <c r="G151" s="193">
        <v>-2.3631948837032596E-2</v>
      </c>
      <c r="H151" s="193">
        <v>5.0387610224108979E-3</v>
      </c>
      <c r="I151" s="130" cm="1">
        <f t="array" ref="I151">SQRT(MMULT(MMULT(TRANSPOSE($A$4:$A$8),MMULT(TRANSPOSE(EXP(D152:H403)-1),EXP(D152:H403)-1)/COUNTA(H152:H403)),$A$4:$A$8))*NORMSINV($A$11)</f>
        <v>-2.6297528460033959E-2</v>
      </c>
      <c r="J151">
        <f t="shared" si="6"/>
        <v>0</v>
      </c>
      <c r="K151" s="2">
        <f t="shared" si="7"/>
        <v>-8.3160086766807556E-2</v>
      </c>
      <c r="L151" s="137" cm="1">
        <f t="array" ref="L151">SQRT(MMULT(MMULT(TRANSPOSE($A$4:$A$8),MMULT(TRANSPOSE(EXP(D152:H403)-1),EXP(D152:H403)-1)/COUNTA(H152:H403)),$A$4:$A$8))*(-1/SQRT(2*PI())*EXP(-1*(NORMSINV($A$11))^2/2)/$A$11)</f>
        <v>-3.0128145318992237E-2</v>
      </c>
      <c r="M151" s="2">
        <f t="shared" si="8"/>
        <v>-9.5273560884555686E-2</v>
      </c>
      <c r="N151" s="130">
        <v>-1.0564690706815554E-2</v>
      </c>
    </row>
    <row r="152" spans="3:14" x14ac:dyDescent="0.2">
      <c r="C152" s="186">
        <v>42916</v>
      </c>
      <c r="D152" s="193">
        <v>-4.3489618349923497E-3</v>
      </c>
      <c r="E152" s="193">
        <v>-1.4871291905076696E-2</v>
      </c>
      <c r="F152" s="193">
        <v>-3.0888859076932653E-4</v>
      </c>
      <c r="G152" s="193">
        <v>-1.1253379707362473E-2</v>
      </c>
      <c r="H152" s="193">
        <v>-4.874749768192529E-3</v>
      </c>
      <c r="I152" s="130" cm="1">
        <f t="array" ref="I152">SQRT(MMULT(MMULT(TRANSPOSE($A$4:$A$8),MMULT(TRANSPOSE(EXP(D153:H404)-1),EXP(D153:H404)-1)/COUNTA(H153:H404)),$A$4:$A$8))*NORMSINV($A$11)</f>
        <v>-2.6280688027817283E-2</v>
      </c>
      <c r="J152">
        <f t="shared" si="6"/>
        <v>0</v>
      </c>
      <c r="K152" s="2">
        <f t="shared" si="7"/>
        <v>-8.3106832644221182E-2</v>
      </c>
      <c r="L152" s="137" cm="1">
        <f t="array" ref="L152">SQRT(MMULT(MMULT(TRANSPOSE($A$4:$A$8),MMULT(TRANSPOSE(EXP(D153:H404)-1),EXP(D153:H404)-1)/COUNTA(H153:H404)),$A$4:$A$8))*(-1/SQRT(2*PI())*EXP(-1*(NORMSINV($A$11))^2/2)/$A$11)</f>
        <v>-3.0108851833300997E-2</v>
      </c>
      <c r="M152" s="2">
        <f t="shared" si="8"/>
        <v>-9.5212549525767506E-2</v>
      </c>
      <c r="N152" s="130">
        <v>-7.0925609561269809E-3</v>
      </c>
    </row>
    <row r="153" spans="3:14" x14ac:dyDescent="0.2">
      <c r="C153" s="186">
        <v>42915</v>
      </c>
      <c r="D153" s="193">
        <v>-5.8320368831912446E-3</v>
      </c>
      <c r="E153" s="193">
        <v>-5.6263679824445486E-3</v>
      </c>
      <c r="F153" s="193">
        <v>-9.925272423663702E-3</v>
      </c>
      <c r="G153" s="193">
        <v>-1.2857999667623172E-2</v>
      </c>
      <c r="H153" s="193">
        <v>-6.7183908153571042E-3</v>
      </c>
      <c r="I153" s="130" cm="1">
        <f t="array" ref="I153">SQRT(MMULT(MMULT(TRANSPOSE($A$4:$A$8),MMULT(TRANSPOSE(EXP(D154:H405)-1),EXP(D154:H405)-1)/COUNTA(H154:H405)),$A$4:$A$8))*NORMSINV($A$11)</f>
        <v>-2.6361374573985012E-2</v>
      </c>
      <c r="J153">
        <f t="shared" si="6"/>
        <v>0</v>
      </c>
      <c r="K153" s="2">
        <f t="shared" si="7"/>
        <v>-8.3361985906643538E-2</v>
      </c>
      <c r="L153" s="137" cm="1">
        <f t="array" ref="L153">SQRT(MMULT(MMULT(TRANSPOSE($A$4:$A$8),MMULT(TRANSPOSE(EXP(D154:H405)-1),EXP(D154:H405)-1)/COUNTA(H154:H405)),$A$4:$A$8))*(-1/SQRT(2*PI())*EXP(-1*(NORMSINV($A$11))^2/2)/$A$11)</f>
        <v>-3.0201291546482538E-2</v>
      </c>
      <c r="M153" s="2">
        <f t="shared" si="8"/>
        <v>-9.5504869565673861E-2</v>
      </c>
      <c r="N153" s="130">
        <v>-8.1546748567484055E-3</v>
      </c>
    </row>
    <row r="154" spans="3:14" x14ac:dyDescent="0.2">
      <c r="C154" s="186">
        <v>42914</v>
      </c>
      <c r="D154" s="193">
        <v>1.9938813731530947E-2</v>
      </c>
      <c r="E154" s="193">
        <v>1.921031156078051E-2</v>
      </c>
      <c r="F154" s="193">
        <v>1.3922342209760031E-2</v>
      </c>
      <c r="G154" s="193">
        <v>2.1069166705372511E-2</v>
      </c>
      <c r="H154" s="193">
        <v>2.7214931807209232E-3</v>
      </c>
      <c r="I154" s="130" cm="1">
        <f t="array" ref="I154">SQRT(MMULT(MMULT(TRANSPOSE($A$4:$A$8),MMULT(TRANSPOSE(EXP(D155:H406)-1),EXP(D155:H406)-1)/COUNTA(H155:H406)),$A$4:$A$8))*NORMSINV($A$11)</f>
        <v>-2.6306857674127531E-2</v>
      </c>
      <c r="J154">
        <f t="shared" si="6"/>
        <v>0</v>
      </c>
      <c r="K154" s="2">
        <f t="shared" si="7"/>
        <v>-8.3189588332122588E-2</v>
      </c>
      <c r="L154" s="137" cm="1">
        <f t="array" ref="L154">SQRT(MMULT(MMULT(TRANSPOSE($A$4:$A$8),MMULT(TRANSPOSE(EXP(D155:H406)-1),EXP(D155:H406)-1)/COUNTA(H155:H406)),$A$4:$A$8))*(-1/SQRT(2*PI())*EXP(-1*(NORMSINV($A$11))^2/2)/$A$11)</f>
        <v>-3.0138833468578246E-2</v>
      </c>
      <c r="M154" s="2">
        <f t="shared" si="8"/>
        <v>-9.5307359781220055E-2</v>
      </c>
      <c r="N154" s="130">
        <v>1.5514506853260068E-2</v>
      </c>
    </row>
    <row r="155" spans="3:14" x14ac:dyDescent="0.2">
      <c r="C155" s="186">
        <v>42913</v>
      </c>
      <c r="D155" s="193">
        <v>3.4859872554694337E-3</v>
      </c>
      <c r="E155" s="193">
        <v>4.6696414664338851E-4</v>
      </c>
      <c r="F155" s="193">
        <v>-9.7013276923512835E-4</v>
      </c>
      <c r="G155" s="193">
        <v>-2.4024419809112324E-2</v>
      </c>
      <c r="H155" s="193">
        <v>9.4938947556104068E-3</v>
      </c>
      <c r="I155" s="130" cm="1">
        <f t="array" ref="I155">SQRT(MMULT(MMULT(TRANSPOSE($A$4:$A$8),MMULT(TRANSPOSE(EXP(D156:H407)-1),EXP(D156:H407)-1)/COUNTA(H156:H407)),$A$4:$A$8))*NORMSINV($A$11)</f>
        <v>-2.7144459052392881E-2</v>
      </c>
      <c r="J155">
        <f t="shared" si="6"/>
        <v>0</v>
      </c>
      <c r="K155" s="2">
        <f t="shared" si="7"/>
        <v>-8.5838316458737351E-2</v>
      </c>
      <c r="L155" s="137" cm="1">
        <f t="array" ref="L155">SQRT(MMULT(MMULT(TRANSPOSE($A$4:$A$8),MMULT(TRANSPOSE(EXP(D156:H407)-1),EXP(D156:H407)-1)/COUNTA(H156:H407)),$A$4:$A$8))*(-1/SQRT(2*PI())*EXP(-1*(NORMSINV($A$11))^2/2)/$A$11)</f>
        <v>-3.1098443649516676E-2</v>
      </c>
      <c r="M155" s="2">
        <f t="shared" si="8"/>
        <v>-9.834191361887179E-2</v>
      </c>
      <c r="N155" s="130">
        <v>-2.2419089406483703E-3</v>
      </c>
    </row>
    <row r="156" spans="3:14" x14ac:dyDescent="0.2">
      <c r="C156" s="186">
        <v>42912</v>
      </c>
      <c r="D156" s="193">
        <v>-1.3613627479798763E-2</v>
      </c>
      <c r="E156" s="193">
        <v>-2.0235286953370561E-2</v>
      </c>
      <c r="F156" s="193">
        <v>-2.0059262319701888E-2</v>
      </c>
      <c r="G156" s="193">
        <v>-1.3760234295690135E-2</v>
      </c>
      <c r="H156" s="193">
        <v>-1.1135207929846487E-2</v>
      </c>
      <c r="I156" s="130" cm="1">
        <f t="array" ref="I156">SQRT(MMULT(MMULT(TRANSPOSE($A$4:$A$8),MMULT(TRANSPOSE(EXP(D157:H408)-1),EXP(D157:H408)-1)/COUNTA(H157:H408)),$A$4:$A$8))*NORMSINV($A$11)</f>
        <v>-3.0150384273526263E-2</v>
      </c>
      <c r="J156">
        <f t="shared" si="6"/>
        <v>0</v>
      </c>
      <c r="K156" s="2">
        <f t="shared" si="7"/>
        <v>-9.5343886633664138E-2</v>
      </c>
      <c r="L156" s="137" cm="1">
        <f t="array" ref="L156">SQRT(MMULT(MMULT(TRANSPOSE($A$4:$A$8),MMULT(TRANSPOSE(EXP(D157:H408)-1),EXP(D157:H408)-1)/COUNTA(H157:H408)),$A$4:$A$8))*(-1/SQRT(2*PI())*EXP(-1*(NORMSINV($A$11))^2/2)/$A$11)</f>
        <v>-3.4542225524987015E-2</v>
      </c>
      <c r="M156" s="2">
        <f t="shared" si="8"/>
        <v>-0.10923210811016441</v>
      </c>
      <c r="N156" s="130">
        <v>-1.5630431693616151E-2</v>
      </c>
    </row>
    <row r="157" spans="3:14" x14ac:dyDescent="0.2">
      <c r="C157" s="186">
        <v>42909</v>
      </c>
      <c r="D157" s="193">
        <v>-1.7442086835593182E-3</v>
      </c>
      <c r="E157" s="193">
        <v>-3.7634890559879101E-3</v>
      </c>
      <c r="F157" s="193">
        <v>7.2332407026206736E-3</v>
      </c>
      <c r="G157" s="193">
        <v>1.3809092569209768E-2</v>
      </c>
      <c r="H157" s="193">
        <v>-1.8263597757985275E-3</v>
      </c>
      <c r="I157" s="130" cm="1">
        <f t="array" ref="I157">SQRT(MMULT(MMULT(TRANSPOSE($A$4:$A$8),MMULT(TRANSPOSE(EXP(D158:H409)-1),EXP(D158:H409)-1)/COUNTA(H158:H409)),$A$4:$A$8))*NORMSINV($A$11)</f>
        <v>-3.018456429814043E-2</v>
      </c>
      <c r="J157">
        <f t="shared" si="6"/>
        <v>0</v>
      </c>
      <c r="K157" s="2">
        <f t="shared" si="7"/>
        <v>-9.5451973361925527E-2</v>
      </c>
      <c r="L157" s="137" cm="1">
        <f t="array" ref="L157">SQRT(MMULT(MMULT(TRANSPOSE($A$4:$A$8),MMULT(TRANSPOSE(EXP(D158:H409)-1),EXP(D158:H409)-1)/COUNTA(H158:H409)),$A$4:$A$8))*(-1/SQRT(2*PI())*EXP(-1*(NORMSINV($A$11))^2/2)/$A$11)</f>
        <v>-3.4581384366478424E-2</v>
      </c>
      <c r="M157" s="2">
        <f t="shared" si="8"/>
        <v>-0.10935593923981077</v>
      </c>
      <c r="N157" s="130">
        <v>2.7681089646899065E-3</v>
      </c>
    </row>
    <row r="158" spans="3:14" x14ac:dyDescent="0.2">
      <c r="C158" s="186">
        <v>42908</v>
      </c>
      <c r="D158" s="193">
        <v>-5.8701703563383625E-3</v>
      </c>
      <c r="E158" s="193">
        <v>-5.1521415446937934E-3</v>
      </c>
      <c r="F158" s="193">
        <v>-4.3661955559694925E-3</v>
      </c>
      <c r="G158" s="193">
        <v>-5.1272470314759101E-3</v>
      </c>
      <c r="H158" s="193">
        <v>-8.3711171658623282E-3</v>
      </c>
      <c r="I158" s="130" cm="1">
        <f t="array" ref="I158">SQRT(MMULT(MMULT(TRANSPOSE($A$4:$A$8),MMULT(TRANSPOSE(EXP(D159:H410)-1),EXP(D159:H410)-1)/COUNTA(H159:H410)),$A$4:$A$8))*NORMSINV($A$11)</f>
        <v>-3.0213723507523872E-2</v>
      </c>
      <c r="J158">
        <f t="shared" si="6"/>
        <v>0</v>
      </c>
      <c r="K158" s="2">
        <f t="shared" si="7"/>
        <v>-9.5544182878346956E-2</v>
      </c>
      <c r="L158" s="137" cm="1">
        <f t="array" ref="L158">SQRT(MMULT(MMULT(TRANSPOSE($A$4:$A$8),MMULT(TRANSPOSE(EXP(D159:H410)-1),EXP(D159:H410)-1)/COUNTA(H159:H410)),$A$4:$A$8))*(-1/SQRT(2*PI())*EXP(-1*(NORMSINV($A$11))^2/2)/$A$11)</f>
        <v>-3.461479103809878E-2</v>
      </c>
      <c r="M158" s="2">
        <f t="shared" si="8"/>
        <v>-0.1094615804111764</v>
      </c>
      <c r="N158" s="130">
        <v>-5.7597692489391259E-3</v>
      </c>
    </row>
    <row r="159" spans="3:14" x14ac:dyDescent="0.2">
      <c r="C159" s="186">
        <v>42907</v>
      </c>
      <c r="D159" s="193">
        <v>2.0257007960537272E-2</v>
      </c>
      <c r="E159" s="193">
        <v>2.40090284329584E-2</v>
      </c>
      <c r="F159" s="193">
        <v>1.9480287536808527E-2</v>
      </c>
      <c r="G159" s="193">
        <v>3.3753174192623601E-2</v>
      </c>
      <c r="H159" s="193">
        <v>1.1774614676415244E-2</v>
      </c>
      <c r="I159" s="130" cm="1">
        <f t="array" ref="I159">SQRT(MMULT(MMULT(TRANSPOSE($A$4:$A$8),MMULT(TRANSPOSE(EXP(D160:H411)-1),EXP(D160:H411)-1)/COUNTA(H160:H411)),$A$4:$A$8))*NORMSINV($A$11)</f>
        <v>-3.0055518182165529E-2</v>
      </c>
      <c r="J159">
        <f t="shared" si="6"/>
        <v>0</v>
      </c>
      <c r="K159" s="2">
        <f t="shared" si="7"/>
        <v>-9.5043893712246599E-2</v>
      </c>
      <c r="L159" s="137" cm="1">
        <f t="array" ref="L159">SQRT(MMULT(MMULT(TRANSPOSE($A$4:$A$8),MMULT(TRANSPOSE(EXP(D160:H411)-1),EXP(D160:H411)-1)/COUNTA(H160:H411)),$A$4:$A$8))*(-1/SQRT(2*PI())*EXP(-1*(NORMSINV($A$11))^2/2)/$A$11)</f>
        <v>-3.4433540809968848E-2</v>
      </c>
      <c r="M159" s="2">
        <f t="shared" si="8"/>
        <v>-0.10888841686386069</v>
      </c>
      <c r="N159" s="130">
        <v>2.212157801551292E-2</v>
      </c>
    </row>
    <row r="160" spans="3:14" x14ac:dyDescent="0.2">
      <c r="C160" s="186">
        <v>42906</v>
      </c>
      <c r="D160" s="193">
        <v>1.9661365072028477E-3</v>
      </c>
      <c r="E160" s="193">
        <v>8.5001739734483616E-3</v>
      </c>
      <c r="F160" s="193">
        <v>-2.5424526478130837E-3</v>
      </c>
      <c r="G160" s="193">
        <v>2.2566020084872434E-3</v>
      </c>
      <c r="H160" s="193">
        <v>8.5331647050915088E-3</v>
      </c>
      <c r="I160" s="130" cm="1">
        <f t="array" ref="I160">SQRT(MMULT(MMULT(TRANSPOSE($A$4:$A$8),MMULT(TRANSPOSE(EXP(D161:H412)-1),EXP(D161:H412)-1)/COUNTA(H161:H412)),$A$4:$A$8))*NORMSINV($A$11)</f>
        <v>-3.0131070283958769E-2</v>
      </c>
      <c r="J160">
        <f t="shared" si="6"/>
        <v>0</v>
      </c>
      <c r="K160" s="2">
        <f t="shared" si="7"/>
        <v>-9.5282810435926124E-2</v>
      </c>
      <c r="L160" s="137" cm="1">
        <f t="array" ref="L160">SQRT(MMULT(MMULT(TRANSPOSE($A$4:$A$8),MMULT(TRANSPOSE(EXP(D161:H412)-1),EXP(D161:H412)-1)/COUNTA(H161:H412)),$A$4:$A$8))*(-1/SQRT(2*PI())*EXP(-1*(NORMSINV($A$11))^2/2)/$A$11)</f>
        <v>-3.4520098172400884E-2</v>
      </c>
      <c r="M160" s="2">
        <f t="shared" si="8"/>
        <v>-0.10916213527740262</v>
      </c>
      <c r="N160" s="130">
        <v>3.7588152566854992E-3</v>
      </c>
    </row>
    <row r="161" spans="3:14" x14ac:dyDescent="0.2">
      <c r="C161" s="186">
        <v>42905</v>
      </c>
      <c r="D161" s="193">
        <v>3.7310379611905656E-2</v>
      </c>
      <c r="E161" s="193">
        <v>1.6628926462952279E-2</v>
      </c>
      <c r="F161" s="193">
        <v>2.1456287270693736E-2</v>
      </c>
      <c r="G161" s="193">
        <v>1.5775937339911495E-2</v>
      </c>
      <c r="H161" s="193">
        <v>1.1332621819898058E-2</v>
      </c>
      <c r="I161" s="130" cm="1">
        <f t="array" ref="I161">SQRT(MMULT(MMULT(TRANSPOSE($A$4:$A$8),MMULT(TRANSPOSE(EXP(D162:H413)-1),EXP(D162:H413)-1)/COUNTA(H162:H413)),$A$4:$A$8))*NORMSINV($A$11)</f>
        <v>-3.0066723495740716E-2</v>
      </c>
      <c r="J161">
        <f t="shared" si="6"/>
        <v>0</v>
      </c>
      <c r="K161" s="2">
        <f t="shared" si="7"/>
        <v>-9.5079328025040585E-2</v>
      </c>
      <c r="L161" s="137" cm="1">
        <f t="array" ref="L161">SQRT(MMULT(MMULT(TRANSPOSE($A$4:$A$8),MMULT(TRANSPOSE(EXP(D162:H413)-1),EXP(D162:H413)-1)/COUNTA(H162:H413)),$A$4:$A$8))*(-1/SQRT(2*PI())*EXP(-1*(NORMSINV($A$11))^2/2)/$A$11)</f>
        <v>-3.4446378340166832E-2</v>
      </c>
      <c r="M161" s="2">
        <f t="shared" si="8"/>
        <v>-0.10892901269881752</v>
      </c>
      <c r="N161" s="130">
        <v>2.0753869690906031E-2</v>
      </c>
    </row>
    <row r="162" spans="3:14" x14ac:dyDescent="0.2">
      <c r="C162" s="186">
        <v>42902</v>
      </c>
      <c r="D162" s="193">
        <v>-1.3908458605298487E-2</v>
      </c>
      <c r="E162" s="193">
        <v>2.4311259440263744E-2</v>
      </c>
      <c r="F162" s="193">
        <v>1.6193359688342717E-3</v>
      </c>
      <c r="G162" s="193">
        <v>4.2668559284588237E-3</v>
      </c>
      <c r="H162" s="193">
        <v>3.3177233106352184E-3</v>
      </c>
      <c r="I162" s="130" cm="1">
        <f t="array" ref="I162">SQRT(MMULT(MMULT(TRANSPOSE($A$4:$A$8),MMULT(TRANSPOSE(EXP(D163:H414)-1),EXP(D163:H414)-1)/COUNTA(H163:H414)),$A$4:$A$8))*NORMSINV($A$11)</f>
        <v>-3.0107933248370394E-2</v>
      </c>
      <c r="J162">
        <f t="shared" si="6"/>
        <v>0</v>
      </c>
      <c r="K162" s="2">
        <f t="shared" si="7"/>
        <v>-9.520964470516248E-2</v>
      </c>
      <c r="L162" s="137" cm="1">
        <f t="array" ref="L162">SQRT(MMULT(MMULT(TRANSPOSE($A$4:$A$8),MMULT(TRANSPOSE(EXP(D163:H414)-1),EXP(D163:H414)-1)/COUNTA(H163:H414)),$A$4:$A$8))*(-1/SQRT(2*PI())*EXP(-1*(NORMSINV($A$11))^2/2)/$A$11)</f>
        <v>-3.4493590891630503E-2</v>
      </c>
      <c r="M162" s="2">
        <f t="shared" si="8"/>
        <v>-0.10907831189559064</v>
      </c>
      <c r="N162" s="130">
        <v>4.003371490097201E-3</v>
      </c>
    </row>
    <row r="163" spans="3:14" x14ac:dyDescent="0.2">
      <c r="C163" s="186">
        <v>42901</v>
      </c>
      <c r="D163" s="193">
        <v>2.385252208237505E-3</v>
      </c>
      <c r="E163" s="193">
        <v>-4.2794390473949121E-3</v>
      </c>
      <c r="F163" s="193">
        <v>3.1177130465011456E-3</v>
      </c>
      <c r="G163" s="193">
        <v>5.5018161167712269E-3</v>
      </c>
      <c r="H163" s="193">
        <v>1.8969181879989916E-2</v>
      </c>
      <c r="I163" s="130" cm="1">
        <f t="array" ref="I163">SQRT(MMULT(MMULT(TRANSPOSE($A$4:$A$8),MMULT(TRANSPOSE(EXP(D164:H415)-1),EXP(D164:H415)-1)/COUNTA(H164:H415)),$A$4:$A$8))*NORMSINV($A$11)</f>
        <v>-3.0107907801302358E-2</v>
      </c>
      <c r="J163">
        <f t="shared" si="6"/>
        <v>0</v>
      </c>
      <c r="K163" s="2">
        <f t="shared" si="7"/>
        <v>-9.520956423446772E-2</v>
      </c>
      <c r="L163" s="137" cm="1">
        <f t="array" ref="L163">SQRT(MMULT(MMULT(TRANSPOSE($A$4:$A$8),MMULT(TRANSPOSE(EXP(D164:H415)-1),EXP(D164:H415)-1)/COUNTA(H164:H415)),$A$4:$A$8))*(-1/SQRT(2*PI())*EXP(-1*(NORMSINV($A$11))^2/2)/$A$11)</f>
        <v>-3.449356173782752E-2</v>
      </c>
      <c r="M163" s="2">
        <f t="shared" si="8"/>
        <v>-0.10907821970317075</v>
      </c>
      <c r="N163" s="130">
        <v>5.1815201597531554E-3</v>
      </c>
    </row>
    <row r="164" spans="3:14" x14ac:dyDescent="0.2">
      <c r="C164" s="186">
        <v>42900</v>
      </c>
      <c r="D164" s="193">
        <v>-3.5515735664869369E-3</v>
      </c>
      <c r="E164" s="193">
        <v>1.8371282154872519E-3</v>
      </c>
      <c r="F164" s="193">
        <v>8.5842699844153314E-4</v>
      </c>
      <c r="G164" s="193">
        <v>2.8407167274656308E-3</v>
      </c>
      <c r="H164" s="193">
        <v>1.0557615667843049E-2</v>
      </c>
      <c r="I164" s="130" cm="1">
        <f t="array" ref="I164">SQRT(MMULT(MMULT(TRANSPOSE($A$4:$A$8),MMULT(TRANSPOSE(EXP(D165:H416)-1),EXP(D165:H416)-1)/COUNTA(H165:H416)),$A$4:$A$8))*NORMSINV($A$11)</f>
        <v>-3.0106365207802292E-2</v>
      </c>
      <c r="J164">
        <f t="shared" si="6"/>
        <v>0</v>
      </c>
      <c r="K164" s="2">
        <f t="shared" si="7"/>
        <v>-9.5204686125503743E-2</v>
      </c>
      <c r="L164" s="137" cm="1">
        <f t="array" ref="L164">SQRT(MMULT(MMULT(TRANSPOSE($A$4:$A$8),MMULT(TRANSPOSE(EXP(D165:H416)-1),EXP(D165:H416)-1)/COUNTA(H165:H416)),$A$4:$A$8))*(-1/SQRT(2*PI())*EXP(-1*(NORMSINV($A$11))^2/2)/$A$11)</f>
        <v>-3.4491794443185793E-2</v>
      </c>
      <c r="M164" s="2">
        <f t="shared" si="8"/>
        <v>-0.10907263102680628</v>
      </c>
      <c r="N164" s="130">
        <v>2.5221274922725273E-3</v>
      </c>
    </row>
    <row r="165" spans="3:14" x14ac:dyDescent="0.2">
      <c r="C165" s="186">
        <v>42899</v>
      </c>
      <c r="D165" s="193">
        <v>1.4677976254057468E-2</v>
      </c>
      <c r="E165" s="193">
        <v>2.2988071805986967E-2</v>
      </c>
      <c r="F165" s="193">
        <v>1.9055357167299353E-2</v>
      </c>
      <c r="G165" s="193">
        <v>1.5081195482300863E-2</v>
      </c>
      <c r="H165" s="193">
        <v>4.6226879356914092E-3</v>
      </c>
      <c r="I165" s="130" cm="1">
        <f t="array" ref="I165">SQRT(MMULT(MMULT(TRANSPOSE($A$4:$A$8),MMULT(TRANSPOSE(EXP(D166:H417)-1),EXP(D166:H417)-1)/COUNTA(H166:H417)),$A$4:$A$8))*NORMSINV($A$11)</f>
        <v>-3.0027647032515564E-2</v>
      </c>
      <c r="J165">
        <f t="shared" si="6"/>
        <v>0</v>
      </c>
      <c r="K165" s="2">
        <f t="shared" si="7"/>
        <v>-9.4955757398345303E-2</v>
      </c>
      <c r="L165" s="137" cm="1">
        <f t="array" ref="L165">SQRT(MMULT(MMULT(TRANSPOSE($A$4:$A$8),MMULT(TRANSPOSE(EXP(D166:H417)-1),EXP(D166:H417)-1)/COUNTA(H166:H417)),$A$4:$A$8))*(-1/SQRT(2*PI())*EXP(-1*(NORMSINV($A$11))^2/2)/$A$11)</f>
        <v>-3.4401609822684712E-2</v>
      </c>
      <c r="M165" s="2">
        <f t="shared" si="8"/>
        <v>-0.10878744221610495</v>
      </c>
      <c r="N165" s="130">
        <v>1.542150188306462E-2</v>
      </c>
    </row>
    <row r="166" spans="3:14" x14ac:dyDescent="0.2">
      <c r="C166" s="186">
        <v>42898</v>
      </c>
      <c r="D166" s="193">
        <v>-3.0451399660180904E-2</v>
      </c>
      <c r="E166" s="193">
        <v>-2.0057419196437987E-2</v>
      </c>
      <c r="F166" s="193">
        <v>-1.3974712709475454E-2</v>
      </c>
      <c r="G166" s="193">
        <v>-4.8860994760787889E-2</v>
      </c>
      <c r="H166" s="193">
        <v>-5.358703352754856E-3</v>
      </c>
      <c r="I166" s="130" cm="1">
        <f t="array" ref="I166">SQRT(MMULT(MMULT(TRANSPOSE($A$4:$A$8),MMULT(TRANSPOSE(EXP(D167:H418)-1),EXP(D167:H418)-1)/COUNTA(H167:H418)),$A$4:$A$8))*NORMSINV($A$11)</f>
        <v>-2.9875393839018861E-2</v>
      </c>
      <c r="J166">
        <f t="shared" si="6"/>
        <v>0</v>
      </c>
      <c r="K166" s="2">
        <f t="shared" si="7"/>
        <v>-9.4474290525861385E-2</v>
      </c>
      <c r="L166" s="137" cm="1">
        <f t="array" ref="L166">SQRT(MMULT(MMULT(TRANSPOSE($A$4:$A$8),MMULT(TRANSPOSE(EXP(D167:H418)-1),EXP(D167:H418)-1)/COUNTA(H167:H418)),$A$4:$A$8))*(-1/SQRT(2*PI())*EXP(-1*(NORMSINV($A$11))^2/2)/$A$11)</f>
        <v>-3.4227178740846714E-2</v>
      </c>
      <c r="M166" s="2">
        <f t="shared" si="8"/>
        <v>-0.10823584270276965</v>
      </c>
      <c r="N166" s="130">
        <v>-2.3351685483050038E-2</v>
      </c>
    </row>
    <row r="167" spans="3:14" x14ac:dyDescent="0.2">
      <c r="C167" s="186">
        <v>42895</v>
      </c>
      <c r="D167" s="193">
        <v>-5.3782524109759318E-2</v>
      </c>
      <c r="E167" s="193">
        <v>-4.6380181311981052E-2</v>
      </c>
      <c r="F167" s="193">
        <v>-3.7148980833774964E-2</v>
      </c>
      <c r="G167" s="193">
        <v>-6.2713635280239363E-2</v>
      </c>
      <c r="H167" s="193">
        <v>-1.0711200284198813E-2</v>
      </c>
      <c r="I167" s="130" cm="1">
        <f t="array" ref="I167">SQRT(MMULT(MMULT(TRANSPOSE($A$4:$A$8),MMULT(TRANSPOSE(EXP(D168:H419)-1),EXP(D168:H419)-1)/COUNTA(H168:H419)),$A$4:$A$8))*NORMSINV($A$11)</f>
        <v>-2.9281962353115018E-2</v>
      </c>
      <c r="J167" s="135">
        <f t="shared" si="6"/>
        <v>1</v>
      </c>
      <c r="K167" s="2">
        <f t="shared" si="7"/>
        <v>-9.2597695395147131E-2</v>
      </c>
      <c r="L167" s="137" cm="1">
        <f t="array" ref="L167">SQRT(MMULT(MMULT(TRANSPOSE($A$4:$A$8),MMULT(TRANSPOSE(EXP(D168:H419)-1),EXP(D168:H419)-1)/COUNTA(H168:H419)),$A$4:$A$8))*(-1/SQRT(2*PI())*EXP(-1*(NORMSINV($A$11))^2/2)/$A$11)</f>
        <v>-3.3547305342426469E-2</v>
      </c>
      <c r="M167" s="2">
        <f t="shared" si="8"/>
        <v>-0.10608589424320256</v>
      </c>
      <c r="N167" s="130">
        <v>-4.1118391151367104E-2</v>
      </c>
    </row>
    <row r="168" spans="3:14" x14ac:dyDescent="0.2">
      <c r="C168" s="186">
        <v>42894</v>
      </c>
      <c r="D168" s="193">
        <v>-5.6852187905590571E-3</v>
      </c>
      <c r="E168" s="193">
        <v>-3.0384028167424813E-3</v>
      </c>
      <c r="F168" s="193">
        <v>-9.3331460149193718E-3</v>
      </c>
      <c r="G168" s="193">
        <v>-1.6073692806184287E-3</v>
      </c>
      <c r="H168" s="193">
        <v>-1.3654399577379701E-2</v>
      </c>
      <c r="I168" s="130" cm="1">
        <f t="array" ref="I168">SQRT(MMULT(MMULT(TRANSPOSE($A$4:$A$8),MMULT(TRANSPOSE(EXP(D169:H420)-1),EXP(D169:H420)-1)/COUNTA(H169:H420)),$A$4:$A$8))*NORMSINV($A$11)</f>
        <v>-2.9433044592585753E-2</v>
      </c>
      <c r="J168">
        <f t="shared" si="6"/>
        <v>0</v>
      </c>
      <c r="K168" s="2">
        <f t="shared" si="7"/>
        <v>-9.3075459385873652E-2</v>
      </c>
      <c r="L168" s="137" cm="1">
        <f t="array" ref="L168">SQRT(MMULT(MMULT(TRANSPOSE($A$4:$A$8),MMULT(TRANSPOSE(EXP(D169:H420)-1),EXP(D169:H420)-1)/COUNTA(H169:H420)),$A$4:$A$8))*(-1/SQRT(2*PI())*EXP(-1*(NORMSINV($A$11))^2/2)/$A$11)</f>
        <v>-3.3720394903782425E-2</v>
      </c>
      <c r="M168" s="2">
        <f t="shared" si="8"/>
        <v>-0.10663325149628683</v>
      </c>
      <c r="N168" s="130">
        <v>-6.632057343288005E-3</v>
      </c>
    </row>
    <row r="169" spans="3:14" x14ac:dyDescent="0.2">
      <c r="C169" s="186">
        <v>42893</v>
      </c>
      <c r="D169" s="193">
        <v>1.8934309297360688E-2</v>
      </c>
      <c r="E169" s="193">
        <v>2.0019369926882382E-2</v>
      </c>
      <c r="F169" s="193">
        <v>1.1201063937529903E-2</v>
      </c>
      <c r="G169" s="193">
        <v>1.5655634809641338E-2</v>
      </c>
      <c r="H169" s="193">
        <v>1.2657241230673463E-2</v>
      </c>
      <c r="I169" s="130" cm="1">
        <f t="array" ref="I169">SQRT(MMULT(MMULT(TRANSPOSE($A$4:$A$8),MMULT(TRANSPOSE(EXP(D170:H421)-1),EXP(D170:H421)-1)/COUNTA(H170:H421)),$A$4:$A$8))*NORMSINV($A$11)</f>
        <v>-2.9352262842397937E-2</v>
      </c>
      <c r="J169">
        <f t="shared" si="6"/>
        <v>0</v>
      </c>
      <c r="K169" s="2">
        <f t="shared" si="7"/>
        <v>-9.2820005061905422E-2</v>
      </c>
      <c r="L169" s="137" cm="1">
        <f t="array" ref="L169">SQRT(MMULT(MMULT(TRANSPOSE($A$4:$A$8),MMULT(TRANSPOSE(EXP(D170:H421)-1),EXP(D170:H421)-1)/COUNTA(H170:H421)),$A$4:$A$8))*(-1/SQRT(2*PI())*EXP(-1*(NORMSINV($A$11))^2/2)/$A$11)</f>
        <v>-3.3627846118732908E-2</v>
      </c>
      <c r="M169" s="2">
        <f t="shared" si="8"/>
        <v>-0.10634058654084902</v>
      </c>
      <c r="N169" s="130">
        <v>1.5823268335262774E-2</v>
      </c>
    </row>
    <row r="170" spans="3:14" x14ac:dyDescent="0.2">
      <c r="C170" s="186">
        <v>42892</v>
      </c>
      <c r="D170" s="193">
        <v>2.742678820767815E-3</v>
      </c>
      <c r="E170" s="193">
        <v>-8.9105369432019577E-3</v>
      </c>
      <c r="F170" s="193">
        <v>2.685038799028362E-3</v>
      </c>
      <c r="G170" s="193">
        <v>3.6367345097813247E-5</v>
      </c>
      <c r="H170" s="193">
        <v>4.6086208838698592E-5</v>
      </c>
      <c r="I170" s="130" cm="1">
        <f t="array" ref="I170">SQRT(MMULT(MMULT(TRANSPOSE($A$4:$A$8),MMULT(TRANSPOSE(EXP(D171:H422)-1),EXP(D171:H422)-1)/COUNTA(H171:H422)),$A$4:$A$8))*NORMSINV($A$11)</f>
        <v>-2.9359595372821234E-2</v>
      </c>
      <c r="J170">
        <f t="shared" si="6"/>
        <v>0</v>
      </c>
      <c r="K170" s="2">
        <f t="shared" si="7"/>
        <v>-9.2843192559055515E-2</v>
      </c>
      <c r="L170" s="137" cm="1">
        <f t="array" ref="L170">SQRT(MMULT(MMULT(TRANSPOSE($A$4:$A$8),MMULT(TRANSPOSE(EXP(D171:H422)-1),EXP(D171:H422)-1)/COUNTA(H171:H422)),$A$4:$A$8))*(-1/SQRT(2*PI())*EXP(-1*(NORMSINV($A$11))^2/2)/$A$11)</f>
        <v>-3.3636246738680327E-2</v>
      </c>
      <c r="M170" s="2">
        <f t="shared" si="8"/>
        <v>-0.10636715163364031</v>
      </c>
      <c r="N170" s="130">
        <v>-6.7068206655134465E-4</v>
      </c>
    </row>
    <row r="171" spans="3:14" x14ac:dyDescent="0.2">
      <c r="C171" s="186">
        <v>42891</v>
      </c>
      <c r="D171" s="193">
        <v>-9.0183647364249168E-3</v>
      </c>
      <c r="E171" s="193">
        <v>5.3766799184548318E-3</v>
      </c>
      <c r="F171" s="193">
        <v>8.0282179460461085E-3</v>
      </c>
      <c r="G171" s="193">
        <v>8.1189850717056056E-5</v>
      </c>
      <c r="H171" s="193">
        <v>2.4996163798041999E-3</v>
      </c>
      <c r="I171" s="130" cm="1">
        <f t="array" ref="I171">SQRT(MMULT(MMULT(TRANSPOSE($A$4:$A$8),MMULT(TRANSPOSE(EXP(D172:H423)-1),EXP(D172:H423)-1)/COUNTA(H172:H423)),$A$4:$A$8))*NORMSINV($A$11)</f>
        <v>-2.9476332404505073E-2</v>
      </c>
      <c r="J171">
        <f t="shared" si="6"/>
        <v>0</v>
      </c>
      <c r="K171" s="2">
        <f t="shared" si="7"/>
        <v>-9.3212347466463688E-2</v>
      </c>
      <c r="L171" s="137" cm="1">
        <f t="array" ref="L171">SQRT(MMULT(MMULT(TRANSPOSE($A$4:$A$8),MMULT(TRANSPOSE(EXP(D172:H423)-1),EXP(D172:H423)-1)/COUNTA(H172:H423)),$A$4:$A$8))*(-1/SQRT(2*PI())*EXP(-1*(NORMSINV($A$11))^2/2)/$A$11)</f>
        <v>-3.3769988214044581E-2</v>
      </c>
      <c r="M171" s="2">
        <f t="shared" si="8"/>
        <v>-0.10679007931342266</v>
      </c>
      <c r="N171" s="130">
        <v>1.4115611239268969E-3</v>
      </c>
    </row>
    <row r="172" spans="3:14" x14ac:dyDescent="0.2">
      <c r="C172" s="186">
        <v>42888</v>
      </c>
      <c r="D172" s="193">
        <v>1.9131276134881053E-2</v>
      </c>
      <c r="E172" s="193">
        <v>1.5186422771020934E-2</v>
      </c>
      <c r="F172" s="193">
        <v>2.7825209765288742E-2</v>
      </c>
      <c r="G172" s="193">
        <v>1.7767642674596316E-2</v>
      </c>
      <c r="H172" s="193">
        <v>9.626748418956348E-3</v>
      </c>
      <c r="I172" s="130" cm="1">
        <f t="array" ref="I172">SQRT(MMULT(MMULT(TRANSPOSE($A$4:$A$8),MMULT(TRANSPOSE(EXP(D173:H424)-1),EXP(D173:H424)-1)/COUNTA(H173:H424)),$A$4:$A$8))*NORMSINV($A$11)</f>
        <v>-2.9357118307683269E-2</v>
      </c>
      <c r="J172">
        <f t="shared" si="6"/>
        <v>0</v>
      </c>
      <c r="K172" s="2">
        <f t="shared" si="7"/>
        <v>-9.2835359391306951E-2</v>
      </c>
      <c r="L172" s="137" cm="1">
        <f t="array" ref="L172">SQRT(MMULT(MMULT(TRANSPOSE($A$4:$A$8),MMULT(TRANSPOSE(EXP(D173:H424)-1),EXP(D173:H424)-1)/COUNTA(H173:H424)),$A$4:$A$8))*(-1/SQRT(2*PI())*EXP(-1*(NORMSINV($A$11))^2/2)/$A$11)</f>
        <v>-3.3633408853038158E-2</v>
      </c>
      <c r="M172" s="2">
        <f t="shared" si="8"/>
        <v>-0.10635817745127196</v>
      </c>
      <c r="N172" s="130">
        <v>1.8086676307987843E-2</v>
      </c>
    </row>
    <row r="173" spans="3:14" x14ac:dyDescent="0.2">
      <c r="C173" s="186">
        <v>42887</v>
      </c>
      <c r="D173" s="193">
        <v>-1.4148231775235973E-3</v>
      </c>
      <c r="E173" s="193">
        <v>-2.8241472298859887E-3</v>
      </c>
      <c r="F173" s="193">
        <v>-4.445408914545347E-4</v>
      </c>
      <c r="G173" s="193">
        <v>-4.6511846534484065E-3</v>
      </c>
      <c r="H173" s="193">
        <v>-3.7062658419904256E-3</v>
      </c>
      <c r="I173" s="130" cm="1">
        <f t="array" ref="I173">SQRT(MMULT(MMULT(TRANSPOSE($A$4:$A$8),MMULT(TRANSPOSE(EXP(D174:H425)-1),EXP(D174:H425)-1)/COUNTA(H174:H425)),$A$4:$A$8))*NORMSINV($A$11)</f>
        <v>-2.9366296424636826E-2</v>
      </c>
      <c r="J173">
        <f t="shared" si="6"/>
        <v>0</v>
      </c>
      <c r="K173" s="2">
        <f t="shared" si="7"/>
        <v>-9.2864383145511598E-2</v>
      </c>
      <c r="L173" s="137" cm="1">
        <f t="array" ref="L173">SQRT(MMULT(MMULT(TRANSPOSE($A$4:$A$8),MMULT(TRANSPOSE(EXP(D174:H425)-1),EXP(D174:H425)-1)/COUNTA(H174:H425)),$A$4:$A$8))*(-1/SQRT(2*PI())*EXP(-1*(NORMSINV($A$11))^2/2)/$A$11)</f>
        <v>-3.3643923895991787E-2</v>
      </c>
      <c r="M173" s="2">
        <f t="shared" si="8"/>
        <v>-0.10639142893669994</v>
      </c>
      <c r="N173" s="130">
        <v>-2.6036437446669302E-3</v>
      </c>
    </row>
    <row r="174" spans="3:14" x14ac:dyDescent="0.2">
      <c r="C174" s="186">
        <v>42886</v>
      </c>
      <c r="D174" s="193">
        <v>-2.7142377709743377E-3</v>
      </c>
      <c r="E174" s="193">
        <v>1.136171465592186E-3</v>
      </c>
      <c r="F174" s="193">
        <v>-4.9034514139057878E-3</v>
      </c>
      <c r="G174" s="193">
        <v>2.3058650726882879E-3</v>
      </c>
      <c r="H174" s="193">
        <v>1.1088727966030413E-2</v>
      </c>
      <c r="I174" s="130" cm="1">
        <f t="array" ref="I174">SQRT(MMULT(MMULT(TRANSPOSE($A$4:$A$8),MMULT(TRANSPOSE(EXP(D175:H426)-1),EXP(D175:H426)-1)/COUNTA(H175:H426)),$A$4:$A$8))*NORMSINV($A$11)</f>
        <v>-2.9380165066477181E-2</v>
      </c>
      <c r="J174">
        <f t="shared" si="6"/>
        <v>0</v>
      </c>
      <c r="K174" s="2">
        <f t="shared" si="7"/>
        <v>-9.290823964178023E-2</v>
      </c>
      <c r="L174" s="137" cm="1">
        <f t="array" ref="L174">SQRT(MMULT(MMULT(TRANSPOSE($A$4:$A$8),MMULT(TRANSPOSE(EXP(D175:H426)-1),EXP(D175:H426)-1)/COUNTA(H175:H426)),$A$4:$A$8))*(-1/SQRT(2*PI())*EXP(-1*(NORMSINV($A$11))^2/2)/$A$11)</f>
        <v>-3.3659812706888149E-2</v>
      </c>
      <c r="M174" s="2">
        <f t="shared" si="8"/>
        <v>-0.10644167376844414</v>
      </c>
      <c r="N174" s="130">
        <v>1.3987543767058225E-3</v>
      </c>
    </row>
    <row r="175" spans="3:14" x14ac:dyDescent="0.2">
      <c r="C175" s="186">
        <v>42885</v>
      </c>
      <c r="D175" s="193">
        <v>5.6831026403383993E-3</v>
      </c>
      <c r="E175" s="193">
        <v>6.2161501839530561E-3</v>
      </c>
      <c r="F175" s="193">
        <v>1.1704784570219241E-2</v>
      </c>
      <c r="G175" s="193">
        <v>1.0144588477791656E-2</v>
      </c>
      <c r="H175" s="193">
        <v>7.0104663160738129E-3</v>
      </c>
      <c r="I175" s="130" cm="1">
        <f t="array" ref="I175">SQRT(MMULT(MMULT(TRANSPOSE($A$4:$A$8),MMULT(TRANSPOSE(EXP(D176:H427)-1),EXP(D176:H427)-1)/COUNTA(H176:H427)),$A$4:$A$8))*NORMSINV($A$11)</f>
        <v>-2.9356549229944323E-2</v>
      </c>
      <c r="J175">
        <f t="shared" si="6"/>
        <v>0</v>
      </c>
      <c r="K175" s="2">
        <f t="shared" si="7"/>
        <v>-9.2833559809486182E-2</v>
      </c>
      <c r="L175" s="137" cm="1">
        <f t="array" ref="L175">SQRT(MMULT(MMULT(TRANSPOSE($A$4:$A$8),MMULT(TRANSPOSE(EXP(D176:H427)-1),EXP(D176:H427)-1)/COUNTA(H176:H427)),$A$4:$A$8))*(-1/SQRT(2*PI())*EXP(-1*(NORMSINV($A$11))^2/2)/$A$11)</f>
        <v>-3.3632756880863555E-2</v>
      </c>
      <c r="M175" s="2">
        <f t="shared" si="8"/>
        <v>-0.10635611573422916</v>
      </c>
      <c r="N175" s="130">
        <v>8.1879325340170981E-3</v>
      </c>
    </row>
    <row r="176" spans="3:14" x14ac:dyDescent="0.2">
      <c r="C176" s="186">
        <v>42881</v>
      </c>
      <c r="D176" s="193">
        <v>-1.951031004000179E-2</v>
      </c>
      <c r="E176" s="193">
        <v>-1.540647805713103E-2</v>
      </c>
      <c r="F176" s="193">
        <v>-1.294816333011051E-2</v>
      </c>
      <c r="G176" s="193">
        <v>-2.162940620399258E-2</v>
      </c>
      <c r="H176" s="193">
        <v>-1.3339628110113463E-2</v>
      </c>
      <c r="I176" s="130" cm="1">
        <f t="array" ref="I176">SQRT(MMULT(MMULT(TRANSPOSE($A$4:$A$8),MMULT(TRANSPOSE(EXP(D177:H428)-1),EXP(D177:H428)-1)/COUNTA(H177:H428)),$A$4:$A$8))*NORMSINV($A$11)</f>
        <v>-2.9313676575925048E-2</v>
      </c>
      <c r="J176">
        <f t="shared" si="6"/>
        <v>0</v>
      </c>
      <c r="K176" s="2">
        <f t="shared" si="7"/>
        <v>-9.2697984573448897E-2</v>
      </c>
      <c r="L176" s="137" cm="1">
        <f t="array" ref="L176">SQRT(MMULT(MMULT(TRANSPOSE($A$4:$A$8),MMULT(TRANSPOSE(EXP(D177:H428)-1),EXP(D177:H428)-1)/COUNTA(H177:H428)),$A$4:$A$8))*(-1/SQRT(2*PI())*EXP(-1*(NORMSINV($A$11))^2/2)/$A$11)</f>
        <v>-3.3583639202277651E-2</v>
      </c>
      <c r="M176" s="2">
        <f t="shared" si="8"/>
        <v>-0.10620079199651764</v>
      </c>
      <c r="N176" s="130">
        <v>-1.6424507038488478E-2</v>
      </c>
    </row>
    <row r="177" spans="3:14" x14ac:dyDescent="0.2">
      <c r="C177" s="186">
        <v>42880</v>
      </c>
      <c r="D177" s="193">
        <v>8.9088187279154803E-3</v>
      </c>
      <c r="E177" s="193">
        <v>1.8662303502136077E-2</v>
      </c>
      <c r="F177" s="193">
        <v>1.7743012648004809E-2</v>
      </c>
      <c r="G177" s="193">
        <v>3.8504074368869642E-2</v>
      </c>
      <c r="H177" s="193">
        <v>9.6119740686655911E-3</v>
      </c>
      <c r="I177" s="130" cm="1">
        <f t="array" ref="I177">SQRT(MMULT(MMULT(TRANSPOSE($A$4:$A$8),MMULT(TRANSPOSE(EXP(D178:H429)-1),EXP(D178:H429)-1)/COUNTA(H178:H429)),$A$4:$A$8))*NORMSINV($A$11)</f>
        <v>-2.9206958665432648E-2</v>
      </c>
      <c r="J177">
        <f t="shared" si="6"/>
        <v>0</v>
      </c>
      <c r="K177" s="2">
        <f t="shared" si="7"/>
        <v>-9.2360512909158934E-2</v>
      </c>
      <c r="L177" s="137" cm="1">
        <f t="array" ref="L177">SQRT(MMULT(MMULT(TRANSPOSE($A$4:$A$8),MMULT(TRANSPOSE(EXP(D178:H429)-1),EXP(D178:H429)-1)/COUNTA(H178:H429)),$A$4:$A$8))*(-1/SQRT(2*PI())*EXP(-1*(NORMSINV($A$11))^2/2)/$A$11)</f>
        <v>-3.3461376278583484E-2</v>
      </c>
      <c r="M177" s="2">
        <f t="shared" si="8"/>
        <v>-0.1058141626842527</v>
      </c>
      <c r="N177" s="130">
        <v>1.892015762517088E-2</v>
      </c>
    </row>
    <row r="178" spans="3:14" x14ac:dyDescent="0.2">
      <c r="C178" s="186">
        <v>42879</v>
      </c>
      <c r="D178" s="193">
        <v>-8.3691601199068361E-5</v>
      </c>
      <c r="E178" s="193">
        <v>1.1938855468937075E-2</v>
      </c>
      <c r="F178" s="193">
        <v>4.2212444616136404E-3</v>
      </c>
      <c r="G178" s="193">
        <v>1.6446411236996814E-3</v>
      </c>
      <c r="H178" s="193">
        <v>7.77871107772783E-3</v>
      </c>
      <c r="I178" s="130" cm="1">
        <f t="array" ref="I178">SQRT(MMULT(MMULT(TRANSPOSE($A$4:$A$8),MMULT(TRANSPOSE(EXP(D179:H430)-1),EXP(D179:H430)-1)/COUNTA(H179:H430)),$A$4:$A$8))*NORMSINV($A$11)</f>
        <v>-2.9304219597092042E-2</v>
      </c>
      <c r="J178">
        <f t="shared" si="6"/>
        <v>0</v>
      </c>
      <c r="K178" s="2">
        <f t="shared" si="7"/>
        <v>-9.2668078980552598E-2</v>
      </c>
      <c r="L178" s="137" cm="1">
        <f t="array" ref="L178">SQRT(MMULT(MMULT(TRANSPOSE($A$4:$A$8),MMULT(TRANSPOSE(EXP(D179:H430)-1),EXP(D179:H430)-1)/COUNTA(H179:H430)),$A$4:$A$8))*(-1/SQRT(2*PI())*EXP(-1*(NORMSINV($A$11))^2/2)/$A$11)</f>
        <v>-3.3572804677162775E-2</v>
      </c>
      <c r="M178" s="2">
        <f t="shared" si="8"/>
        <v>-0.10616653021978832</v>
      </c>
      <c r="N178" s="130">
        <v>5.1223849148360773E-3</v>
      </c>
    </row>
    <row r="179" spans="3:14" x14ac:dyDescent="0.2">
      <c r="C179" s="186">
        <v>42878</v>
      </c>
      <c r="D179" s="193">
        <v>-9.1160391056683068E-3</v>
      </c>
      <c r="E179" s="193">
        <v>-6.9855833346957434E-3</v>
      </c>
      <c r="F179" s="193">
        <v>-4.5268767751402679E-3</v>
      </c>
      <c r="G179" s="193">
        <v>-2.8673767957126243E-3</v>
      </c>
      <c r="H179" s="193">
        <v>-9.3902400144768548E-3</v>
      </c>
      <c r="I179" s="130" cm="1">
        <f t="array" ref="I179">SQRT(MMULT(MMULT(TRANSPOSE($A$4:$A$8),MMULT(TRANSPOSE(EXP(D180:H431)-1),EXP(D180:H431)-1)/COUNTA(H180:H431)),$A$4:$A$8))*NORMSINV($A$11)</f>
        <v>-2.9291918562685277E-2</v>
      </c>
      <c r="J179">
        <f t="shared" si="6"/>
        <v>0</v>
      </c>
      <c r="K179" s="2">
        <f t="shared" si="7"/>
        <v>-9.2629179694251121E-2</v>
      </c>
      <c r="L179" s="137" cm="1">
        <f t="array" ref="L179">SQRT(MMULT(MMULT(TRANSPOSE($A$4:$A$8),MMULT(TRANSPOSE(EXP(D180:H431)-1),EXP(D180:H431)-1)/COUNTA(H180:H431)),$A$4:$A$8))*(-1/SQRT(2*PI())*EXP(-1*(NORMSINV($A$11))^2/2)/$A$11)</f>
        <v>-3.3558711818484285E-2</v>
      </c>
      <c r="M179" s="2">
        <f t="shared" si="8"/>
        <v>-0.10612196468762143</v>
      </c>
      <c r="N179" s="130">
        <v>-6.5524119907384879E-3</v>
      </c>
    </row>
    <row r="180" spans="3:14" x14ac:dyDescent="0.2">
      <c r="C180" s="186">
        <v>42877</v>
      </c>
      <c r="D180" s="193">
        <v>-2.4221529313422055E-3</v>
      </c>
      <c r="E180" s="193">
        <v>2.7399484758314943E-3</v>
      </c>
      <c r="F180" s="193">
        <v>2.6849418467853698E-3</v>
      </c>
      <c r="G180" s="193">
        <v>-7.5887477870696081E-3</v>
      </c>
      <c r="H180" s="193">
        <v>-8.8278862145223808E-3</v>
      </c>
      <c r="I180" s="130" cm="1">
        <f t="array" ref="I180">SQRT(MMULT(MMULT(TRANSPOSE($A$4:$A$8),MMULT(TRANSPOSE(EXP(D181:H432)-1),EXP(D181:H432)-1)/COUNTA(H181:H432)),$A$4:$A$8))*NORMSINV($A$11)</f>
        <v>-2.9296057955719799E-2</v>
      </c>
      <c r="J180">
        <f t="shared" si="6"/>
        <v>0</v>
      </c>
      <c r="K180" s="2">
        <f t="shared" si="7"/>
        <v>-9.2642269604370844E-2</v>
      </c>
      <c r="L180" s="137" cm="1">
        <f t="array" ref="L180">SQRT(MMULT(MMULT(TRANSPOSE($A$4:$A$8),MMULT(TRANSPOSE(EXP(D181:H432)-1),EXP(D181:H432)-1)/COUNTA(H181:H432)),$A$4:$A$8))*(-1/SQRT(2*PI())*EXP(-1*(NORMSINV($A$11))^2/2)/$A$11)</f>
        <v>-3.3563454174218056E-2</v>
      </c>
      <c r="M180" s="2">
        <f t="shared" si="8"/>
        <v>-0.1061369613332149</v>
      </c>
      <c r="N180" s="130">
        <v>-2.6672055132824974E-3</v>
      </c>
    </row>
    <row r="181" spans="3:14" x14ac:dyDescent="0.2">
      <c r="C181" s="186">
        <v>42874</v>
      </c>
      <c r="D181" s="193">
        <v>7.8037739317369397E-4</v>
      </c>
      <c r="E181" s="193">
        <v>-1.2152011908490815E-3</v>
      </c>
      <c r="F181" s="193">
        <v>-2.9179804013571989E-3</v>
      </c>
      <c r="G181" s="193">
        <v>5.8194374771406562E-3</v>
      </c>
      <c r="H181" s="193">
        <v>1.6765289888376253E-3</v>
      </c>
      <c r="I181" s="130" cm="1">
        <f t="array" ref="I181">SQRT(MMULT(MMULT(TRANSPOSE($A$4:$A$8),MMULT(TRANSPOSE(EXP(D182:H433)-1),EXP(D182:H433)-1)/COUNTA(H182:H433)),$A$4:$A$8))*NORMSINV($A$11)</f>
        <v>-2.932404609918695E-2</v>
      </c>
      <c r="J181">
        <f t="shared" si="6"/>
        <v>0</v>
      </c>
      <c r="K181" s="2">
        <f t="shared" si="7"/>
        <v>-9.2730775885206604E-2</v>
      </c>
      <c r="L181" s="137" cm="1">
        <f t="array" ref="L181">SQRT(MMULT(MMULT(TRANSPOSE($A$4:$A$8),MMULT(TRANSPOSE(EXP(D182:H433)-1),EXP(D182:H433)-1)/COUNTA(H182:H433)),$A$4:$A$8))*(-1/SQRT(2*PI())*EXP(-1*(NORMSINV($A$11))^2/2)/$A$11)</f>
        <v>-3.3595519197167592E-2</v>
      </c>
      <c r="M181" s="2">
        <f t="shared" si="8"/>
        <v>-0.106238359838961</v>
      </c>
      <c r="N181" s="130">
        <v>8.333660093515923E-4</v>
      </c>
    </row>
    <row r="182" spans="3:14" x14ac:dyDescent="0.2">
      <c r="C182" s="186">
        <v>42873</v>
      </c>
      <c r="D182" s="193">
        <v>2.0270369846949941E-2</v>
      </c>
      <c r="E182" s="193">
        <v>1.9572488966415259E-2</v>
      </c>
      <c r="F182" s="193">
        <v>8.5469108772457791E-3</v>
      </c>
      <c r="G182" s="193">
        <v>2.1331129353355509E-2</v>
      </c>
      <c r="H182" s="193">
        <v>6.1301049176909408E-4</v>
      </c>
      <c r="I182" s="130" cm="1">
        <f t="array" ref="I182">SQRT(MMULT(MMULT(TRANSPOSE($A$4:$A$8),MMULT(TRANSPOSE(EXP(D183:H434)-1),EXP(D183:H434)-1)/COUNTA(H183:H434)),$A$4:$A$8))*NORMSINV($A$11)</f>
        <v>-2.9686754872167858E-2</v>
      </c>
      <c r="J182">
        <f t="shared" si="6"/>
        <v>0</v>
      </c>
      <c r="K182" s="2">
        <f t="shared" si="7"/>
        <v>-9.3877761735151208E-2</v>
      </c>
      <c r="L182" s="137" cm="1">
        <f t="array" ref="L182">SQRT(MMULT(MMULT(TRANSPOSE($A$4:$A$8),MMULT(TRANSPOSE(EXP(D183:H434)-1),EXP(D183:H434)-1)/COUNTA(H183:H434)),$A$4:$A$8))*(-1/SQRT(2*PI())*EXP(-1*(NORMSINV($A$11))^2/2)/$A$11)</f>
        <v>-3.4011061769445808E-2</v>
      </c>
      <c r="M182" s="2">
        <f t="shared" si="8"/>
        <v>-0.10755242083212531</v>
      </c>
      <c r="N182" s="130">
        <v>1.41998995123427E-2</v>
      </c>
    </row>
    <row r="183" spans="3:14" x14ac:dyDescent="0.2">
      <c r="C183" s="186">
        <v>42872</v>
      </c>
      <c r="D183" s="193">
        <v>-2.1283670438238294E-2</v>
      </c>
      <c r="E183" s="193">
        <v>-9.4370283387958352E-3</v>
      </c>
      <c r="F183" s="193">
        <v>-1.5331481101117433E-2</v>
      </c>
      <c r="G183" s="193">
        <v>-2.6866950320595429E-2</v>
      </c>
      <c r="H183" s="193">
        <v>1.3100390522806305E-2</v>
      </c>
      <c r="I183" s="130" cm="1">
        <f t="array" ref="I183">SQRT(MMULT(MMULT(TRANSPOSE($A$4:$A$8),MMULT(TRANSPOSE(EXP(D184:H435)-1),EXP(D184:H435)-1)/COUNTA(H184:H435)),$A$4:$A$8))*NORMSINV($A$11)</f>
        <v>-2.9673851570386413E-2</v>
      </c>
      <c r="J183">
        <f t="shared" si="6"/>
        <v>0</v>
      </c>
      <c r="K183" s="2">
        <f t="shared" si="7"/>
        <v>-9.383695791218534E-2</v>
      </c>
      <c r="L183" s="137" cm="1">
        <f t="array" ref="L183">SQRT(MMULT(MMULT(TRANSPOSE($A$4:$A$8),MMULT(TRANSPOSE(EXP(D184:H435)-1),EXP(D184:H435)-1)/COUNTA(H184:H435)),$A$4:$A$8))*(-1/SQRT(2*PI())*EXP(-1*(NORMSINV($A$11))^2/2)/$A$11)</f>
        <v>-3.3996278914404626E-2</v>
      </c>
      <c r="M183" s="2">
        <f t="shared" si="8"/>
        <v>-0.10750567333987508</v>
      </c>
      <c r="N183" s="130">
        <v>-1.1797726196909313E-2</v>
      </c>
    </row>
    <row r="184" spans="3:14" x14ac:dyDescent="0.2">
      <c r="C184" s="186">
        <v>42871</v>
      </c>
      <c r="D184" s="193">
        <v>4.5709957156719128E-3</v>
      </c>
      <c r="E184" s="193">
        <v>1.4469396273874708E-2</v>
      </c>
      <c r="F184" s="193">
        <v>2.5984733252359556E-2</v>
      </c>
      <c r="G184" s="193">
        <v>2.2302179600892156E-3</v>
      </c>
      <c r="H184" s="193">
        <v>5.0062487089636339E-3</v>
      </c>
      <c r="I184" s="130" cm="1">
        <f t="array" ref="I184">SQRT(MMULT(MMULT(TRANSPOSE($A$4:$A$8),MMULT(TRANSPOSE(EXP(D185:H436)-1),EXP(D185:H436)-1)/COUNTA(H185:H436)),$A$4:$A$8))*NORMSINV($A$11)</f>
        <v>-2.9654892943216934E-2</v>
      </c>
      <c r="J184">
        <f t="shared" si="6"/>
        <v>0</v>
      </c>
      <c r="K184" s="2">
        <f t="shared" si="7"/>
        <v>-9.3777005469019833E-2</v>
      </c>
      <c r="L184" s="137" cm="1">
        <f t="array" ref="L184">SQRT(MMULT(MMULT(TRANSPOSE($A$4:$A$8),MMULT(TRANSPOSE(EXP(D185:H436)-1),EXP(D185:H436)-1)/COUNTA(H185:H436)),$A$4:$A$8))*(-1/SQRT(2*PI())*EXP(-1*(NORMSINV($A$11))^2/2)/$A$11)</f>
        <v>-3.397455868790962E-2</v>
      </c>
      <c r="M184" s="2">
        <f t="shared" si="8"/>
        <v>-0.10743698795285613</v>
      </c>
      <c r="N184" s="130">
        <v>1.0546566145328028E-2</v>
      </c>
    </row>
    <row r="185" spans="3:14" x14ac:dyDescent="0.2">
      <c r="C185" s="186">
        <v>42870</v>
      </c>
      <c r="D185" s="193">
        <v>-1.4356374025003246E-2</v>
      </c>
      <c r="E185" s="193">
        <v>-1.531284029576052E-2</v>
      </c>
      <c r="F185" s="193">
        <v>-1.1059834376460241E-2</v>
      </c>
      <c r="G185" s="193">
        <v>-1.6715449620448748E-2</v>
      </c>
      <c r="H185" s="193">
        <v>-1.0167544880135162E-2</v>
      </c>
      <c r="I185" s="130" cm="1">
        <f t="array" ref="I185">SQRT(MMULT(MMULT(TRANSPOSE($A$4:$A$8),MMULT(TRANSPOSE(EXP(D186:H437)-1),EXP(D186:H437)-1)/COUNTA(H186:H437)),$A$4:$A$8))*NORMSINV($A$11)</f>
        <v>-2.9589567882686418E-2</v>
      </c>
      <c r="J185">
        <f t="shared" si="6"/>
        <v>0</v>
      </c>
      <c r="K185" s="2">
        <f t="shared" si="7"/>
        <v>-9.3570429489455043E-2</v>
      </c>
      <c r="L185" s="137" cm="1">
        <f t="array" ref="L185">SQRT(MMULT(MMULT(TRANSPOSE($A$4:$A$8),MMULT(TRANSPOSE(EXP(D186:H437)-1),EXP(D186:H437)-1)/COUNTA(H186:H437)),$A$4:$A$8))*(-1/SQRT(2*PI())*EXP(-1*(NORMSINV($A$11))^2/2)/$A$11)</f>
        <v>-3.3899718083796333E-2</v>
      </c>
      <c r="M185" s="2">
        <f t="shared" si="8"/>
        <v>-0.10720032118239517</v>
      </c>
      <c r="N185" s="130">
        <v>-1.3428291725966103E-2</v>
      </c>
    </row>
    <row r="186" spans="3:14" x14ac:dyDescent="0.2">
      <c r="C186" s="186">
        <v>42867</v>
      </c>
      <c r="D186" s="193">
        <v>1.3950643544819296E-2</v>
      </c>
      <c r="E186" s="193">
        <v>1.4466540495841475E-2</v>
      </c>
      <c r="F186" s="193">
        <v>-1.0876242435203264E-3</v>
      </c>
      <c r="G186" s="193">
        <v>1.4298239752576257E-2</v>
      </c>
      <c r="H186" s="193">
        <v>3.136320678508605E-4</v>
      </c>
      <c r="I186" s="130" cm="1">
        <f t="array" ref="I186">SQRT(MMULT(MMULT(TRANSPOSE($A$4:$A$8),MMULT(TRANSPOSE(EXP(D187:H438)-1),EXP(D187:H438)-1)/COUNTA(H187:H438)),$A$4:$A$8))*NORMSINV($A$11)</f>
        <v>-2.9588945087737701E-2</v>
      </c>
      <c r="J186">
        <f t="shared" si="6"/>
        <v>0</v>
      </c>
      <c r="K186" s="2">
        <f t="shared" si="7"/>
        <v>-9.3568460038901846E-2</v>
      </c>
      <c r="L186" s="137" cm="1">
        <f t="array" ref="L186">SQRT(MMULT(MMULT(TRANSPOSE($A$4:$A$8),MMULT(TRANSPOSE(EXP(D187:H438)-1),EXP(D187:H438)-1)/COUNTA(H187:H438)),$A$4:$A$8))*(-1/SQRT(2*PI())*EXP(-1*(NORMSINV($A$11))^2/2)/$A$11)</f>
        <v>-3.3899004569720385E-2</v>
      </c>
      <c r="M186" s="2">
        <f t="shared" si="8"/>
        <v>-0.10719806485277258</v>
      </c>
      <c r="N186" s="130">
        <v>8.4495383928476636E-3</v>
      </c>
    </row>
    <row r="187" spans="3:14" x14ac:dyDescent="0.2">
      <c r="C187" s="186">
        <v>42866</v>
      </c>
      <c r="D187" s="193">
        <v>-1.9942274135240452E-3</v>
      </c>
      <c r="E187" s="193">
        <v>-1.2007849284612499E-2</v>
      </c>
      <c r="F187" s="193">
        <v>-2.2944830313095316E-2</v>
      </c>
      <c r="G187" s="193">
        <v>-2.1520695466281447E-2</v>
      </c>
      <c r="H187" s="193">
        <v>-1.4312066959282603E-2</v>
      </c>
      <c r="I187" s="130" cm="1">
        <f t="array" ref="I187">SQRT(MMULT(MMULT(TRANSPOSE($A$4:$A$8),MMULT(TRANSPOSE(EXP(D188:H439)-1),EXP(D188:H439)-1)/COUNTA(H188:H439)),$A$4:$A$8))*NORMSINV($A$11)</f>
        <v>-2.9741301073187908E-2</v>
      </c>
      <c r="J187">
        <f t="shared" si="6"/>
        <v>0</v>
      </c>
      <c r="K187" s="2">
        <f t="shared" si="7"/>
        <v>-9.4050251968083975E-2</v>
      </c>
      <c r="L187" s="137" cm="1">
        <f t="array" ref="L187">SQRT(MMULT(MMULT(TRANSPOSE($A$4:$A$8),MMULT(TRANSPOSE(EXP(D188:H439)-1),EXP(D188:H439)-1)/COUNTA(H188:H439)),$A$4:$A$8))*(-1/SQRT(2*PI())*EXP(-1*(NORMSINV($A$11))^2/2)/$A$11)</f>
        <v>-3.4073553416652448E-2</v>
      </c>
      <c r="M187" s="2">
        <f t="shared" si="8"/>
        <v>-0.107750036772034</v>
      </c>
      <c r="N187" s="130">
        <v>-1.4422559254732143E-2</v>
      </c>
    </row>
    <row r="188" spans="3:14" x14ac:dyDescent="0.2">
      <c r="C188" s="186">
        <v>42865</v>
      </c>
      <c r="D188" s="193">
        <v>-2.1405254850087017E-2</v>
      </c>
      <c r="E188" s="193">
        <v>-2.0723156190548181E-2</v>
      </c>
      <c r="F188" s="193">
        <v>-1.2750235772176753E-2</v>
      </c>
      <c r="G188" s="193">
        <v>1.0975142292393451E-3</v>
      </c>
      <c r="H188" s="193">
        <v>-1.5612017686541172E-2</v>
      </c>
      <c r="I188" s="130" cm="1">
        <f t="array" ref="I188">SQRT(MMULT(MMULT(TRANSPOSE($A$4:$A$8),MMULT(TRANSPOSE(EXP(D189:H440)-1),EXP(D189:H440)-1)/COUNTA(H189:H440)),$A$4:$A$8))*NORMSINV($A$11)</f>
        <v>-2.9747456666612684E-2</v>
      </c>
      <c r="J188">
        <f t="shared" si="6"/>
        <v>0</v>
      </c>
      <c r="K188" s="2">
        <f t="shared" si="7"/>
        <v>-9.4069717663656224E-2</v>
      </c>
      <c r="L188" s="137" cm="1">
        <f t="array" ref="L188">SQRT(MMULT(MMULT(TRANSPOSE($A$4:$A$8),MMULT(TRANSPOSE(EXP(D189:H440)-1),EXP(D189:H440)-1)/COUNTA(H189:H440)),$A$4:$A$8))*(-1/SQRT(2*PI())*EXP(-1*(NORMSINV($A$11))^2/2)/$A$11)</f>
        <v>-3.4080605661638445E-2</v>
      </c>
      <c r="M188" s="2">
        <f t="shared" si="8"/>
        <v>-0.10777233792880725</v>
      </c>
      <c r="N188" s="130">
        <v>-1.3749931298918607E-2</v>
      </c>
    </row>
    <row r="189" spans="3:14" x14ac:dyDescent="0.2">
      <c r="C189" s="186">
        <v>42864</v>
      </c>
      <c r="D189" s="193">
        <v>7.8278539861932426E-3</v>
      </c>
      <c r="E189" s="193">
        <v>5.4185807507076238E-3</v>
      </c>
      <c r="F189" s="193">
        <v>2.8933989271257851E-3</v>
      </c>
      <c r="G189" s="193">
        <v>8.3260165330601658E-3</v>
      </c>
      <c r="H189" s="193">
        <v>-2.9135585267903342E-4</v>
      </c>
      <c r="I189" s="130" cm="1">
        <f t="array" ref="I189">SQRT(MMULT(MMULT(TRANSPOSE($A$4:$A$8),MMULT(TRANSPOSE(EXP(D190:H441)-1),EXP(D190:H441)-1)/COUNTA(H190:H441)),$A$4:$A$8))*NORMSINV($A$11)</f>
        <v>-2.9770544199649841E-2</v>
      </c>
      <c r="J189">
        <f t="shared" si="6"/>
        <v>0</v>
      </c>
      <c r="K189" s="2">
        <f t="shared" si="7"/>
        <v>-9.4142726853608028E-2</v>
      </c>
      <c r="L189" s="137" cm="1">
        <f t="array" ref="L189">SQRT(MMULT(MMULT(TRANSPOSE($A$4:$A$8),MMULT(TRANSPOSE(EXP(D190:H441)-1),EXP(D190:H441)-1)/COUNTA(H190:H441)),$A$4:$A$8))*(-1/SQRT(2*PI())*EXP(-1*(NORMSINV($A$11))^2/2)/$A$11)</f>
        <v>-3.4107056229092249E-2</v>
      </c>
      <c r="M189" s="2">
        <f t="shared" si="8"/>
        <v>-0.10785598196736519</v>
      </c>
      <c r="N189" s="130">
        <v>4.8517818369345333E-3</v>
      </c>
    </row>
    <row r="190" spans="3:14" x14ac:dyDescent="0.2">
      <c r="C190" s="186">
        <v>42863</v>
      </c>
      <c r="D190" s="193">
        <v>3.0144299856427383E-2</v>
      </c>
      <c r="E190" s="193">
        <v>1.9132519427510548E-2</v>
      </c>
      <c r="F190" s="193">
        <v>2.448383618272694E-3</v>
      </c>
      <c r="G190" s="193">
        <v>1.9127986525220339E-3</v>
      </c>
      <c r="H190" s="193">
        <v>3.8966852908119396E-3</v>
      </c>
      <c r="I190" s="130" cm="1">
        <f t="array" ref="I190">SQRT(MMULT(MMULT(TRANSPOSE($A$4:$A$8),MMULT(TRANSPOSE(EXP(D191:H442)-1),EXP(D191:H442)-1)/COUNTA(H191:H442)),$A$4:$A$8))*NORMSINV($A$11)</f>
        <v>-2.973585406031528E-2</v>
      </c>
      <c r="J190">
        <f t="shared" si="6"/>
        <v>0</v>
      </c>
      <c r="K190" s="2">
        <f t="shared" si="7"/>
        <v>-9.4033027000962208E-2</v>
      </c>
      <c r="L190" s="137" cm="1">
        <f t="array" ref="L190">SQRT(MMULT(MMULT(TRANSPOSE($A$4:$A$8),MMULT(TRANSPOSE(EXP(D191:H442)-1),EXP(D191:H442)-1)/COUNTA(H191:H442)),$A$4:$A$8))*(-1/SQRT(2*PI())*EXP(-1*(NORMSINV($A$11))^2/2)/$A$11)</f>
        <v>-3.4067312967264576E-2</v>
      </c>
      <c r="M190" s="2">
        <f t="shared" si="8"/>
        <v>-0.10773030273834532</v>
      </c>
      <c r="N190" s="130">
        <v>1.1638051574998812E-2</v>
      </c>
    </row>
    <row r="191" spans="3:14" x14ac:dyDescent="0.2">
      <c r="C191" s="186">
        <v>42860</v>
      </c>
      <c r="D191" s="193">
        <v>1.3248270850637333E-2</v>
      </c>
      <c r="E191" s="193">
        <v>-6.8111031788243692E-3</v>
      </c>
      <c r="F191" s="193">
        <v>-4.4168199144190164E-4</v>
      </c>
      <c r="G191" s="193">
        <v>-7.3414392212278363E-3</v>
      </c>
      <c r="H191" s="193">
        <v>-2.6210797808100864E-3</v>
      </c>
      <c r="I191" s="130" cm="1">
        <f t="array" ref="I191">SQRT(MMULT(MMULT(TRANSPOSE($A$4:$A$8),MMULT(TRANSPOSE(EXP(D192:H443)-1),EXP(D192:H443)-1)/COUNTA(H192:H443)),$A$4:$A$8))*NORMSINV($A$11)</f>
        <v>-2.9876714402346679E-2</v>
      </c>
      <c r="J191">
        <f t="shared" si="6"/>
        <v>0</v>
      </c>
      <c r="K191" s="2">
        <f t="shared" si="7"/>
        <v>-9.4478466513771786E-2</v>
      </c>
      <c r="L191" s="137" cm="1">
        <f t="array" ref="L191">SQRT(MMULT(MMULT(TRANSPOSE($A$4:$A$8),MMULT(TRANSPOSE(EXP(D192:H443)-1),EXP(D192:H443)-1)/COUNTA(H192:H443)),$A$4:$A$8))*(-1/SQRT(2*PI())*EXP(-1*(NORMSINV($A$11))^2/2)/$A$11)</f>
        <v>-3.4228691663397738E-2</v>
      </c>
      <c r="M191" s="2">
        <f t="shared" si="8"/>
        <v>-0.10824062698395431</v>
      </c>
      <c r="N191" s="130">
        <v>-7.6506621171509599E-4</v>
      </c>
    </row>
    <row r="192" spans="3:14" x14ac:dyDescent="0.2">
      <c r="C192" s="186">
        <v>42859</v>
      </c>
      <c r="D192" s="193">
        <v>1.8257379210930659E-2</v>
      </c>
      <c r="E192" s="193">
        <v>1.8141904358077613E-2</v>
      </c>
      <c r="F192" s="193">
        <v>1.7951645659349473E-2</v>
      </c>
      <c r="G192" s="193">
        <v>3.2480745927600647E-2</v>
      </c>
      <c r="H192" s="193">
        <v>2.2099320840048467E-2</v>
      </c>
      <c r="I192" s="130" cm="1">
        <f t="array" ref="I192">SQRT(MMULT(MMULT(TRANSPOSE($A$4:$A$8),MMULT(TRANSPOSE(EXP(D193:H444)-1),EXP(D193:H444)-1)/COUNTA(H193:H444)),$A$4:$A$8))*NORMSINV($A$11)</f>
        <v>-2.9703294823576164E-2</v>
      </c>
      <c r="J192">
        <f t="shared" si="6"/>
        <v>0</v>
      </c>
      <c r="K192" s="2">
        <f t="shared" si="7"/>
        <v>-9.3930065653989966E-2</v>
      </c>
      <c r="L192" s="137" cm="1">
        <f t="array" ref="L192">SQRT(MMULT(MMULT(TRANSPOSE($A$4:$A$8),MMULT(TRANSPOSE(EXP(D193:H444)-1),EXP(D193:H444)-1)/COUNTA(H193:H444)),$A$4:$A$8))*(-1/SQRT(2*PI())*EXP(-1*(NORMSINV($A$11))^2/2)/$A$11)</f>
        <v>-3.4030011004935974E-2</v>
      </c>
      <c r="M192" s="2">
        <f t="shared" si="8"/>
        <v>-0.10761234357619313</v>
      </c>
      <c r="N192" s="130">
        <v>2.2041120067147538E-2</v>
      </c>
    </row>
    <row r="193" spans="3:14" x14ac:dyDescent="0.2">
      <c r="C193" s="186">
        <v>42858</v>
      </c>
      <c r="D193" s="193">
        <v>-2.7704438996202052E-3</v>
      </c>
      <c r="E193" s="193">
        <v>-5.9761528037121031E-3</v>
      </c>
      <c r="F193" s="193">
        <v>-2.8949022901363433E-3</v>
      </c>
      <c r="G193" s="193">
        <v>-5.2276026786419426E-3</v>
      </c>
      <c r="H193" s="193">
        <v>2.7173564661197194E-3</v>
      </c>
      <c r="I193" s="130" cm="1">
        <f t="array" ref="I193">SQRT(MMULT(MMULT(TRANSPOSE($A$4:$A$8),MMULT(TRANSPOSE(EXP(D194:H445)-1),EXP(D194:H445)-1)/COUNTA(H194:H445)),$A$4:$A$8))*NORMSINV($A$11)</f>
        <v>-2.9704173366537186E-2</v>
      </c>
      <c r="J193">
        <f t="shared" si="6"/>
        <v>0</v>
      </c>
      <c r="K193" s="2">
        <f t="shared" si="7"/>
        <v>-9.393284385076911E-2</v>
      </c>
      <c r="L193" s="137" cm="1">
        <f t="array" ref="L193">SQRT(MMULT(MMULT(TRANSPOSE($A$4:$A$8),MMULT(TRANSPOSE(EXP(D194:H445)-1),EXP(D194:H445)-1)/COUNTA(H194:H445)),$A$4:$A$8))*(-1/SQRT(2*PI())*EXP(-1*(NORMSINV($A$11))^2/2)/$A$11)</f>
        <v>-3.403101752043567E-2</v>
      </c>
      <c r="M193" s="2">
        <f t="shared" si="8"/>
        <v>-0.10761552645767244</v>
      </c>
      <c r="N193" s="130">
        <v>-2.8217135402575783E-3</v>
      </c>
    </row>
    <row r="194" spans="3:14" x14ac:dyDescent="0.2">
      <c r="C194" s="186">
        <v>42857</v>
      </c>
      <c r="D194" s="193">
        <v>1.1241966763442688E-2</v>
      </c>
      <c r="E194" s="193">
        <v>3.5562203165544473E-3</v>
      </c>
      <c r="F194" s="193">
        <v>3.3314443019412427E-3</v>
      </c>
      <c r="G194" s="193">
        <v>1.1973329246407396E-2</v>
      </c>
      <c r="H194" s="193">
        <v>-5.1224186823889068E-3</v>
      </c>
      <c r="I194" s="130" cm="1">
        <f t="array" ref="I194">SQRT(MMULT(MMULT(TRANSPOSE($A$4:$A$8),MMULT(TRANSPOSE(EXP(D195:H446)-1),EXP(D195:H446)-1)/COUNTA(H195:H446)),$A$4:$A$8))*NORMSINV($A$11)</f>
        <v>-3.0034966884011027E-2</v>
      </c>
      <c r="J194">
        <f t="shared" si="6"/>
        <v>0</v>
      </c>
      <c r="K194" s="2">
        <f t="shared" si="7"/>
        <v>-9.4978904801205161E-2</v>
      </c>
      <c r="L194" s="137" cm="1">
        <f t="array" ref="L194">SQRT(MMULT(MMULT(TRANSPOSE($A$4:$A$8),MMULT(TRANSPOSE(EXP(D195:H446)-1),EXP(D195:H446)-1)/COUNTA(H195:H446)),$A$4:$A$8))*(-1/SQRT(2*PI())*EXP(-1*(NORMSINV($A$11))^2/2)/$A$11)</f>
        <v>-3.4409995916834357E-2</v>
      </c>
      <c r="M194" s="2">
        <f t="shared" si="8"/>
        <v>-0.10881396137429045</v>
      </c>
      <c r="N194" s="130">
        <v>5.0281842125701175E-3</v>
      </c>
    </row>
    <row r="195" spans="3:14" x14ac:dyDescent="0.2">
      <c r="C195" s="186">
        <v>42856</v>
      </c>
      <c r="D195" s="193">
        <v>1.5694266313808616E-2</v>
      </c>
      <c r="E195" s="193">
        <v>2.03167700904613E-2</v>
      </c>
      <c r="F195" s="193">
        <v>9.2838544406205706E-3</v>
      </c>
      <c r="G195" s="193">
        <v>1.5987866897216114E-2</v>
      </c>
      <c r="H195" s="193">
        <v>-7.2493319451528201E-3</v>
      </c>
      <c r="I195" s="130" cm="1">
        <f t="array" ref="I195">SQRT(MMULT(MMULT(TRANSPOSE($A$4:$A$8),MMULT(TRANSPOSE(EXP(D196:H447)-1),EXP(D196:H447)-1)/COUNTA(H196:H447)),$A$4:$A$8))*NORMSINV($A$11)</f>
        <v>-3.0087077547961562E-2</v>
      </c>
      <c r="J195">
        <f t="shared" si="6"/>
        <v>0</v>
      </c>
      <c r="K195" s="2">
        <f t="shared" si="7"/>
        <v>-9.5143693189672474E-2</v>
      </c>
      <c r="L195" s="137" cm="1">
        <f t="array" ref="L195">SQRT(MMULT(MMULT(TRANSPOSE($A$4:$A$8),MMULT(TRANSPOSE(EXP(D196:H447)-1),EXP(D196:H447)-1)/COUNTA(H196:H447)),$A$4:$A$8))*(-1/SQRT(2*PI())*EXP(-1*(NORMSINV($A$11))^2/2)/$A$11)</f>
        <v>-3.4469697255633432E-2</v>
      </c>
      <c r="M195" s="2">
        <f t="shared" si="8"/>
        <v>-0.1090027535842569</v>
      </c>
      <c r="N195" s="130">
        <v>1.0912589893830985E-2</v>
      </c>
    </row>
    <row r="196" spans="3:14" x14ac:dyDescent="0.2">
      <c r="C196" s="186">
        <v>42853</v>
      </c>
      <c r="D196" s="193">
        <v>1.5507084908302478E-3</v>
      </c>
      <c r="E196" s="193">
        <v>9.6964017681135158E-3</v>
      </c>
      <c r="F196" s="193">
        <v>5.3040976880277665E-3</v>
      </c>
      <c r="G196" s="193">
        <v>-3.2405082009584574E-3</v>
      </c>
      <c r="H196" s="193">
        <v>-1.5891863029069617E-3</v>
      </c>
      <c r="I196" s="130" cm="1">
        <f t="array" ref="I196">SQRT(MMULT(MMULT(TRANSPOSE($A$4:$A$8),MMULT(TRANSPOSE(EXP(D197:H448)-1),EXP(D197:H448)-1)/COUNTA(H197:H448)),$A$4:$A$8))*NORMSINV($A$11)</f>
        <v>-3.0178785813541227E-2</v>
      </c>
      <c r="J196">
        <f t="shared" si="6"/>
        <v>0</v>
      </c>
      <c r="K196" s="2">
        <f t="shared" si="7"/>
        <v>-9.5433700189167844E-2</v>
      </c>
      <c r="L196" s="137" cm="1">
        <f t="array" ref="L196">SQRT(MMULT(MMULT(TRANSPOSE($A$4:$A$8),MMULT(TRANSPOSE(EXP(D197:H448)-1),EXP(D197:H448)-1)/COUNTA(H197:H448)),$A$4:$A$8))*(-1/SQRT(2*PI())*EXP(-1*(NORMSINV($A$11))^2/2)/$A$11)</f>
        <v>-3.4574764161694055E-2</v>
      </c>
      <c r="M196" s="2">
        <f t="shared" si="8"/>
        <v>-0.10933500431411541</v>
      </c>
      <c r="N196" s="130">
        <v>2.358095465255406E-3</v>
      </c>
    </row>
    <row r="197" spans="3:14" x14ac:dyDescent="0.2">
      <c r="C197" s="186">
        <v>42852</v>
      </c>
      <c r="D197" s="193">
        <v>3.5006142794744891E-3</v>
      </c>
      <c r="E197" s="193">
        <v>1.2682735753904438E-2</v>
      </c>
      <c r="F197" s="193">
        <v>9.2013001789495018E-3</v>
      </c>
      <c r="G197" s="193">
        <v>2.1928234239566739E-2</v>
      </c>
      <c r="H197" s="193">
        <v>2.1658065417094101E-3</v>
      </c>
      <c r="I197" s="130" cm="1">
        <f t="array" ref="I197">SQRT(MMULT(MMULT(TRANSPOSE($A$4:$A$8),MMULT(TRANSPOSE(EXP(D198:H449)-1),EXP(D198:H449)-1)/COUNTA(H198:H449)),$A$4:$A$8))*NORMSINV($A$11)</f>
        <v>-3.0330310644852834E-2</v>
      </c>
      <c r="J197">
        <f t="shared" si="6"/>
        <v>0</v>
      </c>
      <c r="K197" s="2">
        <f t="shared" si="7"/>
        <v>-9.5912863778185309E-2</v>
      </c>
      <c r="L197" s="137" cm="1">
        <f t="array" ref="L197">SQRT(MMULT(MMULT(TRANSPOSE($A$4:$A$8),MMULT(TRANSPOSE(EXP(D198:H449)-1),EXP(D198:H449)-1)/COUNTA(H198:H449)),$A$4:$A$8))*(-1/SQRT(2*PI())*EXP(-1*(NORMSINV($A$11))^2/2)/$A$11)</f>
        <v>-3.4748360784818917E-2</v>
      </c>
      <c r="M197" s="2">
        <f t="shared" si="8"/>
        <v>-0.10988396503730384</v>
      </c>
      <c r="N197" s="130">
        <v>9.9705184384391091E-3</v>
      </c>
    </row>
    <row r="198" spans="3:14" x14ac:dyDescent="0.2">
      <c r="C198" s="186">
        <v>42851</v>
      </c>
      <c r="D198" s="193">
        <v>1.1866140908607423E-2</v>
      </c>
      <c r="E198" s="193">
        <v>1.9602824465987892E-2</v>
      </c>
      <c r="F198" s="193">
        <v>1.6438398631817407E-2</v>
      </c>
      <c r="G198" s="193">
        <v>4.5999040418783733E-3</v>
      </c>
      <c r="H198" s="193">
        <v>-7.667270942938279E-3</v>
      </c>
      <c r="I198" s="130" cm="1">
        <f t="array" ref="I198">SQRT(MMULT(MMULT(TRANSPOSE($A$4:$A$8),MMULT(TRANSPOSE(EXP(D199:H450)-1),EXP(D199:H450)-1)/COUNTA(H199:H450)),$A$4:$A$8))*NORMSINV($A$11)</f>
        <v>-3.0552073711184711E-2</v>
      </c>
      <c r="J198">
        <f t="shared" ref="J198:J256" si="9">IF(N198&lt;I198,1,0)</f>
        <v>0</v>
      </c>
      <c r="K198" s="2">
        <f t="shared" ref="K198:K256" si="10">I198*SQRT(10)</f>
        <v>-9.6614140168697044E-2</v>
      </c>
      <c r="L198" s="137" cm="1">
        <f t="array" ref="L198">SQRT(MMULT(MMULT(TRANSPOSE($A$4:$A$8),MMULT(TRANSPOSE(EXP(D199:H450)-1),EXP(D199:H450)-1)/COUNTA(H199:H450)),$A$4:$A$8))*(-1/SQRT(2*PI())*EXP(-1*(NORMSINV($A$11))^2/2)/$A$11)</f>
        <v>-3.5002426861750299E-2</v>
      </c>
      <c r="M198" s="2">
        <f t="shared" ref="M198:M256" si="11">L198*SQRT(10)</f>
        <v>-0.11068739251659057</v>
      </c>
      <c r="N198" s="130">
        <v>9.0559688521557099E-3</v>
      </c>
    </row>
    <row r="199" spans="3:14" x14ac:dyDescent="0.2">
      <c r="C199" s="186">
        <v>42850</v>
      </c>
      <c r="D199" s="193">
        <v>1.6523697360301976E-2</v>
      </c>
      <c r="E199" s="193">
        <v>1.0578172453630755E-2</v>
      </c>
      <c r="F199" s="193">
        <v>1.6105637164154869E-2</v>
      </c>
      <c r="G199" s="193">
        <v>6.6647311636723452E-2</v>
      </c>
      <c r="H199" s="193">
        <v>1.5358962444228236E-2</v>
      </c>
      <c r="I199" s="130" cm="1">
        <f t="array" ref="I199">SQRT(MMULT(MMULT(TRANSPOSE($A$4:$A$8),MMULT(TRANSPOSE(EXP(D200:H451)-1),EXP(D200:H451)-1)/COUNTA(H200:H451)),$A$4:$A$8))*NORMSINV($A$11)</f>
        <v>-3.0336245443592678E-2</v>
      </c>
      <c r="J199">
        <f t="shared" si="9"/>
        <v>0</v>
      </c>
      <c r="K199" s="2">
        <f t="shared" si="10"/>
        <v>-9.5931631259657923E-2</v>
      </c>
      <c r="L199" s="137" cm="1">
        <f t="array" ref="L199">SQRT(MMULT(MMULT(TRANSPOSE($A$4:$A$8),MMULT(TRANSPOSE(EXP(D200:H451)-1),EXP(D200:H451)-1)/COUNTA(H200:H451)),$A$4:$A$8))*(-1/SQRT(2*PI())*EXP(-1*(NORMSINV($A$11))^2/2)/$A$11)</f>
        <v>-3.4755160073168194E-2</v>
      </c>
      <c r="M199" s="2">
        <f t="shared" si="11"/>
        <v>-0.1099054662749558</v>
      </c>
      <c r="N199" s="130">
        <v>2.5585450784454199E-2</v>
      </c>
    </row>
    <row r="200" spans="3:14" x14ac:dyDescent="0.2">
      <c r="C200" s="186">
        <v>42849</v>
      </c>
      <c r="D200" s="193">
        <v>-4.3221943315017892E-3</v>
      </c>
      <c r="E200" s="193">
        <v>-4.0714111825307098E-3</v>
      </c>
      <c r="F200" s="193">
        <v>2.9690954994394864E-3</v>
      </c>
      <c r="G200" s="193">
        <v>-7.2086725311033854E-3</v>
      </c>
      <c r="H200" s="193">
        <v>-3.4660040140456027E-3</v>
      </c>
      <c r="I200" s="130" cm="1">
        <f t="array" ref="I200">SQRT(MMULT(MMULT(TRANSPOSE($A$4:$A$8),MMULT(TRANSPOSE(EXP(D201:H452)-1),EXP(D201:H452)-1)/COUNTA(H201:H452)),$A$4:$A$8))*NORMSINV($A$11)</f>
        <v>-3.0434845857222257E-2</v>
      </c>
      <c r="J200">
        <f t="shared" si="9"/>
        <v>0</v>
      </c>
      <c r="K200" s="2">
        <f t="shared" si="10"/>
        <v>-9.6243433144962101E-2</v>
      </c>
      <c r="L200" s="137" cm="1">
        <f t="array" ref="L200">SQRT(MMULT(MMULT(TRANSPOSE($A$4:$A$8),MMULT(TRANSPOSE(EXP(D201:H452)-1),EXP(D201:H452)-1)/COUNTA(H201:H452)),$A$4:$A$8))*(-1/SQRT(2*PI())*EXP(-1*(NORMSINV($A$11))^2/2)/$A$11)</f>
        <v>-3.4868123068715826E-2</v>
      </c>
      <c r="M200" s="2">
        <f t="shared" si="11"/>
        <v>-0.11026268663220178</v>
      </c>
      <c r="N200" s="130">
        <v>-3.2090500831835128E-3</v>
      </c>
    </row>
    <row r="201" spans="3:14" x14ac:dyDescent="0.2">
      <c r="C201" s="186">
        <v>42846</v>
      </c>
      <c r="D201" s="193">
        <v>3.5446134719504131E-3</v>
      </c>
      <c r="E201" s="193">
        <v>8.1784678975871969E-4</v>
      </c>
      <c r="F201" s="193">
        <v>1.8385673533523744E-2</v>
      </c>
      <c r="G201" s="193">
        <v>1.663822284215806E-2</v>
      </c>
      <c r="H201" s="193">
        <v>-3.2410463534097134E-3</v>
      </c>
      <c r="I201" s="130" cm="1">
        <f t="array" ref="I201">SQRT(MMULT(MMULT(TRANSPOSE($A$4:$A$8),MMULT(TRANSPOSE(EXP(D202:H453)-1),EXP(D202:H453)-1)/COUNTA(H202:H453)),$A$4:$A$8))*NORMSINV($A$11)</f>
        <v>-3.0524196713921953E-2</v>
      </c>
      <c r="J201">
        <f t="shared" si="9"/>
        <v>0</v>
      </c>
      <c r="K201" s="2">
        <f t="shared" si="10"/>
        <v>-9.6525985363020456E-2</v>
      </c>
      <c r="L201" s="137" cm="1">
        <f t="array" ref="L201">SQRT(MMULT(MMULT(TRANSPOSE($A$4:$A$8),MMULT(TRANSPOSE(EXP(D202:H453)-1),EXP(D202:H453)-1)/COUNTA(H202:H453)),$A$4:$A$8))*(-1/SQRT(2*PI())*EXP(-1*(NORMSINV($A$11))^2/2)/$A$11)</f>
        <v>-3.4970489175063658E-2</v>
      </c>
      <c r="M201" s="2">
        <f t="shared" si="11"/>
        <v>-0.11058639668346396</v>
      </c>
      <c r="N201" s="130">
        <v>7.2932848201523034E-3</v>
      </c>
    </row>
    <row r="202" spans="3:14" x14ac:dyDescent="0.2">
      <c r="C202" s="186">
        <v>42845</v>
      </c>
      <c r="D202" s="193">
        <v>8.7040095319645978E-3</v>
      </c>
      <c r="E202" s="193">
        <v>-5.5360718738377127E-4</v>
      </c>
      <c r="F202" s="193">
        <v>3.3186762078680093E-3</v>
      </c>
      <c r="G202" s="193">
        <v>6.3798431520818303E-3</v>
      </c>
      <c r="H202" s="193">
        <v>-6.7469799001543367E-3</v>
      </c>
      <c r="I202" s="130" cm="1">
        <f t="array" ref="I202">SQRT(MMULT(MMULT(TRANSPOSE($A$4:$A$8),MMULT(TRANSPOSE(EXP(D203:H454)-1),EXP(D203:H454)-1)/COUNTA(H203:H454)),$A$4:$A$8))*NORMSINV($A$11)</f>
        <v>-3.0605967584207059E-2</v>
      </c>
      <c r="J202">
        <f t="shared" si="9"/>
        <v>0</v>
      </c>
      <c r="K202" s="2">
        <f t="shared" si="10"/>
        <v>-9.6784567559375576E-2</v>
      </c>
      <c r="L202" s="137" cm="1">
        <f t="array" ref="L202">SQRT(MMULT(MMULT(TRANSPOSE($A$4:$A$8),MMULT(TRANSPOSE(EXP(D203:H454)-1),EXP(D203:H454)-1)/COUNTA(H203:H454)),$A$4:$A$8))*(-1/SQRT(2*PI())*EXP(-1*(NORMSINV($A$11))^2/2)/$A$11)</f>
        <v>-3.5064171159914601E-2</v>
      </c>
      <c r="M202" s="2">
        <f t="shared" si="11"/>
        <v>-0.11088264513131832</v>
      </c>
      <c r="N202" s="130">
        <v>2.2377404531557961E-3</v>
      </c>
    </row>
    <row r="203" spans="3:14" x14ac:dyDescent="0.2">
      <c r="C203" s="186">
        <v>42844</v>
      </c>
      <c r="D203" s="193">
        <v>-3.094574085963192E-3</v>
      </c>
      <c r="E203" s="193">
        <v>-4.4853312243632254E-3</v>
      </c>
      <c r="F203" s="193">
        <v>-4.7718432271259712E-3</v>
      </c>
      <c r="G203" s="193">
        <v>-2.4837149830633797E-2</v>
      </c>
      <c r="H203" s="193">
        <v>-5.0851315895511194E-3</v>
      </c>
      <c r="I203" s="130" cm="1">
        <f t="array" ref="I203">SQRT(MMULT(MMULT(TRANSPOSE($A$4:$A$8),MMULT(TRANSPOSE(EXP(D204:H455)-1),EXP(D204:H455)-1)/COUNTA(H204:H455)),$A$4:$A$8))*NORMSINV($A$11)</f>
        <v>-3.0803779767480631E-2</v>
      </c>
      <c r="J203">
        <f t="shared" si="9"/>
        <v>0</v>
      </c>
      <c r="K203" s="2">
        <f t="shared" si="10"/>
        <v>-9.7410104607450726E-2</v>
      </c>
      <c r="L203" s="137" cm="1">
        <f t="array" ref="L203">SQRT(MMULT(MMULT(TRANSPOSE($A$4:$A$8),MMULT(TRANSPOSE(EXP(D204:H455)-1),EXP(D204:H455)-1)/COUNTA(H204:H455)),$A$4:$A$8))*(-1/SQRT(2*PI())*EXP(-1*(NORMSINV($A$11))^2/2)/$A$11)</f>
        <v>-3.5290797559904642E-2</v>
      </c>
      <c r="M203" s="2">
        <f t="shared" si="11"/>
        <v>-0.11159930073321121</v>
      </c>
      <c r="N203" s="130">
        <v>-8.3858047793298751E-3</v>
      </c>
    </row>
    <row r="204" spans="3:14" x14ac:dyDescent="0.2">
      <c r="C204" s="186">
        <v>42843</v>
      </c>
      <c r="D204" s="193">
        <v>2.3330858522563228E-2</v>
      </c>
      <c r="E204" s="193">
        <v>2.9765066792282892E-2</v>
      </c>
      <c r="F204" s="193">
        <v>2.6407185356586194E-2</v>
      </c>
      <c r="G204" s="193">
        <v>1.0096228724901792E-3</v>
      </c>
      <c r="H204" s="193">
        <v>3.2308075897265559E-2</v>
      </c>
      <c r="I204" s="130" cm="1">
        <f t="array" ref="I204">SQRT(MMULT(MMULT(TRANSPOSE($A$4:$A$8),MMULT(TRANSPOSE(EXP(D205:H456)-1),EXP(D205:H456)-1)/COUNTA(H205:H456)),$A$4:$A$8))*NORMSINV($A$11)</f>
        <v>-3.0621194941261462E-2</v>
      </c>
      <c r="J204">
        <f t="shared" si="9"/>
        <v>0</v>
      </c>
      <c r="K204" s="2">
        <f t="shared" si="10"/>
        <v>-9.6832720690412113E-2</v>
      </c>
      <c r="L204" s="137" cm="1">
        <f t="array" ref="L204">SQRT(MMULT(MMULT(TRANSPOSE($A$4:$A$8),MMULT(TRANSPOSE(EXP(D205:H456)-1),EXP(D205:H456)-1)/COUNTA(H205:H456)),$A$4:$A$8))*(-1/SQRT(2*PI())*EXP(-1*(NORMSINV($A$11))^2/2)/$A$11)</f>
        <v>-3.5081616602624419E-2</v>
      </c>
      <c r="M204" s="2">
        <f t="shared" si="11"/>
        <v>-0.11093781246507133</v>
      </c>
      <c r="N204" s="130">
        <v>2.2884470353590595E-2</v>
      </c>
    </row>
    <row r="205" spans="3:14" x14ac:dyDescent="0.2">
      <c r="C205" s="186">
        <v>42842</v>
      </c>
      <c r="D205" s="193">
        <v>3.722564561313097E-3</v>
      </c>
      <c r="E205" s="193">
        <v>1.7596683344395622E-2</v>
      </c>
      <c r="F205" s="193">
        <v>6.335003125343474E-3</v>
      </c>
      <c r="G205" s="193">
        <v>2.8054739172908617E-2</v>
      </c>
      <c r="H205" s="193">
        <v>2.1987062439400525E-3</v>
      </c>
      <c r="I205" s="130" cm="1">
        <f t="array" ref="I205">SQRT(MMULT(MMULT(TRANSPOSE($A$4:$A$8),MMULT(TRANSPOSE(EXP(D206:H457)-1),EXP(D206:H457)-1)/COUNTA(H206:H457)),$A$4:$A$8))*NORMSINV($A$11)</f>
        <v>-3.0623063117140213E-2</v>
      </c>
      <c r="J205">
        <f t="shared" si="9"/>
        <v>0</v>
      </c>
      <c r="K205" s="2">
        <f t="shared" si="10"/>
        <v>-9.6838628381258757E-2</v>
      </c>
      <c r="L205" s="137" cm="1">
        <f t="array" ref="L205">SQRT(MMULT(MMULT(TRANSPOSE($A$4:$A$8),MMULT(TRANSPOSE(EXP(D206:H457)-1),EXP(D206:H457)-1)/COUNTA(H206:H457)),$A$4:$A$8))*(-1/SQRT(2*PI())*EXP(-1*(NORMSINV($A$11))^2/2)/$A$11)</f>
        <v>-3.5083756905445719E-2</v>
      </c>
      <c r="M205" s="2">
        <f t="shared" si="11"/>
        <v>-0.11094458069686912</v>
      </c>
      <c r="N205" s="130">
        <v>1.1698027074427866E-2</v>
      </c>
    </row>
    <row r="206" spans="3:14" x14ac:dyDescent="0.2">
      <c r="C206" s="186">
        <v>42838</v>
      </c>
      <c r="D206" s="193">
        <v>-1.401821423036867E-2</v>
      </c>
      <c r="E206" s="193">
        <v>-2.1697647836608144E-2</v>
      </c>
      <c r="F206" s="193">
        <v>-1.3017068171574383E-2</v>
      </c>
      <c r="G206" s="193">
        <v>-1.5062309947687176E-2</v>
      </c>
      <c r="H206" s="193">
        <v>-1.1820572435297369E-2</v>
      </c>
      <c r="I206" s="130" cm="1">
        <f t="array" ref="I206">SQRT(MMULT(MMULT(TRANSPOSE($A$4:$A$8),MMULT(TRANSPOSE(EXP(D207:H458)-1),EXP(D207:H458)-1)/COUNTA(H207:H458)),$A$4:$A$8))*NORMSINV($A$11)</f>
        <v>-3.0547658980460104E-2</v>
      </c>
      <c r="J206">
        <f t="shared" si="9"/>
        <v>0</v>
      </c>
      <c r="K206" s="2">
        <f t="shared" si="10"/>
        <v>-9.6600179564350963E-2</v>
      </c>
      <c r="L206" s="137" cm="1">
        <f t="array" ref="L206">SQRT(MMULT(MMULT(TRANSPOSE($A$4:$A$8),MMULT(TRANSPOSE(EXP(D207:H458)-1),EXP(D207:H458)-1)/COUNTA(H207:H458)),$A$4:$A$8))*(-1/SQRT(2*PI())*EXP(-1*(NORMSINV($A$11))^2/2)/$A$11)</f>
        <v>-3.4997369061393988E-2</v>
      </c>
      <c r="M206" s="2">
        <f t="shared" si="11"/>
        <v>-0.11067139834751422</v>
      </c>
      <c r="N206" s="130">
        <v>-1.5003500201329791E-2</v>
      </c>
    </row>
    <row r="207" spans="3:14" x14ac:dyDescent="0.2">
      <c r="C207" s="186">
        <v>42837</v>
      </c>
      <c r="D207" s="193">
        <v>-2.5486301539683305E-5</v>
      </c>
      <c r="E207" s="193">
        <v>-8.0412743720397143E-3</v>
      </c>
      <c r="F207" s="193">
        <v>-5.0500593609454107E-3</v>
      </c>
      <c r="G207" s="193">
        <v>-4.833678775284022E-3</v>
      </c>
      <c r="H207" s="193">
        <v>4.4383951222526736E-3</v>
      </c>
      <c r="I207" s="130" cm="1">
        <f t="array" ref="I207">SQRT(MMULT(MMULT(TRANSPOSE($A$4:$A$8),MMULT(TRANSPOSE(EXP(D208:H459)-1),EXP(D208:H459)-1)/COUNTA(H208:H459)),$A$4:$A$8))*NORMSINV($A$11)</f>
        <v>-3.0646538542065664E-2</v>
      </c>
      <c r="J207">
        <f t="shared" si="9"/>
        <v>0</v>
      </c>
      <c r="K207" s="2">
        <f t="shared" si="10"/>
        <v>-9.6912864193063469E-2</v>
      </c>
      <c r="L207" s="137" cm="1">
        <f t="array" ref="L207">SQRT(MMULT(MMULT(TRANSPOSE($A$4:$A$8),MMULT(TRANSPOSE(EXP(D208:H459)-1),EXP(D208:H459)-1)/COUNTA(H208:H459)),$A$4:$A$8))*(-1/SQRT(2*PI())*EXP(-1*(NORMSINV($A$11))^2/2)/$A$11)</f>
        <v>-3.5110651866873524E-2</v>
      </c>
      <c r="M207" s="2">
        <f t="shared" si="11"/>
        <v>-0.11102963003256336</v>
      </c>
      <c r="N207" s="130">
        <v>-2.6891202004408598E-3</v>
      </c>
    </row>
    <row r="208" spans="3:14" x14ac:dyDescent="0.2">
      <c r="C208" s="186">
        <v>42836</v>
      </c>
      <c r="D208" s="193">
        <v>-1.0856794530900472E-2</v>
      </c>
      <c r="E208" s="193">
        <v>-5.2151968737502953E-3</v>
      </c>
      <c r="F208" s="193">
        <v>-8.0524173707793726E-4</v>
      </c>
      <c r="G208" s="193">
        <v>3.4276085172904231E-3</v>
      </c>
      <c r="H208" s="193">
        <v>3.4157991917853048E-3</v>
      </c>
      <c r="I208" s="130" cm="1">
        <f t="array" ref="I208">SQRT(MMULT(MMULT(TRANSPOSE($A$4:$A$8),MMULT(TRANSPOSE(EXP(D209:H460)-1),EXP(D209:H460)-1)/COUNTA(H209:H460)),$A$4:$A$8))*NORMSINV($A$11)</f>
        <v>-3.0646735506628914E-2</v>
      </c>
      <c r="J208">
        <f t="shared" si="9"/>
        <v>0</v>
      </c>
      <c r="K208" s="2">
        <f t="shared" si="10"/>
        <v>-9.691348704970168E-2</v>
      </c>
      <c r="L208" s="137" cm="1">
        <f t="array" ref="L208">SQRT(MMULT(MMULT(TRANSPOSE($A$4:$A$8),MMULT(TRANSPOSE(EXP(D209:H460)-1),EXP(D209:H460)-1)/COUNTA(H209:H460)),$A$4:$A$8))*(-1/SQRT(2*PI())*EXP(-1*(NORMSINV($A$11))^2/2)/$A$11)</f>
        <v>-3.5110877522185328E-2</v>
      </c>
      <c r="M208" s="2">
        <f t="shared" si="11"/>
        <v>-0.11103034361731477</v>
      </c>
      <c r="N208" s="130">
        <v>-1.9898964072124626E-3</v>
      </c>
    </row>
    <row r="209" spans="3:14" x14ac:dyDescent="0.2">
      <c r="C209" s="186">
        <v>42835</v>
      </c>
      <c r="D209" s="193">
        <v>2.0966791475697504E-3</v>
      </c>
      <c r="E209" s="193">
        <v>1.6780316954352729E-2</v>
      </c>
      <c r="F209" s="193">
        <v>9.9672248518095294E-4</v>
      </c>
      <c r="G209" s="193">
        <v>8.4409866909517101E-3</v>
      </c>
      <c r="H209" s="193">
        <v>6.1930621830343117E-3</v>
      </c>
      <c r="I209" s="130" cm="1">
        <f t="array" ref="I209">SQRT(MMULT(MMULT(TRANSPOSE($A$4:$A$8),MMULT(TRANSPOSE(EXP(D210:H461)-1),EXP(D210:H461)-1)/COUNTA(H210:H461)),$A$4:$A$8))*NORMSINV($A$11)</f>
        <v>-3.0630947288337342E-2</v>
      </c>
      <c r="J209">
        <f t="shared" si="9"/>
        <v>0</v>
      </c>
      <c r="K209" s="2">
        <f t="shared" si="10"/>
        <v>-9.6863560319704375E-2</v>
      </c>
      <c r="L209" s="137" cm="1">
        <f t="array" ref="L209">SQRT(MMULT(MMULT(TRANSPOSE($A$4:$A$8),MMULT(TRANSPOSE(EXP(D210:H461)-1),EXP(D210:H461)-1)/COUNTA(H210:H461)),$A$4:$A$8))*(-1/SQRT(2*PI())*EXP(-1*(NORMSINV($A$11))^2/2)/$A$11)</f>
        <v>-3.5092789520655469E-2</v>
      </c>
      <c r="M209" s="2">
        <f t="shared" si="11"/>
        <v>-0.11097314433415981</v>
      </c>
      <c r="N209" s="130">
        <v>6.9413972979648526E-3</v>
      </c>
    </row>
    <row r="210" spans="3:14" x14ac:dyDescent="0.2">
      <c r="C210" s="186">
        <v>42832</v>
      </c>
      <c r="D210" s="193">
        <v>5.3217926686423174E-3</v>
      </c>
      <c r="E210" s="193">
        <v>3.7595844205442672E-3</v>
      </c>
      <c r="F210" s="193">
        <v>6.7907240133646546E-3</v>
      </c>
      <c r="G210" s="193">
        <v>3.1592292392776809E-3</v>
      </c>
      <c r="H210" s="193">
        <v>5.6486228649307068E-3</v>
      </c>
      <c r="I210" s="130" cm="1">
        <f t="array" ref="I210">SQRT(MMULT(MMULT(TRANSPOSE($A$4:$A$8),MMULT(TRANSPOSE(EXP(D211:H462)-1),EXP(D211:H462)-1)/COUNTA(H211:H462)),$A$4:$A$8))*NORMSINV($A$11)</f>
        <v>-3.0660802579160127E-2</v>
      </c>
      <c r="J210">
        <f t="shared" si="9"/>
        <v>0</v>
      </c>
      <c r="K210" s="2">
        <f t="shared" si="10"/>
        <v>-9.69579710389111E-2</v>
      </c>
      <c r="L210" s="137" cm="1">
        <f t="array" ref="L210">SQRT(MMULT(MMULT(TRANSPOSE($A$4:$A$8),MMULT(TRANSPOSE(EXP(D211:H462)-1),EXP(D211:H462)-1)/COUNTA(H211:H462)),$A$4:$A$8))*(-1/SQRT(2*PI())*EXP(-1*(NORMSINV($A$11))^2/2)/$A$11)</f>
        <v>-3.5126993668083875E-2</v>
      </c>
      <c r="M210" s="2">
        <f t="shared" si="11"/>
        <v>-0.11108130734545776</v>
      </c>
      <c r="N210" s="130">
        <v>4.9490607245439985E-3</v>
      </c>
    </row>
    <row r="211" spans="3:14" x14ac:dyDescent="0.2">
      <c r="C211" s="186">
        <v>42831</v>
      </c>
      <c r="D211" s="193">
        <v>-2.8438794364138045E-3</v>
      </c>
      <c r="E211" s="193">
        <v>-1.2512526113866565E-2</v>
      </c>
      <c r="F211" s="193">
        <v>2.2484507629129684E-3</v>
      </c>
      <c r="G211" s="193">
        <v>4.9398629129643649E-4</v>
      </c>
      <c r="H211" s="193">
        <v>-6.6969427492072197E-3</v>
      </c>
      <c r="I211" s="130" cm="1">
        <f t="array" ref="I211">SQRT(MMULT(MMULT(TRANSPOSE($A$4:$A$8),MMULT(TRANSPOSE(EXP(D212:H463)-1),EXP(D212:H463)-1)/COUNTA(H212:H463)),$A$4:$A$8))*NORMSINV($A$11)</f>
        <v>-3.0694841178162992E-2</v>
      </c>
      <c r="J211">
        <f t="shared" si="9"/>
        <v>0</v>
      </c>
      <c r="K211" s="2">
        <f t="shared" si="10"/>
        <v>-9.7065610540121292E-2</v>
      </c>
      <c r="L211" s="137" cm="1">
        <f t="array" ref="L211">SQRT(MMULT(MMULT(TRANSPOSE($A$4:$A$8),MMULT(TRANSPOSE(EXP(D212:H463)-1),EXP(D212:H463)-1)/COUNTA(H212:H463)),$A$4:$A$8))*(-1/SQRT(2*PI())*EXP(-1*(NORMSINV($A$11))^2/2)/$A$11)</f>
        <v>-3.516599048327021E-2</v>
      </c>
      <c r="M211" s="2">
        <f t="shared" si="11"/>
        <v>-0.11120462610293923</v>
      </c>
      <c r="N211" s="130">
        <v>-3.8407777678070168E-3</v>
      </c>
    </row>
    <row r="212" spans="3:14" x14ac:dyDescent="0.2">
      <c r="C212" s="186">
        <v>42830</v>
      </c>
      <c r="D212" s="193">
        <v>2.9283204064797989E-3</v>
      </c>
      <c r="E212" s="193">
        <v>1.0820613465162533E-2</v>
      </c>
      <c r="F212" s="193">
        <v>5.5328007969690932E-3</v>
      </c>
      <c r="G212" s="193">
        <v>-4.8826745176371303E-3</v>
      </c>
      <c r="H212" s="193">
        <v>8.7895571413977372E-3</v>
      </c>
      <c r="I212" s="130" cm="1">
        <f t="array" ref="I212">SQRT(MMULT(MMULT(TRANSPOSE($A$4:$A$8),MMULT(TRANSPOSE(EXP(D213:H464)-1),EXP(D213:H464)-1)/COUNTA(H213:H464)),$A$4:$A$8))*NORMSINV($A$11)</f>
        <v>-3.0692387391805648E-2</v>
      </c>
      <c r="J212">
        <f t="shared" si="9"/>
        <v>0</v>
      </c>
      <c r="K212" s="2">
        <f t="shared" si="10"/>
        <v>-9.7057850986340635E-2</v>
      </c>
      <c r="L212" s="137" cm="1">
        <f t="array" ref="L212">SQRT(MMULT(MMULT(TRANSPOSE($A$4:$A$8),MMULT(TRANSPOSE(EXP(D213:H464)-1),EXP(D213:H464)-1)/COUNTA(H213:H464)),$A$4:$A$8))*(-1/SQRT(2*PI())*EXP(-1*(NORMSINV($A$11))^2/2)/$A$11)</f>
        <v>-3.5163179267301066E-2</v>
      </c>
      <c r="M212" s="2">
        <f t="shared" si="11"/>
        <v>-0.11119573625748209</v>
      </c>
      <c r="N212" s="130">
        <v>4.6635280492921954E-3</v>
      </c>
    </row>
    <row r="213" spans="3:14" x14ac:dyDescent="0.2">
      <c r="C213" s="186">
        <v>42829</v>
      </c>
      <c r="D213" s="193">
        <v>3.841407734101911E-3</v>
      </c>
      <c r="E213" s="193">
        <v>1.3461454769462909E-2</v>
      </c>
      <c r="F213" s="193">
        <v>-8.3464114892713918E-4</v>
      </c>
      <c r="G213" s="193">
        <v>-1.3289020653327929E-2</v>
      </c>
      <c r="H213" s="193">
        <v>-1.0155134052128791E-3</v>
      </c>
      <c r="I213" s="130" cm="1">
        <f t="array" ref="I213">SQRT(MMULT(MMULT(TRANSPOSE($A$4:$A$8),MMULT(TRANSPOSE(EXP(D214:H465)-1),EXP(D214:H465)-1)/COUNTA(H214:H465)),$A$4:$A$8))*NORMSINV($A$11)</f>
        <v>-3.0765250349929874E-2</v>
      </c>
      <c r="J213">
        <f t="shared" si="9"/>
        <v>0</v>
      </c>
      <c r="K213" s="2">
        <f t="shared" si="10"/>
        <v>-9.7288263891070662E-2</v>
      </c>
      <c r="L213" s="137" cm="1">
        <f t="array" ref="L213">SQRT(MMULT(MMULT(TRANSPOSE($A$4:$A$8),MMULT(TRANSPOSE(EXP(D214:H465)-1),EXP(D214:H465)-1)/COUNTA(H214:H465)),$A$4:$A$8))*(-1/SQRT(2*PI())*EXP(-1*(NORMSINV($A$11))^2/2)/$A$11)</f>
        <v>-3.5246655773242472E-2</v>
      </c>
      <c r="M213" s="2">
        <f t="shared" si="11"/>
        <v>-0.11145971214736951</v>
      </c>
      <c r="N213" s="130">
        <v>4.7017222880684623E-4</v>
      </c>
    </row>
    <row r="214" spans="3:14" x14ac:dyDescent="0.2">
      <c r="C214" s="186">
        <v>42828</v>
      </c>
      <c r="D214" s="193">
        <v>-8.4099702505241215E-3</v>
      </c>
      <c r="E214" s="193">
        <v>-3.0980286170035278E-3</v>
      </c>
      <c r="F214" s="193">
        <v>-1.3406506858710665E-2</v>
      </c>
      <c r="G214" s="193">
        <v>-1.4727917534460179E-2</v>
      </c>
      <c r="H214" s="193">
        <v>-1.0582198670528887E-2</v>
      </c>
      <c r="I214" s="130" cm="1">
        <f t="array" ref="I214">SQRT(MMULT(MMULT(TRANSPOSE($A$4:$A$8),MMULT(TRANSPOSE(EXP(D215:H466)-1),EXP(D215:H466)-1)/COUNTA(H215:H466)),$A$4:$A$8))*NORMSINV($A$11)</f>
        <v>-3.0783877797514216E-2</v>
      </c>
      <c r="J214">
        <f t="shared" si="9"/>
        <v>0</v>
      </c>
      <c r="K214" s="2">
        <f t="shared" si="10"/>
        <v>-9.7347169052432583E-2</v>
      </c>
      <c r="L214" s="137" cm="1">
        <f t="array" ref="L214">SQRT(MMULT(MMULT(TRANSPOSE($A$4:$A$8),MMULT(TRANSPOSE(EXP(D215:H466)-1),EXP(D215:H466)-1)/COUNTA(H215:H466)),$A$4:$A$8))*(-1/SQRT(2*PI())*EXP(-1*(NORMSINV($A$11))^2/2)/$A$11)</f>
        <v>-3.526799657903705E-2</v>
      </c>
      <c r="M214" s="2">
        <f t="shared" si="11"/>
        <v>-0.1115271977007837</v>
      </c>
      <c r="N214" s="130">
        <v>-9.9862752791965523E-3</v>
      </c>
    </row>
    <row r="215" spans="3:14" x14ac:dyDescent="0.2">
      <c r="C215" s="186">
        <v>42825</v>
      </c>
      <c r="D215" s="193">
        <v>7.6683299454536067E-3</v>
      </c>
      <c r="E215" s="193">
        <v>2.1117809699644927E-2</v>
      </c>
      <c r="F215" s="193">
        <v>1.1825970782587446E-2</v>
      </c>
      <c r="G215" s="193">
        <v>7.8558312397783783E-3</v>
      </c>
      <c r="H215" s="193">
        <v>5.6579279523424524E-3</v>
      </c>
      <c r="I215" s="130" cm="1">
        <f t="array" ref="I215">SQRT(MMULT(MMULT(TRANSPOSE($A$4:$A$8),MMULT(TRANSPOSE(EXP(D216:H467)-1),EXP(D216:H467)-1)/COUNTA(H216:H467)),$A$4:$A$8))*NORMSINV($A$11)</f>
        <v>-3.0821503652326811E-2</v>
      </c>
      <c r="J215">
        <f t="shared" si="9"/>
        <v>0</v>
      </c>
      <c r="K215" s="2">
        <f t="shared" si="10"/>
        <v>-9.7466152452551191E-2</v>
      </c>
      <c r="L215" s="137" cm="1">
        <f t="array" ref="L215">SQRT(MMULT(MMULT(TRANSPOSE($A$4:$A$8),MMULT(TRANSPOSE(EXP(D216:H467)-1),EXP(D216:H467)-1)/COUNTA(H216:H467)),$A$4:$A$8))*(-1/SQRT(2*PI())*EXP(-1*(NORMSINV($A$11))^2/2)/$A$11)</f>
        <v>-3.5311103185928561E-2</v>
      </c>
      <c r="M215" s="2">
        <f t="shared" si="11"/>
        <v>-0.11166351276076238</v>
      </c>
      <c r="N215" s="130">
        <v>1.0899416603241526E-2</v>
      </c>
    </row>
    <row r="216" spans="3:14" x14ac:dyDescent="0.2">
      <c r="C216" s="186">
        <v>42824</v>
      </c>
      <c r="D216" s="193">
        <v>-7.3332754886892134E-3</v>
      </c>
      <c r="E216" s="193">
        <v>-3.7063449926522398E-3</v>
      </c>
      <c r="F216" s="193">
        <v>-2.3550264384347699E-3</v>
      </c>
      <c r="G216" s="193">
        <v>4.7828774332498453E-3</v>
      </c>
      <c r="H216" s="193">
        <v>-1.043893699735665E-2</v>
      </c>
      <c r="I216" s="130" cm="1">
        <f t="array" ref="I216">SQRT(MMULT(MMULT(TRANSPOSE($A$4:$A$8),MMULT(TRANSPOSE(EXP(D217:H468)-1),EXP(D217:H468)-1)/COUNTA(H217:H468)),$A$4:$A$8))*NORMSINV($A$11)</f>
        <v>-3.100242217674283E-2</v>
      </c>
      <c r="J216">
        <f t="shared" si="9"/>
        <v>0</v>
      </c>
      <c r="K216" s="2">
        <f t="shared" si="10"/>
        <v>-9.8038267060622603E-2</v>
      </c>
      <c r="L216" s="137" cm="1">
        <f t="array" ref="L216">SQRT(MMULT(MMULT(TRANSPOSE($A$4:$A$8),MMULT(TRANSPOSE(EXP(D217:H468)-1),EXP(D217:H468)-1)/COUNTA(H217:H468)),$A$4:$A$8))*(-1/SQRT(2*PI())*EXP(-1*(NORMSINV($A$11))^2/2)/$A$11)</f>
        <v>-3.5518375120353406E-2</v>
      </c>
      <c r="M216" s="2">
        <f t="shared" si="11"/>
        <v>-0.11231896416857395</v>
      </c>
      <c r="N216" s="130">
        <v>-3.7896999773173248E-3</v>
      </c>
    </row>
    <row r="217" spans="3:14" x14ac:dyDescent="0.2">
      <c r="C217" s="186">
        <v>42823</v>
      </c>
      <c r="D217" s="193">
        <v>-6.8016750821320989E-3</v>
      </c>
      <c r="E217" s="193">
        <v>1.2151839089311289E-2</v>
      </c>
      <c r="F217" s="193">
        <v>-6.2711182495213463E-3</v>
      </c>
      <c r="G217" s="193">
        <v>-1.0905368241962558E-4</v>
      </c>
      <c r="H217" s="193">
        <v>-1.0788614271756104E-2</v>
      </c>
      <c r="I217" s="130" cm="1">
        <f t="array" ref="I217">SQRT(MMULT(MMULT(TRANSPOSE($A$4:$A$8),MMULT(TRANSPOSE(EXP(D218:H469)-1),EXP(D218:H469)-1)/COUNTA(H218:H469)),$A$4:$A$8))*NORMSINV($A$11)</f>
        <v>-3.100122989182276E-2</v>
      </c>
      <c r="J217">
        <f t="shared" si="9"/>
        <v>0</v>
      </c>
      <c r="K217" s="2">
        <f t="shared" si="10"/>
        <v>-9.8034496724655307E-2</v>
      </c>
      <c r="L217" s="137" cm="1">
        <f t="array" ref="L217">SQRT(MMULT(MMULT(TRANSPOSE($A$4:$A$8),MMULT(TRANSPOSE(EXP(D218:H469)-1),EXP(D218:H469)-1)/COUNTA(H218:H469)),$A$4:$A$8))*(-1/SQRT(2*PI())*EXP(-1*(NORMSINV($A$11))^2/2)/$A$11)</f>
        <v>-3.5517009161822807E-2</v>
      </c>
      <c r="M217" s="2">
        <f t="shared" si="11"/>
        <v>-0.11231464462842793</v>
      </c>
      <c r="N217" s="130">
        <v>-2.3287585677438027E-3</v>
      </c>
    </row>
    <row r="218" spans="3:14" x14ac:dyDescent="0.2">
      <c r="C218" s="186">
        <v>42822</v>
      </c>
      <c r="D218" s="193">
        <v>1.3736905069174989E-2</v>
      </c>
      <c r="E218" s="193">
        <v>4.0041409867794869E-3</v>
      </c>
      <c r="F218" s="193">
        <v>-3.8636988183498202E-3</v>
      </c>
      <c r="G218" s="193">
        <v>8.9752053915400775E-4</v>
      </c>
      <c r="H218" s="193">
        <v>-3.7986601950231111E-3</v>
      </c>
      <c r="I218" s="130" cm="1">
        <f t="array" ref="I218">SQRT(MMULT(MMULT(TRANSPOSE($A$4:$A$8),MMULT(TRANSPOSE(EXP(D219:H470)-1),EXP(D219:H470)-1)/COUNTA(H219:H470)),$A$4:$A$8))*NORMSINV($A$11)</f>
        <v>-3.1186512806908005E-2</v>
      </c>
      <c r="J218">
        <f t="shared" si="9"/>
        <v>0</v>
      </c>
      <c r="K218" s="2">
        <f t="shared" si="10"/>
        <v>-9.8620412747840253E-2</v>
      </c>
      <c r="L218" s="137" cm="1">
        <f t="array" ref="L218">SQRT(MMULT(MMULT(TRANSPOSE($A$4:$A$8),MMULT(TRANSPOSE(EXP(D219:H470)-1),EXP(D219:H470)-1)/COUNTA(H219:H470)),$A$4:$A$8))*(-1/SQRT(2*PI())*EXP(-1*(NORMSINV($A$11))^2/2)/$A$11)</f>
        <v>-3.5729281223788573E-2</v>
      </c>
      <c r="M218" s="2">
        <f t="shared" si="11"/>
        <v>-0.11298590782786014</v>
      </c>
      <c r="N218" s="130">
        <v>2.2188165639694829E-3</v>
      </c>
    </row>
    <row r="219" spans="3:14" x14ac:dyDescent="0.2">
      <c r="C219" s="186">
        <v>42821</v>
      </c>
      <c r="D219" s="193">
        <v>8.4410426814876868E-3</v>
      </c>
      <c r="E219" s="193">
        <v>8.1657505656333226E-3</v>
      </c>
      <c r="F219" s="193">
        <v>8.5806650716378115E-3</v>
      </c>
      <c r="G219" s="193">
        <v>2.0997772318758108E-2</v>
      </c>
      <c r="H219" s="193">
        <v>5.8519400681069705E-3</v>
      </c>
      <c r="I219" s="130" cm="1">
        <f t="array" ref="I219">SQRT(MMULT(MMULT(TRANSPOSE($A$4:$A$8),MMULT(TRANSPOSE(EXP(D220:H471)-1),EXP(D220:H471)-1)/COUNTA(H220:H471)),$A$4:$A$8))*NORMSINV($A$11)</f>
        <v>-3.1158730162621762E-2</v>
      </c>
      <c r="J219">
        <f t="shared" si="9"/>
        <v>0</v>
      </c>
      <c r="K219" s="2">
        <f t="shared" si="10"/>
        <v>-9.8532556312473457E-2</v>
      </c>
      <c r="L219" s="137" cm="1">
        <f t="array" ref="L219">SQRT(MMULT(MMULT(TRANSPOSE($A$4:$A$8),MMULT(TRANSPOSE(EXP(D220:H471)-1),EXP(D220:H471)-1)/COUNTA(H220:H471)),$A$4:$A$8))*(-1/SQRT(2*PI())*EXP(-1*(NORMSINV($A$11))^2/2)/$A$11)</f>
        <v>-3.569745163395948E-2</v>
      </c>
      <c r="M219" s="2">
        <f t="shared" si="11"/>
        <v>-0.11288525382701128</v>
      </c>
      <c r="N219" s="130">
        <v>1.0476481455050229E-2</v>
      </c>
    </row>
    <row r="220" spans="3:14" x14ac:dyDescent="0.2">
      <c r="C220" s="186">
        <v>42818</v>
      </c>
      <c r="D220" s="193">
        <v>-1.4386762690419838E-2</v>
      </c>
      <c r="E220" s="193">
        <v>-1.4489009012176026E-2</v>
      </c>
      <c r="F220" s="193">
        <v>-1.0703547274377584E-2</v>
      </c>
      <c r="G220" s="193">
        <v>-1.11297221186264E-2</v>
      </c>
      <c r="H220" s="193">
        <v>-1.4603761318319588E-2</v>
      </c>
      <c r="I220" s="130" cm="1">
        <f t="array" ref="I220">SQRT(MMULT(MMULT(TRANSPOSE($A$4:$A$8),MMULT(TRANSPOSE(EXP(D221:H472)-1),EXP(D221:H472)-1)/COUNTA(H221:H472)),$A$4:$A$8))*NORMSINV($A$11)</f>
        <v>-3.1127119945277261E-2</v>
      </c>
      <c r="J220">
        <f t="shared" si="9"/>
        <v>0</v>
      </c>
      <c r="K220" s="2">
        <f t="shared" si="10"/>
        <v>-9.8432596028331876E-2</v>
      </c>
      <c r="L220" s="137" cm="1">
        <f t="array" ref="L220">SQRT(MMULT(MMULT(TRANSPOSE($A$4:$A$8),MMULT(TRANSPOSE(EXP(D221:H472)-1),EXP(D221:H472)-1)/COUNTA(H221:H472)),$A$4:$A$8))*(-1/SQRT(2*PI())*EXP(-1*(NORMSINV($A$11))^2/2)/$A$11)</f>
        <v>-3.5661236929480027E-2</v>
      </c>
      <c r="M220" s="2">
        <f t="shared" si="11"/>
        <v>-0.1127707328760663</v>
      </c>
      <c r="N220" s="130">
        <v>-1.2976088762162968E-2</v>
      </c>
    </row>
    <row r="221" spans="3:14" x14ac:dyDescent="0.2">
      <c r="C221" s="186">
        <v>42817</v>
      </c>
      <c r="D221" s="193">
        <v>-5.8896303890303764E-3</v>
      </c>
      <c r="E221" s="193">
        <v>-3.1496438736003424E-3</v>
      </c>
      <c r="F221" s="193">
        <v>-4.8108657805359251E-3</v>
      </c>
      <c r="G221" s="193">
        <v>-8.0419024689618208E-3</v>
      </c>
      <c r="H221" s="193">
        <v>-4.7683126854930376E-3</v>
      </c>
      <c r="I221" s="130" cm="1">
        <f t="array" ref="I221">SQRT(MMULT(MMULT(TRANSPOSE($A$4:$A$8),MMULT(TRANSPOSE(EXP(D222:H473)-1),EXP(D222:H473)-1)/COUNTA(H222:H473)),$A$4:$A$8))*NORMSINV($A$11)</f>
        <v>-3.1199814128692913E-2</v>
      </c>
      <c r="J221">
        <f t="shared" si="9"/>
        <v>0</v>
      </c>
      <c r="K221" s="2">
        <f t="shared" si="10"/>
        <v>-9.866247522057138E-2</v>
      </c>
      <c r="L221" s="137" cm="1">
        <f t="array" ref="L221">SQRT(MMULT(MMULT(TRANSPOSE($A$4:$A$8),MMULT(TRANSPOSE(EXP(D222:H473)-1),EXP(D222:H473)-1)/COUNTA(H222:H473)),$A$4:$A$8))*(-1/SQRT(2*PI())*EXP(-1*(NORMSINV($A$11))^2/2)/$A$11)</f>
        <v>-3.5744520076225958E-2</v>
      </c>
      <c r="M221" s="2">
        <f t="shared" si="11"/>
        <v>-0.1130340973104895</v>
      </c>
      <c r="N221" s="130">
        <v>-5.3165873548453877E-3</v>
      </c>
    </row>
    <row r="222" spans="3:14" x14ac:dyDescent="0.2">
      <c r="C222" s="186">
        <v>42816</v>
      </c>
      <c r="D222" s="193">
        <v>1.1790484545600824E-2</v>
      </c>
      <c r="E222" s="193">
        <v>6.3023174358279978E-3</v>
      </c>
      <c r="F222" s="193">
        <v>1.3244791701933283E-2</v>
      </c>
      <c r="G222" s="193">
        <v>2.1687348943738335E-3</v>
      </c>
      <c r="H222" s="193">
        <v>-1.6405538318307359E-3</v>
      </c>
      <c r="I222" s="130" cm="1">
        <f t="array" ref="I222">SQRT(MMULT(MMULT(TRANSPOSE($A$4:$A$8),MMULT(TRANSPOSE(EXP(D223:H474)-1),EXP(D223:H474)-1)/COUNTA(H223:H474)),$A$4:$A$8))*NORMSINV($A$11)</f>
        <v>-3.130054280243235E-2</v>
      </c>
      <c r="J222">
        <f t="shared" si="9"/>
        <v>0</v>
      </c>
      <c r="K222" s="2">
        <f t="shared" si="10"/>
        <v>-9.8981007255275991E-2</v>
      </c>
      <c r="L222" s="137" cm="1">
        <f t="array" ref="L222">SQRT(MMULT(MMULT(TRANSPOSE($A$4:$A$8),MMULT(TRANSPOSE(EXP(D223:H474)-1),EXP(D223:H474)-1)/COUNTA(H223:H474)),$A$4:$A$8))*(-1/SQRT(2*PI())*EXP(-1*(NORMSINV($A$11))^2/2)/$A$11)</f>
        <v>-3.5859921343870678E-2</v>
      </c>
      <c r="M222" s="2">
        <f t="shared" si="11"/>
        <v>-0.11339902816111749</v>
      </c>
      <c r="N222" s="130">
        <v>6.4094514087302676E-3</v>
      </c>
    </row>
    <row r="223" spans="3:14" x14ac:dyDescent="0.2">
      <c r="C223" s="186">
        <v>42815</v>
      </c>
      <c r="D223" s="193">
        <v>4.3209810550857873E-3</v>
      </c>
      <c r="E223" s="193">
        <v>-3.5954167039080836E-4</v>
      </c>
      <c r="F223" s="193">
        <v>4.688490312833144E-3</v>
      </c>
      <c r="G223" s="193">
        <v>-7.8220043074563161E-3</v>
      </c>
      <c r="H223" s="193">
        <v>1.5510350100615534E-2</v>
      </c>
      <c r="I223" s="130" cm="1">
        <f t="array" ref="I223">SQRT(MMULT(MMULT(TRANSPOSE($A$4:$A$8),MMULT(TRANSPOSE(EXP(D224:H475)-1),EXP(D224:H475)-1)/COUNTA(H224:H475)),$A$4:$A$8))*NORMSINV($A$11)</f>
        <v>-3.1375232244363269E-2</v>
      </c>
      <c r="J223">
        <f t="shared" si="9"/>
        <v>0</v>
      </c>
      <c r="K223" s="2">
        <f t="shared" si="10"/>
        <v>-9.9217196008944575E-2</v>
      </c>
      <c r="L223" s="137" cm="1">
        <f t="array" ref="L223">SQRT(MMULT(MMULT(TRANSPOSE($A$4:$A$8),MMULT(TRANSPOSE(EXP(D224:H475)-1),EXP(D224:H475)-1)/COUNTA(H224:H475)),$A$4:$A$8))*(-1/SQRT(2*PI())*EXP(-1*(NORMSINV($A$11))^2/2)/$A$11)</f>
        <v>-3.5945490387505677E-2</v>
      </c>
      <c r="M223" s="2">
        <f t="shared" si="11"/>
        <v>-0.11366962123620643</v>
      </c>
      <c r="N223" s="130">
        <v>3.3020238484755527E-3</v>
      </c>
    </row>
    <row r="224" spans="3:14" x14ac:dyDescent="0.2">
      <c r="C224" s="186">
        <v>42814</v>
      </c>
      <c r="D224" s="193">
        <v>1.0784515622571903E-2</v>
      </c>
      <c r="E224" s="193">
        <v>5.791113379132776E-3</v>
      </c>
      <c r="F224" s="193">
        <v>1.2628948979070344E-3</v>
      </c>
      <c r="G224" s="193">
        <v>5.2880341850189989E-3</v>
      </c>
      <c r="H224" s="193">
        <v>2.7532564865837307E-3</v>
      </c>
      <c r="I224" s="130" cm="1">
        <f t="array" ref="I224">SQRT(MMULT(MMULT(TRANSPOSE($A$4:$A$8),MMULT(TRANSPOSE(EXP(D225:H476)-1),EXP(D225:H476)-1)/COUNTA(H225:H476)),$A$4:$A$8))*NORMSINV($A$11)</f>
        <v>-3.1367149834181721E-2</v>
      </c>
      <c r="J224">
        <f t="shared" si="9"/>
        <v>0</v>
      </c>
      <c r="K224" s="2">
        <f t="shared" si="10"/>
        <v>-9.9191637183787151E-2</v>
      </c>
      <c r="L224" s="137" cm="1">
        <f t="array" ref="L224">SQRT(MMULT(MMULT(TRANSPOSE($A$4:$A$8),MMULT(TRANSPOSE(EXP(D225:H476)-1),EXP(D225:H476)-1)/COUNTA(H225:H476)),$A$4:$A$8))*(-1/SQRT(2*PI())*EXP(-1*(NORMSINV($A$11))^2/2)/$A$11)</f>
        <v>-3.5936230656925007E-2</v>
      </c>
      <c r="M224" s="2">
        <f t="shared" si="11"/>
        <v>-0.113640339397052</v>
      </c>
      <c r="N224" s="130">
        <v>5.1947151595904658E-3</v>
      </c>
    </row>
    <row r="225" spans="3:14" x14ac:dyDescent="0.2">
      <c r="C225" s="186">
        <v>42811</v>
      </c>
      <c r="D225" s="193">
        <v>-1.3277181084036539E-2</v>
      </c>
      <c r="E225" s="193">
        <v>-9.5909530928510681E-3</v>
      </c>
      <c r="F225" s="193">
        <v>-4.737604177025039E-3</v>
      </c>
      <c r="G225" s="193">
        <v>-3.3153575981769165E-3</v>
      </c>
      <c r="H225" s="193">
        <v>-1.3113168694515094E-2</v>
      </c>
      <c r="I225" s="130" cm="1">
        <f t="array" ref="I225">SQRT(MMULT(MMULT(TRANSPOSE($A$4:$A$8),MMULT(TRANSPOSE(EXP(D226:H477)-1),EXP(D226:H477)-1)/COUNTA(H226:H477)),$A$4:$A$8))*NORMSINV($A$11)</f>
        <v>-3.1340885542939088E-2</v>
      </c>
      <c r="J225">
        <f t="shared" si="9"/>
        <v>0</v>
      </c>
      <c r="K225" s="2">
        <f t="shared" si="10"/>
        <v>-9.9108582202330417E-2</v>
      </c>
      <c r="L225" s="137" cm="1">
        <f t="array" ref="L225">SQRT(MMULT(MMULT(TRANSPOSE($A$4:$A$8),MMULT(TRANSPOSE(EXP(D226:H477)-1),EXP(D226:H477)-1)/COUNTA(H226:H477)),$A$4:$A$8))*(-1/SQRT(2*PI())*EXP(-1*(NORMSINV($A$11))^2/2)/$A$11)</f>
        <v>-3.5906140590306737E-2</v>
      </c>
      <c r="M225" s="2">
        <f t="shared" si="11"/>
        <v>-0.11354518625159207</v>
      </c>
      <c r="N225" s="130">
        <v>-8.7596735375404314E-3</v>
      </c>
    </row>
    <row r="226" spans="3:14" x14ac:dyDescent="0.2">
      <c r="C226" s="186">
        <v>42810</v>
      </c>
      <c r="D226" s="193">
        <v>-3.1657677654431458E-3</v>
      </c>
      <c r="E226" s="193">
        <v>-4.2742185449482E-3</v>
      </c>
      <c r="F226" s="193">
        <v>-6.502034453996091E-3</v>
      </c>
      <c r="G226" s="193">
        <v>-1.0740092561981069E-2</v>
      </c>
      <c r="H226" s="193">
        <v>-4.3640205984451716E-3</v>
      </c>
      <c r="I226" s="130" cm="1">
        <f t="array" ref="I226">SQRT(MMULT(MMULT(TRANSPOSE($A$4:$A$8),MMULT(TRANSPOSE(EXP(D227:H478)-1),EXP(D227:H478)-1)/COUNTA(H227:H478)),$A$4:$A$8))*NORMSINV($A$11)</f>
        <v>-3.1352561375770444E-2</v>
      </c>
      <c r="J226">
        <f t="shared" si="9"/>
        <v>0</v>
      </c>
      <c r="K226" s="2">
        <f t="shared" si="10"/>
        <v>-9.9145504427656864E-2</v>
      </c>
      <c r="L226" s="137" cm="1">
        <f t="array" ref="L226">SQRT(MMULT(MMULT(TRANSPOSE($A$4:$A$8),MMULT(TRANSPOSE(EXP(D227:H478)-1),EXP(D227:H478)-1)/COUNTA(H227:H478)),$A$4:$A$8))*(-1/SQRT(2*PI())*EXP(-1*(NORMSINV($A$11))^2/2)/$A$11)</f>
        <v>-3.5919517177722467E-2</v>
      </c>
      <c r="M226" s="2">
        <f t="shared" si="11"/>
        <v>-0.11358748673514611</v>
      </c>
      <c r="N226" s="130">
        <v>-5.7887873673202993E-3</v>
      </c>
    </row>
    <row r="227" spans="3:14" x14ac:dyDescent="0.2">
      <c r="C227" s="186">
        <v>42809</v>
      </c>
      <c r="D227" s="193">
        <v>8.23977305219473E-3</v>
      </c>
      <c r="E227" s="193">
        <v>-1.7651639342590141E-3</v>
      </c>
      <c r="F227" s="193">
        <v>2.9838141122161643E-3</v>
      </c>
      <c r="G227" s="193">
        <v>1.2002888429048933E-2</v>
      </c>
      <c r="H227" s="193">
        <v>2.1049788208962568E-3</v>
      </c>
      <c r="I227" s="130" cm="1">
        <f t="array" ref="I227">SQRT(MMULT(MMULT(TRANSPOSE($A$4:$A$8),MMULT(TRANSPOSE(EXP(D228:H479)-1),EXP(D228:H479)-1)/COUNTA(H228:H479)),$A$4:$A$8))*NORMSINV($A$11)</f>
        <v>-3.1373176327997215E-2</v>
      </c>
      <c r="J227">
        <f t="shared" si="9"/>
        <v>0</v>
      </c>
      <c r="K227" s="2">
        <f t="shared" si="10"/>
        <v>-9.9210694630549032E-2</v>
      </c>
      <c r="L227" s="137" cm="1">
        <f t="array" ref="L227">SQRT(MMULT(MMULT(TRANSPOSE($A$4:$A$8),MMULT(TRANSPOSE(EXP(D228:H479)-1),EXP(D228:H479)-1)/COUNTA(H228:H479)),$A$4:$A$8))*(-1/SQRT(2*PI())*EXP(-1*(NORMSINV($A$11))^2/2)/$A$11)</f>
        <v>-3.5943134997069109E-2</v>
      </c>
      <c r="M227" s="2">
        <f t="shared" si="11"/>
        <v>-0.1136621728376479</v>
      </c>
      <c r="N227" s="130">
        <v>4.7361769188157838E-3</v>
      </c>
    </row>
    <row r="228" spans="3:14" x14ac:dyDescent="0.2">
      <c r="C228" s="186">
        <v>42808</v>
      </c>
      <c r="D228" s="193">
        <v>-1.0538696810420315E-4</v>
      </c>
      <c r="E228" s="193">
        <v>-1.0092282325102134E-3</v>
      </c>
      <c r="F228" s="193">
        <v>-3.242696732565106E-3</v>
      </c>
      <c r="G228" s="193">
        <v>-8.9780057623841888E-4</v>
      </c>
      <c r="H228" s="193">
        <v>-1.9966287399664083E-3</v>
      </c>
      <c r="I228" s="130" cm="1">
        <f t="array" ref="I228">SQRT(MMULT(MMULT(TRANSPOSE($A$4:$A$8),MMULT(TRANSPOSE(EXP(D229:H480)-1),EXP(D229:H480)-1)/COUNTA(H229:H480)),$A$4:$A$8))*NORMSINV($A$11)</f>
        <v>-3.1376986475070805E-2</v>
      </c>
      <c r="J228">
        <f t="shared" si="9"/>
        <v>0</v>
      </c>
      <c r="K228" s="2">
        <f t="shared" si="10"/>
        <v>-9.9222743373521799E-2</v>
      </c>
      <c r="L228" s="137" cm="1">
        <f t="array" ref="L228">SQRT(MMULT(MMULT(TRANSPOSE($A$4:$A$8),MMULT(TRANSPOSE(EXP(D229:H480)-1),EXP(D229:H480)-1)/COUNTA(H229:H480)),$A$4:$A$8))*(-1/SQRT(2*PI())*EXP(-1*(NORMSINV($A$11))^2/2)/$A$11)</f>
        <v>-3.5947500147387103E-2</v>
      </c>
      <c r="M228" s="2">
        <f t="shared" si="11"/>
        <v>-0.11367597665498176</v>
      </c>
      <c r="N228" s="130">
        <v>-1.4487159788963595E-3</v>
      </c>
    </row>
    <row r="229" spans="3:14" x14ac:dyDescent="0.2">
      <c r="C229" s="186">
        <v>42807</v>
      </c>
      <c r="D229" s="193">
        <v>2.422438616377471E-3</v>
      </c>
      <c r="E229" s="193">
        <v>4.4870318720953636E-3</v>
      </c>
      <c r="F229" s="193">
        <v>-1.4023574670712976E-3</v>
      </c>
      <c r="G229" s="193">
        <v>2.0486480774417767E-2</v>
      </c>
      <c r="H229" s="193">
        <v>4.623399433752136E-3</v>
      </c>
      <c r="I229" s="130" cm="1">
        <f t="array" ref="I229">SQRT(MMULT(MMULT(TRANSPOSE($A$4:$A$8),MMULT(TRANSPOSE(EXP(D230:H481)-1),EXP(D230:H481)-1)/COUNTA(H230:H481)),$A$4:$A$8))*NORMSINV($A$11)</f>
        <v>-3.1376161090332436E-2</v>
      </c>
      <c r="J229">
        <f t="shared" si="9"/>
        <v>0</v>
      </c>
      <c r="K229" s="2">
        <f t="shared" si="10"/>
        <v>-9.9220133277802602E-2</v>
      </c>
      <c r="L229" s="137" cm="1">
        <f t="array" ref="L229">SQRT(MMULT(MMULT(TRANSPOSE($A$4:$A$8),MMULT(TRANSPOSE(EXP(D230:H481)-1),EXP(D230:H481)-1)/COUNTA(H230:H481)),$A$4:$A$8))*(-1/SQRT(2*PI())*EXP(-1*(NORMSINV($A$11))^2/2)/$A$11)</f>
        <v>-3.5946554533377043E-2</v>
      </c>
      <c r="M229" s="2">
        <f t="shared" si="11"/>
        <v>-0.11367298636092261</v>
      </c>
      <c r="N229" s="130">
        <v>6.1705974166437385E-3</v>
      </c>
    </row>
    <row r="230" spans="3:14" x14ac:dyDescent="0.2">
      <c r="C230" s="186">
        <v>42804</v>
      </c>
      <c r="D230" s="193">
        <v>-1.7359098899247785E-3</v>
      </c>
      <c r="E230" s="193">
        <v>-5.6808357403143319E-3</v>
      </c>
      <c r="F230" s="193">
        <v>-1.9628239195669853E-3</v>
      </c>
      <c r="G230" s="193">
        <v>-2.489146321324567E-3</v>
      </c>
      <c r="H230" s="193">
        <v>3.0003318232010292E-3</v>
      </c>
      <c r="I230" s="130" cm="1">
        <f t="array" ref="I230">SQRT(MMULT(MMULT(TRANSPOSE($A$4:$A$8),MMULT(TRANSPOSE(EXP(D231:H482)-1),EXP(D231:H482)-1)/COUNTA(H231:H482)),$A$4:$A$8))*NORMSINV($A$11)</f>
        <v>-3.1382212772954145E-2</v>
      </c>
      <c r="J230">
        <f t="shared" si="9"/>
        <v>0</v>
      </c>
      <c r="K230" s="2">
        <f t="shared" si="10"/>
        <v>-9.9239270378563671E-2</v>
      </c>
      <c r="L230" s="137" cm="1">
        <f t="array" ref="L230">SQRT(MMULT(MMULT(TRANSPOSE($A$4:$A$8),MMULT(TRANSPOSE(EXP(D231:H482)-1),EXP(D231:H482)-1)/COUNTA(H231:H482)),$A$4:$A$8))*(-1/SQRT(2*PI())*EXP(-1*(NORMSINV($A$11))^2/2)/$A$11)</f>
        <v>-3.5953487731442725E-2</v>
      </c>
      <c r="M230" s="2">
        <f t="shared" si="11"/>
        <v>-0.11369491105827924</v>
      </c>
      <c r="N230" s="130">
        <v>-1.7682493713781443E-3</v>
      </c>
    </row>
    <row r="231" spans="3:14" x14ac:dyDescent="0.2">
      <c r="C231" s="186">
        <v>42803</v>
      </c>
      <c r="D231" s="193">
        <v>3.3423586158250287E-3</v>
      </c>
      <c r="E231" s="193">
        <v>8.5823534900825692E-3</v>
      </c>
      <c r="F231" s="193">
        <v>1.6386995545585971E-3</v>
      </c>
      <c r="G231" s="193">
        <v>7.1426213212086587E-3</v>
      </c>
      <c r="H231" s="193">
        <v>7.8635773551495036E-3</v>
      </c>
      <c r="I231" s="130" cm="1">
        <f t="array" ref="I231">SQRT(MMULT(MMULT(TRANSPOSE($A$4:$A$8),MMULT(TRANSPOSE(EXP(D232:H483)-1),EXP(D232:H483)-1)/COUNTA(H232:H483)),$A$4:$A$8))*NORMSINV($A$11)</f>
        <v>-3.1483649062257105E-2</v>
      </c>
      <c r="J231">
        <f t="shared" si="9"/>
        <v>0</v>
      </c>
      <c r="K231" s="2">
        <f t="shared" si="10"/>
        <v>-9.9560040090156787E-2</v>
      </c>
      <c r="L231" s="137" cm="1">
        <f t="array" ref="L231">SQRT(MMULT(MMULT(TRANSPOSE($A$4:$A$8),MMULT(TRANSPOSE(EXP(D232:H483)-1),EXP(D232:H483)-1)/COUNTA(H232:H483)),$A$4:$A$8))*(-1/SQRT(2*PI())*EXP(-1*(NORMSINV($A$11))^2/2)/$A$11)</f>
        <v>-3.6069699689132345E-2</v>
      </c>
      <c r="M231" s="2">
        <f t="shared" si="11"/>
        <v>-0.11406240553592556</v>
      </c>
      <c r="N231" s="130">
        <v>5.734009622887391E-3</v>
      </c>
    </row>
    <row r="232" spans="3:14" x14ac:dyDescent="0.2">
      <c r="C232" s="186">
        <v>42802</v>
      </c>
      <c r="D232" s="193">
        <v>6.3174459044121715E-3</v>
      </c>
      <c r="E232" s="193">
        <v>1.5332992129782719E-2</v>
      </c>
      <c r="F232" s="193">
        <v>1.9171227197513685E-2</v>
      </c>
      <c r="G232" s="193">
        <v>2.1723368945838072E-3</v>
      </c>
      <c r="H232" s="193">
        <v>8.3891044542992958E-3</v>
      </c>
      <c r="I232" s="130" cm="1">
        <f t="array" ref="I232">SQRT(MMULT(MMULT(TRANSPOSE($A$4:$A$8),MMULT(TRANSPOSE(EXP(D233:H484)-1),EXP(D233:H484)-1)/COUNTA(H233:H484)),$A$4:$A$8))*NORMSINV($A$11)</f>
        <v>-3.156539355508528E-2</v>
      </c>
      <c r="J232">
        <f t="shared" si="9"/>
        <v>0</v>
      </c>
      <c r="K232" s="2">
        <f t="shared" si="10"/>
        <v>-9.9818538873669121E-2</v>
      </c>
      <c r="L232" s="137" cm="1">
        <f t="array" ref="L232">SQRT(MMULT(MMULT(TRANSPOSE($A$4:$A$8),MMULT(TRANSPOSE(EXP(D233:H484)-1),EXP(D233:H484)-1)/COUNTA(H233:H484)),$A$4:$A$8))*(-1/SQRT(2*PI())*EXP(-1*(NORMSINV($A$11))^2/2)/$A$11)</f>
        <v>-3.6163351454266753E-2</v>
      </c>
      <c r="M232" s="2">
        <f t="shared" si="11"/>
        <v>-0.11435855842064543</v>
      </c>
      <c r="N232" s="130">
        <v>1.0348770703810172E-2</v>
      </c>
    </row>
    <row r="233" spans="3:14" x14ac:dyDescent="0.2">
      <c r="C233" s="186">
        <v>42801</v>
      </c>
      <c r="D233" s="193">
        <v>-2.8426936296927587E-3</v>
      </c>
      <c r="E233" s="193">
        <v>-4.8309046542784938E-3</v>
      </c>
      <c r="F233" s="193">
        <v>-2.1130135478617711E-3</v>
      </c>
      <c r="G233" s="193">
        <v>-7.7334076794084144E-3</v>
      </c>
      <c r="H233" s="193">
        <v>-5.019553693957542E-3</v>
      </c>
      <c r="I233" s="130" cm="1">
        <f t="array" ref="I233">SQRT(MMULT(MMULT(TRANSPOSE($A$4:$A$8),MMULT(TRANSPOSE(EXP(D234:H485)-1),EXP(D234:H485)-1)/COUNTA(H234:H485)),$A$4:$A$8))*NORMSINV($A$11)</f>
        <v>-3.1796208916597651E-2</v>
      </c>
      <c r="J233">
        <f t="shared" si="9"/>
        <v>0</v>
      </c>
      <c r="K233" s="2">
        <f t="shared" si="10"/>
        <v>-0.10054844113500339</v>
      </c>
      <c r="L233" s="137" cm="1">
        <f t="array" ref="L233">SQRT(MMULT(MMULT(TRANSPOSE($A$4:$A$8),MMULT(TRANSPOSE(EXP(D234:H485)-1),EXP(D234:H485)-1)/COUNTA(H234:H485)),$A$4:$A$8))*(-1/SQRT(2*PI())*EXP(-1*(NORMSINV($A$11))^2/2)/$A$11)</f>
        <v>-3.6427788424610523E-2</v>
      </c>
      <c r="M233" s="2">
        <f t="shared" si="11"/>
        <v>-0.11519478154448615</v>
      </c>
      <c r="N233" s="130">
        <v>-4.4958505827782172E-3</v>
      </c>
    </row>
    <row r="234" spans="3:14" x14ac:dyDescent="0.2">
      <c r="C234" s="186">
        <v>42800</v>
      </c>
      <c r="D234" s="193">
        <v>-8.0797455151070102E-3</v>
      </c>
      <c r="E234" s="193">
        <v>-8.7819924261461155E-3</v>
      </c>
      <c r="F234" s="193">
        <v>-4.6156452304013844E-3</v>
      </c>
      <c r="G234" s="193">
        <v>1.4996888130244914E-2</v>
      </c>
      <c r="H234" s="193">
        <v>-6.3645116128899608E-3</v>
      </c>
      <c r="I234" s="130" cm="1">
        <f t="array" ref="I234">SQRT(MMULT(MMULT(TRANSPOSE($A$4:$A$8),MMULT(TRANSPOSE(EXP(D235:H486)-1),EXP(D235:H486)-1)/COUNTA(H235:H486)),$A$4:$A$8))*NORMSINV($A$11)</f>
        <v>-3.1794392171426065E-2</v>
      </c>
      <c r="J234">
        <f t="shared" si="9"/>
        <v>0</v>
      </c>
      <c r="K234" s="2">
        <f t="shared" si="10"/>
        <v>-0.10054269608233306</v>
      </c>
      <c r="L234" s="137" cm="1">
        <f t="array" ref="L234">SQRT(MMULT(MMULT(TRANSPOSE($A$4:$A$8),MMULT(TRANSPOSE(EXP(D235:H486)-1),EXP(D235:H486)-1)/COUNTA(H235:H486)),$A$4:$A$8))*(-1/SQRT(2*PI())*EXP(-1*(NORMSINV($A$11))^2/2)/$A$11)</f>
        <v>-3.6425707044125649E-2</v>
      </c>
      <c r="M234" s="2">
        <f t="shared" si="11"/>
        <v>-0.11518819964147652</v>
      </c>
      <c r="N234" s="130">
        <v>-2.5260280536251144E-3</v>
      </c>
    </row>
    <row r="235" spans="3:14" x14ac:dyDescent="0.2">
      <c r="C235" s="186">
        <v>42797</v>
      </c>
      <c r="D235" s="193">
        <v>-1.0180354323114341E-3</v>
      </c>
      <c r="E235" s="193">
        <v>-5.75954199861677E-3</v>
      </c>
      <c r="F235" s="193">
        <v>-3.1592882446802072E-3</v>
      </c>
      <c r="G235" s="193">
        <v>-9.7005805383755701E-3</v>
      </c>
      <c r="H235" s="193">
        <v>-1.1421764042149526E-2</v>
      </c>
      <c r="I235" s="130" cm="1">
        <f t="array" ref="I235">SQRT(MMULT(MMULT(TRANSPOSE($A$4:$A$8),MMULT(TRANSPOSE(EXP(D236:H487)-1),EXP(D236:H487)-1)/COUNTA(H236:H487)),$A$4:$A$8))*NORMSINV($A$11)</f>
        <v>-3.1781693497055029E-2</v>
      </c>
      <c r="J235">
        <f t="shared" si="9"/>
        <v>0</v>
      </c>
      <c r="K235" s="2">
        <f t="shared" si="10"/>
        <v>-0.10050253934805578</v>
      </c>
      <c r="L235" s="137" cm="1">
        <f t="array" ref="L235">SQRT(MMULT(MMULT(TRANSPOSE($A$4:$A$8),MMULT(TRANSPOSE(EXP(D236:H487)-1),EXP(D236:H487)-1)/COUNTA(H236:H487)),$A$4:$A$8))*(-1/SQRT(2*PI())*EXP(-1*(NORMSINV($A$11))^2/2)/$A$11)</f>
        <v>-3.6411158623448375E-2</v>
      </c>
      <c r="M235" s="2">
        <f t="shared" si="11"/>
        <v>-0.11514219349577805</v>
      </c>
      <c r="N235" s="130">
        <v>-6.185054599114957E-3</v>
      </c>
    </row>
    <row r="236" spans="3:14" x14ac:dyDescent="0.2">
      <c r="C236" s="186">
        <v>42796</v>
      </c>
      <c r="D236" s="193">
        <v>2.7666215419358309E-4</v>
      </c>
      <c r="E236" s="193">
        <v>1.3313819046904807E-3</v>
      </c>
      <c r="F236" s="193">
        <v>-8.1930308382615856E-3</v>
      </c>
      <c r="G236" s="193">
        <v>-1.5882821119019688E-2</v>
      </c>
      <c r="H236" s="193">
        <v>-1.9843921883664181E-3</v>
      </c>
      <c r="I236" s="130" cm="1">
        <f t="array" ref="I236">SQRT(MMULT(MMULT(TRANSPOSE($A$4:$A$8),MMULT(TRANSPOSE(EXP(D237:H488)-1),EXP(D237:H488)-1)/COUNTA(H237:H488)),$A$4:$A$8))*NORMSINV($A$11)</f>
        <v>-3.1834006193798725E-2</v>
      </c>
      <c r="J236">
        <f t="shared" si="9"/>
        <v>0</v>
      </c>
      <c r="K236" s="2">
        <f t="shared" si="10"/>
        <v>-0.10066796662031154</v>
      </c>
      <c r="L236" s="137" cm="1">
        <f t="array" ref="L236">SQRT(MMULT(MMULT(TRANSPOSE($A$4:$A$8),MMULT(TRANSPOSE(EXP(D237:H488)-1),EXP(D237:H488)-1)/COUNTA(H237:H488)),$A$4:$A$8))*(-1/SQRT(2*PI())*EXP(-1*(NORMSINV($A$11))^2/2)/$A$11)</f>
        <v>-3.6471091424050445E-2</v>
      </c>
      <c r="M236" s="2">
        <f t="shared" si="11"/>
        <v>-0.1153317176522333</v>
      </c>
      <c r="N236" s="130">
        <v>-4.8580738504535636E-3</v>
      </c>
    </row>
    <row r="237" spans="3:14" x14ac:dyDescent="0.2">
      <c r="C237" s="186">
        <v>42795</v>
      </c>
      <c r="D237" s="193">
        <v>1.1549962390610782E-2</v>
      </c>
      <c r="E237" s="193">
        <v>7.8645044723484861E-4</v>
      </c>
      <c r="F237" s="193">
        <v>6.2104856891600935E-3</v>
      </c>
      <c r="G237" s="193">
        <v>-5.03109306077381E-3</v>
      </c>
      <c r="H237" s="193">
        <v>-2.2252645056190993E-3</v>
      </c>
      <c r="I237" s="130" cm="1">
        <f t="array" ref="I237">SQRT(MMULT(MMULT(TRANSPOSE($A$4:$A$8),MMULT(TRANSPOSE(EXP(D238:H489)-1),EXP(D238:H489)-1)/COUNTA(H238:H489)),$A$4:$A$8))*NORMSINV($A$11)</f>
        <v>-3.1897310671315154E-2</v>
      </c>
      <c r="J237">
        <f t="shared" si="9"/>
        <v>0</v>
      </c>
      <c r="K237" s="2">
        <f t="shared" si="10"/>
        <v>-0.10086815295535037</v>
      </c>
      <c r="L237" s="137" cm="1">
        <f t="array" ref="L237">SQRT(MMULT(MMULT(TRANSPOSE($A$4:$A$8),MMULT(TRANSPOSE(EXP(D238:H489)-1),EXP(D238:H489)-1)/COUNTA(H238:H489)),$A$4:$A$8))*(-1/SQRT(2*PI())*EXP(-1*(NORMSINV($A$11))^2/2)/$A$11)</f>
        <v>-3.6543617117894882E-2</v>
      </c>
      <c r="M237" s="2">
        <f t="shared" si="11"/>
        <v>-0.11556106403366577</v>
      </c>
      <c r="N237" s="130">
        <v>2.2784485036034243E-3</v>
      </c>
    </row>
    <row r="238" spans="3:14" x14ac:dyDescent="0.2">
      <c r="C238" s="186">
        <v>42794</v>
      </c>
      <c r="D238" s="193">
        <v>5.1013932804147097E-5</v>
      </c>
      <c r="E238" s="193">
        <v>-4.6383860670791777E-3</v>
      </c>
      <c r="F238" s="193">
        <v>-4.2871609056093262E-3</v>
      </c>
      <c r="G238" s="193">
        <v>-9.3527594581844613E-3</v>
      </c>
      <c r="H238" s="193">
        <v>1.5910711678317395E-3</v>
      </c>
      <c r="I238" s="130" cm="1">
        <f t="array" ref="I238">SQRT(MMULT(MMULT(TRANSPOSE($A$4:$A$8),MMULT(TRANSPOSE(EXP(D239:H490)-1),EXP(D239:H490)-1)/COUNTA(H239:H490)),$A$4:$A$8))*NORMSINV($A$11)</f>
        <v>-3.2000176584575969E-2</v>
      </c>
      <c r="J238">
        <f t="shared" si="9"/>
        <v>0</v>
      </c>
      <c r="K238" s="2">
        <f t="shared" si="10"/>
        <v>-0.10119344353484787</v>
      </c>
      <c r="L238" s="137" cm="1">
        <f t="array" ref="L238">SQRT(MMULT(MMULT(TRANSPOSE($A$4:$A$8),MMULT(TRANSPOSE(EXP(D239:H490)-1),EXP(D239:H490)-1)/COUNTA(H239:H490)),$A$4:$A$8))*(-1/SQRT(2*PI())*EXP(-1*(NORMSINV($A$11))^2/2)/$A$11)</f>
        <v>-3.6661466945029877E-2</v>
      </c>
      <c r="M238" s="2">
        <f t="shared" si="11"/>
        <v>-0.11593373790926947</v>
      </c>
      <c r="N238" s="130">
        <v>-3.3142870259000607E-3</v>
      </c>
    </row>
    <row r="239" spans="3:14" x14ac:dyDescent="0.2">
      <c r="C239" s="186">
        <v>42793</v>
      </c>
      <c r="D239" s="193">
        <v>-6.2610818918849261E-3</v>
      </c>
      <c r="E239" s="193">
        <v>-4.220205710713321E-3</v>
      </c>
      <c r="F239" s="193">
        <v>-1.4288258188833463E-2</v>
      </c>
      <c r="G239" s="193">
        <v>-7.1183595973444086E-3</v>
      </c>
      <c r="H239" s="193">
        <v>-9.9935443850847783E-3</v>
      </c>
      <c r="I239" s="130" cm="1">
        <f t="array" ref="I239">SQRT(MMULT(MMULT(TRANSPOSE($A$4:$A$8),MMULT(TRANSPOSE(EXP(D240:H491)-1),EXP(D240:H491)-1)/COUNTA(H240:H491)),$A$4:$A$8))*NORMSINV($A$11)</f>
        <v>-3.1977138264219912E-2</v>
      </c>
      <c r="J239">
        <f t="shared" si="9"/>
        <v>0</v>
      </c>
      <c r="K239" s="2">
        <f t="shared" si="10"/>
        <v>-0.10112058996905809</v>
      </c>
      <c r="L239" s="137" cm="1">
        <f t="array" ref="L239">SQRT(MMULT(MMULT(TRANSPOSE($A$4:$A$8),MMULT(TRANSPOSE(EXP(D240:H491)-1),EXP(D240:H491)-1)/COUNTA(H240:H491)),$A$4:$A$8))*(-1/SQRT(2*PI())*EXP(-1*(NORMSINV($A$11))^2/2)/$A$11)</f>
        <v>-3.6635072758798744E-2</v>
      </c>
      <c r="M239" s="2">
        <f t="shared" si="11"/>
        <v>-0.11585027216379243</v>
      </c>
      <c r="N239" s="130">
        <v>-8.3352719433698631E-3</v>
      </c>
    </row>
    <row r="240" spans="3:14" x14ac:dyDescent="0.2">
      <c r="C240" s="186">
        <v>42790</v>
      </c>
      <c r="D240" s="193">
        <v>6.2044734845650906E-3</v>
      </c>
      <c r="E240" s="193">
        <v>-2.9364505903867149E-3</v>
      </c>
      <c r="F240" s="193">
        <v>5.2524595510414496E-3</v>
      </c>
      <c r="G240" s="193">
        <v>8.5388380753579404E-3</v>
      </c>
      <c r="H240" s="193">
        <v>4.3743787292919514E-3</v>
      </c>
      <c r="I240" s="130" cm="1">
        <f t="array" ref="I240">SQRT(MMULT(MMULT(TRANSPOSE($A$4:$A$8),MMULT(TRANSPOSE(EXP(D241:H492)-1),EXP(D241:H492)-1)/COUNTA(H241:H492)),$A$4:$A$8))*NORMSINV($A$11)</f>
        <v>-3.1996849446990293E-2</v>
      </c>
      <c r="J240">
        <f t="shared" si="9"/>
        <v>0</v>
      </c>
      <c r="K240" s="2">
        <f t="shared" si="10"/>
        <v>-0.10118292220198837</v>
      </c>
      <c r="L240" s="137" cm="1">
        <f t="array" ref="L240">SQRT(MMULT(MMULT(TRANSPOSE($A$4:$A$8),MMULT(TRANSPOSE(EXP(D241:H492)-1),EXP(D241:H492)-1)/COUNTA(H241:H492)),$A$4:$A$8))*(-1/SQRT(2*PI())*EXP(-1*(NORMSINV($A$11))^2/2)/$A$11)</f>
        <v>-3.665765516154499E-2</v>
      </c>
      <c r="M240" s="2">
        <f t="shared" si="11"/>
        <v>-0.11592168399150982</v>
      </c>
      <c r="N240" s="130">
        <v>4.3034507582558699E-3</v>
      </c>
    </row>
    <row r="241" spans="3:14" x14ac:dyDescent="0.2">
      <c r="C241" s="186">
        <v>42789</v>
      </c>
      <c r="D241" s="193">
        <v>-1.5018485601033093E-4</v>
      </c>
      <c r="E241" s="193">
        <v>8.388644332505313E-5</v>
      </c>
      <c r="F241" s="193">
        <v>8.120720570486668E-3</v>
      </c>
      <c r="G241" s="193">
        <v>-3.4466095726176428E-3</v>
      </c>
      <c r="H241" s="193">
        <v>6.9286745462362174E-4</v>
      </c>
      <c r="I241" s="130" cm="1">
        <f t="array" ref="I241">SQRT(MMULT(MMULT(TRANSPOSE($A$4:$A$8),MMULT(TRANSPOSE(EXP(D242:H493)-1),EXP(D242:H493)-1)/COUNTA(H242:H493)),$A$4:$A$8))*NORMSINV($A$11)</f>
        <v>-3.2001841953296015E-2</v>
      </c>
      <c r="J241">
        <f t="shared" si="9"/>
        <v>0</v>
      </c>
      <c r="K241" s="2">
        <f t="shared" si="10"/>
        <v>-0.10119870989314721</v>
      </c>
      <c r="L241" s="137" cm="1">
        <f t="array" ref="L241">SQRT(MMULT(MMULT(TRANSPOSE($A$4:$A$8),MMULT(TRANSPOSE(EXP(D242:H493)-1),EXP(D242:H493)-1)/COUNTA(H242:H493)),$A$4:$A$8))*(-1/SQRT(2*PI())*EXP(-1*(NORMSINV($A$11))^2/2)/$A$11)</f>
        <v>-3.6663374898885069E-2</v>
      </c>
      <c r="M241" s="2">
        <f t="shared" si="11"/>
        <v>-0.11593977138912237</v>
      </c>
      <c r="N241" s="130">
        <v>1.0679860304587017E-3</v>
      </c>
    </row>
    <row r="242" spans="3:14" x14ac:dyDescent="0.2">
      <c r="C242" s="186">
        <v>42788</v>
      </c>
      <c r="D242" s="193">
        <v>1.0985866341045267E-2</v>
      </c>
      <c r="E242" s="193">
        <v>7.0216968755242096E-3</v>
      </c>
      <c r="F242" s="193">
        <v>5.9734104701663453E-3</v>
      </c>
      <c r="G242" s="193">
        <v>1.678837600309805E-2</v>
      </c>
      <c r="H242" s="193">
        <v>5.4793462122536577E-3</v>
      </c>
      <c r="I242" s="130" cm="1">
        <f t="array" ref="I242">SQRT(MMULT(MMULT(TRANSPOSE($A$4:$A$8),MMULT(TRANSPOSE(EXP(D243:H494)-1),EXP(D243:H494)-1)/COUNTA(H243:H494)),$A$4:$A$8))*NORMSINV($A$11)</f>
        <v>-3.2018011058487957E-2</v>
      </c>
      <c r="J242">
        <f t="shared" si="9"/>
        <v>0</v>
      </c>
      <c r="K242" s="2">
        <f t="shared" si="10"/>
        <v>-0.1012498410932806</v>
      </c>
      <c r="L242" s="137" cm="1">
        <f t="array" ref="L242">SQRT(MMULT(MMULT(TRANSPOSE($A$4:$A$8),MMULT(TRANSPOSE(EXP(D243:H494)-1),EXP(D243:H494)-1)/COUNTA(H243:H494)),$A$4:$A$8))*(-1/SQRT(2*PI())*EXP(-1*(NORMSINV($A$11))^2/2)/$A$11)</f>
        <v>-3.6681899269022787E-2</v>
      </c>
      <c r="M242" s="2">
        <f t="shared" si="11"/>
        <v>-0.11599835059097757</v>
      </c>
      <c r="N242" s="130">
        <v>9.3017208476727023E-3</v>
      </c>
    </row>
    <row r="243" spans="3:14" x14ac:dyDescent="0.2">
      <c r="C243" s="186">
        <v>42787</v>
      </c>
      <c r="D243" s="193">
        <v>-5.2575921321475916E-3</v>
      </c>
      <c r="E243" s="193">
        <v>9.1229867171851531E-4</v>
      </c>
      <c r="F243" s="193">
        <v>-1.4466285613145538E-2</v>
      </c>
      <c r="G243" s="193">
        <v>-9.7841054191719068E-3</v>
      </c>
      <c r="H243" s="193">
        <v>-6.1054181935520707E-3</v>
      </c>
      <c r="I243" s="130" cm="1">
        <f t="array" ref="I243">SQRT(MMULT(MMULT(TRANSPOSE($A$4:$A$8),MMULT(TRANSPOSE(EXP(D244:H495)-1),EXP(D244:H495)-1)/COUNTA(H244:H495)),$A$4:$A$8))*NORMSINV($A$11)</f>
        <v>-3.2191502955664246E-2</v>
      </c>
      <c r="J243">
        <f t="shared" si="9"/>
        <v>0</v>
      </c>
      <c r="K243" s="2">
        <f t="shared" si="10"/>
        <v>-0.1017984706439414</v>
      </c>
      <c r="L243" s="137" cm="1">
        <f t="array" ref="L243">SQRT(MMULT(MMULT(TRANSPOSE($A$4:$A$8),MMULT(TRANSPOSE(EXP(D244:H495)-1),EXP(D244:H495)-1)/COUNTA(H244:H495)),$A$4:$A$8))*(-1/SQRT(2*PI())*EXP(-1*(NORMSINV($A$11))^2/2)/$A$11)</f>
        <v>-3.6880662780116188E-2</v>
      </c>
      <c r="M243" s="2">
        <f t="shared" si="11"/>
        <v>-0.11662689600176486</v>
      </c>
      <c r="N243" s="130">
        <v>-6.903289335445849E-3</v>
      </c>
    </row>
    <row r="244" spans="3:14" x14ac:dyDescent="0.2">
      <c r="C244" s="186">
        <v>42783</v>
      </c>
      <c r="D244" s="193">
        <v>1.090793342813272E-2</v>
      </c>
      <c r="E244" s="193">
        <v>9.2789794524977265E-3</v>
      </c>
      <c r="F244" s="193">
        <v>9.7267984772105281E-3</v>
      </c>
      <c r="G244" s="193">
        <v>9.6556014317024843E-3</v>
      </c>
      <c r="H244" s="193">
        <v>1.1476821338773363E-2</v>
      </c>
      <c r="I244" s="130" cm="1">
        <f t="array" ref="I244">SQRT(MMULT(MMULT(TRANSPOSE($A$4:$A$8),MMULT(TRANSPOSE(EXP(D245:H496)-1),EXP(D245:H496)-1)/COUNTA(H245:H496)),$A$4:$A$8))*NORMSINV($A$11)</f>
        <v>-3.2178981585605337E-2</v>
      </c>
      <c r="J244">
        <f t="shared" si="9"/>
        <v>0</v>
      </c>
      <c r="K244" s="2">
        <f t="shared" si="10"/>
        <v>-0.10175887459512942</v>
      </c>
      <c r="L244" s="137" cm="1">
        <f t="array" ref="L244">SQRT(MMULT(MMULT(TRANSPOSE($A$4:$A$8),MMULT(TRANSPOSE(EXP(D245:H496)-1),EXP(D245:H496)-1)/COUNTA(H245:H496)),$A$4:$A$8))*(-1/SQRT(2*PI())*EXP(-1*(NORMSINV($A$11))^2/2)/$A$11)</f>
        <v>-3.6866317490698554E-2</v>
      </c>
      <c r="M244" s="2">
        <f t="shared" si="11"/>
        <v>-0.11658153221351082</v>
      </c>
      <c r="N244" s="130">
        <v>1.0261872376961152E-2</v>
      </c>
    </row>
    <row r="245" spans="3:14" x14ac:dyDescent="0.2">
      <c r="C245" s="186">
        <v>42782</v>
      </c>
      <c r="D245" s="193">
        <v>9.1534661190170469E-3</v>
      </c>
      <c r="E245" s="193">
        <v>1.2042192865601924E-2</v>
      </c>
      <c r="F245" s="193">
        <v>1.0179688611541098E-2</v>
      </c>
      <c r="G245" s="193">
        <v>8.505608166614444E-3</v>
      </c>
      <c r="H245" s="193">
        <v>6.7067480725373323E-3</v>
      </c>
      <c r="I245" s="130" cm="1">
        <f t="array" ref="I245">SQRT(MMULT(MMULT(TRANSPOSE($A$4:$A$8),MMULT(TRANSPOSE(EXP(D246:H497)-1),EXP(D246:H497)-1)/COUNTA(H246:H497)),$A$4:$A$8))*NORMSINV($A$11)</f>
        <v>-3.216145986914213E-2</v>
      </c>
      <c r="J245">
        <f t="shared" si="9"/>
        <v>0</v>
      </c>
      <c r="K245" s="2">
        <f t="shared" si="10"/>
        <v>-0.10170346606259001</v>
      </c>
      <c r="L245" s="137" cm="1">
        <f t="array" ref="L245">SQRT(MMULT(MMULT(TRANSPOSE($A$4:$A$8),MMULT(TRANSPOSE(EXP(D246:H497)-1),EXP(D246:H497)-1)/COUNTA(H246:H497)),$A$4:$A$8))*(-1/SQRT(2*PI())*EXP(-1*(NORMSINV($A$11))^2/2)/$A$11)</f>
        <v>-3.6846243481818058E-2</v>
      </c>
      <c r="M245" s="2">
        <f t="shared" si="11"/>
        <v>-0.11651805262367801</v>
      </c>
      <c r="N245" s="130">
        <v>9.3626658806450318E-3</v>
      </c>
    </row>
    <row r="246" spans="3:14" x14ac:dyDescent="0.2">
      <c r="C246" s="186">
        <v>42781</v>
      </c>
      <c r="D246" s="193">
        <v>4.5775806987833735E-3</v>
      </c>
      <c r="E246" s="193">
        <v>8.4710772692136206E-3</v>
      </c>
      <c r="F246" s="193">
        <v>3.3528212519915877E-4</v>
      </c>
      <c r="G246" s="193">
        <v>1.1199229645067976E-2</v>
      </c>
      <c r="H246" s="193">
        <v>3.738756924007855E-2</v>
      </c>
      <c r="I246" s="130" cm="1">
        <f t="array" ref="I246">SQRT(MMULT(MMULT(TRANSPOSE($A$4:$A$8),MMULT(TRANSPOSE(EXP(D247:H498)-1),EXP(D247:H498)-1)/COUNTA(H247:H498)),$A$4:$A$8))*NORMSINV($A$11)</f>
        <v>-3.2137609456475764E-2</v>
      </c>
      <c r="J246">
        <f t="shared" si="9"/>
        <v>0</v>
      </c>
      <c r="K246" s="2">
        <f t="shared" si="10"/>
        <v>-0.10162804443542937</v>
      </c>
      <c r="L246" s="137" cm="1">
        <f t="array" ref="L246">SQRT(MMULT(MMULT(TRANSPOSE($A$4:$A$8),MMULT(TRANSPOSE(EXP(D247:H498)-1),EXP(D247:H498)-1)/COUNTA(H247:H498)),$A$4:$A$8))*(-1/SQRT(2*PI())*EXP(-1*(NORMSINV($A$11))^2/2)/$A$11)</f>
        <v>-3.6818918910240084E-2</v>
      </c>
      <c r="M246" s="2">
        <f t="shared" si="11"/>
        <v>-0.11643164474140331</v>
      </c>
      <c r="N246" s="130">
        <v>1.2557584599430838E-2</v>
      </c>
    </row>
    <row r="247" spans="3:14" x14ac:dyDescent="0.2">
      <c r="C247" s="186">
        <v>42780</v>
      </c>
      <c r="D247" s="193">
        <v>-7.1506369045893888E-3</v>
      </c>
      <c r="E247" s="193">
        <v>-2.0213827274752363E-2</v>
      </c>
      <c r="F247" s="193">
        <v>-1.6322412299655795E-2</v>
      </c>
      <c r="G247" s="193">
        <v>-3.6806143298371841E-2</v>
      </c>
      <c r="H247" s="193">
        <v>-2.5155010450843115E-2</v>
      </c>
      <c r="I247" s="130" cm="1">
        <f t="array" ref="I247">SQRT(MMULT(MMULT(TRANSPOSE($A$4:$A$8),MMULT(TRANSPOSE(EXP(D248:H499)-1),EXP(D248:H499)-1)/COUNTA(H248:H499)),$A$4:$A$8))*NORMSINV($A$11)</f>
        <v>-3.1991999347294464E-2</v>
      </c>
      <c r="J247">
        <f t="shared" si="9"/>
        <v>0</v>
      </c>
      <c r="K247" s="2">
        <f t="shared" si="10"/>
        <v>-0.10116758484007066</v>
      </c>
      <c r="L247" s="137" cm="1">
        <f t="array" ref="L247">SQRT(MMULT(MMULT(TRANSPOSE($A$4:$A$8),MMULT(TRANSPOSE(EXP(D248:H499)-1),EXP(D248:H499)-1)/COUNTA(H248:H499)),$A$4:$A$8))*(-1/SQRT(2*PI())*EXP(-1*(NORMSINV($A$11))^2/2)/$A$11)</f>
        <v>-3.6652098574405267E-2</v>
      </c>
      <c r="M247" s="2">
        <f t="shared" si="11"/>
        <v>-0.11590411252013109</v>
      </c>
      <c r="N247" s="130">
        <v>-2.086084878565557E-2</v>
      </c>
    </row>
    <row r="248" spans="3:14" x14ac:dyDescent="0.2">
      <c r="C248" s="186">
        <v>42779</v>
      </c>
      <c r="D248" s="193">
        <v>5.9147527055817984E-3</v>
      </c>
      <c r="E248" s="193">
        <v>7.999742485534693E-3</v>
      </c>
      <c r="F248" s="193">
        <v>8.2852308695947566E-3</v>
      </c>
      <c r="G248" s="193">
        <v>-1.4151288101170487E-2</v>
      </c>
      <c r="H248" s="193">
        <v>9.5560000459448422E-4</v>
      </c>
      <c r="I248" s="130" cm="1">
        <f t="array" ref="I248">SQRT(MMULT(MMULT(TRANSPOSE($A$4:$A$8),MMULT(TRANSPOSE(EXP(D249:H500)-1),EXP(D249:H500)-1)/COUNTA(H249:H500)),$A$4:$A$8))*NORMSINV($A$11)</f>
        <v>-3.2028625350210359E-2</v>
      </c>
      <c r="J248">
        <f t="shared" si="9"/>
        <v>0</v>
      </c>
      <c r="K248" s="2">
        <f t="shared" si="10"/>
        <v>-0.10128340643087286</v>
      </c>
      <c r="L248" s="137" cm="1">
        <f t="array" ref="L248">SQRT(MMULT(MMULT(TRANSPOSE($A$4:$A$8),MMULT(TRANSPOSE(EXP(D249:H500)-1),EXP(D249:H500)-1)/COUNTA(H249:H500)),$A$4:$A$8))*(-1/SQRT(2*PI())*EXP(-1*(NORMSINV($A$11))^2/2)/$A$11)</f>
        <v>-3.6694059686453527E-2</v>
      </c>
      <c r="M248" s="2">
        <f t="shared" si="11"/>
        <v>-0.11603680520735712</v>
      </c>
      <c r="N248" s="130">
        <v>1.8376362309274223E-3</v>
      </c>
    </row>
    <row r="249" spans="3:14" x14ac:dyDescent="0.2">
      <c r="C249" s="186">
        <v>42776</v>
      </c>
      <c r="D249" s="193">
        <v>-1.3941570707763038E-2</v>
      </c>
      <c r="E249" s="193">
        <v>-4.274054420265681E-3</v>
      </c>
      <c r="F249" s="193">
        <v>-1.2610335719216981E-2</v>
      </c>
      <c r="G249" s="193">
        <v>-6.9667662556961761E-3</v>
      </c>
      <c r="H249" s="193">
        <v>-1.9599086942406672E-2</v>
      </c>
      <c r="I249" s="130" cm="1">
        <f t="array" ref="I249">SQRT(MMULT(MMULT(TRANSPOSE($A$4:$A$8),MMULT(TRANSPOSE(EXP(D250:H501)-1),EXP(D250:H501)-1)/COUNTA(H250:H501)),$A$4:$A$8))*NORMSINV($A$11)</f>
        <v>-3.1985039924316436E-2</v>
      </c>
      <c r="J249">
        <f t="shared" si="9"/>
        <v>0</v>
      </c>
      <c r="K249" s="2">
        <f t="shared" si="10"/>
        <v>-0.10114557721225959</v>
      </c>
      <c r="L249" s="137" cm="1">
        <f t="array" ref="L249">SQRT(MMULT(MMULT(TRANSPOSE($A$4:$A$8),MMULT(TRANSPOSE(EXP(D250:H501)-1),EXP(D250:H501)-1)/COUNTA(H250:H501)),$A$4:$A$8))*(-1/SQRT(2*PI())*EXP(-1*(NORMSINV($A$11))^2/2)/$A$11)</f>
        <v>-3.6644125410420024E-2</v>
      </c>
      <c r="M249" s="2">
        <f t="shared" si="11"/>
        <v>-0.11587889916177969</v>
      </c>
      <c r="N249" s="130">
        <v>-1.1398351476370873E-2</v>
      </c>
    </row>
    <row r="250" spans="3:14" x14ac:dyDescent="0.2">
      <c r="C250" s="186">
        <v>42775</v>
      </c>
      <c r="D250" s="193">
        <v>-1.1266063210354704E-3</v>
      </c>
      <c r="E250" s="193">
        <v>-6.3157841387291623E-3</v>
      </c>
      <c r="F250" s="193">
        <v>2.9763856965863305E-3</v>
      </c>
      <c r="G250" s="193">
        <v>-1.2480644282586408E-2</v>
      </c>
      <c r="H250" s="193">
        <v>-4.4850189144775296E-3</v>
      </c>
      <c r="I250" s="130" cm="1">
        <f t="array" ref="I250">SQRT(MMULT(MMULT(TRANSPOSE($A$4:$A$8),MMULT(TRANSPOSE(EXP(D251:H502)-1),EXP(D251:H502)-1)/COUNTA(H251:H502)),$A$4:$A$8))*NORMSINV($A$11)</f>
        <v>-3.1997513707654211E-2</v>
      </c>
      <c r="J250">
        <f t="shared" si="9"/>
        <v>0</v>
      </c>
      <c r="K250" s="2">
        <f t="shared" si="10"/>
        <v>-0.10118502277864641</v>
      </c>
      <c r="L250" s="137" cm="1">
        <f t="array" ref="L250">SQRT(MMULT(MMULT(TRANSPOSE($A$4:$A$8),MMULT(TRANSPOSE(EXP(D251:H502)-1),EXP(D251:H502)-1)/COUNTA(H251:H502)),$A$4:$A$8))*(-1/SQRT(2*PI())*EXP(-1*(NORMSINV($A$11))^2/2)/$A$11)</f>
        <v>-3.6658416181419635E-2</v>
      </c>
      <c r="M250" s="2">
        <f t="shared" si="11"/>
        <v>-0.11592409054765834</v>
      </c>
      <c r="N250" s="130">
        <v>-4.2638188370724417E-3</v>
      </c>
    </row>
    <row r="251" spans="3:14" x14ac:dyDescent="0.2">
      <c r="C251" s="186">
        <v>42774</v>
      </c>
      <c r="D251" s="193">
        <v>2.188774265684491E-3</v>
      </c>
      <c r="E251" s="193">
        <v>7.1535053240909877E-3</v>
      </c>
      <c r="F251" s="193">
        <v>-3.1010194058231611E-3</v>
      </c>
      <c r="G251" s="193">
        <v>3.4445379261203099E-3</v>
      </c>
      <c r="H251" s="193">
        <v>1.9481911982934925E-3</v>
      </c>
      <c r="I251" s="130" cm="1">
        <f t="array" ref="I251">SQRT(MMULT(MMULT(TRANSPOSE($A$4:$A$8),MMULT(TRANSPOSE(EXP(D252:H503)-1),EXP(D252:H503)-1)/COUNTA(H252:H503)),$A$4:$A$8))*NORMSINV($A$11)</f>
        <v>-3.2326436023123913E-2</v>
      </c>
      <c r="J251">
        <f t="shared" si="9"/>
        <v>0</v>
      </c>
      <c r="K251" s="2">
        <f t="shared" si="10"/>
        <v>-0.1022251664687871</v>
      </c>
      <c r="L251" s="137" cm="1">
        <f t="array" ref="L251">SQRT(MMULT(MMULT(TRANSPOSE($A$4:$A$8),MMULT(TRANSPOSE(EXP(D252:H503)-1),EXP(D252:H503)-1)/COUNTA(H252:H503)),$A$4:$A$8))*(-1/SQRT(2*PI())*EXP(-1*(NORMSINV($A$11))^2/2)/$A$11)</f>
        <v>-3.7035250808072517E-2</v>
      </c>
      <c r="M251" s="2">
        <f t="shared" si="11"/>
        <v>-0.11711574626910065</v>
      </c>
      <c r="N251" s="130">
        <v>2.3349350504963048E-3</v>
      </c>
    </row>
    <row r="252" spans="3:14" x14ac:dyDescent="0.2">
      <c r="C252" s="186">
        <v>42773</v>
      </c>
      <c r="D252" s="193">
        <v>2.2048635037476397E-2</v>
      </c>
      <c r="E252" s="193">
        <v>1.8576051757669937E-2</v>
      </c>
      <c r="F252" s="193">
        <v>9.2713172335981558E-3</v>
      </c>
      <c r="G252" s="193">
        <v>3.3842761508040553E-2</v>
      </c>
      <c r="H252" s="193">
        <v>1.953180912461951E-2</v>
      </c>
      <c r="I252" s="130" cm="1">
        <f t="array" ref="I252">SQRT(MMULT(MMULT(TRANSPOSE($A$4:$A$8),MMULT(TRANSPOSE(EXP(D253:H504)-1),EXP(D253:H504)-1)/COUNTA(H253:H504)),$A$4:$A$8))*NORMSINV($A$11)</f>
        <v>-3.2183035784753435E-2</v>
      </c>
      <c r="J252">
        <f t="shared" si="9"/>
        <v>0</v>
      </c>
      <c r="K252" s="2">
        <f t="shared" si="10"/>
        <v>-0.10177169509852532</v>
      </c>
      <c r="L252" s="137" cm="1">
        <f t="array" ref="L252">SQRT(MMULT(MMULT(TRANSPOSE($A$4:$A$8),MMULT(TRANSPOSE(EXP(D253:H504)-1),EXP(D253:H504)-1)/COUNTA(H253:H504)),$A$4:$A$8))*(-1/SQRT(2*PI())*EXP(-1*(NORMSINV($A$11))^2/2)/$A$11)</f>
        <v>-3.6870962242819334E-2</v>
      </c>
      <c r="M252" s="2">
        <f t="shared" si="11"/>
        <v>-0.11659622020937939</v>
      </c>
      <c r="N252" s="130">
        <v>2.0900667471289082E-2</v>
      </c>
    </row>
    <row r="253" spans="3:14" x14ac:dyDescent="0.2">
      <c r="C253" s="186">
        <v>42772</v>
      </c>
      <c r="D253" s="193">
        <v>6.3680680294848184E-3</v>
      </c>
      <c r="E253" s="193">
        <v>-6.1269929996688273E-3</v>
      </c>
      <c r="F253" s="193">
        <v>-3.5906033758990341E-3</v>
      </c>
      <c r="G253" s="193">
        <v>2.1582837990106012E-3</v>
      </c>
      <c r="H253" s="193">
        <v>-3.0766479027549694E-3</v>
      </c>
      <c r="I253" s="130" cm="1">
        <f t="array" ref="I253">SQRT(MMULT(MMULT(TRANSPOSE($A$4:$A$8),MMULT(TRANSPOSE(EXP(D254:H505)-1),EXP(D254:H505)-1)/COUNTA(H254:H505)),$A$4:$A$8))*NORMSINV($A$11)</f>
        <v>-3.258282927341722E-2</v>
      </c>
      <c r="J253">
        <f t="shared" si="9"/>
        <v>0</v>
      </c>
      <c r="K253" s="2">
        <f t="shared" si="10"/>
        <v>-0.10303595311640759</v>
      </c>
      <c r="L253" s="137" cm="1">
        <f t="array" ref="L253">SQRT(MMULT(MMULT(TRANSPOSE($A$4:$A$8),MMULT(TRANSPOSE(EXP(D254:H505)-1),EXP(D254:H505)-1)/COUNTA(H254:H505)),$A$4:$A$8))*(-1/SQRT(2*PI())*EXP(-1*(NORMSINV($A$11))^2/2)/$A$11)</f>
        <v>-3.7328991458087796E-2</v>
      </c>
      <c r="M253" s="2">
        <f t="shared" si="11"/>
        <v>-0.1180446357645273</v>
      </c>
      <c r="N253" s="130">
        <v>-8.4306882807006584E-4</v>
      </c>
    </row>
    <row r="254" spans="3:14" x14ac:dyDescent="0.2">
      <c r="C254" s="186">
        <v>42769</v>
      </c>
      <c r="D254" s="193">
        <v>-5.3845540450831583E-3</v>
      </c>
      <c r="E254" s="193">
        <v>-4.5715839820510688E-2</v>
      </c>
      <c r="F254" s="193">
        <v>-1.6134975499581842E-3</v>
      </c>
      <c r="G254" s="193">
        <v>-2.1397868032597069E-3</v>
      </c>
      <c r="H254" s="193">
        <v>-1.3651037270479775E-2</v>
      </c>
      <c r="I254" s="130" cm="1">
        <f t="array" ref="I254">SQRT(MMULT(MMULT(TRANSPOSE($A$4:$A$8),MMULT(TRANSPOSE(EXP(D255:H506)-1),EXP(D255:H506)-1)/COUNTA(H255:H506)),$A$4:$A$8))*NORMSINV($A$11)</f>
        <v>-3.2525599075668307E-2</v>
      </c>
      <c r="J254">
        <f t="shared" si="9"/>
        <v>0</v>
      </c>
      <c r="K254" s="2">
        <f t="shared" si="10"/>
        <v>-0.10285497534057918</v>
      </c>
      <c r="L254" s="137" cm="1">
        <f t="array" ref="L254">SQRT(MMULT(MMULT(TRANSPOSE($A$4:$A$8),MMULT(TRANSPOSE(EXP(D255:H506)-1),EXP(D255:H506)-1)/COUNTA(H255:H506)),$A$4:$A$8))*(-1/SQRT(2*PI())*EXP(-1*(NORMSINV($A$11))^2/2)/$A$11)</f>
        <v>-3.7263424851057235E-2</v>
      </c>
      <c r="M254" s="2">
        <f t="shared" si="11"/>
        <v>-0.11783729594786152</v>
      </c>
      <c r="N254" s="130">
        <v>-1.3472935544575763E-2</v>
      </c>
    </row>
    <row r="255" spans="3:14" x14ac:dyDescent="0.2">
      <c r="C255" s="186">
        <v>42768</v>
      </c>
      <c r="D255" s="193">
        <v>-2.4520936444776729E-2</v>
      </c>
      <c r="E255" s="193">
        <v>-1.3721454401914255E-2</v>
      </c>
      <c r="F255" s="193">
        <v>-2.9280514557195839E-2</v>
      </c>
      <c r="G255" s="193">
        <v>-3.4097493066815712E-2</v>
      </c>
      <c r="H255" s="193">
        <v>-1.7898838228458704E-2</v>
      </c>
      <c r="I255" s="130" cm="1">
        <f t="array" ref="I255">SQRT(MMULT(MMULT(TRANSPOSE($A$4:$A$8),MMULT(TRANSPOSE(EXP(D256:H507)-1),EXP(D256:H507)-1)/COUNTA(H256:H507)),$A$4:$A$8))*NORMSINV($A$11)</f>
        <v>-3.2653708004690619E-2</v>
      </c>
      <c r="J255">
        <f t="shared" si="9"/>
        <v>0</v>
      </c>
      <c r="K255" s="2">
        <f t="shared" si="10"/>
        <v>-0.10326009134489454</v>
      </c>
      <c r="L255" s="137" cm="1">
        <f t="array" ref="L255">SQRT(MMULT(MMULT(TRANSPOSE($A$4:$A$8),MMULT(TRANSPOSE(EXP(D256:H507)-1),EXP(D256:H507)-1)/COUNTA(H256:H507)),$A$4:$A$8))*(-1/SQRT(2*PI())*EXP(-1*(NORMSINV($A$11))^2/2)/$A$11)</f>
        <v>-3.7410194705726686E-2</v>
      </c>
      <c r="M255" s="2">
        <f t="shared" si="11"/>
        <v>-0.11830142298046889</v>
      </c>
      <c r="N255" s="130">
        <v>-2.3593761796616028E-2</v>
      </c>
    </row>
    <row r="256" spans="3:14" x14ac:dyDescent="0.2">
      <c r="C256" s="186">
        <v>42767</v>
      </c>
      <c r="D256" s="193">
        <v>6.4976540201134789E-2</v>
      </c>
      <c r="E256" s="193">
        <v>1.6496671908143839E-2</v>
      </c>
      <c r="F256" s="193">
        <v>-1.0906090723777405E-2</v>
      </c>
      <c r="G256" s="193">
        <v>6.2802102849167582E-3</v>
      </c>
      <c r="H256" s="193">
        <v>2.6959623210028893E-3</v>
      </c>
      <c r="I256" s="130" cm="1">
        <f t="array" ref="I256">SQRT(MMULT(MMULT(TRANSPOSE($A$4:$A$8),MMULT(TRANSPOSE(EXP(D257:H508)-1),EXP(D257:H508)-1)/COUNTA(H257:H508)),$A$4:$A$8))*NORMSINV($A$11)</f>
        <v>-3.2573192072862946E-2</v>
      </c>
      <c r="J256">
        <f t="shared" si="9"/>
        <v>0</v>
      </c>
      <c r="K256" s="2">
        <f t="shared" si="10"/>
        <v>-0.10300547761238825</v>
      </c>
      <c r="L256" s="137" cm="1">
        <f t="array" ref="L256">SQRT(MMULT(MMULT(TRANSPOSE($A$4:$A$8),MMULT(TRANSPOSE(EXP(D257:H508)-1),EXP(D257:H508)-1)/COUNTA(H257:H508)),$A$4:$A$8))*(-1/SQRT(2*PI())*EXP(-1*(NORMSINV($A$11))^2/2)/$A$11)</f>
        <v>-3.7317950459341137E-2</v>
      </c>
      <c r="M256" s="2">
        <f t="shared" si="11"/>
        <v>-0.1180097210608448</v>
      </c>
      <c r="N256" s="130">
        <v>1.6384043918616274E-2</v>
      </c>
    </row>
    <row r="257" spans="3:14" x14ac:dyDescent="0.2">
      <c r="C257" s="185">
        <v>42766</v>
      </c>
      <c r="D257" s="193">
        <v>9.1352975483085727E-3</v>
      </c>
      <c r="E257" s="193">
        <v>3.0957379925044847E-3</v>
      </c>
      <c r="F257" s="193">
        <v>4.0428808050091735E-3</v>
      </c>
      <c r="G257" s="193">
        <v>7.8220522815897892E-3</v>
      </c>
      <c r="H257" s="193">
        <v>2.1190541692868277E-2</v>
      </c>
      <c r="N257" s="130">
        <v>9.1196261502205396E-3</v>
      </c>
    </row>
    <row r="258" spans="3:14" x14ac:dyDescent="0.2">
      <c r="C258" s="185">
        <v>42765</v>
      </c>
      <c r="D258" s="193">
        <v>-6.7083838457177095E-3</v>
      </c>
      <c r="E258" s="193">
        <v>-1.0550813585812318E-2</v>
      </c>
      <c r="F258" s="193">
        <v>-1.4011465116821593E-2</v>
      </c>
      <c r="G258" s="193">
        <v>-1.2752842119697827E-2</v>
      </c>
      <c r="H258" s="193">
        <v>-3.7350280319279863E-3</v>
      </c>
      <c r="N258" s="130">
        <v>-9.4989947903244883E-3</v>
      </c>
    </row>
    <row r="259" spans="3:14" x14ac:dyDescent="0.2">
      <c r="C259" s="185">
        <v>42762</v>
      </c>
      <c r="D259" s="193">
        <v>-1.1771964771149709E-2</v>
      </c>
      <c r="E259" s="193">
        <v>-1.5890052835372374E-2</v>
      </c>
      <c r="F259" s="193">
        <v>1.1368853751048034E-2</v>
      </c>
      <c r="G259" s="193">
        <v>1.2950838550863852E-2</v>
      </c>
      <c r="H259" s="193">
        <v>-1.046928038958881E-2</v>
      </c>
      <c r="N259" s="130">
        <v>-2.6826595723987486E-3</v>
      </c>
    </row>
    <row r="260" spans="3:14" x14ac:dyDescent="0.2">
      <c r="C260" s="185">
        <v>42761</v>
      </c>
      <c r="D260" s="193">
        <v>1.1016100537259673E-2</v>
      </c>
      <c r="E260" s="193">
        <v>1.3663097210356996E-2</v>
      </c>
      <c r="F260" s="193">
        <v>1.9746487474224469E-2</v>
      </c>
      <c r="G260" s="193">
        <v>6.5022305273434991E-3</v>
      </c>
      <c r="H260" s="193">
        <v>4.0786148756907763E-3</v>
      </c>
      <c r="N260" s="130">
        <v>1.1077392747069094E-2</v>
      </c>
    </row>
    <row r="261" spans="3:14" x14ac:dyDescent="0.2">
      <c r="C261" s="185">
        <v>42760</v>
      </c>
      <c r="D261" s="193">
        <v>3.0132115712699956E-2</v>
      </c>
      <c r="E261" s="193">
        <v>3.1311842349752095E-2</v>
      </c>
      <c r="F261" s="193">
        <v>1.6852469631893258E-2</v>
      </c>
      <c r="G261" s="193">
        <v>1.0117076547064643E-2</v>
      </c>
      <c r="H261" s="193">
        <v>6.3375631317752566E-3</v>
      </c>
      <c r="N261" s="130">
        <v>1.9183857166068508E-2</v>
      </c>
    </row>
    <row r="262" spans="3:14" x14ac:dyDescent="0.2">
      <c r="C262" s="185">
        <v>42759</v>
      </c>
      <c r="D262" s="193">
        <v>-7.1396365845473892E-3</v>
      </c>
      <c r="E262" s="193">
        <v>-6.6327879209729119E-4</v>
      </c>
      <c r="F262" s="193">
        <v>2.6320657533462862E-3</v>
      </c>
      <c r="G262" s="193">
        <v>1.3381065677016071E-2</v>
      </c>
      <c r="H262" s="193">
        <v>4.0733070893339612E-3</v>
      </c>
      <c r="N262" s="130">
        <v>2.4821741912295857E-3</v>
      </c>
    </row>
    <row r="263" spans="3:14" x14ac:dyDescent="0.2">
      <c r="C263" s="185">
        <v>42758</v>
      </c>
      <c r="D263" s="193">
        <v>1.1376004845348823E-2</v>
      </c>
      <c r="E263" s="193">
        <v>2.2454773617968854E-2</v>
      </c>
      <c r="F263" s="193">
        <v>1.4210070474288881E-2</v>
      </c>
      <c r="G263" s="193">
        <v>1.9410125558559259E-3</v>
      </c>
      <c r="H263" s="193">
        <v>5.0907315676675868E-3</v>
      </c>
      <c r="N263" s="130">
        <v>1.1101571942919088E-2</v>
      </c>
    </row>
    <row r="264" spans="3:14" x14ac:dyDescent="0.2">
      <c r="C264" s="185">
        <v>42755</v>
      </c>
      <c r="D264" s="193">
        <v>1.1446970494383276E-3</v>
      </c>
      <c r="E264" s="193">
        <v>-1.5684019232914139E-3</v>
      </c>
      <c r="F264" s="193">
        <v>6.3473094302357045E-3</v>
      </c>
      <c r="G264" s="193">
        <v>6.8132470084467946E-4</v>
      </c>
      <c r="H264" s="193">
        <v>3.126105791275189E-2</v>
      </c>
      <c r="N264" s="130">
        <v>7.6764098948582738E-3</v>
      </c>
    </row>
    <row r="265" spans="3:14" x14ac:dyDescent="0.2">
      <c r="C265" s="185">
        <v>42754</v>
      </c>
      <c r="D265" s="193">
        <v>1.0997196666300552E-2</v>
      </c>
      <c r="E265" s="193">
        <v>1.4678986370447386E-2</v>
      </c>
      <c r="F265" s="193">
        <v>9.5437449878352544E-3</v>
      </c>
      <c r="G265" s="193">
        <v>5.0667170383568202E-2</v>
      </c>
      <c r="H265" s="193">
        <v>1.0037031407221406E-2</v>
      </c>
      <c r="N265" s="130">
        <v>1.9498970066644059E-2</v>
      </c>
    </row>
    <row r="266" spans="3:14" x14ac:dyDescent="0.2">
      <c r="C266" s="185">
        <v>42753</v>
      </c>
      <c r="D266" s="193">
        <v>-1.1044265701397828E-2</v>
      </c>
      <c r="E266" s="193">
        <v>-1.3731017496695629E-2</v>
      </c>
      <c r="F266" s="193">
        <v>-1.1440679719771299E-2</v>
      </c>
      <c r="G266" s="193">
        <v>-8.1804478426221287E-3</v>
      </c>
      <c r="H266" s="193">
        <v>-6.364212199590007E-3</v>
      </c>
      <c r="N266" s="130">
        <v>-1.0097449062466617E-2</v>
      </c>
    </row>
    <row r="267" spans="3:14" x14ac:dyDescent="0.2">
      <c r="C267" s="185">
        <v>42752</v>
      </c>
      <c r="D267" s="193">
        <v>2.3885018988171625E-2</v>
      </c>
      <c r="E267" s="193">
        <v>6.7307565092594003E-3</v>
      </c>
      <c r="F267" s="193">
        <v>1.3137665907563118E-2</v>
      </c>
      <c r="G267" s="193">
        <v>9.7759897451543624E-3</v>
      </c>
      <c r="H267" s="193">
        <v>3.0035668827586185E-2</v>
      </c>
      <c r="N267" s="130">
        <v>1.6893114886534895E-2</v>
      </c>
    </row>
    <row r="268" spans="3:14" x14ac:dyDescent="0.2">
      <c r="C268" s="185">
        <v>42748</v>
      </c>
      <c r="D268" s="193">
        <v>3.5689690304506307E-3</v>
      </c>
      <c r="E268" s="193">
        <v>9.6237880615604766E-3</v>
      </c>
      <c r="F268" s="193">
        <v>6.7678948684298393E-3</v>
      </c>
      <c r="G268" s="193">
        <v>3.9723092319122244E-2</v>
      </c>
      <c r="H268" s="193">
        <v>7.3570329761807078E-3</v>
      </c>
      <c r="N268" s="130">
        <v>1.3588641571502615E-2</v>
      </c>
    </row>
    <row r="269" spans="3:14" x14ac:dyDescent="0.2">
      <c r="C269" s="185">
        <v>42747</v>
      </c>
      <c r="D269" s="193">
        <v>-1.4544739372044304E-2</v>
      </c>
      <c r="E269" s="193">
        <v>7.7716644544496326E-3</v>
      </c>
      <c r="F269" s="193">
        <v>-1.958132045679541E-2</v>
      </c>
      <c r="G269" s="193">
        <v>-2.0526860289115361E-2</v>
      </c>
      <c r="H269" s="193">
        <v>-9.2863782405318215E-3</v>
      </c>
      <c r="N269" s="130">
        <v>-1.1117879289926687E-2</v>
      </c>
    </row>
    <row r="270" spans="3:14" x14ac:dyDescent="0.2">
      <c r="C270" s="185">
        <v>42746</v>
      </c>
      <c r="D270" s="193">
        <v>1.5967025102669975E-3</v>
      </c>
      <c r="E270" s="193">
        <v>1.5037026856570045E-4</v>
      </c>
      <c r="F270" s="193">
        <v>5.2992067410051113E-3</v>
      </c>
      <c r="G270" s="193">
        <v>9.2324450451795057E-4</v>
      </c>
      <c r="H270" s="193">
        <v>-6.5254456627438352E-4</v>
      </c>
      <c r="N270" s="130">
        <v>1.4665941970726031E-3</v>
      </c>
    </row>
    <row r="271" spans="3:14" x14ac:dyDescent="0.2">
      <c r="C271" s="185">
        <v>42745</v>
      </c>
      <c r="D271" s="193">
        <v>2.3471282554144378E-3</v>
      </c>
      <c r="E271" s="193">
        <v>5.8339779007966544E-5</v>
      </c>
      <c r="F271" s="193">
        <v>1.0196402658222566E-3</v>
      </c>
      <c r="G271" s="193">
        <v>-6.7885815026862625E-3</v>
      </c>
      <c r="H271" s="193">
        <v>-9.501497914461466E-3</v>
      </c>
      <c r="N271" s="130">
        <v>-2.5587411541150174E-3</v>
      </c>
    </row>
    <row r="272" spans="3:14" x14ac:dyDescent="0.2">
      <c r="C272" s="185">
        <v>42744</v>
      </c>
      <c r="D272" s="193">
        <v>6.9733830385748444E-3</v>
      </c>
      <c r="E272" s="193">
        <v>-9.7666059272669766E-4</v>
      </c>
      <c r="F272" s="193">
        <v>-5.3320772603152522E-3</v>
      </c>
      <c r="G272" s="193">
        <v>-3.0603632066088715E-3</v>
      </c>
      <c r="H272" s="193">
        <v>-9.5811624032241562E-3</v>
      </c>
      <c r="N272" s="130">
        <v>-2.3774822937177682E-3</v>
      </c>
    </row>
    <row r="273" spans="3:14" x14ac:dyDescent="0.2">
      <c r="C273" s="185">
        <v>42741</v>
      </c>
      <c r="D273" s="193">
        <v>5.5626534519953429E-3</v>
      </c>
      <c r="E273" s="193">
        <v>1.419194472598505E-2</v>
      </c>
      <c r="F273" s="193">
        <v>3.1064561250537547E-3</v>
      </c>
      <c r="G273" s="193">
        <v>-1.1153865395265205E-2</v>
      </c>
      <c r="H273" s="193">
        <v>-5.8766107566618885E-3</v>
      </c>
      <c r="N273" s="130">
        <v>1.2062598890683206E-3</v>
      </c>
    </row>
    <row r="274" spans="3:14" x14ac:dyDescent="0.2">
      <c r="C274" s="185">
        <v>42740</v>
      </c>
      <c r="D274" s="193">
        <v>-4.3132317424263711E-3</v>
      </c>
      <c r="E274" s="193">
        <v>2.0883885810948914E-2</v>
      </c>
      <c r="F274" s="193">
        <v>-9.3858093286099554E-3</v>
      </c>
      <c r="G274" s="193">
        <v>8.9899774793180658E-3</v>
      </c>
      <c r="H274" s="193">
        <v>-2.7806801397503036E-3</v>
      </c>
      <c r="N274" s="130">
        <v>2.7422655991099555E-3</v>
      </c>
    </row>
    <row r="275" spans="3:14" x14ac:dyDescent="0.2">
      <c r="C275" s="185">
        <v>42739</v>
      </c>
      <c r="D275" s="193">
        <v>-3.6033647106400151E-3</v>
      </c>
      <c r="E275" s="193">
        <v>2.1628066466693836E-3</v>
      </c>
      <c r="F275" s="193">
        <v>-6.9679275062199319E-3</v>
      </c>
      <c r="G275" s="193">
        <v>1.2464169152174383E-2</v>
      </c>
      <c r="H275" s="193">
        <v>1.0731697490458658E-3</v>
      </c>
      <c r="N275" s="130">
        <v>1.048095095887068E-3</v>
      </c>
    </row>
    <row r="276" spans="3:14" x14ac:dyDescent="0.2">
      <c r="C276" s="185">
        <v>42738</v>
      </c>
      <c r="D276" s="193">
        <v>-1.0659295021584045E-2</v>
      </c>
      <c r="E276" s="193">
        <v>-8.4496279905873703E-3</v>
      </c>
      <c r="F276" s="193">
        <v>-6.4485120052803716E-3</v>
      </c>
      <c r="G276" s="193">
        <v>1.5866169628503519E-2</v>
      </c>
      <c r="H276" s="193">
        <v>-1.2078260454092486E-2</v>
      </c>
      <c r="N276" s="130">
        <v>-4.2914773336413352E-3</v>
      </c>
    </row>
    <row r="277" spans="3:14" x14ac:dyDescent="0.2">
      <c r="C277" s="185">
        <v>42734</v>
      </c>
      <c r="D277" s="193">
        <v>1.3160872092836826E-2</v>
      </c>
      <c r="E277" s="193">
        <v>8.1519654630798184E-4</v>
      </c>
      <c r="F277" s="193">
        <v>8.8308509249986136E-3</v>
      </c>
      <c r="G277" s="193">
        <v>8.7043793463362149E-3</v>
      </c>
      <c r="H277" s="193">
        <v>1.7781193732903367E-2</v>
      </c>
      <c r="N277" s="130">
        <v>9.9231874630151574E-3</v>
      </c>
    </row>
    <row r="278" spans="3:14" x14ac:dyDescent="0.2">
      <c r="C278" s="185">
        <v>42733</v>
      </c>
      <c r="D278" s="193">
        <v>3.5113576481215044E-4</v>
      </c>
      <c r="E278" s="193">
        <v>-8.4729241193210059E-3</v>
      </c>
      <c r="F278" s="193">
        <v>-8.2162997094839952E-4</v>
      </c>
      <c r="G278" s="193">
        <v>-3.8501396700761888E-3</v>
      </c>
      <c r="H278" s="193">
        <v>3.9332927178650735E-3</v>
      </c>
      <c r="N278" s="130">
        <v>-1.7617848575270721E-3</v>
      </c>
    </row>
    <row r="279" spans="3:14" x14ac:dyDescent="0.2">
      <c r="C279" s="185">
        <v>42732</v>
      </c>
      <c r="D279" s="193">
        <v>-9.1005578457867883E-3</v>
      </c>
      <c r="E279" s="193">
        <v>-3.8816154664395751E-3</v>
      </c>
      <c r="F279" s="193">
        <v>-9.4207690713010543E-3</v>
      </c>
      <c r="G279" s="193">
        <v>-2.4179926915759556E-2</v>
      </c>
      <c r="H279" s="193">
        <v>-1.1112044254574738E-2</v>
      </c>
      <c r="N279" s="130">
        <v>-1.1450073108246236E-2</v>
      </c>
    </row>
    <row r="280" spans="3:14" x14ac:dyDescent="0.2">
      <c r="C280" s="185">
        <v>42731</v>
      </c>
      <c r="D280" s="193">
        <v>-3.8142510372755961E-3</v>
      </c>
      <c r="E280" s="193">
        <v>3.967559550801217E-3</v>
      </c>
      <c r="F280" s="193">
        <v>-9.5128052395972943E-3</v>
      </c>
      <c r="G280" s="193">
        <v>1.1593318939736924E-2</v>
      </c>
      <c r="H280" s="193">
        <v>-1.4391147413759384E-2</v>
      </c>
      <c r="N280" s="130">
        <v>-2.3853109657466101E-3</v>
      </c>
    </row>
    <row r="281" spans="3:14" x14ac:dyDescent="0.2">
      <c r="C281" s="185">
        <v>42727</v>
      </c>
      <c r="D281" s="193">
        <v>4.6426132586357321E-3</v>
      </c>
      <c r="E281" s="193">
        <v>-4.8646768558283805E-3</v>
      </c>
      <c r="F281" s="193">
        <v>-2.2233048561839282E-3</v>
      </c>
      <c r="G281" s="193">
        <v>2.7463900452751192E-3</v>
      </c>
      <c r="H281" s="193">
        <v>8.4506586021757847E-3</v>
      </c>
      <c r="N281" s="130">
        <v>1.7632678605224606E-3</v>
      </c>
    </row>
    <row r="282" spans="3:14" x14ac:dyDescent="0.2">
      <c r="C282" s="185">
        <v>42726</v>
      </c>
      <c r="D282" s="193">
        <v>-1.6219924938687302E-2</v>
      </c>
      <c r="E282" s="193">
        <v>-1.5163744228394622E-2</v>
      </c>
      <c r="F282" s="193">
        <v>-9.4627657851619976E-3</v>
      </c>
      <c r="G282" s="193">
        <v>-1.6919600460580917E-2</v>
      </c>
      <c r="H282" s="193">
        <v>-7.3683173281803207E-3</v>
      </c>
      <c r="N282" s="130">
        <v>-1.2935016859143817E-2</v>
      </c>
    </row>
    <row r="283" spans="3:14" x14ac:dyDescent="0.2">
      <c r="C283" s="185">
        <v>42725</v>
      </c>
      <c r="D283" s="193">
        <v>-3.9539310392372393E-3</v>
      </c>
      <c r="E283" s="193">
        <v>-5.6983516783563433E-3</v>
      </c>
      <c r="F283" s="193">
        <v>-4.894113758586123E-3</v>
      </c>
      <c r="G283" s="193">
        <v>6.07489363500588E-3</v>
      </c>
      <c r="H283" s="193">
        <v>-8.3291859375867749E-3</v>
      </c>
      <c r="N283" s="130">
        <v>-3.3423279325265854E-3</v>
      </c>
    </row>
    <row r="284" spans="3:14" x14ac:dyDescent="0.2">
      <c r="C284" s="185">
        <v>42724</v>
      </c>
      <c r="D284" s="193">
        <v>-7.6360294892717055E-3</v>
      </c>
      <c r="E284" s="193">
        <v>-3.4987346860731322E-3</v>
      </c>
      <c r="F284" s="193">
        <v>-1.154836404622778E-2</v>
      </c>
      <c r="G284" s="193">
        <v>-1.2924152037284156E-2</v>
      </c>
      <c r="H284" s="193">
        <v>-1.1944469447027595E-2</v>
      </c>
      <c r="N284" s="130">
        <v>-9.4591838471336301E-3</v>
      </c>
    </row>
    <row r="285" spans="3:14" x14ac:dyDescent="0.2">
      <c r="C285" s="185">
        <v>42723</v>
      </c>
      <c r="D285" s="193">
        <v>-4.7597386105591027E-3</v>
      </c>
      <c r="E285" s="193">
        <v>2.8168539847522742E-4</v>
      </c>
      <c r="F285" s="193">
        <v>1.0445853703381268E-2</v>
      </c>
      <c r="G285" s="193">
        <v>-6.6749471275763636E-4</v>
      </c>
      <c r="H285" s="193">
        <v>-1.01662588015846E-2</v>
      </c>
      <c r="N285" s="130">
        <v>-9.4962617725067667E-4</v>
      </c>
    </row>
    <row r="286" spans="3:14" x14ac:dyDescent="0.2">
      <c r="C286" s="185">
        <v>42720</v>
      </c>
      <c r="D286" s="193">
        <v>1.2987752794222653E-2</v>
      </c>
      <c r="E286" s="193">
        <v>7.4400401320742666E-3</v>
      </c>
      <c r="F286" s="193">
        <v>7.2091407037029338E-3</v>
      </c>
      <c r="G286" s="193">
        <v>5.4339199606216531E-3</v>
      </c>
      <c r="H286" s="193">
        <v>1.1693462081532387E-2</v>
      </c>
      <c r="N286" s="130">
        <v>8.9972486903265973E-3</v>
      </c>
    </row>
    <row r="287" spans="3:14" x14ac:dyDescent="0.2">
      <c r="C287" s="185">
        <v>42719</v>
      </c>
      <c r="D287" s="193">
        <v>-1.2445127269298828E-2</v>
      </c>
      <c r="E287" s="193">
        <v>-2.8122798485729118E-2</v>
      </c>
      <c r="F287" s="193">
        <v>-1.9495983099849991E-2</v>
      </c>
      <c r="G287" s="193">
        <v>-5.340762311492879E-3</v>
      </c>
      <c r="H287" s="193">
        <v>-1.4231760007647122E-2</v>
      </c>
      <c r="N287" s="130">
        <v>-1.5772739823216395E-2</v>
      </c>
    </row>
    <row r="288" spans="3:14" x14ac:dyDescent="0.2">
      <c r="C288" s="185">
        <v>42718</v>
      </c>
      <c r="D288" s="193">
        <v>1.6283618775184631E-2</v>
      </c>
      <c r="E288" s="193">
        <v>9.1294112756656401E-3</v>
      </c>
      <c r="F288" s="193">
        <v>1.1508802859010797E-2</v>
      </c>
      <c r="G288" s="193">
        <v>1.3533054799927677E-2</v>
      </c>
      <c r="H288" s="193">
        <v>6.7289798212577558E-3</v>
      </c>
      <c r="N288" s="130">
        <v>1.150802523512609E-2</v>
      </c>
    </row>
    <row r="289" spans="3:14" x14ac:dyDescent="0.2">
      <c r="C289" s="185">
        <v>42717</v>
      </c>
      <c r="D289" s="193">
        <v>9.6416578408962204E-3</v>
      </c>
      <c r="E289" s="193">
        <v>1.1632563392624841E-2</v>
      </c>
      <c r="F289" s="193">
        <v>6.0424523000376816E-3</v>
      </c>
      <c r="G289" s="193">
        <v>8.0227027632009853E-4</v>
      </c>
      <c r="H289" s="193">
        <v>-6.314992193320503E-3</v>
      </c>
      <c r="N289" s="130">
        <v>4.3914031044886039E-3</v>
      </c>
    </row>
    <row r="290" spans="3:14" x14ac:dyDescent="0.2">
      <c r="C290" s="185">
        <v>42716</v>
      </c>
      <c r="D290" s="193">
        <v>-2.1396762395370115E-2</v>
      </c>
      <c r="E290" s="193">
        <v>-2.6848627450828808E-2</v>
      </c>
      <c r="F290" s="193">
        <v>-1.2454208513617187E-2</v>
      </c>
      <c r="G290" s="193">
        <v>-1.6083175607373188E-2</v>
      </c>
      <c r="H290" s="193">
        <v>-6.7088174308722898E-3</v>
      </c>
      <c r="N290" s="130">
        <v>-1.6535750815802733E-2</v>
      </c>
    </row>
    <row r="291" spans="3:14" x14ac:dyDescent="0.2">
      <c r="C291" s="185">
        <v>42713</v>
      </c>
      <c r="D291" s="193">
        <v>1.9094372835882511E-3</v>
      </c>
      <c r="E291" s="193">
        <v>-1.2548815668961547E-2</v>
      </c>
      <c r="F291" s="193">
        <v>1.3322902396971734E-3</v>
      </c>
      <c r="G291" s="193">
        <v>-1.7205953443591573E-2</v>
      </c>
      <c r="H291" s="193">
        <v>-3.9149502560759117E-3</v>
      </c>
      <c r="N291" s="130">
        <v>-6.0384082440422112E-3</v>
      </c>
    </row>
    <row r="292" spans="3:14" x14ac:dyDescent="0.2">
      <c r="C292" s="185">
        <v>42712</v>
      </c>
      <c r="D292" s="193">
        <v>7.8762174323356634E-3</v>
      </c>
      <c r="E292" s="193">
        <v>-5.9117508198172916E-3</v>
      </c>
      <c r="F292" s="193">
        <v>-7.7763947875867023E-3</v>
      </c>
      <c r="G292" s="193">
        <v>-1.9188145636510306E-2</v>
      </c>
      <c r="H292" s="193">
        <v>-1.0003944821446484E-2</v>
      </c>
      <c r="N292" s="130">
        <v>-6.9385056104701226E-3</v>
      </c>
    </row>
    <row r="293" spans="3:14" x14ac:dyDescent="0.2">
      <c r="C293" s="185">
        <v>42711</v>
      </c>
      <c r="D293" s="193">
        <v>-4.3150612166753619E-3</v>
      </c>
      <c r="E293" s="193">
        <v>-6.6639995316103602E-3</v>
      </c>
      <c r="F293" s="193">
        <v>9.3201182026374143E-3</v>
      </c>
      <c r="G293" s="193">
        <v>-7.5290169901929601E-3</v>
      </c>
      <c r="H293" s="193">
        <v>1.1116107378572957E-3</v>
      </c>
      <c r="N293" s="130">
        <v>-1.5944878855474434E-3</v>
      </c>
    </row>
    <row r="294" spans="3:14" x14ac:dyDescent="0.2">
      <c r="C294" s="185">
        <v>42710</v>
      </c>
      <c r="D294" s="193">
        <v>4.1803120892736365E-3</v>
      </c>
      <c r="E294" s="193">
        <v>3.5451215267913038E-3</v>
      </c>
      <c r="F294" s="193">
        <v>-7.9822424347091199E-3</v>
      </c>
      <c r="G294" s="193">
        <v>4.0912004672192602E-2</v>
      </c>
      <c r="H294" s="193">
        <v>-4.4529111664703665E-3</v>
      </c>
      <c r="N294" s="130">
        <v>7.4214851107521282E-3</v>
      </c>
    </row>
    <row r="295" spans="3:14" x14ac:dyDescent="0.2">
      <c r="C295" s="185">
        <v>42709</v>
      </c>
      <c r="D295" s="193">
        <v>-8.5422884539818576E-3</v>
      </c>
      <c r="E295" s="193">
        <v>2.4038224789233169E-2</v>
      </c>
      <c r="F295" s="193">
        <v>1.4910617692439034E-2</v>
      </c>
      <c r="G295" s="193">
        <v>-1.5080037659620732E-2</v>
      </c>
      <c r="H295" s="193">
        <v>5.8064709916007427E-3</v>
      </c>
      <c r="N295" s="130">
        <v>4.3404717180952615E-3</v>
      </c>
    </row>
    <row r="296" spans="3:14" x14ac:dyDescent="0.2">
      <c r="C296" s="185">
        <v>42706</v>
      </c>
      <c r="D296" s="193">
        <v>1.3940611591446418E-2</v>
      </c>
      <c r="E296" s="193">
        <v>5.7420860520342072E-3</v>
      </c>
      <c r="F296" s="193">
        <v>1.1047324674257493E-2</v>
      </c>
      <c r="G296" s="193">
        <v>4.0369563152961432E-2</v>
      </c>
      <c r="H296" s="193">
        <v>1.6777988377109969E-2</v>
      </c>
      <c r="N296" s="130">
        <v>1.7804086010376731E-2</v>
      </c>
    </row>
    <row r="297" spans="3:14" x14ac:dyDescent="0.2">
      <c r="C297" s="185">
        <v>42705</v>
      </c>
      <c r="D297" s="193">
        <v>-4.8088142499447366E-3</v>
      </c>
      <c r="E297" s="193">
        <v>-4.7079449650636309E-3</v>
      </c>
      <c r="F297" s="193">
        <v>-1.3192597133801229E-2</v>
      </c>
      <c r="G297" s="193">
        <v>6.4330407074209926E-3</v>
      </c>
      <c r="H297" s="193">
        <v>-2.7483320387332146E-3</v>
      </c>
      <c r="N297" s="130">
        <v>-3.7781776604136541E-3</v>
      </c>
    </row>
    <row r="298" spans="3:14" x14ac:dyDescent="0.2">
      <c r="C298" s="185">
        <v>42704</v>
      </c>
      <c r="D298" s="193">
        <v>-2.2563042777508674E-2</v>
      </c>
      <c r="E298" s="193">
        <v>-2.9889472803591256E-2</v>
      </c>
      <c r="F298" s="193">
        <v>-2.7773284902808521E-2</v>
      </c>
      <c r="G298" s="193">
        <v>-1.8443154699760385E-2</v>
      </c>
      <c r="H298" s="193">
        <v>-1.9295010514001839E-2</v>
      </c>
      <c r="N298" s="130">
        <v>-2.3306585557053016E-2</v>
      </c>
    </row>
    <row r="299" spans="3:14" x14ac:dyDescent="0.2">
      <c r="C299" s="185">
        <v>42703</v>
      </c>
      <c r="D299" s="193">
        <v>9.907141807687217E-3</v>
      </c>
      <c r="E299" s="193">
        <v>5.3352453322343622E-3</v>
      </c>
      <c r="F299" s="193">
        <v>1.8781700277692645E-2</v>
      </c>
      <c r="G299" s="193">
        <v>1.5841382529996749E-2</v>
      </c>
      <c r="H299" s="193">
        <v>8.7244401431775254E-3</v>
      </c>
      <c r="N299" s="130">
        <v>1.1799040070303531E-2</v>
      </c>
    </row>
    <row r="300" spans="3:14" x14ac:dyDescent="0.2">
      <c r="C300" s="185">
        <v>42702</v>
      </c>
      <c r="D300" s="193">
        <v>-9.3894289606400051E-3</v>
      </c>
      <c r="E300" s="193">
        <v>-2.5000661764125163E-2</v>
      </c>
      <c r="F300" s="193">
        <v>-6.0986611853540386E-3</v>
      </c>
      <c r="G300" s="193">
        <v>-1.1516066403446141E-2</v>
      </c>
      <c r="H300" s="193">
        <v>-1.2103268132474497E-2</v>
      </c>
      <c r="N300" s="130">
        <v>-1.2719329984363006E-2</v>
      </c>
    </row>
    <row r="301" spans="3:14" x14ac:dyDescent="0.2">
      <c r="C301" s="185">
        <v>42699</v>
      </c>
      <c r="D301" s="193">
        <v>1.6927133350399491E-2</v>
      </c>
      <c r="E301" s="193">
        <v>1.222553637497527E-2</v>
      </c>
      <c r="F301" s="193">
        <v>1.4055076321652918E-2</v>
      </c>
      <c r="G301" s="193">
        <v>9.5231750193546637E-3</v>
      </c>
      <c r="H301" s="193">
        <v>2.1294658856296077E-2</v>
      </c>
      <c r="N301" s="130">
        <v>1.49235537803519E-2</v>
      </c>
    </row>
    <row r="302" spans="3:14" x14ac:dyDescent="0.2">
      <c r="C302" s="185">
        <v>42697</v>
      </c>
      <c r="D302" s="193">
        <v>5.8760133450335636E-3</v>
      </c>
      <c r="E302" s="193">
        <v>4.3311110108116436E-3</v>
      </c>
      <c r="F302" s="193">
        <v>-8.624227126565972E-4</v>
      </c>
      <c r="G302" s="193">
        <v>8.0179040117665558E-3</v>
      </c>
      <c r="H302" s="193">
        <v>1.0020445275450516E-2</v>
      </c>
      <c r="N302" s="130">
        <v>5.4985430806239266E-3</v>
      </c>
    </row>
    <row r="303" spans="3:14" x14ac:dyDescent="0.2">
      <c r="C303" s="185">
        <v>42696</v>
      </c>
      <c r="D303" s="193">
        <v>-9.6866105635259412E-3</v>
      </c>
      <c r="E303" s="193">
        <v>-3.5026878309046155E-3</v>
      </c>
      <c r="F303" s="193">
        <v>-6.049905168157654E-3</v>
      </c>
      <c r="G303" s="193">
        <v>-9.6348183295867865E-3</v>
      </c>
      <c r="H303" s="193">
        <v>-8.8618698060236728E-3</v>
      </c>
      <c r="N303" s="130">
        <v>-7.5158639468083672E-3</v>
      </c>
    </row>
    <row r="304" spans="3:14" x14ac:dyDescent="0.2">
      <c r="C304" s="185">
        <v>42695</v>
      </c>
      <c r="D304" s="193">
        <v>1.6535215915672825E-2</v>
      </c>
      <c r="E304" s="193">
        <v>2.7240718989621906E-2</v>
      </c>
      <c r="F304" s="193">
        <v>9.8908315344957542E-3</v>
      </c>
      <c r="G304" s="193">
        <v>2.5064735325222604E-2</v>
      </c>
      <c r="H304" s="193">
        <v>9.2503879032916122E-3</v>
      </c>
      <c r="N304" s="130">
        <v>1.7780505583030203E-2</v>
      </c>
    </row>
    <row r="305" spans="3:14" x14ac:dyDescent="0.2">
      <c r="C305" s="185">
        <v>42692</v>
      </c>
      <c r="D305" s="193">
        <v>-7.4740904463091876E-3</v>
      </c>
      <c r="E305" s="193">
        <v>-3.5157767448306758E-3</v>
      </c>
      <c r="F305" s="193">
        <v>-1.326805634273891E-2</v>
      </c>
      <c r="G305" s="193">
        <v>-6.9107239954319171E-3</v>
      </c>
      <c r="H305" s="193">
        <v>-2.143865840635387E-2</v>
      </c>
      <c r="N305" s="130">
        <v>-1.0446727985659645E-2</v>
      </c>
    </row>
    <row r="306" spans="3:14" x14ac:dyDescent="0.2">
      <c r="C306" s="185">
        <v>42691</v>
      </c>
      <c r="D306" s="193">
        <v>-9.0725334361068993E-5</v>
      </c>
      <c r="E306" s="193">
        <v>1.3461208577917671E-2</v>
      </c>
      <c r="F306" s="193">
        <v>1.6733499960534092E-2</v>
      </c>
      <c r="G306" s="193">
        <v>-1.1169533759208042E-3</v>
      </c>
      <c r="H306" s="193">
        <v>-1.1702860594488577E-3</v>
      </c>
      <c r="N306" s="130">
        <v>5.6099710305556926E-3</v>
      </c>
    </row>
    <row r="307" spans="3:14" x14ac:dyDescent="0.2">
      <c r="C307" s="185">
        <v>42690</v>
      </c>
      <c r="D307" s="193">
        <v>3.3108482919259642E-2</v>
      </c>
      <c r="E307" s="193">
        <v>1.0938825558617565E-2</v>
      </c>
      <c r="F307" s="193">
        <v>1.9738170350161427E-2</v>
      </c>
      <c r="G307" s="193">
        <v>2.0563129094432465E-2</v>
      </c>
      <c r="H307" s="193">
        <v>1.4197749131431576E-3</v>
      </c>
      <c r="N307" s="130">
        <v>1.7358517468658706E-2</v>
      </c>
    </row>
    <row r="308" spans="3:14" x14ac:dyDescent="0.2">
      <c r="C308" s="185">
        <v>42689</v>
      </c>
      <c r="D308" s="193">
        <v>-1.6450497545966246E-2</v>
      </c>
      <c r="E308" s="193">
        <v>3.4528277112406353E-3</v>
      </c>
      <c r="F308" s="193">
        <v>-1.0052636442806354E-2</v>
      </c>
      <c r="G308" s="193">
        <v>-2.7756989448406117E-2</v>
      </c>
      <c r="H308" s="193">
        <v>-2.2165214633922223E-2</v>
      </c>
      <c r="N308" s="130">
        <v>-1.4431216816872088E-2</v>
      </c>
    </row>
    <row r="309" spans="3:14" x14ac:dyDescent="0.2">
      <c r="C309" s="185">
        <v>42688</v>
      </c>
      <c r="D309" s="193">
        <v>-2.961782224243634E-2</v>
      </c>
      <c r="E309" s="193">
        <v>-3.1565215339754635E-2</v>
      </c>
      <c r="F309" s="193">
        <v>-1.9579123064334424E-2</v>
      </c>
      <c r="G309" s="193">
        <v>-1.648473084099928E-2</v>
      </c>
      <c r="H309" s="193">
        <v>-1.1176268018254823E-2</v>
      </c>
      <c r="N309" s="130">
        <v>-2.1421618210122166E-2</v>
      </c>
    </row>
    <row r="310" spans="3:14" x14ac:dyDescent="0.2">
      <c r="C310" s="185">
        <v>42685</v>
      </c>
      <c r="D310" s="193">
        <v>9.6958129760143976E-3</v>
      </c>
      <c r="E310" s="193">
        <v>-7.7390918623385357E-4</v>
      </c>
      <c r="F310" s="193">
        <v>9.212453503264266E-3</v>
      </c>
      <c r="G310" s="193">
        <v>-1.7845151720964089E-3</v>
      </c>
      <c r="H310" s="193">
        <v>1.1221479329854095E-2</v>
      </c>
      <c r="N310" s="130">
        <v>5.5452262091850221E-3</v>
      </c>
    </row>
    <row r="311" spans="3:14" x14ac:dyDescent="0.2">
      <c r="C311" s="185">
        <v>42684</v>
      </c>
      <c r="D311" s="193">
        <v>1.1801308188437052E-2</v>
      </c>
      <c r="E311" s="193">
        <v>1.0971159432260939E-3</v>
      </c>
      <c r="F311" s="193">
        <v>1.5331029487976124E-2</v>
      </c>
      <c r="G311" s="193">
        <v>-1.6934622981544092E-2</v>
      </c>
      <c r="H311" s="193">
        <v>4.8905480942769194E-3</v>
      </c>
      <c r="N311" s="130">
        <v>3.3057154082458146E-3</v>
      </c>
    </row>
    <row r="312" spans="3:14" x14ac:dyDescent="0.2">
      <c r="C312" s="185">
        <v>42683</v>
      </c>
      <c r="D312" s="193">
        <v>5.3862964705805297E-4</v>
      </c>
      <c r="E312" s="193">
        <v>-1.8191207310649164E-2</v>
      </c>
      <c r="F312" s="193">
        <v>-2.8131263816116698E-3</v>
      </c>
      <c r="G312" s="193">
        <v>-1.5282020654062861E-2</v>
      </c>
      <c r="H312" s="193">
        <v>-1.548797722586681E-2</v>
      </c>
      <c r="N312" s="130">
        <v>-1.016632860626005E-2</v>
      </c>
    </row>
    <row r="313" spans="3:14" x14ac:dyDescent="0.2">
      <c r="C313" s="185">
        <v>42682</v>
      </c>
      <c r="D313" s="193">
        <v>7.9335863649750097E-3</v>
      </c>
      <c r="E313" s="193">
        <v>5.6499967546901914E-3</v>
      </c>
      <c r="F313" s="193">
        <v>2.8909275163909835E-3</v>
      </c>
      <c r="G313" s="193">
        <v>1.3536982253625204E-4</v>
      </c>
      <c r="H313" s="193">
        <v>1.2407573281646126E-2</v>
      </c>
      <c r="N313" s="130">
        <v>5.8292969132392129E-3</v>
      </c>
    </row>
    <row r="314" spans="3:14" x14ac:dyDescent="0.2">
      <c r="C314" s="185">
        <v>42681</v>
      </c>
      <c r="D314" s="193">
        <v>-8.0990012558644891E-3</v>
      </c>
      <c r="E314" s="193">
        <v>1.6389826767350478E-2</v>
      </c>
      <c r="F314" s="193">
        <v>6.2893721577723608E-3</v>
      </c>
      <c r="G314" s="193">
        <v>-1.7395618867765731E-3</v>
      </c>
      <c r="H314" s="193">
        <v>-5.1751755950860219E-3</v>
      </c>
      <c r="N314" s="130">
        <v>1.5735837390463225E-3</v>
      </c>
    </row>
    <row r="315" spans="3:14" x14ac:dyDescent="0.2">
      <c r="C315" s="185">
        <v>42678</v>
      </c>
      <c r="D315" s="193">
        <v>9.002671447860159E-3</v>
      </c>
      <c r="E315" s="193">
        <v>2.3157180523115618E-3</v>
      </c>
      <c r="F315" s="193">
        <v>9.5773236648508103E-3</v>
      </c>
      <c r="G315" s="193">
        <v>1.7156701904338375E-2</v>
      </c>
      <c r="H315" s="193">
        <v>3.4996977843245944E-4</v>
      </c>
      <c r="N315" s="130">
        <v>7.7279612434373634E-3</v>
      </c>
    </row>
    <row r="316" spans="3:14" x14ac:dyDescent="0.2">
      <c r="C316" s="185">
        <v>42677</v>
      </c>
      <c r="D316" s="193">
        <v>3.1889276248287688E-3</v>
      </c>
      <c r="E316" s="193">
        <v>1.5883632164781145E-2</v>
      </c>
      <c r="F316" s="193">
        <v>1.0256605670422235E-2</v>
      </c>
      <c r="G316" s="193">
        <v>1.2329168371738773E-2</v>
      </c>
      <c r="H316" s="193">
        <v>1.2350056573441598E-2</v>
      </c>
      <c r="N316" s="130">
        <v>1.0869193905034727E-2</v>
      </c>
    </row>
    <row r="317" spans="3:14" x14ac:dyDescent="0.2">
      <c r="C317" s="185">
        <v>42676</v>
      </c>
      <c r="D317" s="193">
        <v>8.9780839953368177E-3</v>
      </c>
      <c r="E317" s="193">
        <v>-1.7516749535532256E-2</v>
      </c>
      <c r="F317" s="193">
        <v>1.8749451762313479E-3</v>
      </c>
      <c r="G317" s="193">
        <v>2.650875760924756E-4</v>
      </c>
      <c r="H317" s="193">
        <v>6.8143314726892669E-3</v>
      </c>
      <c r="N317" s="130">
        <v>1.2674265364697184E-4</v>
      </c>
    </row>
    <row r="318" spans="3:14" x14ac:dyDescent="0.2">
      <c r="C318" s="185">
        <v>42675</v>
      </c>
      <c r="D318" s="193">
        <v>-1.8362241500472703E-2</v>
      </c>
      <c r="E318" s="193">
        <v>-5.7411326683350153E-3</v>
      </c>
      <c r="F318" s="193">
        <v>-2.1465013116798663E-3</v>
      </c>
      <c r="G318" s="193">
        <v>-1.2794678109494651E-2</v>
      </c>
      <c r="H318" s="193">
        <v>4.3393509792608579E-4</v>
      </c>
      <c r="N318" s="130">
        <v>-7.6685421422198422E-3</v>
      </c>
    </row>
    <row r="319" spans="3:14" x14ac:dyDescent="0.2">
      <c r="C319" s="185">
        <v>42674</v>
      </c>
      <c r="D319" s="193">
        <v>9.5053225149467884E-3</v>
      </c>
      <c r="E319" s="193">
        <v>2.8329656988848519E-2</v>
      </c>
      <c r="F319" s="193">
        <v>1.1924184142984693E-2</v>
      </c>
      <c r="G319" s="193">
        <v>-2.4329025921962484E-3</v>
      </c>
      <c r="H319" s="193">
        <v>1.0628703491722175E-2</v>
      </c>
      <c r="N319" s="130">
        <v>1.1707280735725125E-2</v>
      </c>
    </row>
    <row r="320" spans="3:14" x14ac:dyDescent="0.2">
      <c r="C320" s="185">
        <v>42671</v>
      </c>
      <c r="D320" s="193">
        <v>-1.5089544340591893E-3</v>
      </c>
      <c r="E320" s="193">
        <v>-4.7585616803350196E-2</v>
      </c>
      <c r="F320" s="193">
        <v>1.3175899203723058E-3</v>
      </c>
      <c r="G320" s="193">
        <v>5.9422681278614659E-3</v>
      </c>
      <c r="H320" s="193">
        <v>8.1500997391822805E-3</v>
      </c>
      <c r="N320" s="130">
        <v>-6.5034332049610354E-3</v>
      </c>
    </row>
    <row r="321" spans="3:14" x14ac:dyDescent="0.2">
      <c r="C321" s="185">
        <v>42670</v>
      </c>
      <c r="D321" s="193">
        <v>-1.8927139866651146E-2</v>
      </c>
      <c r="E321" s="193">
        <v>-1.4433363883814009E-2</v>
      </c>
      <c r="F321" s="193">
        <v>-1.8057647033075608E-2</v>
      </c>
      <c r="G321" s="193">
        <v>-1.3223463331896286E-2</v>
      </c>
      <c r="H321" s="193">
        <v>-1.8704062230318692E-2</v>
      </c>
      <c r="N321" s="130">
        <v>-1.6528215477909163E-2</v>
      </c>
    </row>
    <row r="322" spans="3:14" x14ac:dyDescent="0.2">
      <c r="C322" s="185">
        <v>42669</v>
      </c>
      <c r="D322" s="193">
        <v>-5.471167197985567E-3</v>
      </c>
      <c r="E322" s="193">
        <v>2.0909908633713176E-3</v>
      </c>
      <c r="F322" s="193">
        <v>1.1360079053361807E-2</v>
      </c>
      <c r="G322" s="193">
        <v>2.0909794716538616E-2</v>
      </c>
      <c r="H322" s="193">
        <v>2.2212429813171678E-2</v>
      </c>
      <c r="N322" s="130">
        <v>1.0330539887069076E-2</v>
      </c>
    </row>
    <row r="323" spans="3:14" x14ac:dyDescent="0.2">
      <c r="C323" s="185">
        <v>42668</v>
      </c>
      <c r="D323" s="193">
        <v>-1.2099769965041715E-3</v>
      </c>
      <c r="E323" s="193">
        <v>-9.7751318296246288E-3</v>
      </c>
      <c r="F323" s="193">
        <v>-6.4607844156909155E-3</v>
      </c>
      <c r="G323" s="193">
        <v>-1.2757653487257973E-2</v>
      </c>
      <c r="H323" s="193">
        <v>2.725956754517312E-2</v>
      </c>
      <c r="N323" s="130">
        <v>-4.8376501872091169E-4</v>
      </c>
    </row>
    <row r="324" spans="3:14" x14ac:dyDescent="0.2">
      <c r="C324" s="185">
        <v>42667</v>
      </c>
      <c r="D324" s="193">
        <v>6.5906691709376993E-3</v>
      </c>
      <c r="E324" s="193">
        <v>2.0679596551075062E-2</v>
      </c>
      <c r="F324" s="193">
        <v>1.9838025927003244E-2</v>
      </c>
      <c r="G324" s="193">
        <v>-3.7082746980878537E-3</v>
      </c>
      <c r="H324" s="193">
        <v>-5.1048887203280421E-3</v>
      </c>
      <c r="N324" s="130">
        <v>7.7500310379892707E-3</v>
      </c>
    </row>
    <row r="325" spans="3:14" x14ac:dyDescent="0.2">
      <c r="C325" s="185">
        <v>42664</v>
      </c>
      <c r="D325" s="193">
        <v>-6.0052813352010652E-3</v>
      </c>
      <c r="E325" s="193">
        <v>8.574828628468506E-3</v>
      </c>
      <c r="F325" s="193">
        <v>3.9166310492159365E-2</v>
      </c>
      <c r="G325" s="193">
        <v>3.1022744926558043E-2</v>
      </c>
      <c r="H325" s="193">
        <v>-9.1574417003872088E-3</v>
      </c>
      <c r="N325" s="130">
        <v>1.2992232012723218E-2</v>
      </c>
    </row>
    <row r="326" spans="3:14" x14ac:dyDescent="0.2">
      <c r="C326" s="185">
        <v>42663</v>
      </c>
      <c r="D326" s="193">
        <v>-1.374751941929831E-3</v>
      </c>
      <c r="E326" s="193">
        <v>-9.916551211104848E-3</v>
      </c>
      <c r="F326" s="193">
        <v>-5.7413851031017909E-3</v>
      </c>
      <c r="G326" s="193">
        <v>1.1208402196398589E-2</v>
      </c>
      <c r="H326" s="193">
        <v>-8.0193453392993514E-3</v>
      </c>
      <c r="N326" s="130">
        <v>-2.7364222180638895E-3</v>
      </c>
    </row>
    <row r="327" spans="3:14" x14ac:dyDescent="0.2">
      <c r="C327" s="185">
        <v>42662</v>
      </c>
      <c r="D327" s="193">
        <v>-7.5584736080826029E-3</v>
      </c>
      <c r="E327" s="193">
        <v>-4.5255675336336367E-3</v>
      </c>
      <c r="F327" s="193">
        <v>-6.8315511100296485E-3</v>
      </c>
      <c r="G327" s="193">
        <v>2.1023230614245648E-2</v>
      </c>
      <c r="H327" s="193">
        <v>-1.8972290346246184E-2</v>
      </c>
      <c r="N327" s="130">
        <v>-3.2802531175236435E-3</v>
      </c>
    </row>
    <row r="328" spans="3:14" x14ac:dyDescent="0.2">
      <c r="C328" s="185">
        <v>42661</v>
      </c>
      <c r="D328" s="193">
        <v>-8.236197767120117E-4</v>
      </c>
      <c r="E328" s="193">
        <v>5.6217582032089767E-3</v>
      </c>
      <c r="F328" s="193">
        <v>7.5171034164642474E-3</v>
      </c>
      <c r="G328" s="193">
        <v>0.17404600181714394</v>
      </c>
      <c r="H328" s="193">
        <v>-4.4789957299068567E-3</v>
      </c>
      <c r="N328" s="130">
        <v>3.9600213764204611E-2</v>
      </c>
    </row>
    <row r="329" spans="3:14" x14ac:dyDescent="0.2">
      <c r="C329" s="185">
        <v>42660</v>
      </c>
      <c r="D329" s="193">
        <v>2.3926264863647594E-3</v>
      </c>
      <c r="E329" s="193">
        <v>-9.1650426556205023E-3</v>
      </c>
      <c r="F329" s="193">
        <v>-4.1625571881189914E-4</v>
      </c>
      <c r="G329" s="193">
        <v>-1.3522025671279104E-2</v>
      </c>
      <c r="H329" s="193">
        <v>-3.7352429272986217E-3</v>
      </c>
      <c r="N329" s="130">
        <v>-4.8606278024389948E-3</v>
      </c>
    </row>
    <row r="330" spans="3:14" x14ac:dyDescent="0.2">
      <c r="C330" s="185">
        <v>42657</v>
      </c>
      <c r="D330" s="193">
        <v>-1.7225806544003601E-3</v>
      </c>
      <c r="E330" s="193">
        <v>-1.4913764113628112E-2</v>
      </c>
      <c r="F330" s="193">
        <v>1.482341915109389E-3</v>
      </c>
      <c r="G330" s="193">
        <v>5.032124920506786E-3</v>
      </c>
      <c r="H330" s="193">
        <v>-5.1126782513275949E-3</v>
      </c>
      <c r="N330" s="130">
        <v>-3.0191169802796045E-3</v>
      </c>
    </row>
    <row r="331" spans="3:14" x14ac:dyDescent="0.2">
      <c r="C331" s="185">
        <v>42656</v>
      </c>
      <c r="D331" s="193">
        <v>-1.1287262457611177E-3</v>
      </c>
      <c r="E331" s="193">
        <v>-3.8395660755241368E-3</v>
      </c>
      <c r="F331" s="193">
        <v>-1.3884101464857045E-3</v>
      </c>
      <c r="G331" s="193">
        <v>9.2538178925284948E-3</v>
      </c>
      <c r="H331" s="193">
        <v>-1.7887801914438725E-3</v>
      </c>
      <c r="N331" s="130">
        <v>2.3236899489118272E-4</v>
      </c>
    </row>
    <row r="332" spans="3:14" x14ac:dyDescent="0.2">
      <c r="C332" s="185">
        <v>42655</v>
      </c>
      <c r="D332" s="193">
        <v>2.3221840123380508E-2</v>
      </c>
      <c r="E332" s="193">
        <v>1.8030728390477282E-2</v>
      </c>
      <c r="F332" s="193">
        <v>1.2919403789516837E-2</v>
      </c>
      <c r="G332" s="193">
        <v>3.4240154534535168E-3</v>
      </c>
      <c r="H332" s="193">
        <v>1.4657864649851797E-2</v>
      </c>
      <c r="N332" s="130">
        <v>1.4577350316183218E-2</v>
      </c>
    </row>
    <row r="333" spans="3:14" x14ac:dyDescent="0.2">
      <c r="C333" s="185">
        <v>42654</v>
      </c>
      <c r="D333" s="193">
        <v>-4.62829998763777E-3</v>
      </c>
      <c r="E333" s="193">
        <v>-1.9585899690217637E-2</v>
      </c>
      <c r="F333" s="193">
        <v>-2.1533629248452014E-2</v>
      </c>
      <c r="G333" s="193">
        <v>-3.3655091744712047E-2</v>
      </c>
      <c r="H333" s="193">
        <v>-1.2635864711982308E-2</v>
      </c>
      <c r="N333" s="130">
        <v>-1.8193562125794479E-2</v>
      </c>
    </row>
    <row r="334" spans="3:14" x14ac:dyDescent="0.2">
      <c r="C334" s="185">
        <v>42653</v>
      </c>
      <c r="D334" s="193">
        <v>6.0415264375838669E-3</v>
      </c>
      <c r="E334" s="193">
        <v>-8.5425762017985688E-3</v>
      </c>
      <c r="F334" s="193">
        <v>-7.1113831397531463E-3</v>
      </c>
      <c r="G334" s="193">
        <v>-2.5571881259911278E-2</v>
      </c>
      <c r="H334" s="193">
        <v>-2.1754332597992917E-2</v>
      </c>
      <c r="N334" s="130">
        <v>-1.1259927912664908E-2</v>
      </c>
    </row>
    <row r="335" spans="3:14" x14ac:dyDescent="0.2">
      <c r="C335" s="185">
        <v>42650</v>
      </c>
      <c r="D335" s="193">
        <v>-1.0953889270424226E-2</v>
      </c>
      <c r="E335" s="193">
        <v>-1.5098354120901233E-2</v>
      </c>
      <c r="F335" s="193">
        <v>-1.1406770266501819E-2</v>
      </c>
      <c r="G335" s="193">
        <v>-1.4827537045125358E-2</v>
      </c>
      <c r="H335" s="193">
        <v>-3.7411953268854897E-3</v>
      </c>
      <c r="N335" s="130">
        <v>-1.1134675052151533E-2</v>
      </c>
    </row>
    <row r="336" spans="3:14" x14ac:dyDescent="0.2">
      <c r="C336" s="185">
        <v>42649</v>
      </c>
      <c r="D336" s="193">
        <v>-6.8166443629038643E-3</v>
      </c>
      <c r="E336" s="193">
        <v>-1.7422336408984201E-2</v>
      </c>
      <c r="F336" s="193">
        <v>-1.2486130454856163E-2</v>
      </c>
      <c r="G336" s="193">
        <v>-2.5669827156309062E-2</v>
      </c>
      <c r="H336" s="193">
        <v>-1.0063696806772847E-2</v>
      </c>
      <c r="N336" s="130">
        <v>-1.4365959303124882E-2</v>
      </c>
    </row>
    <row r="337" spans="3:14" x14ac:dyDescent="0.2">
      <c r="C337" s="185">
        <v>42648</v>
      </c>
      <c r="D337" s="193">
        <v>-5.2542580199594234E-3</v>
      </c>
      <c r="E337" s="193">
        <v>6.6127843207996629E-3</v>
      </c>
      <c r="F337" s="193">
        <v>1.2671190457423753E-3</v>
      </c>
      <c r="G337" s="193">
        <v>3.20798130445763E-2</v>
      </c>
      <c r="H337" s="193">
        <v>-5.3245171360820623E-5</v>
      </c>
      <c r="N337" s="130">
        <v>7.0417627778473499E-3</v>
      </c>
    </row>
    <row r="338" spans="3:14" x14ac:dyDescent="0.2">
      <c r="C338" s="185">
        <v>42647</v>
      </c>
      <c r="D338" s="193">
        <v>2.7064937973123701E-3</v>
      </c>
      <c r="E338" s="193">
        <v>-4.7942797347536566E-3</v>
      </c>
      <c r="F338" s="193">
        <v>-4.690051616411642E-3</v>
      </c>
      <c r="G338" s="193">
        <v>-4.3800045073820581E-3</v>
      </c>
      <c r="H338" s="193">
        <v>-5.0531571785320363E-3</v>
      </c>
      <c r="N338" s="130">
        <v>-3.2325108189265837E-3</v>
      </c>
    </row>
    <row r="339" spans="3:14" x14ac:dyDescent="0.2">
      <c r="C339" s="185">
        <v>42646</v>
      </c>
      <c r="D339" s="193">
        <v>-2.3804516312244711E-2</v>
      </c>
      <c r="E339" s="193">
        <v>-1.9786228849071479E-2</v>
      </c>
      <c r="F339" s="193">
        <v>-2.2235131634229556E-2</v>
      </c>
      <c r="G339" s="193">
        <v>2.1460958370289961E-2</v>
      </c>
      <c r="H339" s="193">
        <v>-3.1324445535077787E-2</v>
      </c>
      <c r="N339" s="130">
        <v>-1.4850191961738923E-2</v>
      </c>
    </row>
    <row r="340" spans="3:14" x14ac:dyDescent="0.2">
      <c r="C340" s="185">
        <v>42643</v>
      </c>
      <c r="D340" s="193">
        <v>7.0025176869429424E-3</v>
      </c>
      <c r="E340" s="193">
        <v>9.1910509247485426E-3</v>
      </c>
      <c r="F340" s="193">
        <v>2.7553512756150755E-3</v>
      </c>
      <c r="G340" s="193">
        <v>1.8538101749219594E-2</v>
      </c>
      <c r="H340" s="193">
        <v>1.6358080396896433E-2</v>
      </c>
      <c r="N340" s="130">
        <v>1.0844653428867378E-2</v>
      </c>
    </row>
    <row r="341" spans="3:14" x14ac:dyDescent="0.2">
      <c r="C341" s="185">
        <v>42642</v>
      </c>
      <c r="D341" s="193">
        <v>-2.1832977615275282E-2</v>
      </c>
      <c r="E341" s="193">
        <v>-5.779989242885814E-3</v>
      </c>
      <c r="F341" s="193">
        <v>-1.709378394655198E-2</v>
      </c>
      <c r="G341" s="193">
        <v>-1.4522298704724813E-2</v>
      </c>
      <c r="H341" s="193">
        <v>-2.0022629275591727E-2</v>
      </c>
      <c r="N341" s="130">
        <v>-1.5709812204363627E-2</v>
      </c>
    </row>
    <row r="342" spans="3:14" x14ac:dyDescent="0.2">
      <c r="C342" s="185">
        <v>42641</v>
      </c>
      <c r="D342" s="193">
        <v>-2.1510593683244624E-3</v>
      </c>
      <c r="E342" s="193">
        <v>5.6064266125349189E-3</v>
      </c>
      <c r="F342" s="193">
        <v>-8.3473031766679931E-3</v>
      </c>
      <c r="G342" s="193">
        <v>-5.5118569146038448E-3</v>
      </c>
      <c r="H342" s="193">
        <v>2.6454907178963408E-3</v>
      </c>
      <c r="N342" s="130">
        <v>-1.537367605185536E-3</v>
      </c>
    </row>
    <row r="343" spans="3:14" x14ac:dyDescent="0.2">
      <c r="C343" s="185">
        <v>42640</v>
      </c>
      <c r="D343" s="193">
        <v>2.787301853193592E-3</v>
      </c>
      <c r="E343" s="193">
        <v>2.1916600725657875E-2</v>
      </c>
      <c r="F343" s="193">
        <v>1.9213696707922775E-2</v>
      </c>
      <c r="G343" s="193">
        <v>2.7126446768301934E-2</v>
      </c>
      <c r="H343" s="193">
        <v>6.7173173205961776E-3</v>
      </c>
      <c r="N343" s="130">
        <v>1.57173677386854E-2</v>
      </c>
    </row>
    <row r="344" spans="3:14" x14ac:dyDescent="0.2">
      <c r="C344" s="185">
        <v>42639</v>
      </c>
      <c r="D344" s="193">
        <v>-1.0714232496931092E-3</v>
      </c>
      <c r="E344" s="193">
        <v>-1.0791065953311583E-2</v>
      </c>
      <c r="F344" s="193">
        <v>-1.1849923490028346E-2</v>
      </c>
      <c r="G344" s="193">
        <v>-1.7067171917121642E-2</v>
      </c>
      <c r="H344" s="193">
        <v>-1.5537792334732285E-3</v>
      </c>
      <c r="N344" s="130">
        <v>-8.4117631884540623E-3</v>
      </c>
    </row>
    <row r="345" spans="3:14" x14ac:dyDescent="0.2">
      <c r="C345" s="185">
        <v>42636</v>
      </c>
      <c r="D345" s="193">
        <v>-1.8908183155161684E-2</v>
      </c>
      <c r="E345" s="193">
        <v>-7.9984003717074067E-4</v>
      </c>
      <c r="F345" s="193">
        <v>-8.8718749420640067E-3</v>
      </c>
      <c r="G345" s="193">
        <v>-9.5660097392301574E-4</v>
      </c>
      <c r="H345" s="193">
        <v>-1.6022010656278587E-2</v>
      </c>
      <c r="N345" s="130">
        <v>-9.0426371272573705E-3</v>
      </c>
    </row>
    <row r="346" spans="3:14" x14ac:dyDescent="0.2">
      <c r="C346" s="185">
        <v>42635</v>
      </c>
      <c r="D346" s="193">
        <v>8.8269171391646088E-3</v>
      </c>
      <c r="E346" s="193">
        <v>1.8213520048319692E-2</v>
      </c>
      <c r="F346" s="193">
        <v>4.8614153497581717E-4</v>
      </c>
      <c r="G346" s="193">
        <v>9.4106382840250229E-3</v>
      </c>
      <c r="H346" s="193">
        <v>1.2910153616185627E-2</v>
      </c>
      <c r="N346" s="130">
        <v>1.0036310757079711E-2</v>
      </c>
    </row>
    <row r="347" spans="3:14" x14ac:dyDescent="0.2">
      <c r="C347" s="185">
        <v>42634</v>
      </c>
      <c r="D347" s="193">
        <v>-9.4350967092104443E-3</v>
      </c>
      <c r="E347" s="193">
        <v>2.8689324416343413E-3</v>
      </c>
      <c r="F347" s="193">
        <v>7.325165288376902E-3</v>
      </c>
      <c r="G347" s="193">
        <v>-4.4161285354257451E-2</v>
      </c>
      <c r="H347" s="193">
        <v>-1.810352031773628E-2</v>
      </c>
      <c r="N347" s="130">
        <v>-1.2061324574928438E-2</v>
      </c>
    </row>
    <row r="348" spans="3:14" x14ac:dyDescent="0.2">
      <c r="C348" s="185">
        <v>42633</v>
      </c>
      <c r="D348" s="193">
        <v>-1.0507672522104387E-3</v>
      </c>
      <c r="E348" s="193">
        <v>5.6210931221550003E-3</v>
      </c>
      <c r="F348" s="193">
        <v>-3.0729879628943226E-3</v>
      </c>
      <c r="G348" s="193">
        <v>9.7295634013423097E-4</v>
      </c>
      <c r="H348" s="193">
        <v>1.4107072090097257E-3</v>
      </c>
      <c r="N348" s="130">
        <v>7.8071341829519009E-4</v>
      </c>
    </row>
    <row r="349" spans="3:14" x14ac:dyDescent="0.2">
      <c r="C349" s="185">
        <v>42632</v>
      </c>
      <c r="D349" s="193">
        <v>-1.845429834656136E-2</v>
      </c>
      <c r="E349" s="193">
        <v>-1.1128105562462057E-2</v>
      </c>
      <c r="F349" s="193">
        <v>-1.2330556571374567E-2</v>
      </c>
      <c r="G349" s="193">
        <v>-2.1102554086644222E-2</v>
      </c>
      <c r="H349" s="193">
        <v>-3.0974852548285975E-3</v>
      </c>
      <c r="N349" s="130">
        <v>-1.3116094122815801E-2</v>
      </c>
    </row>
    <row r="350" spans="3:14" x14ac:dyDescent="0.2">
      <c r="C350" s="185">
        <v>42629</v>
      </c>
      <c r="D350" s="193">
        <v>-1.7150262947871493E-2</v>
      </c>
      <c r="E350" s="193">
        <v>-1.032231432019764E-4</v>
      </c>
      <c r="F350" s="193">
        <v>-1.0461394027715889E-2</v>
      </c>
      <c r="G350" s="193">
        <v>1.0236594551929561E-2</v>
      </c>
      <c r="H350" s="193">
        <v>-1.1623854384499184E-2</v>
      </c>
      <c r="N350" s="130">
        <v>-5.756301355969537E-3</v>
      </c>
    </row>
    <row r="351" spans="3:14" x14ac:dyDescent="0.2">
      <c r="C351" s="185">
        <v>42628</v>
      </c>
      <c r="D351" s="193">
        <v>2.7072350214745782E-2</v>
      </c>
      <c r="E351" s="193">
        <v>4.8752938314986479E-3</v>
      </c>
      <c r="F351" s="193">
        <v>1.0034368303605344E-2</v>
      </c>
      <c r="G351" s="193">
        <v>-2.9650166408554217E-3</v>
      </c>
      <c r="H351" s="193">
        <v>5.6344560558704033E-3</v>
      </c>
      <c r="N351" s="130">
        <v>9.0207897352755119E-3</v>
      </c>
    </row>
    <row r="352" spans="3:14" x14ac:dyDescent="0.2">
      <c r="C352" s="185">
        <v>42627</v>
      </c>
      <c r="D352" s="193">
        <v>3.4195688873511654E-2</v>
      </c>
      <c r="E352" s="193">
        <v>-4.7428102596440132E-4</v>
      </c>
      <c r="F352" s="193">
        <v>-5.367310392982997E-3</v>
      </c>
      <c r="G352" s="193">
        <v>8.9494546378460892E-3</v>
      </c>
      <c r="H352" s="193">
        <v>-1.0388361030214811E-3</v>
      </c>
      <c r="N352" s="130">
        <v>7.3822613167394933E-3</v>
      </c>
    </row>
    <row r="353" spans="3:14" x14ac:dyDescent="0.2">
      <c r="C353" s="185">
        <v>42626</v>
      </c>
      <c r="D353" s="193">
        <v>2.4824364509261974E-2</v>
      </c>
      <c r="E353" s="193">
        <v>-1.237881520999309E-2</v>
      </c>
      <c r="F353" s="193">
        <v>-7.8581801197649577E-3</v>
      </c>
      <c r="G353" s="193">
        <v>-2.904122250651894E-2</v>
      </c>
      <c r="H353" s="193">
        <v>-1.2392687810279159E-2</v>
      </c>
      <c r="N353" s="130">
        <v>-7.1869274367730423E-3</v>
      </c>
    </row>
    <row r="354" spans="3:14" x14ac:dyDescent="0.2">
      <c r="C354" s="185">
        <v>42625</v>
      </c>
      <c r="D354" s="193">
        <v>2.5032753078017368E-2</v>
      </c>
      <c r="E354" s="193">
        <v>1.7702026367001876E-2</v>
      </c>
      <c r="F354" s="193">
        <v>1.7714387568130617E-2</v>
      </c>
      <c r="G354" s="193">
        <v>2.8962771035097784E-2</v>
      </c>
      <c r="H354" s="193">
        <v>2.5920474692350502E-2</v>
      </c>
      <c r="N354" s="130">
        <v>2.3345231898186235E-2</v>
      </c>
    </row>
    <row r="355" spans="3:14" x14ac:dyDescent="0.2">
      <c r="C355" s="185">
        <v>42622</v>
      </c>
      <c r="D355" s="193">
        <v>-1.3829826959250696E-2</v>
      </c>
      <c r="E355" s="193">
        <v>-2.1902498311482999E-2</v>
      </c>
      <c r="F355" s="193">
        <v>-1.2391631369995396E-2</v>
      </c>
      <c r="G355" s="193">
        <v>-2.3141024047978621E-2</v>
      </c>
      <c r="H355" s="193">
        <v>-8.619129194979128E-3</v>
      </c>
      <c r="N355" s="130">
        <v>-1.5834320145776369E-2</v>
      </c>
    </row>
    <row r="356" spans="3:14" x14ac:dyDescent="0.2">
      <c r="C356" s="185">
        <v>42621</v>
      </c>
      <c r="D356" s="193">
        <v>-3.1967474621949946E-2</v>
      </c>
      <c r="E356" s="193">
        <v>-5.9445961212064745E-3</v>
      </c>
      <c r="F356" s="193">
        <v>-9.4059672125424241E-3</v>
      </c>
      <c r="G356" s="193">
        <v>-2.7853134392872116E-4</v>
      </c>
      <c r="H356" s="193">
        <v>-7.3439023807431421E-3</v>
      </c>
      <c r="N356" s="130">
        <v>-1.0869248437317272E-2</v>
      </c>
    </row>
    <row r="357" spans="3:14" x14ac:dyDescent="0.2">
      <c r="C357" s="185">
        <v>42620</v>
      </c>
      <c r="D357" s="193">
        <v>-5.6724636072410083E-3</v>
      </c>
      <c r="E357" s="193">
        <v>-1.7362326877560345E-2</v>
      </c>
      <c r="F357" s="193">
        <v>-1.0914465629570852E-2</v>
      </c>
      <c r="G357" s="193">
        <v>-2.1217710009138555E-2</v>
      </c>
      <c r="H357" s="193">
        <v>-1.9596569814423471E-2</v>
      </c>
      <c r="N357" s="130">
        <v>-1.4824799584060636E-2</v>
      </c>
    </row>
    <row r="358" spans="3:14" x14ac:dyDescent="0.2">
      <c r="C358" s="185">
        <v>42619</v>
      </c>
      <c r="D358" s="193">
        <v>-2.9011084598621766E-4</v>
      </c>
      <c r="E358" s="193">
        <v>2.103565741573964E-2</v>
      </c>
      <c r="F358" s="193">
        <v>-1.052373407864264E-3</v>
      </c>
      <c r="G358" s="193">
        <v>2.7437381770567981E-2</v>
      </c>
      <c r="H358" s="193">
        <v>4.9645774612805818E-3</v>
      </c>
      <c r="N358" s="130">
        <v>1.0542150438302735E-2</v>
      </c>
    </row>
    <row r="359" spans="3:14" x14ac:dyDescent="0.2">
      <c r="C359" s="185">
        <v>42615</v>
      </c>
      <c r="D359" s="193">
        <v>-1.1888666170426008E-3</v>
      </c>
      <c r="E359" s="193">
        <v>-8.1557329150369531E-3</v>
      </c>
      <c r="F359" s="193">
        <v>-9.1265556595126786E-3</v>
      </c>
      <c r="G359" s="193">
        <v>-1.0514692187546486E-2</v>
      </c>
      <c r="H359" s="193">
        <v>-1.1760893582123918E-2</v>
      </c>
      <c r="N359" s="130">
        <v>-8.1094742131093637E-3</v>
      </c>
    </row>
    <row r="360" spans="3:14" x14ac:dyDescent="0.2">
      <c r="C360" s="185">
        <v>42614</v>
      </c>
      <c r="D360" s="193">
        <v>2.4894396386385503E-2</v>
      </c>
      <c r="E360" s="193">
        <v>2.087059919545271E-2</v>
      </c>
      <c r="F360" s="193">
        <v>2.123403261073192E-2</v>
      </c>
      <c r="G360" s="193">
        <v>1.8255619984251629E-2</v>
      </c>
      <c r="H360" s="193">
        <v>3.0362545295003551E-2</v>
      </c>
      <c r="N360" s="130">
        <v>2.3401860389511635E-2</v>
      </c>
    </row>
    <row r="361" spans="3:14" x14ac:dyDescent="0.2">
      <c r="C361" s="185">
        <v>42613</v>
      </c>
      <c r="D361" s="193">
        <v>5.5152606313242057E-3</v>
      </c>
      <c r="E361" s="193">
        <v>6.6285874807011855E-3</v>
      </c>
      <c r="F361" s="193">
        <v>-2.883197089126717E-3</v>
      </c>
      <c r="G361" s="193">
        <v>4.5723430060718804E-3</v>
      </c>
      <c r="H361" s="193">
        <v>1.9413880325967765E-3</v>
      </c>
      <c r="N361" s="130">
        <v>3.1656288127543653E-3</v>
      </c>
    </row>
    <row r="362" spans="3:14" x14ac:dyDescent="0.2">
      <c r="C362" s="185">
        <v>42612</v>
      </c>
      <c r="D362" s="193">
        <v>5.1700217054258196E-5</v>
      </c>
      <c r="E362" s="193">
        <v>2.9359845263102935E-3</v>
      </c>
      <c r="F362" s="193">
        <v>4.1366632281086635E-3</v>
      </c>
      <c r="G362" s="193">
        <v>9.2980381743451839E-3</v>
      </c>
      <c r="H362" s="193">
        <v>-8.8668161760653748E-4</v>
      </c>
      <c r="N362" s="130">
        <v>3.1184683838603273E-3</v>
      </c>
    </row>
    <row r="363" spans="3:14" x14ac:dyDescent="0.2">
      <c r="C363" s="185">
        <v>42611</v>
      </c>
      <c r="D363" s="193">
        <v>-2.558974735748358E-3</v>
      </c>
      <c r="E363" s="193">
        <v>1.5370807429243734E-3</v>
      </c>
      <c r="F363" s="193">
        <v>-2.3075408768315122E-4</v>
      </c>
      <c r="G363" s="193">
        <v>-4.3099138191358801E-3</v>
      </c>
      <c r="H363" s="193">
        <v>6.7511484145967391E-3</v>
      </c>
      <c r="N363" s="130">
        <v>2.4503623170444569E-4</v>
      </c>
    </row>
    <row r="364" spans="3:14" x14ac:dyDescent="0.2">
      <c r="C364" s="185">
        <v>42608</v>
      </c>
      <c r="D364" s="193">
        <v>-1.0416845052253796E-2</v>
      </c>
      <c r="E364" s="193">
        <v>8.2567026970423504E-3</v>
      </c>
      <c r="F364" s="193">
        <v>-6.9523992851577019E-3</v>
      </c>
      <c r="G364" s="193">
        <v>-1.8746575690992996E-3</v>
      </c>
      <c r="H364" s="193">
        <v>-8.189792322947486E-3</v>
      </c>
      <c r="N364" s="130">
        <v>-3.8058860900338888E-3</v>
      </c>
    </row>
    <row r="365" spans="3:14" x14ac:dyDescent="0.2">
      <c r="C365" s="185">
        <v>42607</v>
      </c>
      <c r="D365" s="193">
        <v>-1.5262152171431082E-2</v>
      </c>
      <c r="E365" s="193">
        <v>-8.3970350185357395E-3</v>
      </c>
      <c r="F365" s="193">
        <v>-7.2060070882833133E-3</v>
      </c>
      <c r="G365" s="193">
        <v>1.1239544840038149E-2</v>
      </c>
      <c r="H365" s="193">
        <v>-4.2602673500063701E-3</v>
      </c>
      <c r="N365" s="130">
        <v>-4.7273039394853163E-3</v>
      </c>
    </row>
    <row r="366" spans="3:14" x14ac:dyDescent="0.2">
      <c r="C366" s="185">
        <v>42606</v>
      </c>
      <c r="D366" s="193">
        <v>4.3941706549434347E-3</v>
      </c>
      <c r="E366" s="193">
        <v>5.1124564616496166E-3</v>
      </c>
      <c r="F366" s="193">
        <v>1.2991904237637525E-2</v>
      </c>
      <c r="G366" s="193">
        <v>4.0027736267454561E-3</v>
      </c>
      <c r="H366" s="193">
        <v>1.0925563126250377E-2</v>
      </c>
      <c r="N366" s="130">
        <v>7.5204625431254338E-3</v>
      </c>
    </row>
    <row r="367" spans="3:14" x14ac:dyDescent="0.2">
      <c r="C367" s="185">
        <v>42605</v>
      </c>
      <c r="D367" s="193">
        <v>4.8061539890893058E-3</v>
      </c>
      <c r="E367" s="193">
        <v>5.5807699005334067E-3</v>
      </c>
      <c r="F367" s="193">
        <v>5.4853500040107986E-3</v>
      </c>
      <c r="G367" s="193">
        <v>8.7907843945767318E-3</v>
      </c>
      <c r="H367" s="193">
        <v>7.9905328242895601E-3</v>
      </c>
      <c r="N367" s="130">
        <v>6.5533189409267383E-3</v>
      </c>
    </row>
    <row r="368" spans="3:14" x14ac:dyDescent="0.2">
      <c r="C368" s="185">
        <v>42604</v>
      </c>
      <c r="D368" s="193">
        <v>1.1259769370668899E-2</v>
      </c>
      <c r="E368" s="193">
        <v>2.1923931551749397E-2</v>
      </c>
      <c r="F368" s="193">
        <v>1.9930023180580844E-2</v>
      </c>
      <c r="G368" s="193">
        <v>1.2679525495165564E-2</v>
      </c>
      <c r="H368" s="193">
        <v>1.3780290254263418E-2</v>
      </c>
      <c r="N368" s="130">
        <v>1.6051061156624625E-2</v>
      </c>
    </row>
    <row r="369" spans="3:14" x14ac:dyDescent="0.2">
      <c r="C369" s="185">
        <v>42601</v>
      </c>
      <c r="D369" s="193">
        <v>-1.7340055504392812E-4</v>
      </c>
      <c r="E369" s="193">
        <v>-1.2134111755464692E-2</v>
      </c>
      <c r="F369" s="193">
        <v>-2.389964509777848E-3</v>
      </c>
      <c r="G369" s="193">
        <v>-5.7574329568083737E-3</v>
      </c>
      <c r="H369" s="193">
        <v>-4.2249177699467356E-3</v>
      </c>
      <c r="N369" s="130">
        <v>-4.9156365375505684E-3</v>
      </c>
    </row>
    <row r="370" spans="3:14" x14ac:dyDescent="0.2">
      <c r="C370" s="185">
        <v>42600</v>
      </c>
      <c r="D370" s="193">
        <v>4.4511581201698621E-3</v>
      </c>
      <c r="E370" s="193">
        <v>5.5113607483490952E-3</v>
      </c>
      <c r="F370" s="193">
        <v>6.428539663406784E-3</v>
      </c>
      <c r="G370" s="193">
        <v>3.5522243731786977E-3</v>
      </c>
      <c r="H370" s="193">
        <v>1.1238144135191874E-2</v>
      </c>
      <c r="N370" s="130">
        <v>6.2593945694364951E-3</v>
      </c>
    </row>
    <row r="371" spans="3:14" x14ac:dyDescent="0.2">
      <c r="C371" s="185">
        <v>42599</v>
      </c>
      <c r="D371" s="193">
        <v>-1.3439012108248214E-3</v>
      </c>
      <c r="E371" s="193">
        <v>8.9200055397448976E-4</v>
      </c>
      <c r="F371" s="193">
        <v>2.2069931487651044E-3</v>
      </c>
      <c r="G371" s="193">
        <v>1.3175749414546677E-2</v>
      </c>
      <c r="H371" s="193">
        <v>4.4995908543534295E-3</v>
      </c>
      <c r="N371" s="130">
        <v>3.9062983136739469E-3</v>
      </c>
    </row>
    <row r="372" spans="3:14" x14ac:dyDescent="0.2">
      <c r="C372" s="185">
        <v>42598</v>
      </c>
      <c r="D372" s="193">
        <v>8.7977088076370731E-3</v>
      </c>
      <c r="E372" s="193">
        <v>3.9043784816672309E-3</v>
      </c>
      <c r="F372" s="193">
        <v>4.1561642355658962E-3</v>
      </c>
      <c r="G372" s="193">
        <v>7.7163689350087713E-3</v>
      </c>
      <c r="H372" s="193">
        <v>4.6426187396765338E-3</v>
      </c>
      <c r="N372" s="130">
        <v>5.862595034535169E-3</v>
      </c>
    </row>
    <row r="373" spans="3:14" x14ac:dyDescent="0.2">
      <c r="C373" s="185">
        <v>42597</v>
      </c>
      <c r="D373" s="193">
        <v>-2.4495482066276102E-3</v>
      </c>
      <c r="E373" s="193">
        <v>-1.9677280917863742E-2</v>
      </c>
      <c r="F373" s="193">
        <v>-1.129341720844877E-2</v>
      </c>
      <c r="G373" s="193">
        <v>-2.773560418138335E-2</v>
      </c>
      <c r="H373" s="193">
        <v>-1.4625044533738163E-2</v>
      </c>
      <c r="N373" s="130">
        <v>-1.5006901024363811E-2</v>
      </c>
    </row>
    <row r="374" spans="3:14" x14ac:dyDescent="0.2">
      <c r="C374" s="185">
        <v>42594</v>
      </c>
      <c r="D374" s="193">
        <v>6.7569356519037943E-3</v>
      </c>
      <c r="E374" s="193">
        <v>6.153330978667478E-3</v>
      </c>
      <c r="F374" s="193">
        <v>-1.7507583397971618E-3</v>
      </c>
      <c r="G374" s="193">
        <v>1.1716738155939113E-2</v>
      </c>
      <c r="H374" s="193">
        <v>8.011322896706214E-3</v>
      </c>
      <c r="N374" s="130">
        <v>6.2064075226365605E-3</v>
      </c>
    </row>
    <row r="375" spans="3:14" x14ac:dyDescent="0.2">
      <c r="C375" s="185">
        <v>42593</v>
      </c>
      <c r="D375" s="193">
        <v>-1.4499689601253129E-2</v>
      </c>
      <c r="E375" s="193">
        <v>-1.0370233582053245E-2</v>
      </c>
      <c r="F375" s="193">
        <v>-9.0370735426332435E-3</v>
      </c>
      <c r="G375" s="193">
        <v>6.8006684426474891E-3</v>
      </c>
      <c r="H375" s="193">
        <v>-8.9969827006778167E-3</v>
      </c>
      <c r="N375" s="130">
        <v>-7.1681741641623307E-3</v>
      </c>
    </row>
    <row r="376" spans="3:14" x14ac:dyDescent="0.2">
      <c r="C376" s="185">
        <v>42592</v>
      </c>
      <c r="D376" s="193">
        <v>-4.9708802345275254E-3</v>
      </c>
      <c r="E376" s="193">
        <v>2.826271273171959E-3</v>
      </c>
      <c r="F376" s="193">
        <v>-5.9639403878640029E-4</v>
      </c>
      <c r="G376" s="193">
        <v>1.862386361857376E-3</v>
      </c>
      <c r="H376" s="193">
        <v>6.2154267891659717E-3</v>
      </c>
      <c r="N376" s="130">
        <v>1.0748822344037402E-3</v>
      </c>
    </row>
    <row r="377" spans="3:14" x14ac:dyDescent="0.2">
      <c r="C377" s="185">
        <v>42591</v>
      </c>
      <c r="D377" s="193">
        <v>3.9925014714890699E-3</v>
      </c>
      <c r="E377" s="193">
        <v>2.2209881445099692E-3</v>
      </c>
      <c r="F377" s="193">
        <v>2.3489374236802165E-3</v>
      </c>
      <c r="G377" s="193">
        <v>-1.19050909196474E-2</v>
      </c>
      <c r="H377" s="193">
        <v>2.6190022622814379E-3</v>
      </c>
      <c r="N377" s="130">
        <v>-1.2728680769549274E-4</v>
      </c>
    </row>
    <row r="378" spans="3:14" x14ac:dyDescent="0.2">
      <c r="C378" s="185">
        <v>42590</v>
      </c>
      <c r="D378" s="193">
        <v>-7.0041407969095842E-3</v>
      </c>
      <c r="E378" s="193">
        <v>-1.4493813551946719E-2</v>
      </c>
      <c r="F378" s="193">
        <v>-1.3526759316713521E-2</v>
      </c>
      <c r="G378" s="193">
        <v>-3.5236822171570474E-2</v>
      </c>
      <c r="H378" s="193">
        <v>-1.5483832353325426E-2</v>
      </c>
      <c r="N378" s="130">
        <v>-1.695848884556286E-2</v>
      </c>
    </row>
    <row r="379" spans="3:14" x14ac:dyDescent="0.2">
      <c r="C379" s="185">
        <v>42587</v>
      </c>
      <c r="D379" s="193">
        <v>5.7748258497303112E-3</v>
      </c>
      <c r="E379" s="193">
        <v>-2.4930465379535346E-3</v>
      </c>
      <c r="F379" s="193">
        <v>5.6497259664152943E-4</v>
      </c>
      <c r="G379" s="193">
        <v>2.8382682646535928E-2</v>
      </c>
      <c r="H379" s="193">
        <v>-1.2460743197580336E-2</v>
      </c>
      <c r="N379" s="130">
        <v>4.0545204724598011E-3</v>
      </c>
    </row>
    <row r="380" spans="3:14" x14ac:dyDescent="0.2">
      <c r="C380" s="185">
        <v>42586</v>
      </c>
      <c r="D380" s="193">
        <v>-1.8600810620780922E-2</v>
      </c>
      <c r="E380" s="193">
        <v>-1.6668989291900024E-2</v>
      </c>
      <c r="F380" s="193">
        <v>-1.7414093637153596E-2</v>
      </c>
      <c r="G380" s="193">
        <v>-2.1113881956202719E-2</v>
      </c>
      <c r="H380" s="193">
        <v>-2.3829028993863112E-2</v>
      </c>
      <c r="N380" s="130">
        <v>-1.9332592420989867E-2</v>
      </c>
    </row>
    <row r="381" spans="3:14" x14ac:dyDescent="0.2">
      <c r="C381" s="185">
        <v>42585</v>
      </c>
      <c r="D381" s="193">
        <v>6.9406389537990292E-3</v>
      </c>
      <c r="E381" s="193">
        <v>-1.3360136391708587E-2</v>
      </c>
      <c r="F381" s="193">
        <v>1.349696303405722E-3</v>
      </c>
      <c r="G381" s="193">
        <v>-1.0448405679347768E-2</v>
      </c>
      <c r="H381" s="193">
        <v>-1.4667018758549024E-2</v>
      </c>
      <c r="N381" s="130">
        <v>-5.9819780026532376E-3</v>
      </c>
    </row>
    <row r="382" spans="3:14" x14ac:dyDescent="0.2">
      <c r="C382" s="185">
        <v>42584</v>
      </c>
      <c r="D382" s="193">
        <v>-6.7031519510674627E-3</v>
      </c>
      <c r="E382" s="193">
        <v>-1.1581457344790541E-3</v>
      </c>
      <c r="F382" s="193">
        <v>8.2116529335537775E-3</v>
      </c>
      <c r="G382" s="193">
        <v>-4.0868455012971742E-4</v>
      </c>
      <c r="H382" s="193">
        <v>1.2253964740726292E-2</v>
      </c>
      <c r="N382" s="130">
        <v>2.4656001762871933E-3</v>
      </c>
    </row>
    <row r="383" spans="3:14" x14ac:dyDescent="0.2">
      <c r="C383" s="185">
        <v>42583</v>
      </c>
      <c r="D383" s="193">
        <v>2.9191159846279326E-2</v>
      </c>
      <c r="E383" s="193">
        <v>2.3388418179634603E-2</v>
      </c>
      <c r="F383" s="193">
        <v>9.9229356331700727E-3</v>
      </c>
      <c r="G383" s="193">
        <v>4.5308976443973324E-2</v>
      </c>
      <c r="H383" s="193">
        <v>2.122374997384769E-2</v>
      </c>
      <c r="N383" s="130">
        <v>2.6211896926975564E-2</v>
      </c>
    </row>
    <row r="384" spans="3:14" x14ac:dyDescent="0.2">
      <c r="C384" s="185">
        <v>42580</v>
      </c>
      <c r="D384" s="193">
        <v>-6.6749370189755448E-3</v>
      </c>
      <c r="E384" s="193">
        <v>2.7758389690474925E-3</v>
      </c>
      <c r="F384" s="193">
        <v>2.8982064676141752E-3</v>
      </c>
      <c r="G384" s="193">
        <v>-9.8024333065303924E-3</v>
      </c>
      <c r="H384" s="193">
        <v>3.7265354350909403E-3</v>
      </c>
      <c r="N384" s="130">
        <v>-1.398332411902055E-3</v>
      </c>
    </row>
    <row r="385" spans="3:14" x14ac:dyDescent="0.2">
      <c r="C385" s="185">
        <v>42579</v>
      </c>
      <c r="D385" s="193">
        <v>2.0147104993366263E-2</v>
      </c>
      <c r="E385" s="193">
        <v>2.8142787136267847E-2</v>
      </c>
      <c r="F385" s="193">
        <v>7.0915712907814732E-3</v>
      </c>
      <c r="G385" s="193">
        <v>2.4893694444202454E-3</v>
      </c>
      <c r="H385" s="193">
        <v>1.0871097136285385E-2</v>
      </c>
      <c r="N385" s="130">
        <v>1.3886722620789653E-2</v>
      </c>
    </row>
    <row r="386" spans="3:14" x14ac:dyDescent="0.2">
      <c r="C386" s="185">
        <v>42578</v>
      </c>
      <c r="D386" s="193">
        <v>6.8370637003702966E-2</v>
      </c>
      <c r="E386" s="193">
        <v>6.8976790998296553E-3</v>
      </c>
      <c r="F386" s="193">
        <v>-4.6623417861779044E-3</v>
      </c>
      <c r="G386" s="193">
        <v>1.2298957061949355E-2</v>
      </c>
      <c r="H386" s="193">
        <v>-4.1140210673153935E-3</v>
      </c>
      <c r="N386" s="130">
        <v>1.6260292422862553E-2</v>
      </c>
    </row>
    <row r="387" spans="3:14" x14ac:dyDescent="0.2">
      <c r="C387" s="185">
        <v>42577</v>
      </c>
      <c r="D387" s="193">
        <v>4.8097821031629575E-4</v>
      </c>
      <c r="E387" s="193">
        <v>1.937648117363233E-3</v>
      </c>
      <c r="F387" s="193">
        <v>7.9164117544274128E-3</v>
      </c>
      <c r="G387" s="193">
        <v>4.9276897884902145E-2</v>
      </c>
      <c r="H387" s="193">
        <v>1.1913532754505198E-3</v>
      </c>
      <c r="N387" s="130">
        <v>1.2414341575867804E-2</v>
      </c>
    </row>
    <row r="388" spans="3:14" x14ac:dyDescent="0.2">
      <c r="C388" s="185">
        <v>42576</v>
      </c>
      <c r="D388" s="193">
        <v>-8.3819215228223888E-4</v>
      </c>
      <c r="E388" s="193">
        <v>5.5583380072561448E-3</v>
      </c>
      <c r="F388" s="193">
        <v>1.5455657989514716E-2</v>
      </c>
      <c r="G388" s="193">
        <v>3.3029943650143827E-2</v>
      </c>
      <c r="H388" s="193">
        <v>1.3564541648687331E-2</v>
      </c>
      <c r="N388" s="130">
        <v>1.3510026612574617E-2</v>
      </c>
    </row>
    <row r="389" spans="3:14" x14ac:dyDescent="0.2">
      <c r="C389" s="185">
        <v>42573</v>
      </c>
      <c r="D389" s="193">
        <v>-9.6087934151246196E-3</v>
      </c>
      <c r="E389" s="193">
        <v>-1.2570072891244877E-3</v>
      </c>
      <c r="F389" s="193">
        <v>1.1870541991298533E-2</v>
      </c>
      <c r="G389" s="193">
        <v>-2.9980439711059757E-3</v>
      </c>
      <c r="H389" s="193">
        <v>3.5460585486291377E-3</v>
      </c>
      <c r="N389" s="130">
        <v>3.3621627153003454E-4</v>
      </c>
    </row>
    <row r="390" spans="3:14" x14ac:dyDescent="0.2">
      <c r="C390" s="185">
        <v>42572</v>
      </c>
      <c r="D390" s="193">
        <v>4.1033448245627975E-3</v>
      </c>
      <c r="E390" s="193">
        <v>7.6882151988372236E-3</v>
      </c>
      <c r="F390" s="193">
        <v>7.4502577501681048E-3</v>
      </c>
      <c r="G390" s="193">
        <v>-1.2663066728729527E-2</v>
      </c>
      <c r="H390" s="193">
        <v>8.7161657783073315E-3</v>
      </c>
      <c r="N390" s="130">
        <v>3.0957470302573511E-3</v>
      </c>
    </row>
    <row r="391" spans="3:14" x14ac:dyDescent="0.2">
      <c r="C391" s="185">
        <v>42571</v>
      </c>
      <c r="D391" s="193">
        <v>1.3599853663491911E-2</v>
      </c>
      <c r="E391" s="193">
        <v>2.0466561196604473E-2</v>
      </c>
      <c r="F391" s="193">
        <v>6.4453661282456498E-2</v>
      </c>
      <c r="G391" s="193">
        <v>3.6527595663151502E-2</v>
      </c>
      <c r="H391" s="193">
        <v>1.0585768235434624E-2</v>
      </c>
      <c r="N391" s="130">
        <v>2.9758252946883886E-2</v>
      </c>
    </row>
    <row r="392" spans="3:14" x14ac:dyDescent="0.2">
      <c r="C392" s="185">
        <v>42570</v>
      </c>
      <c r="D392" s="193">
        <v>-3.4383278733773995E-4</v>
      </c>
      <c r="E392" s="193">
        <v>4.5129772866740591E-3</v>
      </c>
      <c r="F392" s="193">
        <v>-1.6998868385182251E-2</v>
      </c>
      <c r="G392" s="193">
        <v>-0.14145816510843184</v>
      </c>
      <c r="H392" s="193">
        <v>2.0444527491775724E-3</v>
      </c>
      <c r="N392" s="130">
        <v>-2.8507552999310681E-2</v>
      </c>
    </row>
    <row r="393" spans="3:14" x14ac:dyDescent="0.2">
      <c r="C393" s="185">
        <v>42569</v>
      </c>
      <c r="D393" s="193">
        <v>5.0199130339932752E-3</v>
      </c>
      <c r="E393" s="193">
        <v>-4.6973713499572954E-3</v>
      </c>
      <c r="F393" s="193">
        <v>-7.2368991323932977E-4</v>
      </c>
      <c r="G393" s="193">
        <v>-1.2940102349805257E-3</v>
      </c>
      <c r="H393" s="193">
        <v>-6.4841311628175101E-3</v>
      </c>
      <c r="N393" s="130">
        <v>-1.6267156146733391E-3</v>
      </c>
    </row>
    <row r="394" spans="3:14" x14ac:dyDescent="0.2">
      <c r="C394" s="185">
        <v>42566</v>
      </c>
      <c r="D394" s="193">
        <v>-2.1520941757853518E-3</v>
      </c>
      <c r="E394" s="193">
        <v>-9.8524152975640461E-3</v>
      </c>
      <c r="F394" s="193">
        <v>-2.7954135881985043E-3</v>
      </c>
      <c r="G394" s="193">
        <v>1.7167868672806398E-3</v>
      </c>
      <c r="H394" s="193">
        <v>-4.2159207732263754E-4</v>
      </c>
      <c r="N394" s="130">
        <v>-2.6897142455051676E-3</v>
      </c>
    </row>
    <row r="395" spans="3:14" x14ac:dyDescent="0.2">
      <c r="C395" s="185">
        <v>42565</v>
      </c>
      <c r="D395" s="193">
        <v>1.8031882839060105E-2</v>
      </c>
      <c r="E395" s="193">
        <v>-3.5222943632633014E-3</v>
      </c>
      <c r="F395" s="193">
        <v>2.6943753416612498E-3</v>
      </c>
      <c r="G395" s="193">
        <v>1.4759293648000249E-2</v>
      </c>
      <c r="H395" s="193">
        <v>-1.8279762839761048E-3</v>
      </c>
      <c r="N395" s="130">
        <v>6.083958442166252E-3</v>
      </c>
    </row>
    <row r="396" spans="3:14" x14ac:dyDescent="0.2">
      <c r="C396" s="185">
        <v>42564</v>
      </c>
      <c r="D396" s="193">
        <v>-1.0135304487894452E-2</v>
      </c>
      <c r="E396" s="193">
        <v>-1.1959201313457917E-2</v>
      </c>
      <c r="F396" s="193">
        <v>1.1486391658374717E-3</v>
      </c>
      <c r="G396" s="193">
        <v>3.0827253861153461E-4</v>
      </c>
      <c r="H396" s="193">
        <v>-2.841877869478873E-3</v>
      </c>
      <c r="N396" s="130">
        <v>-4.6704628110508708E-3</v>
      </c>
    </row>
    <row r="397" spans="3:14" x14ac:dyDescent="0.2">
      <c r="C397" s="185">
        <v>42563</v>
      </c>
      <c r="D397" s="193">
        <v>1.708396701873674E-2</v>
      </c>
      <c r="E397" s="193">
        <v>5.1403317491520674E-3</v>
      </c>
      <c r="F397" s="193">
        <v>2.4277466695812454E-2</v>
      </c>
      <c r="G397" s="193">
        <v>2.619571586241607E-2</v>
      </c>
      <c r="H397" s="193">
        <v>1.2557201827739999E-2</v>
      </c>
      <c r="N397" s="130">
        <v>1.7227415227227236E-2</v>
      </c>
    </row>
    <row r="398" spans="3:14" x14ac:dyDescent="0.2">
      <c r="C398" s="185">
        <v>42562</v>
      </c>
      <c r="D398" s="193">
        <v>1.1175329089851836E-2</v>
      </c>
      <c r="E398" s="193">
        <v>1.8706844669463447E-2</v>
      </c>
      <c r="F398" s="193">
        <v>1.3606911740450811E-2</v>
      </c>
      <c r="G398" s="193">
        <v>-1.6855053010488921E-2</v>
      </c>
      <c r="H398" s="193">
        <v>7.8437921721226777E-3</v>
      </c>
      <c r="N398" s="130">
        <v>6.996332254963291E-3</v>
      </c>
    </row>
    <row r="399" spans="3:14" x14ac:dyDescent="0.2">
      <c r="C399" s="185">
        <v>42559</v>
      </c>
      <c r="D399" s="193">
        <v>2.4157802367557584E-3</v>
      </c>
      <c r="E399" s="193">
        <v>7.1988186081143246E-3</v>
      </c>
      <c r="F399" s="193">
        <v>1.2479519336187633E-2</v>
      </c>
      <c r="G399" s="193">
        <v>1.5132605082273048E-2</v>
      </c>
      <c r="H399" s="193">
        <v>5.7523903861471147E-3</v>
      </c>
      <c r="N399" s="130">
        <v>8.6435712595410094E-3</v>
      </c>
    </row>
    <row r="400" spans="3:14" x14ac:dyDescent="0.2">
      <c r="C400" s="185">
        <v>42558</v>
      </c>
      <c r="D400" s="193">
        <v>2.0609494033662881E-3</v>
      </c>
      <c r="E400" s="193">
        <v>-3.6326536995076554E-3</v>
      </c>
      <c r="F400" s="193">
        <v>-2.2217294186627481E-3</v>
      </c>
      <c r="G400" s="193">
        <v>3.04976418600396E-3</v>
      </c>
      <c r="H400" s="193">
        <v>-4.5766320405414389E-3</v>
      </c>
      <c r="N400" s="130">
        <v>-1.0588015902175708E-3</v>
      </c>
    </row>
    <row r="401" spans="3:14" x14ac:dyDescent="0.2">
      <c r="C401" s="185">
        <v>42557</v>
      </c>
      <c r="D401" s="193">
        <v>-3.9486863030850866E-4</v>
      </c>
      <c r="E401" s="193">
        <v>6.9132806714432516E-3</v>
      </c>
      <c r="F401" s="193">
        <v>-1.9679174235684442E-3</v>
      </c>
      <c r="G401" s="193">
        <v>-4.0454835492301534E-2</v>
      </c>
      <c r="H401" s="193">
        <v>-1.0873966208339704E-2</v>
      </c>
      <c r="N401" s="130">
        <v>-9.1772122868130791E-3</v>
      </c>
    </row>
    <row r="402" spans="3:14" x14ac:dyDescent="0.2">
      <c r="C402" s="185">
        <v>42556</v>
      </c>
      <c r="D402" s="193">
        <v>-1.8651752101716663E-2</v>
      </c>
      <c r="E402" s="193">
        <v>-5.8926740286247507E-3</v>
      </c>
      <c r="F402" s="193">
        <v>-9.026474127414464E-3</v>
      </c>
      <c r="G402" s="193">
        <v>3.5237286260315715E-3</v>
      </c>
      <c r="H402" s="193">
        <v>-1.4672288526037091E-3</v>
      </c>
      <c r="N402" s="130">
        <v>-6.2552594862318751E-3</v>
      </c>
    </row>
    <row r="403" spans="3:14" x14ac:dyDescent="0.2">
      <c r="C403" s="185">
        <v>42552</v>
      </c>
      <c r="D403" s="193">
        <v>-2.1440974672405186E-3</v>
      </c>
      <c r="E403" s="193">
        <v>8.7868801166883573E-3</v>
      </c>
      <c r="F403" s="193">
        <v>-5.3683953909973783E-3</v>
      </c>
      <c r="G403" s="193">
        <v>5.0009730126748003E-2</v>
      </c>
      <c r="H403" s="193">
        <v>-3.8744566313428613E-3</v>
      </c>
      <c r="N403" s="130">
        <v>9.7488302092973451E-3</v>
      </c>
    </row>
    <row r="404" spans="3:14" x14ac:dyDescent="0.2">
      <c r="C404" s="185">
        <v>42551</v>
      </c>
      <c r="D404" s="193">
        <v>7.8947311207997941E-3</v>
      </c>
      <c r="E404" s="193">
        <v>-4.7090366786011516E-3</v>
      </c>
      <c r="F404" s="193">
        <v>7.6513439167917949E-3</v>
      </c>
      <c r="G404" s="193">
        <v>-1.3521740847348806E-4</v>
      </c>
      <c r="H404" s="193">
        <v>4.2794660889297923E-3</v>
      </c>
      <c r="N404" s="130">
        <v>3.0124256386215315E-3</v>
      </c>
    </row>
    <row r="405" spans="3:14" x14ac:dyDescent="0.2">
      <c r="C405" s="185">
        <v>42550</v>
      </c>
      <c r="D405" s="193">
        <v>6.0355914540388828E-3</v>
      </c>
      <c r="E405" s="193">
        <v>8.1660090376607253E-3</v>
      </c>
      <c r="F405" s="193">
        <v>1.9423494656522683E-2</v>
      </c>
      <c r="G405" s="193">
        <v>3.1940926933716661E-2</v>
      </c>
      <c r="H405" s="193">
        <v>1.4849502519749652E-2</v>
      </c>
      <c r="N405" s="130">
        <v>1.6256691891669853E-2</v>
      </c>
    </row>
    <row r="406" spans="3:14" x14ac:dyDescent="0.2">
      <c r="C406" s="185">
        <v>42549</v>
      </c>
      <c r="D406" s="193">
        <v>5.6659101962832003E-3</v>
      </c>
      <c r="E406" s="193">
        <v>1.2678257475009041E-2</v>
      </c>
      <c r="F406" s="193">
        <v>9.6057010161180924E-3</v>
      </c>
      <c r="G406" s="193">
        <v>1.9435163926122167E-2</v>
      </c>
      <c r="H406" s="193">
        <v>3.9942183548826006E-3</v>
      </c>
      <c r="N406" s="130">
        <v>1.0344081012471844E-2</v>
      </c>
    </row>
    <row r="407" spans="3:14" x14ac:dyDescent="0.2">
      <c r="C407" s="185">
        <v>42548</v>
      </c>
      <c r="D407" s="193">
        <v>-4.1008908175500895E-2</v>
      </c>
      <c r="E407" s="193">
        <v>-3.7273433585550839E-2</v>
      </c>
      <c r="F407" s="193">
        <v>-5.4838326754714457E-2</v>
      </c>
      <c r="G407" s="193">
        <v>-6.2138799224172162E-2</v>
      </c>
      <c r="H407" s="193">
        <v>-3.8940838999556401E-2</v>
      </c>
      <c r="N407" s="130">
        <v>-4.5713703789790186E-2</v>
      </c>
    </row>
    <row r="408" spans="3:14" x14ac:dyDescent="0.2">
      <c r="C408" s="185">
        <v>42545</v>
      </c>
      <c r="D408" s="193">
        <v>-9.1596697217509015E-2</v>
      </c>
      <c r="E408" s="193">
        <v>-9.5641258771827484E-2</v>
      </c>
      <c r="F408" s="193">
        <v>-0.1039930779648395</v>
      </c>
      <c r="G408" s="193">
        <v>-9.8860590732279832E-2</v>
      </c>
      <c r="H408" s="193">
        <v>-8.6527740651830748E-2</v>
      </c>
      <c r="N408" s="130">
        <v>-9.0905262996588035E-2</v>
      </c>
    </row>
    <row r="409" spans="3:14" x14ac:dyDescent="0.2">
      <c r="C409" s="185">
        <v>42544</v>
      </c>
      <c r="D409" s="193">
        <v>2.768187552763474E-3</v>
      </c>
      <c r="E409" s="193">
        <v>1.3055040409308997E-2</v>
      </c>
      <c r="F409" s="193">
        <v>1.49104902609981E-2</v>
      </c>
      <c r="G409" s="193">
        <v>1.5194055831938788E-2</v>
      </c>
      <c r="H409" s="193">
        <v>4.6581617165469772E-3</v>
      </c>
      <c r="N409" s="130">
        <v>1.0182791671295439E-2</v>
      </c>
    </row>
    <row r="410" spans="3:14" x14ac:dyDescent="0.2">
      <c r="C410" s="185">
        <v>42543</v>
      </c>
      <c r="D410" s="193">
        <v>1.16871832859776E-2</v>
      </c>
      <c r="E410" s="193">
        <v>8.1283758988041892E-3</v>
      </c>
      <c r="F410" s="193">
        <v>1.1533035494107131E-2</v>
      </c>
      <c r="G410" s="193">
        <v>4.6186836729000891E-3</v>
      </c>
      <c r="H410" s="193">
        <v>1.7363424436521821E-2</v>
      </c>
      <c r="N410" s="130">
        <v>1.0732290929219056E-2</v>
      </c>
    </row>
    <row r="411" spans="3:14" x14ac:dyDescent="0.2">
      <c r="C411" s="185">
        <v>42542</v>
      </c>
      <c r="D411" s="193">
        <v>1.3936010542538345E-4</v>
      </c>
      <c r="E411" s="193">
        <v>-5.8100383984893214E-3</v>
      </c>
      <c r="F411" s="193">
        <v>1.3780196072164899E-2</v>
      </c>
      <c r="G411" s="193">
        <v>-3.8757104642456366E-2</v>
      </c>
      <c r="H411" s="193">
        <v>-3.8958207155991094E-3</v>
      </c>
      <c r="N411" s="130">
        <v>-6.7364283778110585E-3</v>
      </c>
    </row>
    <row r="412" spans="3:14" x14ac:dyDescent="0.2">
      <c r="C412" s="185">
        <v>42541</v>
      </c>
      <c r="D412" s="193">
        <v>1.2658821482335632E-2</v>
      </c>
      <c r="E412" s="193">
        <v>2.5803788875861242E-2</v>
      </c>
      <c r="F412" s="193">
        <v>1.3876804748531098E-2</v>
      </c>
      <c r="G412" s="193">
        <v>8.1686469760347182E-3</v>
      </c>
      <c r="H412" s="193">
        <v>1.399135874765863E-2</v>
      </c>
      <c r="N412" s="130">
        <v>1.5028840811593102E-2</v>
      </c>
    </row>
    <row r="413" spans="3:14" x14ac:dyDescent="0.2">
      <c r="C413" s="185">
        <v>42538</v>
      </c>
      <c r="D413" s="193">
        <v>-2.7474923646076406E-2</v>
      </c>
      <c r="E413" s="193">
        <v>-2.0073495927848857E-2</v>
      </c>
      <c r="F413" s="193">
        <v>-9.6272032772265047E-3</v>
      </c>
      <c r="G413" s="193">
        <v>-1.488134787131905E-2</v>
      </c>
      <c r="H413" s="193">
        <v>-7.8171332127270482E-3</v>
      </c>
      <c r="N413" s="130">
        <v>-1.5822624495779525E-2</v>
      </c>
    </row>
    <row r="414" spans="3:14" x14ac:dyDescent="0.2">
      <c r="C414" s="185">
        <v>42537</v>
      </c>
      <c r="D414" s="193">
        <v>7.5266443695287E-3</v>
      </c>
      <c r="E414" s="193">
        <v>7.8543898446148865E-3</v>
      </c>
      <c r="F414" s="193">
        <v>1.7303600754372348E-2</v>
      </c>
      <c r="G414" s="193">
        <v>1.5437195464126861E-2</v>
      </c>
      <c r="H414" s="193">
        <v>8.845086703100127E-3</v>
      </c>
      <c r="N414" s="130">
        <v>1.1467163414829491E-2</v>
      </c>
    </row>
    <row r="415" spans="3:14" x14ac:dyDescent="0.2">
      <c r="C415" s="185">
        <v>42536</v>
      </c>
      <c r="D415" s="193">
        <v>-5.2531639335777697E-3</v>
      </c>
      <c r="E415" s="193">
        <v>-8.9957547825784846E-3</v>
      </c>
      <c r="F415" s="193">
        <v>-4.7778462150113643E-3</v>
      </c>
      <c r="G415" s="193">
        <v>-1.5975595576659413E-4</v>
      </c>
      <c r="H415" s="193">
        <v>-6.7750532518707409E-3</v>
      </c>
      <c r="N415" s="130">
        <v>-5.1746304428922953E-3</v>
      </c>
    </row>
    <row r="416" spans="3:14" x14ac:dyDescent="0.2">
      <c r="C416" s="185">
        <v>42535</v>
      </c>
      <c r="D416" s="193">
        <v>-2.8024198847285682E-3</v>
      </c>
      <c r="E416" s="193">
        <v>1.6257912797821956E-3</v>
      </c>
      <c r="F416" s="193">
        <v>-1.0236273930578722E-2</v>
      </c>
      <c r="G416" s="193">
        <v>-1.1617181735121623E-3</v>
      </c>
      <c r="H416" s="193">
        <v>5.3676904553770716E-3</v>
      </c>
      <c r="N416" s="130">
        <v>-1.4268732169127386E-3</v>
      </c>
    </row>
    <row r="417" spans="3:14" x14ac:dyDescent="0.2">
      <c r="C417" s="185">
        <v>42534</v>
      </c>
      <c r="D417" s="193">
        <v>-9.0528452224973143E-3</v>
      </c>
      <c r="E417" s="193">
        <v>2.4125318893430656E-3</v>
      </c>
      <c r="F417" s="193">
        <v>-2.023584241490866E-2</v>
      </c>
      <c r="G417" s="193">
        <v>7.2046474279539611E-3</v>
      </c>
      <c r="H417" s="193">
        <v>-1.4623879670834477E-3</v>
      </c>
      <c r="N417" s="130">
        <v>-4.1719349843352778E-3</v>
      </c>
    </row>
    <row r="418" spans="3:14" x14ac:dyDescent="0.2">
      <c r="C418" s="185">
        <v>42531</v>
      </c>
      <c r="D418" s="193">
        <v>-7.5639949276841969E-3</v>
      </c>
      <c r="E418" s="193">
        <v>-1.2777287777836864E-2</v>
      </c>
      <c r="F418" s="193">
        <v>-2.0169405305475187E-3</v>
      </c>
      <c r="G418" s="193">
        <v>-3.4307944161153438E-2</v>
      </c>
      <c r="H418" s="193">
        <v>1.0591113277780729E-3</v>
      </c>
      <c r="N418" s="130">
        <v>-1.0982559956691668E-2</v>
      </c>
    </row>
    <row r="419" spans="3:14" x14ac:dyDescent="0.2">
      <c r="C419" s="185">
        <v>42530</v>
      </c>
      <c r="D419" s="193">
        <v>1.4825555767138366E-2</v>
      </c>
      <c r="E419" s="193">
        <v>9.0641217692091405E-3</v>
      </c>
      <c r="F419" s="193">
        <v>-4.2838818138662559E-4</v>
      </c>
      <c r="G419" s="193">
        <v>-2.2443863259059141E-4</v>
      </c>
      <c r="H419" s="193">
        <v>1.3947047878245031E-2</v>
      </c>
      <c r="N419" s="130">
        <v>7.4866753138489259E-3</v>
      </c>
    </row>
    <row r="420" spans="3:14" x14ac:dyDescent="0.2">
      <c r="C420" s="185">
        <v>42529</v>
      </c>
      <c r="D420" s="193">
        <v>-1.9642148041517035E-2</v>
      </c>
      <c r="E420" s="193">
        <v>-1.4733877041429106E-2</v>
      </c>
      <c r="F420" s="193">
        <v>-1.9885387716591759E-2</v>
      </c>
      <c r="G420" s="193">
        <v>-3.9264543282835698E-2</v>
      </c>
      <c r="H420" s="193">
        <v>-1.4731989956291892E-2</v>
      </c>
      <c r="N420" s="130">
        <v>-2.1378605395221871E-2</v>
      </c>
    </row>
    <row r="421" spans="3:14" x14ac:dyDescent="0.2">
      <c r="C421" s="185">
        <v>42528</v>
      </c>
      <c r="D421" s="193">
        <v>1.5300838180109073E-3</v>
      </c>
      <c r="E421" s="193">
        <v>-6.6401750533125496E-3</v>
      </c>
      <c r="F421" s="193">
        <v>-3.0931533385784556E-3</v>
      </c>
      <c r="G421" s="193">
        <v>-1.0990731273653281E-2</v>
      </c>
      <c r="H421" s="193">
        <v>-7.9689058158389902E-3</v>
      </c>
      <c r="N421" s="130">
        <v>-5.4086178789189655E-3</v>
      </c>
    </row>
    <row r="422" spans="3:14" x14ac:dyDescent="0.2">
      <c r="C422" s="185">
        <v>42527</v>
      </c>
      <c r="D422" s="193">
        <v>-3.4225178296250088E-3</v>
      </c>
      <c r="E422" s="193">
        <v>-9.0082813752006708E-3</v>
      </c>
      <c r="F422" s="193">
        <v>-4.1032380771527897E-3</v>
      </c>
      <c r="G422" s="193">
        <v>8.3410442264494336E-4</v>
      </c>
      <c r="H422" s="193">
        <v>-7.0159122279000695E-3</v>
      </c>
      <c r="N422" s="130">
        <v>-4.5272466295356098E-3</v>
      </c>
    </row>
    <row r="423" spans="3:14" x14ac:dyDescent="0.2">
      <c r="C423" s="185">
        <v>42524</v>
      </c>
      <c r="D423" s="193">
        <v>-1.1073326063085649E-2</v>
      </c>
      <c r="E423" s="193">
        <v>-1.6832221199730008E-2</v>
      </c>
      <c r="F423" s="193">
        <v>-2.6353148031251099E-2</v>
      </c>
      <c r="G423" s="193">
        <v>-2.9648733814440359E-2</v>
      </c>
      <c r="H423" s="193">
        <v>-6.7923104564320347E-3</v>
      </c>
      <c r="N423" s="130">
        <v>-1.7939068841914891E-2</v>
      </c>
    </row>
    <row r="424" spans="3:14" x14ac:dyDescent="0.2">
      <c r="C424" s="185">
        <v>42523</v>
      </c>
      <c r="D424" s="193">
        <v>-7.6992487836902903E-3</v>
      </c>
      <c r="E424" s="193">
        <v>1.2002137654631739E-2</v>
      </c>
      <c r="F424" s="193">
        <v>-7.1806102343412526E-3</v>
      </c>
      <c r="G424" s="193">
        <v>-2.7200079366479796E-3</v>
      </c>
      <c r="H424" s="193">
        <v>1.7985793007206474E-3</v>
      </c>
      <c r="N424" s="130">
        <v>-7.332477519432412E-4</v>
      </c>
    </row>
    <row r="425" spans="3:14" x14ac:dyDescent="0.2">
      <c r="C425" s="185">
        <v>42522</v>
      </c>
      <c r="D425" s="193">
        <v>-1.5257711201078128E-2</v>
      </c>
      <c r="E425" s="193">
        <v>-5.7842634040972509E-3</v>
      </c>
      <c r="F425" s="193">
        <v>-3.973223219547236E-3</v>
      </c>
      <c r="G425" s="193">
        <v>-1.1526861511804995E-2</v>
      </c>
      <c r="H425" s="193">
        <v>8.0735578352603751E-3</v>
      </c>
      <c r="N425" s="130">
        <v>-5.6458508239685817E-3</v>
      </c>
    </row>
    <row r="426" spans="3:14" x14ac:dyDescent="0.2">
      <c r="C426" s="185">
        <v>42521</v>
      </c>
      <c r="D426" s="193">
        <v>-8.1013780067671021E-4</v>
      </c>
      <c r="E426" s="193">
        <v>1.8788416548914198E-2</v>
      </c>
      <c r="F426" s="193">
        <v>1.6997972873464239E-2</v>
      </c>
      <c r="G426" s="193">
        <v>-3.0072701727603328E-3</v>
      </c>
      <c r="H426" s="193">
        <v>-7.1619319908533866E-4</v>
      </c>
      <c r="N426" s="130">
        <v>6.3161581033379455E-3</v>
      </c>
    </row>
    <row r="427" spans="3:14" x14ac:dyDescent="0.2">
      <c r="C427" s="185">
        <v>42517</v>
      </c>
      <c r="D427" s="193">
        <v>-4.4236619820681332E-3</v>
      </c>
      <c r="E427" s="193">
        <v>-7.5676636425217967E-3</v>
      </c>
      <c r="F427" s="193">
        <v>4.4268470660037106E-3</v>
      </c>
      <c r="G427" s="193">
        <v>9.2884007655466636E-4</v>
      </c>
      <c r="H427" s="193">
        <v>-1.2437811275717065E-3</v>
      </c>
      <c r="N427" s="130">
        <v>-1.5660138630865417E-3</v>
      </c>
    </row>
    <row r="428" spans="3:14" x14ac:dyDescent="0.2">
      <c r="C428" s="185">
        <v>42516</v>
      </c>
      <c r="D428" s="193">
        <v>1.3076017832390862E-2</v>
      </c>
      <c r="E428" s="193">
        <v>1.4395688624189185E-2</v>
      </c>
      <c r="F428" s="193">
        <v>7.5458816020199484E-4</v>
      </c>
      <c r="G428" s="193">
        <v>3.0891800080286528E-2</v>
      </c>
      <c r="H428" s="193">
        <v>1.9812509228649086E-3</v>
      </c>
      <c r="N428" s="130">
        <v>1.2354735894078138E-2</v>
      </c>
    </row>
    <row r="429" spans="3:14" x14ac:dyDescent="0.2">
      <c r="C429" s="185">
        <v>42515</v>
      </c>
      <c r="D429" s="193">
        <v>1.2932785441180783E-2</v>
      </c>
      <c r="E429" s="193">
        <v>1.3921102512221939E-3</v>
      </c>
      <c r="F429" s="193">
        <v>5.7370080781768348E-3</v>
      </c>
      <c r="G429" s="193">
        <v>1.8840015721837439E-2</v>
      </c>
      <c r="H429" s="193">
        <v>1.7951549457462636E-3</v>
      </c>
      <c r="N429" s="130">
        <v>8.1957454654838658E-3</v>
      </c>
    </row>
    <row r="430" spans="3:14" x14ac:dyDescent="0.2">
      <c r="C430" s="185">
        <v>42514</v>
      </c>
      <c r="D430" s="193">
        <v>1.2574631653353858E-2</v>
      </c>
      <c r="E430" s="193">
        <v>8.0811341614585551E-3</v>
      </c>
      <c r="F430" s="193">
        <v>2.8150350406742883E-2</v>
      </c>
      <c r="G430" s="193">
        <v>2.8571450372592757E-2</v>
      </c>
      <c r="H430" s="193">
        <v>7.0007434127830285E-3</v>
      </c>
      <c r="N430" s="130">
        <v>1.7065410109299354E-2</v>
      </c>
    </row>
    <row r="431" spans="3:14" x14ac:dyDescent="0.2">
      <c r="C431" s="185">
        <v>42513</v>
      </c>
      <c r="D431" s="193">
        <v>1.1564071023117461E-2</v>
      </c>
      <c r="E431" s="193">
        <v>-9.709035991106927E-3</v>
      </c>
      <c r="F431" s="193">
        <v>-1.2787001886619615E-2</v>
      </c>
      <c r="G431" s="193">
        <v>2.4554443390158102E-2</v>
      </c>
      <c r="H431" s="193">
        <v>1.1834312168783748E-3</v>
      </c>
      <c r="N431" s="130">
        <v>3.0612120964486869E-3</v>
      </c>
    </row>
    <row r="432" spans="3:14" x14ac:dyDescent="0.2">
      <c r="C432" s="185">
        <v>42510</v>
      </c>
      <c r="D432" s="193">
        <v>4.3824900831649855E-3</v>
      </c>
      <c r="E432" s="193">
        <v>-2.7880110729495674E-4</v>
      </c>
      <c r="F432" s="193">
        <v>-4.4315003831285225E-4</v>
      </c>
      <c r="G432" s="193">
        <v>2.5916046292582262E-2</v>
      </c>
      <c r="H432" s="193">
        <v>-8.5096998563623238E-3</v>
      </c>
      <c r="N432" s="130">
        <v>4.2902970488407164E-3</v>
      </c>
    </row>
    <row r="433" spans="3:14" x14ac:dyDescent="0.2">
      <c r="C433" s="185">
        <v>42509</v>
      </c>
      <c r="D433" s="193">
        <v>8.5651719675182737E-3</v>
      </c>
      <c r="E433" s="193">
        <v>1.3912583574002844E-2</v>
      </c>
      <c r="F433" s="193">
        <v>2.6889868100583251E-3</v>
      </c>
      <c r="G433" s="193">
        <v>1.8268989158497808E-3</v>
      </c>
      <c r="H433" s="193">
        <v>1.6628689548506978E-2</v>
      </c>
      <c r="N433" s="130">
        <v>8.7801323579703335E-3</v>
      </c>
    </row>
    <row r="434" spans="3:14" x14ac:dyDescent="0.2">
      <c r="C434" s="185">
        <v>42508</v>
      </c>
      <c r="D434" s="193">
        <v>3.9017492529757947E-2</v>
      </c>
      <c r="E434" s="193">
        <v>3.0768020120594115E-2</v>
      </c>
      <c r="F434" s="193">
        <v>3.3559321331578157E-2</v>
      </c>
      <c r="G434" s="193">
        <v>4.8516948277807816E-2</v>
      </c>
      <c r="H434" s="193">
        <v>1.8040527544189094E-2</v>
      </c>
      <c r="N434" s="130">
        <v>3.461622219115483E-2</v>
      </c>
    </row>
    <row r="435" spans="3:14" x14ac:dyDescent="0.2">
      <c r="C435" s="185">
        <v>42507</v>
      </c>
      <c r="D435" s="193">
        <v>-1.8445511932368727E-3</v>
      </c>
      <c r="E435" s="193">
        <v>-1.9575424898546748E-2</v>
      </c>
      <c r="F435" s="193">
        <v>-1.6509578526564001E-2</v>
      </c>
      <c r="G435" s="193">
        <v>-3.1950782173761627E-3</v>
      </c>
      <c r="H435" s="193">
        <v>-1.0131764662192675E-2</v>
      </c>
      <c r="N435" s="130">
        <v>-1.0174510880723161E-2</v>
      </c>
    </row>
    <row r="436" spans="3:14" x14ac:dyDescent="0.2">
      <c r="C436" s="185">
        <v>42506</v>
      </c>
      <c r="D436" s="193">
        <v>2.981567316544765E-2</v>
      </c>
      <c r="E436" s="193">
        <v>-5.5891282506401341E-3</v>
      </c>
      <c r="F436" s="193">
        <v>7.9450828539365803E-3</v>
      </c>
      <c r="G436" s="193">
        <v>7.3806541783674609E-3</v>
      </c>
      <c r="H436" s="193">
        <v>-1.7186810009270324E-3</v>
      </c>
      <c r="N436" s="130">
        <v>7.671711021497659E-3</v>
      </c>
    </row>
    <row r="437" spans="3:14" x14ac:dyDescent="0.2">
      <c r="C437" s="185">
        <v>42503</v>
      </c>
      <c r="D437" s="193">
        <v>8.3861748284852471E-3</v>
      </c>
      <c r="E437" s="193">
        <v>-4.82414211006074E-3</v>
      </c>
      <c r="F437" s="193">
        <v>-1.9871135885071254E-3</v>
      </c>
      <c r="G437" s="193">
        <v>7.9899961502052572E-3</v>
      </c>
      <c r="H437" s="193">
        <v>-8.0267200452877208E-3</v>
      </c>
      <c r="N437" s="130">
        <v>3.3023629837492983E-4</v>
      </c>
    </row>
    <row r="438" spans="3:14" x14ac:dyDescent="0.2">
      <c r="C438" s="185">
        <v>42502</v>
      </c>
      <c r="D438" s="193">
        <v>-2.6096899636252679E-2</v>
      </c>
      <c r="E438" s="193">
        <v>4.2076461659392647E-3</v>
      </c>
      <c r="F438" s="193">
        <v>6.6098734734345082E-3</v>
      </c>
      <c r="G438" s="193">
        <v>-2.8014455938413899E-2</v>
      </c>
      <c r="H438" s="193">
        <v>7.9957812049199909E-4</v>
      </c>
      <c r="N438" s="130">
        <v>-8.347366582456826E-3</v>
      </c>
    </row>
    <row r="439" spans="3:14" x14ac:dyDescent="0.2">
      <c r="C439" s="185">
        <v>42501</v>
      </c>
      <c r="D439" s="193">
        <v>-2.9249272390661902E-2</v>
      </c>
      <c r="E439" s="193">
        <v>-5.1131023560602763E-3</v>
      </c>
      <c r="F439" s="193">
        <v>-1.8872693939887816E-2</v>
      </c>
      <c r="G439" s="193">
        <v>-5.0844705383891728E-2</v>
      </c>
      <c r="H439" s="193">
        <v>-2.346927337269333E-2</v>
      </c>
      <c r="N439" s="130">
        <v>-2.5078236366667794E-2</v>
      </c>
    </row>
    <row r="440" spans="3:14" x14ac:dyDescent="0.2">
      <c r="C440" s="185">
        <v>42500</v>
      </c>
      <c r="D440" s="193">
        <v>3.1008982552952606E-3</v>
      </c>
      <c r="E440" s="193">
        <v>3.0065681815564415E-2</v>
      </c>
      <c r="F440" s="193">
        <v>1.5129948005872876E-2</v>
      </c>
      <c r="G440" s="193">
        <v>2.1958528842118508E-2</v>
      </c>
      <c r="H440" s="193">
        <v>7.0842380017539688E-4</v>
      </c>
      <c r="N440" s="130">
        <v>1.4356596185537312E-2</v>
      </c>
    </row>
    <row r="441" spans="3:14" x14ac:dyDescent="0.2">
      <c r="C441" s="185">
        <v>42499</v>
      </c>
      <c r="D441" s="193">
        <v>1.0149228995192513E-2</v>
      </c>
      <c r="E441" s="193">
        <v>1.7963897439361633E-2</v>
      </c>
      <c r="F441" s="193">
        <v>3.0241001977423382E-3</v>
      </c>
      <c r="G441" s="193">
        <v>6.0868357652983903E-3</v>
      </c>
      <c r="H441" s="193">
        <v>9.272970120422535E-3</v>
      </c>
      <c r="N441" s="130">
        <v>9.3554597541464172E-3</v>
      </c>
    </row>
    <row r="442" spans="3:14" x14ac:dyDescent="0.2">
      <c r="C442" s="185">
        <v>42496</v>
      </c>
      <c r="D442" s="193">
        <v>-9.8138658218869159E-3</v>
      </c>
      <c r="E442" s="193">
        <v>1.8074528855542719E-2</v>
      </c>
      <c r="F442" s="193">
        <v>4.7492134706738666E-3</v>
      </c>
      <c r="G442" s="193">
        <v>1.20933078126955E-2</v>
      </c>
      <c r="H442" s="193">
        <v>5.9360061010119486E-3</v>
      </c>
      <c r="N442" s="130">
        <v>6.2707780464138834E-3</v>
      </c>
    </row>
    <row r="443" spans="3:14" x14ac:dyDescent="0.2">
      <c r="C443" s="185">
        <v>42495</v>
      </c>
      <c r="D443" s="193">
        <v>-1.6107521877450064E-2</v>
      </c>
      <c r="E443" s="193">
        <v>-2.9800426145871074E-2</v>
      </c>
      <c r="F443" s="193">
        <v>-1.0637708778308556E-2</v>
      </c>
      <c r="G443" s="193">
        <v>-2.7804501945296569E-2</v>
      </c>
      <c r="H443" s="193">
        <v>-1.5723559060105585E-2</v>
      </c>
      <c r="N443" s="130">
        <v>-1.9788538666069177E-2</v>
      </c>
    </row>
    <row r="444" spans="3:14" x14ac:dyDescent="0.2">
      <c r="C444" s="185">
        <v>42494</v>
      </c>
      <c r="D444" s="193">
        <v>-1.0372928157354975E-2</v>
      </c>
      <c r="E444" s="193">
        <v>-5.4297492889200845E-4</v>
      </c>
      <c r="F444" s="193">
        <v>1.8890623887989329E-3</v>
      </c>
      <c r="G444" s="193">
        <v>-8.1440591549672547E-3</v>
      </c>
      <c r="H444" s="193">
        <v>6.2290460752857501E-3</v>
      </c>
      <c r="N444" s="130">
        <v>-2.1667587696751487E-3</v>
      </c>
    </row>
    <row r="445" spans="3:14" x14ac:dyDescent="0.2">
      <c r="C445" s="185">
        <v>42493</v>
      </c>
      <c r="D445" s="193">
        <v>2.6259804669359055E-2</v>
      </c>
      <c r="E445" s="193">
        <v>-8.5448840092727969E-3</v>
      </c>
      <c r="F445" s="193">
        <v>-6.5882370151190348E-3</v>
      </c>
      <c r="G445" s="193">
        <v>-7.0578121350668025E-3</v>
      </c>
      <c r="H445" s="193">
        <v>1.1551990863119942E-2</v>
      </c>
      <c r="N445" s="130">
        <v>3.2237154773972947E-3</v>
      </c>
    </row>
    <row r="446" spans="3:14" x14ac:dyDescent="0.2">
      <c r="C446" s="185">
        <v>42492</v>
      </c>
      <c r="D446" s="193">
        <v>1.032289706360289E-2</v>
      </c>
      <c r="E446" s="193">
        <v>4.7510201369298392E-2</v>
      </c>
      <c r="F446" s="193">
        <v>2.611985751735128E-2</v>
      </c>
      <c r="G446" s="193">
        <v>4.5028775566182809E-2</v>
      </c>
      <c r="H446" s="193">
        <v>2.1943200517471638E-2</v>
      </c>
      <c r="N446" s="130">
        <v>3.0748182978415618E-2</v>
      </c>
    </row>
    <row r="447" spans="3:14" x14ac:dyDescent="0.2">
      <c r="C447" s="185">
        <v>42489</v>
      </c>
      <c r="D447" s="193">
        <v>-1.2332902606372136E-2</v>
      </c>
      <c r="E447" s="193">
        <v>9.0589179844710432E-2</v>
      </c>
      <c r="F447" s="193">
        <v>-1.3733435417576944E-3</v>
      </c>
      <c r="G447" s="193">
        <v>-3.5448495077578536E-3</v>
      </c>
      <c r="H447" s="193">
        <v>3.7315141284742191E-3</v>
      </c>
      <c r="N447" s="130">
        <v>1.6277897011858639E-2</v>
      </c>
    </row>
    <row r="448" spans="3:14" x14ac:dyDescent="0.2">
      <c r="C448" s="185">
        <v>42488</v>
      </c>
      <c r="D448" s="193">
        <v>-3.3597698564328593E-2</v>
      </c>
      <c r="E448" s="193">
        <v>-1.0117172818674981E-2</v>
      </c>
      <c r="F448" s="193">
        <v>-2.3181921292768557E-2</v>
      </c>
      <c r="G448" s="193">
        <v>-1.0937509029395521E-2</v>
      </c>
      <c r="H448" s="193">
        <v>-4.1830342804938941E-3</v>
      </c>
      <c r="N448" s="130">
        <v>-1.6214644972069266E-2</v>
      </c>
    </row>
    <row r="449" spans="3:14" x14ac:dyDescent="0.2">
      <c r="C449" s="185">
        <v>42487</v>
      </c>
      <c r="D449" s="193">
        <v>-6.7674044881709042E-2</v>
      </c>
      <c r="E449" s="193">
        <v>-1.9906943727126508E-2</v>
      </c>
      <c r="F449" s="193">
        <v>-1.2820200555475463E-2</v>
      </c>
      <c r="G449" s="193">
        <v>-1.8205189599219594E-2</v>
      </c>
      <c r="H449" s="193">
        <v>1.2126351294730177E-3</v>
      </c>
      <c r="N449" s="130">
        <v>-2.2942107197721263E-2</v>
      </c>
    </row>
    <row r="450" spans="3:14" x14ac:dyDescent="0.2">
      <c r="C450" s="185">
        <v>42486</v>
      </c>
      <c r="D450" s="193">
        <v>-1.9971553183355886E-2</v>
      </c>
      <c r="E450" s="193">
        <v>-2.7995450965850953E-2</v>
      </c>
      <c r="F450" s="193">
        <v>-2.594099055120231E-2</v>
      </c>
      <c r="G450" s="193">
        <v>-2.5151465602983213E-2</v>
      </c>
      <c r="H450" s="193">
        <v>-3.6112648494140691E-2</v>
      </c>
      <c r="N450" s="130">
        <v>-2.6658846921059302E-2</v>
      </c>
    </row>
    <row r="451" spans="3:14" x14ac:dyDescent="0.2">
      <c r="C451" s="185">
        <v>42485</v>
      </c>
      <c r="D451" s="193">
        <v>2.5881289372650597E-3</v>
      </c>
      <c r="E451" s="193">
        <v>1.7425995219993943E-2</v>
      </c>
      <c r="F451" s="193">
        <v>1.4634734404076411E-2</v>
      </c>
      <c r="G451" s="193">
        <v>-1.6421310595984579E-2</v>
      </c>
      <c r="H451" s="193">
        <v>1.3948359846680641E-2</v>
      </c>
      <c r="N451" s="130">
        <v>6.534283472966947E-3</v>
      </c>
    </row>
    <row r="452" spans="3:14" x14ac:dyDescent="0.2">
      <c r="C452" s="185">
        <v>42482</v>
      </c>
      <c r="D452" s="193">
        <v>-3.8590874039343289E-3</v>
      </c>
      <c r="E452" s="193">
        <v>-1.7898913953322888E-2</v>
      </c>
      <c r="F452" s="193">
        <v>-7.5530098454755862E-2</v>
      </c>
      <c r="G452" s="193">
        <v>8.5209719811059452E-3</v>
      </c>
      <c r="H452" s="193">
        <v>7.3589475734672457E-4</v>
      </c>
      <c r="N452" s="130">
        <v>-1.7009192977034137E-2</v>
      </c>
    </row>
    <row r="453" spans="3:14" x14ac:dyDescent="0.2">
      <c r="C453" s="185">
        <v>42481</v>
      </c>
      <c r="D453" s="193">
        <v>1.4156496899515248E-2</v>
      </c>
      <c r="E453" s="193">
        <v>2.1894749533011657E-2</v>
      </c>
      <c r="F453" s="193">
        <v>2.8455546399252903E-2</v>
      </c>
      <c r="G453" s="193">
        <v>6.3728722399056855E-3</v>
      </c>
      <c r="H453" s="193">
        <v>1.5804215973130108E-2</v>
      </c>
      <c r="N453" s="130">
        <v>1.7516126305037259E-2</v>
      </c>
    </row>
    <row r="454" spans="3:14" x14ac:dyDescent="0.2">
      <c r="C454" s="185">
        <v>42480</v>
      </c>
      <c r="D454" s="193">
        <v>-1.3676448393092906E-2</v>
      </c>
      <c r="E454" s="193">
        <v>-7.6584665446093776E-3</v>
      </c>
      <c r="F454" s="193">
        <v>-3.0020549559421527E-2</v>
      </c>
      <c r="G454" s="193">
        <v>9.6996438002814548E-3</v>
      </c>
      <c r="H454" s="193">
        <v>-3.6724320307246115E-2</v>
      </c>
      <c r="N454" s="130">
        <v>-1.5419659726827274E-2</v>
      </c>
    </row>
    <row r="455" spans="3:14" x14ac:dyDescent="0.2">
      <c r="C455" s="185">
        <v>42479</v>
      </c>
      <c r="D455" s="193">
        <v>-1.9366392894314282E-3</v>
      </c>
      <c r="E455" s="193">
        <v>-8.4144039187089171E-3</v>
      </c>
      <c r="F455" s="193">
        <v>2.140012623963856E-3</v>
      </c>
      <c r="G455" s="193">
        <v>-0.13554224188477718</v>
      </c>
      <c r="H455" s="193">
        <v>8.7988687237549965E-3</v>
      </c>
      <c r="N455" s="130">
        <v>-2.5218319146165267E-2</v>
      </c>
    </row>
    <row r="456" spans="3:14" x14ac:dyDescent="0.2">
      <c r="C456" s="185">
        <v>42478</v>
      </c>
      <c r="D456" s="193">
        <v>-2.0349642894384169E-2</v>
      </c>
      <c r="E456" s="193">
        <v>1.6462760791934546E-2</v>
      </c>
      <c r="F456" s="193">
        <v>1.5911758112348354E-2</v>
      </c>
      <c r="G456" s="193">
        <v>-2.6824752265539979E-2</v>
      </c>
      <c r="H456" s="193">
        <v>7.8806028152139749E-3</v>
      </c>
      <c r="N456" s="130">
        <v>-1.2124741957646038E-3</v>
      </c>
    </row>
    <row r="457" spans="3:14" x14ac:dyDescent="0.2">
      <c r="C457" s="185">
        <v>42475</v>
      </c>
      <c r="D457" s="193">
        <v>-9.792481522875195E-3</v>
      </c>
      <c r="E457" s="193">
        <v>1.8729249706930889E-2</v>
      </c>
      <c r="F457" s="193">
        <v>1.5707835928808925E-2</v>
      </c>
      <c r="G457" s="193">
        <v>2.0306045489086093E-2</v>
      </c>
      <c r="H457" s="193">
        <v>1.4012682375422048E-2</v>
      </c>
      <c r="N457" s="130">
        <v>1.1923567888746656E-2</v>
      </c>
    </row>
    <row r="458" spans="3:14" x14ac:dyDescent="0.2">
      <c r="C458" s="185">
        <v>42474</v>
      </c>
      <c r="D458" s="193">
        <v>-6.6888273117205596E-3</v>
      </c>
      <c r="E458" s="193">
        <v>2.3746936107699019E-3</v>
      </c>
      <c r="F458" s="193">
        <v>-7.0434647356924967E-3</v>
      </c>
      <c r="G458" s="193">
        <v>-2.2641171289165514E-4</v>
      </c>
      <c r="H458" s="193">
        <v>-4.5439715223702338E-3</v>
      </c>
      <c r="N458" s="130">
        <v>-3.2135517063011754E-3</v>
      </c>
    </row>
    <row r="459" spans="3:14" x14ac:dyDescent="0.2">
      <c r="C459" s="185">
        <v>42473</v>
      </c>
      <c r="D459" s="193">
        <v>1.7909035436744637E-2</v>
      </c>
      <c r="E459" s="193">
        <v>2.26560380422287E-2</v>
      </c>
      <c r="F459" s="193">
        <v>1.6252824263431703E-2</v>
      </c>
      <c r="G459" s="193">
        <v>2.8177101099619555E-2</v>
      </c>
      <c r="H459" s="193">
        <v>-9.5125312655945367E-4</v>
      </c>
      <c r="N459" s="130">
        <v>1.6999529751917278E-2</v>
      </c>
    </row>
    <row r="460" spans="3:14" x14ac:dyDescent="0.2">
      <c r="C460" s="185">
        <v>42472</v>
      </c>
      <c r="D460" s="193">
        <v>2.7111259652880292E-4</v>
      </c>
      <c r="E460" s="193">
        <v>-5.9415249807445464E-4</v>
      </c>
      <c r="F460" s="193">
        <v>-6.4291762969491874E-3</v>
      </c>
      <c r="G460" s="193">
        <v>2.8354566877040407E-2</v>
      </c>
      <c r="H460" s="193">
        <v>-1.1462137667189088E-2</v>
      </c>
      <c r="N460" s="130">
        <v>2.1264612898324953E-3</v>
      </c>
    </row>
    <row r="461" spans="3:14" x14ac:dyDescent="0.2">
      <c r="C461" s="185">
        <v>42471</v>
      </c>
      <c r="D461" s="193">
        <v>4.1401768906408672E-3</v>
      </c>
      <c r="E461" s="193">
        <v>3.0669900114014617E-3</v>
      </c>
      <c r="F461" s="193">
        <v>-1.190681753884989E-3</v>
      </c>
      <c r="G461" s="193">
        <v>-1.0112268480940953E-2</v>
      </c>
      <c r="H461" s="193">
        <v>-4.832153758062686E-3</v>
      </c>
      <c r="N461" s="130">
        <v>-1.7702649922416895E-3</v>
      </c>
    </row>
    <row r="462" spans="3:14" x14ac:dyDescent="0.2">
      <c r="C462" s="185">
        <v>42468</v>
      </c>
      <c r="D462" s="193">
        <v>-9.2484786114090008E-3</v>
      </c>
      <c r="E462" s="193">
        <v>-5.0079982315212428E-3</v>
      </c>
      <c r="F462" s="193">
        <v>-1.1088388085041704E-2</v>
      </c>
      <c r="G462" s="193">
        <v>-1.6499720389412671E-2</v>
      </c>
      <c r="H462" s="193">
        <v>-1.0834574662996737E-2</v>
      </c>
      <c r="N462" s="130">
        <v>-1.0473779645767598E-2</v>
      </c>
    </row>
    <row r="463" spans="3:14" x14ac:dyDescent="0.2">
      <c r="C463" s="185">
        <v>42467</v>
      </c>
      <c r="D463" s="193">
        <v>-2.0233451524667174E-2</v>
      </c>
      <c r="E463" s="193">
        <v>-1.6029554060386138E-2</v>
      </c>
      <c r="F463" s="193">
        <v>-1.0228414679973966E-2</v>
      </c>
      <c r="G463" s="193">
        <v>-1.8140706264465488E-3</v>
      </c>
      <c r="H463" s="193">
        <v>-5.0066636875664098E-3</v>
      </c>
      <c r="N463" s="130">
        <v>-1.0582950621412084E-2</v>
      </c>
    </row>
    <row r="464" spans="3:14" x14ac:dyDescent="0.2">
      <c r="C464" s="185">
        <v>42466</v>
      </c>
      <c r="D464" s="193">
        <v>-4.3083904516558243E-3</v>
      </c>
      <c r="E464" s="193">
        <v>1.2105290655737158E-2</v>
      </c>
      <c r="F464" s="193">
        <v>-4.5149817788189975E-3</v>
      </c>
      <c r="G464" s="193">
        <v>-1.5775137714864794E-2</v>
      </c>
      <c r="H464" s="193">
        <v>-6.9403613359429401E-3</v>
      </c>
      <c r="N464" s="130">
        <v>-3.8385531171996885E-3</v>
      </c>
    </row>
    <row r="465" spans="3:14" x14ac:dyDescent="0.2">
      <c r="C465" s="185">
        <v>42465</v>
      </c>
      <c r="D465" s="193">
        <v>-1.9525076146772902E-2</v>
      </c>
      <c r="E465" s="193">
        <v>-1.9622158303236027E-2</v>
      </c>
      <c r="F465" s="193">
        <v>-2.348607735032596E-2</v>
      </c>
      <c r="G465" s="193">
        <v>-2.0279340547153251E-3</v>
      </c>
      <c r="H465" s="193">
        <v>-8.2674034960567629E-3</v>
      </c>
      <c r="N465" s="130">
        <v>-1.444764416575111E-2</v>
      </c>
    </row>
    <row r="466" spans="3:14" x14ac:dyDescent="0.2">
      <c r="C466" s="185">
        <v>42464</v>
      </c>
      <c r="D466" s="193">
        <v>2.6069607768296057E-2</v>
      </c>
      <c r="E466" s="193">
        <v>6.9365536633525125E-3</v>
      </c>
      <c r="F466" s="193">
        <v>1.3325791763290342E-2</v>
      </c>
      <c r="G466" s="193">
        <v>2.9940727518958763E-3</v>
      </c>
      <c r="H466" s="193">
        <v>1.2010126654564707E-2</v>
      </c>
      <c r="N466" s="130">
        <v>1.2373826532368577E-2</v>
      </c>
    </row>
    <row r="467" spans="3:14" x14ac:dyDescent="0.2">
      <c r="C467" s="185">
        <v>42461</v>
      </c>
      <c r="D467" s="193">
        <v>9.7254352774001629E-3</v>
      </c>
      <c r="E467" s="193">
        <v>8.7456355885074319E-3</v>
      </c>
      <c r="F467" s="193">
        <v>6.7296944603922673E-3</v>
      </c>
      <c r="G467" s="193">
        <v>3.3971869265398004E-2</v>
      </c>
      <c r="H467" s="193">
        <v>1.5305418285287626E-2</v>
      </c>
      <c r="N467" s="130">
        <v>1.5057582140939605E-2</v>
      </c>
    </row>
    <row r="468" spans="3:14" x14ac:dyDescent="0.2">
      <c r="C468" s="185">
        <v>42460</v>
      </c>
      <c r="D468" s="193">
        <v>-2.5727449757382594E-2</v>
      </c>
      <c r="E468" s="193">
        <v>-2.8982162100012414E-2</v>
      </c>
      <c r="F468" s="193">
        <v>-1.7247103168664797E-2</v>
      </c>
      <c r="G468" s="193">
        <v>-2.0119963200206571E-2</v>
      </c>
      <c r="H468" s="193">
        <v>-2.4996569410799061E-2</v>
      </c>
      <c r="N468" s="130">
        <v>-2.3134079808748497E-2</v>
      </c>
    </row>
    <row r="469" spans="3:14" x14ac:dyDescent="0.2">
      <c r="C469" s="185">
        <v>42459</v>
      </c>
      <c r="D469" s="193">
        <v>1.6372138516067374E-2</v>
      </c>
      <c r="E469" s="193">
        <v>7.1640801756975639E-3</v>
      </c>
      <c r="F469" s="193">
        <v>5.2591985786060759E-3</v>
      </c>
      <c r="G469" s="193">
        <v>-1.9742526547544555E-2</v>
      </c>
      <c r="H469" s="193">
        <v>-2.3866025447248033E-3</v>
      </c>
      <c r="N469" s="130">
        <v>1.4074152976532479E-3</v>
      </c>
    </row>
    <row r="470" spans="3:14" x14ac:dyDescent="0.2">
      <c r="C470" s="185">
        <v>42458</v>
      </c>
      <c r="D470" s="193">
        <v>2.6462087074421332E-2</v>
      </c>
      <c r="E470" s="193">
        <v>2.6906178136419719E-2</v>
      </c>
      <c r="F470" s="193">
        <v>2.4684078458260542E-2</v>
      </c>
      <c r="G470" s="193">
        <v>3.150906732270007E-2</v>
      </c>
      <c r="H470" s="193">
        <v>5.2428932065452264E-3</v>
      </c>
      <c r="N470" s="130">
        <v>2.3269076315151072E-2</v>
      </c>
    </row>
    <row r="471" spans="3:14" x14ac:dyDescent="0.2">
      <c r="C471" s="185">
        <v>42457</v>
      </c>
      <c r="D471" s="193">
        <v>1.2117406228694477E-4</v>
      </c>
      <c r="E471" s="193">
        <v>-6.2362267720476861E-4</v>
      </c>
      <c r="F471" s="193">
        <v>-7.7626837415110126E-3</v>
      </c>
      <c r="G471" s="193">
        <v>3.3237214228540007E-2</v>
      </c>
      <c r="H471" s="193">
        <v>1.4113928966586835E-3</v>
      </c>
      <c r="N471" s="130">
        <v>5.3946503625869361E-3</v>
      </c>
    </row>
    <row r="472" spans="3:14" x14ac:dyDescent="0.2">
      <c r="C472" s="185">
        <v>42453</v>
      </c>
      <c r="D472" s="193">
        <v>1.9807394160289396E-3</v>
      </c>
      <c r="E472" s="193">
        <v>2.943888525310134E-2</v>
      </c>
      <c r="F472" s="193">
        <v>1.0761525327603364E-2</v>
      </c>
      <c r="G472" s="193">
        <v>-6.1030089475202125E-3</v>
      </c>
      <c r="H472" s="193">
        <v>7.1691693568117516E-3</v>
      </c>
      <c r="N472" s="130">
        <v>8.7578680116195788E-3</v>
      </c>
    </row>
    <row r="473" spans="3:14" x14ac:dyDescent="0.2">
      <c r="C473" s="185">
        <v>42452</v>
      </c>
      <c r="D473" s="193">
        <v>8.3240101834863786E-3</v>
      </c>
      <c r="E473" s="193">
        <v>3.0061487057399635E-2</v>
      </c>
      <c r="F473" s="193">
        <v>1.2016908147869871E-2</v>
      </c>
      <c r="G473" s="193">
        <v>1.1360828016953565E-2</v>
      </c>
      <c r="H473" s="193">
        <v>1.4834529117427532E-2</v>
      </c>
      <c r="N473" s="130">
        <v>1.5467352409026074E-2</v>
      </c>
    </row>
    <row r="474" spans="3:14" x14ac:dyDescent="0.2">
      <c r="C474" s="185">
        <v>42451</v>
      </c>
      <c r="D474" s="193">
        <v>-1.1681103722329857E-2</v>
      </c>
      <c r="E474" s="193">
        <v>-7.6352238374125785E-3</v>
      </c>
      <c r="F474" s="193">
        <v>-1.5408740799794787E-2</v>
      </c>
      <c r="G474" s="193">
        <v>-3.1445714209208935E-2</v>
      </c>
      <c r="H474" s="193">
        <v>-2.6285750898008827E-2</v>
      </c>
      <c r="N474" s="130">
        <v>-1.8281931008011072E-2</v>
      </c>
    </row>
    <row r="475" spans="3:14" x14ac:dyDescent="0.2">
      <c r="C475" s="185">
        <v>42450</v>
      </c>
      <c r="D475" s="193">
        <v>-1.7679099098813468E-2</v>
      </c>
      <c r="E475" s="193">
        <v>-1.4149171119035436E-2</v>
      </c>
      <c r="F475" s="193">
        <v>-1.0691365221976589E-2</v>
      </c>
      <c r="G475" s="193">
        <v>-1.8178305916984997E-2</v>
      </c>
      <c r="H475" s="193">
        <v>-1.5542301927818759E-2</v>
      </c>
      <c r="N475" s="130">
        <v>-1.5128783856710171E-2</v>
      </c>
    </row>
    <row r="476" spans="3:14" x14ac:dyDescent="0.2">
      <c r="C476" s="185">
        <v>42447</v>
      </c>
      <c r="D476" s="193">
        <v>5.8831852999997967E-3</v>
      </c>
      <c r="E476" s="193">
        <v>-8.4936982625063093E-3</v>
      </c>
      <c r="F476" s="193">
        <v>-1.6887859039605182E-2</v>
      </c>
      <c r="G476" s="193">
        <v>1.8691285985956776E-2</v>
      </c>
      <c r="H476" s="193">
        <v>9.5716935929405413E-3</v>
      </c>
      <c r="N476" s="130">
        <v>1.8362896555503142E-3</v>
      </c>
    </row>
    <row r="477" spans="3:14" x14ac:dyDescent="0.2">
      <c r="C477" s="185">
        <v>42446</v>
      </c>
      <c r="D477" s="193">
        <v>-1.6766099791605178E-3</v>
      </c>
      <c r="E477" s="193">
        <v>-2.6234321240968968E-2</v>
      </c>
      <c r="F477" s="193">
        <v>5.6166247391960964E-3</v>
      </c>
      <c r="G477" s="193">
        <v>3.6464154309946355E-3</v>
      </c>
      <c r="H477" s="193">
        <v>1.7115308036324481E-2</v>
      </c>
      <c r="N477" s="130">
        <v>-2.0405658972111242E-4</v>
      </c>
    </row>
    <row r="478" spans="3:14" x14ac:dyDescent="0.2">
      <c r="C478" s="185">
        <v>42445</v>
      </c>
      <c r="D478" s="193">
        <v>-2.6830493372032548E-3</v>
      </c>
      <c r="E478" s="193">
        <v>-2.0664086386187077E-2</v>
      </c>
      <c r="F478" s="193">
        <v>-1.8045652851880769E-3</v>
      </c>
      <c r="G478" s="193">
        <v>-7.7577481169858542E-4</v>
      </c>
      <c r="H478" s="193">
        <v>-1.5517928399429943E-2</v>
      </c>
      <c r="N478" s="130">
        <v>-8.2216116256532655E-3</v>
      </c>
    </row>
    <row r="479" spans="3:14" x14ac:dyDescent="0.2">
      <c r="C479" s="185">
        <v>42444</v>
      </c>
      <c r="D479" s="193">
        <v>2.2299828227344252E-2</v>
      </c>
      <c r="E479" s="193">
        <v>8.7512056078875421E-3</v>
      </c>
      <c r="F479" s="193">
        <v>1.0273546343946047E-2</v>
      </c>
      <c r="G479" s="193">
        <v>-3.4973671000365132E-4</v>
      </c>
      <c r="H479" s="193">
        <v>4.1287609699185253E-3</v>
      </c>
      <c r="N479" s="130">
        <v>9.0908116423819869E-3</v>
      </c>
    </row>
    <row r="480" spans="3:14" x14ac:dyDescent="0.2">
      <c r="C480" s="185">
        <v>42443</v>
      </c>
      <c r="D480" s="193">
        <v>-2.8523442959878091E-3</v>
      </c>
      <c r="E480" s="193">
        <v>1.1875720809547234E-3</v>
      </c>
      <c r="F480" s="193">
        <v>-3.5092516464314593E-3</v>
      </c>
      <c r="G480" s="193">
        <v>-5.9076193710016632E-4</v>
      </c>
      <c r="H480" s="193">
        <v>-1.2511935420051835E-2</v>
      </c>
      <c r="N480" s="130">
        <v>-3.6375356371083582E-3</v>
      </c>
    </row>
    <row r="481" spans="3:14" x14ac:dyDescent="0.2">
      <c r="C481" s="185">
        <v>42440</v>
      </c>
      <c r="D481" s="193">
        <v>-4.4550133942878037E-3</v>
      </c>
      <c r="E481" s="193">
        <v>3.7564252411607635E-3</v>
      </c>
      <c r="F481" s="193">
        <v>4.235542123641264E-3</v>
      </c>
      <c r="G481" s="193">
        <v>-1.2094594730512345E-2</v>
      </c>
      <c r="H481" s="193">
        <v>-2.1633348295246164E-2</v>
      </c>
      <c r="N481" s="130">
        <v>-5.971973043028397E-3</v>
      </c>
    </row>
    <row r="482" spans="3:14" x14ac:dyDescent="0.2">
      <c r="C482" s="185">
        <v>42439</v>
      </c>
      <c r="D482" s="193">
        <v>1.1094041650515696E-2</v>
      </c>
      <c r="E482" s="193">
        <v>9.6339801699221218E-3</v>
      </c>
      <c r="F482" s="193">
        <v>-4.4640728137669257E-3</v>
      </c>
      <c r="G482" s="193">
        <v>4.0475864500292592E-3</v>
      </c>
      <c r="H482" s="193">
        <v>2.3689714308439088E-3</v>
      </c>
      <c r="N482" s="130">
        <v>4.5619580159512374E-3</v>
      </c>
    </row>
    <row r="483" spans="3:14" x14ac:dyDescent="0.2">
      <c r="C483" s="185">
        <v>42438</v>
      </c>
      <c r="D483" s="193">
        <v>-2.5347944239361944E-2</v>
      </c>
      <c r="E483" s="193">
        <v>-2.7649404996146831E-2</v>
      </c>
      <c r="F483" s="193">
        <v>-3.4597949782256029E-3</v>
      </c>
      <c r="G483" s="193">
        <v>-8.0119925008110045E-3</v>
      </c>
      <c r="H483" s="193">
        <v>-2.7443006690359126E-2</v>
      </c>
      <c r="N483" s="130">
        <v>-1.8160741734128037E-2</v>
      </c>
    </row>
    <row r="484" spans="3:14" x14ac:dyDescent="0.2">
      <c r="C484" s="185">
        <v>42437</v>
      </c>
      <c r="D484" s="193">
        <v>8.8477902835274527E-3</v>
      </c>
      <c r="E484" s="193">
        <v>1.2604509866209172E-2</v>
      </c>
      <c r="F484" s="193">
        <v>2.9204317423688501E-2</v>
      </c>
      <c r="G484" s="193">
        <v>2.4847515765517029E-2</v>
      </c>
      <c r="H484" s="193">
        <v>1.6646608396068227E-2</v>
      </c>
      <c r="N484" s="130">
        <v>1.8630199559120056E-2</v>
      </c>
    </row>
    <row r="485" spans="3:14" x14ac:dyDescent="0.2">
      <c r="C485" s="185">
        <v>42436</v>
      </c>
      <c r="D485" s="193">
        <v>-1.4417286407105026E-2</v>
      </c>
      <c r="E485" s="193">
        <v>-2.4978076465807096E-2</v>
      </c>
      <c r="F485" s="193">
        <v>-2.2695623423317084E-2</v>
      </c>
      <c r="G485" s="193">
        <v>-6.5114040925778896E-2</v>
      </c>
      <c r="H485" s="193">
        <v>-7.9710732761416134E-3</v>
      </c>
      <c r="N485" s="130">
        <v>-2.6480271744490917E-2</v>
      </c>
    </row>
    <row r="486" spans="3:14" x14ac:dyDescent="0.2">
      <c r="C486" s="185">
        <v>42433</v>
      </c>
      <c r="D486" s="193">
        <v>3.8527128589915562E-3</v>
      </c>
      <c r="E486" s="193">
        <v>-1.4992005519658048E-2</v>
      </c>
      <c r="F486" s="193">
        <v>-1.7045878083974716E-2</v>
      </c>
      <c r="G486" s="193">
        <v>2.5679335219239385E-2</v>
      </c>
      <c r="H486" s="193">
        <v>-3.0986348176504407E-3</v>
      </c>
      <c r="N486" s="130">
        <v>-1.0006818105129261E-3</v>
      </c>
    </row>
    <row r="487" spans="3:14" x14ac:dyDescent="0.2">
      <c r="C487" s="185">
        <v>42432</v>
      </c>
      <c r="D487" s="193">
        <v>8.5869473969374319E-3</v>
      </c>
      <c r="E487" s="193">
        <v>-3.528749512899638E-3</v>
      </c>
      <c r="F487" s="193">
        <v>-1.0226031410735203E-2</v>
      </c>
      <c r="G487" s="193">
        <v>4.4432667678234224E-3</v>
      </c>
      <c r="H487" s="193">
        <v>4.6772424063148774E-3</v>
      </c>
      <c r="N487" s="130">
        <v>8.1376347214672006E-4</v>
      </c>
    </row>
    <row r="488" spans="3:14" x14ac:dyDescent="0.2">
      <c r="C488" s="185">
        <v>42431</v>
      </c>
      <c r="D488" s="193">
        <v>1.1373252875305086E-2</v>
      </c>
      <c r="E488" s="193">
        <v>1.1205887831637978E-2</v>
      </c>
      <c r="F488" s="193">
        <v>1.6199530372669052E-2</v>
      </c>
      <c r="G488" s="193">
        <v>2.143164520796994E-3</v>
      </c>
      <c r="H488" s="193">
        <v>2.5306609132224215E-2</v>
      </c>
      <c r="N488" s="130">
        <v>1.336270795849726E-2</v>
      </c>
    </row>
    <row r="489" spans="3:14" x14ac:dyDescent="0.2">
      <c r="C489" s="185">
        <v>42430</v>
      </c>
      <c r="D489" s="193">
        <v>1.6377861094078457E-2</v>
      </c>
      <c r="E489" s="193">
        <v>2.4313505197285E-2</v>
      </c>
      <c r="F489" s="193">
        <v>1.0297608606435419E-2</v>
      </c>
      <c r="G489" s="193">
        <v>2.8457260370533626E-2</v>
      </c>
      <c r="H489" s="193">
        <v>-1.09287670592846E-2</v>
      </c>
      <c r="N489" s="130">
        <v>1.3894356992763948E-2</v>
      </c>
    </row>
    <row r="490" spans="3:14" x14ac:dyDescent="0.2">
      <c r="C490" s="185">
        <v>42429</v>
      </c>
      <c r="D490" s="193">
        <v>-1.2230115606757767E-2</v>
      </c>
      <c r="E490" s="193">
        <v>-1.4850159798972222E-2</v>
      </c>
      <c r="F490" s="193">
        <v>-1.8178026219258316E-2</v>
      </c>
      <c r="G490" s="193">
        <v>-2.4622901842574769E-2</v>
      </c>
      <c r="H490" s="193">
        <v>-1.9995181529186359E-2</v>
      </c>
      <c r="N490" s="130">
        <v>-1.780574176614768E-2</v>
      </c>
    </row>
    <row r="491" spans="3:14" x14ac:dyDescent="0.2">
      <c r="C491" s="185">
        <v>42426</v>
      </c>
      <c r="D491" s="193">
        <v>7.6752186671524541E-3</v>
      </c>
      <c r="E491" s="193">
        <v>6.2701608473679686E-3</v>
      </c>
      <c r="F491" s="193">
        <v>-9.3483634080138347E-3</v>
      </c>
      <c r="G491" s="193">
        <v>8.8728404413437566E-3</v>
      </c>
      <c r="H491" s="193">
        <v>-9.0479967366336699E-3</v>
      </c>
      <c r="N491" s="130">
        <v>9.1898775867560825E-4</v>
      </c>
    </row>
    <row r="492" spans="3:14" x14ac:dyDescent="0.2">
      <c r="C492" s="185">
        <v>42425</v>
      </c>
      <c r="D492" s="193">
        <v>2.7340759921436492E-3</v>
      </c>
      <c r="E492" s="193">
        <v>-2.108824419450117E-3</v>
      </c>
      <c r="F492" s="193">
        <v>1.019509410688163E-2</v>
      </c>
      <c r="G492" s="193">
        <v>2.7266418362974186E-2</v>
      </c>
      <c r="H492" s="193">
        <v>5.4076841604546915E-3</v>
      </c>
      <c r="N492" s="130">
        <v>8.788467333943702E-3</v>
      </c>
    </row>
    <row r="493" spans="3:14" x14ac:dyDescent="0.2">
      <c r="C493" s="185">
        <v>42424</v>
      </c>
      <c r="D493" s="193">
        <v>1.7552419663720007E-3</v>
      </c>
      <c r="E493" s="193">
        <v>-1.1038474896302674E-2</v>
      </c>
      <c r="F493" s="193">
        <v>-9.5149760049927472E-3</v>
      </c>
      <c r="G493" s="193">
        <v>1.4530815763700111E-2</v>
      </c>
      <c r="H493" s="193">
        <v>-1.6086292302337154E-2</v>
      </c>
      <c r="N493" s="130">
        <v>-4.0023081287948493E-3</v>
      </c>
    </row>
    <row r="494" spans="3:14" x14ac:dyDescent="0.2">
      <c r="C494" s="185">
        <v>42423</v>
      </c>
      <c r="D494" s="193">
        <v>-1.50074616263196E-2</v>
      </c>
      <c r="E494" s="193">
        <v>-3.9367135604474858E-3</v>
      </c>
      <c r="F494" s="193">
        <v>-2.0460148116629238E-2</v>
      </c>
      <c r="G494" s="193">
        <v>-2.3186293999750432E-2</v>
      </c>
      <c r="H494" s="193">
        <v>3.9533564347905715E-3</v>
      </c>
      <c r="N494" s="130">
        <v>-1.1607004285915571E-2</v>
      </c>
    </row>
    <row r="495" spans="3:14" x14ac:dyDescent="0.2">
      <c r="C495" s="185">
        <v>42422</v>
      </c>
      <c r="D495" s="193">
        <v>-3.6193763535316704E-2</v>
      </c>
      <c r="E495" s="193">
        <v>6.1683387288009563E-5</v>
      </c>
      <c r="F495" s="193">
        <v>-2.9011667743025483E-2</v>
      </c>
      <c r="G495" s="193">
        <v>-1.5091907616664369E-2</v>
      </c>
      <c r="H495" s="193">
        <v>-4.0753698735765446E-2</v>
      </c>
      <c r="N495" s="130">
        <v>-2.379856285467459E-2</v>
      </c>
    </row>
    <row r="496" spans="3:14" x14ac:dyDescent="0.2">
      <c r="C496" s="185">
        <v>42419</v>
      </c>
      <c r="D496" s="193">
        <v>7.2635427767293896E-3</v>
      </c>
      <c r="E496" s="193">
        <v>2.8233285644660662E-2</v>
      </c>
      <c r="F496" s="193">
        <v>2.4367988792365247E-3</v>
      </c>
      <c r="G496" s="193">
        <v>-4.4702958972315235E-3</v>
      </c>
      <c r="H496" s="193">
        <v>7.2315309008722812E-3</v>
      </c>
      <c r="N496" s="130">
        <v>8.2325603000835655E-3</v>
      </c>
    </row>
    <row r="497" spans="3:14" x14ac:dyDescent="0.2">
      <c r="C497" s="185">
        <v>42418</v>
      </c>
      <c r="D497" s="193">
        <v>5.1710014386944642E-3</v>
      </c>
      <c r="E497" s="193">
        <v>7.1246903511349938E-3</v>
      </c>
      <c r="F497" s="193">
        <v>1.9912089363498843E-2</v>
      </c>
      <c r="G497" s="193">
        <v>-2.1798604965555052E-2</v>
      </c>
      <c r="H497" s="193">
        <v>1.8592771594621277E-2</v>
      </c>
      <c r="N497" s="130">
        <v>5.9300287831248839E-3</v>
      </c>
    </row>
    <row r="498" spans="3:14" x14ac:dyDescent="0.2">
      <c r="C498" s="185">
        <v>42417</v>
      </c>
      <c r="D498" s="193">
        <v>-2.2224387258985265E-2</v>
      </c>
      <c r="E498" s="193">
        <v>-1.2781892977696874E-2</v>
      </c>
      <c r="F498" s="193">
        <v>-1.1723643150920837E-2</v>
      </c>
      <c r="G498" s="193">
        <v>2.472633744266102E-2</v>
      </c>
      <c r="H498" s="193">
        <v>-2.5465722165781947E-2</v>
      </c>
      <c r="N498" s="130">
        <v>-9.288924522094507E-3</v>
      </c>
    </row>
    <row r="499" spans="3:14" x14ac:dyDescent="0.2">
      <c r="C499" s="185">
        <v>42416</v>
      </c>
      <c r="D499" s="193">
        <v>7.4782727488965474E-3</v>
      </c>
      <c r="E499" s="193">
        <v>6.9470938209256084E-3</v>
      </c>
      <c r="F499" s="193">
        <v>-1.5563881194831685E-3</v>
      </c>
      <c r="G499" s="193">
        <v>-1.623327724453269E-3</v>
      </c>
      <c r="H499" s="193">
        <v>-1.4417091925642049E-2</v>
      </c>
      <c r="N499" s="130">
        <v>-6.0265319930158595E-4</v>
      </c>
    </row>
    <row r="500" spans="3:14" x14ac:dyDescent="0.2">
      <c r="C500" s="185">
        <v>42412</v>
      </c>
      <c r="D500" s="193">
        <v>-1.7856643491219421E-2</v>
      </c>
      <c r="E500" s="193">
        <v>-1.4497230706009528E-2</v>
      </c>
      <c r="F500" s="193">
        <v>-4.7771359829227537E-3</v>
      </c>
      <c r="G500" s="193">
        <v>-8.8603877085281762E-3</v>
      </c>
      <c r="H500" s="193">
        <v>-7.3969468073204897E-3</v>
      </c>
      <c r="N500" s="130">
        <v>-1.0609492139936647E-2</v>
      </c>
    </row>
    <row r="501" spans="3:14" x14ac:dyDescent="0.2">
      <c r="C501" s="185">
        <v>42411</v>
      </c>
      <c r="D501" s="193">
        <v>-1.3150772401877846E-3</v>
      </c>
      <c r="E501" s="193">
        <v>3.1584372691347763E-2</v>
      </c>
      <c r="F501" s="193">
        <v>4.3473154676614929E-3</v>
      </c>
      <c r="G501" s="193">
        <v>-1.9278782001778145E-2</v>
      </c>
      <c r="H501" s="193">
        <v>-1.6548788312211956E-2</v>
      </c>
      <c r="N501" s="130">
        <v>-7.5145255676380227E-5</v>
      </c>
    </row>
    <row r="502" spans="3:14" x14ac:dyDescent="0.2">
      <c r="C502" s="185">
        <v>42410</v>
      </c>
      <c r="D502" s="193">
        <v>-6.8120249047666443E-3</v>
      </c>
      <c r="E502" s="193">
        <v>1.809190272458475E-2</v>
      </c>
      <c r="F502" s="193">
        <v>9.4846048514733786E-3</v>
      </c>
      <c r="G502" s="193">
        <v>2.7376361803940315E-2</v>
      </c>
      <c r="H502" s="193">
        <v>-1.1622728523885255E-2</v>
      </c>
      <c r="N502" s="130">
        <v>7.4392990474060642E-3</v>
      </c>
    </row>
    <row r="503" spans="3:14" x14ac:dyDescent="0.2">
      <c r="C503" s="185">
        <v>42409</v>
      </c>
      <c r="D503" s="193">
        <v>2.7031239836812083E-2</v>
      </c>
      <c r="E503" s="193">
        <v>1.4810871612322328E-2</v>
      </c>
      <c r="F503" s="193">
        <v>2.460757509583008E-2</v>
      </c>
      <c r="G503" s="193">
        <v>6.0410972132744059E-2</v>
      </c>
      <c r="H503" s="193">
        <v>2.7483811726485684E-2</v>
      </c>
      <c r="N503" s="130">
        <v>3.1474366297181144E-2</v>
      </c>
    </row>
    <row r="504" spans="3:14" x14ac:dyDescent="0.2">
      <c r="C504" s="185">
        <v>42408</v>
      </c>
      <c r="D504" s="193">
        <v>9.7005828176123226E-3</v>
      </c>
      <c r="E504" s="193">
        <v>-2.9112983452238499E-2</v>
      </c>
      <c r="F504" s="193">
        <v>-1.5839737750061558E-2</v>
      </c>
      <c r="G504" s="193">
        <v>5.6070847927102083E-3</v>
      </c>
      <c r="H504" s="193">
        <v>1.6562157703580285E-2</v>
      </c>
      <c r="N504" s="130">
        <v>-2.46750834160352E-3</v>
      </c>
    </row>
    <row r="505" spans="3:14" x14ac:dyDescent="0.2">
      <c r="C505" s="185">
        <v>42405</v>
      </c>
      <c r="D505" s="193">
        <v>-2.2291803428237087E-2</v>
      </c>
      <c r="E505" s="193">
        <v>-6.098049824310333E-2</v>
      </c>
      <c r="F505" s="193">
        <v>-3.124622445635564E-2</v>
      </c>
      <c r="G505" s="193">
        <v>-7.5495362970435048E-2</v>
      </c>
      <c r="H505" s="193">
        <v>1.0956529822984555E-2</v>
      </c>
      <c r="N505" s="130">
        <v>-3.4733178570661848E-2</v>
      </c>
    </row>
    <row r="506" spans="3:14" x14ac:dyDescent="0.2">
      <c r="C506" s="185">
        <v>42404</v>
      </c>
      <c r="D506" s="193">
        <v>5.4767115665082201E-3</v>
      </c>
      <c r="E506" s="193">
        <v>7.1988919487284099E-3</v>
      </c>
      <c r="F506" s="193">
        <v>-5.5984057209313692E-3</v>
      </c>
      <c r="G506" s="193">
        <v>-1.3942410080113139E-2</v>
      </c>
      <c r="H506" s="193">
        <v>-7.4707958784119349E-3</v>
      </c>
      <c r="N506" s="130">
        <v>-2.830957018402038E-3</v>
      </c>
    </row>
    <row r="507" spans="3:14" x14ac:dyDescent="0.2">
      <c r="C507" s="185">
        <v>42403</v>
      </c>
      <c r="D507" s="193">
        <v>-5.3372478686320047E-3</v>
      </c>
      <c r="E507" s="193">
        <v>-6.377165036225356E-2</v>
      </c>
      <c r="F507" s="193">
        <v>-4.0912499519811005E-2</v>
      </c>
      <c r="G507" s="193">
        <v>-3.3167759655441387E-2</v>
      </c>
      <c r="H507" s="193">
        <v>-1.4026628539912531E-2</v>
      </c>
      <c r="N507" s="130">
        <v>-3.0748629660550062E-2</v>
      </c>
    </row>
    <row r="508" spans="3:14" x14ac:dyDescent="0.2">
      <c r="C508" s="185">
        <v>42402</v>
      </c>
      <c r="D508" s="193">
        <v>1.0732049551343294E-2</v>
      </c>
      <c r="E508" s="193">
        <v>-9.149234943524447E-3</v>
      </c>
      <c r="F508" s="193">
        <v>-5.9331717052518718E-4</v>
      </c>
      <c r="G508" s="193">
        <v>3.1390934915380376E-3</v>
      </c>
      <c r="H508" s="193">
        <v>2.0004723895667428E-2</v>
      </c>
      <c r="N508" s="130">
        <v>4.8878760582580835E-3</v>
      </c>
    </row>
    <row r="509" spans="3:14" x14ac:dyDescent="0.2">
      <c r="C509" s="185">
        <v>42401</v>
      </c>
    </row>
  </sheetData>
  <autoFilter ref="C3:N4" xr:uid="{A3CFA1CC-C9D2-4984-9948-C5AECD8FEC78}">
    <filterColumn colId="1" showButton="0"/>
    <filterColumn colId="2" showButton="0"/>
    <filterColumn colId="3" showButton="0"/>
    <filterColumn colId="4" showButton="0"/>
    <sortState xmlns:xlrd2="http://schemas.microsoft.com/office/spreadsheetml/2017/richdata2" ref="C4:N509">
      <sortCondition descending="1" ref="C3:C4"/>
    </sortState>
  </autoFilter>
  <mergeCells count="1">
    <mergeCell ref="D3:H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70C72-41A2-F34E-9796-0626C6A80C90}">
  <dimension ref="A1:J16"/>
  <sheetViews>
    <sheetView tabSelected="1" workbookViewId="0">
      <selection activeCell="J25" sqref="J25"/>
    </sheetView>
  </sheetViews>
  <sheetFormatPr baseColWidth="10" defaultRowHeight="16" x14ac:dyDescent="0.2"/>
  <cols>
    <col min="1" max="16384" width="10.83203125" style="245"/>
  </cols>
  <sheetData>
    <row r="1" spans="1:10" x14ac:dyDescent="0.2">
      <c r="A1" s="248" t="s">
        <v>111</v>
      </c>
      <c r="B1" s="248"/>
      <c r="C1" s="248"/>
      <c r="D1" s="248"/>
      <c r="E1" s="248"/>
      <c r="F1" s="248"/>
      <c r="G1" s="248"/>
      <c r="H1" s="248"/>
      <c r="I1" s="248"/>
      <c r="J1" s="248"/>
    </row>
    <row r="2" spans="1:10" x14ac:dyDescent="0.2">
      <c r="A2" s="248"/>
      <c r="B2" s="248"/>
      <c r="C2" s="248"/>
      <c r="D2" s="248"/>
      <c r="E2" s="248"/>
      <c r="F2" s="248"/>
      <c r="G2" s="248"/>
      <c r="H2" s="248"/>
      <c r="I2" s="248"/>
      <c r="J2" s="248"/>
    </row>
    <row r="3" spans="1:10" x14ac:dyDescent="0.2">
      <c r="A3" s="248"/>
      <c r="B3" s="248"/>
      <c r="C3" s="248"/>
      <c r="D3" s="248"/>
      <c r="E3" s="248"/>
      <c r="F3" s="248"/>
      <c r="G3" s="248"/>
      <c r="H3" s="248"/>
      <c r="I3" s="248"/>
      <c r="J3" s="248"/>
    </row>
    <row r="4" spans="1:10" x14ac:dyDescent="0.2">
      <c r="A4" s="248"/>
      <c r="B4" s="248"/>
      <c r="C4" s="248"/>
      <c r="D4" s="248"/>
      <c r="E4" s="248"/>
      <c r="F4" s="248"/>
      <c r="G4" s="248"/>
      <c r="H4" s="248"/>
      <c r="I4" s="248"/>
      <c r="J4" s="248"/>
    </row>
    <row r="5" spans="1:10" x14ac:dyDescent="0.2">
      <c r="A5" s="248"/>
      <c r="B5" s="248"/>
      <c r="C5" s="248"/>
      <c r="D5" s="248"/>
      <c r="E5" s="248"/>
      <c r="F5" s="248"/>
      <c r="G5" s="248"/>
      <c r="H5" s="248"/>
      <c r="I5" s="248"/>
      <c r="J5" s="248"/>
    </row>
    <row r="6" spans="1:10" x14ac:dyDescent="0.2">
      <c r="A6" s="245" t="s">
        <v>110</v>
      </c>
    </row>
    <row r="9" spans="1:10" ht="16" customHeight="1" x14ac:dyDescent="0.2">
      <c r="A9" s="246" t="s">
        <v>109</v>
      </c>
      <c r="B9" s="246"/>
      <c r="C9" s="246"/>
      <c r="D9" s="246"/>
      <c r="E9" s="246"/>
      <c r="F9" s="246"/>
      <c r="G9" s="246"/>
      <c r="H9" s="246"/>
      <c r="I9" s="246"/>
      <c r="J9" s="246"/>
    </row>
    <row r="10" spans="1:10" x14ac:dyDescent="0.2">
      <c r="A10" s="246"/>
      <c r="B10" s="246"/>
      <c r="C10" s="246"/>
      <c r="D10" s="246"/>
      <c r="E10" s="246"/>
      <c r="F10" s="246"/>
      <c r="G10" s="246"/>
      <c r="H10" s="246"/>
      <c r="I10" s="246"/>
      <c r="J10" s="246"/>
    </row>
    <row r="11" spans="1:10" x14ac:dyDescent="0.2">
      <c r="A11" s="247"/>
      <c r="B11" s="247"/>
      <c r="C11" s="247"/>
      <c r="D11" s="247"/>
      <c r="E11" s="247"/>
      <c r="F11" s="247"/>
      <c r="G11" s="247"/>
      <c r="H11" s="247"/>
      <c r="I11" s="247"/>
    </row>
    <row r="12" spans="1:10" x14ac:dyDescent="0.2">
      <c r="A12" s="247"/>
      <c r="B12" s="247"/>
      <c r="C12" s="247"/>
      <c r="D12" s="247"/>
      <c r="E12" s="247"/>
      <c r="F12" s="247"/>
      <c r="G12" s="247"/>
      <c r="H12" s="247"/>
      <c r="I12" s="247"/>
    </row>
    <row r="13" spans="1:10" ht="16" customHeight="1" x14ac:dyDescent="0.2">
      <c r="A13" s="246" t="s">
        <v>108</v>
      </c>
      <c r="B13" s="246"/>
      <c r="C13" s="246"/>
      <c r="D13" s="246"/>
      <c r="E13" s="246"/>
      <c r="F13" s="246"/>
      <c r="G13" s="246"/>
      <c r="H13" s="246"/>
      <c r="I13" s="246"/>
      <c r="J13" s="246"/>
    </row>
    <row r="14" spans="1:10" x14ac:dyDescent="0.2">
      <c r="A14" s="246"/>
      <c r="B14" s="246"/>
      <c r="C14" s="246"/>
      <c r="D14" s="246"/>
      <c r="E14" s="246"/>
      <c r="F14" s="246"/>
      <c r="G14" s="246"/>
      <c r="H14" s="246"/>
      <c r="I14" s="246"/>
      <c r="J14" s="246"/>
    </row>
    <row r="15" spans="1:10" x14ac:dyDescent="0.2">
      <c r="A15" s="246"/>
      <c r="B15" s="246"/>
      <c r="C15" s="246"/>
      <c r="D15" s="246"/>
      <c r="E15" s="246"/>
      <c r="F15" s="246"/>
      <c r="G15" s="246"/>
      <c r="H15" s="246"/>
      <c r="I15" s="246"/>
      <c r="J15" s="246"/>
    </row>
    <row r="16" spans="1:10" x14ac:dyDescent="0.2">
      <c r="A16" s="246"/>
      <c r="B16" s="246"/>
      <c r="C16" s="246"/>
      <c r="D16" s="246"/>
      <c r="E16" s="246"/>
      <c r="F16" s="246"/>
      <c r="G16" s="246"/>
      <c r="H16" s="246"/>
      <c r="I16" s="246"/>
      <c r="J16" s="246"/>
    </row>
  </sheetData>
  <mergeCells count="3">
    <mergeCell ref="A1:J5"/>
    <mergeCell ref="A9:J10"/>
    <mergeCell ref="A13:J1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407ED-2E02-9B4B-8F1D-1C9A35223C72}">
  <dimension ref="A1:AP508"/>
  <sheetViews>
    <sheetView zoomScale="75" workbookViewId="0">
      <selection activeCell="AT2" sqref="AT2:AT508"/>
    </sheetView>
  </sheetViews>
  <sheetFormatPr baseColWidth="10" defaultRowHeight="16" x14ac:dyDescent="0.2"/>
  <cols>
    <col min="1" max="16384" width="10.83203125" style="245"/>
  </cols>
  <sheetData>
    <row r="1" spans="1:42" x14ac:dyDescent="0.2">
      <c r="A1" s="269" t="s">
        <v>137</v>
      </c>
      <c r="B1" s="278"/>
      <c r="C1" s="278"/>
      <c r="D1" s="278"/>
      <c r="E1" s="278"/>
      <c r="F1" s="278"/>
      <c r="G1" s="278"/>
      <c r="H1" s="278"/>
      <c r="I1" s="278"/>
      <c r="J1" s="278"/>
      <c r="K1" s="278"/>
    </row>
    <row r="2" spans="1:42" x14ac:dyDescent="0.2">
      <c r="A2" s="269"/>
      <c r="B2" s="269">
        <v>0.5</v>
      </c>
      <c r="C2" s="269">
        <v>1</v>
      </c>
      <c r="D2" s="269">
        <v>1.5</v>
      </c>
      <c r="E2" s="269">
        <v>2</v>
      </c>
      <c r="F2" s="269">
        <v>2.5</v>
      </c>
      <c r="G2" s="269">
        <v>3</v>
      </c>
      <c r="H2" s="269">
        <v>3.5</v>
      </c>
      <c r="I2" s="269">
        <v>4</v>
      </c>
      <c r="J2" s="269">
        <v>4.5</v>
      </c>
      <c r="K2" s="269">
        <v>5</v>
      </c>
      <c r="L2" s="269">
        <v>5.5</v>
      </c>
      <c r="M2" s="269">
        <v>6</v>
      </c>
      <c r="N2" s="269">
        <v>6.5</v>
      </c>
      <c r="O2" s="269">
        <v>7</v>
      </c>
      <c r="P2" s="269">
        <v>7.5</v>
      </c>
      <c r="Q2" s="269">
        <v>8</v>
      </c>
      <c r="R2" s="269">
        <v>8.5</v>
      </c>
      <c r="S2" s="269">
        <v>9</v>
      </c>
      <c r="T2" s="269">
        <v>9.5</v>
      </c>
      <c r="U2" s="269">
        <v>10</v>
      </c>
      <c r="V2" s="269">
        <v>10.5</v>
      </c>
      <c r="W2" s="269">
        <v>11</v>
      </c>
      <c r="X2" s="269">
        <v>11.5</v>
      </c>
      <c r="Y2" s="269">
        <v>12</v>
      </c>
      <c r="Z2" s="269">
        <v>12.5</v>
      </c>
      <c r="AA2" s="269">
        <v>13</v>
      </c>
      <c r="AB2" s="269">
        <v>13.5</v>
      </c>
      <c r="AC2" s="269">
        <v>14</v>
      </c>
      <c r="AD2" s="269">
        <v>14.5</v>
      </c>
      <c r="AE2" s="269">
        <v>15</v>
      </c>
      <c r="AF2" s="269">
        <v>15.5</v>
      </c>
      <c r="AG2" s="269">
        <v>16</v>
      </c>
      <c r="AH2" s="269">
        <v>16.5</v>
      </c>
      <c r="AI2" s="269">
        <v>17</v>
      </c>
      <c r="AJ2" s="269">
        <v>17.5</v>
      </c>
      <c r="AK2" s="269">
        <v>18</v>
      </c>
      <c r="AL2" s="269">
        <v>18.5</v>
      </c>
      <c r="AM2" s="269">
        <v>19</v>
      </c>
      <c r="AN2" s="269">
        <v>19.5</v>
      </c>
      <c r="AO2" s="269">
        <v>20</v>
      </c>
      <c r="AP2" s="269">
        <v>30</v>
      </c>
    </row>
    <row r="3" spans="1:42" x14ac:dyDescent="0.2">
      <c r="A3" s="253">
        <v>43132</v>
      </c>
      <c r="B3" s="277">
        <v>6.69</v>
      </c>
      <c r="C3" s="277">
        <v>6.72</v>
      </c>
      <c r="D3" s="277">
        <f>AVERAGE(C3,E3)</f>
        <v>6.7449999999999992</v>
      </c>
      <c r="E3" s="277">
        <v>6.77</v>
      </c>
      <c r="F3" s="277">
        <f>AVERAGE(G3,E3)</f>
        <v>6.7899999999999991</v>
      </c>
      <c r="G3" s="277">
        <v>6.81</v>
      </c>
      <c r="H3" s="277">
        <f>AVERAGE(I3,G3)</f>
        <v>7.2149999999999999</v>
      </c>
      <c r="I3" s="277">
        <v>7.62</v>
      </c>
      <c r="J3" s="277">
        <f>AVERAGE(I3,K3)</f>
        <v>7.2750000000000004</v>
      </c>
      <c r="K3" s="277">
        <v>6.93</v>
      </c>
      <c r="L3" s="245">
        <f>AVERAGE(K3,M3)</f>
        <v>6.9674999999999994</v>
      </c>
      <c r="M3" s="245">
        <f>AVERAGE(K3,O3)</f>
        <v>7.0049999999999999</v>
      </c>
      <c r="N3" s="245">
        <f>AVERAGE(M3,O3)</f>
        <v>7.0425000000000004</v>
      </c>
      <c r="O3" s="277">
        <v>7.08</v>
      </c>
      <c r="P3" s="245">
        <f>2*O3-N3</f>
        <v>7.1174999999999997</v>
      </c>
      <c r="Q3" s="245">
        <f>AVERAGE(P3,R3)</f>
        <v>7.1512500000000001</v>
      </c>
      <c r="R3" s="245">
        <f>AVERAGE(O3,U3)</f>
        <v>7.1850000000000005</v>
      </c>
      <c r="S3" s="245">
        <f>2*R3-Q3</f>
        <v>7.2187500000000009</v>
      </c>
      <c r="T3" s="245">
        <f>AVERAGE(S3,U3)</f>
        <v>7.2543750000000005</v>
      </c>
      <c r="U3" s="277">
        <v>7.29</v>
      </c>
      <c r="V3" s="245">
        <f>2*U3-T3</f>
        <v>7.3256249999999996</v>
      </c>
      <c r="W3" s="245">
        <f>2*V3-U3</f>
        <v>7.3612499999999992</v>
      </c>
      <c r="X3" s="245">
        <f>2*W3-V3</f>
        <v>7.3968749999999988</v>
      </c>
      <c r="Y3" s="245">
        <f>AVERAGE(X3,Z3)</f>
        <v>7.4259374999999999</v>
      </c>
      <c r="Z3" s="245">
        <f>AVERAGE(U3,AE3)</f>
        <v>7.4550000000000001</v>
      </c>
      <c r="AA3" s="245">
        <f>2*Z3-Y3</f>
        <v>7.4840625000000003</v>
      </c>
      <c r="AB3" s="245">
        <f>AVERAGE(AA3,AC3)</f>
        <v>7.5180468750000005</v>
      </c>
      <c r="AC3" s="245">
        <f>AVERAGE(AA3,AE3)</f>
        <v>7.5520312500000006</v>
      </c>
      <c r="AD3" s="245">
        <f>AVERAGE(AC3,AE3)</f>
        <v>7.5860156249999999</v>
      </c>
      <c r="AE3" s="277">
        <v>7.62</v>
      </c>
      <c r="AF3" s="245">
        <f>2*AE3-AD3</f>
        <v>7.6539843750000003</v>
      </c>
      <c r="AG3" s="245">
        <f>AVERAGE(AF3,AH3)</f>
        <v>7.6829882812500001</v>
      </c>
      <c r="AH3" s="245">
        <f>AVERAGE(AF3,AJ3)</f>
        <v>7.7119921874999999</v>
      </c>
      <c r="AI3" s="245">
        <f>AVERAGE(AH3,AJ3)</f>
        <v>7.7409960937499998</v>
      </c>
      <c r="AJ3" s="245">
        <f>AVERAGE(AE3,AO3)</f>
        <v>7.77</v>
      </c>
      <c r="AK3" s="245">
        <f>2*AJ3-AI3</f>
        <v>7.7990039062499994</v>
      </c>
      <c r="AL3" s="245">
        <f>AVERAGE(AK3,AM3)</f>
        <v>7.8292529296874989</v>
      </c>
      <c r="AM3" s="245">
        <f>AVERAGE(AK3,AO3)</f>
        <v>7.8595019531249992</v>
      </c>
      <c r="AN3" s="245">
        <f>AVERAGE(AM3,AO3)</f>
        <v>7.8897509765624996</v>
      </c>
      <c r="AO3" s="277">
        <v>7.92</v>
      </c>
      <c r="AP3" s="277">
        <v>8.4700000000000006</v>
      </c>
    </row>
    <row r="4" spans="1:42" x14ac:dyDescent="0.2">
      <c r="A4" s="253">
        <v>43131</v>
      </c>
      <c r="B4" s="277">
        <v>6.72</v>
      </c>
      <c r="C4" s="277">
        <v>6.75</v>
      </c>
      <c r="D4" s="277">
        <f>AVERAGE(C4,E4)</f>
        <v>6.7650000000000006</v>
      </c>
      <c r="E4" s="277">
        <v>6.78</v>
      </c>
      <c r="F4" s="277">
        <f>AVERAGE(G4,E4)</f>
        <v>6.7949999999999999</v>
      </c>
      <c r="G4" s="277">
        <v>6.81</v>
      </c>
      <c r="H4" s="277">
        <f>AVERAGE(I4,G4)</f>
        <v>7.2549999999999999</v>
      </c>
      <c r="I4" s="277">
        <v>7.7</v>
      </c>
      <c r="J4" s="277">
        <f>AVERAGE(I4,K4)</f>
        <v>7.32</v>
      </c>
      <c r="K4" s="277">
        <v>6.94</v>
      </c>
      <c r="L4" s="245">
        <f>AVERAGE(K4,M4)</f>
        <v>6.9824999999999999</v>
      </c>
      <c r="M4" s="245">
        <f>AVERAGE(K4,O4)</f>
        <v>7.0250000000000004</v>
      </c>
      <c r="N4" s="245">
        <f>AVERAGE(M4,O4)</f>
        <v>7.0675000000000008</v>
      </c>
      <c r="O4" s="277">
        <v>7.11</v>
      </c>
      <c r="P4" s="245">
        <f>2*O4-N4</f>
        <v>7.1524999999999999</v>
      </c>
      <c r="Q4" s="245">
        <f>AVERAGE(P4,R4)</f>
        <v>7.1887499999999998</v>
      </c>
      <c r="R4" s="245">
        <f>AVERAGE(O4,U4)</f>
        <v>7.2249999999999996</v>
      </c>
      <c r="S4" s="245">
        <f>2*R4-Q4</f>
        <v>7.2612499999999995</v>
      </c>
      <c r="T4" s="245">
        <f>AVERAGE(S4,U4)</f>
        <v>7.3006250000000001</v>
      </c>
      <c r="U4" s="277">
        <v>7.34</v>
      </c>
      <c r="V4" s="245">
        <f>2*U4-T4</f>
        <v>7.3793749999999996</v>
      </c>
      <c r="W4" s="245">
        <f>2*V4-U4</f>
        <v>7.4187499999999993</v>
      </c>
      <c r="X4" s="245">
        <f>2*W4-V4</f>
        <v>7.458124999999999</v>
      </c>
      <c r="Y4" s="245">
        <f>AVERAGE(X4,Z4)</f>
        <v>7.4890624999999993</v>
      </c>
      <c r="Z4" s="245">
        <f>AVERAGE(U4,AE4)</f>
        <v>7.52</v>
      </c>
      <c r="AA4" s="245">
        <f>2*Z4-Y4</f>
        <v>7.5509374999999999</v>
      </c>
      <c r="AB4" s="245">
        <f>AVERAGE(AA4,AC4)</f>
        <v>7.5882031249999997</v>
      </c>
      <c r="AC4" s="245">
        <f>AVERAGE(AA4,AE4)</f>
        <v>7.6254687499999996</v>
      </c>
      <c r="AD4" s="245">
        <f>AVERAGE(AC4,AE4)</f>
        <v>7.6627343749999994</v>
      </c>
      <c r="AE4" s="277">
        <v>7.7</v>
      </c>
      <c r="AF4" s="245">
        <f>2*AE4-AD4</f>
        <v>7.7372656250000009</v>
      </c>
      <c r="AG4" s="245">
        <f>AVERAGE(AF4,AH4)</f>
        <v>7.767949218750001</v>
      </c>
      <c r="AH4" s="245">
        <f>AVERAGE(AF4,AJ4)</f>
        <v>7.7986328125000002</v>
      </c>
      <c r="AI4" s="245">
        <f>AVERAGE(AH4,AJ4)</f>
        <v>7.8293164062499994</v>
      </c>
      <c r="AJ4" s="245">
        <f>AVERAGE(AE4,AO4)</f>
        <v>7.8599999999999994</v>
      </c>
      <c r="AK4" s="245">
        <f>2*AJ4-AI4</f>
        <v>7.8906835937499995</v>
      </c>
      <c r="AL4" s="245">
        <f>AVERAGE(AK4,AM4)</f>
        <v>7.9230126953124991</v>
      </c>
      <c r="AM4" s="245">
        <f>AVERAGE(AK4,AO4)</f>
        <v>7.9553417968749995</v>
      </c>
      <c r="AN4" s="245">
        <f>AVERAGE(AM4,AO4)</f>
        <v>7.9876708984375</v>
      </c>
      <c r="AO4" s="277">
        <v>8.02</v>
      </c>
      <c r="AP4" s="277">
        <v>8.58</v>
      </c>
    </row>
    <row r="5" spans="1:42" x14ac:dyDescent="0.2">
      <c r="A5" s="253">
        <v>43130</v>
      </c>
      <c r="B5" s="277">
        <v>6.7</v>
      </c>
      <c r="C5" s="277">
        <v>6.74</v>
      </c>
      <c r="D5" s="277">
        <f>AVERAGE(C5,E5)</f>
        <v>6.7650000000000006</v>
      </c>
      <c r="E5" s="277">
        <v>6.79</v>
      </c>
      <c r="F5" s="277">
        <f>AVERAGE(G5,E5)</f>
        <v>6.8100000000000005</v>
      </c>
      <c r="G5" s="277">
        <v>6.83</v>
      </c>
      <c r="H5" s="277">
        <f>AVERAGE(I5,G5)</f>
        <v>7.3049999999999997</v>
      </c>
      <c r="I5" s="277">
        <v>7.78</v>
      </c>
      <c r="J5" s="277">
        <f>AVERAGE(I5,K5)</f>
        <v>7.3849999999999998</v>
      </c>
      <c r="K5" s="277">
        <v>6.99</v>
      </c>
      <c r="L5" s="245">
        <f>AVERAGE(K5,M5)</f>
        <v>7.0350000000000001</v>
      </c>
      <c r="M5" s="245">
        <f>AVERAGE(K5,O5)</f>
        <v>7.08</v>
      </c>
      <c r="N5" s="245">
        <f>AVERAGE(M5,O5)</f>
        <v>7.125</v>
      </c>
      <c r="O5" s="277">
        <v>7.17</v>
      </c>
      <c r="P5" s="245">
        <f>2*O5-N5</f>
        <v>7.2149999999999999</v>
      </c>
      <c r="Q5" s="245">
        <f>AVERAGE(P5,R5)</f>
        <v>7.2549999999999999</v>
      </c>
      <c r="R5" s="245">
        <f>AVERAGE(O5,U5)</f>
        <v>7.2949999999999999</v>
      </c>
      <c r="S5" s="245">
        <f>2*R5-Q5</f>
        <v>7.335</v>
      </c>
      <c r="T5" s="245">
        <f>AVERAGE(S5,U5)</f>
        <v>7.3774999999999995</v>
      </c>
      <c r="U5" s="277">
        <v>7.42</v>
      </c>
      <c r="V5" s="245">
        <f>2*U5-T5</f>
        <v>7.4625000000000004</v>
      </c>
      <c r="W5" s="245">
        <f>2*V5-U5</f>
        <v>7.5050000000000008</v>
      </c>
      <c r="X5" s="245">
        <f>2*W5-V5</f>
        <v>7.5475000000000012</v>
      </c>
      <c r="Y5" s="245">
        <f>AVERAGE(X5,Z5)</f>
        <v>7.5737500000000004</v>
      </c>
      <c r="Z5" s="245">
        <f>AVERAGE(U5,AE5)</f>
        <v>7.6</v>
      </c>
      <c r="AA5" s="245">
        <f>2*Z5-Y5</f>
        <v>7.6262499999999989</v>
      </c>
      <c r="AB5" s="245">
        <f>AVERAGE(AA5,AC5)</f>
        <v>7.6646874999999994</v>
      </c>
      <c r="AC5" s="245">
        <f>AVERAGE(AA5,AE5)</f>
        <v>7.703125</v>
      </c>
      <c r="AD5" s="245">
        <f>AVERAGE(AC5,AE5)</f>
        <v>7.7415625000000006</v>
      </c>
      <c r="AE5" s="277">
        <v>7.78</v>
      </c>
      <c r="AF5" s="245">
        <f>2*AE5-AD5</f>
        <v>7.8184374999999999</v>
      </c>
      <c r="AG5" s="245">
        <f>AVERAGE(AF5,AH5)</f>
        <v>7.8500781249999996</v>
      </c>
      <c r="AH5" s="245">
        <f>AVERAGE(AF5,AJ5)</f>
        <v>7.8817187500000001</v>
      </c>
      <c r="AI5" s="245">
        <f>AVERAGE(AH5,AJ5)</f>
        <v>7.9133593750000006</v>
      </c>
      <c r="AJ5" s="245">
        <f>AVERAGE(AE5,AO5)</f>
        <v>7.9450000000000003</v>
      </c>
      <c r="AK5" s="245">
        <f>2*AJ5-AI5</f>
        <v>7.9766406249999999</v>
      </c>
      <c r="AL5" s="245">
        <f>AVERAGE(AK5,AM5)</f>
        <v>8.0099804687500011</v>
      </c>
      <c r="AM5" s="245">
        <f>AVERAGE(AK5,AO5)</f>
        <v>8.0433203125000006</v>
      </c>
      <c r="AN5" s="245">
        <f>AVERAGE(AM5,AO5)</f>
        <v>8.07666015625</v>
      </c>
      <c r="AO5" s="277">
        <v>8.11</v>
      </c>
      <c r="AP5" s="277">
        <v>8.69</v>
      </c>
    </row>
    <row r="6" spans="1:42" x14ac:dyDescent="0.2">
      <c r="A6" s="253">
        <v>43129</v>
      </c>
      <c r="B6" s="277">
        <v>6.75</v>
      </c>
      <c r="C6" s="277">
        <v>6.8</v>
      </c>
      <c r="D6" s="277">
        <f>AVERAGE(C6,E6)</f>
        <v>6.835</v>
      </c>
      <c r="E6" s="277">
        <v>6.87</v>
      </c>
      <c r="F6" s="277">
        <f>AVERAGE(G6,E6)</f>
        <v>6.8849999999999998</v>
      </c>
      <c r="G6" s="277">
        <v>6.9</v>
      </c>
      <c r="H6" s="277">
        <f>AVERAGE(I6,G6)</f>
        <v>7.37</v>
      </c>
      <c r="I6" s="277">
        <v>7.84</v>
      </c>
      <c r="J6" s="277">
        <f>AVERAGE(I6,K6)</f>
        <v>7.4450000000000003</v>
      </c>
      <c r="K6" s="277">
        <v>7.05</v>
      </c>
      <c r="L6" s="245">
        <f>AVERAGE(K6,M6)</f>
        <v>7.0975000000000001</v>
      </c>
      <c r="M6" s="245">
        <f>AVERAGE(K6,O6)</f>
        <v>7.1449999999999996</v>
      </c>
      <c r="N6" s="245">
        <f>AVERAGE(M6,O6)</f>
        <v>7.1924999999999999</v>
      </c>
      <c r="O6" s="277">
        <v>7.24</v>
      </c>
      <c r="P6" s="245">
        <f>2*O6-N6</f>
        <v>7.2875000000000005</v>
      </c>
      <c r="Q6" s="245">
        <f>AVERAGE(P6,R6)</f>
        <v>7.3237500000000004</v>
      </c>
      <c r="R6" s="245">
        <f>AVERAGE(O6,U6)</f>
        <v>7.36</v>
      </c>
      <c r="S6" s="245">
        <f>2*R6-Q6</f>
        <v>7.3962500000000002</v>
      </c>
      <c r="T6" s="245">
        <f>AVERAGE(S6,U6)</f>
        <v>7.4381250000000003</v>
      </c>
      <c r="U6" s="277">
        <v>7.48</v>
      </c>
      <c r="V6" s="245">
        <f>2*U6-T6</f>
        <v>7.5218750000000005</v>
      </c>
      <c r="W6" s="245">
        <f>2*V6-U6</f>
        <v>7.5637500000000006</v>
      </c>
      <c r="X6" s="245">
        <f>2*W6-V6</f>
        <v>7.6056250000000007</v>
      </c>
      <c r="Y6" s="245">
        <f>AVERAGE(X6,Z6)</f>
        <v>7.6328125</v>
      </c>
      <c r="Z6" s="245">
        <f>AVERAGE(U6,AE6)</f>
        <v>7.66</v>
      </c>
      <c r="AA6" s="245">
        <f>2*Z6-Y6</f>
        <v>7.6871875000000003</v>
      </c>
      <c r="AB6" s="245">
        <f>AVERAGE(AA6,AC6)</f>
        <v>7.7253906250000002</v>
      </c>
      <c r="AC6" s="245">
        <f>AVERAGE(AA6,AE6)</f>
        <v>7.7635937500000001</v>
      </c>
      <c r="AD6" s="245">
        <f>AVERAGE(AC6,AE6)</f>
        <v>7.801796875</v>
      </c>
      <c r="AE6" s="277">
        <v>7.84</v>
      </c>
      <c r="AF6" s="245">
        <f>2*AE6-AD6</f>
        <v>7.8782031249999998</v>
      </c>
      <c r="AG6" s="245">
        <f>AVERAGE(AF6,AH6)</f>
        <v>7.9099023437499998</v>
      </c>
      <c r="AH6" s="245">
        <f>AVERAGE(AF6,AJ6)</f>
        <v>7.9416015624999989</v>
      </c>
      <c r="AI6" s="245">
        <f>AVERAGE(AH6,AJ6)</f>
        <v>7.973300781249999</v>
      </c>
      <c r="AJ6" s="245">
        <f>AVERAGE(AE6,AO6)</f>
        <v>8.004999999999999</v>
      </c>
      <c r="AK6" s="245">
        <f>2*AJ6-AI6</f>
        <v>8.0366992187499982</v>
      </c>
      <c r="AL6" s="245">
        <f>AVERAGE(AK6,AM6)</f>
        <v>8.0700244140624982</v>
      </c>
      <c r="AM6" s="245">
        <f>AVERAGE(AK6,AO6)</f>
        <v>8.1033496093749982</v>
      </c>
      <c r="AN6" s="245">
        <f>AVERAGE(AM6,AO6)</f>
        <v>8.1366748046874982</v>
      </c>
      <c r="AO6" s="277">
        <v>8.17</v>
      </c>
      <c r="AP6" s="277">
        <v>8.74</v>
      </c>
    </row>
    <row r="7" spans="1:42" x14ac:dyDescent="0.2">
      <c r="A7" s="253">
        <v>43126</v>
      </c>
      <c r="B7" s="277">
        <v>6.68</v>
      </c>
      <c r="C7" s="277">
        <v>6.74</v>
      </c>
      <c r="D7" s="277">
        <f>AVERAGE(C7,E7)</f>
        <v>6.79</v>
      </c>
      <c r="E7" s="277">
        <v>6.84</v>
      </c>
      <c r="F7" s="277">
        <f>AVERAGE(G7,E7)</f>
        <v>6.87</v>
      </c>
      <c r="G7" s="277">
        <v>6.9</v>
      </c>
      <c r="H7" s="277">
        <f>AVERAGE(I7,G7)</f>
        <v>7.375</v>
      </c>
      <c r="I7" s="277">
        <v>7.85</v>
      </c>
      <c r="J7" s="277">
        <f>AVERAGE(I7,K7)</f>
        <v>7.4550000000000001</v>
      </c>
      <c r="K7" s="277">
        <v>7.06</v>
      </c>
      <c r="L7" s="245">
        <f>AVERAGE(K7,M7)</f>
        <v>7.1</v>
      </c>
      <c r="M7" s="245">
        <f>AVERAGE(K7,O7)</f>
        <v>7.14</v>
      </c>
      <c r="N7" s="245">
        <f>AVERAGE(M7,O7)</f>
        <v>7.18</v>
      </c>
      <c r="O7" s="277">
        <v>7.22</v>
      </c>
      <c r="P7" s="245">
        <f>2*O7-N7</f>
        <v>7.26</v>
      </c>
      <c r="Q7" s="245">
        <f>AVERAGE(P7,R7)</f>
        <v>7.3025000000000002</v>
      </c>
      <c r="R7" s="245">
        <f>AVERAGE(O7,U7)</f>
        <v>7.3449999999999998</v>
      </c>
      <c r="S7" s="245">
        <f>2*R7-Q7</f>
        <v>7.3874999999999993</v>
      </c>
      <c r="T7" s="245">
        <f>AVERAGE(S7,U7)</f>
        <v>7.4287499999999991</v>
      </c>
      <c r="U7" s="277">
        <v>7.47</v>
      </c>
      <c r="V7" s="245">
        <f>2*U7-T7</f>
        <v>7.5112500000000004</v>
      </c>
      <c r="W7" s="245">
        <f>2*V7-U7</f>
        <v>7.5525000000000011</v>
      </c>
      <c r="X7" s="245">
        <f>2*W7-V7</f>
        <v>7.5937500000000018</v>
      </c>
      <c r="Y7" s="245">
        <f>AVERAGE(X7,Z7)</f>
        <v>7.626875000000001</v>
      </c>
      <c r="Z7" s="245">
        <f>AVERAGE(U7,AE7)</f>
        <v>7.66</v>
      </c>
      <c r="AA7" s="245">
        <f>2*Z7-Y7</f>
        <v>7.6931249999999993</v>
      </c>
      <c r="AB7" s="245">
        <f>AVERAGE(AA7,AC7)</f>
        <v>7.7323437500000001</v>
      </c>
      <c r="AC7" s="245">
        <f>AVERAGE(AA7,AE7)</f>
        <v>7.7715624999999999</v>
      </c>
      <c r="AD7" s="245">
        <f>AVERAGE(AC7,AE7)</f>
        <v>7.8107812499999998</v>
      </c>
      <c r="AE7" s="277">
        <v>7.85</v>
      </c>
      <c r="AF7" s="245">
        <f>2*AE7-AD7</f>
        <v>7.8892187499999995</v>
      </c>
      <c r="AG7" s="245">
        <f>AVERAGE(AF7,AH7)</f>
        <v>7.9206640625000002</v>
      </c>
      <c r="AH7" s="245">
        <f>AVERAGE(AF7,AJ7)</f>
        <v>7.952109375</v>
      </c>
      <c r="AI7" s="245">
        <f>AVERAGE(AH7,AJ7)</f>
        <v>7.9835546874999999</v>
      </c>
      <c r="AJ7" s="245">
        <f>AVERAGE(AE7,AO7)</f>
        <v>8.0150000000000006</v>
      </c>
      <c r="AK7" s="245">
        <f>2*AJ7-AI7</f>
        <v>8.0464453125000013</v>
      </c>
      <c r="AL7" s="245">
        <f>AVERAGE(AK7,AM7)</f>
        <v>8.079833984375</v>
      </c>
      <c r="AM7" s="245">
        <f>AVERAGE(AK7,AO7)</f>
        <v>8.1132226562500005</v>
      </c>
      <c r="AN7" s="245">
        <f>AVERAGE(AM7,AO7)</f>
        <v>8.146611328125001</v>
      </c>
      <c r="AO7" s="277">
        <v>8.18</v>
      </c>
      <c r="AP7" s="277">
        <v>8.77</v>
      </c>
    </row>
    <row r="8" spans="1:42" x14ac:dyDescent="0.2">
      <c r="A8" s="253">
        <v>43125</v>
      </c>
      <c r="B8" s="277">
        <v>6.67</v>
      </c>
      <c r="C8" s="277">
        <v>6.71</v>
      </c>
      <c r="D8" s="277">
        <f>AVERAGE(C8,E8)</f>
        <v>6.7450000000000001</v>
      </c>
      <c r="E8" s="277">
        <v>6.78</v>
      </c>
      <c r="F8" s="277">
        <f>AVERAGE(G8,E8)</f>
        <v>6.8100000000000005</v>
      </c>
      <c r="G8" s="277">
        <v>6.84</v>
      </c>
      <c r="H8" s="277">
        <f>AVERAGE(I8,G8)</f>
        <v>7.35</v>
      </c>
      <c r="I8" s="277">
        <v>7.86</v>
      </c>
      <c r="J8" s="277">
        <f>AVERAGE(I8,K8)</f>
        <v>7.4399999999999995</v>
      </c>
      <c r="K8" s="277">
        <v>7.02</v>
      </c>
      <c r="L8" s="245">
        <f>AVERAGE(K8,M8)</f>
        <v>7.0699999999999994</v>
      </c>
      <c r="M8" s="245">
        <f>AVERAGE(K8,O8)</f>
        <v>7.1199999999999992</v>
      </c>
      <c r="N8" s="245">
        <f>AVERAGE(M8,O8)</f>
        <v>7.17</v>
      </c>
      <c r="O8" s="277">
        <v>7.22</v>
      </c>
      <c r="P8" s="245">
        <f>2*O8-N8</f>
        <v>7.27</v>
      </c>
      <c r="Q8" s="245">
        <f>AVERAGE(P8,R8)</f>
        <v>7.31</v>
      </c>
      <c r="R8" s="245">
        <f>AVERAGE(O8,U8)</f>
        <v>7.35</v>
      </c>
      <c r="S8" s="245">
        <f>2*R8-Q8</f>
        <v>7.39</v>
      </c>
      <c r="T8" s="245">
        <f>AVERAGE(S8,U8)</f>
        <v>7.4350000000000005</v>
      </c>
      <c r="U8" s="277">
        <v>7.48</v>
      </c>
      <c r="V8" s="245">
        <f>2*U8-T8</f>
        <v>7.5250000000000004</v>
      </c>
      <c r="W8" s="245">
        <f>2*V8-U8</f>
        <v>7.57</v>
      </c>
      <c r="X8" s="245">
        <f>2*W8-V8</f>
        <v>7.6150000000000002</v>
      </c>
      <c r="Y8" s="245">
        <f>AVERAGE(X8,Z8)</f>
        <v>7.6425000000000001</v>
      </c>
      <c r="Z8" s="245">
        <f>AVERAGE(U8,AE8)</f>
        <v>7.67</v>
      </c>
      <c r="AA8" s="245">
        <f>2*Z8-Y8</f>
        <v>7.6974999999999998</v>
      </c>
      <c r="AB8" s="245">
        <f>AVERAGE(AA8,AC8)</f>
        <v>7.7381250000000001</v>
      </c>
      <c r="AC8" s="245">
        <f>AVERAGE(AA8,AE8)</f>
        <v>7.7787500000000005</v>
      </c>
      <c r="AD8" s="245">
        <f>AVERAGE(AC8,AE8)</f>
        <v>7.8193750000000009</v>
      </c>
      <c r="AE8" s="277">
        <v>7.86</v>
      </c>
      <c r="AF8" s="245">
        <f>2*AE8-AD8</f>
        <v>7.9006249999999998</v>
      </c>
      <c r="AG8" s="245">
        <f>AVERAGE(AF8,AH8)</f>
        <v>7.9342187499999994</v>
      </c>
      <c r="AH8" s="245">
        <f>AVERAGE(AF8,AJ8)</f>
        <v>7.9678125</v>
      </c>
      <c r="AI8" s="245">
        <f>AVERAGE(AH8,AJ8)</f>
        <v>8.0014062500000005</v>
      </c>
      <c r="AJ8" s="245">
        <f>AVERAGE(AE8,AO8)</f>
        <v>8.0350000000000001</v>
      </c>
      <c r="AK8" s="245">
        <f>2*AJ8-AI8</f>
        <v>8.0685937499999998</v>
      </c>
      <c r="AL8" s="245">
        <f>AVERAGE(AK8,AM8)</f>
        <v>8.1039453124999987</v>
      </c>
      <c r="AM8" s="245">
        <f>AVERAGE(AK8,AO8)</f>
        <v>8.1392968749999994</v>
      </c>
      <c r="AN8" s="245">
        <f>AVERAGE(AM8,AO8)</f>
        <v>8.1746484375000001</v>
      </c>
      <c r="AO8" s="277">
        <v>8.2100000000000009</v>
      </c>
      <c r="AP8" s="277">
        <v>8.81</v>
      </c>
    </row>
    <row r="9" spans="1:42" x14ac:dyDescent="0.2">
      <c r="A9" s="253">
        <v>43124</v>
      </c>
      <c r="B9" s="277">
        <v>6.67</v>
      </c>
      <c r="C9" s="277">
        <v>6.72</v>
      </c>
      <c r="D9" s="277">
        <f>AVERAGE(C9,E9)</f>
        <v>6.7549999999999999</v>
      </c>
      <c r="E9" s="277">
        <v>6.79</v>
      </c>
      <c r="F9" s="277">
        <f>AVERAGE(G9,E9)</f>
        <v>6.8149999999999995</v>
      </c>
      <c r="G9" s="277">
        <v>6.84</v>
      </c>
      <c r="H9" s="277">
        <f>AVERAGE(I9,G9)</f>
        <v>7.335</v>
      </c>
      <c r="I9" s="277">
        <v>7.83</v>
      </c>
      <c r="J9" s="277">
        <f>AVERAGE(I9,K9)</f>
        <v>7.415</v>
      </c>
      <c r="K9" s="277">
        <v>7</v>
      </c>
      <c r="L9" s="245">
        <f>AVERAGE(K9,M9)</f>
        <v>7.0449999999999999</v>
      </c>
      <c r="M9" s="245">
        <f>AVERAGE(K9,O9)</f>
        <v>7.09</v>
      </c>
      <c r="N9" s="245">
        <f>AVERAGE(M9,O9)</f>
        <v>7.1349999999999998</v>
      </c>
      <c r="O9" s="277">
        <v>7.18</v>
      </c>
      <c r="P9" s="245">
        <f>2*O9-N9</f>
        <v>7.2249999999999996</v>
      </c>
      <c r="Q9" s="245">
        <f>AVERAGE(P9,R9)</f>
        <v>7.27</v>
      </c>
      <c r="R9" s="245">
        <f>AVERAGE(O9,U9)</f>
        <v>7.3149999999999995</v>
      </c>
      <c r="S9" s="245">
        <f>2*R9-Q9</f>
        <v>7.3599999999999994</v>
      </c>
      <c r="T9" s="245">
        <f>AVERAGE(S9,U9)</f>
        <v>7.4049999999999994</v>
      </c>
      <c r="U9" s="277">
        <v>7.45</v>
      </c>
      <c r="V9" s="245">
        <f>2*U9-T9</f>
        <v>7.495000000000001</v>
      </c>
      <c r="W9" s="245">
        <f>2*V9-U9</f>
        <v>7.5400000000000018</v>
      </c>
      <c r="X9" s="245">
        <f>2*W9-V9</f>
        <v>7.5850000000000026</v>
      </c>
      <c r="Y9" s="245">
        <f>AVERAGE(X9,Z9)</f>
        <v>7.6125000000000016</v>
      </c>
      <c r="Z9" s="245">
        <f>AVERAGE(U9,AE9)</f>
        <v>7.6400000000000006</v>
      </c>
      <c r="AA9" s="245">
        <f>2*Z9-Y9</f>
        <v>7.6674999999999995</v>
      </c>
      <c r="AB9" s="245">
        <f>AVERAGE(AA9,AC9)</f>
        <v>7.708124999999999</v>
      </c>
      <c r="AC9" s="245">
        <f>AVERAGE(AA9,AE9)</f>
        <v>7.7487499999999994</v>
      </c>
      <c r="AD9" s="245">
        <f>AVERAGE(AC9,AE9)</f>
        <v>7.7893749999999997</v>
      </c>
      <c r="AE9" s="277">
        <v>7.83</v>
      </c>
      <c r="AF9" s="245">
        <f>2*AE9-AD9</f>
        <v>7.8706250000000004</v>
      </c>
      <c r="AG9" s="245">
        <f>AVERAGE(AF9,AH9)</f>
        <v>7.9029687500000003</v>
      </c>
      <c r="AH9" s="245">
        <f>AVERAGE(AF9,AJ9)</f>
        <v>7.9353125000000002</v>
      </c>
      <c r="AI9" s="245">
        <f>AVERAGE(AH9,AJ9)</f>
        <v>7.9676562500000001</v>
      </c>
      <c r="AJ9" s="245">
        <f>AVERAGE(AE9,AO9)</f>
        <v>8</v>
      </c>
      <c r="AK9" s="245">
        <f>2*AJ9-AI9</f>
        <v>8.032343749999999</v>
      </c>
      <c r="AL9" s="245">
        <f>AVERAGE(AK9,AM9)</f>
        <v>8.0667578124999988</v>
      </c>
      <c r="AM9" s="245">
        <f>AVERAGE(AK9,AO9)</f>
        <v>8.1011718749999986</v>
      </c>
      <c r="AN9" s="245">
        <f>AVERAGE(AM9,AO9)</f>
        <v>8.1355859375000001</v>
      </c>
      <c r="AO9" s="277">
        <v>8.17</v>
      </c>
      <c r="AP9" s="277">
        <v>8.75</v>
      </c>
    </row>
    <row r="10" spans="1:42" x14ac:dyDescent="0.2">
      <c r="A10" s="253">
        <v>43123</v>
      </c>
      <c r="B10" s="277">
        <v>6.67</v>
      </c>
      <c r="C10" s="277">
        <v>6.71</v>
      </c>
      <c r="D10" s="277">
        <f>AVERAGE(C10,E10)</f>
        <v>6.75</v>
      </c>
      <c r="E10" s="277">
        <v>6.79</v>
      </c>
      <c r="F10" s="277">
        <f>AVERAGE(G10,E10)</f>
        <v>6.82</v>
      </c>
      <c r="G10" s="277">
        <v>6.85</v>
      </c>
      <c r="H10" s="277">
        <f>AVERAGE(I10,G10)</f>
        <v>7.3599999999999994</v>
      </c>
      <c r="I10" s="277">
        <v>7.87</v>
      </c>
      <c r="J10" s="277">
        <f>AVERAGE(I10,K10)</f>
        <v>7.4450000000000003</v>
      </c>
      <c r="K10" s="277">
        <v>7.02</v>
      </c>
      <c r="L10" s="245">
        <f>AVERAGE(K10,M10)</f>
        <v>7.0649999999999995</v>
      </c>
      <c r="M10" s="245">
        <f>AVERAGE(K10,O10)</f>
        <v>7.1099999999999994</v>
      </c>
      <c r="N10" s="245">
        <f>AVERAGE(M10,O10)</f>
        <v>7.1549999999999994</v>
      </c>
      <c r="O10" s="277">
        <v>7.2</v>
      </c>
      <c r="P10" s="245">
        <f>2*O10-N10</f>
        <v>7.245000000000001</v>
      </c>
      <c r="Q10" s="245">
        <f>AVERAGE(P10,R10)</f>
        <v>7.2900000000000009</v>
      </c>
      <c r="R10" s="245">
        <f>AVERAGE(O10,U10)</f>
        <v>7.335</v>
      </c>
      <c r="S10" s="245">
        <f>2*R10-Q10</f>
        <v>7.379999999999999</v>
      </c>
      <c r="T10" s="245">
        <f>AVERAGE(S10,U10)</f>
        <v>7.4249999999999989</v>
      </c>
      <c r="U10" s="277">
        <v>7.47</v>
      </c>
      <c r="V10" s="245">
        <f>2*U10-T10</f>
        <v>7.5150000000000006</v>
      </c>
      <c r="W10" s="245">
        <f>2*V10-U10</f>
        <v>7.5600000000000014</v>
      </c>
      <c r="X10" s="245">
        <f>2*W10-V10</f>
        <v>7.6050000000000022</v>
      </c>
      <c r="Y10" s="245">
        <f>AVERAGE(X10,Z10)</f>
        <v>7.6375000000000011</v>
      </c>
      <c r="Z10" s="245">
        <f>AVERAGE(U10,AE10)</f>
        <v>7.67</v>
      </c>
      <c r="AA10" s="245">
        <f>2*Z10-Y10</f>
        <v>7.7024999999999988</v>
      </c>
      <c r="AB10" s="245">
        <f>AVERAGE(AA10,AC10)</f>
        <v>7.7443749999999989</v>
      </c>
      <c r="AC10" s="245">
        <f>AVERAGE(AA10,AE10)</f>
        <v>7.786249999999999</v>
      </c>
      <c r="AD10" s="245">
        <f>AVERAGE(AC10,AE10)</f>
        <v>7.828125</v>
      </c>
      <c r="AE10" s="277">
        <v>7.87</v>
      </c>
      <c r="AF10" s="245">
        <f>2*AE10-AD10</f>
        <v>7.9118750000000002</v>
      </c>
      <c r="AG10" s="245">
        <f>AVERAGE(AF10,AH10)</f>
        <v>7.9451562500000001</v>
      </c>
      <c r="AH10" s="245">
        <f>AVERAGE(AF10,AJ10)</f>
        <v>7.9784375000000001</v>
      </c>
      <c r="AI10" s="245">
        <f>AVERAGE(AH10,AJ10)</f>
        <v>8.01171875</v>
      </c>
      <c r="AJ10" s="245">
        <f>AVERAGE(AE10,AO10)</f>
        <v>8.0449999999999999</v>
      </c>
      <c r="AK10" s="245">
        <f>2*AJ10-AI10</f>
        <v>8.0782812499999999</v>
      </c>
      <c r="AL10" s="245">
        <f>AVERAGE(AK10,AM10)</f>
        <v>8.1137109375000005</v>
      </c>
      <c r="AM10" s="245">
        <f>AVERAGE(AK10,AO10)</f>
        <v>8.1491406250000011</v>
      </c>
      <c r="AN10" s="245">
        <f>AVERAGE(AM10,AO10)</f>
        <v>8.1845703125</v>
      </c>
      <c r="AO10" s="277">
        <v>8.2200000000000006</v>
      </c>
      <c r="AP10" s="277">
        <v>8.82</v>
      </c>
    </row>
    <row r="11" spans="1:42" x14ac:dyDescent="0.2">
      <c r="A11" s="253">
        <v>43122</v>
      </c>
      <c r="B11" s="277">
        <v>6.67</v>
      </c>
      <c r="C11" s="277">
        <v>6.72</v>
      </c>
      <c r="D11" s="277">
        <f>AVERAGE(C11,E11)</f>
        <v>6.7549999999999999</v>
      </c>
      <c r="E11" s="277">
        <v>6.79</v>
      </c>
      <c r="F11" s="277">
        <f>AVERAGE(G11,E11)</f>
        <v>6.82</v>
      </c>
      <c r="G11" s="277">
        <v>6.85</v>
      </c>
      <c r="H11" s="277">
        <f>AVERAGE(I11,G11)</f>
        <v>7.3849999999999998</v>
      </c>
      <c r="I11" s="277">
        <v>7.92</v>
      </c>
      <c r="J11" s="277">
        <f>AVERAGE(I11,K11)</f>
        <v>7.47</v>
      </c>
      <c r="K11" s="277">
        <v>7.02</v>
      </c>
      <c r="L11" s="245">
        <f>AVERAGE(K11,M11)</f>
        <v>7.0699999999999994</v>
      </c>
      <c r="M11" s="245">
        <f>AVERAGE(K11,O11)</f>
        <v>7.1199999999999992</v>
      </c>
      <c r="N11" s="245">
        <f>AVERAGE(M11,O11)</f>
        <v>7.17</v>
      </c>
      <c r="O11" s="277">
        <v>7.22</v>
      </c>
      <c r="P11" s="245">
        <f>2*O11-N11</f>
        <v>7.27</v>
      </c>
      <c r="Q11" s="245">
        <f>AVERAGE(P11,R11)</f>
        <v>7.3174999999999999</v>
      </c>
      <c r="R11" s="245">
        <f>AVERAGE(O11,U11)</f>
        <v>7.3650000000000002</v>
      </c>
      <c r="S11" s="245">
        <f>2*R11-Q11</f>
        <v>7.4125000000000005</v>
      </c>
      <c r="T11" s="245">
        <f>AVERAGE(S11,U11)</f>
        <v>7.4612499999999997</v>
      </c>
      <c r="U11" s="277">
        <v>7.51</v>
      </c>
      <c r="V11" s="245">
        <f>2*U11-T11</f>
        <v>7.5587499999999999</v>
      </c>
      <c r="W11" s="245">
        <f>2*V11-U11</f>
        <v>7.6074999999999999</v>
      </c>
      <c r="X11" s="245">
        <f>2*W11-V11</f>
        <v>7.65625</v>
      </c>
      <c r="Y11" s="245">
        <f>AVERAGE(X11,Z11)</f>
        <v>7.6856249999999999</v>
      </c>
      <c r="Z11" s="245">
        <f>AVERAGE(U11,AE11)</f>
        <v>7.7149999999999999</v>
      </c>
      <c r="AA11" s="245">
        <f>2*Z11-Y11</f>
        <v>7.7443749999999998</v>
      </c>
      <c r="AB11" s="245">
        <f>AVERAGE(AA11,AC11)</f>
        <v>7.7882812499999998</v>
      </c>
      <c r="AC11" s="245">
        <f>AVERAGE(AA11,AE11)</f>
        <v>7.8321874999999999</v>
      </c>
      <c r="AD11" s="245">
        <f>AVERAGE(AC11,AE11)</f>
        <v>7.8760937499999999</v>
      </c>
      <c r="AE11" s="277">
        <v>7.92</v>
      </c>
      <c r="AF11" s="245">
        <f>2*AE11-AD11</f>
        <v>7.96390625</v>
      </c>
      <c r="AG11" s="245">
        <f>AVERAGE(AF11,AH11)</f>
        <v>7.9966796875000004</v>
      </c>
      <c r="AH11" s="245">
        <f>AVERAGE(AF11,AJ11)</f>
        <v>8.0294531249999999</v>
      </c>
      <c r="AI11" s="245">
        <f>AVERAGE(AH11,AJ11)</f>
        <v>8.0622265624999994</v>
      </c>
      <c r="AJ11" s="245">
        <f>AVERAGE(AE11,AO11)</f>
        <v>8.0949999999999989</v>
      </c>
      <c r="AK11" s="245">
        <f>2*AJ11-AI11</f>
        <v>8.1277734374999984</v>
      </c>
      <c r="AL11" s="245">
        <f>AVERAGE(AK11,AM11)</f>
        <v>8.163330078125</v>
      </c>
      <c r="AM11" s="245">
        <f>AVERAGE(AK11,AO11)</f>
        <v>8.1988867187499999</v>
      </c>
      <c r="AN11" s="245">
        <f>AVERAGE(AM11,AO11)</f>
        <v>8.2344433593749997</v>
      </c>
      <c r="AO11" s="277">
        <v>8.27</v>
      </c>
      <c r="AP11" s="277">
        <v>8.86</v>
      </c>
    </row>
    <row r="12" spans="1:42" x14ac:dyDescent="0.2">
      <c r="A12" s="253">
        <v>43119</v>
      </c>
      <c r="B12" s="277">
        <v>6.67</v>
      </c>
      <c r="C12" s="277">
        <v>6.72</v>
      </c>
      <c r="D12" s="277">
        <f>AVERAGE(C12,E12)</f>
        <v>6.76</v>
      </c>
      <c r="E12" s="277">
        <v>6.8</v>
      </c>
      <c r="F12" s="277">
        <f>AVERAGE(G12,E12)</f>
        <v>6.83</v>
      </c>
      <c r="G12" s="277">
        <v>6.86</v>
      </c>
      <c r="H12" s="277">
        <f>AVERAGE(I12,G12)</f>
        <v>7.36</v>
      </c>
      <c r="I12" s="277">
        <v>7.86</v>
      </c>
      <c r="J12" s="277">
        <f>AVERAGE(I12,K12)</f>
        <v>7.4399999999999995</v>
      </c>
      <c r="K12" s="277">
        <v>7.02</v>
      </c>
      <c r="L12" s="245">
        <f>AVERAGE(K12,M12)</f>
        <v>7.0649999999999995</v>
      </c>
      <c r="M12" s="245">
        <f>AVERAGE(K12,O12)</f>
        <v>7.1099999999999994</v>
      </c>
      <c r="N12" s="245">
        <f>AVERAGE(M12,O12)</f>
        <v>7.1549999999999994</v>
      </c>
      <c r="O12" s="277">
        <v>7.2</v>
      </c>
      <c r="P12" s="245">
        <f>2*O12-N12</f>
        <v>7.245000000000001</v>
      </c>
      <c r="Q12" s="245">
        <f>AVERAGE(P12,R12)</f>
        <v>7.2900000000000009</v>
      </c>
      <c r="R12" s="245">
        <f>AVERAGE(O12,U12)</f>
        <v>7.335</v>
      </c>
      <c r="S12" s="245">
        <f>2*R12-Q12</f>
        <v>7.379999999999999</v>
      </c>
      <c r="T12" s="245">
        <f>AVERAGE(S12,U12)</f>
        <v>7.4249999999999989</v>
      </c>
      <c r="U12" s="277">
        <v>7.47</v>
      </c>
      <c r="V12" s="245">
        <f>2*U12-T12</f>
        <v>7.5150000000000006</v>
      </c>
      <c r="W12" s="245">
        <f>2*V12-U12</f>
        <v>7.5600000000000014</v>
      </c>
      <c r="X12" s="245">
        <f>2*W12-V12</f>
        <v>7.6050000000000022</v>
      </c>
      <c r="Y12" s="245">
        <f>AVERAGE(X12,Z12)</f>
        <v>7.6350000000000016</v>
      </c>
      <c r="Z12" s="245">
        <f>AVERAGE(U12,AE12)</f>
        <v>7.665</v>
      </c>
      <c r="AA12" s="245">
        <f>2*Z12-Y12</f>
        <v>7.6949999999999985</v>
      </c>
      <c r="AB12" s="245">
        <f>AVERAGE(AA12,AC12)</f>
        <v>7.7362499999999992</v>
      </c>
      <c r="AC12" s="245">
        <f>AVERAGE(AA12,AE12)</f>
        <v>7.7774999999999999</v>
      </c>
      <c r="AD12" s="245">
        <f>AVERAGE(AC12,AE12)</f>
        <v>7.8187499999999996</v>
      </c>
      <c r="AE12" s="277">
        <v>7.86</v>
      </c>
      <c r="AF12" s="245">
        <f>2*AE12-AD12</f>
        <v>7.901250000000001</v>
      </c>
      <c r="AG12" s="245">
        <f>AVERAGE(AF12,AH12)</f>
        <v>7.9346875000000008</v>
      </c>
      <c r="AH12" s="245">
        <f>AVERAGE(AF12,AJ12)</f>
        <v>7.9681250000000006</v>
      </c>
      <c r="AI12" s="245">
        <f>AVERAGE(AH12,AJ12)</f>
        <v>8.0015625000000004</v>
      </c>
      <c r="AJ12" s="245">
        <f>AVERAGE(AE12,AO12)</f>
        <v>8.0350000000000001</v>
      </c>
      <c r="AK12" s="245">
        <f>2*AJ12-AI12</f>
        <v>8.0684374999999999</v>
      </c>
      <c r="AL12" s="245">
        <f>AVERAGE(AK12,AM12)</f>
        <v>8.1038281249999997</v>
      </c>
      <c r="AM12" s="245">
        <f>AVERAGE(AK12,AO12)</f>
        <v>8.1392187500000013</v>
      </c>
      <c r="AN12" s="245">
        <f>AVERAGE(AM12,AO12)</f>
        <v>8.1746093750000011</v>
      </c>
      <c r="AO12" s="277">
        <v>8.2100000000000009</v>
      </c>
      <c r="AP12" s="277">
        <v>8.7899999999999991</v>
      </c>
    </row>
    <row r="13" spans="1:42" x14ac:dyDescent="0.2">
      <c r="A13" s="253">
        <v>43118</v>
      </c>
      <c r="B13" s="277">
        <v>6.64</v>
      </c>
      <c r="C13" s="277">
        <v>6.68</v>
      </c>
      <c r="D13" s="277">
        <f>AVERAGE(C13,E13)</f>
        <v>6.7149999999999999</v>
      </c>
      <c r="E13" s="277">
        <v>6.75</v>
      </c>
      <c r="F13" s="277">
        <f>AVERAGE(G13,E13)</f>
        <v>6.79</v>
      </c>
      <c r="G13" s="277">
        <v>6.83</v>
      </c>
      <c r="H13" s="277">
        <f>AVERAGE(I13,G13)</f>
        <v>7.37</v>
      </c>
      <c r="I13" s="277">
        <v>7.91</v>
      </c>
      <c r="J13" s="277">
        <f>AVERAGE(I13,K13)</f>
        <v>7.4649999999999999</v>
      </c>
      <c r="K13" s="277">
        <v>7.02</v>
      </c>
      <c r="L13" s="245">
        <f>AVERAGE(K13,M13)</f>
        <v>7.0724999999999998</v>
      </c>
      <c r="M13" s="245">
        <f>AVERAGE(K13,O13)</f>
        <v>7.125</v>
      </c>
      <c r="N13" s="245">
        <f>AVERAGE(M13,O13)</f>
        <v>7.1775000000000002</v>
      </c>
      <c r="O13" s="277">
        <v>7.23</v>
      </c>
      <c r="P13" s="245">
        <f>2*O13-N13</f>
        <v>7.2825000000000006</v>
      </c>
      <c r="Q13" s="245">
        <f>AVERAGE(P13,R13)</f>
        <v>7.3262499999999999</v>
      </c>
      <c r="R13" s="245">
        <f>AVERAGE(O13,U13)</f>
        <v>7.37</v>
      </c>
      <c r="S13" s="245">
        <f>2*R13-Q13</f>
        <v>7.4137500000000003</v>
      </c>
      <c r="T13" s="245">
        <f>AVERAGE(S13,U13)</f>
        <v>7.461875</v>
      </c>
      <c r="U13" s="277">
        <v>7.51</v>
      </c>
      <c r="V13" s="245">
        <f>2*U13-T13</f>
        <v>7.5581249999999995</v>
      </c>
      <c r="W13" s="245">
        <f>2*V13-U13</f>
        <v>7.6062499999999993</v>
      </c>
      <c r="X13" s="245">
        <f>2*W13-V13</f>
        <v>7.654374999999999</v>
      </c>
      <c r="Y13" s="245">
        <f>AVERAGE(X13,Z13)</f>
        <v>7.6821874999999995</v>
      </c>
      <c r="Z13" s="245">
        <f>AVERAGE(U13,AE13)</f>
        <v>7.71</v>
      </c>
      <c r="AA13" s="245">
        <f>2*Z13-Y13</f>
        <v>7.7378125000000004</v>
      </c>
      <c r="AB13" s="245">
        <f>AVERAGE(AA13,AC13)</f>
        <v>7.7808593750000004</v>
      </c>
      <c r="AC13" s="245">
        <f>AVERAGE(AA13,AE13)</f>
        <v>7.8239062500000003</v>
      </c>
      <c r="AD13" s="245">
        <f>AVERAGE(AC13,AE13)</f>
        <v>7.8669531250000002</v>
      </c>
      <c r="AE13" s="277">
        <v>7.91</v>
      </c>
      <c r="AF13" s="245">
        <f>2*AE13-AD13</f>
        <v>7.9530468750000001</v>
      </c>
      <c r="AG13" s="245">
        <f>AVERAGE(AF13,AH13)</f>
        <v>7.9860351562499998</v>
      </c>
      <c r="AH13" s="245">
        <f>AVERAGE(AF13,AJ13)</f>
        <v>8.0190234374999996</v>
      </c>
      <c r="AI13" s="245">
        <f>AVERAGE(AH13,AJ13)</f>
        <v>8.0520117187500002</v>
      </c>
      <c r="AJ13" s="245">
        <f>AVERAGE(AE13,AO13)</f>
        <v>8.0850000000000009</v>
      </c>
      <c r="AK13" s="245">
        <f>2*AJ13-AI13</f>
        <v>8.1179882812500015</v>
      </c>
      <c r="AL13" s="245">
        <f>AVERAGE(AK13,AM13)</f>
        <v>8.1534912109375011</v>
      </c>
      <c r="AM13" s="245">
        <f>AVERAGE(AK13,AO13)</f>
        <v>8.1889941406250006</v>
      </c>
      <c r="AN13" s="245">
        <f>AVERAGE(AM13,AO13)</f>
        <v>8.2244970703125002</v>
      </c>
      <c r="AO13" s="277">
        <v>8.26</v>
      </c>
      <c r="AP13" s="277">
        <v>8.84</v>
      </c>
    </row>
    <row r="14" spans="1:42" x14ac:dyDescent="0.2">
      <c r="A14" s="253">
        <v>43117</v>
      </c>
      <c r="B14" s="277">
        <v>6.71</v>
      </c>
      <c r="C14" s="277">
        <v>6.75</v>
      </c>
      <c r="D14" s="277">
        <f>AVERAGE(C14,E14)</f>
        <v>6.7750000000000004</v>
      </c>
      <c r="E14" s="277">
        <v>6.8</v>
      </c>
      <c r="F14" s="277">
        <f>AVERAGE(G14,E14)</f>
        <v>6.8249999999999993</v>
      </c>
      <c r="G14" s="277">
        <v>6.85</v>
      </c>
      <c r="H14" s="277">
        <f>AVERAGE(I14,G14)</f>
        <v>7.38</v>
      </c>
      <c r="I14" s="277">
        <v>7.91</v>
      </c>
      <c r="J14" s="277">
        <f>AVERAGE(I14,K14)</f>
        <v>7.4700000000000006</v>
      </c>
      <c r="K14" s="277">
        <v>7.03</v>
      </c>
      <c r="L14" s="245">
        <f>AVERAGE(K14,M14)</f>
        <v>7.0824999999999996</v>
      </c>
      <c r="M14" s="245">
        <f>AVERAGE(K14,O14)</f>
        <v>7.1349999999999998</v>
      </c>
      <c r="N14" s="245">
        <f>AVERAGE(M14,O14)</f>
        <v>7.1875</v>
      </c>
      <c r="O14" s="277">
        <v>7.24</v>
      </c>
      <c r="P14" s="245">
        <f>2*O14-N14</f>
        <v>7.2925000000000004</v>
      </c>
      <c r="Q14" s="245">
        <f>AVERAGE(P14,R14)</f>
        <v>7.3337500000000002</v>
      </c>
      <c r="R14" s="245">
        <f>AVERAGE(O14,U14)</f>
        <v>7.375</v>
      </c>
      <c r="S14" s="245">
        <f>2*R14-Q14</f>
        <v>7.4162499999999998</v>
      </c>
      <c r="T14" s="245">
        <f>AVERAGE(S14,U14)</f>
        <v>7.4631249999999998</v>
      </c>
      <c r="U14" s="277">
        <v>7.51</v>
      </c>
      <c r="V14" s="245">
        <f>2*U14-T14</f>
        <v>7.5568749999999998</v>
      </c>
      <c r="W14" s="245">
        <f>2*V14-U14</f>
        <v>7.6037499999999998</v>
      </c>
      <c r="X14" s="245">
        <f>2*W14-V14</f>
        <v>7.6506249999999998</v>
      </c>
      <c r="Y14" s="245">
        <f>AVERAGE(X14,Z14)</f>
        <v>7.6803124999999994</v>
      </c>
      <c r="Z14" s="245">
        <f>AVERAGE(U14,AE14)</f>
        <v>7.71</v>
      </c>
      <c r="AA14" s="245">
        <f>2*Z14-Y14</f>
        <v>7.7396875000000005</v>
      </c>
      <c r="AB14" s="245">
        <f>AVERAGE(AA14,AC14)</f>
        <v>7.7822656250000009</v>
      </c>
      <c r="AC14" s="245">
        <f>AVERAGE(AA14,AE14)</f>
        <v>7.8248437500000003</v>
      </c>
      <c r="AD14" s="245">
        <f>AVERAGE(AC14,AE14)</f>
        <v>7.8674218749999998</v>
      </c>
      <c r="AE14" s="277">
        <v>7.91</v>
      </c>
      <c r="AF14" s="245">
        <f>2*AE14-AD14</f>
        <v>7.9525781250000005</v>
      </c>
      <c r="AG14" s="245">
        <f>AVERAGE(AF14,AH14)</f>
        <v>7.9844335937500004</v>
      </c>
      <c r="AH14" s="245">
        <f>AVERAGE(AF14,AJ14)</f>
        <v>8.0162890625000003</v>
      </c>
      <c r="AI14" s="245">
        <f>AVERAGE(AH14,AJ14)</f>
        <v>8.0481445312499993</v>
      </c>
      <c r="AJ14" s="245">
        <f>AVERAGE(AE14,AO14)</f>
        <v>8.08</v>
      </c>
      <c r="AK14" s="245">
        <f>2*AJ14-AI14</f>
        <v>8.1118554687500009</v>
      </c>
      <c r="AL14" s="245">
        <f>AVERAGE(AK14,AM14)</f>
        <v>8.1463916015625006</v>
      </c>
      <c r="AM14" s="245">
        <f>AVERAGE(AK14,AO14)</f>
        <v>8.1809277343750004</v>
      </c>
      <c r="AN14" s="245">
        <f>AVERAGE(AM14,AO14)</f>
        <v>8.2154638671875002</v>
      </c>
      <c r="AO14" s="277">
        <v>8.25</v>
      </c>
      <c r="AP14" s="277">
        <v>8.84</v>
      </c>
    </row>
    <row r="15" spans="1:42" x14ac:dyDescent="0.2">
      <c r="A15" s="253">
        <v>43116</v>
      </c>
      <c r="B15" s="277">
        <v>6.64</v>
      </c>
      <c r="C15" s="277">
        <v>6.7</v>
      </c>
      <c r="D15" s="277">
        <f>AVERAGE(C15,E15)</f>
        <v>6.7450000000000001</v>
      </c>
      <c r="E15" s="277">
        <v>6.79</v>
      </c>
      <c r="F15" s="277">
        <f>AVERAGE(G15,E15)</f>
        <v>6.82</v>
      </c>
      <c r="G15" s="277">
        <v>6.85</v>
      </c>
      <c r="H15" s="277">
        <f>AVERAGE(I15,G15)</f>
        <v>7.375</v>
      </c>
      <c r="I15" s="277">
        <v>7.9</v>
      </c>
      <c r="J15" s="277">
        <f>AVERAGE(I15,K15)</f>
        <v>7.4649999999999999</v>
      </c>
      <c r="K15" s="277">
        <v>7.03</v>
      </c>
      <c r="L15" s="245">
        <f>AVERAGE(K15,M15)</f>
        <v>7.08</v>
      </c>
      <c r="M15" s="245">
        <f>AVERAGE(K15,O15)</f>
        <v>7.1300000000000008</v>
      </c>
      <c r="N15" s="245">
        <f>AVERAGE(M15,O15)</f>
        <v>7.1800000000000006</v>
      </c>
      <c r="O15" s="277">
        <v>7.23</v>
      </c>
      <c r="P15" s="245">
        <f>2*O15-N15</f>
        <v>7.28</v>
      </c>
      <c r="Q15" s="245">
        <f>AVERAGE(P15,R15)</f>
        <v>7.3250000000000002</v>
      </c>
      <c r="R15" s="245">
        <f>AVERAGE(O15,U15)</f>
        <v>7.37</v>
      </c>
      <c r="S15" s="245">
        <f>2*R15-Q15</f>
        <v>7.415</v>
      </c>
      <c r="T15" s="245">
        <f>AVERAGE(S15,U15)</f>
        <v>7.4625000000000004</v>
      </c>
      <c r="U15" s="277">
        <v>7.51</v>
      </c>
      <c r="V15" s="245">
        <f>2*U15-T15</f>
        <v>7.5574999999999992</v>
      </c>
      <c r="W15" s="245">
        <f>2*V15-U15</f>
        <v>7.6049999999999986</v>
      </c>
      <c r="X15" s="245">
        <f>2*W15-V15</f>
        <v>7.6524999999999981</v>
      </c>
      <c r="Y15" s="245">
        <f>AVERAGE(X15,Z15)</f>
        <v>7.6787499999999991</v>
      </c>
      <c r="Z15" s="245">
        <f>AVERAGE(U15,AE15)</f>
        <v>7.7050000000000001</v>
      </c>
      <c r="AA15" s="245">
        <f>2*Z15-Y15</f>
        <v>7.7312500000000011</v>
      </c>
      <c r="AB15" s="245">
        <f>AVERAGE(AA15,AC15)</f>
        <v>7.7734375000000009</v>
      </c>
      <c r="AC15" s="245">
        <f>AVERAGE(AA15,AE15)</f>
        <v>7.8156250000000007</v>
      </c>
      <c r="AD15" s="245">
        <f>AVERAGE(AC15,AE15)</f>
        <v>7.8578125000000005</v>
      </c>
      <c r="AE15" s="277">
        <v>7.9</v>
      </c>
      <c r="AF15" s="245">
        <f>2*AE15-AD15</f>
        <v>7.9421875000000002</v>
      </c>
      <c r="AG15" s="245">
        <f>AVERAGE(AF15,AH15)</f>
        <v>7.9741406250000004</v>
      </c>
      <c r="AH15" s="245">
        <f>AVERAGE(AF15,AJ15)</f>
        <v>8.0060937499999998</v>
      </c>
      <c r="AI15" s="245">
        <f>AVERAGE(AH15,AJ15)</f>
        <v>8.0380468749999991</v>
      </c>
      <c r="AJ15" s="245">
        <f>AVERAGE(AE15,AO15)</f>
        <v>8.07</v>
      </c>
      <c r="AK15" s="245">
        <f>2*AJ15-AI15</f>
        <v>8.1019531250000014</v>
      </c>
      <c r="AL15" s="245">
        <f>AVERAGE(AK15,AM15)</f>
        <v>8.1364648437500016</v>
      </c>
      <c r="AM15" s="245">
        <f>AVERAGE(AK15,AO15)</f>
        <v>8.1709765625000017</v>
      </c>
      <c r="AN15" s="245">
        <f>AVERAGE(AM15,AO15)</f>
        <v>8.2054882812500018</v>
      </c>
      <c r="AO15" s="277">
        <v>8.24</v>
      </c>
      <c r="AP15" s="277">
        <v>8.81</v>
      </c>
    </row>
    <row r="16" spans="1:42" x14ac:dyDescent="0.2">
      <c r="A16" s="253">
        <v>43115</v>
      </c>
      <c r="B16" s="277">
        <v>6.67</v>
      </c>
      <c r="C16" s="277">
        <v>6.71</v>
      </c>
      <c r="D16" s="277">
        <f>AVERAGE(C16,E16)</f>
        <v>6.73</v>
      </c>
      <c r="E16" s="277">
        <v>6.75</v>
      </c>
      <c r="F16" s="277">
        <f>AVERAGE(G16,E16)</f>
        <v>6.7750000000000004</v>
      </c>
      <c r="G16" s="277">
        <v>6.8</v>
      </c>
      <c r="H16" s="277">
        <f>AVERAGE(I16,G16)</f>
        <v>7.34</v>
      </c>
      <c r="I16" s="277">
        <v>7.88</v>
      </c>
      <c r="J16" s="277">
        <f>AVERAGE(I16,K16)</f>
        <v>7.4350000000000005</v>
      </c>
      <c r="K16" s="277">
        <v>6.99</v>
      </c>
      <c r="L16" s="245">
        <f>AVERAGE(K16,M16)</f>
        <v>7.0425000000000004</v>
      </c>
      <c r="M16" s="245">
        <f>AVERAGE(K16,O16)</f>
        <v>7.0950000000000006</v>
      </c>
      <c r="N16" s="245">
        <f>AVERAGE(M16,O16)</f>
        <v>7.1475000000000009</v>
      </c>
      <c r="O16" s="277">
        <v>7.2</v>
      </c>
      <c r="P16" s="245">
        <f>2*O16-N16</f>
        <v>7.2524999999999995</v>
      </c>
      <c r="Q16" s="245">
        <f>AVERAGE(P16,R16)</f>
        <v>7.2987500000000001</v>
      </c>
      <c r="R16" s="245">
        <f>AVERAGE(O16,U16)</f>
        <v>7.3450000000000006</v>
      </c>
      <c r="S16" s="245">
        <f>2*R16-Q16</f>
        <v>7.3912500000000012</v>
      </c>
      <c r="T16" s="245">
        <f>AVERAGE(S16,U16)</f>
        <v>7.4406250000000007</v>
      </c>
      <c r="U16" s="277">
        <v>7.49</v>
      </c>
      <c r="V16" s="245">
        <f>2*U16-T16</f>
        <v>7.5393749999999997</v>
      </c>
      <c r="W16" s="245">
        <f>2*V16-U16</f>
        <v>7.5887499999999992</v>
      </c>
      <c r="X16" s="245">
        <f>2*W16-V16</f>
        <v>7.6381249999999987</v>
      </c>
      <c r="Y16" s="245">
        <f>AVERAGE(X16,Z16)</f>
        <v>7.6615624999999996</v>
      </c>
      <c r="Z16" s="245">
        <f>AVERAGE(U16,AE16)</f>
        <v>7.6850000000000005</v>
      </c>
      <c r="AA16" s="245">
        <f>2*Z16-Y16</f>
        <v>7.7084375000000014</v>
      </c>
      <c r="AB16" s="245">
        <f>AVERAGE(AA16,AC16)</f>
        <v>7.7513281250000006</v>
      </c>
      <c r="AC16" s="245">
        <f>AVERAGE(AA16,AE16)</f>
        <v>7.7942187500000006</v>
      </c>
      <c r="AD16" s="245">
        <f>AVERAGE(AC16,AE16)</f>
        <v>7.8371093750000007</v>
      </c>
      <c r="AE16" s="277">
        <v>7.88</v>
      </c>
      <c r="AF16" s="245">
        <f>2*AE16-AD16</f>
        <v>7.9228906249999991</v>
      </c>
      <c r="AG16" s="245">
        <f>AVERAGE(AF16,AH16)</f>
        <v>7.9546679687499999</v>
      </c>
      <c r="AH16" s="245">
        <f>AVERAGE(AF16,AJ16)</f>
        <v>7.9864453124999999</v>
      </c>
      <c r="AI16" s="245">
        <f>AVERAGE(AH16,AJ16)</f>
        <v>8.0182226562499999</v>
      </c>
      <c r="AJ16" s="245">
        <f>AVERAGE(AE16,AO16)</f>
        <v>8.0500000000000007</v>
      </c>
      <c r="AK16" s="245">
        <f>2*AJ16-AI16</f>
        <v>8.0817773437500016</v>
      </c>
      <c r="AL16" s="245">
        <f>AVERAGE(AK16,AM16)</f>
        <v>8.1163330078125018</v>
      </c>
      <c r="AM16" s="245">
        <f>AVERAGE(AK16,AO16)</f>
        <v>8.150888671875002</v>
      </c>
      <c r="AN16" s="245">
        <f>AVERAGE(AM16,AO16)</f>
        <v>8.1854443359375004</v>
      </c>
      <c r="AO16" s="277">
        <v>8.2200000000000006</v>
      </c>
      <c r="AP16" s="277">
        <v>8.7899999999999991</v>
      </c>
    </row>
    <row r="17" spans="1:42" x14ac:dyDescent="0.2">
      <c r="A17" s="253">
        <v>43112</v>
      </c>
      <c r="B17" s="277">
        <v>6.59</v>
      </c>
      <c r="C17" s="277">
        <v>6.67</v>
      </c>
      <c r="D17" s="277">
        <f>AVERAGE(C17,E17)</f>
        <v>6.71</v>
      </c>
      <c r="E17" s="277">
        <v>6.75</v>
      </c>
      <c r="F17" s="277">
        <f>AVERAGE(G17,E17)</f>
        <v>6.7850000000000001</v>
      </c>
      <c r="G17" s="277">
        <v>6.82</v>
      </c>
      <c r="H17" s="277">
        <f>AVERAGE(I17,G17)</f>
        <v>7.3949999999999996</v>
      </c>
      <c r="I17" s="277">
        <v>7.97</v>
      </c>
      <c r="J17" s="277">
        <f>AVERAGE(I17,K17)</f>
        <v>7.4849999999999994</v>
      </c>
      <c r="K17" s="277">
        <v>7</v>
      </c>
      <c r="L17" s="245">
        <f>AVERAGE(K17,M17)</f>
        <v>7.0525000000000002</v>
      </c>
      <c r="M17" s="245">
        <f>AVERAGE(K17,O17)</f>
        <v>7.1050000000000004</v>
      </c>
      <c r="N17" s="245">
        <f>AVERAGE(M17,O17)</f>
        <v>7.1575000000000006</v>
      </c>
      <c r="O17" s="277">
        <v>7.21</v>
      </c>
      <c r="P17" s="245">
        <f>2*O17-N17</f>
        <v>7.2624999999999993</v>
      </c>
      <c r="Q17" s="245">
        <f>AVERAGE(P17,R17)</f>
        <v>7.3137499999999998</v>
      </c>
      <c r="R17" s="245">
        <f>AVERAGE(O17,U17)</f>
        <v>7.3650000000000002</v>
      </c>
      <c r="S17" s="245">
        <f>2*R17-Q17</f>
        <v>7.4162500000000007</v>
      </c>
      <c r="T17" s="245">
        <f>AVERAGE(S17,U17)</f>
        <v>7.4681250000000006</v>
      </c>
      <c r="U17" s="277">
        <v>7.52</v>
      </c>
      <c r="V17" s="245">
        <f>2*U17-T17</f>
        <v>7.5718749999999986</v>
      </c>
      <c r="W17" s="245">
        <f>2*V17-U17</f>
        <v>7.6237499999999976</v>
      </c>
      <c r="X17" s="245">
        <f>2*W17-V17</f>
        <v>7.6756249999999966</v>
      </c>
      <c r="Y17" s="245">
        <f>AVERAGE(X17,Z17)</f>
        <v>7.7103124999999979</v>
      </c>
      <c r="Z17" s="245">
        <f>AVERAGE(U17,AE17)</f>
        <v>7.7449999999999992</v>
      </c>
      <c r="AA17" s="245">
        <f>2*Z17-Y17</f>
        <v>7.7796875000000005</v>
      </c>
      <c r="AB17" s="245">
        <f>AVERAGE(AA17,AC17)</f>
        <v>7.8272656250000008</v>
      </c>
      <c r="AC17" s="245">
        <f>AVERAGE(AA17,AE17)</f>
        <v>7.8748437500000001</v>
      </c>
      <c r="AD17" s="245">
        <f>AVERAGE(AC17,AE17)</f>
        <v>7.9224218749999995</v>
      </c>
      <c r="AE17" s="277">
        <v>7.97</v>
      </c>
      <c r="AF17" s="245">
        <f>2*AE17-AD17</f>
        <v>8.017578125</v>
      </c>
      <c r="AG17" s="245">
        <f>AVERAGE(AF17,AH17)</f>
        <v>8.0544335937499998</v>
      </c>
      <c r="AH17" s="245">
        <f>AVERAGE(AF17,AJ17)</f>
        <v>8.0912890624999996</v>
      </c>
      <c r="AI17" s="245">
        <f>AVERAGE(AH17,AJ17)</f>
        <v>8.1281445312499994</v>
      </c>
      <c r="AJ17" s="245">
        <f>AVERAGE(AE17,AO17)</f>
        <v>8.1649999999999991</v>
      </c>
      <c r="AK17" s="245">
        <f>2*AJ17-AI17</f>
        <v>8.2018554687499989</v>
      </c>
      <c r="AL17" s="245">
        <f>AVERAGE(AK17,AM17)</f>
        <v>8.2413916015624977</v>
      </c>
      <c r="AM17" s="245">
        <f>AVERAGE(AK17,AO17)</f>
        <v>8.2809277343749983</v>
      </c>
      <c r="AN17" s="245">
        <f>AVERAGE(AM17,AO17)</f>
        <v>8.3204638671874989</v>
      </c>
      <c r="AO17" s="277">
        <v>8.36</v>
      </c>
      <c r="AP17" s="277">
        <v>9.01</v>
      </c>
    </row>
    <row r="18" spans="1:42" x14ac:dyDescent="0.2">
      <c r="A18" s="253">
        <v>43111</v>
      </c>
      <c r="B18" s="277">
        <v>6.49</v>
      </c>
      <c r="C18" s="277">
        <v>6.66</v>
      </c>
      <c r="D18" s="277">
        <f>AVERAGE(C18,E18)</f>
        <v>6.7349999999999994</v>
      </c>
      <c r="E18" s="277">
        <v>6.81</v>
      </c>
      <c r="F18" s="277">
        <f>AVERAGE(G18,E18)</f>
        <v>6.8449999999999998</v>
      </c>
      <c r="G18" s="277">
        <v>6.88</v>
      </c>
      <c r="H18" s="277">
        <f>AVERAGE(I18,G18)</f>
        <v>7.43</v>
      </c>
      <c r="I18" s="277">
        <v>7.98</v>
      </c>
      <c r="J18" s="277">
        <f>AVERAGE(I18,K18)</f>
        <v>7.5250000000000004</v>
      </c>
      <c r="K18" s="277">
        <v>7.07</v>
      </c>
      <c r="L18" s="245">
        <f>AVERAGE(K18,M18)</f>
        <v>7.1225000000000005</v>
      </c>
      <c r="M18" s="245">
        <f>AVERAGE(K18,O18)</f>
        <v>7.1750000000000007</v>
      </c>
      <c r="N18" s="245">
        <f>AVERAGE(M18,O18)</f>
        <v>7.2275000000000009</v>
      </c>
      <c r="O18" s="277">
        <v>7.28</v>
      </c>
      <c r="P18" s="245">
        <f>2*O18-N18</f>
        <v>7.3324999999999996</v>
      </c>
      <c r="Q18" s="245">
        <f>AVERAGE(P18,R18)</f>
        <v>7.3762499999999998</v>
      </c>
      <c r="R18" s="245">
        <f>AVERAGE(O18,U18)</f>
        <v>7.42</v>
      </c>
      <c r="S18" s="245">
        <f>2*R18-Q18</f>
        <v>7.4637500000000001</v>
      </c>
      <c r="T18" s="245">
        <f>AVERAGE(S18,U18)</f>
        <v>7.5118749999999999</v>
      </c>
      <c r="U18" s="277">
        <v>7.56</v>
      </c>
      <c r="V18" s="245">
        <f>2*U18-T18</f>
        <v>7.6081249999999994</v>
      </c>
      <c r="W18" s="245">
        <f>2*V18-U18</f>
        <v>7.6562499999999991</v>
      </c>
      <c r="X18" s="245">
        <f>2*W18-V18</f>
        <v>7.7043749999999989</v>
      </c>
      <c r="Y18" s="245">
        <f>AVERAGE(X18,Z18)</f>
        <v>7.7371874999999992</v>
      </c>
      <c r="Z18" s="245">
        <f>AVERAGE(U18,AE18)</f>
        <v>7.77</v>
      </c>
      <c r="AA18" s="245">
        <f>2*Z18-Y18</f>
        <v>7.8028124999999999</v>
      </c>
      <c r="AB18" s="245">
        <f>AVERAGE(AA18,AC18)</f>
        <v>7.8471093750000005</v>
      </c>
      <c r="AC18" s="245">
        <f>AVERAGE(AA18,AE18)</f>
        <v>7.8914062500000002</v>
      </c>
      <c r="AD18" s="245">
        <f>AVERAGE(AC18,AE18)</f>
        <v>7.9357031249999999</v>
      </c>
      <c r="AE18" s="277">
        <v>7.98</v>
      </c>
      <c r="AF18" s="245">
        <f>2*AE18-AD18</f>
        <v>8.024296875000001</v>
      </c>
      <c r="AG18" s="245">
        <f>AVERAGE(AF18,AH18)</f>
        <v>8.0607226562500003</v>
      </c>
      <c r="AH18" s="245">
        <f>AVERAGE(AF18,AJ18)</f>
        <v>8.0971484374999996</v>
      </c>
      <c r="AI18" s="245">
        <f>AVERAGE(AH18,AJ18)</f>
        <v>8.1335742187499989</v>
      </c>
      <c r="AJ18" s="245">
        <f>AVERAGE(AE18,AO18)</f>
        <v>8.17</v>
      </c>
      <c r="AK18" s="245">
        <f>2*AJ18-AI18</f>
        <v>8.206425781250001</v>
      </c>
      <c r="AL18" s="245">
        <f>AVERAGE(AK18,AM18)</f>
        <v>8.2448193359374997</v>
      </c>
      <c r="AM18" s="245">
        <f>AVERAGE(AK18,AO18)</f>
        <v>8.2832128906250002</v>
      </c>
      <c r="AN18" s="245">
        <f>AVERAGE(AM18,AO18)</f>
        <v>8.3216064453125007</v>
      </c>
      <c r="AO18" s="277">
        <v>8.36</v>
      </c>
      <c r="AP18" s="277">
        <v>9</v>
      </c>
    </row>
    <row r="19" spans="1:42" x14ac:dyDescent="0.2">
      <c r="A19" s="253">
        <v>43110</v>
      </c>
      <c r="B19" s="277">
        <v>6.45</v>
      </c>
      <c r="C19" s="277">
        <v>6.58</v>
      </c>
      <c r="D19" s="277">
        <f>AVERAGE(C19,E19)</f>
        <v>6.665</v>
      </c>
      <c r="E19" s="277">
        <v>6.75</v>
      </c>
      <c r="F19" s="277">
        <f>AVERAGE(G19,E19)</f>
        <v>6.7949999999999999</v>
      </c>
      <c r="G19" s="277">
        <v>6.84</v>
      </c>
      <c r="H19" s="277">
        <f>AVERAGE(I19,G19)</f>
        <v>7.43</v>
      </c>
      <c r="I19" s="277">
        <v>8.02</v>
      </c>
      <c r="J19" s="277">
        <f>AVERAGE(I19,K19)</f>
        <v>7.5299999999999994</v>
      </c>
      <c r="K19" s="277">
        <v>7.04</v>
      </c>
      <c r="L19" s="245">
        <f>AVERAGE(K19,M19)</f>
        <v>7.0950000000000006</v>
      </c>
      <c r="M19" s="245">
        <f>AVERAGE(K19,O19)</f>
        <v>7.15</v>
      </c>
      <c r="N19" s="245">
        <f>AVERAGE(M19,O19)</f>
        <v>7.2050000000000001</v>
      </c>
      <c r="O19" s="277">
        <v>7.26</v>
      </c>
      <c r="P19" s="245">
        <f>2*O19-N19</f>
        <v>7.3149999999999995</v>
      </c>
      <c r="Q19" s="245">
        <f>AVERAGE(P19,R19)</f>
        <v>7.3624999999999998</v>
      </c>
      <c r="R19" s="245">
        <f>AVERAGE(O19,U19)</f>
        <v>7.41</v>
      </c>
      <c r="S19" s="245">
        <f>2*R19-Q19</f>
        <v>7.4575000000000005</v>
      </c>
      <c r="T19" s="245">
        <f>AVERAGE(S19,U19)</f>
        <v>7.50875</v>
      </c>
      <c r="U19" s="277">
        <v>7.56</v>
      </c>
      <c r="V19" s="245">
        <f>2*U19-T19</f>
        <v>7.6112499999999992</v>
      </c>
      <c r="W19" s="245">
        <f>2*V19-U19</f>
        <v>7.6624999999999988</v>
      </c>
      <c r="X19" s="245">
        <f>2*W19-V19</f>
        <v>7.7137499999999983</v>
      </c>
      <c r="Y19" s="245">
        <f>AVERAGE(X19,Z19)</f>
        <v>7.7518749999999983</v>
      </c>
      <c r="Z19" s="245">
        <f>AVERAGE(U19,AE19)</f>
        <v>7.7899999999999991</v>
      </c>
      <c r="AA19" s="245">
        <f>2*Z19-Y19</f>
        <v>7.828125</v>
      </c>
      <c r="AB19" s="245">
        <f>AVERAGE(AA19,AC19)</f>
        <v>7.8760937499999999</v>
      </c>
      <c r="AC19" s="245">
        <f>AVERAGE(AA19,AE19)</f>
        <v>7.9240624999999998</v>
      </c>
      <c r="AD19" s="245">
        <f>AVERAGE(AC19,AE19)</f>
        <v>7.9720312499999997</v>
      </c>
      <c r="AE19" s="277">
        <v>8.02</v>
      </c>
      <c r="AF19" s="245">
        <f>2*AE19-AD19</f>
        <v>8.0679687499999986</v>
      </c>
      <c r="AG19" s="245">
        <f>AVERAGE(AF19,AH19)</f>
        <v>8.1059765624999986</v>
      </c>
      <c r="AH19" s="245">
        <f>AVERAGE(AF19,AJ19)</f>
        <v>8.1439843749999987</v>
      </c>
      <c r="AI19" s="245">
        <f>AVERAGE(AH19,AJ19)</f>
        <v>8.1819921874999988</v>
      </c>
      <c r="AJ19" s="245">
        <f>AVERAGE(AE19,AO19)</f>
        <v>8.2199999999999989</v>
      </c>
      <c r="AK19" s="245">
        <f>2*AJ19-AI19</f>
        <v>8.2580078124999989</v>
      </c>
      <c r="AL19" s="245">
        <f>AVERAGE(AK19,AM19)</f>
        <v>8.2985058593749983</v>
      </c>
      <c r="AM19" s="245">
        <f>AVERAGE(AK19,AO19)</f>
        <v>8.3390039062499994</v>
      </c>
      <c r="AN19" s="245">
        <f>AVERAGE(AM19,AO19)</f>
        <v>8.3795019531250006</v>
      </c>
      <c r="AO19" s="277">
        <v>8.42</v>
      </c>
      <c r="AP19" s="277">
        <v>9.09</v>
      </c>
    </row>
    <row r="20" spans="1:42" x14ac:dyDescent="0.2">
      <c r="A20" s="253">
        <v>43109</v>
      </c>
      <c r="B20" s="277">
        <v>6.41</v>
      </c>
      <c r="C20" s="277">
        <v>6.5</v>
      </c>
      <c r="D20" s="277">
        <f>AVERAGE(C20,E20)</f>
        <v>6.59</v>
      </c>
      <c r="E20" s="277">
        <v>6.68</v>
      </c>
      <c r="F20" s="277">
        <f>AVERAGE(G20,E20)</f>
        <v>6.74</v>
      </c>
      <c r="G20" s="277">
        <v>6.8</v>
      </c>
      <c r="H20" s="277">
        <f>AVERAGE(I20,G20)</f>
        <v>7.3900000000000006</v>
      </c>
      <c r="I20" s="277">
        <v>7.98</v>
      </c>
      <c r="J20" s="277">
        <f>AVERAGE(I20,K20)</f>
        <v>7.5050000000000008</v>
      </c>
      <c r="K20" s="277">
        <v>7.03</v>
      </c>
      <c r="L20" s="245">
        <f>AVERAGE(K20,M20)</f>
        <v>7.0875000000000004</v>
      </c>
      <c r="M20" s="245">
        <f>AVERAGE(K20,O20)</f>
        <v>7.1449999999999996</v>
      </c>
      <c r="N20" s="245">
        <f>AVERAGE(M20,O20)</f>
        <v>7.2024999999999997</v>
      </c>
      <c r="O20" s="277">
        <v>7.26</v>
      </c>
      <c r="P20" s="245">
        <f>2*O20-N20</f>
        <v>7.3174999999999999</v>
      </c>
      <c r="Q20" s="245">
        <f>AVERAGE(P20,R20)</f>
        <v>7.3612500000000001</v>
      </c>
      <c r="R20" s="245">
        <f>AVERAGE(O20,U20)</f>
        <v>7.4049999999999994</v>
      </c>
      <c r="S20" s="245">
        <f>2*R20-Q20</f>
        <v>7.4487499999999986</v>
      </c>
      <c r="T20" s="245">
        <f>AVERAGE(S20,U20)</f>
        <v>7.4993749999999988</v>
      </c>
      <c r="U20" s="277">
        <v>7.55</v>
      </c>
      <c r="V20" s="245">
        <f>2*U20-T20</f>
        <v>7.6006250000000009</v>
      </c>
      <c r="W20" s="245">
        <f>2*V20-U20</f>
        <v>7.6512500000000019</v>
      </c>
      <c r="X20" s="245">
        <f>2*W20-V20</f>
        <v>7.7018750000000029</v>
      </c>
      <c r="Y20" s="245">
        <f>AVERAGE(X20,Z20)</f>
        <v>7.7334375000000017</v>
      </c>
      <c r="Z20" s="245">
        <f>AVERAGE(U20,AE20)</f>
        <v>7.7650000000000006</v>
      </c>
      <c r="AA20" s="245">
        <f>2*Z20-Y20</f>
        <v>7.7965624999999994</v>
      </c>
      <c r="AB20" s="245">
        <f>AVERAGE(AA20,AC20)</f>
        <v>7.8424218749999994</v>
      </c>
      <c r="AC20" s="245">
        <f>AVERAGE(AA20,AE20)</f>
        <v>7.8882812500000004</v>
      </c>
      <c r="AD20" s="245">
        <f>AVERAGE(AC20,AE20)</f>
        <v>7.9341406250000004</v>
      </c>
      <c r="AE20" s="277">
        <v>7.98</v>
      </c>
      <c r="AF20" s="245">
        <f>2*AE20-AD20</f>
        <v>8.0258593749999996</v>
      </c>
      <c r="AG20" s="245">
        <f>AVERAGE(AF20,AH20)</f>
        <v>8.0631445312499999</v>
      </c>
      <c r="AH20" s="245">
        <f>AVERAGE(AF20,AJ20)</f>
        <v>8.1004296875000001</v>
      </c>
      <c r="AI20" s="245">
        <f>AVERAGE(AH20,AJ20)</f>
        <v>8.1377148437500004</v>
      </c>
      <c r="AJ20" s="245">
        <f>AVERAGE(AE20,AO20)</f>
        <v>8.1750000000000007</v>
      </c>
      <c r="AK20" s="245">
        <f>2*AJ20-AI20</f>
        <v>8.212285156250001</v>
      </c>
      <c r="AL20" s="245">
        <f>AVERAGE(AK20,AM20)</f>
        <v>8.251713867187501</v>
      </c>
      <c r="AM20" s="245">
        <f>AVERAGE(AK20,AO20)</f>
        <v>8.291142578125001</v>
      </c>
      <c r="AN20" s="245">
        <f>AVERAGE(AM20,AO20)</f>
        <v>8.330571289062501</v>
      </c>
      <c r="AO20" s="277">
        <v>8.3699999999999992</v>
      </c>
      <c r="AP20" s="277">
        <v>9.0399999999999991</v>
      </c>
    </row>
    <row r="21" spans="1:42" x14ac:dyDescent="0.2">
      <c r="A21" s="253">
        <v>43105</v>
      </c>
      <c r="B21" s="277">
        <v>6.43</v>
      </c>
      <c r="C21" s="277">
        <v>6.52</v>
      </c>
      <c r="D21" s="277">
        <f>AVERAGE(C21,E21)</f>
        <v>6.625</v>
      </c>
      <c r="E21" s="277">
        <v>6.73</v>
      </c>
      <c r="F21" s="277">
        <f>AVERAGE(G21,E21)</f>
        <v>6.8049999999999997</v>
      </c>
      <c r="G21" s="277">
        <v>6.88</v>
      </c>
      <c r="H21" s="277">
        <f>AVERAGE(I21,G21)</f>
        <v>7.4599999999999991</v>
      </c>
      <c r="I21" s="277">
        <v>8.0399999999999991</v>
      </c>
      <c r="J21" s="277">
        <f>AVERAGE(I21,K21)</f>
        <v>7.5749999999999993</v>
      </c>
      <c r="K21" s="277">
        <v>7.11</v>
      </c>
      <c r="L21" s="245">
        <f>AVERAGE(K21,M21)</f>
        <v>7.16</v>
      </c>
      <c r="M21" s="245">
        <f>AVERAGE(K21,O21)</f>
        <v>7.21</v>
      </c>
      <c r="N21" s="245">
        <f>AVERAGE(M21,O21)</f>
        <v>7.26</v>
      </c>
      <c r="O21" s="277">
        <v>7.31</v>
      </c>
      <c r="P21" s="245">
        <f>2*O21-N21</f>
        <v>7.3599999999999994</v>
      </c>
      <c r="Q21" s="245">
        <f>AVERAGE(P21,R21)</f>
        <v>7.4074999999999998</v>
      </c>
      <c r="R21" s="245">
        <f>AVERAGE(O21,U21)</f>
        <v>7.4550000000000001</v>
      </c>
      <c r="S21" s="245">
        <f>2*R21-Q21</f>
        <v>7.5025000000000004</v>
      </c>
      <c r="T21" s="245">
        <f>AVERAGE(S21,U21)</f>
        <v>7.5512499999999996</v>
      </c>
      <c r="U21" s="277">
        <v>7.6</v>
      </c>
      <c r="V21" s="245">
        <f>2*U21-T21</f>
        <v>7.6487499999999997</v>
      </c>
      <c r="W21" s="245">
        <f>2*V21-U21</f>
        <v>7.6974999999999998</v>
      </c>
      <c r="X21" s="245">
        <f>2*W21-V21</f>
        <v>7.7462499999999999</v>
      </c>
      <c r="Y21" s="245">
        <f>AVERAGE(X21,Z21)</f>
        <v>7.7831250000000001</v>
      </c>
      <c r="Z21" s="245">
        <f>AVERAGE(U21,AE21)</f>
        <v>7.8199999999999994</v>
      </c>
      <c r="AA21" s="245">
        <f>2*Z21-Y21</f>
        <v>7.8568749999999987</v>
      </c>
      <c r="AB21" s="245">
        <f>AVERAGE(AA21,AC21)</f>
        <v>7.9026562499999988</v>
      </c>
      <c r="AC21" s="245">
        <f>AVERAGE(AA21,AE21)</f>
        <v>7.9484374999999989</v>
      </c>
      <c r="AD21" s="245">
        <f>AVERAGE(AC21,AE21)</f>
        <v>7.994218749999999</v>
      </c>
      <c r="AE21" s="277">
        <v>8.0399999999999991</v>
      </c>
      <c r="AF21" s="245">
        <f>2*AE21-AD21</f>
        <v>8.0857812500000001</v>
      </c>
      <c r="AG21" s="245">
        <f>AVERAGE(AF21,AH21)</f>
        <v>8.1255859375000004</v>
      </c>
      <c r="AH21" s="245">
        <f>AVERAGE(AF21,AJ21)</f>
        <v>8.1653906250000006</v>
      </c>
      <c r="AI21" s="245">
        <f>AVERAGE(AH21,AJ21)</f>
        <v>8.205195312499999</v>
      </c>
      <c r="AJ21" s="245">
        <f>AVERAGE(AE21,AO21)</f>
        <v>8.2449999999999992</v>
      </c>
      <c r="AK21" s="245">
        <f>2*AJ21-AI21</f>
        <v>8.2848046874999994</v>
      </c>
      <c r="AL21" s="245">
        <f>AVERAGE(AK21,AM21)</f>
        <v>8.3261035156250003</v>
      </c>
      <c r="AM21" s="245">
        <f>AVERAGE(AK21,AO21)</f>
        <v>8.3674023437499994</v>
      </c>
      <c r="AN21" s="245">
        <f>AVERAGE(AM21,AO21)</f>
        <v>8.4087011718749984</v>
      </c>
      <c r="AO21" s="277">
        <v>8.4499999999999993</v>
      </c>
      <c r="AP21" s="277">
        <v>9.14</v>
      </c>
    </row>
    <row r="22" spans="1:42" x14ac:dyDescent="0.2">
      <c r="A22" s="253">
        <v>43104</v>
      </c>
      <c r="B22" s="277">
        <v>5.99</v>
      </c>
      <c r="C22" s="277">
        <v>6.35</v>
      </c>
      <c r="D22" s="277">
        <f>AVERAGE(C22,E22)</f>
        <v>6.55</v>
      </c>
      <c r="E22" s="277">
        <v>6.75</v>
      </c>
      <c r="F22" s="277">
        <f>AVERAGE(G22,E22)</f>
        <v>6.82</v>
      </c>
      <c r="G22" s="277">
        <v>6.89</v>
      </c>
      <c r="H22" s="277">
        <f>AVERAGE(I22,G22)</f>
        <v>7.4700000000000006</v>
      </c>
      <c r="I22" s="277">
        <v>8.0500000000000007</v>
      </c>
      <c r="J22" s="277">
        <f>AVERAGE(I22,K22)</f>
        <v>7.57</v>
      </c>
      <c r="K22" s="277">
        <v>7.09</v>
      </c>
      <c r="L22" s="245">
        <f>AVERAGE(K22,M22)</f>
        <v>7.14</v>
      </c>
      <c r="M22" s="245">
        <f>AVERAGE(K22,O22)</f>
        <v>7.1899999999999995</v>
      </c>
      <c r="N22" s="245">
        <f>AVERAGE(M22,O22)</f>
        <v>7.24</v>
      </c>
      <c r="O22" s="277">
        <v>7.29</v>
      </c>
      <c r="P22" s="245">
        <f>2*O22-N22</f>
        <v>7.34</v>
      </c>
      <c r="Q22" s="245">
        <f>AVERAGE(P22,R22)</f>
        <v>7.3875000000000002</v>
      </c>
      <c r="R22" s="245">
        <f>AVERAGE(O22,U22)</f>
        <v>7.4350000000000005</v>
      </c>
      <c r="S22" s="245">
        <f>2*R22-Q22</f>
        <v>7.4825000000000008</v>
      </c>
      <c r="T22" s="245">
        <f>AVERAGE(S22,U22)</f>
        <v>7.53125</v>
      </c>
      <c r="U22" s="277">
        <v>7.58</v>
      </c>
      <c r="V22" s="245">
        <f>2*U22-T22</f>
        <v>7.6287500000000001</v>
      </c>
      <c r="W22" s="245">
        <f>2*V22-U22</f>
        <v>7.6775000000000002</v>
      </c>
      <c r="X22" s="245">
        <f>2*W22-V22</f>
        <v>7.7262500000000003</v>
      </c>
      <c r="Y22" s="245">
        <f>AVERAGE(X22,Z22)</f>
        <v>7.7706250000000008</v>
      </c>
      <c r="Z22" s="245">
        <f>AVERAGE(U22,AE22)</f>
        <v>7.8150000000000004</v>
      </c>
      <c r="AA22" s="245">
        <f>2*Z22-Y22</f>
        <v>7.859375</v>
      </c>
      <c r="AB22" s="245">
        <f>AVERAGE(AA22,AC22)</f>
        <v>7.9070312500000002</v>
      </c>
      <c r="AC22" s="245">
        <f>AVERAGE(AA22,AE22)</f>
        <v>7.9546875000000004</v>
      </c>
      <c r="AD22" s="245">
        <f>AVERAGE(AC22,AE22)</f>
        <v>8.0023437500000014</v>
      </c>
      <c r="AE22" s="277">
        <v>8.0500000000000007</v>
      </c>
      <c r="AF22" s="245">
        <f>2*AE22-AD22</f>
        <v>8.09765625</v>
      </c>
      <c r="AG22" s="245">
        <f>AVERAGE(AF22,AH22)</f>
        <v>8.1394921875000001</v>
      </c>
      <c r="AH22" s="245">
        <f>AVERAGE(AF22,AJ22)</f>
        <v>8.1813281250000003</v>
      </c>
      <c r="AI22" s="245">
        <f>AVERAGE(AH22,AJ22)</f>
        <v>8.2231640625000004</v>
      </c>
      <c r="AJ22" s="245">
        <f>AVERAGE(AE22,AO22)</f>
        <v>8.2650000000000006</v>
      </c>
      <c r="AK22" s="245">
        <f>2*AJ22-AI22</f>
        <v>8.3068359375000007</v>
      </c>
      <c r="AL22" s="245">
        <f>AVERAGE(AK22,AM22)</f>
        <v>8.3501269531250006</v>
      </c>
      <c r="AM22" s="245">
        <f>AVERAGE(AK22,AO22)</f>
        <v>8.3934179687500006</v>
      </c>
      <c r="AN22" s="245">
        <f>AVERAGE(AM22,AO22)</f>
        <v>8.4367089843750005</v>
      </c>
      <c r="AO22" s="277">
        <v>8.48</v>
      </c>
      <c r="AP22" s="277">
        <v>9.23</v>
      </c>
    </row>
    <row r="23" spans="1:42" x14ac:dyDescent="0.2">
      <c r="A23" s="253">
        <v>43103</v>
      </c>
      <c r="B23" s="277">
        <v>6.27</v>
      </c>
      <c r="C23" s="277">
        <v>6.49</v>
      </c>
      <c r="D23" s="277">
        <f>AVERAGE(C23,E23)</f>
        <v>6.6400000000000006</v>
      </c>
      <c r="E23" s="277">
        <v>6.79</v>
      </c>
      <c r="F23" s="277">
        <f>AVERAGE(G23,E23)</f>
        <v>6.8599999999999994</v>
      </c>
      <c r="G23" s="277">
        <v>6.93</v>
      </c>
      <c r="H23" s="277">
        <f>AVERAGE(I23,G23)</f>
        <v>7.4950000000000001</v>
      </c>
      <c r="I23" s="277">
        <v>8.06</v>
      </c>
      <c r="J23" s="277">
        <f>AVERAGE(I23,K23)</f>
        <v>7.6050000000000004</v>
      </c>
      <c r="K23" s="277">
        <v>7.15</v>
      </c>
      <c r="L23" s="245">
        <f>AVERAGE(K23,M23)</f>
        <v>7.2</v>
      </c>
      <c r="M23" s="245">
        <f>AVERAGE(K23,O23)</f>
        <v>7.25</v>
      </c>
      <c r="N23" s="245">
        <f>AVERAGE(M23,O23)</f>
        <v>7.3</v>
      </c>
      <c r="O23" s="277">
        <v>7.35</v>
      </c>
      <c r="P23" s="245">
        <f>2*O23-N23</f>
        <v>7.3999999999999995</v>
      </c>
      <c r="Q23" s="245">
        <f>AVERAGE(P23,R23)</f>
        <v>7.4450000000000003</v>
      </c>
      <c r="R23" s="245">
        <f>AVERAGE(O23,U23)</f>
        <v>7.49</v>
      </c>
      <c r="S23" s="245">
        <f>2*R23-Q23</f>
        <v>7.5350000000000001</v>
      </c>
      <c r="T23" s="245">
        <f>AVERAGE(S23,U23)</f>
        <v>7.5824999999999996</v>
      </c>
      <c r="U23" s="277">
        <v>7.63</v>
      </c>
      <c r="V23" s="245">
        <f>2*U23-T23</f>
        <v>7.6775000000000002</v>
      </c>
      <c r="W23" s="245">
        <f>2*V23-U23</f>
        <v>7.7250000000000005</v>
      </c>
      <c r="X23" s="245">
        <f>2*W23-V23</f>
        <v>7.7725000000000009</v>
      </c>
      <c r="Y23" s="245">
        <f>AVERAGE(X23,Z23)</f>
        <v>7.8087500000000007</v>
      </c>
      <c r="Z23" s="245">
        <f>AVERAGE(U23,AE23)</f>
        <v>7.8450000000000006</v>
      </c>
      <c r="AA23" s="245">
        <f>2*Z23-Y23</f>
        <v>7.8812500000000005</v>
      </c>
      <c r="AB23" s="245">
        <f>AVERAGE(AA23,AC23)</f>
        <v>7.9259374999999999</v>
      </c>
      <c r="AC23" s="245">
        <f>AVERAGE(AA23,AE23)</f>
        <v>7.9706250000000001</v>
      </c>
      <c r="AD23" s="245">
        <f>AVERAGE(AC23,AE23)</f>
        <v>8.0153125000000003</v>
      </c>
      <c r="AE23" s="277">
        <v>8.06</v>
      </c>
      <c r="AF23" s="245">
        <f>2*AE23-AD23</f>
        <v>8.1046875000000007</v>
      </c>
      <c r="AG23" s="245">
        <f>AVERAGE(AF23,AH23)</f>
        <v>8.1472656250000011</v>
      </c>
      <c r="AH23" s="245">
        <f>AVERAGE(AF23,AJ23)</f>
        <v>8.1898437500000014</v>
      </c>
      <c r="AI23" s="245">
        <f>AVERAGE(AH23,AJ23)</f>
        <v>8.232421875</v>
      </c>
      <c r="AJ23" s="245">
        <f>AVERAGE(AE23,AO23)</f>
        <v>8.2750000000000004</v>
      </c>
      <c r="AK23" s="245">
        <f>2*AJ23-AI23</f>
        <v>8.3175781250000007</v>
      </c>
      <c r="AL23" s="245">
        <f>AVERAGE(AK23,AM23)</f>
        <v>8.3606835937500001</v>
      </c>
      <c r="AM23" s="245">
        <f>AVERAGE(AK23,AO23)</f>
        <v>8.4037890624999996</v>
      </c>
      <c r="AN23" s="245">
        <f>AVERAGE(AM23,AO23)</f>
        <v>8.446894531249999</v>
      </c>
      <c r="AO23" s="277">
        <v>8.49</v>
      </c>
      <c r="AP23" s="277">
        <v>9.25</v>
      </c>
    </row>
    <row r="24" spans="1:42" x14ac:dyDescent="0.2">
      <c r="A24" s="253">
        <v>43098</v>
      </c>
      <c r="B24" s="277">
        <v>6.51</v>
      </c>
      <c r="C24" s="277">
        <v>6.62</v>
      </c>
      <c r="D24" s="277">
        <f>AVERAGE(C24,E24)</f>
        <v>6.73</v>
      </c>
      <c r="E24" s="277">
        <v>6.84</v>
      </c>
      <c r="F24" s="277">
        <f>AVERAGE(G24,E24)</f>
        <v>6.91</v>
      </c>
      <c r="G24" s="277">
        <v>6.98</v>
      </c>
      <c r="H24" s="277">
        <f>AVERAGE(I24,G24)</f>
        <v>7.5350000000000001</v>
      </c>
      <c r="I24" s="277">
        <v>8.09</v>
      </c>
      <c r="J24" s="277">
        <f>AVERAGE(I24,K24)</f>
        <v>7.6349999999999998</v>
      </c>
      <c r="K24" s="277">
        <v>7.18</v>
      </c>
      <c r="L24" s="245">
        <f>AVERAGE(K24,M24)</f>
        <v>7.2249999999999996</v>
      </c>
      <c r="M24" s="245">
        <f>AVERAGE(K24,O24)</f>
        <v>7.27</v>
      </c>
      <c r="N24" s="245">
        <f>AVERAGE(M24,O24)</f>
        <v>7.3149999999999995</v>
      </c>
      <c r="O24" s="277">
        <v>7.36</v>
      </c>
      <c r="P24" s="245">
        <f>2*O24-N24</f>
        <v>7.4050000000000011</v>
      </c>
      <c r="Q24" s="245">
        <f>AVERAGE(P24,R24)</f>
        <v>7.4525000000000006</v>
      </c>
      <c r="R24" s="245">
        <f>AVERAGE(O24,U24)</f>
        <v>7.5</v>
      </c>
      <c r="S24" s="245">
        <f>2*R24-Q24</f>
        <v>7.5474999999999994</v>
      </c>
      <c r="T24" s="245">
        <f>AVERAGE(S24,U24)</f>
        <v>7.59375</v>
      </c>
      <c r="U24" s="277">
        <v>7.64</v>
      </c>
      <c r="V24" s="245">
        <f>2*U24-T24</f>
        <v>7.6862499999999994</v>
      </c>
      <c r="W24" s="245">
        <f>2*V24-U24</f>
        <v>7.732499999999999</v>
      </c>
      <c r="X24" s="245">
        <f>2*W24-V24</f>
        <v>7.7787499999999987</v>
      </c>
      <c r="Y24" s="245">
        <f>AVERAGE(X24,Z24)</f>
        <v>7.8218749999999995</v>
      </c>
      <c r="Z24" s="245">
        <f>AVERAGE(U24,AE24)</f>
        <v>7.8650000000000002</v>
      </c>
      <c r="AA24" s="245">
        <f>2*Z24-Y24</f>
        <v>7.908125000000001</v>
      </c>
      <c r="AB24" s="245">
        <f>AVERAGE(AA24,AC24)</f>
        <v>7.9535937500000014</v>
      </c>
      <c r="AC24" s="245">
        <f>AVERAGE(AA24,AE24)</f>
        <v>7.9990625000000009</v>
      </c>
      <c r="AD24" s="245">
        <f>AVERAGE(AC24,AE24)</f>
        <v>8.0445312500000004</v>
      </c>
      <c r="AE24" s="277">
        <v>8.09</v>
      </c>
      <c r="AF24" s="245">
        <f>2*AE24-AD24</f>
        <v>8.1354687499999994</v>
      </c>
      <c r="AG24" s="245">
        <f>AVERAGE(AF24,AH24)</f>
        <v>8.1791015624999979</v>
      </c>
      <c r="AH24" s="245">
        <f>AVERAGE(AF24,AJ24)</f>
        <v>8.2227343749999982</v>
      </c>
      <c r="AI24" s="245">
        <f>AVERAGE(AH24,AJ24)</f>
        <v>8.2663671874999984</v>
      </c>
      <c r="AJ24" s="245">
        <f>AVERAGE(AE24,AO24)</f>
        <v>8.3099999999999987</v>
      </c>
      <c r="AK24" s="245">
        <f>2*AJ24-AI24</f>
        <v>8.353632812499999</v>
      </c>
      <c r="AL24" s="245">
        <f>AVERAGE(AK24,AM24)</f>
        <v>8.3977246093749986</v>
      </c>
      <c r="AM24" s="245">
        <f>AVERAGE(AK24,AO24)</f>
        <v>8.4418164062499983</v>
      </c>
      <c r="AN24" s="245">
        <f>AVERAGE(AM24,AO24)</f>
        <v>8.4859082031249997</v>
      </c>
      <c r="AO24" s="277">
        <v>8.5299999999999994</v>
      </c>
      <c r="AP24" s="277">
        <v>9.2799999999999994</v>
      </c>
    </row>
    <row r="25" spans="1:42" x14ac:dyDescent="0.2">
      <c r="A25" s="253">
        <v>43097</v>
      </c>
      <c r="B25" s="277">
        <v>6.3</v>
      </c>
      <c r="C25" s="277">
        <v>6.53</v>
      </c>
      <c r="D25" s="277">
        <f>AVERAGE(C25,E25)</f>
        <v>6.67</v>
      </c>
      <c r="E25" s="277">
        <v>6.81</v>
      </c>
      <c r="F25" s="277">
        <f>AVERAGE(G25,E25)</f>
        <v>6.875</v>
      </c>
      <c r="G25" s="277">
        <v>6.94</v>
      </c>
      <c r="H25" s="277">
        <f>AVERAGE(I25,G25)</f>
        <v>7.57</v>
      </c>
      <c r="I25" s="277">
        <v>8.1999999999999993</v>
      </c>
      <c r="J25" s="277">
        <f>AVERAGE(I25,K25)</f>
        <v>7.67</v>
      </c>
      <c r="K25" s="277">
        <v>7.14</v>
      </c>
      <c r="L25" s="245">
        <f>AVERAGE(K25,M25)</f>
        <v>7.192499999999999</v>
      </c>
      <c r="M25" s="245">
        <f>AVERAGE(K25,O25)</f>
        <v>7.2449999999999992</v>
      </c>
      <c r="N25" s="245">
        <f>AVERAGE(M25,O25)</f>
        <v>7.2974999999999994</v>
      </c>
      <c r="O25" s="277">
        <v>7.35</v>
      </c>
      <c r="P25" s="245">
        <f>2*O25-N25</f>
        <v>7.4024999999999999</v>
      </c>
      <c r="Q25" s="245">
        <f>AVERAGE(P25,R25)</f>
        <v>7.4537499999999994</v>
      </c>
      <c r="R25" s="245">
        <f>AVERAGE(O25,U25)</f>
        <v>7.5049999999999999</v>
      </c>
      <c r="S25" s="245">
        <f>2*R25-Q25</f>
        <v>7.5562500000000004</v>
      </c>
      <c r="T25" s="245">
        <f>AVERAGE(S25,U25)</f>
        <v>7.6081250000000002</v>
      </c>
      <c r="U25" s="277">
        <v>7.66</v>
      </c>
      <c r="V25" s="245">
        <f>2*U25-T25</f>
        <v>7.711875</v>
      </c>
      <c r="W25" s="245">
        <f>2*V25-U25</f>
        <v>7.7637499999999999</v>
      </c>
      <c r="X25" s="245">
        <f>2*W25-V25</f>
        <v>7.8156249999999998</v>
      </c>
      <c r="Y25" s="245">
        <f>AVERAGE(X25,Z25)</f>
        <v>7.8728125000000002</v>
      </c>
      <c r="Z25" s="245">
        <f>AVERAGE(U25,AE25)</f>
        <v>7.93</v>
      </c>
      <c r="AA25" s="245">
        <f>2*Z25-Y25</f>
        <v>7.9871874999999992</v>
      </c>
      <c r="AB25" s="245">
        <f>AVERAGE(AA25,AC25)</f>
        <v>8.0403906250000006</v>
      </c>
      <c r="AC25" s="245">
        <f>AVERAGE(AA25,AE25)</f>
        <v>8.0935937500000001</v>
      </c>
      <c r="AD25" s="245">
        <f>AVERAGE(AC25,AE25)</f>
        <v>8.1467968749999997</v>
      </c>
      <c r="AE25" s="277">
        <v>8.1999999999999993</v>
      </c>
      <c r="AF25" s="245">
        <f>2*AE25-AD25</f>
        <v>8.2532031249999989</v>
      </c>
      <c r="AG25" s="245">
        <f>AVERAGE(AF25,AH25)</f>
        <v>8.3036523437499987</v>
      </c>
      <c r="AH25" s="245">
        <f>AVERAGE(AF25,AJ25)</f>
        <v>8.3541015624999986</v>
      </c>
      <c r="AI25" s="245">
        <f>AVERAGE(AH25,AJ25)</f>
        <v>8.4045507812499984</v>
      </c>
      <c r="AJ25" s="245">
        <f>AVERAGE(AE25,AO25)</f>
        <v>8.4550000000000001</v>
      </c>
      <c r="AK25" s="245">
        <f>2*AJ25-AI25</f>
        <v>8.5054492187500017</v>
      </c>
      <c r="AL25" s="245">
        <f>AVERAGE(AK25,AM25)</f>
        <v>8.5565869140625015</v>
      </c>
      <c r="AM25" s="245">
        <f>AVERAGE(AK25,AO25)</f>
        <v>8.6077246093750013</v>
      </c>
      <c r="AN25" s="245">
        <f>AVERAGE(AM25,AO25)</f>
        <v>8.6588623046875011</v>
      </c>
      <c r="AO25" s="277">
        <v>8.7100000000000009</v>
      </c>
      <c r="AP25" s="277">
        <v>9.57</v>
      </c>
    </row>
    <row r="26" spans="1:42" x14ac:dyDescent="0.2">
      <c r="A26" s="253">
        <v>43096</v>
      </c>
      <c r="B26" s="277">
        <v>6.56</v>
      </c>
      <c r="C26" s="277">
        <v>6.7</v>
      </c>
      <c r="D26" s="277">
        <f>AVERAGE(C26,E26)</f>
        <v>6.79</v>
      </c>
      <c r="E26" s="277">
        <v>6.88</v>
      </c>
      <c r="F26" s="277">
        <f>AVERAGE(G26,E26)</f>
        <v>6.93</v>
      </c>
      <c r="G26" s="277">
        <v>6.98</v>
      </c>
      <c r="H26" s="277">
        <f>AVERAGE(I26,G26)</f>
        <v>7.54</v>
      </c>
      <c r="I26" s="277">
        <v>8.1</v>
      </c>
      <c r="J26" s="277">
        <f>AVERAGE(I26,K26)</f>
        <v>7.6349999999999998</v>
      </c>
      <c r="K26" s="277">
        <v>7.17</v>
      </c>
      <c r="L26" s="245">
        <f>AVERAGE(K26,M26)</f>
        <v>7.22</v>
      </c>
      <c r="M26" s="245">
        <f>AVERAGE(K26,O26)</f>
        <v>7.27</v>
      </c>
      <c r="N26" s="245">
        <f>AVERAGE(M26,O26)</f>
        <v>7.32</v>
      </c>
      <c r="O26" s="277">
        <v>7.37</v>
      </c>
      <c r="P26" s="245">
        <f>2*O26-N26</f>
        <v>7.42</v>
      </c>
      <c r="Q26" s="245">
        <f>AVERAGE(P26,R26)</f>
        <v>7.4649999999999999</v>
      </c>
      <c r="R26" s="245">
        <f>AVERAGE(O26,U26)</f>
        <v>7.51</v>
      </c>
      <c r="S26" s="245">
        <f>2*R26-Q26</f>
        <v>7.5549999999999997</v>
      </c>
      <c r="T26" s="245">
        <f>AVERAGE(S26,U26)</f>
        <v>7.6025</v>
      </c>
      <c r="U26" s="277">
        <v>7.65</v>
      </c>
      <c r="V26" s="245">
        <f>2*U26-T26</f>
        <v>7.6975000000000007</v>
      </c>
      <c r="W26" s="245">
        <f>2*V26-U26</f>
        <v>7.745000000000001</v>
      </c>
      <c r="X26" s="245">
        <f>2*W26-V26</f>
        <v>7.7925000000000013</v>
      </c>
      <c r="Y26" s="245">
        <f>AVERAGE(X26,Z26)</f>
        <v>7.8337500000000002</v>
      </c>
      <c r="Z26" s="245">
        <f>AVERAGE(U26,AE26)</f>
        <v>7.875</v>
      </c>
      <c r="AA26" s="245">
        <f>2*Z26-Y26</f>
        <v>7.9162499999999998</v>
      </c>
      <c r="AB26" s="245">
        <f>AVERAGE(AA26,AC26)</f>
        <v>7.9621874999999998</v>
      </c>
      <c r="AC26" s="245">
        <f>AVERAGE(AA26,AE26)</f>
        <v>8.0081249999999997</v>
      </c>
      <c r="AD26" s="245">
        <f>AVERAGE(AC26,AE26)</f>
        <v>8.0540625000000006</v>
      </c>
      <c r="AE26" s="277">
        <v>8.1</v>
      </c>
      <c r="AF26" s="245">
        <f>2*AE26-AD26</f>
        <v>8.1459374999999987</v>
      </c>
      <c r="AG26" s="245">
        <f>AVERAGE(AF26,AH26)</f>
        <v>8.189453125</v>
      </c>
      <c r="AH26" s="245">
        <f>AVERAGE(AF26,AJ26)</f>
        <v>8.2329687499999995</v>
      </c>
      <c r="AI26" s="245">
        <f>AVERAGE(AH26,AJ26)</f>
        <v>8.276484374999999</v>
      </c>
      <c r="AJ26" s="245">
        <f>AVERAGE(AE26,AO26)</f>
        <v>8.32</v>
      </c>
      <c r="AK26" s="245">
        <f>2*AJ26-AI26</f>
        <v>8.3635156250000016</v>
      </c>
      <c r="AL26" s="245">
        <f>AVERAGE(AK26,AM26)</f>
        <v>8.4076367187500018</v>
      </c>
      <c r="AM26" s="245">
        <f>AVERAGE(AK26,AO26)</f>
        <v>8.4517578125000004</v>
      </c>
      <c r="AN26" s="245">
        <f>AVERAGE(AM26,AO26)</f>
        <v>8.4958789062499989</v>
      </c>
      <c r="AO26" s="277">
        <v>8.5399999999999991</v>
      </c>
      <c r="AP26" s="277">
        <v>9.32</v>
      </c>
    </row>
    <row r="27" spans="1:42" x14ac:dyDescent="0.2">
      <c r="A27" s="253">
        <v>43095</v>
      </c>
      <c r="B27" s="277">
        <v>6.73</v>
      </c>
      <c r="C27" s="277">
        <v>6.78</v>
      </c>
      <c r="D27" s="277">
        <f>AVERAGE(C27,E27)</f>
        <v>6.835</v>
      </c>
      <c r="E27" s="277">
        <v>6.89</v>
      </c>
      <c r="F27" s="277">
        <f>AVERAGE(G27,E27)</f>
        <v>6.9450000000000003</v>
      </c>
      <c r="G27" s="277">
        <v>7</v>
      </c>
      <c r="H27" s="277">
        <f>AVERAGE(I27,G27)</f>
        <v>7.54</v>
      </c>
      <c r="I27" s="277">
        <v>8.08</v>
      </c>
      <c r="J27" s="277">
        <f>AVERAGE(I27,K27)</f>
        <v>7.62</v>
      </c>
      <c r="K27" s="277">
        <v>7.16</v>
      </c>
      <c r="L27" s="245">
        <f>AVERAGE(K27,M27)</f>
        <v>7.2050000000000001</v>
      </c>
      <c r="M27" s="245">
        <f>AVERAGE(K27,O27)</f>
        <v>7.25</v>
      </c>
      <c r="N27" s="245">
        <f>AVERAGE(M27,O27)</f>
        <v>7.2949999999999999</v>
      </c>
      <c r="O27" s="277">
        <v>7.34</v>
      </c>
      <c r="P27" s="245">
        <f>2*O27-N27</f>
        <v>7.3849999999999998</v>
      </c>
      <c r="Q27" s="245">
        <f>AVERAGE(P27,R27)</f>
        <v>7.4349999999999996</v>
      </c>
      <c r="R27" s="245">
        <f>AVERAGE(O27,U27)</f>
        <v>7.4849999999999994</v>
      </c>
      <c r="S27" s="245">
        <f>2*R27-Q27</f>
        <v>7.5349999999999993</v>
      </c>
      <c r="T27" s="245">
        <f>AVERAGE(S27,U27)</f>
        <v>7.5824999999999996</v>
      </c>
      <c r="U27" s="277">
        <v>7.63</v>
      </c>
      <c r="V27" s="245">
        <f>2*U27-T27</f>
        <v>7.6775000000000002</v>
      </c>
      <c r="W27" s="245">
        <f>2*V27-U27</f>
        <v>7.7250000000000005</v>
      </c>
      <c r="X27" s="245">
        <f>2*W27-V27</f>
        <v>7.7725000000000009</v>
      </c>
      <c r="Y27" s="245">
        <f>AVERAGE(X27,Z27)</f>
        <v>7.8137500000000006</v>
      </c>
      <c r="Z27" s="245">
        <f>AVERAGE(U27,AE27)</f>
        <v>7.8550000000000004</v>
      </c>
      <c r="AA27" s="245">
        <f>2*Z27-Y27</f>
        <v>7.8962500000000002</v>
      </c>
      <c r="AB27" s="245">
        <f>AVERAGE(AA27,AC27)</f>
        <v>7.9421875000000002</v>
      </c>
      <c r="AC27" s="245">
        <f>AVERAGE(AA27,AE27)</f>
        <v>7.9881250000000001</v>
      </c>
      <c r="AD27" s="245">
        <f>AVERAGE(AC27,AE27)</f>
        <v>8.034062500000001</v>
      </c>
      <c r="AE27" s="277">
        <v>8.08</v>
      </c>
      <c r="AF27" s="245">
        <f>2*AE27-AD27</f>
        <v>8.1259374999999991</v>
      </c>
      <c r="AG27" s="245">
        <f>AVERAGE(AF27,AH27)</f>
        <v>8.1682031249999998</v>
      </c>
      <c r="AH27" s="245">
        <f>AVERAGE(AF27,AJ27)</f>
        <v>8.2104687500000004</v>
      </c>
      <c r="AI27" s="245">
        <f>AVERAGE(AH27,AJ27)</f>
        <v>8.2527343749999993</v>
      </c>
      <c r="AJ27" s="245">
        <f>AVERAGE(AE27,AO27)</f>
        <v>8.2949999999999999</v>
      </c>
      <c r="AK27" s="245">
        <f>2*AJ27-AI27</f>
        <v>8.3372656250000006</v>
      </c>
      <c r="AL27" s="245">
        <f>AVERAGE(AK27,AM27)</f>
        <v>8.3804492187499999</v>
      </c>
      <c r="AM27" s="245">
        <f>AVERAGE(AK27,AO27)</f>
        <v>8.4236328124999993</v>
      </c>
      <c r="AN27" s="245">
        <f>AVERAGE(AM27,AO27)</f>
        <v>8.4668164062500004</v>
      </c>
      <c r="AO27" s="277">
        <v>8.51</v>
      </c>
      <c r="AP27" s="277">
        <v>9.27</v>
      </c>
    </row>
    <row r="28" spans="1:42" x14ac:dyDescent="0.2">
      <c r="A28" s="253">
        <v>43094</v>
      </c>
      <c r="B28" s="277">
        <v>6.71</v>
      </c>
      <c r="C28" s="277">
        <v>6.76</v>
      </c>
      <c r="D28" s="277">
        <f>AVERAGE(C28,E28)</f>
        <v>6.83</v>
      </c>
      <c r="E28" s="277">
        <v>6.9</v>
      </c>
      <c r="F28" s="277">
        <f>AVERAGE(G28,E28)</f>
        <v>6.9550000000000001</v>
      </c>
      <c r="G28" s="277">
        <v>7.01</v>
      </c>
      <c r="H28" s="277">
        <f>AVERAGE(I28,G28)</f>
        <v>7.5350000000000001</v>
      </c>
      <c r="I28" s="277">
        <v>8.06</v>
      </c>
      <c r="J28" s="277">
        <f>AVERAGE(I28,K28)</f>
        <v>7.6150000000000002</v>
      </c>
      <c r="K28" s="277">
        <v>7.17</v>
      </c>
      <c r="L28" s="245">
        <f>AVERAGE(K28,M28)</f>
        <v>7.2125000000000004</v>
      </c>
      <c r="M28" s="245">
        <f>AVERAGE(K28,O28)</f>
        <v>7.2549999999999999</v>
      </c>
      <c r="N28" s="245">
        <f>AVERAGE(M28,O28)</f>
        <v>7.2974999999999994</v>
      </c>
      <c r="O28" s="277">
        <v>7.34</v>
      </c>
      <c r="P28" s="245">
        <f>2*O28-N28</f>
        <v>7.3825000000000003</v>
      </c>
      <c r="Q28" s="245">
        <f>AVERAGE(P28,R28)</f>
        <v>7.4312500000000004</v>
      </c>
      <c r="R28" s="245">
        <f>AVERAGE(O28,U28)</f>
        <v>7.48</v>
      </c>
      <c r="S28" s="245">
        <f>2*R28-Q28</f>
        <v>7.5287500000000005</v>
      </c>
      <c r="T28" s="245">
        <f>AVERAGE(S28,U28)</f>
        <v>7.5743749999999999</v>
      </c>
      <c r="U28" s="277">
        <v>7.62</v>
      </c>
      <c r="V28" s="245">
        <f>2*U28-T28</f>
        <v>7.6656250000000004</v>
      </c>
      <c r="W28" s="245">
        <f>2*V28-U28</f>
        <v>7.7112500000000006</v>
      </c>
      <c r="X28" s="245">
        <f>2*W28-V28</f>
        <v>7.7568750000000009</v>
      </c>
      <c r="Y28" s="245">
        <f>AVERAGE(X28,Z28)</f>
        <v>7.7984375000000004</v>
      </c>
      <c r="Z28" s="245">
        <f>AVERAGE(U28,AE28)</f>
        <v>7.84</v>
      </c>
      <c r="AA28" s="245">
        <f>2*Z28-Y28</f>
        <v>7.8815624999999994</v>
      </c>
      <c r="AB28" s="245">
        <f>AVERAGE(AA28,AC28)</f>
        <v>7.9261718749999996</v>
      </c>
      <c r="AC28" s="245">
        <f>AVERAGE(AA28,AE28)</f>
        <v>7.9707812499999999</v>
      </c>
      <c r="AD28" s="245">
        <f>AVERAGE(AC28,AE28)</f>
        <v>8.0153906250000002</v>
      </c>
      <c r="AE28" s="277">
        <v>8.06</v>
      </c>
      <c r="AF28" s="245">
        <f>2*AE28-AD28</f>
        <v>8.1046093750000008</v>
      </c>
      <c r="AG28" s="245">
        <f>AVERAGE(AF28,AH28)</f>
        <v>8.1472070312500016</v>
      </c>
      <c r="AH28" s="245">
        <f>AVERAGE(AF28,AJ28)</f>
        <v>8.1898046875000006</v>
      </c>
      <c r="AI28" s="245">
        <f>AVERAGE(AH28,AJ28)</f>
        <v>8.2324023437499996</v>
      </c>
      <c r="AJ28" s="245">
        <f>AVERAGE(AE28,AO28)</f>
        <v>8.2750000000000004</v>
      </c>
      <c r="AK28" s="245">
        <f>2*AJ28-AI28</f>
        <v>8.3175976562500011</v>
      </c>
      <c r="AL28" s="245">
        <f>AVERAGE(AK28,AM28)</f>
        <v>8.3606982421875014</v>
      </c>
      <c r="AM28" s="245">
        <f>AVERAGE(AK28,AO28)</f>
        <v>8.4037988281250016</v>
      </c>
      <c r="AN28" s="245">
        <f>AVERAGE(AM28,AO28)</f>
        <v>8.4468994140625</v>
      </c>
      <c r="AO28" s="277">
        <v>8.49</v>
      </c>
      <c r="AP28" s="277">
        <v>9.25</v>
      </c>
    </row>
    <row r="29" spans="1:42" x14ac:dyDescent="0.2">
      <c r="A29" s="253">
        <v>43091</v>
      </c>
      <c r="B29" s="277">
        <v>6.8</v>
      </c>
      <c r="C29" s="277">
        <v>6.83</v>
      </c>
      <c r="D29" s="277">
        <f>AVERAGE(C29,E29)</f>
        <v>6.87</v>
      </c>
      <c r="E29" s="277">
        <v>6.91</v>
      </c>
      <c r="F29" s="277">
        <f>AVERAGE(G29,E29)</f>
        <v>6.95</v>
      </c>
      <c r="G29" s="277">
        <v>6.99</v>
      </c>
      <c r="H29" s="277">
        <f>AVERAGE(I29,G29)</f>
        <v>7.53</v>
      </c>
      <c r="I29" s="277">
        <v>8.07</v>
      </c>
      <c r="J29" s="277">
        <f>AVERAGE(I29,K29)</f>
        <v>7.61</v>
      </c>
      <c r="K29" s="277">
        <v>7.15</v>
      </c>
      <c r="L29" s="245">
        <f>AVERAGE(K29,M29)</f>
        <v>7.1974999999999998</v>
      </c>
      <c r="M29" s="245">
        <f>AVERAGE(K29,O29)</f>
        <v>7.2450000000000001</v>
      </c>
      <c r="N29" s="245">
        <f>AVERAGE(M29,O29)</f>
        <v>7.2925000000000004</v>
      </c>
      <c r="O29" s="277">
        <v>7.34</v>
      </c>
      <c r="P29" s="245">
        <f>2*O29-N29</f>
        <v>7.3874999999999993</v>
      </c>
      <c r="Q29" s="245">
        <f>AVERAGE(P29,R29)</f>
        <v>7.4362499999999994</v>
      </c>
      <c r="R29" s="245">
        <f>AVERAGE(O29,U29)</f>
        <v>7.4849999999999994</v>
      </c>
      <c r="S29" s="245">
        <f>2*R29-Q29</f>
        <v>7.5337499999999995</v>
      </c>
      <c r="T29" s="245">
        <f>AVERAGE(S29,U29)</f>
        <v>7.5818750000000001</v>
      </c>
      <c r="U29" s="277">
        <v>7.63</v>
      </c>
      <c r="V29" s="245">
        <f>2*U29-T29</f>
        <v>7.6781249999999996</v>
      </c>
      <c r="W29" s="245">
        <f>2*V29-U29</f>
        <v>7.7262499999999994</v>
      </c>
      <c r="X29" s="245">
        <f>2*W29-V29</f>
        <v>7.7743749999999991</v>
      </c>
      <c r="Y29" s="245">
        <f>AVERAGE(X29,Z29)</f>
        <v>7.8121874999999994</v>
      </c>
      <c r="Z29" s="245">
        <f>AVERAGE(U29,AE29)</f>
        <v>7.85</v>
      </c>
      <c r="AA29" s="245">
        <f>2*Z29-Y29</f>
        <v>7.8878124999999999</v>
      </c>
      <c r="AB29" s="245">
        <f>AVERAGE(AA29,AC29)</f>
        <v>7.9333593750000002</v>
      </c>
      <c r="AC29" s="245">
        <f>AVERAGE(AA29,AE29)</f>
        <v>7.9789062499999996</v>
      </c>
      <c r="AD29" s="245">
        <f>AVERAGE(AC29,AE29)</f>
        <v>8.0244531250000009</v>
      </c>
      <c r="AE29" s="277">
        <v>8.07</v>
      </c>
      <c r="AF29" s="245">
        <f>2*AE29-AD29</f>
        <v>8.1155468749999997</v>
      </c>
      <c r="AG29" s="245">
        <f>AVERAGE(AF29,AH29)</f>
        <v>8.1566601562500001</v>
      </c>
      <c r="AH29" s="245">
        <f>AVERAGE(AF29,AJ29)</f>
        <v>8.1977734375000004</v>
      </c>
      <c r="AI29" s="245">
        <f>AVERAGE(AH29,AJ29)</f>
        <v>8.2388867187500008</v>
      </c>
      <c r="AJ29" s="245">
        <f>AVERAGE(AE29,AO29)</f>
        <v>8.2800000000000011</v>
      </c>
      <c r="AK29" s="245">
        <f>2*AJ29-AI29</f>
        <v>8.3211132812500015</v>
      </c>
      <c r="AL29" s="245">
        <f>AVERAGE(AK29,AM29)</f>
        <v>8.3633349609375003</v>
      </c>
      <c r="AM29" s="245">
        <f>AVERAGE(AK29,AO29)</f>
        <v>8.4055566406250009</v>
      </c>
      <c r="AN29" s="245">
        <f>AVERAGE(AM29,AO29)</f>
        <v>8.4477783203125014</v>
      </c>
      <c r="AO29" s="277">
        <v>8.49</v>
      </c>
      <c r="AP29" s="277">
        <v>9.24</v>
      </c>
    </row>
    <row r="30" spans="1:42" x14ac:dyDescent="0.2">
      <c r="A30" s="253">
        <v>43090</v>
      </c>
      <c r="B30" s="277">
        <v>6.85</v>
      </c>
      <c r="C30" s="277">
        <v>6.88</v>
      </c>
      <c r="D30" s="277">
        <f>AVERAGE(C30,E30)</f>
        <v>6.915</v>
      </c>
      <c r="E30" s="277">
        <v>6.95</v>
      </c>
      <c r="F30" s="277">
        <f>AVERAGE(G30,E30)</f>
        <v>6.98</v>
      </c>
      <c r="G30" s="277">
        <v>7.01</v>
      </c>
      <c r="H30" s="277">
        <f>AVERAGE(I30,G30)</f>
        <v>7.51</v>
      </c>
      <c r="I30" s="277">
        <v>8.01</v>
      </c>
      <c r="J30" s="277">
        <f>AVERAGE(I30,K30)</f>
        <v>7.585</v>
      </c>
      <c r="K30" s="277">
        <v>7.16</v>
      </c>
      <c r="L30" s="245">
        <f>AVERAGE(K30,M30)</f>
        <v>7.2025000000000006</v>
      </c>
      <c r="M30" s="245">
        <f>AVERAGE(K30,O30)</f>
        <v>7.2450000000000001</v>
      </c>
      <c r="N30" s="245">
        <f>AVERAGE(M30,O30)</f>
        <v>7.2874999999999996</v>
      </c>
      <c r="O30" s="277">
        <v>7.33</v>
      </c>
      <c r="P30" s="245">
        <f>2*O30-N30</f>
        <v>7.3725000000000005</v>
      </c>
      <c r="Q30" s="245">
        <f>AVERAGE(P30,R30)</f>
        <v>7.4187500000000002</v>
      </c>
      <c r="R30" s="245">
        <f>AVERAGE(O30,U30)</f>
        <v>7.4649999999999999</v>
      </c>
      <c r="S30" s="245">
        <f>2*R30-Q30</f>
        <v>7.5112499999999995</v>
      </c>
      <c r="T30" s="245">
        <f>AVERAGE(S30,U30)</f>
        <v>7.5556249999999991</v>
      </c>
      <c r="U30" s="277">
        <v>7.6</v>
      </c>
      <c r="V30" s="245">
        <f>2*U30-T30</f>
        <v>7.6443750000000001</v>
      </c>
      <c r="W30" s="245">
        <f>2*V30-U30</f>
        <v>7.6887500000000006</v>
      </c>
      <c r="X30" s="245">
        <f>2*W30-V30</f>
        <v>7.7331250000000011</v>
      </c>
      <c r="Y30" s="245">
        <f>AVERAGE(X30,Z30)</f>
        <v>7.7690625000000004</v>
      </c>
      <c r="Z30" s="245">
        <f>AVERAGE(U30,AE30)</f>
        <v>7.8049999999999997</v>
      </c>
      <c r="AA30" s="245">
        <f>2*Z30-Y30</f>
        <v>7.840937499999999</v>
      </c>
      <c r="AB30" s="245">
        <f>AVERAGE(AA30,AC30)</f>
        <v>7.8832031249999996</v>
      </c>
      <c r="AC30" s="245">
        <f>AVERAGE(AA30,AE30)</f>
        <v>7.9254687499999994</v>
      </c>
      <c r="AD30" s="245">
        <f>AVERAGE(AC30,AE30)</f>
        <v>7.9677343749999991</v>
      </c>
      <c r="AE30" s="277">
        <v>8.01</v>
      </c>
      <c r="AF30" s="245">
        <f>2*AE30-AD30</f>
        <v>8.0522656250000004</v>
      </c>
      <c r="AG30" s="245">
        <f>AVERAGE(AF30,AH30)</f>
        <v>8.0904492187500008</v>
      </c>
      <c r="AH30" s="245">
        <f>AVERAGE(AF30,AJ30)</f>
        <v>8.1286328125000011</v>
      </c>
      <c r="AI30" s="245">
        <f>AVERAGE(AH30,AJ30)</f>
        <v>8.1668164062499997</v>
      </c>
      <c r="AJ30" s="245">
        <f>AVERAGE(AE30,AO30)</f>
        <v>8.2050000000000001</v>
      </c>
      <c r="AK30" s="245">
        <f>2*AJ30-AI30</f>
        <v>8.2431835937500004</v>
      </c>
      <c r="AL30" s="245">
        <f>AVERAGE(AK30,AM30)</f>
        <v>8.2823876953125009</v>
      </c>
      <c r="AM30" s="245">
        <f>AVERAGE(AK30,AO30)</f>
        <v>8.3215917968750013</v>
      </c>
      <c r="AN30" s="245">
        <f>AVERAGE(AM30,AO30)</f>
        <v>8.3607958984375017</v>
      </c>
      <c r="AO30" s="277">
        <v>8.4</v>
      </c>
      <c r="AP30" s="277">
        <v>9.1</v>
      </c>
    </row>
    <row r="31" spans="1:42" x14ac:dyDescent="0.2">
      <c r="A31" s="253">
        <v>43089</v>
      </c>
      <c r="B31" s="277">
        <v>6.91</v>
      </c>
      <c r="C31" s="277">
        <v>6.94</v>
      </c>
      <c r="D31" s="277">
        <f>AVERAGE(C31,E31)</f>
        <v>6.9749999999999996</v>
      </c>
      <c r="E31" s="277">
        <v>7.01</v>
      </c>
      <c r="F31" s="277">
        <f>AVERAGE(G31,E31)</f>
        <v>7.0350000000000001</v>
      </c>
      <c r="G31" s="277">
        <v>7.06</v>
      </c>
      <c r="H31" s="277">
        <f>AVERAGE(I31,G31)</f>
        <v>7.5350000000000001</v>
      </c>
      <c r="I31" s="277">
        <v>8.01</v>
      </c>
      <c r="J31" s="277">
        <f>AVERAGE(I31,K31)</f>
        <v>7.59</v>
      </c>
      <c r="K31" s="277">
        <v>7.17</v>
      </c>
      <c r="L31" s="245">
        <f>AVERAGE(K31,M31)</f>
        <v>7.2074999999999996</v>
      </c>
      <c r="M31" s="245">
        <f>AVERAGE(K31,O31)</f>
        <v>7.2450000000000001</v>
      </c>
      <c r="N31" s="245">
        <f>AVERAGE(M31,O31)</f>
        <v>7.2825000000000006</v>
      </c>
      <c r="O31" s="277">
        <v>7.32</v>
      </c>
      <c r="P31" s="245">
        <f>2*O31-N31</f>
        <v>7.3574999999999999</v>
      </c>
      <c r="Q31" s="245">
        <f>AVERAGE(P31,R31)</f>
        <v>7.40625</v>
      </c>
      <c r="R31" s="245">
        <f>AVERAGE(O31,U31)</f>
        <v>7.4550000000000001</v>
      </c>
      <c r="S31" s="245">
        <f>2*R31-Q31</f>
        <v>7.5037500000000001</v>
      </c>
      <c r="T31" s="245">
        <f>AVERAGE(S31,U31)</f>
        <v>7.546875</v>
      </c>
      <c r="U31" s="277">
        <v>7.59</v>
      </c>
      <c r="V31" s="245">
        <f>2*U31-T31</f>
        <v>7.6331249999999997</v>
      </c>
      <c r="W31" s="245">
        <f>2*V31-U31</f>
        <v>7.6762499999999996</v>
      </c>
      <c r="X31" s="245">
        <f>2*W31-V31</f>
        <v>7.7193749999999994</v>
      </c>
      <c r="Y31" s="245">
        <f>AVERAGE(X31,Z31)</f>
        <v>7.7596875000000001</v>
      </c>
      <c r="Z31" s="245">
        <f>AVERAGE(U31,AE31)</f>
        <v>7.8</v>
      </c>
      <c r="AA31" s="245">
        <f>2*Z31-Y31</f>
        <v>7.8403124999999996</v>
      </c>
      <c r="AB31" s="245">
        <f>AVERAGE(AA31,AC31)</f>
        <v>7.8827343750000001</v>
      </c>
      <c r="AC31" s="245">
        <f>AVERAGE(AA31,AE31)</f>
        <v>7.9251562499999997</v>
      </c>
      <c r="AD31" s="245">
        <f>AVERAGE(AC31,AE31)</f>
        <v>7.9675781249999993</v>
      </c>
      <c r="AE31" s="277">
        <v>8.01</v>
      </c>
      <c r="AF31" s="245">
        <f>2*AE31-AD31</f>
        <v>8.0524218750000003</v>
      </c>
      <c r="AG31" s="245">
        <f>AVERAGE(AF31,AH31)</f>
        <v>8.0905664062499998</v>
      </c>
      <c r="AH31" s="245">
        <f>AVERAGE(AF31,AJ31)</f>
        <v>8.1287109374999993</v>
      </c>
      <c r="AI31" s="245">
        <f>AVERAGE(AH31,AJ31)</f>
        <v>8.1668554687500006</v>
      </c>
      <c r="AJ31" s="245">
        <f>AVERAGE(AE31,AO31)</f>
        <v>8.2050000000000001</v>
      </c>
      <c r="AK31" s="245">
        <f>2*AJ31-AI31</f>
        <v>8.2431445312499996</v>
      </c>
      <c r="AL31" s="245">
        <f>AVERAGE(AK31,AM31)</f>
        <v>8.2823583984375002</v>
      </c>
      <c r="AM31" s="245">
        <f>AVERAGE(AK31,AO31)</f>
        <v>8.3215722656250009</v>
      </c>
      <c r="AN31" s="245">
        <f>AVERAGE(AM31,AO31)</f>
        <v>8.3607861328124997</v>
      </c>
      <c r="AO31" s="277">
        <v>8.4</v>
      </c>
      <c r="AP31" s="277">
        <v>9.11</v>
      </c>
    </row>
    <row r="32" spans="1:42" x14ac:dyDescent="0.2">
      <c r="A32" s="253">
        <v>43088</v>
      </c>
      <c r="B32" s="277">
        <v>6.93</v>
      </c>
      <c r="C32" s="277">
        <v>6.96</v>
      </c>
      <c r="D32" s="277">
        <f>AVERAGE(C32,E32)</f>
        <v>6.9950000000000001</v>
      </c>
      <c r="E32" s="277">
        <v>7.03</v>
      </c>
      <c r="F32" s="277">
        <f>AVERAGE(G32,E32)</f>
        <v>7.0600000000000005</v>
      </c>
      <c r="G32" s="277">
        <v>7.09</v>
      </c>
      <c r="H32" s="277">
        <f>AVERAGE(I32,G32)</f>
        <v>7.56</v>
      </c>
      <c r="I32" s="277">
        <v>8.0299999999999994</v>
      </c>
      <c r="J32" s="277">
        <f>AVERAGE(I32,K32)</f>
        <v>7.625</v>
      </c>
      <c r="K32" s="277">
        <v>7.22</v>
      </c>
      <c r="L32" s="245">
        <f>AVERAGE(K32,M32)</f>
        <v>7.2575000000000003</v>
      </c>
      <c r="M32" s="245">
        <f>AVERAGE(K32,O32)</f>
        <v>7.2949999999999999</v>
      </c>
      <c r="N32" s="245">
        <f>AVERAGE(M32,O32)</f>
        <v>7.3324999999999996</v>
      </c>
      <c r="O32" s="277">
        <v>7.37</v>
      </c>
      <c r="P32" s="245">
        <f>2*O32-N32</f>
        <v>7.4075000000000006</v>
      </c>
      <c r="Q32" s="245">
        <f>AVERAGE(P32,R32)</f>
        <v>7.4537500000000003</v>
      </c>
      <c r="R32" s="245">
        <f>AVERAGE(O32,U32)</f>
        <v>7.5</v>
      </c>
      <c r="S32" s="245">
        <f>2*R32-Q32</f>
        <v>7.5462499999999997</v>
      </c>
      <c r="T32" s="245">
        <f>AVERAGE(S32,U32)</f>
        <v>7.5881249999999998</v>
      </c>
      <c r="U32" s="277">
        <v>7.63</v>
      </c>
      <c r="V32" s="245">
        <f>2*U32-T32</f>
        <v>7.671875</v>
      </c>
      <c r="W32" s="245">
        <f>2*V32-U32</f>
        <v>7.7137500000000001</v>
      </c>
      <c r="X32" s="245">
        <f>2*W32-V32</f>
        <v>7.7556250000000002</v>
      </c>
      <c r="Y32" s="245">
        <f>AVERAGE(X32,Z32)</f>
        <v>7.7928125000000001</v>
      </c>
      <c r="Z32" s="245">
        <f>AVERAGE(U32,AE32)</f>
        <v>7.83</v>
      </c>
      <c r="AA32" s="245">
        <f>2*Z32-Y32</f>
        <v>7.8671875</v>
      </c>
      <c r="AB32" s="245">
        <f>AVERAGE(AA32,AC32)</f>
        <v>7.9078906250000003</v>
      </c>
      <c r="AC32" s="245">
        <f>AVERAGE(AA32,AE32)</f>
        <v>7.9485937499999997</v>
      </c>
      <c r="AD32" s="245">
        <f>AVERAGE(AC32,AE32)</f>
        <v>7.9892968749999991</v>
      </c>
      <c r="AE32" s="277">
        <v>8.0299999999999994</v>
      </c>
      <c r="AF32" s="245">
        <f>2*AE32-AD32</f>
        <v>8.0707031249999996</v>
      </c>
      <c r="AG32" s="245">
        <f>AVERAGE(AF32,AH32)</f>
        <v>8.108027343749999</v>
      </c>
      <c r="AH32" s="245">
        <f>AVERAGE(AF32,AJ32)</f>
        <v>8.1453515625000001</v>
      </c>
      <c r="AI32" s="245">
        <f>AVERAGE(AH32,AJ32)</f>
        <v>8.1826757812499995</v>
      </c>
      <c r="AJ32" s="245">
        <f>AVERAGE(AE32,AO32)</f>
        <v>8.2199999999999989</v>
      </c>
      <c r="AK32" s="245">
        <f>2*AJ32-AI32</f>
        <v>8.2573242187499982</v>
      </c>
      <c r="AL32" s="245">
        <f>AVERAGE(AK32,AM32)</f>
        <v>8.2954931640624991</v>
      </c>
      <c r="AM32" s="245">
        <f>AVERAGE(AK32,AO32)</f>
        <v>8.3336621093749983</v>
      </c>
      <c r="AN32" s="245">
        <f>AVERAGE(AM32,AO32)</f>
        <v>8.3718310546874992</v>
      </c>
      <c r="AO32" s="277">
        <v>8.41</v>
      </c>
      <c r="AP32" s="277">
        <v>9.1199999999999992</v>
      </c>
    </row>
    <row r="33" spans="1:42" x14ac:dyDescent="0.2">
      <c r="A33" s="253">
        <v>43087</v>
      </c>
      <c r="B33" s="277">
        <v>6.96</v>
      </c>
      <c r="C33" s="277">
        <v>6.98</v>
      </c>
      <c r="D33" s="277">
        <f>AVERAGE(C33,E33)</f>
        <v>7.0050000000000008</v>
      </c>
      <c r="E33" s="277">
        <v>7.03</v>
      </c>
      <c r="F33" s="277">
        <f>AVERAGE(G33,E33)</f>
        <v>7.0600000000000005</v>
      </c>
      <c r="G33" s="277">
        <v>7.09</v>
      </c>
      <c r="H33" s="277">
        <f>AVERAGE(I33,G33)</f>
        <v>7.5449999999999999</v>
      </c>
      <c r="I33" s="277">
        <v>8</v>
      </c>
      <c r="J33" s="277">
        <f>AVERAGE(I33,K33)</f>
        <v>7.6150000000000002</v>
      </c>
      <c r="K33" s="277">
        <v>7.23</v>
      </c>
      <c r="L33" s="245">
        <f>AVERAGE(K33,M33)</f>
        <v>7.2725000000000009</v>
      </c>
      <c r="M33" s="245">
        <f>AVERAGE(K33,O33)</f>
        <v>7.3150000000000004</v>
      </c>
      <c r="N33" s="245">
        <f>AVERAGE(M33,O33)</f>
        <v>7.3574999999999999</v>
      </c>
      <c r="O33" s="277">
        <v>7.4</v>
      </c>
      <c r="P33" s="245">
        <f>2*O33-N33</f>
        <v>7.4425000000000008</v>
      </c>
      <c r="Q33" s="245">
        <f>AVERAGE(P33,R33)</f>
        <v>7.4812500000000002</v>
      </c>
      <c r="R33" s="245">
        <f>AVERAGE(O33,U33)</f>
        <v>7.52</v>
      </c>
      <c r="S33" s="245">
        <f>2*R33-Q33</f>
        <v>7.558749999999999</v>
      </c>
      <c r="T33" s="245">
        <f>AVERAGE(S33,U33)</f>
        <v>7.5993749999999993</v>
      </c>
      <c r="U33" s="277">
        <v>7.64</v>
      </c>
      <c r="V33" s="245">
        <f>2*U33-T33</f>
        <v>7.680625</v>
      </c>
      <c r="W33" s="245">
        <f>2*V33-U33</f>
        <v>7.7212500000000004</v>
      </c>
      <c r="X33" s="245">
        <f>2*W33-V33</f>
        <v>7.7618750000000007</v>
      </c>
      <c r="Y33" s="245">
        <f>AVERAGE(X33,Z33)</f>
        <v>7.7909375000000001</v>
      </c>
      <c r="Z33" s="245">
        <f>AVERAGE(U33,AE33)</f>
        <v>7.82</v>
      </c>
      <c r="AA33" s="245">
        <f>2*Z33-Y33</f>
        <v>7.8490625000000005</v>
      </c>
      <c r="AB33" s="245">
        <f>AVERAGE(AA33,AC33)</f>
        <v>7.8867968749999999</v>
      </c>
      <c r="AC33" s="245">
        <f>AVERAGE(AA33,AE33)</f>
        <v>7.9245312500000002</v>
      </c>
      <c r="AD33" s="245">
        <f>AVERAGE(AC33,AE33)</f>
        <v>7.9622656250000006</v>
      </c>
      <c r="AE33" s="277">
        <v>8</v>
      </c>
      <c r="AF33" s="245">
        <f>2*AE33-AD33</f>
        <v>8.0377343749999994</v>
      </c>
      <c r="AG33" s="245">
        <f>AVERAGE(AF33,AH33)</f>
        <v>8.0720507812499989</v>
      </c>
      <c r="AH33" s="245">
        <f>AVERAGE(AF33,AJ33)</f>
        <v>8.1063671875000001</v>
      </c>
      <c r="AI33" s="245">
        <f>AVERAGE(AH33,AJ33)</f>
        <v>8.1406835937500013</v>
      </c>
      <c r="AJ33" s="245">
        <f>AVERAGE(AE33,AO33)</f>
        <v>8.1750000000000007</v>
      </c>
      <c r="AK33" s="245">
        <f>2*AJ33-AI33</f>
        <v>8.2093164062500001</v>
      </c>
      <c r="AL33" s="245">
        <f>AVERAGE(AK33,AM33)</f>
        <v>8.2444873046874996</v>
      </c>
      <c r="AM33" s="245">
        <f>AVERAGE(AK33,AO33)</f>
        <v>8.279658203124999</v>
      </c>
      <c r="AN33" s="245">
        <f>AVERAGE(AM33,AO33)</f>
        <v>8.3148291015624984</v>
      </c>
      <c r="AO33" s="277">
        <v>8.35</v>
      </c>
      <c r="AP33" s="277">
        <v>9.0299999999999994</v>
      </c>
    </row>
    <row r="34" spans="1:42" x14ac:dyDescent="0.2">
      <c r="A34" s="253">
        <v>43084</v>
      </c>
      <c r="B34" s="277">
        <v>6.92</v>
      </c>
      <c r="C34" s="277">
        <v>6.97</v>
      </c>
      <c r="D34" s="277">
        <f>AVERAGE(C34,E34)</f>
        <v>7.0149999999999997</v>
      </c>
      <c r="E34" s="277">
        <v>7.06</v>
      </c>
      <c r="F34" s="277">
        <f>AVERAGE(G34,E34)</f>
        <v>7.0949999999999998</v>
      </c>
      <c r="G34" s="277">
        <v>7.13</v>
      </c>
      <c r="H34" s="277">
        <f>AVERAGE(I34,G34)</f>
        <v>7.55</v>
      </c>
      <c r="I34" s="277">
        <v>7.97</v>
      </c>
      <c r="J34" s="277">
        <f>AVERAGE(I34,K34)</f>
        <v>7.6199999999999992</v>
      </c>
      <c r="K34" s="277">
        <v>7.27</v>
      </c>
      <c r="L34" s="245">
        <f>AVERAGE(K34,M34)</f>
        <v>7.3074999999999992</v>
      </c>
      <c r="M34" s="245">
        <f>AVERAGE(K34,O34)</f>
        <v>7.3449999999999998</v>
      </c>
      <c r="N34" s="245">
        <f>AVERAGE(M34,O34)</f>
        <v>7.3825000000000003</v>
      </c>
      <c r="O34" s="277">
        <v>7.42</v>
      </c>
      <c r="P34" s="245">
        <f>2*O34-N34</f>
        <v>7.4574999999999996</v>
      </c>
      <c r="Q34" s="245">
        <f>AVERAGE(P34,R34)</f>
        <v>7.49125</v>
      </c>
      <c r="R34" s="245">
        <f>AVERAGE(O34,U34)</f>
        <v>7.5250000000000004</v>
      </c>
      <c r="S34" s="245">
        <f>2*R34-Q34</f>
        <v>7.5587500000000007</v>
      </c>
      <c r="T34" s="245">
        <f>AVERAGE(S34,U34)</f>
        <v>7.5943750000000003</v>
      </c>
      <c r="U34" s="277">
        <v>7.63</v>
      </c>
      <c r="V34" s="245">
        <f>2*U34-T34</f>
        <v>7.6656249999999995</v>
      </c>
      <c r="W34" s="245">
        <f>2*V34-U34</f>
        <v>7.701249999999999</v>
      </c>
      <c r="X34" s="245">
        <f>2*W34-V34</f>
        <v>7.7368749999999986</v>
      </c>
      <c r="Y34" s="245">
        <f>AVERAGE(X34,Z34)</f>
        <v>7.7684374999999992</v>
      </c>
      <c r="Z34" s="245">
        <f>AVERAGE(U34,AE34)</f>
        <v>7.8</v>
      </c>
      <c r="AA34" s="245">
        <f>2*Z34-Y34</f>
        <v>7.8315625000000004</v>
      </c>
      <c r="AB34" s="245">
        <f>AVERAGE(AA34,AC34)</f>
        <v>7.866171875</v>
      </c>
      <c r="AC34" s="245">
        <f>AVERAGE(AA34,AE34)</f>
        <v>7.9007812499999996</v>
      </c>
      <c r="AD34" s="245">
        <f>AVERAGE(AC34,AE34)</f>
        <v>7.9353906250000001</v>
      </c>
      <c r="AE34" s="277">
        <v>7.97</v>
      </c>
      <c r="AF34" s="245">
        <f>2*AE34-AD34</f>
        <v>8.0046093749999994</v>
      </c>
      <c r="AG34" s="245">
        <f>AVERAGE(AF34,AH34)</f>
        <v>8.038457031250001</v>
      </c>
      <c r="AH34" s="245">
        <f>AVERAGE(AF34,AJ34)</f>
        <v>8.0723046875000009</v>
      </c>
      <c r="AI34" s="245">
        <f>AVERAGE(AH34,AJ34)</f>
        <v>8.1061523437500007</v>
      </c>
      <c r="AJ34" s="245">
        <f>AVERAGE(AE34,AO34)</f>
        <v>8.14</v>
      </c>
      <c r="AK34" s="245">
        <f>2*AJ34-AI34</f>
        <v>8.1738476562500004</v>
      </c>
      <c r="AL34" s="245">
        <f>AVERAGE(AK34,AM34)</f>
        <v>8.2078857421875</v>
      </c>
      <c r="AM34" s="245">
        <f>AVERAGE(AK34,AO34)</f>
        <v>8.2419238281249996</v>
      </c>
      <c r="AN34" s="245">
        <f>AVERAGE(AM34,AO34)</f>
        <v>8.2759619140624991</v>
      </c>
      <c r="AO34" s="277">
        <v>8.31</v>
      </c>
      <c r="AP34" s="277">
        <v>8.98</v>
      </c>
    </row>
    <row r="35" spans="1:42" x14ac:dyDescent="0.2">
      <c r="A35" s="253">
        <v>43083</v>
      </c>
      <c r="B35" s="277">
        <v>7.1</v>
      </c>
      <c r="C35" s="277">
        <v>7.13</v>
      </c>
      <c r="D35" s="277">
        <f>AVERAGE(C35,E35)</f>
        <v>7.1549999999999994</v>
      </c>
      <c r="E35" s="277">
        <v>7.18</v>
      </c>
      <c r="F35" s="277">
        <f>AVERAGE(G35,E35)</f>
        <v>7.1999999999999993</v>
      </c>
      <c r="G35" s="277">
        <v>7.22</v>
      </c>
      <c r="H35" s="277">
        <f>AVERAGE(I35,G35)</f>
        <v>7.5949999999999998</v>
      </c>
      <c r="I35" s="277">
        <v>7.97</v>
      </c>
      <c r="J35" s="277">
        <f>AVERAGE(I35,K35)</f>
        <v>7.6549999999999994</v>
      </c>
      <c r="K35" s="277">
        <v>7.34</v>
      </c>
      <c r="L35" s="245">
        <f>AVERAGE(K35,M35)</f>
        <v>7.3724999999999996</v>
      </c>
      <c r="M35" s="245">
        <f>AVERAGE(K35,O35)</f>
        <v>7.4049999999999994</v>
      </c>
      <c r="N35" s="245">
        <f>AVERAGE(M35,O35)</f>
        <v>7.4375</v>
      </c>
      <c r="O35" s="277">
        <v>7.47</v>
      </c>
      <c r="P35" s="245">
        <f>2*O35-N35</f>
        <v>7.5024999999999995</v>
      </c>
      <c r="Q35" s="245">
        <f>AVERAGE(P35,R35)</f>
        <v>7.53125</v>
      </c>
      <c r="R35" s="245">
        <f>AVERAGE(O35,U35)</f>
        <v>7.5600000000000005</v>
      </c>
      <c r="S35" s="245">
        <f>2*R35-Q35</f>
        <v>7.588750000000001</v>
      </c>
      <c r="T35" s="245">
        <f>AVERAGE(S35,U35)</f>
        <v>7.6193750000000007</v>
      </c>
      <c r="U35" s="277">
        <v>7.65</v>
      </c>
      <c r="V35" s="245">
        <f>2*U35-T35</f>
        <v>7.680625</v>
      </c>
      <c r="W35" s="245">
        <f>2*V35-U35</f>
        <v>7.7112499999999997</v>
      </c>
      <c r="X35" s="245">
        <f>2*W35-V35</f>
        <v>7.7418749999999994</v>
      </c>
      <c r="Y35" s="245">
        <f>AVERAGE(X35,Z35)</f>
        <v>7.7759374999999995</v>
      </c>
      <c r="Z35" s="245">
        <f>AVERAGE(U35,AE35)</f>
        <v>7.8100000000000005</v>
      </c>
      <c r="AA35" s="245">
        <f>2*Z35-Y35</f>
        <v>7.8440625000000015</v>
      </c>
      <c r="AB35" s="245">
        <f>AVERAGE(AA35,AC35)</f>
        <v>7.8755468750000013</v>
      </c>
      <c r="AC35" s="245">
        <f>AVERAGE(AA35,AE35)</f>
        <v>7.9070312500000011</v>
      </c>
      <c r="AD35" s="245">
        <f>AVERAGE(AC35,AE35)</f>
        <v>7.9385156250000009</v>
      </c>
      <c r="AE35" s="277">
        <v>7.97</v>
      </c>
      <c r="AF35" s="245">
        <f>2*AE35-AD35</f>
        <v>8.0014843749999986</v>
      </c>
      <c r="AG35" s="245">
        <f>AVERAGE(AF35,AH35)</f>
        <v>8.0348632812499989</v>
      </c>
      <c r="AH35" s="245">
        <f>AVERAGE(AF35,AJ35)</f>
        <v>8.0682421874999992</v>
      </c>
      <c r="AI35" s="245">
        <f>AVERAGE(AH35,AJ35)</f>
        <v>8.1016210937499995</v>
      </c>
      <c r="AJ35" s="245">
        <f>AVERAGE(AE35,AO35)</f>
        <v>8.1349999999999998</v>
      </c>
      <c r="AK35" s="245">
        <f>2*AJ35-AI35</f>
        <v>8.1683789062500001</v>
      </c>
      <c r="AL35" s="245">
        <f>AVERAGE(AK35,AM35)</f>
        <v>8.2012841796875016</v>
      </c>
      <c r="AM35" s="245">
        <f>AVERAGE(AK35,AO35)</f>
        <v>8.2341894531250013</v>
      </c>
      <c r="AN35" s="245">
        <f>AVERAGE(AM35,AO35)</f>
        <v>8.267094726562501</v>
      </c>
      <c r="AO35" s="277">
        <v>8.3000000000000007</v>
      </c>
      <c r="AP35" s="277">
        <v>8.9499999999999993</v>
      </c>
    </row>
    <row r="36" spans="1:42" x14ac:dyDescent="0.2">
      <c r="A36" s="253">
        <v>43082</v>
      </c>
      <c r="B36" s="277">
        <v>7.07</v>
      </c>
      <c r="C36" s="277">
        <v>7.12</v>
      </c>
      <c r="D36" s="277">
        <f>AVERAGE(C36,E36)</f>
        <v>7.1550000000000002</v>
      </c>
      <c r="E36" s="277">
        <v>7.19</v>
      </c>
      <c r="F36" s="277">
        <f>AVERAGE(G36,E36)</f>
        <v>7.2149999999999999</v>
      </c>
      <c r="G36" s="277">
        <v>7.24</v>
      </c>
      <c r="H36" s="277">
        <f>AVERAGE(I36,G36)</f>
        <v>7.6050000000000004</v>
      </c>
      <c r="I36" s="277">
        <v>7.97</v>
      </c>
      <c r="J36" s="277">
        <f>AVERAGE(I36,K36)</f>
        <v>7.66</v>
      </c>
      <c r="K36" s="277">
        <v>7.35</v>
      </c>
      <c r="L36" s="245">
        <f>AVERAGE(K36,M36)</f>
        <v>7.38</v>
      </c>
      <c r="M36" s="245">
        <f>AVERAGE(K36,O36)</f>
        <v>7.41</v>
      </c>
      <c r="N36" s="245">
        <f>AVERAGE(M36,O36)</f>
        <v>7.4399999999999995</v>
      </c>
      <c r="O36" s="277">
        <v>7.47</v>
      </c>
      <c r="P36" s="245">
        <f>2*O36-N36</f>
        <v>7.5</v>
      </c>
      <c r="Q36" s="245">
        <f>AVERAGE(P36,R36)</f>
        <v>7.53</v>
      </c>
      <c r="R36" s="245">
        <f>AVERAGE(O36,U36)</f>
        <v>7.5600000000000005</v>
      </c>
      <c r="S36" s="245">
        <f>2*R36-Q36</f>
        <v>7.5900000000000007</v>
      </c>
      <c r="T36" s="245">
        <f>AVERAGE(S36,U36)</f>
        <v>7.620000000000001</v>
      </c>
      <c r="U36" s="277">
        <v>7.65</v>
      </c>
      <c r="V36" s="245">
        <f>2*U36-T36</f>
        <v>7.68</v>
      </c>
      <c r="W36" s="245">
        <f>2*V36-U36</f>
        <v>7.7099999999999991</v>
      </c>
      <c r="X36" s="245">
        <f>2*W36-V36</f>
        <v>7.7399999999999984</v>
      </c>
      <c r="Y36" s="245">
        <f>AVERAGE(X36,Z36)</f>
        <v>7.7749999999999995</v>
      </c>
      <c r="Z36" s="245">
        <f>AVERAGE(U36,AE36)</f>
        <v>7.8100000000000005</v>
      </c>
      <c r="AA36" s="245">
        <f>2*Z36-Y36</f>
        <v>7.8450000000000015</v>
      </c>
      <c r="AB36" s="245">
        <f>AVERAGE(AA36,AC36)</f>
        <v>7.8762500000000006</v>
      </c>
      <c r="AC36" s="245">
        <f>AVERAGE(AA36,AE36)</f>
        <v>7.9075000000000006</v>
      </c>
      <c r="AD36" s="245">
        <f>AVERAGE(AC36,AE36)</f>
        <v>7.9387500000000006</v>
      </c>
      <c r="AE36" s="277">
        <v>7.97</v>
      </c>
      <c r="AF36" s="245">
        <f>2*AE36-AD36</f>
        <v>8.0012499999999989</v>
      </c>
      <c r="AG36" s="245">
        <f>AVERAGE(AF36,AH36)</f>
        <v>8.0346874999999986</v>
      </c>
      <c r="AH36" s="245">
        <f>AVERAGE(AF36,AJ36)</f>
        <v>8.0681249999999984</v>
      </c>
      <c r="AI36" s="245">
        <f>AVERAGE(AH36,AJ36)</f>
        <v>8.1015625</v>
      </c>
      <c r="AJ36" s="245">
        <f>AVERAGE(AE36,AO36)</f>
        <v>8.1349999999999998</v>
      </c>
      <c r="AK36" s="245">
        <f>2*AJ36-AI36</f>
        <v>8.1684374999999996</v>
      </c>
      <c r="AL36" s="245">
        <f>AVERAGE(AK36,AM36)</f>
        <v>8.2013281249999999</v>
      </c>
      <c r="AM36" s="245">
        <f>AVERAGE(AK36,AO36)</f>
        <v>8.2342187500000001</v>
      </c>
      <c r="AN36" s="245">
        <f>AVERAGE(AM36,AO36)</f>
        <v>8.2671093750000004</v>
      </c>
      <c r="AO36" s="277">
        <v>8.3000000000000007</v>
      </c>
      <c r="AP36" s="277">
        <v>8.94</v>
      </c>
    </row>
    <row r="37" spans="1:42" x14ac:dyDescent="0.2">
      <c r="A37" s="253">
        <v>43081</v>
      </c>
      <c r="B37" s="277">
        <v>7.11</v>
      </c>
      <c r="C37" s="277">
        <v>7.14</v>
      </c>
      <c r="D37" s="277">
        <f>AVERAGE(C37,E37)</f>
        <v>7.16</v>
      </c>
      <c r="E37" s="277">
        <v>7.18</v>
      </c>
      <c r="F37" s="277">
        <f>AVERAGE(G37,E37)</f>
        <v>7.1999999999999993</v>
      </c>
      <c r="G37" s="277">
        <v>7.22</v>
      </c>
      <c r="H37" s="277">
        <f>AVERAGE(I37,G37)</f>
        <v>7.59</v>
      </c>
      <c r="I37" s="277">
        <v>7.96</v>
      </c>
      <c r="J37" s="277">
        <f>AVERAGE(I37,K37)</f>
        <v>7.65</v>
      </c>
      <c r="K37" s="277">
        <v>7.34</v>
      </c>
      <c r="L37" s="245">
        <f>AVERAGE(K37,M37)</f>
        <v>7.3724999999999996</v>
      </c>
      <c r="M37" s="245">
        <f>AVERAGE(K37,O37)</f>
        <v>7.4049999999999994</v>
      </c>
      <c r="N37" s="245">
        <f>AVERAGE(M37,O37)</f>
        <v>7.4375</v>
      </c>
      <c r="O37" s="277">
        <v>7.47</v>
      </c>
      <c r="P37" s="245">
        <f>2*O37-N37</f>
        <v>7.5024999999999995</v>
      </c>
      <c r="Q37" s="245">
        <f>AVERAGE(P37,R37)</f>
        <v>7.53125</v>
      </c>
      <c r="R37" s="245">
        <f>AVERAGE(O37,U37)</f>
        <v>7.5600000000000005</v>
      </c>
      <c r="S37" s="245">
        <f>2*R37-Q37</f>
        <v>7.588750000000001</v>
      </c>
      <c r="T37" s="245">
        <f>AVERAGE(S37,U37)</f>
        <v>7.6193750000000007</v>
      </c>
      <c r="U37" s="277">
        <v>7.65</v>
      </c>
      <c r="V37" s="245">
        <f>2*U37-T37</f>
        <v>7.680625</v>
      </c>
      <c r="W37" s="245">
        <f>2*V37-U37</f>
        <v>7.7112499999999997</v>
      </c>
      <c r="X37" s="245">
        <f>2*W37-V37</f>
        <v>7.7418749999999994</v>
      </c>
      <c r="Y37" s="245">
        <f>AVERAGE(X37,Z37)</f>
        <v>7.7734375</v>
      </c>
      <c r="Z37" s="245">
        <f>AVERAGE(U37,AE37)</f>
        <v>7.8049999999999997</v>
      </c>
      <c r="AA37" s="245">
        <f>2*Z37-Y37</f>
        <v>7.8365624999999994</v>
      </c>
      <c r="AB37" s="245">
        <f>AVERAGE(AA37,AC37)</f>
        <v>7.8674218749999998</v>
      </c>
      <c r="AC37" s="245">
        <f>AVERAGE(AA37,AE37)</f>
        <v>7.8982812500000001</v>
      </c>
      <c r="AD37" s="245">
        <f>AVERAGE(AC37,AE37)</f>
        <v>7.9291406250000005</v>
      </c>
      <c r="AE37" s="277">
        <v>7.96</v>
      </c>
      <c r="AF37" s="245">
        <f>2*AE37-AD37</f>
        <v>7.9908593749999994</v>
      </c>
      <c r="AG37" s="245">
        <f>AVERAGE(AF37,AH37)</f>
        <v>8.0243945312499996</v>
      </c>
      <c r="AH37" s="245">
        <f>AVERAGE(AF37,AJ37)</f>
        <v>8.0579296874999997</v>
      </c>
      <c r="AI37" s="245">
        <f>AVERAGE(AH37,AJ37)</f>
        <v>8.0914648437499999</v>
      </c>
      <c r="AJ37" s="245">
        <f>AVERAGE(AE37,AO37)</f>
        <v>8.125</v>
      </c>
      <c r="AK37" s="245">
        <f>2*AJ37-AI37</f>
        <v>8.1585351562500001</v>
      </c>
      <c r="AL37" s="245">
        <f>AVERAGE(AK37,AM37)</f>
        <v>8.191401367187499</v>
      </c>
      <c r="AM37" s="245">
        <f>AVERAGE(AK37,AO37)</f>
        <v>8.2242675781249996</v>
      </c>
      <c r="AN37" s="245">
        <f>AVERAGE(AM37,AO37)</f>
        <v>8.2571337890625003</v>
      </c>
      <c r="AO37" s="277">
        <v>8.2899999999999991</v>
      </c>
      <c r="AP37" s="277">
        <v>8.93</v>
      </c>
    </row>
    <row r="38" spans="1:42" x14ac:dyDescent="0.2">
      <c r="A38" s="253">
        <v>43080</v>
      </c>
      <c r="B38" s="277">
        <v>7.14</v>
      </c>
      <c r="C38" s="277">
        <v>7.16</v>
      </c>
      <c r="D38" s="277">
        <f>AVERAGE(C38,E38)</f>
        <v>7.18</v>
      </c>
      <c r="E38" s="277">
        <v>7.2</v>
      </c>
      <c r="F38" s="277">
        <f>AVERAGE(G38,E38)</f>
        <v>7.2200000000000006</v>
      </c>
      <c r="G38" s="277">
        <v>7.24</v>
      </c>
      <c r="H38" s="277">
        <f>AVERAGE(I38,G38)</f>
        <v>7.6</v>
      </c>
      <c r="I38" s="277">
        <v>7.96</v>
      </c>
      <c r="J38" s="277">
        <f>AVERAGE(I38,K38)</f>
        <v>7.66</v>
      </c>
      <c r="K38" s="277">
        <v>7.36</v>
      </c>
      <c r="L38" s="245">
        <f>AVERAGE(K38,M38)</f>
        <v>7.3875000000000002</v>
      </c>
      <c r="M38" s="245">
        <f>AVERAGE(K38,O38)</f>
        <v>7.415</v>
      </c>
      <c r="N38" s="245">
        <f>AVERAGE(M38,O38)</f>
        <v>7.4424999999999999</v>
      </c>
      <c r="O38" s="277">
        <v>7.47</v>
      </c>
      <c r="P38" s="245">
        <f>2*O38-N38</f>
        <v>7.4974999999999996</v>
      </c>
      <c r="Q38" s="245">
        <f>AVERAGE(P38,R38)</f>
        <v>7.5262499999999992</v>
      </c>
      <c r="R38" s="245">
        <f>AVERAGE(O38,U38)</f>
        <v>7.5549999999999997</v>
      </c>
      <c r="S38" s="245">
        <f>2*R38-Q38</f>
        <v>7.5837500000000002</v>
      </c>
      <c r="T38" s="245">
        <f>AVERAGE(S38,U38)</f>
        <v>7.6118749999999995</v>
      </c>
      <c r="U38" s="277">
        <v>7.64</v>
      </c>
      <c r="V38" s="245">
        <f>2*U38-T38</f>
        <v>7.6681249999999999</v>
      </c>
      <c r="W38" s="245">
        <f>2*V38-U38</f>
        <v>7.69625</v>
      </c>
      <c r="X38" s="245">
        <f>2*W38-V38</f>
        <v>7.7243750000000002</v>
      </c>
      <c r="Y38" s="245">
        <f>AVERAGE(X38,Z38)</f>
        <v>7.7621874999999996</v>
      </c>
      <c r="Z38" s="245">
        <f>AVERAGE(U38,AE38)</f>
        <v>7.8</v>
      </c>
      <c r="AA38" s="245">
        <f>2*Z38-Y38</f>
        <v>7.8378125000000001</v>
      </c>
      <c r="AB38" s="245">
        <f>AVERAGE(AA38,AC38)</f>
        <v>7.8683593749999998</v>
      </c>
      <c r="AC38" s="245">
        <f>AVERAGE(AA38,AE38)</f>
        <v>7.8989062499999996</v>
      </c>
      <c r="AD38" s="245">
        <f>AVERAGE(AC38,AE38)</f>
        <v>7.9294531250000002</v>
      </c>
      <c r="AE38" s="277">
        <v>7.96</v>
      </c>
      <c r="AF38" s="245">
        <f>2*AE38-AD38</f>
        <v>7.9905468749999997</v>
      </c>
      <c r="AG38" s="245">
        <f>AVERAGE(AF38,AH38)</f>
        <v>8.0254101562500004</v>
      </c>
      <c r="AH38" s="245">
        <f>AVERAGE(AF38,AJ38)</f>
        <v>8.0602734375000011</v>
      </c>
      <c r="AI38" s="245">
        <f>AVERAGE(AH38,AJ38)</f>
        <v>8.0951367187500018</v>
      </c>
      <c r="AJ38" s="245">
        <f>AVERAGE(AE38,AO38)</f>
        <v>8.1300000000000008</v>
      </c>
      <c r="AK38" s="245">
        <f>2*AJ38-AI38</f>
        <v>8.1648632812499997</v>
      </c>
      <c r="AL38" s="245">
        <f>AVERAGE(AK38,AM38)</f>
        <v>8.1986474609375009</v>
      </c>
      <c r="AM38" s="245">
        <f>AVERAGE(AK38,AO38)</f>
        <v>8.2324316406250002</v>
      </c>
      <c r="AN38" s="245">
        <f>AVERAGE(AM38,AO38)</f>
        <v>8.2662158203124996</v>
      </c>
      <c r="AO38" s="277">
        <v>8.3000000000000007</v>
      </c>
      <c r="AP38" s="277">
        <v>8.94</v>
      </c>
    </row>
    <row r="39" spans="1:42" x14ac:dyDescent="0.2">
      <c r="A39" s="253">
        <v>43077</v>
      </c>
      <c r="B39" s="277">
        <v>7.13</v>
      </c>
      <c r="C39" s="277">
        <v>7.15</v>
      </c>
      <c r="D39" s="277">
        <f>AVERAGE(C39,E39)</f>
        <v>7.17</v>
      </c>
      <c r="E39" s="277">
        <v>7.19</v>
      </c>
      <c r="F39" s="277">
        <f>AVERAGE(G39,E39)</f>
        <v>7.2149999999999999</v>
      </c>
      <c r="G39" s="277">
        <v>7.24</v>
      </c>
      <c r="H39" s="277">
        <f>AVERAGE(I39,G39)</f>
        <v>7.6050000000000004</v>
      </c>
      <c r="I39" s="277">
        <v>7.97</v>
      </c>
      <c r="J39" s="277">
        <f>AVERAGE(I39,K39)</f>
        <v>7.66</v>
      </c>
      <c r="K39" s="277">
        <v>7.35</v>
      </c>
      <c r="L39" s="245">
        <f>AVERAGE(K39,M39)</f>
        <v>7.3774999999999995</v>
      </c>
      <c r="M39" s="245">
        <f>AVERAGE(K39,O39)</f>
        <v>7.4049999999999994</v>
      </c>
      <c r="N39" s="245">
        <f>AVERAGE(M39,O39)</f>
        <v>7.4324999999999992</v>
      </c>
      <c r="O39" s="277">
        <v>7.46</v>
      </c>
      <c r="P39" s="245">
        <f>2*O39-N39</f>
        <v>7.4875000000000007</v>
      </c>
      <c r="Q39" s="245">
        <f>AVERAGE(P39,R39)</f>
        <v>7.5187500000000007</v>
      </c>
      <c r="R39" s="245">
        <f>AVERAGE(O39,U39)</f>
        <v>7.55</v>
      </c>
      <c r="S39" s="245">
        <f>2*R39-Q39</f>
        <v>7.5812499999999989</v>
      </c>
      <c r="T39" s="245">
        <f>AVERAGE(S39,U39)</f>
        <v>7.6106249999999989</v>
      </c>
      <c r="U39" s="277">
        <v>7.64</v>
      </c>
      <c r="V39" s="245">
        <f>2*U39-T39</f>
        <v>7.6693750000000005</v>
      </c>
      <c r="W39" s="245">
        <f>2*V39-U39</f>
        <v>7.6987500000000013</v>
      </c>
      <c r="X39" s="245">
        <f>2*W39-V39</f>
        <v>7.7281250000000021</v>
      </c>
      <c r="Y39" s="245">
        <f>AVERAGE(X39,Z39)</f>
        <v>7.7665625000000009</v>
      </c>
      <c r="Z39" s="245">
        <f>AVERAGE(U39,AE39)</f>
        <v>7.8049999999999997</v>
      </c>
      <c r="AA39" s="245">
        <f>2*Z39-Y39</f>
        <v>7.8434374999999985</v>
      </c>
      <c r="AB39" s="245">
        <f>AVERAGE(AA39,AC39)</f>
        <v>7.875078124999999</v>
      </c>
      <c r="AC39" s="245">
        <f>AVERAGE(AA39,AE39)</f>
        <v>7.9067187499999996</v>
      </c>
      <c r="AD39" s="245">
        <f>AVERAGE(AC39,AE39)</f>
        <v>7.9383593749999992</v>
      </c>
      <c r="AE39" s="277">
        <v>7.97</v>
      </c>
      <c r="AF39" s="245">
        <f>2*AE39-AD39</f>
        <v>8.0016406250000003</v>
      </c>
      <c r="AG39" s="245">
        <f>AVERAGE(AF39,AH39)</f>
        <v>8.0362304687500004</v>
      </c>
      <c r="AH39" s="245">
        <f>AVERAGE(AF39,AJ39)</f>
        <v>8.0708203125000004</v>
      </c>
      <c r="AI39" s="245">
        <f>AVERAGE(AH39,AJ39)</f>
        <v>8.1054101562500005</v>
      </c>
      <c r="AJ39" s="245">
        <f>AVERAGE(AE39,AO39)</f>
        <v>8.14</v>
      </c>
      <c r="AK39" s="245">
        <f>2*AJ39-AI39</f>
        <v>8.1745898437500006</v>
      </c>
      <c r="AL39" s="245">
        <f>AVERAGE(AK39,AM39)</f>
        <v>8.2084423828124997</v>
      </c>
      <c r="AM39" s="245">
        <f>AVERAGE(AK39,AO39)</f>
        <v>8.2422949218750006</v>
      </c>
      <c r="AN39" s="245">
        <f>AVERAGE(AM39,AO39)</f>
        <v>8.2761474609375014</v>
      </c>
      <c r="AO39" s="277">
        <v>8.31</v>
      </c>
      <c r="AP39" s="277">
        <v>8.9600000000000009</v>
      </c>
    </row>
    <row r="40" spans="1:42" x14ac:dyDescent="0.2">
      <c r="A40" s="253">
        <v>43076</v>
      </c>
      <c r="B40" s="277">
        <v>7.17</v>
      </c>
      <c r="C40" s="277">
        <v>7.18</v>
      </c>
      <c r="D40" s="277">
        <f>AVERAGE(C40,E40)</f>
        <v>7.1950000000000003</v>
      </c>
      <c r="E40" s="277">
        <v>7.21</v>
      </c>
      <c r="F40" s="277">
        <f>AVERAGE(G40,E40)</f>
        <v>7.2349999999999994</v>
      </c>
      <c r="G40" s="277">
        <v>7.26</v>
      </c>
      <c r="H40" s="277">
        <f>AVERAGE(I40,G40)</f>
        <v>7.6150000000000002</v>
      </c>
      <c r="I40" s="277">
        <v>7.97</v>
      </c>
      <c r="J40" s="277">
        <f>AVERAGE(I40,K40)</f>
        <v>7.665</v>
      </c>
      <c r="K40" s="277">
        <v>7.36</v>
      </c>
      <c r="L40" s="245">
        <f>AVERAGE(K40,M40)</f>
        <v>7.3875000000000002</v>
      </c>
      <c r="M40" s="245">
        <f>AVERAGE(K40,O40)</f>
        <v>7.415</v>
      </c>
      <c r="N40" s="245">
        <f>AVERAGE(M40,O40)</f>
        <v>7.4424999999999999</v>
      </c>
      <c r="O40" s="277">
        <v>7.47</v>
      </c>
      <c r="P40" s="245">
        <f>2*O40-N40</f>
        <v>7.4974999999999996</v>
      </c>
      <c r="Q40" s="245">
        <f>AVERAGE(P40,R40)</f>
        <v>7.5287500000000005</v>
      </c>
      <c r="R40" s="245">
        <f>AVERAGE(O40,U40)</f>
        <v>7.5600000000000005</v>
      </c>
      <c r="S40" s="245">
        <f>2*R40-Q40</f>
        <v>7.5912500000000005</v>
      </c>
      <c r="T40" s="245">
        <f>AVERAGE(S40,U40)</f>
        <v>7.6206250000000004</v>
      </c>
      <c r="U40" s="277">
        <v>7.65</v>
      </c>
      <c r="V40" s="245">
        <f>2*U40-T40</f>
        <v>7.6793750000000003</v>
      </c>
      <c r="W40" s="245">
        <f>2*V40-U40</f>
        <v>7.7087500000000002</v>
      </c>
      <c r="X40" s="245">
        <f>2*W40-V40</f>
        <v>7.7381250000000001</v>
      </c>
      <c r="Y40" s="245">
        <f>AVERAGE(X40,Z40)</f>
        <v>7.7740625000000003</v>
      </c>
      <c r="Z40" s="245">
        <f>AVERAGE(U40,AE40)</f>
        <v>7.8100000000000005</v>
      </c>
      <c r="AA40" s="245">
        <f>2*Z40-Y40</f>
        <v>7.8459375000000007</v>
      </c>
      <c r="AB40" s="245">
        <f>AVERAGE(AA40,AC40)</f>
        <v>7.876953125</v>
      </c>
      <c r="AC40" s="245">
        <f>AVERAGE(AA40,AE40)</f>
        <v>7.9079687500000002</v>
      </c>
      <c r="AD40" s="245">
        <f>AVERAGE(AC40,AE40)</f>
        <v>7.9389843750000004</v>
      </c>
      <c r="AE40" s="277">
        <v>7.97</v>
      </c>
      <c r="AF40" s="245">
        <f>2*AE40-AD40</f>
        <v>8.0010156249999991</v>
      </c>
      <c r="AG40" s="245">
        <f>AVERAGE(AF40,AH40)</f>
        <v>8.0345117187500001</v>
      </c>
      <c r="AH40" s="245">
        <f>AVERAGE(AF40,AJ40)</f>
        <v>8.0680078124999994</v>
      </c>
      <c r="AI40" s="245">
        <f>AVERAGE(AH40,AJ40)</f>
        <v>8.1015039062499987</v>
      </c>
      <c r="AJ40" s="245">
        <f>AVERAGE(AE40,AO40)</f>
        <v>8.1349999999999998</v>
      </c>
      <c r="AK40" s="245">
        <f>2*AJ40-AI40</f>
        <v>8.1684960937500009</v>
      </c>
      <c r="AL40" s="245">
        <f>AVERAGE(AK40,AM40)</f>
        <v>8.2013720703125017</v>
      </c>
      <c r="AM40" s="245">
        <f>AVERAGE(AK40,AO40)</f>
        <v>8.2342480468750008</v>
      </c>
      <c r="AN40" s="245">
        <f>AVERAGE(AM40,AO40)</f>
        <v>8.2671240234374999</v>
      </c>
      <c r="AO40" s="277">
        <v>8.3000000000000007</v>
      </c>
      <c r="AP40" s="277">
        <v>8.94</v>
      </c>
    </row>
    <row r="41" spans="1:42" x14ac:dyDescent="0.2">
      <c r="A41" s="253">
        <v>43075</v>
      </c>
      <c r="B41" s="277">
        <v>7.15</v>
      </c>
      <c r="C41" s="277">
        <v>7.16</v>
      </c>
      <c r="D41" s="277">
        <f>AVERAGE(C41,E41)</f>
        <v>7.18</v>
      </c>
      <c r="E41" s="277">
        <v>7.2</v>
      </c>
      <c r="F41" s="277">
        <f>AVERAGE(G41,E41)</f>
        <v>7.2249999999999996</v>
      </c>
      <c r="G41" s="277">
        <v>7.25</v>
      </c>
      <c r="H41" s="277">
        <f>AVERAGE(I41,G41)</f>
        <v>7.6050000000000004</v>
      </c>
      <c r="I41" s="277">
        <v>7.96</v>
      </c>
      <c r="J41" s="277">
        <f>AVERAGE(I41,K41)</f>
        <v>7.67</v>
      </c>
      <c r="K41" s="277">
        <v>7.38</v>
      </c>
      <c r="L41" s="245">
        <f>AVERAGE(K41,M41)</f>
        <v>7.41</v>
      </c>
      <c r="M41" s="245">
        <f>AVERAGE(K41,O41)</f>
        <v>7.4399999999999995</v>
      </c>
      <c r="N41" s="245">
        <f>AVERAGE(M41,O41)</f>
        <v>7.47</v>
      </c>
      <c r="O41" s="277">
        <v>7.5</v>
      </c>
      <c r="P41" s="245">
        <f>2*O41-N41</f>
        <v>7.53</v>
      </c>
      <c r="Q41" s="245">
        <f>AVERAGE(P41,R41)</f>
        <v>7.5525000000000002</v>
      </c>
      <c r="R41" s="245">
        <f>AVERAGE(O41,U41)</f>
        <v>7.5750000000000002</v>
      </c>
      <c r="S41" s="245">
        <f>2*R41-Q41</f>
        <v>7.5975000000000001</v>
      </c>
      <c r="T41" s="245">
        <f>AVERAGE(S41,U41)</f>
        <v>7.6237500000000002</v>
      </c>
      <c r="U41" s="277">
        <v>7.65</v>
      </c>
      <c r="V41" s="245">
        <f>2*U41-T41</f>
        <v>7.6762500000000005</v>
      </c>
      <c r="W41" s="245">
        <f>2*V41-U41</f>
        <v>7.7025000000000006</v>
      </c>
      <c r="X41" s="245">
        <f>2*W41-V41</f>
        <v>7.7287500000000007</v>
      </c>
      <c r="Y41" s="245">
        <f>AVERAGE(X41,Z41)</f>
        <v>7.7668750000000006</v>
      </c>
      <c r="Z41" s="245">
        <f>AVERAGE(U41,AE41)</f>
        <v>7.8049999999999997</v>
      </c>
      <c r="AA41" s="245">
        <f>2*Z41-Y41</f>
        <v>7.8431249999999988</v>
      </c>
      <c r="AB41" s="245">
        <f>AVERAGE(AA41,AC41)</f>
        <v>7.8723437499999989</v>
      </c>
      <c r="AC41" s="245">
        <f>AVERAGE(AA41,AE41)</f>
        <v>7.9015624999999989</v>
      </c>
      <c r="AD41" s="245">
        <f>AVERAGE(AC41,AE41)</f>
        <v>7.930781249999999</v>
      </c>
      <c r="AE41" s="277">
        <v>7.96</v>
      </c>
      <c r="AF41" s="245">
        <f>2*AE41-AD41</f>
        <v>7.9892187500000009</v>
      </c>
      <c r="AG41" s="245">
        <f>AVERAGE(AF41,AH41)</f>
        <v>8.0219140625000005</v>
      </c>
      <c r="AH41" s="245">
        <f>AVERAGE(AF41,AJ41)</f>
        <v>8.0546093750000001</v>
      </c>
      <c r="AI41" s="245">
        <f>AVERAGE(AH41,AJ41)</f>
        <v>8.0873046874999996</v>
      </c>
      <c r="AJ41" s="245">
        <f>AVERAGE(AE41,AO41)</f>
        <v>8.1199999999999992</v>
      </c>
      <c r="AK41" s="245">
        <f>2*AJ41-AI41</f>
        <v>8.1526953124999988</v>
      </c>
      <c r="AL41" s="245">
        <f>AVERAGE(AK41,AM41)</f>
        <v>8.1845214843749989</v>
      </c>
      <c r="AM41" s="245">
        <f>AVERAGE(AK41,AO41)</f>
        <v>8.2163476562499991</v>
      </c>
      <c r="AN41" s="245">
        <f>AVERAGE(AM41,AO41)</f>
        <v>8.2481738281249992</v>
      </c>
      <c r="AO41" s="277">
        <v>8.2799999999999994</v>
      </c>
      <c r="AP41" s="277">
        <v>8.92</v>
      </c>
    </row>
    <row r="42" spans="1:42" x14ac:dyDescent="0.2">
      <c r="A42" s="253">
        <v>43074</v>
      </c>
      <c r="B42" s="277">
        <v>7.17</v>
      </c>
      <c r="C42" s="277">
        <v>7.18</v>
      </c>
      <c r="D42" s="277">
        <f>AVERAGE(C42,E42)</f>
        <v>7.1999999999999993</v>
      </c>
      <c r="E42" s="277">
        <v>7.22</v>
      </c>
      <c r="F42" s="277">
        <f>AVERAGE(G42,E42)</f>
        <v>7.2449999999999992</v>
      </c>
      <c r="G42" s="277">
        <v>7.27</v>
      </c>
      <c r="H42" s="277">
        <f>AVERAGE(I42,G42)</f>
        <v>7.6099999999999994</v>
      </c>
      <c r="I42" s="277">
        <v>7.95</v>
      </c>
      <c r="J42" s="277">
        <f>AVERAGE(I42,K42)</f>
        <v>7.665</v>
      </c>
      <c r="K42" s="277">
        <v>7.38</v>
      </c>
      <c r="L42" s="245">
        <f>AVERAGE(K42,M42)</f>
        <v>7.4049999999999994</v>
      </c>
      <c r="M42" s="245">
        <f>AVERAGE(K42,O42)</f>
        <v>7.43</v>
      </c>
      <c r="N42" s="245">
        <f>AVERAGE(M42,O42)</f>
        <v>7.4550000000000001</v>
      </c>
      <c r="O42" s="277">
        <v>7.48</v>
      </c>
      <c r="P42" s="245">
        <f>2*O42-N42</f>
        <v>7.5050000000000008</v>
      </c>
      <c r="Q42" s="245">
        <f>AVERAGE(P42,R42)</f>
        <v>7.5325000000000006</v>
      </c>
      <c r="R42" s="245">
        <f>AVERAGE(O42,U42)</f>
        <v>7.5600000000000005</v>
      </c>
      <c r="S42" s="245">
        <f>2*R42-Q42</f>
        <v>7.5875000000000004</v>
      </c>
      <c r="T42" s="245">
        <f>AVERAGE(S42,U42)</f>
        <v>7.6137499999999996</v>
      </c>
      <c r="U42" s="277">
        <v>7.64</v>
      </c>
      <c r="V42" s="245">
        <f>2*U42-T42</f>
        <v>7.6662499999999998</v>
      </c>
      <c r="W42" s="245">
        <f>2*V42-U42</f>
        <v>7.6924999999999999</v>
      </c>
      <c r="X42" s="245">
        <f>2*W42-V42</f>
        <v>7.71875</v>
      </c>
      <c r="Y42" s="245">
        <f>AVERAGE(X42,Z42)</f>
        <v>7.756875</v>
      </c>
      <c r="Z42" s="245">
        <f>AVERAGE(U42,AE42)</f>
        <v>7.7949999999999999</v>
      </c>
      <c r="AA42" s="245">
        <f>2*Z42-Y42</f>
        <v>7.8331249999999999</v>
      </c>
      <c r="AB42" s="245">
        <f>AVERAGE(AA42,AC42)</f>
        <v>7.86234375</v>
      </c>
      <c r="AC42" s="245">
        <f>AVERAGE(AA42,AE42)</f>
        <v>7.8915625</v>
      </c>
      <c r="AD42" s="245">
        <f>AVERAGE(AC42,AE42)</f>
        <v>7.9207812500000001</v>
      </c>
      <c r="AE42" s="277">
        <v>7.95</v>
      </c>
      <c r="AF42" s="245">
        <f>2*AE42-AD42</f>
        <v>7.9792187500000002</v>
      </c>
      <c r="AG42" s="245">
        <f>AVERAGE(AF42,AH42)</f>
        <v>8.0119140625000007</v>
      </c>
      <c r="AH42" s="245">
        <f>AVERAGE(AF42,AJ42)</f>
        <v>8.0446093750000003</v>
      </c>
      <c r="AI42" s="245">
        <f>AVERAGE(AH42,AJ42)</f>
        <v>8.0773046874999999</v>
      </c>
      <c r="AJ42" s="245">
        <f>AVERAGE(AE42,AO42)</f>
        <v>8.11</v>
      </c>
      <c r="AK42" s="245">
        <f>2*AJ42-AI42</f>
        <v>8.142695312499999</v>
      </c>
      <c r="AL42" s="245">
        <f>AVERAGE(AK42,AM42)</f>
        <v>8.1745214843749991</v>
      </c>
      <c r="AM42" s="245">
        <f>AVERAGE(AK42,AO42)</f>
        <v>8.2063476562499993</v>
      </c>
      <c r="AN42" s="245">
        <f>AVERAGE(AM42,AO42)</f>
        <v>8.2381738281249994</v>
      </c>
      <c r="AO42" s="277">
        <v>8.27</v>
      </c>
      <c r="AP42" s="277">
        <v>8.9</v>
      </c>
    </row>
    <row r="43" spans="1:42" x14ac:dyDescent="0.2">
      <c r="A43" s="253">
        <v>43073</v>
      </c>
      <c r="B43" s="277">
        <v>7.17</v>
      </c>
      <c r="C43" s="277">
        <v>7.18</v>
      </c>
      <c r="D43" s="277">
        <f>AVERAGE(C43,E43)</f>
        <v>7.1999999999999993</v>
      </c>
      <c r="E43" s="277">
        <v>7.22</v>
      </c>
      <c r="F43" s="277">
        <f>AVERAGE(G43,E43)</f>
        <v>7.25</v>
      </c>
      <c r="G43" s="277">
        <v>7.28</v>
      </c>
      <c r="H43" s="277">
        <f>AVERAGE(I43,G43)</f>
        <v>7.625</v>
      </c>
      <c r="I43" s="277">
        <v>7.97</v>
      </c>
      <c r="J43" s="277">
        <f>AVERAGE(I43,K43)</f>
        <v>7.6850000000000005</v>
      </c>
      <c r="K43" s="277">
        <v>7.4</v>
      </c>
      <c r="L43" s="245">
        <f>AVERAGE(K43,M43)</f>
        <v>7.43</v>
      </c>
      <c r="M43" s="245">
        <f>AVERAGE(K43,O43)</f>
        <v>7.46</v>
      </c>
      <c r="N43" s="245">
        <f>AVERAGE(M43,O43)</f>
        <v>7.49</v>
      </c>
      <c r="O43" s="277">
        <v>7.52</v>
      </c>
      <c r="P43" s="245">
        <f>2*O43-N43</f>
        <v>7.5499999999999989</v>
      </c>
      <c r="Q43" s="245">
        <f>AVERAGE(P43,R43)</f>
        <v>7.5724999999999998</v>
      </c>
      <c r="R43" s="245">
        <f>AVERAGE(O43,U43)</f>
        <v>7.5949999999999998</v>
      </c>
      <c r="S43" s="245">
        <f>2*R43-Q43</f>
        <v>7.6174999999999997</v>
      </c>
      <c r="T43" s="245">
        <f>AVERAGE(S43,U43)</f>
        <v>7.6437499999999998</v>
      </c>
      <c r="U43" s="277">
        <v>7.67</v>
      </c>
      <c r="V43" s="245">
        <f>2*U43-T43</f>
        <v>7.69625</v>
      </c>
      <c r="W43" s="245">
        <f>2*V43-U43</f>
        <v>7.7225000000000001</v>
      </c>
      <c r="X43" s="245">
        <f>2*W43-V43</f>
        <v>7.7487500000000002</v>
      </c>
      <c r="Y43" s="245">
        <f>AVERAGE(X43,Z43)</f>
        <v>7.7843750000000007</v>
      </c>
      <c r="Z43" s="245">
        <f>AVERAGE(U43,AE43)</f>
        <v>7.82</v>
      </c>
      <c r="AA43" s="245">
        <f>2*Z43-Y43</f>
        <v>7.8556249999999999</v>
      </c>
      <c r="AB43" s="245">
        <f>AVERAGE(AA43,AC43)</f>
        <v>7.8842187499999996</v>
      </c>
      <c r="AC43" s="245">
        <f>AVERAGE(AA43,AE43)</f>
        <v>7.9128124999999994</v>
      </c>
      <c r="AD43" s="245">
        <f>AVERAGE(AC43,AE43)</f>
        <v>7.94140625</v>
      </c>
      <c r="AE43" s="277">
        <v>7.97</v>
      </c>
      <c r="AF43" s="245">
        <f>2*AE43-AD43</f>
        <v>7.9985937499999995</v>
      </c>
      <c r="AG43" s="245">
        <f>AVERAGE(AF43,AH43)</f>
        <v>8.0326953124999996</v>
      </c>
      <c r="AH43" s="245">
        <f>AVERAGE(AF43,AJ43)</f>
        <v>8.0667968749999996</v>
      </c>
      <c r="AI43" s="245">
        <f>AVERAGE(AH43,AJ43)</f>
        <v>8.1008984374999997</v>
      </c>
      <c r="AJ43" s="245">
        <f>AVERAGE(AE43,AO43)</f>
        <v>8.1349999999999998</v>
      </c>
      <c r="AK43" s="245">
        <f>2*AJ43-AI43</f>
        <v>8.1691015624999999</v>
      </c>
      <c r="AL43" s="245">
        <f>AVERAGE(AK43,AM43)</f>
        <v>8.2018261718750001</v>
      </c>
      <c r="AM43" s="245">
        <f>AVERAGE(AK43,AO43)</f>
        <v>8.2345507812500003</v>
      </c>
      <c r="AN43" s="245">
        <f>AVERAGE(AM43,AO43)</f>
        <v>8.2672753906250005</v>
      </c>
      <c r="AO43" s="277">
        <v>8.3000000000000007</v>
      </c>
      <c r="AP43" s="277">
        <v>8.93</v>
      </c>
    </row>
    <row r="44" spans="1:42" x14ac:dyDescent="0.2">
      <c r="A44" s="253">
        <v>43070</v>
      </c>
      <c r="B44" s="277">
        <v>7.18</v>
      </c>
      <c r="C44" s="277">
        <v>7.19</v>
      </c>
      <c r="D44" s="277">
        <f>AVERAGE(C44,E44)</f>
        <v>7.2050000000000001</v>
      </c>
      <c r="E44" s="277">
        <v>7.22</v>
      </c>
      <c r="F44" s="277">
        <f>AVERAGE(G44,E44)</f>
        <v>7.2449999999999992</v>
      </c>
      <c r="G44" s="277">
        <v>7.27</v>
      </c>
      <c r="H44" s="277">
        <f>AVERAGE(I44,G44)</f>
        <v>7.6050000000000004</v>
      </c>
      <c r="I44" s="277">
        <v>7.94</v>
      </c>
      <c r="J44" s="277">
        <f>AVERAGE(I44,K44)</f>
        <v>7.665</v>
      </c>
      <c r="K44" s="277">
        <v>7.39</v>
      </c>
      <c r="L44" s="245">
        <f>AVERAGE(K44,M44)</f>
        <v>7.4175000000000004</v>
      </c>
      <c r="M44" s="245">
        <f>AVERAGE(K44,O44)</f>
        <v>7.4450000000000003</v>
      </c>
      <c r="N44" s="245">
        <f>AVERAGE(M44,O44)</f>
        <v>7.4725000000000001</v>
      </c>
      <c r="O44" s="277">
        <v>7.5</v>
      </c>
      <c r="P44" s="245">
        <f>2*O44-N44</f>
        <v>7.5274999999999999</v>
      </c>
      <c r="Q44" s="245">
        <f>AVERAGE(P44,R44)</f>
        <v>7.5512499999999996</v>
      </c>
      <c r="R44" s="245">
        <f>AVERAGE(O44,U44)</f>
        <v>7.5750000000000002</v>
      </c>
      <c r="S44" s="245">
        <f>2*R44-Q44</f>
        <v>7.5987500000000008</v>
      </c>
      <c r="T44" s="245">
        <f>AVERAGE(S44,U44)</f>
        <v>7.6243750000000006</v>
      </c>
      <c r="U44" s="277">
        <v>7.65</v>
      </c>
      <c r="V44" s="245">
        <f>2*U44-T44</f>
        <v>7.6756250000000001</v>
      </c>
      <c r="W44" s="245">
        <f>2*V44-U44</f>
        <v>7.7012499999999999</v>
      </c>
      <c r="X44" s="245">
        <f>2*W44-V44</f>
        <v>7.7268749999999997</v>
      </c>
      <c r="Y44" s="245">
        <f>AVERAGE(X44,Z44)</f>
        <v>7.7609374999999998</v>
      </c>
      <c r="Z44" s="245">
        <f>AVERAGE(U44,AE44)</f>
        <v>7.7949999999999999</v>
      </c>
      <c r="AA44" s="245">
        <f>2*Z44-Y44</f>
        <v>7.8290625</v>
      </c>
      <c r="AB44" s="245">
        <f>AVERAGE(AA44,AC44)</f>
        <v>7.8567968750000006</v>
      </c>
      <c r="AC44" s="245">
        <f>AVERAGE(AA44,AE44)</f>
        <v>7.8845312500000002</v>
      </c>
      <c r="AD44" s="245">
        <f>AVERAGE(AC44,AE44)</f>
        <v>7.9122656249999999</v>
      </c>
      <c r="AE44" s="277">
        <v>7.94</v>
      </c>
      <c r="AF44" s="245">
        <f>2*AE44-AD44</f>
        <v>7.9677343750000009</v>
      </c>
      <c r="AG44" s="245">
        <f>AVERAGE(AF44,AH44)</f>
        <v>8.0008007812499997</v>
      </c>
      <c r="AH44" s="245">
        <f>AVERAGE(AF44,AJ44)</f>
        <v>8.0338671875000003</v>
      </c>
      <c r="AI44" s="245">
        <f>AVERAGE(AH44,AJ44)</f>
        <v>8.0669335937500009</v>
      </c>
      <c r="AJ44" s="245">
        <f>AVERAGE(AE44,AO44)</f>
        <v>8.1</v>
      </c>
      <c r="AK44" s="245">
        <f>2*AJ44-AI44</f>
        <v>8.1330664062499984</v>
      </c>
      <c r="AL44" s="245">
        <f>AVERAGE(AK44,AM44)</f>
        <v>8.1647998046874992</v>
      </c>
      <c r="AM44" s="245">
        <f>AVERAGE(AK44,AO44)</f>
        <v>8.196533203125</v>
      </c>
      <c r="AN44" s="245">
        <f>AVERAGE(AM44,AO44)</f>
        <v>8.228266601562499</v>
      </c>
      <c r="AO44" s="277">
        <v>8.26</v>
      </c>
      <c r="AP44" s="277">
        <v>8.9</v>
      </c>
    </row>
    <row r="45" spans="1:42" x14ac:dyDescent="0.2">
      <c r="A45" s="253">
        <v>43069</v>
      </c>
      <c r="B45" s="277">
        <v>7.23</v>
      </c>
      <c r="C45" s="277">
        <v>7.24</v>
      </c>
      <c r="D45" s="277">
        <f>AVERAGE(C45,E45)</f>
        <v>7.26</v>
      </c>
      <c r="E45" s="277">
        <v>7.28</v>
      </c>
      <c r="F45" s="277">
        <f>AVERAGE(G45,E45)</f>
        <v>7.3049999999999997</v>
      </c>
      <c r="G45" s="277">
        <v>7.33</v>
      </c>
      <c r="H45" s="277">
        <f>AVERAGE(I45,G45)</f>
        <v>7.63</v>
      </c>
      <c r="I45" s="277">
        <v>7.93</v>
      </c>
      <c r="J45" s="277">
        <f>AVERAGE(I45,K45)</f>
        <v>7.68</v>
      </c>
      <c r="K45" s="277">
        <v>7.43</v>
      </c>
      <c r="L45" s="245">
        <f>AVERAGE(K45,M45)</f>
        <v>7.4524999999999997</v>
      </c>
      <c r="M45" s="245">
        <f>AVERAGE(K45,O45)</f>
        <v>7.4749999999999996</v>
      </c>
      <c r="N45" s="245">
        <f>AVERAGE(M45,O45)</f>
        <v>7.4974999999999996</v>
      </c>
      <c r="O45" s="277">
        <v>7.52</v>
      </c>
      <c r="P45" s="245">
        <f>2*O45-N45</f>
        <v>7.5424999999999995</v>
      </c>
      <c r="Q45" s="245">
        <f>AVERAGE(P45,R45)</f>
        <v>7.5637499999999998</v>
      </c>
      <c r="R45" s="245">
        <f>AVERAGE(O45,U45)</f>
        <v>7.585</v>
      </c>
      <c r="S45" s="245">
        <f>2*R45-Q45</f>
        <v>7.6062500000000002</v>
      </c>
      <c r="T45" s="245">
        <f>AVERAGE(S45,U45)</f>
        <v>7.6281250000000007</v>
      </c>
      <c r="U45" s="277">
        <v>7.65</v>
      </c>
      <c r="V45" s="245">
        <f>2*U45-T45</f>
        <v>7.671875</v>
      </c>
      <c r="W45" s="245">
        <f>2*V45-U45</f>
        <v>7.6937499999999996</v>
      </c>
      <c r="X45" s="245">
        <f>2*W45-V45</f>
        <v>7.7156249999999993</v>
      </c>
      <c r="Y45" s="245">
        <f>AVERAGE(X45,Z45)</f>
        <v>7.7528124999999992</v>
      </c>
      <c r="Z45" s="245">
        <f>AVERAGE(U45,AE45)</f>
        <v>7.79</v>
      </c>
      <c r="AA45" s="245">
        <f>2*Z45-Y45</f>
        <v>7.8271875000000009</v>
      </c>
      <c r="AB45" s="245">
        <f>AVERAGE(AA45,AC45)</f>
        <v>7.8528906250000006</v>
      </c>
      <c r="AC45" s="245">
        <f>AVERAGE(AA45,AE45)</f>
        <v>7.8785937500000003</v>
      </c>
      <c r="AD45" s="245">
        <f>AVERAGE(AC45,AE45)</f>
        <v>7.904296875</v>
      </c>
      <c r="AE45" s="277">
        <v>7.93</v>
      </c>
      <c r="AF45" s="245">
        <f>2*AE45-AD45</f>
        <v>7.9557031249999994</v>
      </c>
      <c r="AG45" s="245">
        <f>AVERAGE(AF45,AH45)</f>
        <v>7.9892773437499995</v>
      </c>
      <c r="AH45" s="245">
        <f>AVERAGE(AF45,AJ45)</f>
        <v>8.0228515624999996</v>
      </c>
      <c r="AI45" s="245">
        <f>AVERAGE(AH45,AJ45)</f>
        <v>8.0564257812499989</v>
      </c>
      <c r="AJ45" s="245">
        <f>AVERAGE(AE45,AO45)</f>
        <v>8.09</v>
      </c>
      <c r="AK45" s="245">
        <f>2*AJ45-AI45</f>
        <v>8.1235742187500009</v>
      </c>
      <c r="AL45" s="245">
        <f>AVERAGE(AK45,AM45)</f>
        <v>8.1551806640625006</v>
      </c>
      <c r="AM45" s="245">
        <f>AVERAGE(AK45,AO45)</f>
        <v>8.1867871093750004</v>
      </c>
      <c r="AN45" s="245">
        <f>AVERAGE(AM45,AO45)</f>
        <v>8.2183935546875002</v>
      </c>
      <c r="AO45" s="277">
        <v>8.25</v>
      </c>
      <c r="AP45" s="277">
        <v>8.8800000000000008</v>
      </c>
    </row>
    <row r="46" spans="1:42" x14ac:dyDescent="0.2">
      <c r="A46" s="253">
        <v>43068</v>
      </c>
      <c r="B46" s="277">
        <v>7.22</v>
      </c>
      <c r="C46" s="277">
        <v>7.24</v>
      </c>
      <c r="D46" s="277">
        <f>AVERAGE(C46,E46)</f>
        <v>7.26</v>
      </c>
      <c r="E46" s="277">
        <v>7.28</v>
      </c>
      <c r="F46" s="277">
        <f>AVERAGE(G46,E46)</f>
        <v>7.3100000000000005</v>
      </c>
      <c r="G46" s="277">
        <v>7.34</v>
      </c>
      <c r="H46" s="277">
        <f>AVERAGE(I46,G46)</f>
        <v>7.6449999999999996</v>
      </c>
      <c r="I46" s="277">
        <v>7.95</v>
      </c>
      <c r="J46" s="277">
        <f>AVERAGE(I46,K46)</f>
        <v>7.6899999999999995</v>
      </c>
      <c r="K46" s="277">
        <v>7.43</v>
      </c>
      <c r="L46" s="245">
        <f>AVERAGE(K46,M46)</f>
        <v>7.4524999999999997</v>
      </c>
      <c r="M46" s="245">
        <f>AVERAGE(K46,O46)</f>
        <v>7.4749999999999996</v>
      </c>
      <c r="N46" s="245">
        <f>AVERAGE(M46,O46)</f>
        <v>7.4974999999999996</v>
      </c>
      <c r="O46" s="277">
        <v>7.52</v>
      </c>
      <c r="P46" s="245">
        <f>2*O46-N46</f>
        <v>7.5424999999999995</v>
      </c>
      <c r="Q46" s="245">
        <f>AVERAGE(P46,R46)</f>
        <v>7.5662500000000001</v>
      </c>
      <c r="R46" s="245">
        <f>AVERAGE(O46,U46)</f>
        <v>7.59</v>
      </c>
      <c r="S46" s="245">
        <f>2*R46-Q46</f>
        <v>7.6137499999999996</v>
      </c>
      <c r="T46" s="245">
        <f>AVERAGE(S46,U46)</f>
        <v>7.6368749999999999</v>
      </c>
      <c r="U46" s="277">
        <v>7.66</v>
      </c>
      <c r="V46" s="245">
        <f>2*U46-T46</f>
        <v>7.6831250000000004</v>
      </c>
      <c r="W46" s="245">
        <f>2*V46-U46</f>
        <v>7.7062500000000007</v>
      </c>
      <c r="X46" s="245">
        <f>2*W46-V46</f>
        <v>7.729375000000001</v>
      </c>
      <c r="Y46" s="245">
        <f>AVERAGE(X46,Z46)</f>
        <v>7.7671875000000004</v>
      </c>
      <c r="Z46" s="245">
        <f>AVERAGE(U46,AE46)</f>
        <v>7.8049999999999997</v>
      </c>
      <c r="AA46" s="245">
        <f>2*Z46-Y46</f>
        <v>7.8428124999999991</v>
      </c>
      <c r="AB46" s="245">
        <f>AVERAGE(AA46,AC46)</f>
        <v>7.8696093749999996</v>
      </c>
      <c r="AC46" s="245">
        <f>AVERAGE(AA46,AE46)</f>
        <v>7.8964062500000001</v>
      </c>
      <c r="AD46" s="245">
        <f>AVERAGE(AC46,AE46)</f>
        <v>7.9232031250000006</v>
      </c>
      <c r="AE46" s="277">
        <v>7.95</v>
      </c>
      <c r="AF46" s="245">
        <f>2*AE46-AD46</f>
        <v>7.9767968749999998</v>
      </c>
      <c r="AG46" s="245">
        <f>AVERAGE(AF46,AH46)</f>
        <v>8.0100976562500001</v>
      </c>
      <c r="AH46" s="245">
        <f>AVERAGE(AF46,AJ46)</f>
        <v>8.0433984374999987</v>
      </c>
      <c r="AI46" s="245">
        <f>AVERAGE(AH46,AJ46)</f>
        <v>8.0766992187499991</v>
      </c>
      <c r="AJ46" s="245">
        <f>AVERAGE(AE46,AO46)</f>
        <v>8.11</v>
      </c>
      <c r="AK46" s="245">
        <f>2*AJ46-AI46</f>
        <v>8.1433007812499998</v>
      </c>
      <c r="AL46" s="245">
        <f>AVERAGE(AK46,AM46)</f>
        <v>8.1749755859374993</v>
      </c>
      <c r="AM46" s="245">
        <f>AVERAGE(AK46,AO46)</f>
        <v>8.2066503906250006</v>
      </c>
      <c r="AN46" s="245">
        <f>AVERAGE(AM46,AO46)</f>
        <v>8.2383251953125001</v>
      </c>
      <c r="AO46" s="277">
        <v>8.27</v>
      </c>
      <c r="AP46" s="277">
        <v>8.9</v>
      </c>
    </row>
    <row r="47" spans="1:42" x14ac:dyDescent="0.2">
      <c r="A47" s="253">
        <v>43067</v>
      </c>
      <c r="B47" s="277">
        <v>7.21</v>
      </c>
      <c r="C47" s="277">
        <v>7.23</v>
      </c>
      <c r="D47" s="277">
        <f>AVERAGE(C47,E47)</f>
        <v>7.2550000000000008</v>
      </c>
      <c r="E47" s="277">
        <v>7.28</v>
      </c>
      <c r="F47" s="277">
        <f>AVERAGE(G47,E47)</f>
        <v>7.3049999999999997</v>
      </c>
      <c r="G47" s="277">
        <v>7.33</v>
      </c>
      <c r="H47" s="277">
        <f>AVERAGE(I47,G47)</f>
        <v>7.6349999999999998</v>
      </c>
      <c r="I47" s="277">
        <v>7.94</v>
      </c>
      <c r="J47" s="277">
        <f>AVERAGE(I47,K47)</f>
        <v>7.68</v>
      </c>
      <c r="K47" s="277">
        <v>7.42</v>
      </c>
      <c r="L47" s="245">
        <f>AVERAGE(K47,M47)</f>
        <v>7.4399999999999995</v>
      </c>
      <c r="M47" s="245">
        <f>AVERAGE(K47,O47)</f>
        <v>7.46</v>
      </c>
      <c r="N47" s="245">
        <f>AVERAGE(M47,O47)</f>
        <v>7.48</v>
      </c>
      <c r="O47" s="277">
        <v>7.5</v>
      </c>
      <c r="P47" s="245">
        <f>2*O47-N47</f>
        <v>7.52</v>
      </c>
      <c r="Q47" s="245">
        <f>AVERAGE(P47,R47)</f>
        <v>7.5474999999999994</v>
      </c>
      <c r="R47" s="245">
        <f>AVERAGE(O47,U47)</f>
        <v>7.5750000000000002</v>
      </c>
      <c r="S47" s="245">
        <f>2*R47-Q47</f>
        <v>7.6025000000000009</v>
      </c>
      <c r="T47" s="245">
        <f>AVERAGE(S47,U47)</f>
        <v>7.6262500000000006</v>
      </c>
      <c r="U47" s="277">
        <v>7.65</v>
      </c>
      <c r="V47" s="245">
        <f>2*U47-T47</f>
        <v>7.6737500000000001</v>
      </c>
      <c r="W47" s="245">
        <f>2*V47-U47</f>
        <v>7.6974999999999998</v>
      </c>
      <c r="X47" s="245">
        <f>2*W47-V47</f>
        <v>7.7212499999999995</v>
      </c>
      <c r="Y47" s="245">
        <f>AVERAGE(X47,Z47)</f>
        <v>7.7581249999999997</v>
      </c>
      <c r="Z47" s="245">
        <f>AVERAGE(U47,AE47)</f>
        <v>7.7949999999999999</v>
      </c>
      <c r="AA47" s="245">
        <f>2*Z47-Y47</f>
        <v>7.8318750000000001</v>
      </c>
      <c r="AB47" s="245">
        <f>AVERAGE(AA47,AC47)</f>
        <v>7.8589062500000004</v>
      </c>
      <c r="AC47" s="245">
        <f>AVERAGE(AA47,AE47)</f>
        <v>7.8859375000000007</v>
      </c>
      <c r="AD47" s="245">
        <f>AVERAGE(AC47,AE47)</f>
        <v>7.912968750000001</v>
      </c>
      <c r="AE47" s="277">
        <v>7.94</v>
      </c>
      <c r="AF47" s="245">
        <f>2*AE47-AD47</f>
        <v>7.9670312499999998</v>
      </c>
      <c r="AG47" s="245">
        <f>AVERAGE(AF47,AH47)</f>
        <v>8.0002734374999989</v>
      </c>
      <c r="AH47" s="245">
        <f>AVERAGE(AF47,AJ47)</f>
        <v>8.0335156249999997</v>
      </c>
      <c r="AI47" s="245">
        <f>AVERAGE(AH47,AJ47)</f>
        <v>8.0667578125000006</v>
      </c>
      <c r="AJ47" s="245">
        <f>AVERAGE(AE47,AO47)</f>
        <v>8.1</v>
      </c>
      <c r="AK47" s="245">
        <f>2*AJ47-AI47</f>
        <v>8.1332421874999987</v>
      </c>
      <c r="AL47" s="245">
        <f>AVERAGE(AK47,AM47)</f>
        <v>8.1649316406249994</v>
      </c>
      <c r="AM47" s="245">
        <f>AVERAGE(AK47,AO47)</f>
        <v>8.1966210937500001</v>
      </c>
      <c r="AN47" s="245">
        <f>AVERAGE(AM47,AO47)</f>
        <v>8.2283105468750009</v>
      </c>
      <c r="AO47" s="277">
        <v>8.26</v>
      </c>
      <c r="AP47" s="277">
        <v>8.89</v>
      </c>
    </row>
    <row r="48" spans="1:42" x14ac:dyDescent="0.2">
      <c r="A48" s="253">
        <v>43066</v>
      </c>
      <c r="B48" s="277">
        <v>7.27</v>
      </c>
      <c r="C48" s="277">
        <v>7.28</v>
      </c>
      <c r="D48" s="277">
        <f>AVERAGE(C48,E48)</f>
        <v>7.3000000000000007</v>
      </c>
      <c r="E48" s="277">
        <v>7.32</v>
      </c>
      <c r="F48" s="277">
        <f>AVERAGE(G48,E48)</f>
        <v>7.335</v>
      </c>
      <c r="G48" s="277">
        <v>7.35</v>
      </c>
      <c r="H48" s="277">
        <f>AVERAGE(I48,G48)</f>
        <v>7.65</v>
      </c>
      <c r="I48" s="277">
        <v>7.95</v>
      </c>
      <c r="J48" s="277">
        <f>AVERAGE(I48,K48)</f>
        <v>7.6899999999999995</v>
      </c>
      <c r="K48" s="277">
        <v>7.43</v>
      </c>
      <c r="L48" s="245">
        <f>AVERAGE(K48,M48)</f>
        <v>7.4524999999999997</v>
      </c>
      <c r="M48" s="245">
        <f>AVERAGE(K48,O48)</f>
        <v>7.4749999999999996</v>
      </c>
      <c r="N48" s="245">
        <f>AVERAGE(M48,O48)</f>
        <v>7.4974999999999996</v>
      </c>
      <c r="O48" s="277">
        <v>7.52</v>
      </c>
      <c r="P48" s="245">
        <f>2*O48-N48</f>
        <v>7.5424999999999995</v>
      </c>
      <c r="Q48" s="245">
        <f>AVERAGE(P48,R48)</f>
        <v>7.5662500000000001</v>
      </c>
      <c r="R48" s="245">
        <f>AVERAGE(O48,U48)</f>
        <v>7.59</v>
      </c>
      <c r="S48" s="245">
        <f>2*R48-Q48</f>
        <v>7.6137499999999996</v>
      </c>
      <c r="T48" s="245">
        <f>AVERAGE(S48,U48)</f>
        <v>7.6368749999999999</v>
      </c>
      <c r="U48" s="277">
        <v>7.66</v>
      </c>
      <c r="V48" s="245">
        <f>2*U48-T48</f>
        <v>7.6831250000000004</v>
      </c>
      <c r="W48" s="245">
        <f>2*V48-U48</f>
        <v>7.7062500000000007</v>
      </c>
      <c r="X48" s="245">
        <f>2*W48-V48</f>
        <v>7.729375000000001</v>
      </c>
      <c r="Y48" s="245">
        <f>AVERAGE(X48,Z48)</f>
        <v>7.7671875000000004</v>
      </c>
      <c r="Z48" s="245">
        <f>AVERAGE(U48,AE48)</f>
        <v>7.8049999999999997</v>
      </c>
      <c r="AA48" s="245">
        <f>2*Z48-Y48</f>
        <v>7.8428124999999991</v>
      </c>
      <c r="AB48" s="245">
        <f>AVERAGE(AA48,AC48)</f>
        <v>7.8696093749999996</v>
      </c>
      <c r="AC48" s="245">
        <f>AVERAGE(AA48,AE48)</f>
        <v>7.8964062500000001</v>
      </c>
      <c r="AD48" s="245">
        <f>AVERAGE(AC48,AE48)</f>
        <v>7.9232031250000006</v>
      </c>
      <c r="AE48" s="277">
        <v>7.95</v>
      </c>
      <c r="AF48" s="245">
        <f>2*AE48-AD48</f>
        <v>7.9767968749999998</v>
      </c>
      <c r="AG48" s="245">
        <f>AVERAGE(AF48,AH48)</f>
        <v>8.0088476562500013</v>
      </c>
      <c r="AH48" s="245">
        <f>AVERAGE(AF48,AJ48)</f>
        <v>8.040898437500001</v>
      </c>
      <c r="AI48" s="245">
        <f>AVERAGE(AH48,AJ48)</f>
        <v>8.0729492187500007</v>
      </c>
      <c r="AJ48" s="245">
        <f>AVERAGE(AE48,AO48)</f>
        <v>8.1050000000000004</v>
      </c>
      <c r="AK48" s="245">
        <f>2*AJ48-AI48</f>
        <v>8.1370507812500001</v>
      </c>
      <c r="AL48" s="245">
        <f>AVERAGE(AK48,AM48)</f>
        <v>8.1677880859375005</v>
      </c>
      <c r="AM48" s="245">
        <f>AVERAGE(AK48,AO48)</f>
        <v>8.1985253906250009</v>
      </c>
      <c r="AN48" s="245">
        <f>AVERAGE(AM48,AO48)</f>
        <v>8.2292626953124994</v>
      </c>
      <c r="AO48" s="277">
        <v>8.26</v>
      </c>
      <c r="AP48" s="277">
        <v>8.8800000000000008</v>
      </c>
    </row>
    <row r="49" spans="1:42" x14ac:dyDescent="0.2">
      <c r="A49" s="253">
        <v>43063</v>
      </c>
      <c r="B49" s="277">
        <v>7.29</v>
      </c>
      <c r="C49" s="277">
        <v>7.3</v>
      </c>
      <c r="D49" s="277">
        <f>AVERAGE(C49,E49)</f>
        <v>7.3100000000000005</v>
      </c>
      <c r="E49" s="277">
        <v>7.32</v>
      </c>
      <c r="F49" s="277">
        <f>AVERAGE(G49,E49)</f>
        <v>7.34</v>
      </c>
      <c r="G49" s="277">
        <v>7.36</v>
      </c>
      <c r="H49" s="277">
        <f>AVERAGE(I49,G49)</f>
        <v>7.66</v>
      </c>
      <c r="I49" s="277">
        <v>7.96</v>
      </c>
      <c r="J49" s="277">
        <f>AVERAGE(I49,K49)</f>
        <v>7.71</v>
      </c>
      <c r="K49" s="277">
        <v>7.46</v>
      </c>
      <c r="L49" s="245">
        <f>AVERAGE(K49,M49)</f>
        <v>7.4824999999999999</v>
      </c>
      <c r="M49" s="245">
        <f>AVERAGE(K49,O49)</f>
        <v>7.5049999999999999</v>
      </c>
      <c r="N49" s="245">
        <f>AVERAGE(M49,O49)</f>
        <v>7.5274999999999999</v>
      </c>
      <c r="O49" s="277">
        <v>7.55</v>
      </c>
      <c r="P49" s="245">
        <f>2*O49-N49</f>
        <v>7.5724999999999998</v>
      </c>
      <c r="Q49" s="245">
        <f>AVERAGE(P49,R49)</f>
        <v>7.59375</v>
      </c>
      <c r="R49" s="245">
        <f>AVERAGE(O49,U49)</f>
        <v>7.6150000000000002</v>
      </c>
      <c r="S49" s="245">
        <f>2*R49-Q49</f>
        <v>7.6362500000000004</v>
      </c>
      <c r="T49" s="245">
        <f>AVERAGE(S49,U49)</f>
        <v>7.6581250000000001</v>
      </c>
      <c r="U49" s="277">
        <v>7.68</v>
      </c>
      <c r="V49" s="245">
        <f>2*U49-T49</f>
        <v>7.7018749999999994</v>
      </c>
      <c r="W49" s="245">
        <f>2*V49-U49</f>
        <v>7.723749999999999</v>
      </c>
      <c r="X49" s="245">
        <f>2*W49-V49</f>
        <v>7.7456249999999986</v>
      </c>
      <c r="Y49" s="245">
        <f>AVERAGE(X49,Z49)</f>
        <v>7.7828124999999995</v>
      </c>
      <c r="Z49" s="245">
        <f>AVERAGE(U49,AE49)</f>
        <v>7.82</v>
      </c>
      <c r="AA49" s="245">
        <f>2*Z49-Y49</f>
        <v>7.8571875000000011</v>
      </c>
      <c r="AB49" s="245">
        <f>AVERAGE(AA49,AC49)</f>
        <v>7.8828906250000008</v>
      </c>
      <c r="AC49" s="245">
        <f>AVERAGE(AA49,AE49)</f>
        <v>7.9085937500000005</v>
      </c>
      <c r="AD49" s="245">
        <f>AVERAGE(AC49,AE49)</f>
        <v>7.9342968750000002</v>
      </c>
      <c r="AE49" s="277">
        <v>7.96</v>
      </c>
      <c r="AF49" s="245">
        <f>2*AE49-AD49</f>
        <v>7.9857031249999997</v>
      </c>
      <c r="AG49" s="245">
        <f>AVERAGE(AF49,AH49)</f>
        <v>8.0167773437500003</v>
      </c>
      <c r="AH49" s="245">
        <f>AVERAGE(AF49,AJ49)</f>
        <v>8.0478515625</v>
      </c>
      <c r="AI49" s="245">
        <f>AVERAGE(AH49,AJ49)</f>
        <v>8.0789257812499997</v>
      </c>
      <c r="AJ49" s="245">
        <f>AVERAGE(AE49,AO49)</f>
        <v>8.11</v>
      </c>
      <c r="AK49" s="245">
        <f>2*AJ49-AI49</f>
        <v>8.1410742187499991</v>
      </c>
      <c r="AL49" s="245">
        <f>AVERAGE(AK49,AM49)</f>
        <v>8.1708056640624989</v>
      </c>
      <c r="AM49" s="245">
        <f>AVERAGE(AK49,AO49)</f>
        <v>8.2005371093749986</v>
      </c>
      <c r="AN49" s="245">
        <f>AVERAGE(AM49,AO49)</f>
        <v>8.2302685546874983</v>
      </c>
      <c r="AO49" s="277">
        <v>8.26</v>
      </c>
      <c r="AP49" s="277">
        <v>8.89</v>
      </c>
    </row>
    <row r="50" spans="1:42" x14ac:dyDescent="0.2">
      <c r="A50" s="253">
        <v>43062</v>
      </c>
      <c r="B50" s="277">
        <v>7.29</v>
      </c>
      <c r="C50" s="277">
        <v>7.3</v>
      </c>
      <c r="D50" s="277">
        <f>AVERAGE(C50,E50)</f>
        <v>7.3100000000000005</v>
      </c>
      <c r="E50" s="277">
        <v>7.32</v>
      </c>
      <c r="F50" s="277">
        <f>AVERAGE(G50,E50)</f>
        <v>7.34</v>
      </c>
      <c r="G50" s="277">
        <v>7.36</v>
      </c>
      <c r="H50" s="277">
        <f>AVERAGE(I50,G50)</f>
        <v>7.66</v>
      </c>
      <c r="I50" s="277">
        <v>7.96</v>
      </c>
      <c r="J50" s="277">
        <f>AVERAGE(I50,K50)</f>
        <v>7.7050000000000001</v>
      </c>
      <c r="K50" s="277">
        <v>7.45</v>
      </c>
      <c r="L50" s="245">
        <f>AVERAGE(K50,M50)</f>
        <v>7.4749999999999996</v>
      </c>
      <c r="M50" s="245">
        <f>AVERAGE(K50,O50)</f>
        <v>7.5</v>
      </c>
      <c r="N50" s="245">
        <f>AVERAGE(M50,O50)</f>
        <v>7.5250000000000004</v>
      </c>
      <c r="O50" s="277">
        <v>7.55</v>
      </c>
      <c r="P50" s="245">
        <f>2*O50-N50</f>
        <v>7.5749999999999993</v>
      </c>
      <c r="Q50" s="245">
        <f>AVERAGE(P50,R50)</f>
        <v>7.5949999999999998</v>
      </c>
      <c r="R50" s="245">
        <f>AVERAGE(O50,U50)</f>
        <v>7.6150000000000002</v>
      </c>
      <c r="S50" s="245">
        <f>2*R50-Q50</f>
        <v>7.6350000000000007</v>
      </c>
      <c r="T50" s="245">
        <f>AVERAGE(S50,U50)</f>
        <v>7.6575000000000006</v>
      </c>
      <c r="U50" s="277">
        <v>7.68</v>
      </c>
      <c r="V50" s="245">
        <f>2*U50-T50</f>
        <v>7.7024999999999988</v>
      </c>
      <c r="W50" s="245">
        <f>2*V50-U50</f>
        <v>7.7249999999999979</v>
      </c>
      <c r="X50" s="245">
        <f>2*W50-V50</f>
        <v>7.7474999999999969</v>
      </c>
      <c r="Y50" s="245">
        <f>AVERAGE(X50,Z50)</f>
        <v>7.7837499999999986</v>
      </c>
      <c r="Z50" s="245">
        <f>AVERAGE(U50,AE50)</f>
        <v>7.82</v>
      </c>
      <c r="AA50" s="245">
        <f>2*Z50-Y50</f>
        <v>7.856250000000002</v>
      </c>
      <c r="AB50" s="245">
        <f>AVERAGE(AA50,AC50)</f>
        <v>7.8821875000000015</v>
      </c>
      <c r="AC50" s="245">
        <f>AVERAGE(AA50,AE50)</f>
        <v>7.908125000000001</v>
      </c>
      <c r="AD50" s="245">
        <f>AVERAGE(AC50,AE50)</f>
        <v>7.9340625000000005</v>
      </c>
      <c r="AE50" s="277">
        <v>7.96</v>
      </c>
      <c r="AF50" s="245">
        <f>2*AE50-AD50</f>
        <v>7.9859374999999995</v>
      </c>
      <c r="AG50" s="245">
        <f>AVERAGE(AF50,AH50)</f>
        <v>8.0169531249999988</v>
      </c>
      <c r="AH50" s="245">
        <f>AVERAGE(AF50,AJ50)</f>
        <v>8.047968749999999</v>
      </c>
      <c r="AI50" s="245">
        <f>AVERAGE(AH50,AJ50)</f>
        <v>8.0789843749999992</v>
      </c>
      <c r="AJ50" s="245">
        <f>AVERAGE(AE50,AO50)</f>
        <v>8.11</v>
      </c>
      <c r="AK50" s="245">
        <f>2*AJ50-AI50</f>
        <v>8.1410156249999996</v>
      </c>
      <c r="AL50" s="245">
        <f>AVERAGE(AK50,AM50)</f>
        <v>8.1707617187500006</v>
      </c>
      <c r="AM50" s="245">
        <f>AVERAGE(AK50,AO50)</f>
        <v>8.2005078124999997</v>
      </c>
      <c r="AN50" s="245">
        <f>AVERAGE(AM50,AO50)</f>
        <v>8.2302539062499989</v>
      </c>
      <c r="AO50" s="277">
        <v>8.26</v>
      </c>
      <c r="AP50" s="277">
        <v>8.8800000000000008</v>
      </c>
    </row>
    <row r="51" spans="1:42" x14ac:dyDescent="0.2">
      <c r="A51" s="253">
        <v>43061</v>
      </c>
      <c r="B51" s="277">
        <v>7.32</v>
      </c>
      <c r="C51" s="277">
        <v>7.33</v>
      </c>
      <c r="D51" s="277">
        <f>AVERAGE(C51,E51)</f>
        <v>7.3450000000000006</v>
      </c>
      <c r="E51" s="277">
        <v>7.36</v>
      </c>
      <c r="F51" s="277">
        <f>AVERAGE(G51,E51)</f>
        <v>7.3800000000000008</v>
      </c>
      <c r="G51" s="277">
        <v>7.4</v>
      </c>
      <c r="H51" s="277">
        <f>AVERAGE(I51,G51)</f>
        <v>7.67</v>
      </c>
      <c r="I51" s="277">
        <v>7.94</v>
      </c>
      <c r="J51" s="277">
        <f>AVERAGE(I51,K51)</f>
        <v>7.7100000000000009</v>
      </c>
      <c r="K51" s="277">
        <v>7.48</v>
      </c>
      <c r="L51" s="245">
        <f>AVERAGE(K51,M51)</f>
        <v>7.5</v>
      </c>
      <c r="M51" s="245">
        <f>AVERAGE(K51,O51)</f>
        <v>7.52</v>
      </c>
      <c r="N51" s="245">
        <f>AVERAGE(M51,O51)</f>
        <v>7.5399999999999991</v>
      </c>
      <c r="O51" s="277">
        <v>7.56</v>
      </c>
      <c r="P51" s="245">
        <f>2*O51-N51</f>
        <v>7.58</v>
      </c>
      <c r="Q51" s="245">
        <f>AVERAGE(P51,R51)</f>
        <v>7.6</v>
      </c>
      <c r="R51" s="245">
        <f>AVERAGE(O51,U51)</f>
        <v>7.6199999999999992</v>
      </c>
      <c r="S51" s="245">
        <f>2*R51-Q51</f>
        <v>7.6399999999999988</v>
      </c>
      <c r="T51" s="245">
        <f>AVERAGE(S51,U51)</f>
        <v>7.6599999999999993</v>
      </c>
      <c r="U51" s="277">
        <v>7.68</v>
      </c>
      <c r="V51" s="245">
        <f>2*U51-T51</f>
        <v>7.7</v>
      </c>
      <c r="W51" s="245">
        <f>2*V51-U51</f>
        <v>7.7200000000000006</v>
      </c>
      <c r="X51" s="245">
        <f>2*W51-V51</f>
        <v>7.7400000000000011</v>
      </c>
      <c r="Y51" s="245">
        <f>AVERAGE(X51,Z51)</f>
        <v>7.7750000000000004</v>
      </c>
      <c r="Z51" s="245">
        <f>AVERAGE(U51,AE51)</f>
        <v>7.8100000000000005</v>
      </c>
      <c r="AA51" s="245">
        <f>2*Z51-Y51</f>
        <v>7.8450000000000006</v>
      </c>
      <c r="AB51" s="245">
        <f>AVERAGE(AA51,AC51)</f>
        <v>7.8687500000000004</v>
      </c>
      <c r="AC51" s="245">
        <f>AVERAGE(AA51,AE51)</f>
        <v>7.8925000000000001</v>
      </c>
      <c r="AD51" s="245">
        <f>AVERAGE(AC51,AE51)</f>
        <v>7.9162499999999998</v>
      </c>
      <c r="AE51" s="277">
        <v>7.94</v>
      </c>
      <c r="AF51" s="245">
        <f>2*AE51-AD51</f>
        <v>7.963750000000001</v>
      </c>
      <c r="AG51" s="245">
        <f>AVERAGE(AF51,AH51)</f>
        <v>7.9953125000000007</v>
      </c>
      <c r="AH51" s="245">
        <f>AVERAGE(AF51,AJ51)</f>
        <v>8.0268750000000004</v>
      </c>
      <c r="AI51" s="245">
        <f>AVERAGE(AH51,AJ51)</f>
        <v>8.0584375000000001</v>
      </c>
      <c r="AJ51" s="245">
        <f>AVERAGE(AE51,AO51)</f>
        <v>8.09</v>
      </c>
      <c r="AK51" s="245">
        <f>2*AJ51-AI51</f>
        <v>8.1215624999999996</v>
      </c>
      <c r="AL51" s="245">
        <f>AVERAGE(AK51,AM51)</f>
        <v>8.1511718749999993</v>
      </c>
      <c r="AM51" s="245">
        <f>AVERAGE(AK51,AO51)</f>
        <v>8.180781249999999</v>
      </c>
      <c r="AN51" s="245">
        <f>AVERAGE(AM51,AO51)</f>
        <v>8.2103906249999987</v>
      </c>
      <c r="AO51" s="277">
        <v>8.24</v>
      </c>
      <c r="AP51" s="277">
        <v>8.86</v>
      </c>
    </row>
    <row r="52" spans="1:42" x14ac:dyDescent="0.2">
      <c r="A52" s="253">
        <v>43060</v>
      </c>
      <c r="B52" s="277">
        <v>7.33</v>
      </c>
      <c r="C52" s="277">
        <v>7.33</v>
      </c>
      <c r="D52" s="277">
        <f>AVERAGE(C52,E52)</f>
        <v>7.3450000000000006</v>
      </c>
      <c r="E52" s="277">
        <v>7.36</v>
      </c>
      <c r="F52" s="277">
        <f>AVERAGE(G52,E52)</f>
        <v>7.3800000000000008</v>
      </c>
      <c r="G52" s="277">
        <v>7.4</v>
      </c>
      <c r="H52" s="277">
        <f>AVERAGE(I52,G52)</f>
        <v>7.6850000000000005</v>
      </c>
      <c r="I52" s="277">
        <v>7.97</v>
      </c>
      <c r="J52" s="277">
        <f>AVERAGE(I52,K52)</f>
        <v>7.7449999999999992</v>
      </c>
      <c r="K52" s="277">
        <v>7.52</v>
      </c>
      <c r="L52" s="245">
        <f>AVERAGE(K52,M52)</f>
        <v>7.5424999999999995</v>
      </c>
      <c r="M52" s="245">
        <f>AVERAGE(K52,O52)</f>
        <v>7.5649999999999995</v>
      </c>
      <c r="N52" s="245">
        <f>AVERAGE(M52,O52)</f>
        <v>7.5875000000000004</v>
      </c>
      <c r="O52" s="277">
        <v>7.61</v>
      </c>
      <c r="P52" s="245">
        <f>2*O52-N52</f>
        <v>7.6325000000000003</v>
      </c>
      <c r="Q52" s="245">
        <f>AVERAGE(P52,R52)</f>
        <v>7.6512500000000001</v>
      </c>
      <c r="R52" s="245">
        <f>AVERAGE(O52,U52)</f>
        <v>7.67</v>
      </c>
      <c r="S52" s="245">
        <f>2*R52-Q52</f>
        <v>7.6887499999999998</v>
      </c>
      <c r="T52" s="245">
        <f>AVERAGE(S52,U52)</f>
        <v>7.7093749999999996</v>
      </c>
      <c r="U52" s="277">
        <v>7.73</v>
      </c>
      <c r="V52" s="245">
        <f>2*U52-T52</f>
        <v>7.7506250000000012</v>
      </c>
      <c r="W52" s="245">
        <f>2*V52-U52</f>
        <v>7.771250000000002</v>
      </c>
      <c r="X52" s="245">
        <f>2*W52-V52</f>
        <v>7.7918750000000028</v>
      </c>
      <c r="Y52" s="245">
        <f>AVERAGE(X52,Z52)</f>
        <v>7.8209375000000012</v>
      </c>
      <c r="Z52" s="245">
        <f>AVERAGE(U52,AE52)</f>
        <v>7.85</v>
      </c>
      <c r="AA52" s="245">
        <f>2*Z52-Y52</f>
        <v>7.8790624999999981</v>
      </c>
      <c r="AB52" s="245">
        <f>AVERAGE(AA52,AC52)</f>
        <v>7.9017968749999987</v>
      </c>
      <c r="AC52" s="245">
        <f>AVERAGE(AA52,AE52)</f>
        <v>7.9245312499999994</v>
      </c>
      <c r="AD52" s="245">
        <f>AVERAGE(AC52,AE52)</f>
        <v>7.947265625</v>
      </c>
      <c r="AE52" s="277">
        <v>7.97</v>
      </c>
      <c r="AF52" s="245">
        <f>2*AE52-AD52</f>
        <v>7.9927343749999995</v>
      </c>
      <c r="AG52" s="245">
        <f>AVERAGE(AF52,AH52)</f>
        <v>8.0233007812500006</v>
      </c>
      <c r="AH52" s="245">
        <f>AVERAGE(AF52,AJ52)</f>
        <v>8.0538671874999999</v>
      </c>
      <c r="AI52" s="245">
        <f>AVERAGE(AH52,AJ52)</f>
        <v>8.0844335937499991</v>
      </c>
      <c r="AJ52" s="245">
        <f>AVERAGE(AE52,AO52)</f>
        <v>8.1150000000000002</v>
      </c>
      <c r="AK52" s="245">
        <f>2*AJ52-AI52</f>
        <v>8.1455664062500013</v>
      </c>
      <c r="AL52" s="245">
        <f>AVERAGE(AK52,AM52)</f>
        <v>8.1741748046875014</v>
      </c>
      <c r="AM52" s="245">
        <f>AVERAGE(AK52,AO52)</f>
        <v>8.2027832031250014</v>
      </c>
      <c r="AN52" s="245">
        <f>AVERAGE(AM52,AO52)</f>
        <v>8.2313916015624997</v>
      </c>
      <c r="AO52" s="277">
        <v>8.26</v>
      </c>
      <c r="AP52" s="277">
        <v>8.8699999999999992</v>
      </c>
    </row>
    <row r="53" spans="1:42" x14ac:dyDescent="0.2">
      <c r="A53" s="253">
        <v>43059</v>
      </c>
      <c r="B53" s="277">
        <v>7.36</v>
      </c>
      <c r="C53" s="277">
        <v>7.37</v>
      </c>
      <c r="D53" s="277">
        <f>AVERAGE(C53,E53)</f>
        <v>7.38</v>
      </c>
      <c r="E53" s="277">
        <v>7.39</v>
      </c>
      <c r="F53" s="277">
        <f>AVERAGE(G53,E53)</f>
        <v>7.41</v>
      </c>
      <c r="G53" s="277">
        <v>7.43</v>
      </c>
      <c r="H53" s="277">
        <f>AVERAGE(I53,G53)</f>
        <v>7.6950000000000003</v>
      </c>
      <c r="I53" s="277">
        <v>7.96</v>
      </c>
      <c r="J53" s="277">
        <f>AVERAGE(I53,K53)</f>
        <v>7.7450000000000001</v>
      </c>
      <c r="K53" s="277">
        <v>7.53</v>
      </c>
      <c r="L53" s="245">
        <f>AVERAGE(K53,M53)</f>
        <v>7.5525000000000002</v>
      </c>
      <c r="M53" s="245">
        <f>AVERAGE(K53,O53)</f>
        <v>7.5750000000000002</v>
      </c>
      <c r="N53" s="245">
        <f>AVERAGE(M53,O53)</f>
        <v>7.5975000000000001</v>
      </c>
      <c r="O53" s="277">
        <v>7.62</v>
      </c>
      <c r="P53" s="245">
        <f>2*O53-N53</f>
        <v>7.6425000000000001</v>
      </c>
      <c r="Q53" s="245">
        <f>AVERAGE(P53,R53)</f>
        <v>7.65625</v>
      </c>
      <c r="R53" s="245">
        <f>AVERAGE(O53,U53)</f>
        <v>7.67</v>
      </c>
      <c r="S53" s="245">
        <f>2*R53-Q53</f>
        <v>7.6837499999999999</v>
      </c>
      <c r="T53" s="245">
        <f>AVERAGE(S53,U53)</f>
        <v>7.7018749999999994</v>
      </c>
      <c r="U53" s="277">
        <v>7.72</v>
      </c>
      <c r="V53" s="245">
        <f>2*U53-T53</f>
        <v>7.7381250000000001</v>
      </c>
      <c r="W53" s="245">
        <f>2*V53-U53</f>
        <v>7.7562500000000005</v>
      </c>
      <c r="X53" s="245">
        <f>2*W53-V53</f>
        <v>7.7743750000000009</v>
      </c>
      <c r="Y53" s="245">
        <f>AVERAGE(X53,Z53)</f>
        <v>7.8071875000000004</v>
      </c>
      <c r="Z53" s="245">
        <f>AVERAGE(U53,AE53)</f>
        <v>7.84</v>
      </c>
      <c r="AA53" s="245">
        <f>2*Z53-Y53</f>
        <v>7.8728124999999993</v>
      </c>
      <c r="AB53" s="245">
        <f>AVERAGE(AA53,AC53)</f>
        <v>7.8946093749999999</v>
      </c>
      <c r="AC53" s="245">
        <f>AVERAGE(AA53,AE53)</f>
        <v>7.9164062499999996</v>
      </c>
      <c r="AD53" s="245">
        <f>AVERAGE(AC53,AE53)</f>
        <v>7.9382031249999994</v>
      </c>
      <c r="AE53" s="277">
        <v>7.96</v>
      </c>
      <c r="AF53" s="245">
        <f>2*AE53-AD53</f>
        <v>7.9817968750000006</v>
      </c>
      <c r="AG53" s="245">
        <f>AVERAGE(AF53,AH53)</f>
        <v>8.0125976562500014</v>
      </c>
      <c r="AH53" s="245">
        <f>AVERAGE(AF53,AJ53)</f>
        <v>8.0433984375000005</v>
      </c>
      <c r="AI53" s="245">
        <f>AVERAGE(AH53,AJ53)</f>
        <v>8.0741992187499996</v>
      </c>
      <c r="AJ53" s="245">
        <f>AVERAGE(AE53,AO53)</f>
        <v>8.1050000000000004</v>
      </c>
      <c r="AK53" s="245">
        <f>2*AJ53-AI53</f>
        <v>8.1358007812500013</v>
      </c>
      <c r="AL53" s="245">
        <f>AVERAGE(AK53,AM53)</f>
        <v>8.1643505859375018</v>
      </c>
      <c r="AM53" s="245">
        <f>AVERAGE(AK53,AO53)</f>
        <v>8.1929003906250006</v>
      </c>
      <c r="AN53" s="245">
        <f>AVERAGE(AM53,AO53)</f>
        <v>8.2214501953124994</v>
      </c>
      <c r="AO53" s="277">
        <v>8.25</v>
      </c>
      <c r="AP53" s="277">
        <v>8.85</v>
      </c>
    </row>
    <row r="54" spans="1:42" x14ac:dyDescent="0.2">
      <c r="A54" s="253">
        <v>43056</v>
      </c>
      <c r="B54" s="277">
        <v>7.39</v>
      </c>
      <c r="C54" s="277">
        <v>7.4</v>
      </c>
      <c r="D54" s="277">
        <f>AVERAGE(C54,E54)</f>
        <v>7.4050000000000002</v>
      </c>
      <c r="E54" s="277">
        <v>7.41</v>
      </c>
      <c r="F54" s="277">
        <f>AVERAGE(G54,E54)</f>
        <v>7.4250000000000007</v>
      </c>
      <c r="G54" s="277">
        <v>7.44</v>
      </c>
      <c r="H54" s="277">
        <f>AVERAGE(I54,G54)</f>
        <v>7.6850000000000005</v>
      </c>
      <c r="I54" s="277">
        <v>7.93</v>
      </c>
      <c r="J54" s="277">
        <f>AVERAGE(I54,K54)</f>
        <v>7.73</v>
      </c>
      <c r="K54" s="277">
        <v>7.53</v>
      </c>
      <c r="L54" s="245">
        <f>AVERAGE(K54,M54)</f>
        <v>7.5474999999999994</v>
      </c>
      <c r="M54" s="245">
        <f>AVERAGE(K54,O54)</f>
        <v>7.5649999999999995</v>
      </c>
      <c r="N54" s="245">
        <f>AVERAGE(M54,O54)</f>
        <v>7.5824999999999996</v>
      </c>
      <c r="O54" s="277">
        <v>7.6</v>
      </c>
      <c r="P54" s="245">
        <f>2*O54-N54</f>
        <v>7.6174999999999997</v>
      </c>
      <c r="Q54" s="245">
        <f>AVERAGE(P54,R54)</f>
        <v>7.63375</v>
      </c>
      <c r="R54" s="245">
        <f>AVERAGE(O54,U54)</f>
        <v>7.65</v>
      </c>
      <c r="S54" s="245">
        <f>2*R54-Q54</f>
        <v>7.6662500000000007</v>
      </c>
      <c r="T54" s="245">
        <f>AVERAGE(S54,U54)</f>
        <v>7.6831250000000004</v>
      </c>
      <c r="U54" s="277">
        <v>7.7</v>
      </c>
      <c r="V54" s="245">
        <f>2*U54-T54</f>
        <v>7.7168749999999999</v>
      </c>
      <c r="W54" s="245">
        <f>2*V54-U54</f>
        <v>7.7337499999999997</v>
      </c>
      <c r="X54" s="245">
        <f>2*W54-V54</f>
        <v>7.7506249999999994</v>
      </c>
      <c r="Y54" s="245">
        <f>AVERAGE(X54,Z54)</f>
        <v>7.7828124999999995</v>
      </c>
      <c r="Z54" s="245">
        <f>AVERAGE(U54,AE54)</f>
        <v>7.8149999999999995</v>
      </c>
      <c r="AA54" s="245">
        <f>2*Z54-Y54</f>
        <v>7.8471874999999995</v>
      </c>
      <c r="AB54" s="245">
        <f>AVERAGE(AA54,AC54)</f>
        <v>7.8678906249999994</v>
      </c>
      <c r="AC54" s="245">
        <f>AVERAGE(AA54,AE54)</f>
        <v>7.8885937500000001</v>
      </c>
      <c r="AD54" s="245">
        <f>AVERAGE(AC54,AE54)</f>
        <v>7.9092968749999999</v>
      </c>
      <c r="AE54" s="277">
        <v>7.93</v>
      </c>
      <c r="AF54" s="245">
        <f>2*AE54-AD54</f>
        <v>7.9507031249999995</v>
      </c>
      <c r="AG54" s="245">
        <f>AVERAGE(AF54,AH54)</f>
        <v>7.9817773437500001</v>
      </c>
      <c r="AH54" s="245">
        <f>AVERAGE(AF54,AJ54)</f>
        <v>8.0128515624999999</v>
      </c>
      <c r="AI54" s="245">
        <f>AVERAGE(AH54,AJ54)</f>
        <v>8.0439257812499996</v>
      </c>
      <c r="AJ54" s="245">
        <f>AVERAGE(AE54,AO54)</f>
        <v>8.0749999999999993</v>
      </c>
      <c r="AK54" s="245">
        <f>2*AJ54-AI54</f>
        <v>8.106074218749999</v>
      </c>
      <c r="AL54" s="245">
        <f>AVERAGE(AK54,AM54)</f>
        <v>8.1345556640624999</v>
      </c>
      <c r="AM54" s="245">
        <f>AVERAGE(AK54,AO54)</f>
        <v>8.1630371093750007</v>
      </c>
      <c r="AN54" s="245">
        <f>AVERAGE(AM54,AO54)</f>
        <v>8.1915185546875016</v>
      </c>
      <c r="AO54" s="277">
        <v>8.2200000000000006</v>
      </c>
      <c r="AP54" s="277">
        <v>8.83</v>
      </c>
    </row>
    <row r="55" spans="1:42" x14ac:dyDescent="0.2">
      <c r="A55" s="253">
        <v>43055</v>
      </c>
      <c r="B55" s="277">
        <v>7.38</v>
      </c>
      <c r="C55" s="277">
        <v>7.39</v>
      </c>
      <c r="D55" s="277">
        <f>AVERAGE(C55,E55)</f>
        <v>7.41</v>
      </c>
      <c r="E55" s="277">
        <v>7.43</v>
      </c>
      <c r="F55" s="277">
        <f>AVERAGE(G55,E55)</f>
        <v>7.4499999999999993</v>
      </c>
      <c r="G55" s="277">
        <v>7.47</v>
      </c>
      <c r="H55" s="277">
        <f>AVERAGE(I55,G55)</f>
        <v>7.6999999999999993</v>
      </c>
      <c r="I55" s="277">
        <v>7.93</v>
      </c>
      <c r="J55" s="277">
        <f>AVERAGE(I55,K55)</f>
        <v>7.75</v>
      </c>
      <c r="K55" s="277">
        <v>7.57</v>
      </c>
      <c r="L55" s="245">
        <f>AVERAGE(K55,M55)</f>
        <v>7.5875000000000004</v>
      </c>
      <c r="M55" s="245">
        <f>AVERAGE(K55,O55)</f>
        <v>7.6050000000000004</v>
      </c>
      <c r="N55" s="245">
        <f>AVERAGE(M55,O55)</f>
        <v>7.6225000000000005</v>
      </c>
      <c r="O55" s="277">
        <v>7.64</v>
      </c>
      <c r="P55" s="245">
        <f>2*O55-N55</f>
        <v>7.6574999999999989</v>
      </c>
      <c r="Q55" s="245">
        <f>AVERAGE(P55,R55)</f>
        <v>7.6662499999999998</v>
      </c>
      <c r="R55" s="245">
        <f>AVERAGE(O55,U55)</f>
        <v>7.6749999999999998</v>
      </c>
      <c r="S55" s="245">
        <f>2*R55-Q55</f>
        <v>7.6837499999999999</v>
      </c>
      <c r="T55" s="245">
        <f>AVERAGE(S55,U55)</f>
        <v>7.6968750000000004</v>
      </c>
      <c r="U55" s="277">
        <v>7.71</v>
      </c>
      <c r="V55" s="245">
        <f>2*U55-T55</f>
        <v>7.7231249999999996</v>
      </c>
      <c r="W55" s="245">
        <f>2*V55-U55</f>
        <v>7.7362499999999992</v>
      </c>
      <c r="X55" s="245">
        <f>2*W55-V55</f>
        <v>7.7493749999999988</v>
      </c>
      <c r="Y55" s="245">
        <f>AVERAGE(X55,Z55)</f>
        <v>7.7846874999999995</v>
      </c>
      <c r="Z55" s="245">
        <f>AVERAGE(U55,AE55)</f>
        <v>7.82</v>
      </c>
      <c r="AA55" s="245">
        <f>2*Z55-Y55</f>
        <v>7.855312500000001</v>
      </c>
      <c r="AB55" s="245">
        <f>AVERAGE(AA55,AC55)</f>
        <v>7.8739843750000009</v>
      </c>
      <c r="AC55" s="245">
        <f>AVERAGE(AA55,AE55)</f>
        <v>7.8926562499999999</v>
      </c>
      <c r="AD55" s="245">
        <f>AVERAGE(AC55,AE55)</f>
        <v>7.9113281249999998</v>
      </c>
      <c r="AE55" s="277">
        <v>7.93</v>
      </c>
      <c r="AF55" s="245">
        <f>2*AE55-AD55</f>
        <v>7.9486718749999996</v>
      </c>
      <c r="AG55" s="245">
        <f>AVERAGE(AF55,AH55)</f>
        <v>7.9802539062499989</v>
      </c>
      <c r="AH55" s="245">
        <f>AVERAGE(AF55,AJ55)</f>
        <v>8.011835937499999</v>
      </c>
      <c r="AI55" s="245">
        <f>AVERAGE(AH55,AJ55)</f>
        <v>8.0434179687499991</v>
      </c>
      <c r="AJ55" s="245">
        <f>AVERAGE(AE55,AO55)</f>
        <v>8.0749999999999993</v>
      </c>
      <c r="AK55" s="245">
        <f>2*AJ55-AI55</f>
        <v>8.1065820312499994</v>
      </c>
      <c r="AL55" s="245">
        <f>AVERAGE(AK55,AM55)</f>
        <v>8.1349365234374993</v>
      </c>
      <c r="AM55" s="245">
        <f>AVERAGE(AK55,AO55)</f>
        <v>8.1632910156249991</v>
      </c>
      <c r="AN55" s="245">
        <f>AVERAGE(AM55,AO55)</f>
        <v>8.191645507812499</v>
      </c>
      <c r="AO55" s="277">
        <v>8.2200000000000006</v>
      </c>
      <c r="AP55" s="277">
        <v>8.83</v>
      </c>
    </row>
    <row r="56" spans="1:42" x14ac:dyDescent="0.2">
      <c r="A56" s="253">
        <v>43054</v>
      </c>
      <c r="B56" s="277">
        <v>7.46</v>
      </c>
      <c r="C56" s="277">
        <v>7.46</v>
      </c>
      <c r="D56" s="277">
        <f>AVERAGE(C56,E56)</f>
        <v>7.4700000000000006</v>
      </c>
      <c r="E56" s="277">
        <v>7.48</v>
      </c>
      <c r="F56" s="277">
        <f>AVERAGE(G56,E56)</f>
        <v>7.4950000000000001</v>
      </c>
      <c r="G56" s="277">
        <v>7.51</v>
      </c>
      <c r="H56" s="277">
        <f>AVERAGE(I56,G56)</f>
        <v>7.74</v>
      </c>
      <c r="I56" s="277">
        <v>7.97</v>
      </c>
      <c r="J56" s="277">
        <f>AVERAGE(I56,K56)</f>
        <v>7.7750000000000004</v>
      </c>
      <c r="K56" s="277">
        <v>7.58</v>
      </c>
      <c r="L56" s="245">
        <f>AVERAGE(K56,M56)</f>
        <v>7.5949999999999998</v>
      </c>
      <c r="M56" s="245">
        <f>AVERAGE(K56,O56)</f>
        <v>7.6099999999999994</v>
      </c>
      <c r="N56" s="245">
        <f>AVERAGE(M56,O56)</f>
        <v>7.625</v>
      </c>
      <c r="O56" s="277">
        <v>7.64</v>
      </c>
      <c r="P56" s="245">
        <f>2*O56-N56</f>
        <v>7.6549999999999994</v>
      </c>
      <c r="Q56" s="245">
        <f>AVERAGE(P56,R56)</f>
        <v>7.67</v>
      </c>
      <c r="R56" s="245">
        <f>AVERAGE(O56,U56)</f>
        <v>7.6850000000000005</v>
      </c>
      <c r="S56" s="245">
        <f>2*R56-Q56</f>
        <v>7.7000000000000011</v>
      </c>
      <c r="T56" s="245">
        <f>AVERAGE(S56,U56)</f>
        <v>7.7150000000000007</v>
      </c>
      <c r="U56" s="277">
        <v>7.73</v>
      </c>
      <c r="V56" s="245">
        <f>2*U56-T56</f>
        <v>7.7450000000000001</v>
      </c>
      <c r="W56" s="245">
        <f>2*V56-U56</f>
        <v>7.76</v>
      </c>
      <c r="X56" s="245">
        <f>2*W56-V56</f>
        <v>7.7749999999999995</v>
      </c>
      <c r="Y56" s="245">
        <f>AVERAGE(X56,Z56)</f>
        <v>7.8125</v>
      </c>
      <c r="Z56" s="245">
        <f>AVERAGE(U56,AE56)</f>
        <v>7.85</v>
      </c>
      <c r="AA56" s="245">
        <f>2*Z56-Y56</f>
        <v>7.8874999999999993</v>
      </c>
      <c r="AB56" s="245">
        <f>AVERAGE(AA56,AC56)</f>
        <v>7.9081249999999992</v>
      </c>
      <c r="AC56" s="245">
        <f>AVERAGE(AA56,AE56)</f>
        <v>7.9287499999999991</v>
      </c>
      <c r="AD56" s="245">
        <f>AVERAGE(AC56,AE56)</f>
        <v>7.9493749999999999</v>
      </c>
      <c r="AE56" s="277">
        <v>7.97</v>
      </c>
      <c r="AF56" s="245">
        <f>2*AE56-AD56</f>
        <v>7.9906249999999996</v>
      </c>
      <c r="AG56" s="245">
        <f>AVERAGE(AF56,AH56)</f>
        <v>8.0229687500000004</v>
      </c>
      <c r="AH56" s="245">
        <f>AVERAGE(AF56,AJ56)</f>
        <v>8.0553124999999994</v>
      </c>
      <c r="AI56" s="245">
        <f>AVERAGE(AH56,AJ56)</f>
        <v>8.0876562499999984</v>
      </c>
      <c r="AJ56" s="245">
        <f>AVERAGE(AE56,AO56)</f>
        <v>8.1199999999999992</v>
      </c>
      <c r="AK56" s="245">
        <f>2*AJ56-AI56</f>
        <v>8.15234375</v>
      </c>
      <c r="AL56" s="245">
        <f>AVERAGE(AK56,AM56)</f>
        <v>8.181757812499999</v>
      </c>
      <c r="AM56" s="245">
        <f>AVERAGE(AK56,AO56)</f>
        <v>8.2111718749999998</v>
      </c>
      <c r="AN56" s="245">
        <f>AVERAGE(AM56,AO56)</f>
        <v>8.2405859375000006</v>
      </c>
      <c r="AO56" s="277">
        <v>8.27</v>
      </c>
      <c r="AP56" s="277">
        <v>8.89</v>
      </c>
    </row>
    <row r="57" spans="1:42" x14ac:dyDescent="0.2">
      <c r="A57" s="253">
        <v>43053</v>
      </c>
      <c r="B57" s="277">
        <v>7.43</v>
      </c>
      <c r="C57" s="277">
        <v>7.43</v>
      </c>
      <c r="D57" s="277">
        <f>AVERAGE(C57,E57)</f>
        <v>7.4499999999999993</v>
      </c>
      <c r="E57" s="277">
        <v>7.47</v>
      </c>
      <c r="F57" s="277">
        <f>AVERAGE(G57,E57)</f>
        <v>7.49</v>
      </c>
      <c r="G57" s="277">
        <v>7.51</v>
      </c>
      <c r="H57" s="277">
        <f>AVERAGE(I57,G57)</f>
        <v>7.76</v>
      </c>
      <c r="I57" s="277">
        <v>8.01</v>
      </c>
      <c r="J57" s="277">
        <f>AVERAGE(I57,K57)</f>
        <v>7.8100000000000005</v>
      </c>
      <c r="K57" s="277">
        <v>7.61</v>
      </c>
      <c r="L57" s="245">
        <f>AVERAGE(K57,M57)</f>
        <v>7.6274999999999995</v>
      </c>
      <c r="M57" s="245">
        <f>AVERAGE(K57,O57)</f>
        <v>7.6449999999999996</v>
      </c>
      <c r="N57" s="245">
        <f>AVERAGE(M57,O57)</f>
        <v>7.6624999999999996</v>
      </c>
      <c r="O57" s="277">
        <v>7.68</v>
      </c>
      <c r="P57" s="245">
        <f>2*O57-N57</f>
        <v>7.6974999999999998</v>
      </c>
      <c r="Q57" s="245">
        <f>AVERAGE(P57,R57)</f>
        <v>7.7112499999999997</v>
      </c>
      <c r="R57" s="245">
        <f>AVERAGE(O57,U57)</f>
        <v>7.7249999999999996</v>
      </c>
      <c r="S57" s="245">
        <f>2*R57-Q57</f>
        <v>7.7387499999999996</v>
      </c>
      <c r="T57" s="245">
        <f>AVERAGE(S57,U57)</f>
        <v>7.7543749999999996</v>
      </c>
      <c r="U57" s="277">
        <v>7.77</v>
      </c>
      <c r="V57" s="245">
        <f>2*U57-T57</f>
        <v>7.7856249999999996</v>
      </c>
      <c r="W57" s="245">
        <f>2*V57-U57</f>
        <v>7.8012499999999996</v>
      </c>
      <c r="X57" s="245">
        <f>2*W57-V57</f>
        <v>7.8168749999999996</v>
      </c>
      <c r="Y57" s="245">
        <f>AVERAGE(X57,Z57)</f>
        <v>7.8534375000000001</v>
      </c>
      <c r="Z57" s="245">
        <f>AVERAGE(U57,AE57)</f>
        <v>7.89</v>
      </c>
      <c r="AA57" s="245">
        <f>2*Z57-Y57</f>
        <v>7.9265624999999993</v>
      </c>
      <c r="AB57" s="245">
        <f>AVERAGE(AA57,AC57)</f>
        <v>7.9474218749999999</v>
      </c>
      <c r="AC57" s="245">
        <f>AVERAGE(AA57,AE57)</f>
        <v>7.9682812499999995</v>
      </c>
      <c r="AD57" s="245">
        <f>AVERAGE(AC57,AE57)</f>
        <v>7.9891406249999992</v>
      </c>
      <c r="AE57" s="277">
        <v>8.01</v>
      </c>
      <c r="AF57" s="245">
        <f>2*AE57-AD57</f>
        <v>8.0308593750000004</v>
      </c>
      <c r="AG57" s="245">
        <f>AVERAGE(AF57,AH57)</f>
        <v>8.0631445312499999</v>
      </c>
      <c r="AH57" s="245">
        <f>AVERAGE(AF57,AJ57)</f>
        <v>8.0954296875000011</v>
      </c>
      <c r="AI57" s="245">
        <f>AVERAGE(AH57,AJ57)</f>
        <v>8.1277148437500006</v>
      </c>
      <c r="AJ57" s="245">
        <f>AVERAGE(AE57,AO57)</f>
        <v>8.16</v>
      </c>
      <c r="AK57" s="245">
        <f>2*AJ57-AI57</f>
        <v>8.1922851562499996</v>
      </c>
      <c r="AL57" s="245">
        <f>AVERAGE(AK57,AM57)</f>
        <v>8.2217138671874999</v>
      </c>
      <c r="AM57" s="245">
        <f>AVERAGE(AK57,AO57)</f>
        <v>8.2511425781250001</v>
      </c>
      <c r="AN57" s="245">
        <f>AVERAGE(AM57,AO57)</f>
        <v>8.2805712890625003</v>
      </c>
      <c r="AO57" s="277">
        <v>8.31</v>
      </c>
      <c r="AP57" s="277">
        <v>8.9499999999999993</v>
      </c>
    </row>
    <row r="58" spans="1:42" x14ac:dyDescent="0.2">
      <c r="A58" s="253">
        <v>43052</v>
      </c>
      <c r="B58" s="277">
        <v>7.43</v>
      </c>
      <c r="C58" s="277">
        <v>7.43</v>
      </c>
      <c r="D58" s="277">
        <f>AVERAGE(C58,E58)</f>
        <v>7.4450000000000003</v>
      </c>
      <c r="E58" s="277">
        <v>7.46</v>
      </c>
      <c r="F58" s="277">
        <f>AVERAGE(G58,E58)</f>
        <v>7.48</v>
      </c>
      <c r="G58" s="277">
        <v>7.5</v>
      </c>
      <c r="H58" s="277">
        <f>AVERAGE(I58,G58)</f>
        <v>7.74</v>
      </c>
      <c r="I58" s="277">
        <v>7.98</v>
      </c>
      <c r="J58" s="277">
        <f>AVERAGE(I58,K58)</f>
        <v>7.78</v>
      </c>
      <c r="K58" s="277">
        <v>7.58</v>
      </c>
      <c r="L58" s="245">
        <f>AVERAGE(K58,M58)</f>
        <v>7.5949999999999998</v>
      </c>
      <c r="M58" s="245">
        <f>AVERAGE(K58,O58)</f>
        <v>7.6099999999999994</v>
      </c>
      <c r="N58" s="245">
        <f>AVERAGE(M58,O58)</f>
        <v>7.625</v>
      </c>
      <c r="O58" s="277">
        <v>7.64</v>
      </c>
      <c r="P58" s="245">
        <f>2*O58-N58</f>
        <v>7.6549999999999994</v>
      </c>
      <c r="Q58" s="245">
        <f>AVERAGE(P58,R58)</f>
        <v>7.6724999999999994</v>
      </c>
      <c r="R58" s="245">
        <f>AVERAGE(O58,U58)</f>
        <v>7.6899999999999995</v>
      </c>
      <c r="S58" s="245">
        <f>2*R58-Q58</f>
        <v>7.7074999999999996</v>
      </c>
      <c r="T58" s="245">
        <f>AVERAGE(S58,U58)</f>
        <v>7.7237499999999999</v>
      </c>
      <c r="U58" s="277">
        <v>7.74</v>
      </c>
      <c r="V58" s="245">
        <f>2*U58-T58</f>
        <v>7.7562500000000005</v>
      </c>
      <c r="W58" s="245">
        <f>2*V58-U58</f>
        <v>7.7725000000000009</v>
      </c>
      <c r="X58" s="245">
        <f>2*W58-V58</f>
        <v>7.7887500000000012</v>
      </c>
      <c r="Y58" s="245">
        <f>AVERAGE(X58,Z58)</f>
        <v>7.8243750000000007</v>
      </c>
      <c r="Z58" s="245">
        <f>AVERAGE(U58,AE58)</f>
        <v>7.86</v>
      </c>
      <c r="AA58" s="245">
        <f>2*Z58-Y58</f>
        <v>7.8956249999999999</v>
      </c>
      <c r="AB58" s="245">
        <f>AVERAGE(AA58,AC58)</f>
        <v>7.9167187499999994</v>
      </c>
      <c r="AC58" s="245">
        <f>AVERAGE(AA58,AE58)</f>
        <v>7.9378124999999997</v>
      </c>
      <c r="AD58" s="245">
        <f>AVERAGE(AC58,AE58)</f>
        <v>7.9589062500000001</v>
      </c>
      <c r="AE58" s="277">
        <v>7.98</v>
      </c>
      <c r="AF58" s="245">
        <f>2*AE58-AD58</f>
        <v>8.0010937500000008</v>
      </c>
      <c r="AG58" s="245">
        <f>AVERAGE(AF58,AH58)</f>
        <v>8.0345703125000014</v>
      </c>
      <c r="AH58" s="245">
        <f>AVERAGE(AF58,AJ58)</f>
        <v>8.0680468750000003</v>
      </c>
      <c r="AI58" s="245">
        <f>AVERAGE(AH58,AJ58)</f>
        <v>8.1015234374999991</v>
      </c>
      <c r="AJ58" s="245">
        <f>AVERAGE(AE58,AO58)</f>
        <v>8.1349999999999998</v>
      </c>
      <c r="AK58" s="245">
        <f>2*AJ58-AI58</f>
        <v>8.1684765625000004</v>
      </c>
      <c r="AL58" s="245">
        <f>AVERAGE(AK58,AM58)</f>
        <v>8.198857421875001</v>
      </c>
      <c r="AM58" s="245">
        <f>AVERAGE(AK58,AO58)</f>
        <v>8.2292382812499998</v>
      </c>
      <c r="AN58" s="245">
        <f>AVERAGE(AM58,AO58)</f>
        <v>8.2596191406249986</v>
      </c>
      <c r="AO58" s="277">
        <v>8.2899999999999991</v>
      </c>
      <c r="AP58" s="277">
        <v>8.94</v>
      </c>
    </row>
    <row r="59" spans="1:42" x14ac:dyDescent="0.2">
      <c r="A59" s="253">
        <v>43049</v>
      </c>
      <c r="B59" s="277">
        <v>7.49</v>
      </c>
      <c r="C59" s="277">
        <v>7.47</v>
      </c>
      <c r="D59" s="277">
        <f>AVERAGE(C59,E59)</f>
        <v>7.47</v>
      </c>
      <c r="E59" s="277">
        <v>7.47</v>
      </c>
      <c r="F59" s="277">
        <f>AVERAGE(G59,E59)</f>
        <v>7.48</v>
      </c>
      <c r="G59" s="277">
        <v>7.49</v>
      </c>
      <c r="H59" s="277">
        <f>AVERAGE(I59,G59)</f>
        <v>7.7050000000000001</v>
      </c>
      <c r="I59" s="277">
        <v>7.92</v>
      </c>
      <c r="J59" s="277">
        <f>AVERAGE(I59,K59)</f>
        <v>7.7349999999999994</v>
      </c>
      <c r="K59" s="277">
        <v>7.55</v>
      </c>
      <c r="L59" s="245">
        <f>AVERAGE(K59,M59)</f>
        <v>7.5625</v>
      </c>
      <c r="M59" s="245">
        <f>AVERAGE(K59,O59)</f>
        <v>7.5749999999999993</v>
      </c>
      <c r="N59" s="245">
        <f>AVERAGE(M59,O59)</f>
        <v>7.5874999999999995</v>
      </c>
      <c r="O59" s="277">
        <v>7.6</v>
      </c>
      <c r="P59" s="245">
        <f>2*O59-N59</f>
        <v>7.6124999999999998</v>
      </c>
      <c r="Q59" s="245">
        <f>AVERAGE(P59,R59)</f>
        <v>7.6287500000000001</v>
      </c>
      <c r="R59" s="245">
        <f>AVERAGE(O59,U59)</f>
        <v>7.6449999999999996</v>
      </c>
      <c r="S59" s="245">
        <f>2*R59-Q59</f>
        <v>7.661249999999999</v>
      </c>
      <c r="T59" s="245">
        <f>AVERAGE(S59,U59)</f>
        <v>7.6756250000000001</v>
      </c>
      <c r="U59" s="277">
        <v>7.69</v>
      </c>
      <c r="V59" s="245">
        <f>2*U59-T59</f>
        <v>7.7043750000000006</v>
      </c>
      <c r="W59" s="245">
        <f>2*V59-U59</f>
        <v>7.7187500000000009</v>
      </c>
      <c r="X59" s="245">
        <f>2*W59-V59</f>
        <v>7.7331250000000011</v>
      </c>
      <c r="Y59" s="245">
        <f>AVERAGE(X59,Z59)</f>
        <v>7.7690625000000004</v>
      </c>
      <c r="Z59" s="245">
        <f>AVERAGE(U59,AE59)</f>
        <v>7.8049999999999997</v>
      </c>
      <c r="AA59" s="245">
        <f>2*Z59-Y59</f>
        <v>7.840937499999999</v>
      </c>
      <c r="AB59" s="245">
        <f>AVERAGE(AA59,AC59)</f>
        <v>7.8607031249999988</v>
      </c>
      <c r="AC59" s="245">
        <f>AVERAGE(AA59,AE59)</f>
        <v>7.8804687499999995</v>
      </c>
      <c r="AD59" s="245">
        <f>AVERAGE(AC59,AE59)</f>
        <v>7.9002343750000001</v>
      </c>
      <c r="AE59" s="277">
        <v>7.92</v>
      </c>
      <c r="AF59" s="245">
        <f>2*AE59-AD59</f>
        <v>7.9397656249999997</v>
      </c>
      <c r="AG59" s="245">
        <f>AVERAGE(AF59,AH59)</f>
        <v>7.9735742187499996</v>
      </c>
      <c r="AH59" s="245">
        <f>AVERAGE(AF59,AJ59)</f>
        <v>8.0073828124999995</v>
      </c>
      <c r="AI59" s="245">
        <f>AVERAGE(AH59,AJ59)</f>
        <v>8.0411914062500003</v>
      </c>
      <c r="AJ59" s="245">
        <f>AVERAGE(AE59,AO59)</f>
        <v>8.0749999999999993</v>
      </c>
      <c r="AK59" s="245">
        <f>2*AJ59-AI59</f>
        <v>8.1088085937499983</v>
      </c>
      <c r="AL59" s="245">
        <f>AVERAGE(AK59,AM59)</f>
        <v>8.1391064453124997</v>
      </c>
      <c r="AM59" s="245">
        <f>AVERAGE(AK59,AO59)</f>
        <v>8.1694042968749994</v>
      </c>
      <c r="AN59" s="245">
        <f>AVERAGE(AM59,AO59)</f>
        <v>8.199702148437499</v>
      </c>
      <c r="AO59" s="277">
        <v>8.23</v>
      </c>
      <c r="AP59" s="277">
        <v>8.8699999999999992</v>
      </c>
    </row>
    <row r="60" spans="1:42" x14ac:dyDescent="0.2">
      <c r="A60" s="253">
        <v>43048</v>
      </c>
      <c r="B60" s="277">
        <v>7.47</v>
      </c>
      <c r="C60" s="277">
        <v>7.44</v>
      </c>
      <c r="D60" s="277">
        <f>AVERAGE(C60,E60)</f>
        <v>7.4350000000000005</v>
      </c>
      <c r="E60" s="277">
        <v>7.43</v>
      </c>
      <c r="F60" s="277">
        <f>AVERAGE(G60,E60)</f>
        <v>7.4450000000000003</v>
      </c>
      <c r="G60" s="277">
        <v>7.46</v>
      </c>
      <c r="H60" s="277">
        <f>AVERAGE(I60,G60)</f>
        <v>7.6899999999999995</v>
      </c>
      <c r="I60" s="277">
        <v>7.92</v>
      </c>
      <c r="J60" s="277">
        <f>AVERAGE(I60,K60)</f>
        <v>7.73</v>
      </c>
      <c r="K60" s="277">
        <v>7.54</v>
      </c>
      <c r="L60" s="245">
        <f>AVERAGE(K60,M60)</f>
        <v>7.5549999999999997</v>
      </c>
      <c r="M60" s="245">
        <f>AVERAGE(K60,O60)</f>
        <v>7.57</v>
      </c>
      <c r="N60" s="245">
        <f>AVERAGE(M60,O60)</f>
        <v>7.585</v>
      </c>
      <c r="O60" s="277">
        <v>7.6</v>
      </c>
      <c r="P60" s="245">
        <f>2*O60-N60</f>
        <v>7.6149999999999993</v>
      </c>
      <c r="Q60" s="245">
        <f>AVERAGE(P60,R60)</f>
        <v>7.6274999999999995</v>
      </c>
      <c r="R60" s="245">
        <f>AVERAGE(O60,U60)</f>
        <v>7.64</v>
      </c>
      <c r="S60" s="245">
        <f>2*R60-Q60</f>
        <v>7.6524999999999999</v>
      </c>
      <c r="T60" s="245">
        <f>AVERAGE(S60,U60)</f>
        <v>7.6662499999999998</v>
      </c>
      <c r="U60" s="277">
        <v>7.68</v>
      </c>
      <c r="V60" s="245">
        <f>2*U60-T60</f>
        <v>7.6937499999999996</v>
      </c>
      <c r="W60" s="245">
        <f>2*V60-U60</f>
        <v>7.7074999999999996</v>
      </c>
      <c r="X60" s="245">
        <f>2*W60-V60</f>
        <v>7.7212499999999995</v>
      </c>
      <c r="Y60" s="245">
        <f>AVERAGE(X60,Z60)</f>
        <v>7.7606249999999992</v>
      </c>
      <c r="Z60" s="245">
        <f>AVERAGE(U60,AE60)</f>
        <v>7.8</v>
      </c>
      <c r="AA60" s="245">
        <f>2*Z60-Y60</f>
        <v>7.8393750000000004</v>
      </c>
      <c r="AB60" s="245">
        <f>AVERAGE(AA60,AC60)</f>
        <v>7.8595312499999999</v>
      </c>
      <c r="AC60" s="245">
        <f>AVERAGE(AA60,AE60)</f>
        <v>7.8796875000000002</v>
      </c>
      <c r="AD60" s="245">
        <f>AVERAGE(AC60,AE60)</f>
        <v>7.8998437500000005</v>
      </c>
      <c r="AE60" s="277">
        <v>7.92</v>
      </c>
      <c r="AF60" s="245">
        <f>2*AE60-AD60</f>
        <v>7.9401562499999994</v>
      </c>
      <c r="AG60" s="245">
        <f>AVERAGE(AF60,AH60)</f>
        <v>7.9738671874999989</v>
      </c>
      <c r="AH60" s="245">
        <f>AVERAGE(AF60,AJ60)</f>
        <v>8.0075781249999984</v>
      </c>
      <c r="AI60" s="245">
        <f>AVERAGE(AH60,AJ60)</f>
        <v>8.0412890624999989</v>
      </c>
      <c r="AJ60" s="245">
        <f>AVERAGE(AE60,AO60)</f>
        <v>8.0749999999999993</v>
      </c>
      <c r="AK60" s="245">
        <f>2*AJ60-AI60</f>
        <v>8.1087109374999997</v>
      </c>
      <c r="AL60" s="245">
        <f>AVERAGE(AK60,AM60)</f>
        <v>8.139033203124999</v>
      </c>
      <c r="AM60" s="245">
        <f>AVERAGE(AK60,AO60)</f>
        <v>8.1693554687500001</v>
      </c>
      <c r="AN60" s="245">
        <f>AVERAGE(AM60,AO60)</f>
        <v>8.1996777343750011</v>
      </c>
      <c r="AO60" s="277">
        <v>8.23</v>
      </c>
      <c r="AP60" s="277">
        <v>8.89</v>
      </c>
    </row>
    <row r="61" spans="1:42" x14ac:dyDescent="0.2">
      <c r="A61" s="253">
        <v>43047</v>
      </c>
      <c r="B61" s="277">
        <v>7.56</v>
      </c>
      <c r="C61" s="277">
        <v>7.51</v>
      </c>
      <c r="D61" s="277">
        <f>AVERAGE(C61,E61)</f>
        <v>7.49</v>
      </c>
      <c r="E61" s="277">
        <v>7.47</v>
      </c>
      <c r="F61" s="277">
        <f>AVERAGE(G61,E61)</f>
        <v>7.48</v>
      </c>
      <c r="G61" s="277">
        <v>7.49</v>
      </c>
      <c r="H61" s="277">
        <f>AVERAGE(I61,G61)</f>
        <v>7.6950000000000003</v>
      </c>
      <c r="I61" s="277">
        <v>7.9</v>
      </c>
      <c r="J61" s="277">
        <f>AVERAGE(I61,K61)</f>
        <v>7.7249999999999996</v>
      </c>
      <c r="K61" s="277">
        <v>7.55</v>
      </c>
      <c r="L61" s="245">
        <f>AVERAGE(K61,M61)</f>
        <v>7.5625</v>
      </c>
      <c r="M61" s="245">
        <f>AVERAGE(K61,O61)</f>
        <v>7.5749999999999993</v>
      </c>
      <c r="N61" s="245">
        <f>AVERAGE(M61,O61)</f>
        <v>7.5874999999999995</v>
      </c>
      <c r="O61" s="277">
        <v>7.6</v>
      </c>
      <c r="P61" s="245">
        <f>2*O61-N61</f>
        <v>7.6124999999999998</v>
      </c>
      <c r="Q61" s="245">
        <f>AVERAGE(P61,R61)</f>
        <v>7.6237499999999994</v>
      </c>
      <c r="R61" s="245">
        <f>AVERAGE(O61,U61)</f>
        <v>7.6349999999999998</v>
      </c>
      <c r="S61" s="245">
        <f>2*R61-Q61</f>
        <v>7.6462500000000002</v>
      </c>
      <c r="T61" s="245">
        <f>AVERAGE(S61,U61)</f>
        <v>7.6581250000000001</v>
      </c>
      <c r="U61" s="277">
        <v>7.67</v>
      </c>
      <c r="V61" s="245">
        <f>2*U61-T61</f>
        <v>7.6818749999999998</v>
      </c>
      <c r="W61" s="245">
        <f>2*V61-U61</f>
        <v>7.6937499999999996</v>
      </c>
      <c r="X61" s="245">
        <f>2*W61-V61</f>
        <v>7.7056249999999995</v>
      </c>
      <c r="Y61" s="245">
        <f>AVERAGE(X61,Z61)</f>
        <v>7.7453124999999998</v>
      </c>
      <c r="Z61" s="245">
        <f>AVERAGE(U61,AE61)</f>
        <v>7.7850000000000001</v>
      </c>
      <c r="AA61" s="245">
        <f>2*Z61-Y61</f>
        <v>7.8246875000000005</v>
      </c>
      <c r="AB61" s="245">
        <f>AVERAGE(AA61,AC61)</f>
        <v>7.8435156250000002</v>
      </c>
      <c r="AC61" s="245">
        <f>AVERAGE(AA61,AE61)</f>
        <v>7.8623437500000009</v>
      </c>
      <c r="AD61" s="245">
        <f>AVERAGE(AC61,AE61)</f>
        <v>7.8811718750000006</v>
      </c>
      <c r="AE61" s="277">
        <v>7.9</v>
      </c>
      <c r="AF61" s="245">
        <f>2*AE61-AD61</f>
        <v>7.9188281250000001</v>
      </c>
      <c r="AG61" s="245">
        <f>AVERAGE(AF61,AH61)</f>
        <v>7.9553710937500011</v>
      </c>
      <c r="AH61" s="245">
        <f>AVERAGE(AF61,AJ61)</f>
        <v>7.9919140625000011</v>
      </c>
      <c r="AI61" s="245">
        <f>AVERAGE(AH61,AJ61)</f>
        <v>8.0284570312500012</v>
      </c>
      <c r="AJ61" s="245">
        <f>AVERAGE(AE61,AO61)</f>
        <v>8.0650000000000013</v>
      </c>
      <c r="AK61" s="245">
        <f>2*AJ61-AI61</f>
        <v>8.1015429687500014</v>
      </c>
      <c r="AL61" s="245">
        <f>AVERAGE(AK61,AM61)</f>
        <v>8.1336572265625016</v>
      </c>
      <c r="AM61" s="245">
        <f>AVERAGE(AK61,AO61)</f>
        <v>8.165771484375</v>
      </c>
      <c r="AN61" s="245">
        <f>AVERAGE(AM61,AO61)</f>
        <v>8.1978857421875002</v>
      </c>
      <c r="AO61" s="277">
        <v>8.23</v>
      </c>
      <c r="AP61" s="277">
        <v>8.93</v>
      </c>
    </row>
    <row r="62" spans="1:42" x14ac:dyDescent="0.2">
      <c r="A62" s="253">
        <v>43046</v>
      </c>
      <c r="B62" s="277">
        <v>7.49</v>
      </c>
      <c r="C62" s="277">
        <v>7.44</v>
      </c>
      <c r="D62" s="277">
        <f>AVERAGE(C62,E62)</f>
        <v>7.44</v>
      </c>
      <c r="E62" s="277">
        <v>7.44</v>
      </c>
      <c r="F62" s="277">
        <f>AVERAGE(G62,E62)</f>
        <v>7.45</v>
      </c>
      <c r="G62" s="277">
        <v>7.46</v>
      </c>
      <c r="H62" s="277">
        <f>AVERAGE(I62,G62)</f>
        <v>7.68</v>
      </c>
      <c r="I62" s="277">
        <v>7.9</v>
      </c>
      <c r="J62" s="277">
        <f>AVERAGE(I62,K62)</f>
        <v>7.7</v>
      </c>
      <c r="K62" s="277">
        <v>7.5</v>
      </c>
      <c r="L62" s="245">
        <f>AVERAGE(K62,M62)</f>
        <v>7.5125000000000002</v>
      </c>
      <c r="M62" s="245">
        <f>AVERAGE(K62,O62)</f>
        <v>7.5250000000000004</v>
      </c>
      <c r="N62" s="245">
        <f>AVERAGE(M62,O62)</f>
        <v>7.5374999999999996</v>
      </c>
      <c r="O62" s="277">
        <v>7.55</v>
      </c>
      <c r="P62" s="245">
        <f>2*O62-N62</f>
        <v>7.5625</v>
      </c>
      <c r="Q62" s="245">
        <f>AVERAGE(P62,R62)</f>
        <v>7.5762499999999999</v>
      </c>
      <c r="R62" s="245">
        <f>AVERAGE(O62,U62)</f>
        <v>7.59</v>
      </c>
      <c r="S62" s="245">
        <f>2*R62-Q62</f>
        <v>7.6037499999999998</v>
      </c>
      <c r="T62" s="245">
        <f>AVERAGE(S62,U62)</f>
        <v>7.6168750000000003</v>
      </c>
      <c r="U62" s="277">
        <v>7.63</v>
      </c>
      <c r="V62" s="245">
        <f>2*U62-T62</f>
        <v>7.6431249999999995</v>
      </c>
      <c r="W62" s="245">
        <f>2*V62-U62</f>
        <v>7.6562499999999991</v>
      </c>
      <c r="X62" s="245">
        <f>2*W62-V62</f>
        <v>7.6693749999999987</v>
      </c>
      <c r="Y62" s="245">
        <f>AVERAGE(X62,Z62)</f>
        <v>7.7171874999999996</v>
      </c>
      <c r="Z62" s="245">
        <f>AVERAGE(U62,AE62)</f>
        <v>7.7650000000000006</v>
      </c>
      <c r="AA62" s="245">
        <f>2*Z62-Y62</f>
        <v>7.8128125000000015</v>
      </c>
      <c r="AB62" s="245">
        <f>AVERAGE(AA62,AC62)</f>
        <v>7.8346093750000012</v>
      </c>
      <c r="AC62" s="245">
        <f>AVERAGE(AA62,AE62)</f>
        <v>7.8564062500000009</v>
      </c>
      <c r="AD62" s="245">
        <f>AVERAGE(AC62,AE62)</f>
        <v>7.8782031250000006</v>
      </c>
      <c r="AE62" s="277">
        <v>7.9</v>
      </c>
      <c r="AF62" s="245">
        <f>2*AE62-AD62</f>
        <v>7.9217968750000001</v>
      </c>
      <c r="AG62" s="245">
        <f>AVERAGE(AF62,AH62)</f>
        <v>7.9588476562500006</v>
      </c>
      <c r="AH62" s="245">
        <f>AVERAGE(AF62,AJ62)</f>
        <v>7.9958984375000002</v>
      </c>
      <c r="AI62" s="245">
        <f>AVERAGE(AH62,AJ62)</f>
        <v>8.0329492187499998</v>
      </c>
      <c r="AJ62" s="245">
        <f>AVERAGE(AE62,AO62)</f>
        <v>8.07</v>
      </c>
      <c r="AK62" s="245">
        <f>2*AJ62-AI62</f>
        <v>8.1070507812500008</v>
      </c>
      <c r="AL62" s="245">
        <f>AVERAGE(AK62,AM62)</f>
        <v>8.1402880859375006</v>
      </c>
      <c r="AM62" s="245">
        <f>AVERAGE(AK62,AO62)</f>
        <v>8.1735253906250005</v>
      </c>
      <c r="AN62" s="245">
        <f>AVERAGE(AM62,AO62)</f>
        <v>8.2067626953125004</v>
      </c>
      <c r="AO62" s="277">
        <v>8.24</v>
      </c>
      <c r="AP62" s="277">
        <v>8.9600000000000009</v>
      </c>
    </row>
    <row r="63" spans="1:42" x14ac:dyDescent="0.2">
      <c r="A63" s="253">
        <v>43042</v>
      </c>
      <c r="B63" s="277">
        <v>7.52</v>
      </c>
      <c r="C63" s="277">
        <v>7.45</v>
      </c>
      <c r="D63" s="277">
        <f>AVERAGE(C63,E63)</f>
        <v>7.4450000000000003</v>
      </c>
      <c r="E63" s="277">
        <v>7.44</v>
      </c>
      <c r="F63" s="277">
        <f>AVERAGE(G63,E63)</f>
        <v>7.45</v>
      </c>
      <c r="G63" s="277">
        <v>7.46</v>
      </c>
      <c r="H63" s="277">
        <f>AVERAGE(I63,G63)</f>
        <v>7.7</v>
      </c>
      <c r="I63" s="277">
        <v>7.94</v>
      </c>
      <c r="J63" s="277">
        <f>AVERAGE(I63,K63)</f>
        <v>7.7200000000000006</v>
      </c>
      <c r="K63" s="277">
        <v>7.5</v>
      </c>
      <c r="L63" s="245">
        <f>AVERAGE(K63,M63)</f>
        <v>7.5125000000000002</v>
      </c>
      <c r="M63" s="245">
        <f>AVERAGE(K63,O63)</f>
        <v>7.5250000000000004</v>
      </c>
      <c r="N63" s="245">
        <f>AVERAGE(M63,O63)</f>
        <v>7.5374999999999996</v>
      </c>
      <c r="O63" s="277">
        <v>7.55</v>
      </c>
      <c r="P63" s="245">
        <f>2*O63-N63</f>
        <v>7.5625</v>
      </c>
      <c r="Q63" s="245">
        <f>AVERAGE(P63,R63)</f>
        <v>7.5812499999999998</v>
      </c>
      <c r="R63" s="245">
        <f>AVERAGE(O63,U63)</f>
        <v>7.6</v>
      </c>
      <c r="S63" s="245">
        <f>2*R63-Q63</f>
        <v>7.6187499999999995</v>
      </c>
      <c r="T63" s="245">
        <f>AVERAGE(S63,U63)</f>
        <v>7.6343750000000004</v>
      </c>
      <c r="U63" s="277">
        <v>7.65</v>
      </c>
      <c r="V63" s="245">
        <f>2*U63-T63</f>
        <v>7.6656250000000004</v>
      </c>
      <c r="W63" s="245">
        <f>2*V63-U63</f>
        <v>7.6812500000000004</v>
      </c>
      <c r="X63" s="245">
        <f>2*W63-V63</f>
        <v>7.6968750000000004</v>
      </c>
      <c r="Y63" s="245">
        <f>AVERAGE(X63,Z63)</f>
        <v>7.7459375000000001</v>
      </c>
      <c r="Z63" s="245">
        <f>AVERAGE(U63,AE63)</f>
        <v>7.7949999999999999</v>
      </c>
      <c r="AA63" s="245">
        <f>2*Z63-Y63</f>
        <v>7.8440624999999997</v>
      </c>
      <c r="AB63" s="245">
        <f>AVERAGE(AA63,AC63)</f>
        <v>7.8680468750000001</v>
      </c>
      <c r="AC63" s="245">
        <f>AVERAGE(AA63,AE63)</f>
        <v>7.8920312500000005</v>
      </c>
      <c r="AD63" s="245">
        <f>AVERAGE(AC63,AE63)</f>
        <v>7.916015625</v>
      </c>
      <c r="AE63" s="277">
        <v>7.94</v>
      </c>
      <c r="AF63" s="245">
        <f>2*AE63-AD63</f>
        <v>7.9639843750000008</v>
      </c>
      <c r="AG63" s="245">
        <f>AVERAGE(AF63,AH63)</f>
        <v>8.00048828125</v>
      </c>
      <c r="AH63" s="245">
        <f>AVERAGE(AF63,AJ63)</f>
        <v>8.036992187500001</v>
      </c>
      <c r="AI63" s="245">
        <f>AVERAGE(AH63,AJ63)</f>
        <v>8.0734960937500002</v>
      </c>
      <c r="AJ63" s="245">
        <f>AVERAGE(AE63,AO63)</f>
        <v>8.11</v>
      </c>
      <c r="AK63" s="245">
        <f>2*AJ63-AI63</f>
        <v>8.1465039062499986</v>
      </c>
      <c r="AL63" s="245">
        <f>AVERAGE(AK63,AM63)</f>
        <v>8.1798779296874997</v>
      </c>
      <c r="AM63" s="245">
        <f>AVERAGE(AK63,AO63)</f>
        <v>8.213251953124999</v>
      </c>
      <c r="AN63" s="245">
        <f>AVERAGE(AM63,AO63)</f>
        <v>8.2466259765624983</v>
      </c>
      <c r="AO63" s="277">
        <v>8.2799999999999994</v>
      </c>
      <c r="AP63" s="277">
        <v>9</v>
      </c>
    </row>
    <row r="64" spans="1:42" x14ac:dyDescent="0.2">
      <c r="A64" s="253">
        <v>43041</v>
      </c>
      <c r="B64" s="277">
        <v>7.57</v>
      </c>
      <c r="C64" s="277">
        <v>7.49</v>
      </c>
      <c r="D64" s="277">
        <f>AVERAGE(C64,E64)</f>
        <v>7.4700000000000006</v>
      </c>
      <c r="E64" s="277">
        <v>7.45</v>
      </c>
      <c r="F64" s="277">
        <f>AVERAGE(G64,E64)</f>
        <v>7.45</v>
      </c>
      <c r="G64" s="277">
        <v>7.45</v>
      </c>
      <c r="H64" s="277">
        <f>AVERAGE(I64,G64)</f>
        <v>7.67</v>
      </c>
      <c r="I64" s="277">
        <v>7.89</v>
      </c>
      <c r="J64" s="277">
        <f>AVERAGE(I64,K64)</f>
        <v>7.68</v>
      </c>
      <c r="K64" s="277">
        <v>7.47</v>
      </c>
      <c r="L64" s="245">
        <f>AVERAGE(K64,M64)</f>
        <v>7.48</v>
      </c>
      <c r="M64" s="245">
        <f>AVERAGE(K64,O64)</f>
        <v>7.49</v>
      </c>
      <c r="N64" s="245">
        <f>AVERAGE(M64,O64)</f>
        <v>7.5</v>
      </c>
      <c r="O64" s="277">
        <v>7.51</v>
      </c>
      <c r="P64" s="245">
        <f>2*O64-N64</f>
        <v>7.52</v>
      </c>
      <c r="Q64" s="245">
        <f>AVERAGE(P64,R64)</f>
        <v>7.54</v>
      </c>
      <c r="R64" s="245">
        <f>AVERAGE(O64,U64)</f>
        <v>7.5600000000000005</v>
      </c>
      <c r="S64" s="245">
        <f>2*R64-Q64</f>
        <v>7.580000000000001</v>
      </c>
      <c r="T64" s="245">
        <f>AVERAGE(S64,U64)</f>
        <v>7.5950000000000006</v>
      </c>
      <c r="U64" s="277">
        <v>7.61</v>
      </c>
      <c r="V64" s="245">
        <f>2*U64-T64</f>
        <v>7.625</v>
      </c>
      <c r="W64" s="245">
        <f>2*V64-U64</f>
        <v>7.64</v>
      </c>
      <c r="X64" s="245">
        <f>2*W64-V64</f>
        <v>7.6549999999999994</v>
      </c>
      <c r="Y64" s="245">
        <f>AVERAGE(X64,Z64)</f>
        <v>7.7024999999999997</v>
      </c>
      <c r="Z64" s="245">
        <f>AVERAGE(U64,AE64)</f>
        <v>7.75</v>
      </c>
      <c r="AA64" s="245">
        <f>2*Z64-Y64</f>
        <v>7.7975000000000003</v>
      </c>
      <c r="AB64" s="245">
        <f>AVERAGE(AA64,AC64)</f>
        <v>7.8206249999999997</v>
      </c>
      <c r="AC64" s="245">
        <f>AVERAGE(AA64,AE64)</f>
        <v>7.84375</v>
      </c>
      <c r="AD64" s="245">
        <f>AVERAGE(AC64,AE64)</f>
        <v>7.8668750000000003</v>
      </c>
      <c r="AE64" s="277">
        <v>7.89</v>
      </c>
      <c r="AF64" s="245">
        <f>2*AE64-AD64</f>
        <v>7.9131249999999991</v>
      </c>
      <c r="AG64" s="245">
        <f>AVERAGE(AF64,AH64)</f>
        <v>7.9498437499999994</v>
      </c>
      <c r="AH64" s="245">
        <f>AVERAGE(AF64,AJ64)</f>
        <v>7.9865624999999998</v>
      </c>
      <c r="AI64" s="245">
        <f>AVERAGE(AH64,AJ64)</f>
        <v>8.0232812500000001</v>
      </c>
      <c r="AJ64" s="245">
        <f>AVERAGE(AE64,AO64)</f>
        <v>8.06</v>
      </c>
      <c r="AK64" s="245">
        <f>2*AJ64-AI64</f>
        <v>8.0967187500000009</v>
      </c>
      <c r="AL64" s="245">
        <f>AVERAGE(AK64,AM64)</f>
        <v>8.1300390624999999</v>
      </c>
      <c r="AM64" s="245">
        <f>AVERAGE(AK64,AO64)</f>
        <v>8.1633593750000006</v>
      </c>
      <c r="AN64" s="245">
        <f>AVERAGE(AM64,AO64)</f>
        <v>8.1966796875000014</v>
      </c>
      <c r="AO64" s="277">
        <v>8.23</v>
      </c>
      <c r="AP64" s="277">
        <v>8.94</v>
      </c>
    </row>
    <row r="65" spans="1:42" x14ac:dyDescent="0.2">
      <c r="A65" s="253">
        <v>43040</v>
      </c>
      <c r="B65" s="277">
        <v>7.53</v>
      </c>
      <c r="C65" s="277">
        <v>7.48</v>
      </c>
      <c r="D65" s="277">
        <f>AVERAGE(C65,E65)</f>
        <v>7.4649999999999999</v>
      </c>
      <c r="E65" s="277">
        <v>7.45</v>
      </c>
      <c r="F65" s="277">
        <f>AVERAGE(G65,E65)</f>
        <v>7.45</v>
      </c>
      <c r="G65" s="277">
        <v>7.45</v>
      </c>
      <c r="H65" s="277">
        <f>AVERAGE(I65,G65)</f>
        <v>7.66</v>
      </c>
      <c r="I65" s="277">
        <v>7.87</v>
      </c>
      <c r="J65" s="277">
        <f>AVERAGE(I65,K65)</f>
        <v>7.68</v>
      </c>
      <c r="K65" s="277">
        <v>7.49</v>
      </c>
      <c r="L65" s="245">
        <f>AVERAGE(K65,M65)</f>
        <v>7.5</v>
      </c>
      <c r="M65" s="245">
        <f>AVERAGE(K65,O65)</f>
        <v>7.51</v>
      </c>
      <c r="N65" s="245">
        <f>AVERAGE(M65,O65)</f>
        <v>7.52</v>
      </c>
      <c r="O65" s="277">
        <v>7.53</v>
      </c>
      <c r="P65" s="245">
        <f>2*O65-N65</f>
        <v>7.5400000000000009</v>
      </c>
      <c r="Q65" s="245">
        <f>AVERAGE(P65,R65)</f>
        <v>7.557500000000001</v>
      </c>
      <c r="R65" s="245">
        <f>AVERAGE(O65,U65)</f>
        <v>7.5750000000000002</v>
      </c>
      <c r="S65" s="245">
        <f>2*R65-Q65</f>
        <v>7.5924999999999994</v>
      </c>
      <c r="T65" s="245">
        <f>AVERAGE(S65,U65)</f>
        <v>7.6062499999999993</v>
      </c>
      <c r="U65" s="277">
        <v>7.62</v>
      </c>
      <c r="V65" s="245">
        <f>2*U65-T65</f>
        <v>7.6337500000000009</v>
      </c>
      <c r="W65" s="245">
        <f>2*V65-U65</f>
        <v>7.6475000000000017</v>
      </c>
      <c r="X65" s="245">
        <f>2*W65-V65</f>
        <v>7.6612500000000026</v>
      </c>
      <c r="Y65" s="245">
        <f>AVERAGE(X65,Z65)</f>
        <v>7.7031250000000018</v>
      </c>
      <c r="Z65" s="245">
        <f>AVERAGE(U65,AE65)</f>
        <v>7.7450000000000001</v>
      </c>
      <c r="AA65" s="245">
        <f>2*Z65-Y65</f>
        <v>7.7868749999999984</v>
      </c>
      <c r="AB65" s="245">
        <f>AVERAGE(AA65,AC65)</f>
        <v>7.8076562499999991</v>
      </c>
      <c r="AC65" s="245">
        <f>AVERAGE(AA65,AE65)</f>
        <v>7.8284374999999997</v>
      </c>
      <c r="AD65" s="245">
        <f>AVERAGE(AC65,AE65)</f>
        <v>7.8492187500000004</v>
      </c>
      <c r="AE65" s="277">
        <v>7.87</v>
      </c>
      <c r="AF65" s="245">
        <f>2*AE65-AD65</f>
        <v>7.8907812499999999</v>
      </c>
      <c r="AG65" s="245">
        <f>AVERAGE(AF65,AH65)</f>
        <v>7.9268359374999999</v>
      </c>
      <c r="AH65" s="245">
        <f>AVERAGE(AF65,AJ65)</f>
        <v>7.962890625</v>
      </c>
      <c r="AI65" s="245">
        <f>AVERAGE(AH65,AJ65)</f>
        <v>7.9989453125000001</v>
      </c>
      <c r="AJ65" s="245">
        <f>AVERAGE(AE65,AO65)</f>
        <v>8.0350000000000001</v>
      </c>
      <c r="AK65" s="245">
        <f>2*AJ65-AI65</f>
        <v>8.0710546875000002</v>
      </c>
      <c r="AL65" s="245">
        <f>AVERAGE(AK65,AM65)</f>
        <v>8.1032910156250004</v>
      </c>
      <c r="AM65" s="245">
        <f>AVERAGE(AK65,AO65)</f>
        <v>8.1355273437499989</v>
      </c>
      <c r="AN65" s="245">
        <f>AVERAGE(AM65,AO65)</f>
        <v>8.1677636718749991</v>
      </c>
      <c r="AO65" s="277">
        <v>8.1999999999999993</v>
      </c>
      <c r="AP65" s="277">
        <v>8.9</v>
      </c>
    </row>
    <row r="66" spans="1:42" x14ac:dyDescent="0.2">
      <c r="A66" s="253">
        <v>43039</v>
      </c>
      <c r="B66" s="277">
        <v>7.6</v>
      </c>
      <c r="C66" s="277">
        <v>7.54</v>
      </c>
      <c r="D66" s="277">
        <f>AVERAGE(C66,E66)</f>
        <v>7.5150000000000006</v>
      </c>
      <c r="E66" s="277">
        <v>7.49</v>
      </c>
      <c r="F66" s="277">
        <f>AVERAGE(G66,E66)</f>
        <v>7.4850000000000003</v>
      </c>
      <c r="G66" s="277">
        <v>7.48</v>
      </c>
      <c r="H66" s="277">
        <f>AVERAGE(I66,G66)</f>
        <v>7.6750000000000007</v>
      </c>
      <c r="I66" s="277">
        <v>7.87</v>
      </c>
      <c r="J66" s="277">
        <f>AVERAGE(I66,K66)</f>
        <v>7.68</v>
      </c>
      <c r="K66" s="277">
        <v>7.49</v>
      </c>
      <c r="L66" s="245">
        <f>AVERAGE(K66,M66)</f>
        <v>7.4975000000000005</v>
      </c>
      <c r="M66" s="245">
        <f>AVERAGE(K66,O66)</f>
        <v>7.5049999999999999</v>
      </c>
      <c r="N66" s="245">
        <f>AVERAGE(M66,O66)</f>
        <v>7.5124999999999993</v>
      </c>
      <c r="O66" s="277">
        <v>7.52</v>
      </c>
      <c r="P66" s="245">
        <f>2*O66-N66</f>
        <v>7.5274999999999999</v>
      </c>
      <c r="Q66" s="245">
        <f>AVERAGE(P66,R66)</f>
        <v>7.5462499999999997</v>
      </c>
      <c r="R66" s="245">
        <f>AVERAGE(O66,U66)</f>
        <v>7.5649999999999995</v>
      </c>
      <c r="S66" s="245">
        <f>2*R66-Q66</f>
        <v>7.5837499999999993</v>
      </c>
      <c r="T66" s="245">
        <f>AVERAGE(S66,U66)</f>
        <v>7.5968749999999998</v>
      </c>
      <c r="U66" s="277">
        <v>7.61</v>
      </c>
      <c r="V66" s="245">
        <f>2*U66-T66</f>
        <v>7.6231250000000008</v>
      </c>
      <c r="W66" s="245">
        <f>2*V66-U66</f>
        <v>7.6362500000000013</v>
      </c>
      <c r="X66" s="245">
        <f>2*W66-V66</f>
        <v>7.6493750000000018</v>
      </c>
      <c r="Y66" s="245">
        <f>AVERAGE(X66,Z66)</f>
        <v>7.6946875000000006</v>
      </c>
      <c r="Z66" s="245">
        <f>AVERAGE(U66,AE66)</f>
        <v>7.74</v>
      </c>
      <c r="AA66" s="245">
        <f>2*Z66-Y66</f>
        <v>7.7853124999999999</v>
      </c>
      <c r="AB66" s="245">
        <f>AVERAGE(AA66,AC66)</f>
        <v>7.8064843750000001</v>
      </c>
      <c r="AC66" s="245">
        <f>AVERAGE(AA66,AE66)</f>
        <v>7.8276562500000004</v>
      </c>
      <c r="AD66" s="245">
        <f>AVERAGE(AC66,AE66)</f>
        <v>7.8488281250000007</v>
      </c>
      <c r="AE66" s="277">
        <v>7.87</v>
      </c>
      <c r="AF66" s="245">
        <f>2*AE66-AD66</f>
        <v>7.8911718749999995</v>
      </c>
      <c r="AG66" s="245">
        <f>AVERAGE(AF66,AH66)</f>
        <v>7.9271289062499992</v>
      </c>
      <c r="AH66" s="245">
        <f>AVERAGE(AF66,AJ66)</f>
        <v>7.9630859374999998</v>
      </c>
      <c r="AI66" s="245">
        <f>AVERAGE(AH66,AJ66)</f>
        <v>7.9990429687500004</v>
      </c>
      <c r="AJ66" s="245">
        <f>AVERAGE(AE66,AO66)</f>
        <v>8.0350000000000001</v>
      </c>
      <c r="AK66" s="245">
        <f>2*AJ66-AI66</f>
        <v>8.0709570312499999</v>
      </c>
      <c r="AL66" s="245">
        <f>AVERAGE(AK66,AM66)</f>
        <v>8.1032177734374997</v>
      </c>
      <c r="AM66" s="245">
        <f>AVERAGE(AK66,AO66)</f>
        <v>8.1354785156249996</v>
      </c>
      <c r="AN66" s="245">
        <f>AVERAGE(AM66,AO66)</f>
        <v>8.1677392578124994</v>
      </c>
      <c r="AO66" s="277">
        <v>8.1999999999999993</v>
      </c>
      <c r="AP66" s="277">
        <v>8.89</v>
      </c>
    </row>
    <row r="67" spans="1:42" x14ac:dyDescent="0.2">
      <c r="A67" s="253">
        <v>43038</v>
      </c>
      <c r="B67" s="277">
        <v>7.58</v>
      </c>
      <c r="C67" s="277">
        <v>7.48</v>
      </c>
      <c r="D67" s="277">
        <f>AVERAGE(C67,E67)</f>
        <v>7.4649999999999999</v>
      </c>
      <c r="E67" s="277">
        <v>7.45</v>
      </c>
      <c r="F67" s="277">
        <f>AVERAGE(G67,E67)</f>
        <v>7.45</v>
      </c>
      <c r="G67" s="277">
        <v>7.45</v>
      </c>
      <c r="H67" s="277">
        <f>AVERAGE(I67,G67)</f>
        <v>7.66</v>
      </c>
      <c r="I67" s="277">
        <v>7.87</v>
      </c>
      <c r="J67" s="277">
        <f>AVERAGE(I67,K67)</f>
        <v>7.6750000000000007</v>
      </c>
      <c r="K67" s="277">
        <v>7.48</v>
      </c>
      <c r="L67" s="245">
        <f>AVERAGE(K67,M67)</f>
        <v>7.4925000000000006</v>
      </c>
      <c r="M67" s="245">
        <f>AVERAGE(K67,O67)</f>
        <v>7.5050000000000008</v>
      </c>
      <c r="N67" s="245">
        <f>AVERAGE(M67,O67)</f>
        <v>7.5175000000000001</v>
      </c>
      <c r="O67" s="277">
        <v>7.53</v>
      </c>
      <c r="P67" s="245">
        <f>2*O67-N67</f>
        <v>7.5425000000000004</v>
      </c>
      <c r="Q67" s="245">
        <f>AVERAGE(P67,R67)</f>
        <v>7.5587499999999999</v>
      </c>
      <c r="R67" s="245">
        <f>AVERAGE(O67,U67)</f>
        <v>7.5750000000000002</v>
      </c>
      <c r="S67" s="245">
        <f>2*R67-Q67</f>
        <v>7.5912500000000005</v>
      </c>
      <c r="T67" s="245">
        <f>AVERAGE(S67,U67)</f>
        <v>7.6056249999999999</v>
      </c>
      <c r="U67" s="277">
        <v>7.62</v>
      </c>
      <c r="V67" s="245">
        <f>2*U67-T67</f>
        <v>7.6343750000000004</v>
      </c>
      <c r="W67" s="245">
        <f>2*V67-U67</f>
        <v>7.6487500000000006</v>
      </c>
      <c r="X67" s="245">
        <f>2*W67-V67</f>
        <v>7.6631250000000009</v>
      </c>
      <c r="Y67" s="245">
        <f>AVERAGE(X67,Z67)</f>
        <v>7.7040625000000009</v>
      </c>
      <c r="Z67" s="245">
        <f>AVERAGE(U67,AE67)</f>
        <v>7.7450000000000001</v>
      </c>
      <c r="AA67" s="245">
        <f>2*Z67-Y67</f>
        <v>7.7859374999999993</v>
      </c>
      <c r="AB67" s="245">
        <f>AVERAGE(AA67,AC67)</f>
        <v>7.8069531249999997</v>
      </c>
      <c r="AC67" s="245">
        <f>AVERAGE(AA67,AE67)</f>
        <v>7.8279687500000001</v>
      </c>
      <c r="AD67" s="245">
        <f>AVERAGE(AC67,AE67)</f>
        <v>7.8489843750000006</v>
      </c>
      <c r="AE67" s="277">
        <v>7.87</v>
      </c>
      <c r="AF67" s="245">
        <f>2*AE67-AD67</f>
        <v>7.8910156249999996</v>
      </c>
      <c r="AG67" s="245">
        <f>AVERAGE(AF67,AH67)</f>
        <v>7.9257617187499996</v>
      </c>
      <c r="AH67" s="245">
        <f>AVERAGE(AF67,AJ67)</f>
        <v>7.9605078124999995</v>
      </c>
      <c r="AI67" s="245">
        <f>AVERAGE(AH67,AJ67)</f>
        <v>7.9952539062499994</v>
      </c>
      <c r="AJ67" s="245">
        <f>AVERAGE(AE67,AO67)</f>
        <v>8.0299999999999994</v>
      </c>
      <c r="AK67" s="245">
        <f>2*AJ67-AI67</f>
        <v>8.0647460937499993</v>
      </c>
      <c r="AL67" s="245">
        <f>AVERAGE(AK67,AM67)</f>
        <v>8.0960595703124998</v>
      </c>
      <c r="AM67" s="245">
        <f>AVERAGE(AK67,AO67)</f>
        <v>8.1273730468750003</v>
      </c>
      <c r="AN67" s="245">
        <f>AVERAGE(AM67,AO67)</f>
        <v>8.158686523437499</v>
      </c>
      <c r="AO67" s="277">
        <v>8.19</v>
      </c>
      <c r="AP67" s="277">
        <v>8.85</v>
      </c>
    </row>
    <row r="68" spans="1:42" x14ac:dyDescent="0.2">
      <c r="A68" s="253">
        <v>43035</v>
      </c>
      <c r="B68" s="277">
        <v>7.57</v>
      </c>
      <c r="C68" s="277">
        <v>7.5</v>
      </c>
      <c r="D68" s="277">
        <f>AVERAGE(C68,E68)</f>
        <v>7.49</v>
      </c>
      <c r="E68" s="277">
        <v>7.48</v>
      </c>
      <c r="F68" s="277">
        <f>AVERAGE(G68,E68)</f>
        <v>7.48</v>
      </c>
      <c r="G68" s="277">
        <v>7.48</v>
      </c>
      <c r="H68" s="277">
        <f>AVERAGE(I68,G68)</f>
        <v>7.7</v>
      </c>
      <c r="I68" s="277">
        <v>7.92</v>
      </c>
      <c r="J68" s="277">
        <f>AVERAGE(I68,K68)</f>
        <v>7.71</v>
      </c>
      <c r="K68" s="277">
        <v>7.5</v>
      </c>
      <c r="L68" s="245">
        <f>AVERAGE(K68,M68)</f>
        <v>7.51</v>
      </c>
      <c r="M68" s="245">
        <f>AVERAGE(K68,O68)</f>
        <v>7.52</v>
      </c>
      <c r="N68" s="245">
        <f>AVERAGE(M68,O68)</f>
        <v>7.5299999999999994</v>
      </c>
      <c r="O68" s="277">
        <v>7.54</v>
      </c>
      <c r="P68" s="245">
        <f>2*O68-N68</f>
        <v>7.5500000000000007</v>
      </c>
      <c r="Q68" s="245">
        <f>AVERAGE(P68,R68)</f>
        <v>7.5725000000000007</v>
      </c>
      <c r="R68" s="245">
        <f>AVERAGE(O68,U68)</f>
        <v>7.5950000000000006</v>
      </c>
      <c r="S68" s="245">
        <f>2*R68-Q68</f>
        <v>7.6175000000000006</v>
      </c>
      <c r="T68" s="245">
        <f>AVERAGE(S68,U68)</f>
        <v>7.6337500000000009</v>
      </c>
      <c r="U68" s="277">
        <v>7.65</v>
      </c>
      <c r="V68" s="245">
        <f>2*U68-T68</f>
        <v>7.6662499999999998</v>
      </c>
      <c r="W68" s="245">
        <f>2*V68-U68</f>
        <v>7.6824999999999992</v>
      </c>
      <c r="X68" s="245">
        <f>2*W68-V68</f>
        <v>7.6987499999999986</v>
      </c>
      <c r="Y68" s="245">
        <f>AVERAGE(X68,Z68)</f>
        <v>7.7418749999999994</v>
      </c>
      <c r="Z68" s="245">
        <f>AVERAGE(U68,AE68)</f>
        <v>7.7850000000000001</v>
      </c>
      <c r="AA68" s="245">
        <f>2*Z68-Y68</f>
        <v>7.8281250000000009</v>
      </c>
      <c r="AB68" s="245">
        <f>AVERAGE(AA68,AC68)</f>
        <v>7.8510937500000004</v>
      </c>
      <c r="AC68" s="245">
        <f>AVERAGE(AA68,AE68)</f>
        <v>7.8740625000000009</v>
      </c>
      <c r="AD68" s="245">
        <f>AVERAGE(AC68,AE68)</f>
        <v>7.8970312500000004</v>
      </c>
      <c r="AE68" s="277">
        <v>7.92</v>
      </c>
      <c r="AF68" s="245">
        <f>2*AE68-AD68</f>
        <v>7.9429687499999995</v>
      </c>
      <c r="AG68" s="245">
        <f>AVERAGE(AF68,AH68)</f>
        <v>7.9784765624999991</v>
      </c>
      <c r="AH68" s="245">
        <f>AVERAGE(AF68,AJ68)</f>
        <v>8.0139843749999997</v>
      </c>
      <c r="AI68" s="245">
        <f>AVERAGE(AH68,AJ68)</f>
        <v>8.0494921875000003</v>
      </c>
      <c r="AJ68" s="245">
        <f>AVERAGE(AE68,AO68)</f>
        <v>8.0850000000000009</v>
      </c>
      <c r="AK68" s="245">
        <f>2*AJ68-AI68</f>
        <v>8.1205078125000014</v>
      </c>
      <c r="AL68" s="245">
        <f>AVERAGE(AK68,AM68)</f>
        <v>8.1528808593750011</v>
      </c>
      <c r="AM68" s="245">
        <f>AVERAGE(AK68,AO68)</f>
        <v>8.1852539062500007</v>
      </c>
      <c r="AN68" s="245">
        <f>AVERAGE(AM68,AO68)</f>
        <v>8.2176269531250004</v>
      </c>
      <c r="AO68" s="277">
        <v>8.25</v>
      </c>
      <c r="AP68" s="277">
        <v>8.94</v>
      </c>
    </row>
    <row r="69" spans="1:42" x14ac:dyDescent="0.2">
      <c r="A69" s="253">
        <v>43034</v>
      </c>
      <c r="B69" s="277">
        <v>7.56</v>
      </c>
      <c r="C69" s="277">
        <v>7.47</v>
      </c>
      <c r="D69" s="277">
        <f>AVERAGE(C69,E69)</f>
        <v>7.4399999999999995</v>
      </c>
      <c r="E69" s="277">
        <v>7.41</v>
      </c>
      <c r="F69" s="277">
        <f>AVERAGE(G69,E69)</f>
        <v>7.41</v>
      </c>
      <c r="G69" s="277">
        <v>7.41</v>
      </c>
      <c r="H69" s="277">
        <f>AVERAGE(I69,G69)</f>
        <v>7.65</v>
      </c>
      <c r="I69" s="277">
        <v>7.89</v>
      </c>
      <c r="J69" s="277">
        <f>AVERAGE(I69,K69)</f>
        <v>7.6749999999999998</v>
      </c>
      <c r="K69" s="277">
        <v>7.46</v>
      </c>
      <c r="L69" s="245">
        <f>AVERAGE(K69,M69)</f>
        <v>7.4725000000000001</v>
      </c>
      <c r="M69" s="245">
        <f>AVERAGE(K69,O69)</f>
        <v>7.4849999999999994</v>
      </c>
      <c r="N69" s="245">
        <f>AVERAGE(M69,O69)</f>
        <v>7.4974999999999996</v>
      </c>
      <c r="O69" s="277">
        <v>7.51</v>
      </c>
      <c r="P69" s="245">
        <f>2*O69-N69</f>
        <v>7.5225</v>
      </c>
      <c r="Q69" s="245">
        <f>AVERAGE(P69,R69)</f>
        <v>7.5462500000000006</v>
      </c>
      <c r="R69" s="245">
        <f>AVERAGE(O69,U69)</f>
        <v>7.57</v>
      </c>
      <c r="S69" s="245">
        <f>2*R69-Q69</f>
        <v>7.59375</v>
      </c>
      <c r="T69" s="245">
        <f>AVERAGE(S69,U69)</f>
        <v>7.6118749999999995</v>
      </c>
      <c r="U69" s="277">
        <v>7.63</v>
      </c>
      <c r="V69" s="245">
        <f>2*U69-T69</f>
        <v>7.6481250000000003</v>
      </c>
      <c r="W69" s="245">
        <f>2*V69-U69</f>
        <v>7.6662500000000007</v>
      </c>
      <c r="X69" s="245">
        <f>2*W69-V69</f>
        <v>7.6843750000000011</v>
      </c>
      <c r="Y69" s="245">
        <f>AVERAGE(X69,Z69)</f>
        <v>7.7221875000000004</v>
      </c>
      <c r="Z69" s="245">
        <f>AVERAGE(U69,AE69)</f>
        <v>7.76</v>
      </c>
      <c r="AA69" s="245">
        <f>2*Z69-Y69</f>
        <v>7.7978124999999991</v>
      </c>
      <c r="AB69" s="245">
        <f>AVERAGE(AA69,AC69)</f>
        <v>7.8208593749999995</v>
      </c>
      <c r="AC69" s="245">
        <f>AVERAGE(AA69,AE69)</f>
        <v>7.8439062499999999</v>
      </c>
      <c r="AD69" s="245">
        <f>AVERAGE(AC69,AE69)</f>
        <v>7.8669531250000002</v>
      </c>
      <c r="AE69" s="277">
        <v>7.89</v>
      </c>
      <c r="AF69" s="245">
        <f>2*AE69-AD69</f>
        <v>7.9130468749999991</v>
      </c>
      <c r="AG69" s="245">
        <f>AVERAGE(AF69,AH69)</f>
        <v>7.9472851562499995</v>
      </c>
      <c r="AH69" s="245">
        <f>AVERAGE(AF69,AJ69)</f>
        <v>7.9815234374999999</v>
      </c>
      <c r="AI69" s="245">
        <f>AVERAGE(AH69,AJ69)</f>
        <v>8.0157617187499994</v>
      </c>
      <c r="AJ69" s="245">
        <f>AVERAGE(AE69,AO69)</f>
        <v>8.0500000000000007</v>
      </c>
      <c r="AK69" s="245">
        <f>2*AJ69-AI69</f>
        <v>8.084238281250002</v>
      </c>
      <c r="AL69" s="245">
        <f>AVERAGE(AK69,AM69)</f>
        <v>8.1156787109375017</v>
      </c>
      <c r="AM69" s="245">
        <f>AVERAGE(AK69,AO69)</f>
        <v>8.1471191406250014</v>
      </c>
      <c r="AN69" s="245">
        <f>AVERAGE(AM69,AO69)</f>
        <v>8.1785595703125011</v>
      </c>
      <c r="AO69" s="277">
        <v>8.2100000000000009</v>
      </c>
      <c r="AP69" s="277">
        <v>8.91</v>
      </c>
    </row>
    <row r="70" spans="1:42" x14ac:dyDescent="0.2">
      <c r="A70" s="253">
        <v>43033</v>
      </c>
      <c r="B70" s="277">
        <v>7.53</v>
      </c>
      <c r="C70" s="277">
        <v>7.46</v>
      </c>
      <c r="D70" s="277">
        <f>AVERAGE(C70,E70)</f>
        <v>7.4350000000000005</v>
      </c>
      <c r="E70" s="277">
        <v>7.41</v>
      </c>
      <c r="F70" s="277">
        <f>AVERAGE(G70,E70)</f>
        <v>7.4050000000000002</v>
      </c>
      <c r="G70" s="277">
        <v>7.4</v>
      </c>
      <c r="H70" s="277">
        <f>AVERAGE(I70,G70)</f>
        <v>7.6400000000000006</v>
      </c>
      <c r="I70" s="277">
        <v>7.88</v>
      </c>
      <c r="J70" s="277">
        <f>AVERAGE(I70,K70)</f>
        <v>7.665</v>
      </c>
      <c r="K70" s="277">
        <v>7.45</v>
      </c>
      <c r="L70" s="245">
        <f>AVERAGE(K70,M70)</f>
        <v>7.4625000000000004</v>
      </c>
      <c r="M70" s="245">
        <f>AVERAGE(K70,O70)</f>
        <v>7.4749999999999996</v>
      </c>
      <c r="N70" s="245">
        <f>AVERAGE(M70,O70)</f>
        <v>7.4874999999999998</v>
      </c>
      <c r="O70" s="277">
        <v>7.5</v>
      </c>
      <c r="P70" s="245">
        <f>2*O70-N70</f>
        <v>7.5125000000000002</v>
      </c>
      <c r="Q70" s="245">
        <f>AVERAGE(P70,R70)</f>
        <v>7.5337499999999995</v>
      </c>
      <c r="R70" s="245">
        <f>AVERAGE(O70,U70)</f>
        <v>7.5549999999999997</v>
      </c>
      <c r="S70" s="245">
        <f>2*R70-Q70</f>
        <v>7.5762499999999999</v>
      </c>
      <c r="T70" s="245">
        <f>AVERAGE(S70,U70)</f>
        <v>7.5931250000000006</v>
      </c>
      <c r="U70" s="277">
        <v>7.61</v>
      </c>
      <c r="V70" s="245">
        <f>2*U70-T70</f>
        <v>7.6268750000000001</v>
      </c>
      <c r="W70" s="245">
        <f>2*V70-U70</f>
        <v>7.6437499999999998</v>
      </c>
      <c r="X70" s="245">
        <f>2*W70-V70</f>
        <v>7.6606249999999996</v>
      </c>
      <c r="Y70" s="245">
        <f>AVERAGE(X70,Z70)</f>
        <v>7.7028125000000003</v>
      </c>
      <c r="Z70" s="245">
        <f>AVERAGE(U70,AE70)</f>
        <v>7.7450000000000001</v>
      </c>
      <c r="AA70" s="245">
        <f>2*Z70-Y70</f>
        <v>7.7871874999999999</v>
      </c>
      <c r="AB70" s="245">
        <f>AVERAGE(AA70,AC70)</f>
        <v>7.8103906250000001</v>
      </c>
      <c r="AC70" s="245">
        <f>AVERAGE(AA70,AE70)</f>
        <v>7.8335937500000004</v>
      </c>
      <c r="AD70" s="245">
        <f>AVERAGE(AC70,AE70)</f>
        <v>7.8567968750000006</v>
      </c>
      <c r="AE70" s="277">
        <v>7.88</v>
      </c>
      <c r="AF70" s="245">
        <f>2*AE70-AD70</f>
        <v>7.9032031249999992</v>
      </c>
      <c r="AG70" s="245">
        <f>AVERAGE(AF70,AH70)</f>
        <v>7.9399023437499991</v>
      </c>
      <c r="AH70" s="245">
        <f>AVERAGE(AF70,AJ70)</f>
        <v>7.9766015625</v>
      </c>
      <c r="AI70" s="245">
        <f>AVERAGE(AH70,AJ70)</f>
        <v>8.0133007812500008</v>
      </c>
      <c r="AJ70" s="245">
        <f>AVERAGE(AE70,AO70)</f>
        <v>8.0500000000000007</v>
      </c>
      <c r="AK70" s="245">
        <f>2*AJ70-AI70</f>
        <v>8.0866992187500006</v>
      </c>
      <c r="AL70" s="245">
        <f>AVERAGE(AK70,AM70)</f>
        <v>8.1200244140625006</v>
      </c>
      <c r="AM70" s="245">
        <f>AVERAGE(AK70,AO70)</f>
        <v>8.1533496093750006</v>
      </c>
      <c r="AN70" s="245">
        <f>AVERAGE(AM70,AO70)</f>
        <v>8.1866748046875006</v>
      </c>
      <c r="AO70" s="277">
        <v>8.2200000000000006</v>
      </c>
      <c r="AP70" s="277">
        <v>8.94</v>
      </c>
    </row>
    <row r="71" spans="1:42" x14ac:dyDescent="0.2">
      <c r="A71" s="253">
        <v>43032</v>
      </c>
      <c r="B71" s="277">
        <v>7.54</v>
      </c>
      <c r="C71" s="277">
        <v>7.47</v>
      </c>
      <c r="D71" s="277">
        <f>AVERAGE(C71,E71)</f>
        <v>7.4450000000000003</v>
      </c>
      <c r="E71" s="277">
        <v>7.42</v>
      </c>
      <c r="F71" s="277">
        <f>AVERAGE(G71,E71)</f>
        <v>7.415</v>
      </c>
      <c r="G71" s="277">
        <v>7.41</v>
      </c>
      <c r="H71" s="277">
        <f>AVERAGE(I71,G71)</f>
        <v>7.6550000000000002</v>
      </c>
      <c r="I71" s="277">
        <v>7.9</v>
      </c>
      <c r="J71" s="277">
        <f>AVERAGE(I71,K71)</f>
        <v>7.66</v>
      </c>
      <c r="K71" s="277">
        <v>7.42</v>
      </c>
      <c r="L71" s="245">
        <f>AVERAGE(K71,M71)</f>
        <v>7.4350000000000005</v>
      </c>
      <c r="M71" s="245">
        <f>AVERAGE(K71,O71)</f>
        <v>7.45</v>
      </c>
      <c r="N71" s="245">
        <f>AVERAGE(M71,O71)</f>
        <v>7.4649999999999999</v>
      </c>
      <c r="O71" s="277">
        <v>7.48</v>
      </c>
      <c r="P71" s="245">
        <f>2*O71-N71</f>
        <v>7.495000000000001</v>
      </c>
      <c r="Q71" s="245">
        <f>AVERAGE(P71,R71)</f>
        <v>7.5200000000000005</v>
      </c>
      <c r="R71" s="245">
        <f>AVERAGE(O71,U71)</f>
        <v>7.5449999999999999</v>
      </c>
      <c r="S71" s="245">
        <f>2*R71-Q71</f>
        <v>7.5699999999999994</v>
      </c>
      <c r="T71" s="245">
        <f>AVERAGE(S71,U71)</f>
        <v>7.59</v>
      </c>
      <c r="U71" s="277">
        <v>7.61</v>
      </c>
      <c r="V71" s="245">
        <f>2*U71-T71</f>
        <v>7.6300000000000008</v>
      </c>
      <c r="W71" s="245">
        <f>2*V71-U71</f>
        <v>7.6500000000000012</v>
      </c>
      <c r="X71" s="245">
        <f>2*W71-V71</f>
        <v>7.6700000000000017</v>
      </c>
      <c r="Y71" s="245">
        <f>AVERAGE(X71,Z71)</f>
        <v>7.7125000000000012</v>
      </c>
      <c r="Z71" s="245">
        <f>AVERAGE(U71,AE71)</f>
        <v>7.7550000000000008</v>
      </c>
      <c r="AA71" s="245">
        <f>2*Z71-Y71</f>
        <v>7.7975000000000003</v>
      </c>
      <c r="AB71" s="245">
        <f>AVERAGE(AA71,AC71)</f>
        <v>7.823125000000001</v>
      </c>
      <c r="AC71" s="245">
        <f>AVERAGE(AA71,AE71)</f>
        <v>7.8487500000000008</v>
      </c>
      <c r="AD71" s="245">
        <f>AVERAGE(AC71,AE71)</f>
        <v>7.8743750000000006</v>
      </c>
      <c r="AE71" s="277">
        <v>7.9</v>
      </c>
      <c r="AF71" s="245">
        <f>2*AE71-AD71</f>
        <v>7.9256250000000001</v>
      </c>
      <c r="AG71" s="245">
        <f>AVERAGE(AF71,AH71)</f>
        <v>7.9604687500000004</v>
      </c>
      <c r="AH71" s="245">
        <f>AVERAGE(AF71,AJ71)</f>
        <v>7.9953125000000007</v>
      </c>
      <c r="AI71" s="245">
        <f>AVERAGE(AH71,AJ71)</f>
        <v>8.030156250000001</v>
      </c>
      <c r="AJ71" s="245">
        <f>AVERAGE(AE71,AO71)</f>
        <v>8.0650000000000013</v>
      </c>
      <c r="AK71" s="245">
        <f>2*AJ71-AI71</f>
        <v>8.0998437500000016</v>
      </c>
      <c r="AL71" s="245">
        <f>AVERAGE(AK71,AM71)</f>
        <v>8.1323828125000013</v>
      </c>
      <c r="AM71" s="245">
        <f>AVERAGE(AK71,AO71)</f>
        <v>8.164921875000001</v>
      </c>
      <c r="AN71" s="245">
        <f>AVERAGE(AM71,AO71)</f>
        <v>8.1974609375000007</v>
      </c>
      <c r="AO71" s="277">
        <v>8.23</v>
      </c>
      <c r="AP71" s="277">
        <v>8.93</v>
      </c>
    </row>
    <row r="72" spans="1:42" x14ac:dyDescent="0.2">
      <c r="A72" s="253">
        <v>43031</v>
      </c>
      <c r="B72" s="277">
        <v>7.49</v>
      </c>
      <c r="C72" s="277">
        <v>7.42</v>
      </c>
      <c r="D72" s="277">
        <f>AVERAGE(C72,E72)</f>
        <v>7.4</v>
      </c>
      <c r="E72" s="277">
        <v>7.38</v>
      </c>
      <c r="F72" s="277">
        <f>AVERAGE(G72,E72)</f>
        <v>7.38</v>
      </c>
      <c r="G72" s="277">
        <v>7.38</v>
      </c>
      <c r="H72" s="277">
        <f>AVERAGE(I72,G72)</f>
        <v>7.63</v>
      </c>
      <c r="I72" s="277">
        <v>7.88</v>
      </c>
      <c r="J72" s="277">
        <f>AVERAGE(I72,K72)</f>
        <v>7.6400000000000006</v>
      </c>
      <c r="K72" s="277">
        <v>7.4</v>
      </c>
      <c r="L72" s="245">
        <f>AVERAGE(K72,M72)</f>
        <v>7.415</v>
      </c>
      <c r="M72" s="245">
        <f>AVERAGE(K72,O72)</f>
        <v>7.43</v>
      </c>
      <c r="N72" s="245">
        <f>AVERAGE(M72,O72)</f>
        <v>7.4450000000000003</v>
      </c>
      <c r="O72" s="277">
        <v>7.46</v>
      </c>
      <c r="P72" s="245">
        <f>2*O72-N72</f>
        <v>7.4749999999999996</v>
      </c>
      <c r="Q72" s="245">
        <f>AVERAGE(P72,R72)</f>
        <v>7.5</v>
      </c>
      <c r="R72" s="245">
        <f>AVERAGE(O72,U72)</f>
        <v>7.5250000000000004</v>
      </c>
      <c r="S72" s="245">
        <f>2*R72-Q72</f>
        <v>7.5500000000000007</v>
      </c>
      <c r="T72" s="245">
        <f>AVERAGE(S72,U72)</f>
        <v>7.57</v>
      </c>
      <c r="U72" s="277">
        <v>7.59</v>
      </c>
      <c r="V72" s="245">
        <f>2*U72-T72</f>
        <v>7.6099999999999994</v>
      </c>
      <c r="W72" s="245">
        <f>2*V72-U72</f>
        <v>7.629999999999999</v>
      </c>
      <c r="X72" s="245">
        <f>2*W72-V72</f>
        <v>7.6499999999999986</v>
      </c>
      <c r="Y72" s="245">
        <f>AVERAGE(X72,Z72)</f>
        <v>7.692499999999999</v>
      </c>
      <c r="Z72" s="245">
        <f>AVERAGE(U72,AE72)</f>
        <v>7.7349999999999994</v>
      </c>
      <c r="AA72" s="245">
        <f>2*Z72-Y72</f>
        <v>7.7774999999999999</v>
      </c>
      <c r="AB72" s="245">
        <f>AVERAGE(AA72,AC72)</f>
        <v>7.8031249999999996</v>
      </c>
      <c r="AC72" s="245">
        <f>AVERAGE(AA72,AE72)</f>
        <v>7.8287499999999994</v>
      </c>
      <c r="AD72" s="245">
        <f>AVERAGE(AC72,AE72)</f>
        <v>7.8543749999999992</v>
      </c>
      <c r="AE72" s="277">
        <v>7.88</v>
      </c>
      <c r="AF72" s="245">
        <f>2*AE72-AD72</f>
        <v>7.9056250000000006</v>
      </c>
      <c r="AG72" s="245">
        <f>AVERAGE(AF72,AH72)</f>
        <v>7.9417187500000006</v>
      </c>
      <c r="AH72" s="245">
        <f>AVERAGE(AF72,AJ72)</f>
        <v>7.9778125000000006</v>
      </c>
      <c r="AI72" s="245">
        <f>AVERAGE(AH72,AJ72)</f>
        <v>8.0139062500000016</v>
      </c>
      <c r="AJ72" s="245">
        <f>AVERAGE(AE72,AO72)</f>
        <v>8.0500000000000007</v>
      </c>
      <c r="AK72" s="245">
        <f>2*AJ72-AI72</f>
        <v>8.0860937499999999</v>
      </c>
      <c r="AL72" s="245">
        <f>AVERAGE(AK72,AM72)</f>
        <v>8.1195703125000005</v>
      </c>
      <c r="AM72" s="245">
        <f>AVERAGE(AK72,AO72)</f>
        <v>8.1530468750000011</v>
      </c>
      <c r="AN72" s="245">
        <f>AVERAGE(AM72,AO72)</f>
        <v>8.1865234375</v>
      </c>
      <c r="AO72" s="277">
        <v>8.2200000000000006</v>
      </c>
      <c r="AP72" s="277">
        <v>8.92</v>
      </c>
    </row>
    <row r="73" spans="1:42" x14ac:dyDescent="0.2">
      <c r="A73" s="253">
        <v>43028</v>
      </c>
      <c r="B73" s="277">
        <v>7.48</v>
      </c>
      <c r="C73" s="277">
        <v>7.44</v>
      </c>
      <c r="D73" s="277">
        <f>AVERAGE(C73,E73)</f>
        <v>7.415</v>
      </c>
      <c r="E73" s="277">
        <v>7.39</v>
      </c>
      <c r="F73" s="277">
        <f>AVERAGE(G73,E73)</f>
        <v>7.38</v>
      </c>
      <c r="G73" s="277">
        <v>7.37</v>
      </c>
      <c r="H73" s="277">
        <f>AVERAGE(I73,G73)</f>
        <v>7.63</v>
      </c>
      <c r="I73" s="277">
        <v>7.89</v>
      </c>
      <c r="J73" s="277">
        <f>AVERAGE(I73,K73)</f>
        <v>7.65</v>
      </c>
      <c r="K73" s="277">
        <v>7.41</v>
      </c>
      <c r="L73" s="245">
        <f>AVERAGE(K73,M73)</f>
        <v>7.4249999999999998</v>
      </c>
      <c r="M73" s="245">
        <f>AVERAGE(K73,O73)</f>
        <v>7.4399999999999995</v>
      </c>
      <c r="N73" s="245">
        <f>AVERAGE(M73,O73)</f>
        <v>7.4550000000000001</v>
      </c>
      <c r="O73" s="277">
        <v>7.47</v>
      </c>
      <c r="P73" s="245">
        <f>2*O73-N73</f>
        <v>7.4849999999999994</v>
      </c>
      <c r="Q73" s="245">
        <f>AVERAGE(P73,R73)</f>
        <v>7.51</v>
      </c>
      <c r="R73" s="245">
        <f>AVERAGE(O73,U73)</f>
        <v>7.5350000000000001</v>
      </c>
      <c r="S73" s="245">
        <f>2*R73-Q73</f>
        <v>7.5600000000000005</v>
      </c>
      <c r="T73" s="245">
        <f>AVERAGE(S73,U73)</f>
        <v>7.58</v>
      </c>
      <c r="U73" s="277">
        <v>7.6</v>
      </c>
      <c r="V73" s="245">
        <f>2*U73-T73</f>
        <v>7.6199999999999992</v>
      </c>
      <c r="W73" s="245">
        <f>2*V73-U73</f>
        <v>7.6399999999999988</v>
      </c>
      <c r="X73" s="245">
        <f>2*W73-V73</f>
        <v>7.6599999999999984</v>
      </c>
      <c r="Y73" s="245">
        <f>AVERAGE(X73,Z73)</f>
        <v>7.7024999999999988</v>
      </c>
      <c r="Z73" s="245">
        <f>AVERAGE(U73,AE73)</f>
        <v>7.7449999999999992</v>
      </c>
      <c r="AA73" s="245">
        <f>2*Z73-Y73</f>
        <v>7.7874999999999996</v>
      </c>
      <c r="AB73" s="245">
        <f>AVERAGE(AA73,AC73)</f>
        <v>7.8131249999999994</v>
      </c>
      <c r="AC73" s="245">
        <f>AVERAGE(AA73,AE73)</f>
        <v>7.8387499999999992</v>
      </c>
      <c r="AD73" s="245">
        <f>AVERAGE(AC73,AE73)</f>
        <v>7.864374999999999</v>
      </c>
      <c r="AE73" s="277">
        <v>7.89</v>
      </c>
      <c r="AF73" s="245">
        <f>2*AE73-AD73</f>
        <v>7.9156250000000004</v>
      </c>
      <c r="AG73" s="245">
        <f>AVERAGE(AF73,AH73)</f>
        <v>7.9542187500000008</v>
      </c>
      <c r="AH73" s="245">
        <f>AVERAGE(AF73,AJ73)</f>
        <v>7.9928125000000003</v>
      </c>
      <c r="AI73" s="245">
        <f>AVERAGE(AH73,AJ73)</f>
        <v>8.0314062499999999</v>
      </c>
      <c r="AJ73" s="245">
        <f>AVERAGE(AE73,AO73)</f>
        <v>8.07</v>
      </c>
      <c r="AK73" s="245">
        <f>2*AJ73-AI73</f>
        <v>8.1085937500000007</v>
      </c>
      <c r="AL73" s="245">
        <f>AVERAGE(AK73,AM73)</f>
        <v>8.1439453125000014</v>
      </c>
      <c r="AM73" s="245">
        <f>AVERAGE(AK73,AO73)</f>
        <v>8.1792968750000004</v>
      </c>
      <c r="AN73" s="245">
        <f>AVERAGE(AM73,AO73)</f>
        <v>8.2146484374999993</v>
      </c>
      <c r="AO73" s="277">
        <v>8.25</v>
      </c>
      <c r="AP73" s="277">
        <v>8.99</v>
      </c>
    </row>
    <row r="74" spans="1:42" x14ac:dyDescent="0.2">
      <c r="A74" s="253">
        <v>43027</v>
      </c>
      <c r="B74" s="277">
        <v>7.47</v>
      </c>
      <c r="C74" s="277">
        <v>7.43</v>
      </c>
      <c r="D74" s="277">
        <f>AVERAGE(C74,E74)</f>
        <v>7.4049999999999994</v>
      </c>
      <c r="E74" s="277">
        <v>7.38</v>
      </c>
      <c r="F74" s="277">
        <f>AVERAGE(G74,E74)</f>
        <v>7.37</v>
      </c>
      <c r="G74" s="277">
        <v>7.36</v>
      </c>
      <c r="H74" s="277">
        <f>AVERAGE(I74,G74)</f>
        <v>7.61</v>
      </c>
      <c r="I74" s="277">
        <v>7.86</v>
      </c>
      <c r="J74" s="277">
        <f>AVERAGE(I74,K74)</f>
        <v>7.62</v>
      </c>
      <c r="K74" s="277">
        <v>7.38</v>
      </c>
      <c r="L74" s="245">
        <f>AVERAGE(K74,M74)</f>
        <v>7.3975</v>
      </c>
      <c r="M74" s="245">
        <f>AVERAGE(K74,O74)</f>
        <v>7.415</v>
      </c>
      <c r="N74" s="245">
        <f>AVERAGE(M74,O74)</f>
        <v>7.4325000000000001</v>
      </c>
      <c r="O74" s="277">
        <v>7.45</v>
      </c>
      <c r="P74" s="245">
        <f>2*O74-N74</f>
        <v>7.4675000000000002</v>
      </c>
      <c r="Q74" s="245">
        <f>AVERAGE(P74,R74)</f>
        <v>7.4887499999999996</v>
      </c>
      <c r="R74" s="245">
        <f>AVERAGE(O74,U74)</f>
        <v>7.51</v>
      </c>
      <c r="S74" s="245">
        <f>2*R74-Q74</f>
        <v>7.53125</v>
      </c>
      <c r="T74" s="245">
        <f>AVERAGE(S74,U74)</f>
        <v>7.5506250000000001</v>
      </c>
      <c r="U74" s="277">
        <v>7.57</v>
      </c>
      <c r="V74" s="245">
        <f>2*U74-T74</f>
        <v>7.5893750000000004</v>
      </c>
      <c r="W74" s="245">
        <f>2*V74-U74</f>
        <v>7.6087500000000006</v>
      </c>
      <c r="X74" s="245">
        <f>2*W74-V74</f>
        <v>7.6281250000000007</v>
      </c>
      <c r="Y74" s="245">
        <f>AVERAGE(X74,Z74)</f>
        <v>7.6715625000000003</v>
      </c>
      <c r="Z74" s="245">
        <f>AVERAGE(U74,AE74)</f>
        <v>7.7149999999999999</v>
      </c>
      <c r="AA74" s="245">
        <f>2*Z74-Y74</f>
        <v>7.7584374999999994</v>
      </c>
      <c r="AB74" s="245">
        <f>AVERAGE(AA74,AC74)</f>
        <v>7.7838281249999994</v>
      </c>
      <c r="AC74" s="245">
        <f>AVERAGE(AA74,AE74)</f>
        <v>7.8092187499999994</v>
      </c>
      <c r="AD74" s="245">
        <f>AVERAGE(AC74,AE74)</f>
        <v>7.8346093749999994</v>
      </c>
      <c r="AE74" s="277">
        <v>7.86</v>
      </c>
      <c r="AF74" s="245">
        <f>2*AE74-AD74</f>
        <v>7.8853906250000012</v>
      </c>
      <c r="AG74" s="245">
        <f>AVERAGE(AF74,AH74)</f>
        <v>7.9227929687500005</v>
      </c>
      <c r="AH74" s="245">
        <f>AVERAGE(AF74,AJ74)</f>
        <v>7.9601953125000007</v>
      </c>
      <c r="AI74" s="245">
        <f>AVERAGE(AH74,AJ74)</f>
        <v>7.9975976562500009</v>
      </c>
      <c r="AJ74" s="245">
        <f>AVERAGE(AE74,AO74)</f>
        <v>8.0350000000000001</v>
      </c>
      <c r="AK74" s="245">
        <f>2*AJ74-AI74</f>
        <v>8.0724023437499994</v>
      </c>
      <c r="AL74" s="245">
        <f>AVERAGE(AK74,AM74)</f>
        <v>8.1068017578124998</v>
      </c>
      <c r="AM74" s="245">
        <f>AVERAGE(AK74,AO74)</f>
        <v>8.1412011718750001</v>
      </c>
      <c r="AN74" s="245">
        <f>AVERAGE(AM74,AO74)</f>
        <v>8.1756005859375005</v>
      </c>
      <c r="AO74" s="277">
        <v>8.2100000000000009</v>
      </c>
      <c r="AP74" s="277">
        <v>8.9600000000000009</v>
      </c>
    </row>
    <row r="75" spans="1:42" x14ac:dyDescent="0.2">
      <c r="A75" s="253">
        <v>43026</v>
      </c>
      <c r="B75" s="277">
        <v>7.5</v>
      </c>
      <c r="C75" s="277">
        <v>7.45</v>
      </c>
      <c r="D75" s="277">
        <f>AVERAGE(C75,E75)</f>
        <v>7.415</v>
      </c>
      <c r="E75" s="277">
        <v>7.38</v>
      </c>
      <c r="F75" s="277">
        <f>AVERAGE(G75,E75)</f>
        <v>7.37</v>
      </c>
      <c r="G75" s="277">
        <v>7.36</v>
      </c>
      <c r="H75" s="277">
        <f>AVERAGE(I75,G75)</f>
        <v>7.62</v>
      </c>
      <c r="I75" s="277">
        <v>7.88</v>
      </c>
      <c r="J75" s="277">
        <f>AVERAGE(I75,K75)</f>
        <v>7.6349999999999998</v>
      </c>
      <c r="K75" s="277">
        <v>7.39</v>
      </c>
      <c r="L75" s="245">
        <f>AVERAGE(K75,M75)</f>
        <v>7.4049999999999994</v>
      </c>
      <c r="M75" s="245">
        <f>AVERAGE(K75,O75)</f>
        <v>7.42</v>
      </c>
      <c r="N75" s="245">
        <f>AVERAGE(M75,O75)</f>
        <v>7.4350000000000005</v>
      </c>
      <c r="O75" s="277">
        <v>7.45</v>
      </c>
      <c r="P75" s="245">
        <f>2*O75-N75</f>
        <v>7.4649999999999999</v>
      </c>
      <c r="Q75" s="245">
        <f>AVERAGE(P75,R75)</f>
        <v>7.4874999999999998</v>
      </c>
      <c r="R75" s="245">
        <f>AVERAGE(O75,U75)</f>
        <v>7.51</v>
      </c>
      <c r="S75" s="245">
        <f>2*R75-Q75</f>
        <v>7.5324999999999998</v>
      </c>
      <c r="T75" s="245">
        <f>AVERAGE(S75,U75)</f>
        <v>7.5512499999999996</v>
      </c>
      <c r="U75" s="277">
        <v>7.57</v>
      </c>
      <c r="V75" s="245">
        <f>2*U75-T75</f>
        <v>7.588750000000001</v>
      </c>
      <c r="W75" s="245">
        <f>2*V75-U75</f>
        <v>7.6075000000000017</v>
      </c>
      <c r="X75" s="245">
        <f>2*W75-V75</f>
        <v>7.6262500000000024</v>
      </c>
      <c r="Y75" s="245">
        <f>AVERAGE(X75,Z75)</f>
        <v>7.675625000000001</v>
      </c>
      <c r="Z75" s="245">
        <f>AVERAGE(U75,AE75)</f>
        <v>7.7249999999999996</v>
      </c>
      <c r="AA75" s="245">
        <f>2*Z75-Y75</f>
        <v>7.7743749999999983</v>
      </c>
      <c r="AB75" s="245">
        <f>AVERAGE(AA75,AC75)</f>
        <v>7.8007812499999982</v>
      </c>
      <c r="AC75" s="245">
        <f>AVERAGE(AA75,AE75)</f>
        <v>7.8271874999999991</v>
      </c>
      <c r="AD75" s="245">
        <f>AVERAGE(AC75,AE75)</f>
        <v>7.8535937499999999</v>
      </c>
      <c r="AE75" s="277">
        <v>7.88</v>
      </c>
      <c r="AF75" s="245">
        <f>2*AE75-AD75</f>
        <v>7.9064062499999999</v>
      </c>
      <c r="AG75" s="245">
        <f>AVERAGE(AF75,AH75)</f>
        <v>7.9473046875</v>
      </c>
      <c r="AH75" s="245">
        <f>AVERAGE(AF75,AJ75)</f>
        <v>7.9882031250000001</v>
      </c>
      <c r="AI75" s="245">
        <f>AVERAGE(AH75,AJ75)</f>
        <v>8.0291015624999993</v>
      </c>
      <c r="AJ75" s="245">
        <f>AVERAGE(AE75,AO75)</f>
        <v>8.07</v>
      </c>
      <c r="AK75" s="245">
        <f>2*AJ75-AI75</f>
        <v>8.1108984375000013</v>
      </c>
      <c r="AL75" s="245">
        <f>AVERAGE(AK75,AM75)</f>
        <v>8.1481738281250014</v>
      </c>
      <c r="AM75" s="245">
        <f>AVERAGE(AK75,AO75)</f>
        <v>8.1854492187500014</v>
      </c>
      <c r="AN75" s="245">
        <f>AVERAGE(AM75,AO75)</f>
        <v>8.2227246093749997</v>
      </c>
      <c r="AO75" s="277">
        <v>8.26</v>
      </c>
      <c r="AP75" s="277">
        <v>9.0299999999999994</v>
      </c>
    </row>
    <row r="76" spans="1:42" x14ac:dyDescent="0.2">
      <c r="A76" s="253">
        <v>43025</v>
      </c>
      <c r="B76" s="277">
        <v>7.54</v>
      </c>
      <c r="C76" s="277">
        <v>7.47</v>
      </c>
      <c r="D76" s="277">
        <f>AVERAGE(C76,E76)</f>
        <v>7.4350000000000005</v>
      </c>
      <c r="E76" s="277">
        <v>7.4</v>
      </c>
      <c r="F76" s="277">
        <f>AVERAGE(G76,E76)</f>
        <v>7.3949999999999996</v>
      </c>
      <c r="G76" s="277">
        <v>7.39</v>
      </c>
      <c r="H76" s="277">
        <f>AVERAGE(I76,G76)</f>
        <v>7.6449999999999996</v>
      </c>
      <c r="I76" s="277">
        <v>7.9</v>
      </c>
      <c r="J76" s="277">
        <f>AVERAGE(I76,K76)</f>
        <v>7.665</v>
      </c>
      <c r="K76" s="277">
        <v>7.43</v>
      </c>
      <c r="L76" s="245">
        <f>AVERAGE(K76,M76)</f>
        <v>7.4424999999999999</v>
      </c>
      <c r="M76" s="245">
        <f>AVERAGE(K76,O76)</f>
        <v>7.4550000000000001</v>
      </c>
      <c r="N76" s="245">
        <f>AVERAGE(M76,O76)</f>
        <v>7.4675000000000002</v>
      </c>
      <c r="O76" s="277">
        <v>7.48</v>
      </c>
      <c r="P76" s="245">
        <f>2*O76-N76</f>
        <v>7.4925000000000006</v>
      </c>
      <c r="Q76" s="245">
        <f>AVERAGE(P76,R76)</f>
        <v>7.5137499999999999</v>
      </c>
      <c r="R76" s="245">
        <f>AVERAGE(O76,U76)</f>
        <v>7.5350000000000001</v>
      </c>
      <c r="S76" s="245">
        <f>2*R76-Q76</f>
        <v>7.5562500000000004</v>
      </c>
      <c r="T76" s="245">
        <f>AVERAGE(S76,U76)</f>
        <v>7.5731250000000001</v>
      </c>
      <c r="U76" s="277">
        <v>7.59</v>
      </c>
      <c r="V76" s="245">
        <f>2*U76-T76</f>
        <v>7.6068749999999996</v>
      </c>
      <c r="W76" s="245">
        <f>2*V76-U76</f>
        <v>7.6237499999999994</v>
      </c>
      <c r="X76" s="245">
        <f>2*W76-V76</f>
        <v>7.6406249999999991</v>
      </c>
      <c r="Y76" s="245">
        <f>AVERAGE(X76,Z76)</f>
        <v>7.6928124999999996</v>
      </c>
      <c r="Z76" s="245">
        <f>AVERAGE(U76,AE76)</f>
        <v>7.7450000000000001</v>
      </c>
      <c r="AA76" s="245">
        <f>2*Z76-Y76</f>
        <v>7.7971875000000006</v>
      </c>
      <c r="AB76" s="245">
        <f>AVERAGE(AA76,AC76)</f>
        <v>7.8228906250000012</v>
      </c>
      <c r="AC76" s="245">
        <f>AVERAGE(AA76,AE76)</f>
        <v>7.8485937500000009</v>
      </c>
      <c r="AD76" s="245">
        <f>AVERAGE(AC76,AE76)</f>
        <v>7.8742968750000006</v>
      </c>
      <c r="AE76" s="277">
        <v>7.9</v>
      </c>
      <c r="AF76" s="245">
        <f>2*AE76-AD76</f>
        <v>7.9257031250000001</v>
      </c>
      <c r="AG76" s="245">
        <f>AVERAGE(AF76,AH76)</f>
        <v>7.9667773437500005</v>
      </c>
      <c r="AH76" s="245">
        <f>AVERAGE(AF76,AJ76)</f>
        <v>8.0078515625000009</v>
      </c>
      <c r="AI76" s="245">
        <f>AVERAGE(AH76,AJ76)</f>
        <v>8.0489257812500004</v>
      </c>
      <c r="AJ76" s="245">
        <f>AVERAGE(AE76,AO76)</f>
        <v>8.09</v>
      </c>
      <c r="AK76" s="245">
        <f>2*AJ76-AI76</f>
        <v>8.1310742187499994</v>
      </c>
      <c r="AL76" s="245">
        <f>AVERAGE(AK76,AM76)</f>
        <v>8.1683056640624994</v>
      </c>
      <c r="AM76" s="245">
        <f>AVERAGE(AK76,AO76)</f>
        <v>8.2055371093749994</v>
      </c>
      <c r="AN76" s="245">
        <f>AVERAGE(AM76,AO76)</f>
        <v>8.2427685546874994</v>
      </c>
      <c r="AO76" s="277">
        <v>8.2799999999999994</v>
      </c>
      <c r="AP76" s="277">
        <v>9.07</v>
      </c>
    </row>
    <row r="77" spans="1:42" x14ac:dyDescent="0.2">
      <c r="A77" s="253">
        <v>43024</v>
      </c>
      <c r="B77" s="277">
        <v>7.54</v>
      </c>
      <c r="C77" s="277">
        <v>7.45</v>
      </c>
      <c r="D77" s="277">
        <f>AVERAGE(C77,E77)</f>
        <v>7.415</v>
      </c>
      <c r="E77" s="277">
        <v>7.38</v>
      </c>
      <c r="F77" s="277">
        <f>AVERAGE(G77,E77)</f>
        <v>7.375</v>
      </c>
      <c r="G77" s="277">
        <v>7.37</v>
      </c>
      <c r="H77" s="277">
        <f>AVERAGE(I77,G77)</f>
        <v>7.6449999999999996</v>
      </c>
      <c r="I77" s="277">
        <v>7.92</v>
      </c>
      <c r="J77" s="277">
        <f>AVERAGE(I77,K77)</f>
        <v>7.66</v>
      </c>
      <c r="K77" s="277">
        <v>7.4</v>
      </c>
      <c r="L77" s="245">
        <f>AVERAGE(K77,M77)</f>
        <v>7.415</v>
      </c>
      <c r="M77" s="245">
        <f>AVERAGE(K77,O77)</f>
        <v>7.43</v>
      </c>
      <c r="N77" s="245">
        <f>AVERAGE(M77,O77)</f>
        <v>7.4450000000000003</v>
      </c>
      <c r="O77" s="277">
        <v>7.46</v>
      </c>
      <c r="P77" s="245">
        <f>2*O77-N77</f>
        <v>7.4749999999999996</v>
      </c>
      <c r="Q77" s="245">
        <f>AVERAGE(P77,R77)</f>
        <v>7.5</v>
      </c>
      <c r="R77" s="245">
        <f>AVERAGE(O77,U77)</f>
        <v>7.5250000000000004</v>
      </c>
      <c r="S77" s="245">
        <f>2*R77-Q77</f>
        <v>7.5500000000000007</v>
      </c>
      <c r="T77" s="245">
        <f>AVERAGE(S77,U77)</f>
        <v>7.57</v>
      </c>
      <c r="U77" s="277">
        <v>7.59</v>
      </c>
      <c r="V77" s="245">
        <f>2*U77-T77</f>
        <v>7.6099999999999994</v>
      </c>
      <c r="W77" s="245">
        <f>2*V77-U77</f>
        <v>7.629999999999999</v>
      </c>
      <c r="X77" s="245">
        <f>2*W77-V77</f>
        <v>7.6499999999999986</v>
      </c>
      <c r="Y77" s="245">
        <f>AVERAGE(X77,Z77)</f>
        <v>7.7024999999999988</v>
      </c>
      <c r="Z77" s="245">
        <f>AVERAGE(U77,AE77)</f>
        <v>7.7549999999999999</v>
      </c>
      <c r="AA77" s="245">
        <f>2*Z77-Y77</f>
        <v>7.807500000000001</v>
      </c>
      <c r="AB77" s="245">
        <f>AVERAGE(AA77,AC77)</f>
        <v>7.8356250000000003</v>
      </c>
      <c r="AC77" s="245">
        <f>AVERAGE(AA77,AE77)</f>
        <v>7.8637500000000005</v>
      </c>
      <c r="AD77" s="245">
        <f>AVERAGE(AC77,AE77)</f>
        <v>7.8918750000000006</v>
      </c>
      <c r="AE77" s="277">
        <v>7.92</v>
      </c>
      <c r="AF77" s="245">
        <f>2*AE77-AD77</f>
        <v>7.9481249999999992</v>
      </c>
      <c r="AG77" s="245">
        <f>AVERAGE(AF77,AH77)</f>
        <v>7.992343749999999</v>
      </c>
      <c r="AH77" s="245">
        <f>AVERAGE(AF77,AJ77)</f>
        <v>8.0365624999999987</v>
      </c>
      <c r="AI77" s="245">
        <f>AVERAGE(AH77,AJ77)</f>
        <v>8.0807812499999994</v>
      </c>
      <c r="AJ77" s="245">
        <f>AVERAGE(AE77,AO77)</f>
        <v>8.125</v>
      </c>
      <c r="AK77" s="245">
        <f>2*AJ77-AI77</f>
        <v>8.1692187500000006</v>
      </c>
      <c r="AL77" s="245">
        <f>AVERAGE(AK77,AM77)</f>
        <v>8.2094140625000005</v>
      </c>
      <c r="AM77" s="245">
        <f>AVERAGE(AK77,AO77)</f>
        <v>8.2496093750000004</v>
      </c>
      <c r="AN77" s="245">
        <f>AVERAGE(AM77,AO77)</f>
        <v>8.2898046875000002</v>
      </c>
      <c r="AO77" s="277">
        <v>8.33</v>
      </c>
      <c r="AP77" s="277">
        <v>9.1300000000000008</v>
      </c>
    </row>
    <row r="78" spans="1:42" x14ac:dyDescent="0.2">
      <c r="A78" s="253">
        <v>43021</v>
      </c>
      <c r="B78" s="277">
        <v>7.55</v>
      </c>
      <c r="C78" s="277">
        <v>7.47</v>
      </c>
      <c r="D78" s="277">
        <f>AVERAGE(C78,E78)</f>
        <v>7.42</v>
      </c>
      <c r="E78" s="277">
        <v>7.37</v>
      </c>
      <c r="F78" s="277">
        <f>AVERAGE(G78,E78)</f>
        <v>7.3550000000000004</v>
      </c>
      <c r="G78" s="277">
        <v>7.34</v>
      </c>
      <c r="H78" s="277">
        <f>AVERAGE(I78,G78)</f>
        <v>7.62</v>
      </c>
      <c r="I78" s="277">
        <v>7.9</v>
      </c>
      <c r="J78" s="277">
        <f>AVERAGE(I78,K78)</f>
        <v>7.6300000000000008</v>
      </c>
      <c r="K78" s="277">
        <v>7.36</v>
      </c>
      <c r="L78" s="245">
        <f>AVERAGE(K78,M78)</f>
        <v>7.3725000000000005</v>
      </c>
      <c r="M78" s="245">
        <f>AVERAGE(K78,O78)</f>
        <v>7.3849999999999998</v>
      </c>
      <c r="N78" s="245">
        <f>AVERAGE(M78,O78)</f>
        <v>7.3975</v>
      </c>
      <c r="O78" s="277">
        <v>7.41</v>
      </c>
      <c r="P78" s="245">
        <f>2*O78-N78</f>
        <v>7.4225000000000003</v>
      </c>
      <c r="Q78" s="245">
        <f>AVERAGE(P78,R78)</f>
        <v>7.4512499999999999</v>
      </c>
      <c r="R78" s="245">
        <f>AVERAGE(O78,U78)</f>
        <v>7.48</v>
      </c>
      <c r="S78" s="245">
        <f>2*R78-Q78</f>
        <v>7.5087500000000009</v>
      </c>
      <c r="T78" s="245">
        <f>AVERAGE(S78,U78)</f>
        <v>7.5293749999999999</v>
      </c>
      <c r="U78" s="277">
        <v>7.55</v>
      </c>
      <c r="V78" s="245">
        <f>2*U78-T78</f>
        <v>7.5706249999999997</v>
      </c>
      <c r="W78" s="245">
        <f>2*V78-U78</f>
        <v>7.5912499999999996</v>
      </c>
      <c r="X78" s="245">
        <f>2*W78-V78</f>
        <v>7.6118749999999995</v>
      </c>
      <c r="Y78" s="245">
        <f>AVERAGE(X78,Z78)</f>
        <v>7.6684374999999996</v>
      </c>
      <c r="Z78" s="245">
        <f>AVERAGE(U78,AE78)</f>
        <v>7.7249999999999996</v>
      </c>
      <c r="AA78" s="245">
        <f>2*Z78-Y78</f>
        <v>7.7815624999999997</v>
      </c>
      <c r="AB78" s="245">
        <f>AVERAGE(AA78,AC78)</f>
        <v>7.8111718749999994</v>
      </c>
      <c r="AC78" s="245">
        <f>AVERAGE(AA78,AE78)</f>
        <v>7.84078125</v>
      </c>
      <c r="AD78" s="245">
        <f>AVERAGE(AC78,AE78)</f>
        <v>7.8703906250000006</v>
      </c>
      <c r="AE78" s="277">
        <v>7.9</v>
      </c>
      <c r="AF78" s="245">
        <f>2*AE78-AD78</f>
        <v>7.9296093750000001</v>
      </c>
      <c r="AG78" s="245">
        <f>AVERAGE(AF78,AH78)</f>
        <v>7.9747070312499995</v>
      </c>
      <c r="AH78" s="245">
        <f>AVERAGE(AF78,AJ78)</f>
        <v>8.0198046874999989</v>
      </c>
      <c r="AI78" s="245">
        <f>AVERAGE(AH78,AJ78)</f>
        <v>8.0649023437499991</v>
      </c>
      <c r="AJ78" s="245">
        <f>AVERAGE(AE78,AO78)</f>
        <v>8.11</v>
      </c>
      <c r="AK78" s="245">
        <f>2*AJ78-AI78</f>
        <v>8.1550976562499997</v>
      </c>
      <c r="AL78" s="245">
        <f>AVERAGE(AK78,AM78)</f>
        <v>8.1963232421874999</v>
      </c>
      <c r="AM78" s="245">
        <f>AVERAGE(AK78,AO78)</f>
        <v>8.237548828125</v>
      </c>
      <c r="AN78" s="245">
        <f>AVERAGE(AM78,AO78)</f>
        <v>8.2787744140625001</v>
      </c>
      <c r="AO78" s="277">
        <v>8.32</v>
      </c>
      <c r="AP78" s="277">
        <v>9.14</v>
      </c>
    </row>
    <row r="79" spans="1:42" x14ac:dyDescent="0.2">
      <c r="A79" s="253">
        <v>43020</v>
      </c>
      <c r="B79" s="277">
        <v>7.69</v>
      </c>
      <c r="C79" s="277">
        <v>7.56</v>
      </c>
      <c r="D79" s="277">
        <f>AVERAGE(C79,E79)</f>
        <v>7.4949999999999992</v>
      </c>
      <c r="E79" s="277">
        <v>7.43</v>
      </c>
      <c r="F79" s="277">
        <f>AVERAGE(G79,E79)</f>
        <v>7.41</v>
      </c>
      <c r="G79" s="277">
        <v>7.39</v>
      </c>
      <c r="H79" s="277">
        <f>AVERAGE(I79,G79)</f>
        <v>7.64</v>
      </c>
      <c r="I79" s="277">
        <v>7.89</v>
      </c>
      <c r="J79" s="277">
        <f>AVERAGE(I79,K79)</f>
        <v>7.63</v>
      </c>
      <c r="K79" s="277">
        <v>7.37</v>
      </c>
      <c r="L79" s="245">
        <f>AVERAGE(K79,M79)</f>
        <v>7.3825000000000003</v>
      </c>
      <c r="M79" s="245">
        <f>AVERAGE(K79,O79)</f>
        <v>7.3949999999999996</v>
      </c>
      <c r="N79" s="245">
        <f>AVERAGE(M79,O79)</f>
        <v>7.4074999999999998</v>
      </c>
      <c r="O79" s="277">
        <v>7.42</v>
      </c>
      <c r="P79" s="245">
        <f>2*O79-N79</f>
        <v>7.4325000000000001</v>
      </c>
      <c r="Q79" s="245">
        <f>AVERAGE(P79,R79)</f>
        <v>7.4562500000000007</v>
      </c>
      <c r="R79" s="245">
        <f>AVERAGE(O79,U79)</f>
        <v>7.48</v>
      </c>
      <c r="S79" s="245">
        <f>2*R79-Q79</f>
        <v>7.5037500000000001</v>
      </c>
      <c r="T79" s="245">
        <f>AVERAGE(S79,U79)</f>
        <v>7.5218749999999996</v>
      </c>
      <c r="U79" s="277">
        <v>7.54</v>
      </c>
      <c r="V79" s="245">
        <f>2*U79-T79</f>
        <v>7.5581250000000004</v>
      </c>
      <c r="W79" s="245">
        <f>2*V79-U79</f>
        <v>7.5762500000000008</v>
      </c>
      <c r="X79" s="245">
        <f>2*W79-V79</f>
        <v>7.5943750000000012</v>
      </c>
      <c r="Y79" s="245">
        <f>AVERAGE(X79,Z79)</f>
        <v>7.6546875000000005</v>
      </c>
      <c r="Z79" s="245">
        <f>AVERAGE(U79,AE79)</f>
        <v>7.7149999999999999</v>
      </c>
      <c r="AA79" s="245">
        <f>2*Z79-Y79</f>
        <v>7.7753124999999992</v>
      </c>
      <c r="AB79" s="245">
        <f>AVERAGE(AA79,AC79)</f>
        <v>7.8039843749999989</v>
      </c>
      <c r="AC79" s="245">
        <f>AVERAGE(AA79,AE79)</f>
        <v>7.8326562499999994</v>
      </c>
      <c r="AD79" s="245">
        <f>AVERAGE(AC79,AE79)</f>
        <v>7.861328125</v>
      </c>
      <c r="AE79" s="277">
        <v>7.89</v>
      </c>
      <c r="AF79" s="245">
        <f>2*AE79-AD79</f>
        <v>7.9186718749999994</v>
      </c>
      <c r="AG79" s="245">
        <f>AVERAGE(AF79,AH79)</f>
        <v>7.9627539062499997</v>
      </c>
      <c r="AH79" s="245">
        <f>AVERAGE(AF79,AJ79)</f>
        <v>8.0068359375</v>
      </c>
      <c r="AI79" s="245">
        <f>AVERAGE(AH79,AJ79)</f>
        <v>8.0509179687499994</v>
      </c>
      <c r="AJ79" s="245">
        <f>AVERAGE(AE79,AO79)</f>
        <v>8.0950000000000006</v>
      </c>
      <c r="AK79" s="245">
        <f>2*AJ79-AI79</f>
        <v>8.1390820312500018</v>
      </c>
      <c r="AL79" s="245">
        <f>AVERAGE(AK79,AM79)</f>
        <v>8.1793115234375016</v>
      </c>
      <c r="AM79" s="245">
        <f>AVERAGE(AK79,AO79)</f>
        <v>8.2195410156250013</v>
      </c>
      <c r="AN79" s="245">
        <f>AVERAGE(AM79,AO79)</f>
        <v>8.259770507812501</v>
      </c>
      <c r="AO79" s="277">
        <v>8.3000000000000007</v>
      </c>
      <c r="AP79" s="277">
        <v>9.09</v>
      </c>
    </row>
    <row r="80" spans="1:42" x14ac:dyDescent="0.2">
      <c r="A80" s="253">
        <v>43019</v>
      </c>
      <c r="B80" s="277">
        <v>7.66</v>
      </c>
      <c r="C80" s="277">
        <v>7.52</v>
      </c>
      <c r="D80" s="277">
        <f>AVERAGE(C80,E80)</f>
        <v>7.4649999999999999</v>
      </c>
      <c r="E80" s="277">
        <v>7.41</v>
      </c>
      <c r="F80" s="277">
        <f>AVERAGE(G80,E80)</f>
        <v>7.4050000000000002</v>
      </c>
      <c r="G80" s="277">
        <v>7.4</v>
      </c>
      <c r="H80" s="277">
        <f>AVERAGE(I80,G80)</f>
        <v>7.6550000000000002</v>
      </c>
      <c r="I80" s="277">
        <v>7.91</v>
      </c>
      <c r="J80" s="277">
        <f>AVERAGE(I80,K80)</f>
        <v>7.67</v>
      </c>
      <c r="K80" s="277">
        <v>7.43</v>
      </c>
      <c r="L80" s="245">
        <f>AVERAGE(K80,M80)</f>
        <v>7.4424999999999999</v>
      </c>
      <c r="M80" s="245">
        <f>AVERAGE(K80,O80)</f>
        <v>7.4550000000000001</v>
      </c>
      <c r="N80" s="245">
        <f>AVERAGE(M80,O80)</f>
        <v>7.4675000000000002</v>
      </c>
      <c r="O80" s="277">
        <v>7.48</v>
      </c>
      <c r="P80" s="245">
        <f>2*O80-N80</f>
        <v>7.4925000000000006</v>
      </c>
      <c r="Q80" s="245">
        <f>AVERAGE(P80,R80)</f>
        <v>7.5162500000000003</v>
      </c>
      <c r="R80" s="245">
        <f>AVERAGE(O80,U80)</f>
        <v>7.54</v>
      </c>
      <c r="S80" s="245">
        <f>2*R80-Q80</f>
        <v>7.5637499999999998</v>
      </c>
      <c r="T80" s="245">
        <f>AVERAGE(S80,U80)</f>
        <v>7.5818750000000001</v>
      </c>
      <c r="U80" s="277">
        <v>7.6</v>
      </c>
      <c r="V80" s="245">
        <f>2*U80-T80</f>
        <v>7.6181249999999991</v>
      </c>
      <c r="W80" s="245">
        <f>2*V80-U80</f>
        <v>7.6362499999999986</v>
      </c>
      <c r="X80" s="245">
        <f>2*W80-V80</f>
        <v>7.6543749999999982</v>
      </c>
      <c r="Y80" s="245">
        <f>AVERAGE(X80,Z80)</f>
        <v>7.7046874999999986</v>
      </c>
      <c r="Z80" s="245">
        <f>AVERAGE(U80,AE80)</f>
        <v>7.7549999999999999</v>
      </c>
      <c r="AA80" s="245">
        <f>2*Z80-Y80</f>
        <v>7.8053125000000012</v>
      </c>
      <c r="AB80" s="245">
        <f>AVERAGE(AA80,AC80)</f>
        <v>7.8314843750000005</v>
      </c>
      <c r="AC80" s="245">
        <f>AVERAGE(AA80,AE80)</f>
        <v>7.8576562500000007</v>
      </c>
      <c r="AD80" s="245">
        <f>AVERAGE(AC80,AE80)</f>
        <v>7.8838281250000009</v>
      </c>
      <c r="AE80" s="277">
        <v>7.91</v>
      </c>
      <c r="AF80" s="245">
        <f>2*AE80-AD80</f>
        <v>7.9361718749999994</v>
      </c>
      <c r="AG80" s="245">
        <f>AVERAGE(AF80,AH80)</f>
        <v>7.9771289062499999</v>
      </c>
      <c r="AH80" s="245">
        <f>AVERAGE(AF80,AJ80)</f>
        <v>8.0180859375000004</v>
      </c>
      <c r="AI80" s="245">
        <f>AVERAGE(AH80,AJ80)</f>
        <v>8.0590429687499991</v>
      </c>
      <c r="AJ80" s="245">
        <f>AVERAGE(AE80,AO80)</f>
        <v>8.1</v>
      </c>
      <c r="AK80" s="245">
        <f>2*AJ80-AI80</f>
        <v>8.1409570312500001</v>
      </c>
      <c r="AL80" s="245">
        <f>AVERAGE(AK80,AM80)</f>
        <v>8.178217773437499</v>
      </c>
      <c r="AM80" s="245">
        <f>AVERAGE(AK80,AO80)</f>
        <v>8.2154785156249996</v>
      </c>
      <c r="AN80" s="245">
        <f>AVERAGE(AM80,AO80)</f>
        <v>8.2527392578125003</v>
      </c>
      <c r="AO80" s="277">
        <v>8.2899999999999991</v>
      </c>
      <c r="AP80" s="277">
        <v>9.07</v>
      </c>
    </row>
    <row r="81" spans="1:42" x14ac:dyDescent="0.2">
      <c r="A81" s="253">
        <v>43018</v>
      </c>
      <c r="B81" s="277">
        <v>7.64</v>
      </c>
      <c r="C81" s="277">
        <v>7.53</v>
      </c>
      <c r="D81" s="277">
        <f>AVERAGE(C81,E81)</f>
        <v>7.48</v>
      </c>
      <c r="E81" s="277">
        <v>7.43</v>
      </c>
      <c r="F81" s="277">
        <f>AVERAGE(G81,E81)</f>
        <v>7.43</v>
      </c>
      <c r="G81" s="277">
        <v>7.43</v>
      </c>
      <c r="H81" s="277">
        <f>AVERAGE(I81,G81)</f>
        <v>7.6749999999999998</v>
      </c>
      <c r="I81" s="277">
        <v>7.92</v>
      </c>
      <c r="J81" s="277">
        <f>AVERAGE(I81,K81)</f>
        <v>7.7</v>
      </c>
      <c r="K81" s="277">
        <v>7.48</v>
      </c>
      <c r="L81" s="245">
        <f>AVERAGE(K81,M81)</f>
        <v>7.4925000000000006</v>
      </c>
      <c r="M81" s="245">
        <f>AVERAGE(K81,O81)</f>
        <v>7.5050000000000008</v>
      </c>
      <c r="N81" s="245">
        <f>AVERAGE(M81,O81)</f>
        <v>7.5175000000000001</v>
      </c>
      <c r="O81" s="277">
        <v>7.53</v>
      </c>
      <c r="P81" s="245">
        <f>2*O81-N81</f>
        <v>7.5425000000000004</v>
      </c>
      <c r="Q81" s="245">
        <f>AVERAGE(P81,R81)</f>
        <v>7.5637500000000006</v>
      </c>
      <c r="R81" s="245">
        <f>AVERAGE(O81,U81)</f>
        <v>7.585</v>
      </c>
      <c r="S81" s="245">
        <f>2*R81-Q81</f>
        <v>7.6062499999999993</v>
      </c>
      <c r="T81" s="245">
        <f>AVERAGE(S81,U81)</f>
        <v>7.6231249999999999</v>
      </c>
      <c r="U81" s="277">
        <v>7.64</v>
      </c>
      <c r="V81" s="245">
        <f>2*U81-T81</f>
        <v>7.6568749999999994</v>
      </c>
      <c r="W81" s="245">
        <f>2*V81-U81</f>
        <v>7.6737499999999992</v>
      </c>
      <c r="X81" s="245">
        <f>2*W81-V81</f>
        <v>7.6906249999999989</v>
      </c>
      <c r="Y81" s="245">
        <f>AVERAGE(X81,Z81)</f>
        <v>7.7353124999999991</v>
      </c>
      <c r="Z81" s="245">
        <f>AVERAGE(U81,AE81)</f>
        <v>7.7799999999999994</v>
      </c>
      <c r="AA81" s="245">
        <f>2*Z81-Y81</f>
        <v>7.8246874999999996</v>
      </c>
      <c r="AB81" s="245">
        <f>AVERAGE(AA81,AC81)</f>
        <v>7.8485156249999992</v>
      </c>
      <c r="AC81" s="245">
        <f>AVERAGE(AA81,AE81)</f>
        <v>7.8723437499999998</v>
      </c>
      <c r="AD81" s="245">
        <f>AVERAGE(AC81,AE81)</f>
        <v>7.8961718750000003</v>
      </c>
      <c r="AE81" s="277">
        <v>7.92</v>
      </c>
      <c r="AF81" s="245">
        <f>2*AE81-AD81</f>
        <v>7.9438281249999996</v>
      </c>
      <c r="AG81" s="245">
        <f>AVERAGE(AF81,AH81)</f>
        <v>7.9828710937499991</v>
      </c>
      <c r="AH81" s="245">
        <f>AVERAGE(AF81,AJ81)</f>
        <v>8.0219140624999987</v>
      </c>
      <c r="AI81" s="245">
        <f>AVERAGE(AH81,AJ81)</f>
        <v>8.0609570312499983</v>
      </c>
      <c r="AJ81" s="245">
        <f>AVERAGE(AE81,AO81)</f>
        <v>8.1</v>
      </c>
      <c r="AK81" s="245">
        <f>2*AJ81-AI81</f>
        <v>8.139042968750001</v>
      </c>
      <c r="AL81" s="245">
        <f>AVERAGE(AK81,AM81)</f>
        <v>8.1742822265625001</v>
      </c>
      <c r="AM81" s="245">
        <f>AVERAGE(AK81,AO81)</f>
        <v>8.2095214843749993</v>
      </c>
      <c r="AN81" s="245">
        <f>AVERAGE(AM81,AO81)</f>
        <v>8.2447607421874984</v>
      </c>
      <c r="AO81" s="277">
        <v>8.2799999999999994</v>
      </c>
      <c r="AP81" s="277">
        <v>9.02</v>
      </c>
    </row>
    <row r="82" spans="1:42" x14ac:dyDescent="0.2">
      <c r="A82" s="253">
        <v>43017</v>
      </c>
      <c r="B82" s="277">
        <v>7.62</v>
      </c>
      <c r="C82" s="277">
        <v>7.55</v>
      </c>
      <c r="D82" s="277">
        <f>AVERAGE(C82,E82)</f>
        <v>7.52</v>
      </c>
      <c r="E82" s="277">
        <v>7.49</v>
      </c>
      <c r="F82" s="277">
        <f>AVERAGE(G82,E82)</f>
        <v>7.49</v>
      </c>
      <c r="G82" s="277">
        <v>7.49</v>
      </c>
      <c r="H82" s="277">
        <f>AVERAGE(I82,G82)</f>
        <v>7.7200000000000006</v>
      </c>
      <c r="I82" s="277">
        <v>7.95</v>
      </c>
      <c r="J82" s="277">
        <f>AVERAGE(I82,K82)</f>
        <v>7.74</v>
      </c>
      <c r="K82" s="277">
        <v>7.53</v>
      </c>
      <c r="L82" s="245">
        <f>AVERAGE(K82,M82)</f>
        <v>7.5425000000000004</v>
      </c>
      <c r="M82" s="245">
        <f>AVERAGE(K82,O82)</f>
        <v>7.5549999999999997</v>
      </c>
      <c r="N82" s="245">
        <f>AVERAGE(M82,O82)</f>
        <v>7.5674999999999999</v>
      </c>
      <c r="O82" s="277">
        <v>7.58</v>
      </c>
      <c r="P82" s="245">
        <f>2*O82-N82</f>
        <v>7.5925000000000002</v>
      </c>
      <c r="Q82" s="245">
        <f>AVERAGE(P82,R82)</f>
        <v>7.6112500000000001</v>
      </c>
      <c r="R82" s="245">
        <f>AVERAGE(O82,U82)</f>
        <v>7.63</v>
      </c>
      <c r="S82" s="245">
        <f>2*R82-Q82</f>
        <v>7.6487499999999997</v>
      </c>
      <c r="T82" s="245">
        <f>AVERAGE(S82,U82)</f>
        <v>7.6643749999999997</v>
      </c>
      <c r="U82" s="277">
        <v>7.68</v>
      </c>
      <c r="V82" s="245">
        <f>2*U82-T82</f>
        <v>7.6956249999999997</v>
      </c>
      <c r="W82" s="245">
        <f>2*V82-U82</f>
        <v>7.7112499999999997</v>
      </c>
      <c r="X82" s="245">
        <f>2*W82-V82</f>
        <v>7.7268749999999997</v>
      </c>
      <c r="Y82" s="245">
        <f>AVERAGE(X82,Z82)</f>
        <v>7.7709374999999996</v>
      </c>
      <c r="Z82" s="245">
        <f>AVERAGE(U82,AE82)</f>
        <v>7.8149999999999995</v>
      </c>
      <c r="AA82" s="245">
        <f>2*Z82-Y82</f>
        <v>7.8590624999999994</v>
      </c>
      <c r="AB82" s="245">
        <f>AVERAGE(AA82,AC82)</f>
        <v>7.8817968749999991</v>
      </c>
      <c r="AC82" s="245">
        <f>AVERAGE(AA82,AE82)</f>
        <v>7.9045312499999998</v>
      </c>
      <c r="AD82" s="245">
        <f>AVERAGE(AC82,AE82)</f>
        <v>7.9272656250000004</v>
      </c>
      <c r="AE82" s="277">
        <v>7.95</v>
      </c>
      <c r="AF82" s="245">
        <f>2*AE82-AD82</f>
        <v>7.9727343749999999</v>
      </c>
      <c r="AG82" s="245">
        <f>AVERAGE(AF82,AH82)</f>
        <v>8.0095507812499989</v>
      </c>
      <c r="AH82" s="245">
        <f>AVERAGE(AF82,AJ82)</f>
        <v>8.0463671874999996</v>
      </c>
      <c r="AI82" s="245">
        <f>AVERAGE(AH82,AJ82)</f>
        <v>8.0831835937500003</v>
      </c>
      <c r="AJ82" s="245">
        <f>AVERAGE(AE82,AO82)</f>
        <v>8.1199999999999992</v>
      </c>
      <c r="AK82" s="245">
        <f>2*AJ82-AI82</f>
        <v>8.1568164062499982</v>
      </c>
      <c r="AL82" s="245">
        <f>AVERAGE(AK82,AM82)</f>
        <v>8.1901123046874993</v>
      </c>
      <c r="AM82" s="245">
        <f>AVERAGE(AK82,AO82)</f>
        <v>8.2234082031249986</v>
      </c>
      <c r="AN82" s="245">
        <f>AVERAGE(AM82,AO82)</f>
        <v>8.256704101562498</v>
      </c>
      <c r="AO82" s="277">
        <v>8.2899999999999991</v>
      </c>
      <c r="AP82" s="277">
        <v>9</v>
      </c>
    </row>
    <row r="83" spans="1:42" x14ac:dyDescent="0.2">
      <c r="A83" s="253">
        <v>43014</v>
      </c>
      <c r="B83" s="277">
        <v>7.67</v>
      </c>
      <c r="C83" s="277">
        <v>7.56</v>
      </c>
      <c r="D83" s="277">
        <f>AVERAGE(C83,E83)</f>
        <v>7.52</v>
      </c>
      <c r="E83" s="277">
        <v>7.48</v>
      </c>
      <c r="F83" s="277">
        <f>AVERAGE(G83,E83)</f>
        <v>7.48</v>
      </c>
      <c r="G83" s="277">
        <v>7.48</v>
      </c>
      <c r="H83" s="277">
        <f>AVERAGE(I83,G83)</f>
        <v>7.7050000000000001</v>
      </c>
      <c r="I83" s="277">
        <v>7.93</v>
      </c>
      <c r="J83" s="277">
        <f>AVERAGE(I83,K83)</f>
        <v>7.72</v>
      </c>
      <c r="K83" s="277">
        <v>7.51</v>
      </c>
      <c r="L83" s="245">
        <f>AVERAGE(K83,M83)</f>
        <v>7.52</v>
      </c>
      <c r="M83" s="245">
        <f>AVERAGE(K83,O83)</f>
        <v>7.5299999999999994</v>
      </c>
      <c r="N83" s="245">
        <f>AVERAGE(M83,O83)</f>
        <v>7.5399999999999991</v>
      </c>
      <c r="O83" s="277">
        <v>7.55</v>
      </c>
      <c r="P83" s="245">
        <f>2*O83-N83</f>
        <v>7.5600000000000005</v>
      </c>
      <c r="Q83" s="245">
        <f>AVERAGE(P83,R83)</f>
        <v>7.58</v>
      </c>
      <c r="R83" s="245">
        <f>AVERAGE(O83,U83)</f>
        <v>7.6</v>
      </c>
      <c r="S83" s="245">
        <f>2*R83-Q83</f>
        <v>7.6199999999999992</v>
      </c>
      <c r="T83" s="245">
        <f>AVERAGE(S83,U83)</f>
        <v>7.6349999999999998</v>
      </c>
      <c r="U83" s="277">
        <v>7.65</v>
      </c>
      <c r="V83" s="245">
        <f>2*U83-T83</f>
        <v>7.6650000000000009</v>
      </c>
      <c r="W83" s="245">
        <f>2*V83-U83</f>
        <v>7.6800000000000015</v>
      </c>
      <c r="X83" s="245">
        <f>2*W83-V83</f>
        <v>7.6950000000000021</v>
      </c>
      <c r="Y83" s="245">
        <f>AVERAGE(X83,Z83)</f>
        <v>7.7425000000000015</v>
      </c>
      <c r="Z83" s="245">
        <f>AVERAGE(U83,AE83)</f>
        <v>7.79</v>
      </c>
      <c r="AA83" s="245">
        <f>2*Z83-Y83</f>
        <v>7.8374999999999986</v>
      </c>
      <c r="AB83" s="245">
        <f>AVERAGE(AA83,AC83)</f>
        <v>7.8606249999999989</v>
      </c>
      <c r="AC83" s="245">
        <f>AVERAGE(AA83,AE83)</f>
        <v>7.8837499999999991</v>
      </c>
      <c r="AD83" s="245">
        <f>AVERAGE(AC83,AE83)</f>
        <v>7.9068749999999994</v>
      </c>
      <c r="AE83" s="277">
        <v>7.93</v>
      </c>
      <c r="AF83" s="245">
        <f>2*AE83-AD83</f>
        <v>7.953125</v>
      </c>
      <c r="AG83" s="245">
        <f>AVERAGE(AF83,AH83)</f>
        <v>7.9885937499999997</v>
      </c>
      <c r="AH83" s="245">
        <f>AVERAGE(AF83,AJ83)</f>
        <v>8.0240624999999994</v>
      </c>
      <c r="AI83" s="245">
        <f>AVERAGE(AH83,AJ83)</f>
        <v>8.0595312499999991</v>
      </c>
      <c r="AJ83" s="245">
        <f>AVERAGE(AE83,AO83)</f>
        <v>8.0949999999999989</v>
      </c>
      <c r="AK83" s="245">
        <f>2*AJ83-AI83</f>
        <v>8.1304687499999986</v>
      </c>
      <c r="AL83" s="245">
        <f>AVERAGE(AK83,AM83)</f>
        <v>8.1628515624999984</v>
      </c>
      <c r="AM83" s="245">
        <f>AVERAGE(AK83,AO83)</f>
        <v>8.1952343749999983</v>
      </c>
      <c r="AN83" s="245">
        <f>AVERAGE(AM83,AO83)</f>
        <v>8.2276171874999982</v>
      </c>
      <c r="AO83" s="277">
        <v>8.26</v>
      </c>
      <c r="AP83" s="277">
        <v>8.9600000000000009</v>
      </c>
    </row>
    <row r="84" spans="1:42" x14ac:dyDescent="0.2">
      <c r="A84" s="253">
        <v>43013</v>
      </c>
      <c r="B84" s="277">
        <v>7.61</v>
      </c>
      <c r="C84" s="277">
        <v>7.55</v>
      </c>
      <c r="D84" s="277">
        <f>AVERAGE(C84,E84)</f>
        <v>7.5150000000000006</v>
      </c>
      <c r="E84" s="277">
        <v>7.48</v>
      </c>
      <c r="F84" s="277">
        <f>AVERAGE(G84,E84)</f>
        <v>7.48</v>
      </c>
      <c r="G84" s="277">
        <v>7.48</v>
      </c>
      <c r="H84" s="277">
        <f>AVERAGE(I84,G84)</f>
        <v>7.6950000000000003</v>
      </c>
      <c r="I84" s="277">
        <v>7.91</v>
      </c>
      <c r="J84" s="277">
        <f>AVERAGE(I84,K84)</f>
        <v>7.71</v>
      </c>
      <c r="K84" s="277">
        <v>7.51</v>
      </c>
      <c r="L84" s="245">
        <f>AVERAGE(K84,M84)</f>
        <v>7.52</v>
      </c>
      <c r="M84" s="245">
        <f>AVERAGE(K84,O84)</f>
        <v>7.5299999999999994</v>
      </c>
      <c r="N84" s="245">
        <f>AVERAGE(M84,O84)</f>
        <v>7.5399999999999991</v>
      </c>
      <c r="O84" s="277">
        <v>7.55</v>
      </c>
      <c r="P84" s="245">
        <f>2*O84-N84</f>
        <v>7.5600000000000005</v>
      </c>
      <c r="Q84" s="245">
        <f>AVERAGE(P84,R84)</f>
        <v>7.5775000000000006</v>
      </c>
      <c r="R84" s="245">
        <f>AVERAGE(O84,U84)</f>
        <v>7.5949999999999998</v>
      </c>
      <c r="S84" s="245">
        <f>2*R84-Q84</f>
        <v>7.6124999999999989</v>
      </c>
      <c r="T84" s="245">
        <f>AVERAGE(S84,U84)</f>
        <v>7.6262499999999989</v>
      </c>
      <c r="U84" s="277">
        <v>7.64</v>
      </c>
      <c r="V84" s="245">
        <f>2*U84-T84</f>
        <v>7.6537500000000005</v>
      </c>
      <c r="W84" s="245">
        <f>2*V84-U84</f>
        <v>7.6675000000000013</v>
      </c>
      <c r="X84" s="245">
        <f>2*W84-V84</f>
        <v>7.6812500000000021</v>
      </c>
      <c r="Y84" s="245">
        <f>AVERAGE(X84,Z84)</f>
        <v>7.7281250000000012</v>
      </c>
      <c r="Z84" s="245">
        <f>AVERAGE(U84,AE84)</f>
        <v>7.7750000000000004</v>
      </c>
      <c r="AA84" s="245">
        <f>2*Z84-Y84</f>
        <v>7.8218749999999995</v>
      </c>
      <c r="AB84" s="245">
        <f>AVERAGE(AA84,AC84)</f>
        <v>7.8439062499999999</v>
      </c>
      <c r="AC84" s="245">
        <f>AVERAGE(AA84,AE84)</f>
        <v>7.8659374999999994</v>
      </c>
      <c r="AD84" s="245">
        <f>AVERAGE(AC84,AE84)</f>
        <v>7.8879687499999998</v>
      </c>
      <c r="AE84" s="277">
        <v>7.91</v>
      </c>
      <c r="AF84" s="245">
        <f>2*AE84-AD84</f>
        <v>7.9320312500000005</v>
      </c>
      <c r="AG84" s="245">
        <f>AVERAGE(AF84,AH84)</f>
        <v>7.9677734375</v>
      </c>
      <c r="AH84" s="245">
        <f>AVERAGE(AF84,AJ84)</f>
        <v>8.0035156250000004</v>
      </c>
      <c r="AI84" s="245">
        <f>AVERAGE(AH84,AJ84)</f>
        <v>8.0392578125000007</v>
      </c>
      <c r="AJ84" s="245">
        <f>AVERAGE(AE84,AO84)</f>
        <v>8.0749999999999993</v>
      </c>
      <c r="AK84" s="245">
        <f>2*AJ84-AI84</f>
        <v>8.1107421874999979</v>
      </c>
      <c r="AL84" s="245">
        <f>AVERAGE(AK84,AM84)</f>
        <v>8.143056640624998</v>
      </c>
      <c r="AM84" s="245">
        <f>AVERAGE(AK84,AO84)</f>
        <v>8.1753710937499982</v>
      </c>
      <c r="AN84" s="245">
        <f>AVERAGE(AM84,AO84)</f>
        <v>8.2076855468749983</v>
      </c>
      <c r="AO84" s="277">
        <v>8.24</v>
      </c>
      <c r="AP84" s="277">
        <v>8.94</v>
      </c>
    </row>
    <row r="85" spans="1:42" x14ac:dyDescent="0.2">
      <c r="A85" s="253">
        <v>43012</v>
      </c>
      <c r="B85" s="277">
        <v>7.63</v>
      </c>
      <c r="C85" s="277">
        <v>7.57</v>
      </c>
      <c r="D85" s="277">
        <f>AVERAGE(C85,E85)</f>
        <v>7.5500000000000007</v>
      </c>
      <c r="E85" s="277">
        <v>7.53</v>
      </c>
      <c r="F85" s="277">
        <f>AVERAGE(G85,E85)</f>
        <v>7.53</v>
      </c>
      <c r="G85" s="277">
        <v>7.53</v>
      </c>
      <c r="H85" s="277">
        <f>AVERAGE(I85,G85)</f>
        <v>7.7249999999999996</v>
      </c>
      <c r="I85" s="277">
        <v>7.92</v>
      </c>
      <c r="J85" s="277">
        <f>AVERAGE(I85,K85)</f>
        <v>7.7349999999999994</v>
      </c>
      <c r="K85" s="277">
        <v>7.55</v>
      </c>
      <c r="L85" s="245">
        <f>AVERAGE(K85,M85)</f>
        <v>7.5574999999999992</v>
      </c>
      <c r="M85" s="245">
        <f>AVERAGE(K85,O85)</f>
        <v>7.5649999999999995</v>
      </c>
      <c r="N85" s="245">
        <f>AVERAGE(M85,O85)</f>
        <v>7.5724999999999998</v>
      </c>
      <c r="O85" s="277">
        <v>7.58</v>
      </c>
      <c r="P85" s="245">
        <f>2*O85-N85</f>
        <v>7.5875000000000004</v>
      </c>
      <c r="Q85" s="245">
        <f>AVERAGE(P85,R85)</f>
        <v>7.6037499999999998</v>
      </c>
      <c r="R85" s="245">
        <f>AVERAGE(O85,U85)</f>
        <v>7.62</v>
      </c>
      <c r="S85" s="245">
        <f>2*R85-Q85</f>
        <v>7.6362500000000004</v>
      </c>
      <c r="T85" s="245">
        <f>AVERAGE(S85,U85)</f>
        <v>7.6481250000000003</v>
      </c>
      <c r="U85" s="277">
        <v>7.66</v>
      </c>
      <c r="V85" s="245">
        <f>2*U85-T85</f>
        <v>7.671875</v>
      </c>
      <c r="W85" s="245">
        <f>2*V85-U85</f>
        <v>7.6837499999999999</v>
      </c>
      <c r="X85" s="245">
        <f>2*W85-V85</f>
        <v>7.6956249999999997</v>
      </c>
      <c r="Y85" s="245">
        <f>AVERAGE(X85,Z85)</f>
        <v>7.7428124999999994</v>
      </c>
      <c r="Z85" s="245">
        <f>AVERAGE(U85,AE85)</f>
        <v>7.79</v>
      </c>
      <c r="AA85" s="245">
        <f>2*Z85-Y85</f>
        <v>7.8371875000000006</v>
      </c>
      <c r="AB85" s="245">
        <f>AVERAGE(AA85,AC85)</f>
        <v>7.8578906250000005</v>
      </c>
      <c r="AC85" s="245">
        <f>AVERAGE(AA85,AE85)</f>
        <v>7.8785937500000003</v>
      </c>
      <c r="AD85" s="245">
        <f>AVERAGE(AC85,AE85)</f>
        <v>7.8992968750000001</v>
      </c>
      <c r="AE85" s="277">
        <v>7.92</v>
      </c>
      <c r="AF85" s="245">
        <f>2*AE85-AD85</f>
        <v>7.9407031249999998</v>
      </c>
      <c r="AG85" s="245">
        <f>AVERAGE(AF85,AH85)</f>
        <v>7.97802734375</v>
      </c>
      <c r="AH85" s="245">
        <f>AVERAGE(AF85,AJ85)</f>
        <v>8.0153515624999994</v>
      </c>
      <c r="AI85" s="245">
        <f>AVERAGE(AH85,AJ85)</f>
        <v>8.0526757812499987</v>
      </c>
      <c r="AJ85" s="245">
        <f>AVERAGE(AE85,AO85)</f>
        <v>8.09</v>
      </c>
      <c r="AK85" s="245">
        <f>2*AJ85-AI85</f>
        <v>8.127324218750001</v>
      </c>
      <c r="AL85" s="245">
        <f>AVERAGE(AK85,AM85)</f>
        <v>8.1604931640625011</v>
      </c>
      <c r="AM85" s="245">
        <f>AVERAGE(AK85,AO85)</f>
        <v>8.1936621093750013</v>
      </c>
      <c r="AN85" s="245">
        <f>AVERAGE(AM85,AO85)</f>
        <v>8.2268310546875014</v>
      </c>
      <c r="AO85" s="277">
        <v>8.26</v>
      </c>
      <c r="AP85" s="277">
        <v>8.94</v>
      </c>
    </row>
    <row r="86" spans="1:42" x14ac:dyDescent="0.2">
      <c r="A86" s="253">
        <v>43011</v>
      </c>
      <c r="B86" s="277">
        <v>7.64</v>
      </c>
      <c r="C86" s="277">
        <v>7.61</v>
      </c>
      <c r="D86" s="277">
        <f>AVERAGE(C86,E86)</f>
        <v>7.5950000000000006</v>
      </c>
      <c r="E86" s="277">
        <v>7.58</v>
      </c>
      <c r="F86" s="277">
        <f>AVERAGE(G86,E86)</f>
        <v>7.5750000000000002</v>
      </c>
      <c r="G86" s="277">
        <v>7.57</v>
      </c>
      <c r="H86" s="277">
        <f>AVERAGE(I86,G86)</f>
        <v>7.7550000000000008</v>
      </c>
      <c r="I86" s="277">
        <v>7.94</v>
      </c>
      <c r="J86" s="277">
        <f>AVERAGE(I86,K86)</f>
        <v>7.7650000000000006</v>
      </c>
      <c r="K86" s="277">
        <v>7.59</v>
      </c>
      <c r="L86" s="245">
        <f>AVERAGE(K86,M86)</f>
        <v>7.5975000000000001</v>
      </c>
      <c r="M86" s="245">
        <f>AVERAGE(K86,O86)</f>
        <v>7.6050000000000004</v>
      </c>
      <c r="N86" s="245">
        <f>AVERAGE(M86,O86)</f>
        <v>7.6125000000000007</v>
      </c>
      <c r="O86" s="277">
        <v>7.62</v>
      </c>
      <c r="P86" s="245">
        <f>2*O86-N86</f>
        <v>7.6274999999999995</v>
      </c>
      <c r="Q86" s="245">
        <f>AVERAGE(P86,R86)</f>
        <v>7.6412499999999994</v>
      </c>
      <c r="R86" s="245">
        <f>AVERAGE(O86,U86)</f>
        <v>7.6550000000000002</v>
      </c>
      <c r="S86" s="245">
        <f>2*R86-Q86</f>
        <v>7.6687500000000011</v>
      </c>
      <c r="T86" s="245">
        <f>AVERAGE(S86,U86)</f>
        <v>7.6793750000000003</v>
      </c>
      <c r="U86" s="277">
        <v>7.69</v>
      </c>
      <c r="V86" s="245">
        <f>2*U86-T86</f>
        <v>7.7006250000000005</v>
      </c>
      <c r="W86" s="245">
        <f>2*V86-U86</f>
        <v>7.7112500000000006</v>
      </c>
      <c r="X86" s="245">
        <f>2*W86-V86</f>
        <v>7.7218750000000007</v>
      </c>
      <c r="Y86" s="245">
        <f>AVERAGE(X86,Z86)</f>
        <v>7.768437500000001</v>
      </c>
      <c r="Z86" s="245">
        <f>AVERAGE(U86,AE86)</f>
        <v>7.8150000000000004</v>
      </c>
      <c r="AA86" s="245">
        <f>2*Z86-Y86</f>
        <v>7.8615624999999998</v>
      </c>
      <c r="AB86" s="245">
        <f>AVERAGE(AA86,AC86)</f>
        <v>7.8811718749999997</v>
      </c>
      <c r="AC86" s="245">
        <f>AVERAGE(AA86,AE86)</f>
        <v>7.9007812499999996</v>
      </c>
      <c r="AD86" s="245">
        <f>AVERAGE(AC86,AE86)</f>
        <v>7.9203906249999996</v>
      </c>
      <c r="AE86" s="277">
        <v>7.94</v>
      </c>
      <c r="AF86" s="245">
        <f>2*AE86-AD86</f>
        <v>7.9596093750000012</v>
      </c>
      <c r="AG86" s="245">
        <f>AVERAGE(AF86,AH86)</f>
        <v>7.9947070312500008</v>
      </c>
      <c r="AH86" s="245">
        <f>AVERAGE(AF86,AJ86)</f>
        <v>8.0298046875000004</v>
      </c>
      <c r="AI86" s="245">
        <f>AVERAGE(AH86,AJ86)</f>
        <v>8.0649023437499991</v>
      </c>
      <c r="AJ86" s="245">
        <f>AVERAGE(AE86,AO86)</f>
        <v>8.1</v>
      </c>
      <c r="AK86" s="245">
        <f>2*AJ86-AI86</f>
        <v>8.1350976562500001</v>
      </c>
      <c r="AL86" s="245">
        <f>AVERAGE(AK86,AM86)</f>
        <v>8.1663232421875005</v>
      </c>
      <c r="AM86" s="245">
        <f>AVERAGE(AK86,AO86)</f>
        <v>8.1975488281250009</v>
      </c>
      <c r="AN86" s="245">
        <f>AVERAGE(AM86,AO86)</f>
        <v>8.2287744140624994</v>
      </c>
      <c r="AO86" s="277">
        <v>8.26</v>
      </c>
      <c r="AP86" s="277">
        <v>8.94</v>
      </c>
    </row>
    <row r="87" spans="1:42" x14ac:dyDescent="0.2">
      <c r="A87" s="253">
        <v>43010</v>
      </c>
      <c r="B87" s="277">
        <v>7.64</v>
      </c>
      <c r="C87" s="277">
        <v>7.58</v>
      </c>
      <c r="D87" s="277">
        <f>AVERAGE(C87,E87)</f>
        <v>7.58</v>
      </c>
      <c r="E87" s="277">
        <v>7.58</v>
      </c>
      <c r="F87" s="277">
        <f>AVERAGE(G87,E87)</f>
        <v>7.585</v>
      </c>
      <c r="G87" s="277">
        <v>7.59</v>
      </c>
      <c r="H87" s="277">
        <f>AVERAGE(I87,G87)</f>
        <v>7.77</v>
      </c>
      <c r="I87" s="277">
        <v>7.95</v>
      </c>
      <c r="J87" s="277">
        <f>AVERAGE(I87,K87)</f>
        <v>7.7750000000000004</v>
      </c>
      <c r="K87" s="277">
        <v>7.6</v>
      </c>
      <c r="L87" s="245">
        <f>AVERAGE(K87,M87)</f>
        <v>7.6025</v>
      </c>
      <c r="M87" s="245">
        <f>AVERAGE(K87,O87)</f>
        <v>7.6050000000000004</v>
      </c>
      <c r="N87" s="245">
        <f>AVERAGE(M87,O87)</f>
        <v>7.6074999999999999</v>
      </c>
      <c r="O87" s="277">
        <v>7.61</v>
      </c>
      <c r="P87" s="245">
        <f>2*O87-N87</f>
        <v>7.6125000000000007</v>
      </c>
      <c r="Q87" s="245">
        <f>AVERAGE(P87,R87)</f>
        <v>7.6312500000000005</v>
      </c>
      <c r="R87" s="245">
        <f>AVERAGE(O87,U87)</f>
        <v>7.65</v>
      </c>
      <c r="S87" s="245">
        <f>2*R87-Q87</f>
        <v>7.6687500000000002</v>
      </c>
      <c r="T87" s="245">
        <f>AVERAGE(S87,U87)</f>
        <v>7.6793750000000003</v>
      </c>
      <c r="U87" s="277">
        <v>7.69</v>
      </c>
      <c r="V87" s="245">
        <f>2*U87-T87</f>
        <v>7.7006250000000005</v>
      </c>
      <c r="W87" s="245">
        <f>2*V87-U87</f>
        <v>7.7112500000000006</v>
      </c>
      <c r="X87" s="245">
        <f>2*W87-V87</f>
        <v>7.7218750000000007</v>
      </c>
      <c r="Y87" s="245">
        <f>AVERAGE(X87,Z87)</f>
        <v>7.7709375000000005</v>
      </c>
      <c r="Z87" s="245">
        <f>AVERAGE(U87,AE87)</f>
        <v>7.82</v>
      </c>
      <c r="AA87" s="245">
        <f>2*Z87-Y87</f>
        <v>7.8690625000000001</v>
      </c>
      <c r="AB87" s="245">
        <f>AVERAGE(AA87,AC87)</f>
        <v>7.8892968750000003</v>
      </c>
      <c r="AC87" s="245">
        <f>AVERAGE(AA87,AE87)</f>
        <v>7.9095312500000006</v>
      </c>
      <c r="AD87" s="245">
        <f>AVERAGE(AC87,AE87)</f>
        <v>7.9297656249999999</v>
      </c>
      <c r="AE87" s="277">
        <v>7.95</v>
      </c>
      <c r="AF87" s="245">
        <f>2*AE87-AD87</f>
        <v>7.9702343750000004</v>
      </c>
      <c r="AG87" s="245">
        <f>AVERAGE(AF87,AH87)</f>
        <v>8.0076757812500006</v>
      </c>
      <c r="AH87" s="245">
        <f>AVERAGE(AF87,AJ87)</f>
        <v>8.0451171875000007</v>
      </c>
      <c r="AI87" s="245">
        <f>AVERAGE(AH87,AJ87)</f>
        <v>8.0825585937500009</v>
      </c>
      <c r="AJ87" s="245">
        <f>AVERAGE(AE87,AO87)</f>
        <v>8.1199999999999992</v>
      </c>
      <c r="AK87" s="245">
        <f>2*AJ87-AI87</f>
        <v>8.1574414062499976</v>
      </c>
      <c r="AL87" s="245">
        <f>AVERAGE(AK87,AM87)</f>
        <v>8.1905810546874989</v>
      </c>
      <c r="AM87" s="245">
        <f>AVERAGE(AK87,AO87)</f>
        <v>8.2237207031249984</v>
      </c>
      <c r="AN87" s="245">
        <f>AVERAGE(AM87,AO87)</f>
        <v>8.2568603515624979</v>
      </c>
      <c r="AO87" s="277">
        <v>8.2899999999999991</v>
      </c>
      <c r="AP87" s="277">
        <v>8.98</v>
      </c>
    </row>
    <row r="88" spans="1:42" x14ac:dyDescent="0.2">
      <c r="A88" s="253">
        <v>43007</v>
      </c>
      <c r="B88" s="277">
        <v>7.67</v>
      </c>
      <c r="C88" s="277">
        <v>7.61</v>
      </c>
      <c r="D88" s="277">
        <f>AVERAGE(C88,E88)</f>
        <v>7.6</v>
      </c>
      <c r="E88" s="277">
        <v>7.59</v>
      </c>
      <c r="F88" s="277">
        <f>AVERAGE(G88,E88)</f>
        <v>7.59</v>
      </c>
      <c r="G88" s="277">
        <v>7.59</v>
      </c>
      <c r="H88" s="277">
        <f>AVERAGE(I88,G88)</f>
        <v>7.7450000000000001</v>
      </c>
      <c r="I88" s="277">
        <v>7.9</v>
      </c>
      <c r="J88" s="277">
        <f>AVERAGE(I88,K88)</f>
        <v>7.7350000000000003</v>
      </c>
      <c r="K88" s="277">
        <v>7.57</v>
      </c>
      <c r="L88" s="245">
        <f>AVERAGE(K88,M88)</f>
        <v>7.5724999999999998</v>
      </c>
      <c r="M88" s="245">
        <f>AVERAGE(K88,O88)</f>
        <v>7.5750000000000002</v>
      </c>
      <c r="N88" s="245">
        <f>AVERAGE(M88,O88)</f>
        <v>7.5775000000000006</v>
      </c>
      <c r="O88" s="277">
        <v>7.58</v>
      </c>
      <c r="P88" s="245">
        <f>2*O88-N88</f>
        <v>7.5824999999999996</v>
      </c>
      <c r="Q88" s="245">
        <f>AVERAGE(P88,R88)</f>
        <v>7.5987499999999999</v>
      </c>
      <c r="R88" s="245">
        <f>AVERAGE(O88,U88)</f>
        <v>7.6150000000000002</v>
      </c>
      <c r="S88" s="245">
        <f>2*R88-Q88</f>
        <v>7.6312500000000005</v>
      </c>
      <c r="T88" s="245">
        <f>AVERAGE(S88,U88)</f>
        <v>7.640625</v>
      </c>
      <c r="U88" s="277">
        <v>7.65</v>
      </c>
      <c r="V88" s="245">
        <f>2*U88-T88</f>
        <v>7.6593750000000007</v>
      </c>
      <c r="W88" s="245">
        <f>2*V88-U88</f>
        <v>7.6687500000000011</v>
      </c>
      <c r="X88" s="245">
        <f>2*W88-V88</f>
        <v>7.6781250000000014</v>
      </c>
      <c r="Y88" s="245">
        <f>AVERAGE(X88,Z88)</f>
        <v>7.7265625000000009</v>
      </c>
      <c r="Z88" s="245">
        <f>AVERAGE(U88,AE88)</f>
        <v>7.7750000000000004</v>
      </c>
      <c r="AA88" s="245">
        <f>2*Z88-Y88</f>
        <v>7.8234374999999998</v>
      </c>
      <c r="AB88" s="245">
        <f>AVERAGE(AA88,AC88)</f>
        <v>7.8425781249999993</v>
      </c>
      <c r="AC88" s="245">
        <f>AVERAGE(AA88,AE88)</f>
        <v>7.8617187499999996</v>
      </c>
      <c r="AD88" s="245">
        <f>AVERAGE(AC88,AE88)</f>
        <v>7.880859375</v>
      </c>
      <c r="AE88" s="277">
        <v>7.9</v>
      </c>
      <c r="AF88" s="245">
        <f>2*AE88-AD88</f>
        <v>7.9191406250000007</v>
      </c>
      <c r="AG88" s="245">
        <f>AVERAGE(AF88,AH88)</f>
        <v>7.9543554687500002</v>
      </c>
      <c r="AH88" s="245">
        <f>AVERAGE(AF88,AJ88)</f>
        <v>7.9895703125000006</v>
      </c>
      <c r="AI88" s="245">
        <f>AVERAGE(AH88,AJ88)</f>
        <v>8.024785156250001</v>
      </c>
      <c r="AJ88" s="245">
        <f>AVERAGE(AE88,AO88)</f>
        <v>8.06</v>
      </c>
      <c r="AK88" s="245">
        <f>2*AJ88-AI88</f>
        <v>8.09521484375</v>
      </c>
      <c r="AL88" s="245">
        <f>AVERAGE(AK88,AM88)</f>
        <v>8.1264111328124997</v>
      </c>
      <c r="AM88" s="245">
        <f>AVERAGE(AK88,AO88)</f>
        <v>8.1576074218749994</v>
      </c>
      <c r="AN88" s="245">
        <f>AVERAGE(AM88,AO88)</f>
        <v>8.1888037109374991</v>
      </c>
      <c r="AO88" s="277">
        <v>8.2200000000000006</v>
      </c>
      <c r="AP88" s="277">
        <v>8.89</v>
      </c>
    </row>
    <row r="89" spans="1:42" x14ac:dyDescent="0.2">
      <c r="A89" s="253">
        <v>43006</v>
      </c>
      <c r="B89" s="277">
        <v>7.69</v>
      </c>
      <c r="C89" s="277">
        <v>7.63</v>
      </c>
      <c r="D89" s="277">
        <f>AVERAGE(C89,E89)</f>
        <v>7.625</v>
      </c>
      <c r="E89" s="277">
        <v>7.62</v>
      </c>
      <c r="F89" s="277">
        <f>AVERAGE(G89,E89)</f>
        <v>7.62</v>
      </c>
      <c r="G89" s="277">
        <v>7.62</v>
      </c>
      <c r="H89" s="277">
        <f>AVERAGE(I89,G89)</f>
        <v>7.7650000000000006</v>
      </c>
      <c r="I89" s="277">
        <v>7.91</v>
      </c>
      <c r="J89" s="277">
        <f>AVERAGE(I89,K89)</f>
        <v>7.7650000000000006</v>
      </c>
      <c r="K89" s="277">
        <v>7.62</v>
      </c>
      <c r="L89" s="245">
        <f>AVERAGE(K89,M89)</f>
        <v>7.62</v>
      </c>
      <c r="M89" s="245">
        <f>AVERAGE(K89,O89)</f>
        <v>7.62</v>
      </c>
      <c r="N89" s="245">
        <f>AVERAGE(M89,O89)</f>
        <v>7.62</v>
      </c>
      <c r="O89" s="277">
        <v>7.62</v>
      </c>
      <c r="P89" s="245">
        <f>2*O89-N89</f>
        <v>7.62</v>
      </c>
      <c r="Q89" s="245">
        <f>AVERAGE(P89,R89)</f>
        <v>7.6375000000000002</v>
      </c>
      <c r="R89" s="245">
        <f>AVERAGE(O89,U89)</f>
        <v>7.6550000000000002</v>
      </c>
      <c r="S89" s="245">
        <f>2*R89-Q89</f>
        <v>7.6725000000000003</v>
      </c>
      <c r="T89" s="245">
        <f>AVERAGE(S89,U89)</f>
        <v>7.6812500000000004</v>
      </c>
      <c r="U89" s="277">
        <v>7.69</v>
      </c>
      <c r="V89" s="245">
        <f>2*U89-T89</f>
        <v>7.6987500000000004</v>
      </c>
      <c r="W89" s="245">
        <f>2*V89-U89</f>
        <v>7.7075000000000005</v>
      </c>
      <c r="X89" s="245">
        <f>2*W89-V89</f>
        <v>7.7162500000000005</v>
      </c>
      <c r="Y89" s="245">
        <f>AVERAGE(X89,Z89)</f>
        <v>7.7581250000000006</v>
      </c>
      <c r="Z89" s="245">
        <f>AVERAGE(U89,AE89)</f>
        <v>7.8000000000000007</v>
      </c>
      <c r="AA89" s="245">
        <f>2*Z89-Y89</f>
        <v>7.8418750000000008</v>
      </c>
      <c r="AB89" s="245">
        <f>AVERAGE(AA89,AC89)</f>
        <v>7.8589062500000004</v>
      </c>
      <c r="AC89" s="245">
        <f>AVERAGE(AA89,AE89)</f>
        <v>7.8759375000000009</v>
      </c>
      <c r="AD89" s="245">
        <f>AVERAGE(AC89,AE89)</f>
        <v>7.8929687500000005</v>
      </c>
      <c r="AE89" s="277">
        <v>7.91</v>
      </c>
      <c r="AF89" s="245">
        <f>2*AE89-AD89</f>
        <v>7.9270312499999998</v>
      </c>
      <c r="AG89" s="245">
        <f>AVERAGE(AF89,AH89)</f>
        <v>7.9602734374999997</v>
      </c>
      <c r="AH89" s="245">
        <f>AVERAGE(AF89,AJ89)</f>
        <v>7.9935156250000006</v>
      </c>
      <c r="AI89" s="245">
        <f>AVERAGE(AH89,AJ89)</f>
        <v>8.0267578125000014</v>
      </c>
      <c r="AJ89" s="245">
        <f>AVERAGE(AE89,AO89)</f>
        <v>8.06</v>
      </c>
      <c r="AK89" s="245">
        <f>2*AJ89-AI89</f>
        <v>8.0932421874999996</v>
      </c>
      <c r="AL89" s="245">
        <f>AVERAGE(AK89,AM89)</f>
        <v>8.122431640624999</v>
      </c>
      <c r="AM89" s="245">
        <f>AVERAGE(AK89,AO89)</f>
        <v>8.1516210937500002</v>
      </c>
      <c r="AN89" s="245">
        <f>AVERAGE(AM89,AO89)</f>
        <v>8.1808105468750014</v>
      </c>
      <c r="AO89" s="277">
        <v>8.2100000000000009</v>
      </c>
      <c r="AP89" s="277">
        <v>8.86</v>
      </c>
    </row>
    <row r="90" spans="1:42" x14ac:dyDescent="0.2">
      <c r="A90" s="253">
        <v>43005</v>
      </c>
      <c r="B90" s="277">
        <v>7.67</v>
      </c>
      <c r="C90" s="277">
        <v>7.63</v>
      </c>
      <c r="D90" s="277">
        <f>AVERAGE(C90,E90)</f>
        <v>7.63</v>
      </c>
      <c r="E90" s="277">
        <v>7.63</v>
      </c>
      <c r="F90" s="277">
        <f>AVERAGE(G90,E90)</f>
        <v>7.6349999999999998</v>
      </c>
      <c r="G90" s="277">
        <v>7.64</v>
      </c>
      <c r="H90" s="277">
        <f>AVERAGE(I90,G90)</f>
        <v>7.8149999999999995</v>
      </c>
      <c r="I90" s="277">
        <v>7.99</v>
      </c>
      <c r="J90" s="277">
        <f>AVERAGE(I90,K90)</f>
        <v>7.82</v>
      </c>
      <c r="K90" s="277">
        <v>7.65</v>
      </c>
      <c r="L90" s="245">
        <f>AVERAGE(K90,M90)</f>
        <v>7.6524999999999999</v>
      </c>
      <c r="M90" s="245">
        <f>AVERAGE(K90,O90)</f>
        <v>7.6550000000000002</v>
      </c>
      <c r="N90" s="245">
        <f>AVERAGE(M90,O90)</f>
        <v>7.6575000000000006</v>
      </c>
      <c r="O90" s="277">
        <v>7.66</v>
      </c>
      <c r="P90" s="245">
        <f>2*O90-N90</f>
        <v>7.6624999999999996</v>
      </c>
      <c r="Q90" s="245">
        <f>AVERAGE(P90,R90)</f>
        <v>7.6812500000000004</v>
      </c>
      <c r="R90" s="245">
        <f>AVERAGE(O90,U90)</f>
        <v>7.7</v>
      </c>
      <c r="S90" s="245">
        <f>2*R90-Q90</f>
        <v>7.71875</v>
      </c>
      <c r="T90" s="245">
        <f>AVERAGE(S90,U90)</f>
        <v>7.7293750000000001</v>
      </c>
      <c r="U90" s="277">
        <v>7.74</v>
      </c>
      <c r="V90" s="245">
        <f>2*U90-T90</f>
        <v>7.7506250000000003</v>
      </c>
      <c r="W90" s="245">
        <f>2*V90-U90</f>
        <v>7.7612500000000004</v>
      </c>
      <c r="X90" s="245">
        <f>2*W90-V90</f>
        <v>7.7718750000000005</v>
      </c>
      <c r="Y90" s="245">
        <f>AVERAGE(X90,Z90)</f>
        <v>7.8184374999999999</v>
      </c>
      <c r="Z90" s="245">
        <f>AVERAGE(U90,AE90)</f>
        <v>7.8650000000000002</v>
      </c>
      <c r="AA90" s="245">
        <f>2*Z90-Y90</f>
        <v>7.9115625000000005</v>
      </c>
      <c r="AB90" s="245">
        <f>AVERAGE(AA90,AC90)</f>
        <v>7.9311718750000004</v>
      </c>
      <c r="AC90" s="245">
        <f>AVERAGE(AA90,AE90)</f>
        <v>7.9507812500000004</v>
      </c>
      <c r="AD90" s="245">
        <f>AVERAGE(AC90,AE90)</f>
        <v>7.9703906250000003</v>
      </c>
      <c r="AE90" s="277">
        <v>7.99</v>
      </c>
      <c r="AF90" s="245">
        <f>2*AE90-AD90</f>
        <v>8.0096093750000001</v>
      </c>
      <c r="AG90" s="245">
        <f>AVERAGE(AF90,AH90)</f>
        <v>8.0472070312500001</v>
      </c>
      <c r="AH90" s="245">
        <f>AVERAGE(AF90,AJ90)</f>
        <v>8.0848046875000001</v>
      </c>
      <c r="AI90" s="245">
        <f>AVERAGE(AH90,AJ90)</f>
        <v>8.1224023437500001</v>
      </c>
      <c r="AJ90" s="245">
        <f>AVERAGE(AE90,AO90)</f>
        <v>8.16</v>
      </c>
      <c r="AK90" s="245">
        <f>2*AJ90-AI90</f>
        <v>8.1975976562500001</v>
      </c>
      <c r="AL90" s="245">
        <f>AVERAGE(AK90,AM90)</f>
        <v>8.2306982421875006</v>
      </c>
      <c r="AM90" s="245">
        <f>AVERAGE(AK90,AO90)</f>
        <v>8.263798828125001</v>
      </c>
      <c r="AN90" s="245">
        <f>AVERAGE(AM90,AO90)</f>
        <v>8.2968994140625014</v>
      </c>
      <c r="AO90" s="277">
        <v>8.33</v>
      </c>
      <c r="AP90" s="277">
        <v>9.0299999999999994</v>
      </c>
    </row>
    <row r="91" spans="1:42" x14ac:dyDescent="0.2">
      <c r="A91" s="253">
        <v>43004</v>
      </c>
      <c r="B91" s="277">
        <v>7.65</v>
      </c>
      <c r="C91" s="277">
        <v>7.61</v>
      </c>
      <c r="D91" s="277">
        <f>AVERAGE(C91,E91)</f>
        <v>7.6050000000000004</v>
      </c>
      <c r="E91" s="277">
        <v>7.6</v>
      </c>
      <c r="F91" s="277">
        <f>AVERAGE(G91,E91)</f>
        <v>7.6</v>
      </c>
      <c r="G91" s="277">
        <v>7.6</v>
      </c>
      <c r="H91" s="277">
        <f>AVERAGE(I91,G91)</f>
        <v>7.7799999999999994</v>
      </c>
      <c r="I91" s="277">
        <v>7.96</v>
      </c>
      <c r="J91" s="277">
        <f>AVERAGE(I91,K91)</f>
        <v>7.7750000000000004</v>
      </c>
      <c r="K91" s="277">
        <v>7.59</v>
      </c>
      <c r="L91" s="245">
        <f>AVERAGE(K91,M91)</f>
        <v>7.5949999999999998</v>
      </c>
      <c r="M91" s="245">
        <f>AVERAGE(K91,O91)</f>
        <v>7.6</v>
      </c>
      <c r="N91" s="245">
        <f>AVERAGE(M91,O91)</f>
        <v>7.6050000000000004</v>
      </c>
      <c r="O91" s="277">
        <v>7.61</v>
      </c>
      <c r="P91" s="245">
        <f>2*O91-N91</f>
        <v>7.6150000000000002</v>
      </c>
      <c r="Q91" s="245">
        <f>AVERAGE(P91,R91)</f>
        <v>7.6349999999999998</v>
      </c>
      <c r="R91" s="245">
        <f>AVERAGE(O91,U91)</f>
        <v>7.6550000000000002</v>
      </c>
      <c r="S91" s="245">
        <f>2*R91-Q91</f>
        <v>7.6750000000000007</v>
      </c>
      <c r="T91" s="245">
        <f>AVERAGE(S91,U91)</f>
        <v>7.6875</v>
      </c>
      <c r="U91" s="277">
        <v>7.7</v>
      </c>
      <c r="V91" s="245">
        <f>2*U91-T91</f>
        <v>7.7125000000000004</v>
      </c>
      <c r="W91" s="245">
        <f>2*V91-U91</f>
        <v>7.7250000000000005</v>
      </c>
      <c r="X91" s="245">
        <f>2*W91-V91</f>
        <v>7.7375000000000007</v>
      </c>
      <c r="Y91" s="245">
        <f>AVERAGE(X91,Z91)</f>
        <v>7.7837500000000004</v>
      </c>
      <c r="Z91" s="245">
        <f>AVERAGE(U91,AE91)</f>
        <v>7.83</v>
      </c>
      <c r="AA91" s="245">
        <f>2*Z91-Y91</f>
        <v>7.8762499999999998</v>
      </c>
      <c r="AB91" s="245">
        <f>AVERAGE(AA91,AC91)</f>
        <v>7.8971874999999994</v>
      </c>
      <c r="AC91" s="245">
        <f>AVERAGE(AA91,AE91)</f>
        <v>7.9181249999999999</v>
      </c>
      <c r="AD91" s="245">
        <f>AVERAGE(AC91,AE91)</f>
        <v>7.9390625000000004</v>
      </c>
      <c r="AE91" s="277">
        <v>7.96</v>
      </c>
      <c r="AF91" s="245">
        <f>2*AE91-AD91</f>
        <v>7.9809374999999996</v>
      </c>
      <c r="AG91" s="245">
        <f>AVERAGE(AF91,AH91)</f>
        <v>8.0194531250000001</v>
      </c>
      <c r="AH91" s="245">
        <f>AVERAGE(AF91,AJ91)</f>
        <v>8.0579687500000006</v>
      </c>
      <c r="AI91" s="245">
        <f>AVERAGE(AH91,AJ91)</f>
        <v>8.0964843749999993</v>
      </c>
      <c r="AJ91" s="245">
        <f>AVERAGE(AE91,AO91)</f>
        <v>8.1349999999999998</v>
      </c>
      <c r="AK91" s="245">
        <f>2*AJ91-AI91</f>
        <v>8.1735156250000003</v>
      </c>
      <c r="AL91" s="245">
        <f>AVERAGE(AK91,AM91)</f>
        <v>8.2076367187500008</v>
      </c>
      <c r="AM91" s="245">
        <f>AVERAGE(AK91,AO91)</f>
        <v>8.2417578125000013</v>
      </c>
      <c r="AN91" s="245">
        <f>AVERAGE(AM91,AO91)</f>
        <v>8.27587890625</v>
      </c>
      <c r="AO91" s="277">
        <v>8.31</v>
      </c>
      <c r="AP91" s="277">
        <v>9.02</v>
      </c>
    </row>
    <row r="92" spans="1:42" x14ac:dyDescent="0.2">
      <c r="A92" s="253">
        <v>43003</v>
      </c>
      <c r="B92" s="277">
        <v>7.59</v>
      </c>
      <c r="C92" s="277">
        <v>7.55</v>
      </c>
      <c r="D92" s="277">
        <f>AVERAGE(C92,E92)</f>
        <v>7.54</v>
      </c>
      <c r="E92" s="277">
        <v>7.53</v>
      </c>
      <c r="F92" s="277">
        <f>AVERAGE(G92,E92)</f>
        <v>7.53</v>
      </c>
      <c r="G92" s="277">
        <v>7.53</v>
      </c>
      <c r="H92" s="277">
        <f>AVERAGE(I92,G92)</f>
        <v>7.7450000000000001</v>
      </c>
      <c r="I92" s="277">
        <v>7.96</v>
      </c>
      <c r="J92" s="277">
        <f>AVERAGE(I92,K92)</f>
        <v>7.75</v>
      </c>
      <c r="K92" s="277">
        <v>7.54</v>
      </c>
      <c r="L92" s="245">
        <f>AVERAGE(K92,M92)</f>
        <v>7.5449999999999999</v>
      </c>
      <c r="M92" s="245">
        <f>AVERAGE(K92,O92)</f>
        <v>7.55</v>
      </c>
      <c r="N92" s="245">
        <f>AVERAGE(M92,O92)</f>
        <v>7.5549999999999997</v>
      </c>
      <c r="O92" s="277">
        <v>7.56</v>
      </c>
      <c r="P92" s="245">
        <f>2*O92-N92</f>
        <v>7.5649999999999995</v>
      </c>
      <c r="Q92" s="245">
        <f>AVERAGE(P92,R92)</f>
        <v>7.5874999999999995</v>
      </c>
      <c r="R92" s="245">
        <f>AVERAGE(O92,U92)</f>
        <v>7.6099999999999994</v>
      </c>
      <c r="S92" s="245">
        <f>2*R92-Q92</f>
        <v>7.6324999999999994</v>
      </c>
      <c r="T92" s="245">
        <f>AVERAGE(S92,U92)</f>
        <v>7.6462500000000002</v>
      </c>
      <c r="U92" s="277">
        <v>7.66</v>
      </c>
      <c r="V92" s="245">
        <f>2*U92-T92</f>
        <v>7.6737500000000001</v>
      </c>
      <c r="W92" s="245">
        <f>2*V92-U92</f>
        <v>7.6875</v>
      </c>
      <c r="X92" s="245">
        <f>2*W92-V92</f>
        <v>7.7012499999999999</v>
      </c>
      <c r="Y92" s="245">
        <f>AVERAGE(X92,Z92)</f>
        <v>7.7556250000000002</v>
      </c>
      <c r="Z92" s="245">
        <f>AVERAGE(U92,AE92)</f>
        <v>7.8100000000000005</v>
      </c>
      <c r="AA92" s="245">
        <f>2*Z92-Y92</f>
        <v>7.8643750000000008</v>
      </c>
      <c r="AB92" s="245">
        <f>AVERAGE(AA92,AC92)</f>
        <v>7.8882812500000004</v>
      </c>
      <c r="AC92" s="245">
        <f>AVERAGE(AA92,AE92)</f>
        <v>7.9121874999999999</v>
      </c>
      <c r="AD92" s="245">
        <f>AVERAGE(AC92,AE92)</f>
        <v>7.9360937499999995</v>
      </c>
      <c r="AE92" s="277">
        <v>7.96</v>
      </c>
      <c r="AF92" s="245">
        <f>2*AE92-AD92</f>
        <v>7.9839062500000004</v>
      </c>
      <c r="AG92" s="245">
        <f>AVERAGE(AF92,AH92)</f>
        <v>8.0241796875000002</v>
      </c>
      <c r="AH92" s="245">
        <f>AVERAGE(AF92,AJ92)</f>
        <v>8.064453125</v>
      </c>
      <c r="AI92" s="245">
        <f>AVERAGE(AH92,AJ92)</f>
        <v>8.1047265624999998</v>
      </c>
      <c r="AJ92" s="245">
        <f>AVERAGE(AE92,AO92)</f>
        <v>8.1449999999999996</v>
      </c>
      <c r="AK92" s="245">
        <f>2*AJ92-AI92</f>
        <v>8.1852734374999994</v>
      </c>
      <c r="AL92" s="245">
        <f>AVERAGE(AK92,AM92)</f>
        <v>8.2214550781250004</v>
      </c>
      <c r="AM92" s="245">
        <f>AVERAGE(AK92,AO92)</f>
        <v>8.2576367187499997</v>
      </c>
      <c r="AN92" s="245">
        <f>AVERAGE(AM92,AO92)</f>
        <v>8.293818359374999</v>
      </c>
      <c r="AO92" s="277">
        <v>8.33</v>
      </c>
      <c r="AP92" s="277">
        <v>9.08</v>
      </c>
    </row>
    <row r="93" spans="1:42" x14ac:dyDescent="0.2">
      <c r="A93" s="253">
        <v>43000</v>
      </c>
      <c r="B93" s="277">
        <v>7.54</v>
      </c>
      <c r="C93" s="277">
        <v>7.53</v>
      </c>
      <c r="D93" s="277">
        <f>AVERAGE(C93,E93)</f>
        <v>7.53</v>
      </c>
      <c r="E93" s="277">
        <v>7.53</v>
      </c>
      <c r="F93" s="277">
        <f>AVERAGE(G93,E93)</f>
        <v>7.53</v>
      </c>
      <c r="G93" s="277">
        <v>7.53</v>
      </c>
      <c r="H93" s="277">
        <f>AVERAGE(I93,G93)</f>
        <v>7.7200000000000006</v>
      </c>
      <c r="I93" s="277">
        <v>7.91</v>
      </c>
      <c r="J93" s="277">
        <f>AVERAGE(I93,K93)</f>
        <v>7.7200000000000006</v>
      </c>
      <c r="K93" s="277">
        <v>7.53</v>
      </c>
      <c r="L93" s="245">
        <f>AVERAGE(K93,M93)</f>
        <v>7.5350000000000001</v>
      </c>
      <c r="M93" s="245">
        <f>AVERAGE(K93,O93)</f>
        <v>7.54</v>
      </c>
      <c r="N93" s="245">
        <f>AVERAGE(M93,O93)</f>
        <v>7.5449999999999999</v>
      </c>
      <c r="O93" s="277">
        <v>7.55</v>
      </c>
      <c r="P93" s="245">
        <f>2*O93-N93</f>
        <v>7.5549999999999997</v>
      </c>
      <c r="Q93" s="245">
        <f>AVERAGE(P93,R93)</f>
        <v>7.5724999999999998</v>
      </c>
      <c r="R93" s="245">
        <f>AVERAGE(O93,U93)</f>
        <v>7.59</v>
      </c>
      <c r="S93" s="245">
        <f>2*R93-Q93</f>
        <v>7.6074999999999999</v>
      </c>
      <c r="T93" s="245">
        <f>AVERAGE(S93,U93)</f>
        <v>7.6187500000000004</v>
      </c>
      <c r="U93" s="277">
        <v>7.63</v>
      </c>
      <c r="V93" s="245">
        <f>2*U93-T93</f>
        <v>7.6412499999999994</v>
      </c>
      <c r="W93" s="245">
        <f>2*V93-U93</f>
        <v>7.652499999999999</v>
      </c>
      <c r="X93" s="245">
        <f>2*W93-V93</f>
        <v>7.6637499999999985</v>
      </c>
      <c r="Y93" s="245">
        <f>AVERAGE(X93,Z93)</f>
        <v>7.716874999999999</v>
      </c>
      <c r="Z93" s="245">
        <f>AVERAGE(U93,AE93)</f>
        <v>7.77</v>
      </c>
      <c r="AA93" s="245">
        <f>2*Z93-Y93</f>
        <v>7.8231250000000001</v>
      </c>
      <c r="AB93" s="245">
        <f>AVERAGE(AA93,AC93)</f>
        <v>7.8448437500000008</v>
      </c>
      <c r="AC93" s="245">
        <f>AVERAGE(AA93,AE93)</f>
        <v>7.8665625000000006</v>
      </c>
      <c r="AD93" s="245">
        <f>AVERAGE(AC93,AE93)</f>
        <v>7.8882812500000004</v>
      </c>
      <c r="AE93" s="277">
        <v>7.91</v>
      </c>
      <c r="AF93" s="245">
        <f>2*AE93-AD93</f>
        <v>7.9317187499999999</v>
      </c>
      <c r="AG93" s="245">
        <f>AVERAGE(AF93,AH93)</f>
        <v>7.9725390625000001</v>
      </c>
      <c r="AH93" s="245">
        <f>AVERAGE(AF93,AJ93)</f>
        <v>8.0133593750000003</v>
      </c>
      <c r="AI93" s="245">
        <f>AVERAGE(AH93,AJ93)</f>
        <v>8.0541796874999996</v>
      </c>
      <c r="AJ93" s="245">
        <f>AVERAGE(AE93,AO93)</f>
        <v>8.0949999999999989</v>
      </c>
      <c r="AK93" s="245">
        <f>2*AJ93-AI93</f>
        <v>8.1358203124999982</v>
      </c>
      <c r="AL93" s="245">
        <f>AVERAGE(AK93,AM93)</f>
        <v>8.171865234374998</v>
      </c>
      <c r="AM93" s="245">
        <f>AVERAGE(AK93,AO93)</f>
        <v>8.2079101562499979</v>
      </c>
      <c r="AN93" s="245">
        <f>AVERAGE(AM93,AO93)</f>
        <v>8.2439550781249977</v>
      </c>
      <c r="AO93" s="277">
        <v>8.2799999999999994</v>
      </c>
      <c r="AP93" s="277">
        <v>9.02</v>
      </c>
    </row>
    <row r="94" spans="1:42" x14ac:dyDescent="0.2">
      <c r="A94" s="253">
        <v>42999</v>
      </c>
      <c r="B94" s="277">
        <v>7.59</v>
      </c>
      <c r="C94" s="277">
        <v>7.58</v>
      </c>
      <c r="D94" s="277">
        <f>AVERAGE(C94,E94)</f>
        <v>7.58</v>
      </c>
      <c r="E94" s="277">
        <v>7.58</v>
      </c>
      <c r="F94" s="277">
        <f>AVERAGE(G94,E94)</f>
        <v>7.5750000000000002</v>
      </c>
      <c r="G94" s="277">
        <v>7.57</v>
      </c>
      <c r="H94" s="277">
        <f>AVERAGE(I94,G94)</f>
        <v>7.74</v>
      </c>
      <c r="I94" s="277">
        <v>7.91</v>
      </c>
      <c r="J94" s="277">
        <f>AVERAGE(I94,K94)</f>
        <v>7.73</v>
      </c>
      <c r="K94" s="277">
        <v>7.55</v>
      </c>
      <c r="L94" s="245">
        <f>AVERAGE(K94,M94)</f>
        <v>7.55</v>
      </c>
      <c r="M94" s="245">
        <f>AVERAGE(K94,O94)</f>
        <v>7.55</v>
      </c>
      <c r="N94" s="245">
        <f>AVERAGE(M94,O94)</f>
        <v>7.55</v>
      </c>
      <c r="O94" s="277">
        <v>7.55</v>
      </c>
      <c r="P94" s="245">
        <f>2*O94-N94</f>
        <v>7.55</v>
      </c>
      <c r="Q94" s="245">
        <f>AVERAGE(P94,R94)</f>
        <v>7.57</v>
      </c>
      <c r="R94" s="245">
        <f>AVERAGE(O94,U94)</f>
        <v>7.59</v>
      </c>
      <c r="S94" s="245">
        <f>2*R94-Q94</f>
        <v>7.6099999999999994</v>
      </c>
      <c r="T94" s="245">
        <f>AVERAGE(S94,U94)</f>
        <v>7.6199999999999992</v>
      </c>
      <c r="U94" s="277">
        <v>7.63</v>
      </c>
      <c r="V94" s="245">
        <f>2*U94-T94</f>
        <v>7.6400000000000006</v>
      </c>
      <c r="W94" s="245">
        <f>2*V94-U94</f>
        <v>7.6500000000000012</v>
      </c>
      <c r="X94" s="245">
        <f>2*W94-V94</f>
        <v>7.6600000000000019</v>
      </c>
      <c r="Y94" s="245">
        <f>AVERAGE(X94,Z94)</f>
        <v>7.7150000000000007</v>
      </c>
      <c r="Z94" s="245">
        <f>AVERAGE(U94,AE94)</f>
        <v>7.77</v>
      </c>
      <c r="AA94" s="245">
        <f>2*Z94-Y94</f>
        <v>7.8249999999999984</v>
      </c>
      <c r="AB94" s="245">
        <f>AVERAGE(AA94,AC94)</f>
        <v>7.8462499999999995</v>
      </c>
      <c r="AC94" s="245">
        <f>AVERAGE(AA94,AE94)</f>
        <v>7.8674999999999997</v>
      </c>
      <c r="AD94" s="245">
        <f>AVERAGE(AC94,AE94)</f>
        <v>7.8887499999999999</v>
      </c>
      <c r="AE94" s="277">
        <v>7.91</v>
      </c>
      <c r="AF94" s="245">
        <f>2*AE94-AD94</f>
        <v>7.9312500000000004</v>
      </c>
      <c r="AG94" s="245">
        <f>AVERAGE(AF94,AH94)</f>
        <v>7.9734375000000002</v>
      </c>
      <c r="AH94" s="245">
        <f>AVERAGE(AF94,AJ94)</f>
        <v>8.015625</v>
      </c>
      <c r="AI94" s="245">
        <f>AVERAGE(AH94,AJ94)</f>
        <v>8.0578125000000007</v>
      </c>
      <c r="AJ94" s="245">
        <f>AVERAGE(AE94,AO94)</f>
        <v>8.1</v>
      </c>
      <c r="AK94" s="245">
        <f>2*AJ94-AI94</f>
        <v>8.1421874999999986</v>
      </c>
      <c r="AL94" s="245">
        <f>AVERAGE(AK94,AM94)</f>
        <v>8.1791406249999987</v>
      </c>
      <c r="AM94" s="245">
        <f>AVERAGE(AK94,AO94)</f>
        <v>8.2160937499999989</v>
      </c>
      <c r="AN94" s="245">
        <f>AVERAGE(AM94,AO94)</f>
        <v>8.253046874999999</v>
      </c>
      <c r="AO94" s="277">
        <v>8.2899999999999991</v>
      </c>
      <c r="AP94" s="277">
        <v>9.0399999999999991</v>
      </c>
    </row>
    <row r="95" spans="1:42" x14ac:dyDescent="0.2">
      <c r="A95" s="253">
        <v>42998</v>
      </c>
      <c r="B95" s="277">
        <v>7.63</v>
      </c>
      <c r="C95" s="277">
        <v>7.6</v>
      </c>
      <c r="D95" s="277">
        <f>AVERAGE(C95,E95)</f>
        <v>7.58</v>
      </c>
      <c r="E95" s="277">
        <v>7.56</v>
      </c>
      <c r="F95" s="277">
        <f>AVERAGE(G95,E95)</f>
        <v>7.5449999999999999</v>
      </c>
      <c r="G95" s="277">
        <v>7.53</v>
      </c>
      <c r="H95" s="277">
        <f>AVERAGE(I95,G95)</f>
        <v>7.7149999999999999</v>
      </c>
      <c r="I95" s="277">
        <v>7.9</v>
      </c>
      <c r="J95" s="277">
        <f>AVERAGE(I95,K95)</f>
        <v>7.7</v>
      </c>
      <c r="K95" s="277">
        <v>7.5</v>
      </c>
      <c r="L95" s="245">
        <f>AVERAGE(K95,M95)</f>
        <v>7.5024999999999995</v>
      </c>
      <c r="M95" s="245">
        <f>AVERAGE(K95,O95)</f>
        <v>7.5049999999999999</v>
      </c>
      <c r="N95" s="245">
        <f>AVERAGE(M95,O95)</f>
        <v>7.5075000000000003</v>
      </c>
      <c r="O95" s="277">
        <v>7.51</v>
      </c>
      <c r="P95" s="245">
        <f>2*O95-N95</f>
        <v>7.5124999999999993</v>
      </c>
      <c r="Q95" s="245">
        <f>AVERAGE(P95,R95)</f>
        <v>7.5337499999999995</v>
      </c>
      <c r="R95" s="245">
        <f>AVERAGE(O95,U95)</f>
        <v>7.5549999999999997</v>
      </c>
      <c r="S95" s="245">
        <f>2*R95-Q95</f>
        <v>7.5762499999999999</v>
      </c>
      <c r="T95" s="245">
        <f>AVERAGE(S95,U95)</f>
        <v>7.5881249999999998</v>
      </c>
      <c r="U95" s="277">
        <v>7.6</v>
      </c>
      <c r="V95" s="245">
        <f>2*U95-T95</f>
        <v>7.6118749999999995</v>
      </c>
      <c r="W95" s="245">
        <f>2*V95-U95</f>
        <v>7.6237499999999994</v>
      </c>
      <c r="X95" s="245">
        <f>2*W95-V95</f>
        <v>7.6356249999999992</v>
      </c>
      <c r="Y95" s="245">
        <f>AVERAGE(X95,Z95)</f>
        <v>7.6928124999999996</v>
      </c>
      <c r="Z95" s="245">
        <f>AVERAGE(U95,AE95)</f>
        <v>7.75</v>
      </c>
      <c r="AA95" s="245">
        <f>2*Z95-Y95</f>
        <v>7.8071875000000004</v>
      </c>
      <c r="AB95" s="245">
        <f>AVERAGE(AA95,AC95)</f>
        <v>7.8303906249999997</v>
      </c>
      <c r="AC95" s="245">
        <f>AVERAGE(AA95,AE95)</f>
        <v>7.8535937499999999</v>
      </c>
      <c r="AD95" s="245">
        <f>AVERAGE(AC95,AE95)</f>
        <v>7.8767968750000001</v>
      </c>
      <c r="AE95" s="277">
        <v>7.9</v>
      </c>
      <c r="AF95" s="245">
        <f>2*AE95-AD95</f>
        <v>7.9232031250000006</v>
      </c>
      <c r="AG95" s="245">
        <f>AVERAGE(AF95,AH95)</f>
        <v>7.9649023437500004</v>
      </c>
      <c r="AH95" s="245">
        <f>AVERAGE(AF95,AJ95)</f>
        <v>8.0066015625000002</v>
      </c>
      <c r="AI95" s="245">
        <f>AVERAGE(AH95,AJ95)</f>
        <v>8.0483007812499991</v>
      </c>
      <c r="AJ95" s="245">
        <f>AVERAGE(AE95,AO95)</f>
        <v>8.09</v>
      </c>
      <c r="AK95" s="245">
        <f>2*AJ95-AI95</f>
        <v>8.1316992187500006</v>
      </c>
      <c r="AL95" s="245">
        <f>AVERAGE(AK95,AM95)</f>
        <v>8.1687744140625007</v>
      </c>
      <c r="AM95" s="245">
        <f>AVERAGE(AK95,AO95)</f>
        <v>8.2058496093750009</v>
      </c>
      <c r="AN95" s="245">
        <f>AVERAGE(AM95,AO95)</f>
        <v>8.242924804687501</v>
      </c>
      <c r="AO95" s="277">
        <v>8.2799999999999994</v>
      </c>
      <c r="AP95" s="277">
        <v>9.02</v>
      </c>
    </row>
    <row r="96" spans="1:42" x14ac:dyDescent="0.2">
      <c r="A96" s="253">
        <v>42997</v>
      </c>
      <c r="B96" s="277">
        <v>7.64</v>
      </c>
      <c r="C96" s="277">
        <v>7.61</v>
      </c>
      <c r="D96" s="277">
        <f>AVERAGE(C96,E96)</f>
        <v>7.6</v>
      </c>
      <c r="E96" s="277">
        <v>7.59</v>
      </c>
      <c r="F96" s="277">
        <f>AVERAGE(G96,E96)</f>
        <v>7.5749999999999993</v>
      </c>
      <c r="G96" s="277">
        <v>7.56</v>
      </c>
      <c r="H96" s="277">
        <f>AVERAGE(I96,G96)</f>
        <v>7.7349999999999994</v>
      </c>
      <c r="I96" s="277">
        <v>7.91</v>
      </c>
      <c r="J96" s="277">
        <f>AVERAGE(I96,K96)</f>
        <v>7.7200000000000006</v>
      </c>
      <c r="K96" s="277">
        <v>7.53</v>
      </c>
      <c r="L96" s="245">
        <f>AVERAGE(K96,M96)</f>
        <v>7.5325000000000006</v>
      </c>
      <c r="M96" s="245">
        <f>AVERAGE(K96,O96)</f>
        <v>7.5350000000000001</v>
      </c>
      <c r="N96" s="245">
        <f>AVERAGE(M96,O96)</f>
        <v>7.5374999999999996</v>
      </c>
      <c r="O96" s="277">
        <v>7.54</v>
      </c>
      <c r="P96" s="245">
        <f>2*O96-N96</f>
        <v>7.5425000000000004</v>
      </c>
      <c r="Q96" s="245">
        <f>AVERAGE(P96,R96)</f>
        <v>7.5612500000000002</v>
      </c>
      <c r="R96" s="245">
        <f>AVERAGE(O96,U96)</f>
        <v>7.58</v>
      </c>
      <c r="S96" s="245">
        <f>2*R96-Q96</f>
        <v>7.5987499999999999</v>
      </c>
      <c r="T96" s="245">
        <f>AVERAGE(S96,U96)</f>
        <v>7.609375</v>
      </c>
      <c r="U96" s="277">
        <v>7.62</v>
      </c>
      <c r="V96" s="245">
        <f>2*U96-T96</f>
        <v>7.6306250000000002</v>
      </c>
      <c r="W96" s="245">
        <f>2*V96-U96</f>
        <v>7.6412500000000003</v>
      </c>
      <c r="X96" s="245">
        <f>2*W96-V96</f>
        <v>7.6518750000000004</v>
      </c>
      <c r="Y96" s="245">
        <f>AVERAGE(X96,Z96)</f>
        <v>7.7084375000000005</v>
      </c>
      <c r="Z96" s="245">
        <f>AVERAGE(U96,AE96)</f>
        <v>7.7650000000000006</v>
      </c>
      <c r="AA96" s="245">
        <f>2*Z96-Y96</f>
        <v>7.8215625000000006</v>
      </c>
      <c r="AB96" s="245">
        <f>AVERAGE(AA96,AC96)</f>
        <v>7.8436718750000001</v>
      </c>
      <c r="AC96" s="245">
        <f>AVERAGE(AA96,AE96)</f>
        <v>7.8657812500000004</v>
      </c>
      <c r="AD96" s="245">
        <f>AVERAGE(AC96,AE96)</f>
        <v>7.8878906250000007</v>
      </c>
      <c r="AE96" s="277">
        <v>7.91</v>
      </c>
      <c r="AF96" s="245">
        <f>2*AE96-AD96</f>
        <v>7.9321093749999996</v>
      </c>
      <c r="AG96" s="245">
        <f>AVERAGE(AF96,AH96)</f>
        <v>7.9728320312499994</v>
      </c>
      <c r="AH96" s="245">
        <f>AVERAGE(AF96,AJ96)</f>
        <v>8.0135546874999992</v>
      </c>
      <c r="AI96" s="245">
        <f>AVERAGE(AH96,AJ96)</f>
        <v>8.0542773437499982</v>
      </c>
      <c r="AJ96" s="245">
        <f>AVERAGE(AE96,AO96)</f>
        <v>8.0949999999999989</v>
      </c>
      <c r="AK96" s="245">
        <f>2*AJ96-AI96</f>
        <v>8.1357226562499996</v>
      </c>
      <c r="AL96" s="245">
        <f>AVERAGE(AK96,AM96)</f>
        <v>8.1717919921874991</v>
      </c>
      <c r="AM96" s="245">
        <f>AVERAGE(AK96,AO96)</f>
        <v>8.2078613281249986</v>
      </c>
      <c r="AN96" s="245">
        <f>AVERAGE(AM96,AO96)</f>
        <v>8.2439306640624999</v>
      </c>
      <c r="AO96" s="277">
        <v>8.2799999999999994</v>
      </c>
      <c r="AP96" s="277">
        <v>9.01</v>
      </c>
    </row>
    <row r="97" spans="1:42" x14ac:dyDescent="0.2">
      <c r="A97" s="253">
        <v>42996</v>
      </c>
      <c r="B97" s="277">
        <v>7.63</v>
      </c>
      <c r="C97" s="277">
        <v>7.61</v>
      </c>
      <c r="D97" s="277">
        <f>AVERAGE(C97,E97)</f>
        <v>7.6</v>
      </c>
      <c r="E97" s="277">
        <v>7.59</v>
      </c>
      <c r="F97" s="277">
        <f>AVERAGE(G97,E97)</f>
        <v>7.58</v>
      </c>
      <c r="G97" s="277">
        <v>7.57</v>
      </c>
      <c r="H97" s="277">
        <f>AVERAGE(I97,G97)</f>
        <v>7.7450000000000001</v>
      </c>
      <c r="I97" s="277">
        <v>7.92</v>
      </c>
      <c r="J97" s="277">
        <f>AVERAGE(I97,K97)</f>
        <v>7.73</v>
      </c>
      <c r="K97" s="277">
        <v>7.54</v>
      </c>
      <c r="L97" s="245">
        <f>AVERAGE(K97,M97)</f>
        <v>7.54</v>
      </c>
      <c r="M97" s="245">
        <f>AVERAGE(K97,O97)</f>
        <v>7.54</v>
      </c>
      <c r="N97" s="245">
        <f>AVERAGE(M97,O97)</f>
        <v>7.54</v>
      </c>
      <c r="O97" s="277">
        <v>7.54</v>
      </c>
      <c r="P97" s="245">
        <f>2*O97-N97</f>
        <v>7.54</v>
      </c>
      <c r="Q97" s="245">
        <f>AVERAGE(P97,R97)</f>
        <v>7.5625</v>
      </c>
      <c r="R97" s="245">
        <f>AVERAGE(O97,U97)</f>
        <v>7.585</v>
      </c>
      <c r="S97" s="245">
        <f>2*R97-Q97</f>
        <v>7.6074999999999999</v>
      </c>
      <c r="T97" s="245">
        <f>AVERAGE(S97,U97)</f>
        <v>7.6187500000000004</v>
      </c>
      <c r="U97" s="277">
        <v>7.63</v>
      </c>
      <c r="V97" s="245">
        <f>2*U97-T97</f>
        <v>7.6412499999999994</v>
      </c>
      <c r="W97" s="245">
        <f>2*V97-U97</f>
        <v>7.652499999999999</v>
      </c>
      <c r="X97" s="245">
        <f>2*W97-V97</f>
        <v>7.6637499999999985</v>
      </c>
      <c r="Y97" s="245">
        <f>AVERAGE(X97,Z97)</f>
        <v>7.7193749999999994</v>
      </c>
      <c r="Z97" s="245">
        <f>AVERAGE(U97,AE97)</f>
        <v>7.7750000000000004</v>
      </c>
      <c r="AA97" s="245">
        <f>2*Z97-Y97</f>
        <v>7.8306250000000013</v>
      </c>
      <c r="AB97" s="245">
        <f>AVERAGE(AA97,AC97)</f>
        <v>7.8529687500000005</v>
      </c>
      <c r="AC97" s="245">
        <f>AVERAGE(AA97,AE97)</f>
        <v>7.8753125000000006</v>
      </c>
      <c r="AD97" s="245">
        <f>AVERAGE(AC97,AE97)</f>
        <v>7.8976562500000007</v>
      </c>
      <c r="AE97" s="277">
        <v>7.92</v>
      </c>
      <c r="AF97" s="245">
        <f>2*AE97-AD97</f>
        <v>7.9423437499999991</v>
      </c>
      <c r="AG97" s="245">
        <f>AVERAGE(AF97,AH97)</f>
        <v>7.9830078124999995</v>
      </c>
      <c r="AH97" s="245">
        <f>AVERAGE(AF97,AJ97)</f>
        <v>8.0236718749999998</v>
      </c>
      <c r="AI97" s="245">
        <f>AVERAGE(AH97,AJ97)</f>
        <v>8.064335937500001</v>
      </c>
      <c r="AJ97" s="245">
        <f>AVERAGE(AE97,AO97)</f>
        <v>8.1050000000000004</v>
      </c>
      <c r="AK97" s="245">
        <f>2*AJ97-AI97</f>
        <v>8.1456640624999999</v>
      </c>
      <c r="AL97" s="245">
        <f>AVERAGE(AK97,AM97)</f>
        <v>8.1817480468750006</v>
      </c>
      <c r="AM97" s="245">
        <f>AVERAGE(AK97,AO97)</f>
        <v>8.2178320312499995</v>
      </c>
      <c r="AN97" s="245">
        <f>AVERAGE(AM97,AO97)</f>
        <v>8.2539160156249984</v>
      </c>
      <c r="AO97" s="277">
        <v>8.2899999999999991</v>
      </c>
      <c r="AP97" s="277">
        <v>9.02</v>
      </c>
    </row>
    <row r="98" spans="1:42" x14ac:dyDescent="0.2">
      <c r="A98" s="253">
        <v>42993</v>
      </c>
      <c r="B98" s="277">
        <v>7.61</v>
      </c>
      <c r="C98" s="277">
        <v>7.6</v>
      </c>
      <c r="D98" s="277">
        <f>AVERAGE(C98,E98)</f>
        <v>7.6050000000000004</v>
      </c>
      <c r="E98" s="277">
        <v>7.61</v>
      </c>
      <c r="F98" s="277">
        <f>AVERAGE(G98,E98)</f>
        <v>7.5950000000000006</v>
      </c>
      <c r="G98" s="277">
        <v>7.58</v>
      </c>
      <c r="H98" s="277">
        <f>AVERAGE(I98,G98)</f>
        <v>7.7249999999999996</v>
      </c>
      <c r="I98" s="277">
        <v>7.87</v>
      </c>
      <c r="J98" s="277">
        <f>AVERAGE(I98,K98)</f>
        <v>7.6950000000000003</v>
      </c>
      <c r="K98" s="277">
        <v>7.52</v>
      </c>
      <c r="L98" s="245">
        <f>AVERAGE(K98,M98)</f>
        <v>7.5149999999999997</v>
      </c>
      <c r="M98" s="245">
        <f>AVERAGE(K98,O98)</f>
        <v>7.51</v>
      </c>
      <c r="N98" s="245">
        <f>AVERAGE(M98,O98)</f>
        <v>7.5049999999999999</v>
      </c>
      <c r="O98" s="277">
        <v>7.5</v>
      </c>
      <c r="P98" s="245">
        <f>2*O98-N98</f>
        <v>7.4950000000000001</v>
      </c>
      <c r="Q98" s="245">
        <f>AVERAGE(P98,R98)</f>
        <v>7.5175000000000001</v>
      </c>
      <c r="R98" s="245">
        <f>AVERAGE(O98,U98)</f>
        <v>7.54</v>
      </c>
      <c r="S98" s="245">
        <f>2*R98-Q98</f>
        <v>7.5625</v>
      </c>
      <c r="T98" s="245">
        <f>AVERAGE(S98,U98)</f>
        <v>7.57125</v>
      </c>
      <c r="U98" s="277">
        <v>7.58</v>
      </c>
      <c r="V98" s="245">
        <f>2*U98-T98</f>
        <v>7.5887500000000001</v>
      </c>
      <c r="W98" s="245">
        <f>2*V98-U98</f>
        <v>7.5975000000000001</v>
      </c>
      <c r="X98" s="245">
        <f>2*W98-V98</f>
        <v>7.6062500000000002</v>
      </c>
      <c r="Y98" s="245">
        <f>AVERAGE(X98,Z98)</f>
        <v>7.6656250000000004</v>
      </c>
      <c r="Z98" s="245">
        <f>AVERAGE(U98,AE98)</f>
        <v>7.7249999999999996</v>
      </c>
      <c r="AA98" s="245">
        <f>2*Z98-Y98</f>
        <v>7.7843749999999989</v>
      </c>
      <c r="AB98" s="245">
        <f>AVERAGE(AA98,AC98)</f>
        <v>7.805781249999999</v>
      </c>
      <c r="AC98" s="245">
        <f>AVERAGE(AA98,AE98)</f>
        <v>7.8271874999999991</v>
      </c>
      <c r="AD98" s="245">
        <f>AVERAGE(AC98,AE98)</f>
        <v>7.8485937499999991</v>
      </c>
      <c r="AE98" s="277">
        <v>7.87</v>
      </c>
      <c r="AF98" s="245">
        <f>2*AE98-AD98</f>
        <v>7.8914062500000011</v>
      </c>
      <c r="AG98" s="245">
        <f>AVERAGE(AF98,AH98)</f>
        <v>7.9310546875000014</v>
      </c>
      <c r="AH98" s="245">
        <f>AVERAGE(AF98,AJ98)</f>
        <v>7.9707031250000009</v>
      </c>
      <c r="AI98" s="245">
        <f>AVERAGE(AH98,AJ98)</f>
        <v>8.0103515625000004</v>
      </c>
      <c r="AJ98" s="245">
        <f>AVERAGE(AE98,AO98)</f>
        <v>8.0500000000000007</v>
      </c>
      <c r="AK98" s="245">
        <f>2*AJ98-AI98</f>
        <v>8.0896484375000011</v>
      </c>
      <c r="AL98" s="245">
        <f>AVERAGE(AK98,AM98)</f>
        <v>8.1247363281249996</v>
      </c>
      <c r="AM98" s="245">
        <f>AVERAGE(AK98,AO98)</f>
        <v>8.1598242187499999</v>
      </c>
      <c r="AN98" s="245">
        <f>AVERAGE(AM98,AO98)</f>
        <v>8.1949121093750001</v>
      </c>
      <c r="AO98" s="277">
        <v>8.23</v>
      </c>
      <c r="AP98" s="277">
        <v>8.9499999999999993</v>
      </c>
    </row>
    <row r="99" spans="1:42" x14ac:dyDescent="0.2">
      <c r="A99" s="253">
        <v>42992</v>
      </c>
      <c r="B99" s="277">
        <v>7.67</v>
      </c>
      <c r="C99" s="277">
        <v>7.65</v>
      </c>
      <c r="D99" s="277">
        <f>AVERAGE(C99,E99)</f>
        <v>7.6349999999999998</v>
      </c>
      <c r="E99" s="277">
        <v>7.62</v>
      </c>
      <c r="F99" s="277">
        <f>AVERAGE(G99,E99)</f>
        <v>7.6050000000000004</v>
      </c>
      <c r="G99" s="277">
        <v>7.59</v>
      </c>
      <c r="H99" s="277">
        <f>AVERAGE(I99,G99)</f>
        <v>7.74</v>
      </c>
      <c r="I99" s="277">
        <v>7.89</v>
      </c>
      <c r="J99" s="277">
        <f>AVERAGE(I99,K99)</f>
        <v>7.71</v>
      </c>
      <c r="K99" s="277">
        <v>7.53</v>
      </c>
      <c r="L99" s="245">
        <f>AVERAGE(K99,M99)</f>
        <v>7.5274999999999999</v>
      </c>
      <c r="M99" s="245">
        <f>AVERAGE(K99,O99)</f>
        <v>7.5250000000000004</v>
      </c>
      <c r="N99" s="245">
        <f>AVERAGE(M99,O99)</f>
        <v>7.5225</v>
      </c>
      <c r="O99" s="277">
        <v>7.52</v>
      </c>
      <c r="P99" s="245">
        <f>2*O99-N99</f>
        <v>7.5174999999999992</v>
      </c>
      <c r="Q99" s="245">
        <f>AVERAGE(P99,R99)</f>
        <v>7.5387499999999994</v>
      </c>
      <c r="R99" s="245">
        <f>AVERAGE(O99,U99)</f>
        <v>7.56</v>
      </c>
      <c r="S99" s="245">
        <f>2*R99-Q99</f>
        <v>7.5812499999999998</v>
      </c>
      <c r="T99" s="245">
        <f>AVERAGE(S99,U99)</f>
        <v>7.5906249999999993</v>
      </c>
      <c r="U99" s="277">
        <v>7.6</v>
      </c>
      <c r="V99" s="245">
        <f>2*U99-T99</f>
        <v>7.609375</v>
      </c>
      <c r="W99" s="245">
        <f>2*V99-U99</f>
        <v>7.6187500000000004</v>
      </c>
      <c r="X99" s="245">
        <f>2*W99-V99</f>
        <v>7.6281250000000007</v>
      </c>
      <c r="Y99" s="245">
        <f>AVERAGE(X99,Z99)</f>
        <v>7.6865625</v>
      </c>
      <c r="Z99" s="245">
        <f>AVERAGE(U99,AE99)</f>
        <v>7.7449999999999992</v>
      </c>
      <c r="AA99" s="245">
        <f>2*Z99-Y99</f>
        <v>7.8034374999999985</v>
      </c>
      <c r="AB99" s="245">
        <f>AVERAGE(AA99,AC99)</f>
        <v>7.8250781249999992</v>
      </c>
      <c r="AC99" s="245">
        <f>AVERAGE(AA99,AE99)</f>
        <v>7.8467187499999991</v>
      </c>
      <c r="AD99" s="245">
        <f>AVERAGE(AC99,AE99)</f>
        <v>7.8683593749999989</v>
      </c>
      <c r="AE99" s="277">
        <v>7.89</v>
      </c>
      <c r="AF99" s="245">
        <f>2*AE99-AD99</f>
        <v>7.9116406250000004</v>
      </c>
      <c r="AG99" s="245">
        <f>AVERAGE(AF99,AH99)</f>
        <v>7.9499804687500006</v>
      </c>
      <c r="AH99" s="245">
        <f>AVERAGE(AF99,AJ99)</f>
        <v>7.9883203125</v>
      </c>
      <c r="AI99" s="245">
        <f>AVERAGE(AH99,AJ99)</f>
        <v>8.0266601562499993</v>
      </c>
      <c r="AJ99" s="245">
        <f>AVERAGE(AE99,AO99)</f>
        <v>8.0649999999999995</v>
      </c>
      <c r="AK99" s="245">
        <f>2*AJ99-AI99</f>
        <v>8.1033398437499997</v>
      </c>
      <c r="AL99" s="245">
        <f>AVERAGE(AK99,AM99)</f>
        <v>8.1375048828125003</v>
      </c>
      <c r="AM99" s="245">
        <f>AVERAGE(AK99,AO99)</f>
        <v>8.1716699218750009</v>
      </c>
      <c r="AN99" s="245">
        <f>AVERAGE(AM99,AO99)</f>
        <v>8.2058349609375014</v>
      </c>
      <c r="AO99" s="277">
        <v>8.24</v>
      </c>
      <c r="AP99" s="277">
        <v>8.9700000000000006</v>
      </c>
    </row>
    <row r="100" spans="1:42" x14ac:dyDescent="0.2">
      <c r="A100" s="253">
        <v>42991</v>
      </c>
      <c r="B100" s="277">
        <v>7.66</v>
      </c>
      <c r="C100" s="277">
        <v>7.65</v>
      </c>
      <c r="D100" s="277">
        <f>AVERAGE(C100,E100)</f>
        <v>7.6400000000000006</v>
      </c>
      <c r="E100" s="277">
        <v>7.63</v>
      </c>
      <c r="F100" s="277">
        <f>AVERAGE(G100,E100)</f>
        <v>7.6099999999999994</v>
      </c>
      <c r="G100" s="277">
        <v>7.59</v>
      </c>
      <c r="H100" s="277">
        <f>AVERAGE(I100,G100)</f>
        <v>7.7349999999999994</v>
      </c>
      <c r="I100" s="277">
        <v>7.88</v>
      </c>
      <c r="J100" s="277">
        <f>AVERAGE(I100,K100)</f>
        <v>7.7050000000000001</v>
      </c>
      <c r="K100" s="277">
        <v>7.53</v>
      </c>
      <c r="L100" s="245">
        <f>AVERAGE(K100,M100)</f>
        <v>7.5250000000000004</v>
      </c>
      <c r="M100" s="245">
        <f>AVERAGE(K100,O100)</f>
        <v>7.52</v>
      </c>
      <c r="N100" s="245">
        <f>AVERAGE(M100,O100)</f>
        <v>7.5149999999999997</v>
      </c>
      <c r="O100" s="277">
        <v>7.51</v>
      </c>
      <c r="P100" s="245">
        <f>2*O100-N100</f>
        <v>7.5049999999999999</v>
      </c>
      <c r="Q100" s="245">
        <f>AVERAGE(P100,R100)</f>
        <v>7.5274999999999999</v>
      </c>
      <c r="R100" s="245">
        <f>AVERAGE(O100,U100)</f>
        <v>7.55</v>
      </c>
      <c r="S100" s="245">
        <f>2*R100-Q100</f>
        <v>7.5724999999999998</v>
      </c>
      <c r="T100" s="245">
        <f>AVERAGE(S100,U100)</f>
        <v>7.5812499999999998</v>
      </c>
      <c r="U100" s="277">
        <v>7.59</v>
      </c>
      <c r="V100" s="245">
        <f>2*U100-T100</f>
        <v>7.5987499999999999</v>
      </c>
      <c r="W100" s="245">
        <f>2*V100-U100</f>
        <v>7.6074999999999999</v>
      </c>
      <c r="X100" s="245">
        <f>2*W100-V100</f>
        <v>7.61625</v>
      </c>
      <c r="Y100" s="245">
        <f>AVERAGE(X100,Z100)</f>
        <v>7.6756250000000001</v>
      </c>
      <c r="Z100" s="245">
        <f>AVERAGE(U100,AE100)</f>
        <v>7.7349999999999994</v>
      </c>
      <c r="AA100" s="245">
        <f>2*Z100-Y100</f>
        <v>7.7943749999999987</v>
      </c>
      <c r="AB100" s="245">
        <f>AVERAGE(AA100,AC100)</f>
        <v>7.8157812499999988</v>
      </c>
      <c r="AC100" s="245">
        <f>AVERAGE(AA100,AE100)</f>
        <v>7.8371874999999989</v>
      </c>
      <c r="AD100" s="245">
        <f>AVERAGE(AC100,AE100)</f>
        <v>7.8585937499999989</v>
      </c>
      <c r="AE100" s="277">
        <v>7.88</v>
      </c>
      <c r="AF100" s="245">
        <f>2*AE100-AD100</f>
        <v>7.9014062500000009</v>
      </c>
      <c r="AG100" s="245">
        <f>AVERAGE(AF100,AH100)</f>
        <v>7.9410546875000012</v>
      </c>
      <c r="AH100" s="245">
        <f>AVERAGE(AF100,AJ100)</f>
        <v>7.9807031250000007</v>
      </c>
      <c r="AI100" s="245">
        <f>AVERAGE(AH100,AJ100)</f>
        <v>8.0203515625000001</v>
      </c>
      <c r="AJ100" s="245">
        <f>AVERAGE(AE100,AO100)</f>
        <v>8.06</v>
      </c>
      <c r="AK100" s="245">
        <f>2*AJ100-AI100</f>
        <v>8.0996484375000009</v>
      </c>
      <c r="AL100" s="245">
        <f>AVERAGE(AK100,AM100)</f>
        <v>8.1347363281250011</v>
      </c>
      <c r="AM100" s="245">
        <f>AVERAGE(AK100,AO100)</f>
        <v>8.1698242187500014</v>
      </c>
      <c r="AN100" s="245">
        <f>AVERAGE(AM100,AO100)</f>
        <v>8.2049121093750017</v>
      </c>
      <c r="AO100" s="277">
        <v>8.24</v>
      </c>
      <c r="AP100" s="277">
        <v>8.9600000000000009</v>
      </c>
    </row>
    <row r="101" spans="1:42" x14ac:dyDescent="0.2">
      <c r="A101" s="253">
        <v>42990</v>
      </c>
      <c r="B101" s="277">
        <v>7.69</v>
      </c>
      <c r="C101" s="277">
        <v>7.66</v>
      </c>
      <c r="D101" s="277">
        <f>AVERAGE(C101,E101)</f>
        <v>7.6449999999999996</v>
      </c>
      <c r="E101" s="277">
        <v>7.63</v>
      </c>
      <c r="F101" s="277">
        <f>AVERAGE(G101,E101)</f>
        <v>7.6150000000000002</v>
      </c>
      <c r="G101" s="277">
        <v>7.6</v>
      </c>
      <c r="H101" s="277">
        <f>AVERAGE(I101,G101)</f>
        <v>7.74</v>
      </c>
      <c r="I101" s="277">
        <v>7.88</v>
      </c>
      <c r="J101" s="277">
        <f>AVERAGE(I101,K101)</f>
        <v>7.71</v>
      </c>
      <c r="K101" s="277">
        <v>7.54</v>
      </c>
      <c r="L101" s="245">
        <f>AVERAGE(K101,M101)</f>
        <v>7.5350000000000001</v>
      </c>
      <c r="M101" s="245">
        <f>AVERAGE(K101,O101)</f>
        <v>7.5299999999999994</v>
      </c>
      <c r="N101" s="245">
        <f>AVERAGE(M101,O101)</f>
        <v>7.5249999999999995</v>
      </c>
      <c r="O101" s="277">
        <v>7.52</v>
      </c>
      <c r="P101" s="245">
        <f>2*O101-N101</f>
        <v>7.5149999999999997</v>
      </c>
      <c r="Q101" s="245">
        <f>AVERAGE(P101,R101)</f>
        <v>7.5350000000000001</v>
      </c>
      <c r="R101" s="245">
        <f>AVERAGE(O101,U101)</f>
        <v>7.5549999999999997</v>
      </c>
      <c r="S101" s="245">
        <f>2*R101-Q101</f>
        <v>7.5749999999999993</v>
      </c>
      <c r="T101" s="245">
        <f>AVERAGE(S101,U101)</f>
        <v>7.5824999999999996</v>
      </c>
      <c r="U101" s="277">
        <v>7.59</v>
      </c>
      <c r="V101" s="245">
        <f>2*U101-T101</f>
        <v>7.5975000000000001</v>
      </c>
      <c r="W101" s="245">
        <f>2*V101-U101</f>
        <v>7.6050000000000004</v>
      </c>
      <c r="X101" s="245">
        <f>2*W101-V101</f>
        <v>7.6125000000000007</v>
      </c>
      <c r="Y101" s="245">
        <f>AVERAGE(X101,Z101)</f>
        <v>7.6737500000000001</v>
      </c>
      <c r="Z101" s="245">
        <f>AVERAGE(U101,AE101)</f>
        <v>7.7349999999999994</v>
      </c>
      <c r="AA101" s="245">
        <f>2*Z101-Y101</f>
        <v>7.7962499999999988</v>
      </c>
      <c r="AB101" s="245">
        <f>AVERAGE(AA101,AC101)</f>
        <v>7.8171874999999993</v>
      </c>
      <c r="AC101" s="245">
        <f>AVERAGE(AA101,AE101)</f>
        <v>7.8381249999999998</v>
      </c>
      <c r="AD101" s="245">
        <f>AVERAGE(AC101,AE101)</f>
        <v>7.8590625000000003</v>
      </c>
      <c r="AE101" s="277">
        <v>7.88</v>
      </c>
      <c r="AF101" s="245">
        <f>2*AE101-AD101</f>
        <v>7.9009374999999995</v>
      </c>
      <c r="AG101" s="245">
        <f>AVERAGE(AF101,AH101)</f>
        <v>7.9419531249999995</v>
      </c>
      <c r="AH101" s="245">
        <f>AVERAGE(AF101,AJ101)</f>
        <v>7.9829687499999995</v>
      </c>
      <c r="AI101" s="245">
        <f>AVERAGE(AH101,AJ101)</f>
        <v>8.0239843749999995</v>
      </c>
      <c r="AJ101" s="245">
        <f>AVERAGE(AE101,AO101)</f>
        <v>8.0649999999999995</v>
      </c>
      <c r="AK101" s="245">
        <f>2*AJ101-AI101</f>
        <v>8.1060156249999995</v>
      </c>
      <c r="AL101" s="245">
        <f>AVERAGE(AK101,AM101)</f>
        <v>8.1420117187499983</v>
      </c>
      <c r="AM101" s="245">
        <f>AVERAGE(AK101,AO101)</f>
        <v>8.1780078124999989</v>
      </c>
      <c r="AN101" s="245">
        <f>AVERAGE(AM101,AO101)</f>
        <v>8.2140039062499994</v>
      </c>
      <c r="AO101" s="277">
        <v>8.25</v>
      </c>
      <c r="AP101" s="277">
        <v>8.99</v>
      </c>
    </row>
    <row r="102" spans="1:42" x14ac:dyDescent="0.2">
      <c r="A102" s="253">
        <v>42989</v>
      </c>
      <c r="B102" s="277">
        <v>7.69</v>
      </c>
      <c r="C102" s="277">
        <v>7.66</v>
      </c>
      <c r="D102" s="277">
        <f>AVERAGE(C102,E102)</f>
        <v>7.6449999999999996</v>
      </c>
      <c r="E102" s="277">
        <v>7.63</v>
      </c>
      <c r="F102" s="277">
        <f>AVERAGE(G102,E102)</f>
        <v>7.6099999999999994</v>
      </c>
      <c r="G102" s="277">
        <v>7.59</v>
      </c>
      <c r="H102" s="277">
        <f>AVERAGE(I102,G102)</f>
        <v>7.7249999999999996</v>
      </c>
      <c r="I102" s="277">
        <v>7.86</v>
      </c>
      <c r="J102" s="277">
        <f>AVERAGE(I102,K102)</f>
        <v>7.6899999999999995</v>
      </c>
      <c r="K102" s="277">
        <v>7.52</v>
      </c>
      <c r="L102" s="245">
        <f>AVERAGE(K102,M102)</f>
        <v>7.5124999999999993</v>
      </c>
      <c r="M102" s="245">
        <f>AVERAGE(K102,O102)</f>
        <v>7.5049999999999999</v>
      </c>
      <c r="N102" s="245">
        <f>AVERAGE(M102,O102)</f>
        <v>7.4975000000000005</v>
      </c>
      <c r="O102" s="277">
        <v>7.49</v>
      </c>
      <c r="P102" s="245">
        <f>2*O102-N102</f>
        <v>7.4824999999999999</v>
      </c>
      <c r="Q102" s="245">
        <f>AVERAGE(P102,R102)</f>
        <v>7.5037500000000001</v>
      </c>
      <c r="R102" s="245">
        <f>AVERAGE(O102,U102)</f>
        <v>7.5250000000000004</v>
      </c>
      <c r="S102" s="245">
        <f>2*R102-Q102</f>
        <v>7.5462500000000006</v>
      </c>
      <c r="T102" s="245">
        <f>AVERAGE(S102,U102)</f>
        <v>7.5531249999999996</v>
      </c>
      <c r="U102" s="277">
        <v>7.56</v>
      </c>
      <c r="V102" s="245">
        <f>2*U102-T102</f>
        <v>7.5668749999999996</v>
      </c>
      <c r="W102" s="245">
        <f>2*V102-U102</f>
        <v>7.5737499999999995</v>
      </c>
      <c r="X102" s="245">
        <f>2*W102-V102</f>
        <v>7.5806249999999995</v>
      </c>
      <c r="Y102" s="245">
        <f>AVERAGE(X102,Z102)</f>
        <v>7.6453124999999993</v>
      </c>
      <c r="Z102" s="245">
        <f>AVERAGE(U102,AE102)</f>
        <v>7.71</v>
      </c>
      <c r="AA102" s="245">
        <f>2*Z102-Y102</f>
        <v>7.7746875000000006</v>
      </c>
      <c r="AB102" s="245">
        <f>AVERAGE(AA102,AC102)</f>
        <v>7.7960156250000008</v>
      </c>
      <c r="AC102" s="245">
        <f>AVERAGE(AA102,AE102)</f>
        <v>7.8173437500000009</v>
      </c>
      <c r="AD102" s="245">
        <f>AVERAGE(AC102,AE102)</f>
        <v>7.8386718750000011</v>
      </c>
      <c r="AE102" s="277">
        <v>7.86</v>
      </c>
      <c r="AF102" s="245">
        <f>2*AE102-AD102</f>
        <v>7.8813281249999996</v>
      </c>
      <c r="AG102" s="245">
        <f>AVERAGE(AF102,AH102)</f>
        <v>7.9222460937499992</v>
      </c>
      <c r="AH102" s="245">
        <f>AVERAGE(AF102,AJ102)</f>
        <v>7.9631640624999998</v>
      </c>
      <c r="AI102" s="245">
        <f>AVERAGE(AH102,AJ102)</f>
        <v>8.0040820312500003</v>
      </c>
      <c r="AJ102" s="245">
        <f>AVERAGE(AE102,AO102)</f>
        <v>8.0449999999999999</v>
      </c>
      <c r="AK102" s="245">
        <f>2*AJ102-AI102</f>
        <v>8.0859179687499996</v>
      </c>
      <c r="AL102" s="245">
        <f>AVERAGE(AK102,AM102)</f>
        <v>8.1219384765624998</v>
      </c>
      <c r="AM102" s="245">
        <f>AVERAGE(AK102,AO102)</f>
        <v>8.157958984375</v>
      </c>
      <c r="AN102" s="245">
        <f>AVERAGE(AM102,AO102)</f>
        <v>8.1939794921875002</v>
      </c>
      <c r="AO102" s="277">
        <v>8.23</v>
      </c>
      <c r="AP102" s="277">
        <v>8.98</v>
      </c>
    </row>
    <row r="103" spans="1:42" x14ac:dyDescent="0.2">
      <c r="A103" s="253">
        <v>42986</v>
      </c>
      <c r="B103" s="277">
        <v>7.71</v>
      </c>
      <c r="C103" s="277">
        <v>7.68</v>
      </c>
      <c r="D103" s="277">
        <f>AVERAGE(C103,E103)</f>
        <v>7.66</v>
      </c>
      <c r="E103" s="277">
        <v>7.64</v>
      </c>
      <c r="F103" s="277">
        <f>AVERAGE(G103,E103)</f>
        <v>7.6150000000000002</v>
      </c>
      <c r="G103" s="277">
        <v>7.59</v>
      </c>
      <c r="H103" s="277">
        <f>AVERAGE(I103,G103)</f>
        <v>7.71</v>
      </c>
      <c r="I103" s="277">
        <v>7.83</v>
      </c>
      <c r="J103" s="277">
        <f>AVERAGE(I103,K103)</f>
        <v>7.6749999999999998</v>
      </c>
      <c r="K103" s="277">
        <v>7.52</v>
      </c>
      <c r="L103" s="245">
        <f>AVERAGE(K103,M103)</f>
        <v>7.5149999999999997</v>
      </c>
      <c r="M103" s="245">
        <f>AVERAGE(K103,O103)</f>
        <v>7.51</v>
      </c>
      <c r="N103" s="245">
        <f>AVERAGE(M103,O103)</f>
        <v>7.5049999999999999</v>
      </c>
      <c r="O103" s="277">
        <v>7.5</v>
      </c>
      <c r="P103" s="245">
        <f>2*O103-N103</f>
        <v>7.4950000000000001</v>
      </c>
      <c r="Q103" s="245">
        <f>AVERAGE(P103,R103)</f>
        <v>7.5124999999999993</v>
      </c>
      <c r="R103" s="245">
        <f>AVERAGE(O103,U103)</f>
        <v>7.5299999999999994</v>
      </c>
      <c r="S103" s="245">
        <f>2*R103-Q103</f>
        <v>7.5474999999999994</v>
      </c>
      <c r="T103" s="245">
        <f>AVERAGE(S103,U103)</f>
        <v>7.5537499999999991</v>
      </c>
      <c r="U103" s="277">
        <v>7.56</v>
      </c>
      <c r="V103" s="245">
        <f>2*U103-T103</f>
        <v>7.5662500000000001</v>
      </c>
      <c r="W103" s="245">
        <f>2*V103-U103</f>
        <v>7.5725000000000007</v>
      </c>
      <c r="X103" s="245">
        <f>2*W103-V103</f>
        <v>7.5787500000000012</v>
      </c>
      <c r="Y103" s="245">
        <f>AVERAGE(X103,Z103)</f>
        <v>7.6368750000000007</v>
      </c>
      <c r="Z103" s="245">
        <f>AVERAGE(U103,AE103)</f>
        <v>7.6950000000000003</v>
      </c>
      <c r="AA103" s="245">
        <f>2*Z103-Y103</f>
        <v>7.7531249999999998</v>
      </c>
      <c r="AB103" s="245">
        <f>AVERAGE(AA103,AC103)</f>
        <v>7.7723437499999992</v>
      </c>
      <c r="AC103" s="245">
        <f>AVERAGE(AA103,AE103)</f>
        <v>7.7915624999999995</v>
      </c>
      <c r="AD103" s="245">
        <f>AVERAGE(AC103,AE103)</f>
        <v>7.8107812499999998</v>
      </c>
      <c r="AE103" s="277">
        <v>7.83</v>
      </c>
      <c r="AF103" s="245">
        <f>2*AE103-AD103</f>
        <v>7.8492187500000004</v>
      </c>
      <c r="AG103" s="245">
        <f>AVERAGE(AF103,AH103)</f>
        <v>7.8894140625000002</v>
      </c>
      <c r="AH103" s="245">
        <f>AVERAGE(AF103,AJ103)</f>
        <v>7.9296093750000001</v>
      </c>
      <c r="AI103" s="245">
        <f>AVERAGE(AH103,AJ103)</f>
        <v>7.9698046874999999</v>
      </c>
      <c r="AJ103" s="245">
        <f>AVERAGE(AE103,AO103)</f>
        <v>8.01</v>
      </c>
      <c r="AK103" s="245">
        <f>2*AJ103-AI103</f>
        <v>8.0501953124999996</v>
      </c>
      <c r="AL103" s="245">
        <f>AVERAGE(AK103,AM103)</f>
        <v>8.0851464843749987</v>
      </c>
      <c r="AM103" s="245">
        <f>AVERAGE(AK103,AO103)</f>
        <v>8.1200976562499996</v>
      </c>
      <c r="AN103" s="245">
        <f>AVERAGE(AM103,AO103)</f>
        <v>8.1550488281250004</v>
      </c>
      <c r="AO103" s="277">
        <v>8.19</v>
      </c>
      <c r="AP103" s="277">
        <v>8.9499999999999993</v>
      </c>
    </row>
    <row r="104" spans="1:42" x14ac:dyDescent="0.2">
      <c r="A104" s="253">
        <v>42985</v>
      </c>
      <c r="B104" s="277">
        <v>7.71</v>
      </c>
      <c r="C104" s="277">
        <v>7.68</v>
      </c>
      <c r="D104" s="277">
        <f>AVERAGE(C104,E104)</f>
        <v>7.66</v>
      </c>
      <c r="E104" s="277">
        <v>7.64</v>
      </c>
      <c r="F104" s="277">
        <f>AVERAGE(G104,E104)</f>
        <v>7.6199999999999992</v>
      </c>
      <c r="G104" s="277">
        <v>7.6</v>
      </c>
      <c r="H104" s="277">
        <f>AVERAGE(I104,G104)</f>
        <v>7.73</v>
      </c>
      <c r="I104" s="277">
        <v>7.86</v>
      </c>
      <c r="J104" s="277">
        <f>AVERAGE(I104,K104)</f>
        <v>7.6899999999999995</v>
      </c>
      <c r="K104" s="277">
        <v>7.52</v>
      </c>
      <c r="L104" s="245">
        <f>AVERAGE(K104,M104)</f>
        <v>7.5149999999999997</v>
      </c>
      <c r="M104" s="245">
        <f>AVERAGE(K104,O104)</f>
        <v>7.51</v>
      </c>
      <c r="N104" s="245">
        <f>AVERAGE(M104,O104)</f>
        <v>7.5049999999999999</v>
      </c>
      <c r="O104" s="277">
        <v>7.5</v>
      </c>
      <c r="P104" s="245">
        <f>2*O104-N104</f>
        <v>7.4950000000000001</v>
      </c>
      <c r="Q104" s="245">
        <f>AVERAGE(P104,R104)</f>
        <v>7.5150000000000006</v>
      </c>
      <c r="R104" s="245">
        <f>AVERAGE(O104,U104)</f>
        <v>7.5350000000000001</v>
      </c>
      <c r="S104" s="245">
        <f>2*R104-Q104</f>
        <v>7.5549999999999997</v>
      </c>
      <c r="T104" s="245">
        <f>AVERAGE(S104,U104)</f>
        <v>7.5625</v>
      </c>
      <c r="U104" s="277">
        <v>7.57</v>
      </c>
      <c r="V104" s="245">
        <f>2*U104-T104</f>
        <v>7.5775000000000006</v>
      </c>
      <c r="W104" s="245">
        <f>2*V104-U104</f>
        <v>7.5850000000000009</v>
      </c>
      <c r="X104" s="245">
        <f>2*W104-V104</f>
        <v>7.5925000000000011</v>
      </c>
      <c r="Y104" s="245">
        <f>AVERAGE(X104,Z104)</f>
        <v>7.6537500000000005</v>
      </c>
      <c r="Z104" s="245">
        <f>AVERAGE(U104,AE104)</f>
        <v>7.7149999999999999</v>
      </c>
      <c r="AA104" s="245">
        <f>2*Z104-Y104</f>
        <v>7.7762499999999992</v>
      </c>
      <c r="AB104" s="245">
        <f>AVERAGE(AA104,AC104)</f>
        <v>7.7971874999999997</v>
      </c>
      <c r="AC104" s="245">
        <f>AVERAGE(AA104,AE104)</f>
        <v>7.8181250000000002</v>
      </c>
      <c r="AD104" s="245">
        <f>AVERAGE(AC104,AE104)</f>
        <v>7.8390625000000007</v>
      </c>
      <c r="AE104" s="277">
        <v>7.86</v>
      </c>
      <c r="AF104" s="245">
        <f>2*AE104-AD104</f>
        <v>7.8809374999999999</v>
      </c>
      <c r="AG104" s="245">
        <f>AVERAGE(AF104,AH104)</f>
        <v>7.9232031250000006</v>
      </c>
      <c r="AH104" s="245">
        <f>AVERAGE(AF104,AJ104)</f>
        <v>7.9654687500000003</v>
      </c>
      <c r="AI104" s="245">
        <f>AVERAGE(AH104,AJ104)</f>
        <v>8.0077343750000001</v>
      </c>
      <c r="AJ104" s="245">
        <f>AVERAGE(AE104,AO104)</f>
        <v>8.0500000000000007</v>
      </c>
      <c r="AK104" s="245">
        <f>2*AJ104-AI104</f>
        <v>8.0922656250000014</v>
      </c>
      <c r="AL104" s="245">
        <f>AVERAGE(AK104,AM104)</f>
        <v>8.1291992187500011</v>
      </c>
      <c r="AM104" s="245">
        <f>AVERAGE(AK104,AO104)</f>
        <v>8.1661328125000008</v>
      </c>
      <c r="AN104" s="245">
        <f>AVERAGE(AM104,AO104)</f>
        <v>8.2030664062500005</v>
      </c>
      <c r="AO104" s="277">
        <v>8.24</v>
      </c>
      <c r="AP104" s="277">
        <v>8.98</v>
      </c>
    </row>
    <row r="105" spans="1:42" x14ac:dyDescent="0.2">
      <c r="A105" s="253">
        <v>42984</v>
      </c>
      <c r="B105" s="277">
        <v>7.79</v>
      </c>
      <c r="C105" s="277">
        <v>7.71</v>
      </c>
      <c r="D105" s="277">
        <f>AVERAGE(C105,E105)</f>
        <v>7.6749999999999998</v>
      </c>
      <c r="E105" s="277">
        <v>7.64</v>
      </c>
      <c r="F105" s="277">
        <f>AVERAGE(G105,E105)</f>
        <v>7.6199999999999992</v>
      </c>
      <c r="G105" s="277">
        <v>7.6</v>
      </c>
      <c r="H105" s="277">
        <f>AVERAGE(I105,G105)</f>
        <v>7.7050000000000001</v>
      </c>
      <c r="I105" s="277">
        <v>7.81</v>
      </c>
      <c r="J105" s="277">
        <f>AVERAGE(I105,K105)</f>
        <v>7.6649999999999991</v>
      </c>
      <c r="K105" s="277">
        <v>7.52</v>
      </c>
      <c r="L105" s="245">
        <f>AVERAGE(K105,M105)</f>
        <v>7.5149999999999997</v>
      </c>
      <c r="M105" s="245">
        <f>AVERAGE(K105,O105)</f>
        <v>7.51</v>
      </c>
      <c r="N105" s="245">
        <f>AVERAGE(M105,O105)</f>
        <v>7.5049999999999999</v>
      </c>
      <c r="O105" s="277">
        <v>7.5</v>
      </c>
      <c r="P105" s="245">
        <f>2*O105-N105</f>
        <v>7.4950000000000001</v>
      </c>
      <c r="Q105" s="245">
        <f>AVERAGE(P105,R105)</f>
        <v>7.51</v>
      </c>
      <c r="R105" s="245">
        <f>AVERAGE(O105,U105)</f>
        <v>7.5250000000000004</v>
      </c>
      <c r="S105" s="245">
        <f>2*R105-Q105</f>
        <v>7.5400000000000009</v>
      </c>
      <c r="T105" s="245">
        <f>AVERAGE(S105,U105)</f>
        <v>7.5449999999999999</v>
      </c>
      <c r="U105" s="277">
        <v>7.55</v>
      </c>
      <c r="V105" s="245">
        <f>2*U105-T105</f>
        <v>7.5549999999999997</v>
      </c>
      <c r="W105" s="245">
        <f>2*V105-U105</f>
        <v>7.56</v>
      </c>
      <c r="X105" s="245">
        <f>2*W105-V105</f>
        <v>7.5649999999999995</v>
      </c>
      <c r="Y105" s="245">
        <f>AVERAGE(X105,Z105)</f>
        <v>7.6224999999999996</v>
      </c>
      <c r="Z105" s="245">
        <f>AVERAGE(U105,AE105)</f>
        <v>7.68</v>
      </c>
      <c r="AA105" s="245">
        <f>2*Z105-Y105</f>
        <v>7.7374999999999998</v>
      </c>
      <c r="AB105" s="245">
        <f>AVERAGE(AA105,AC105)</f>
        <v>7.7556250000000002</v>
      </c>
      <c r="AC105" s="245">
        <f>AVERAGE(AA105,AE105)</f>
        <v>7.7737499999999997</v>
      </c>
      <c r="AD105" s="245">
        <f>AVERAGE(AC105,AE105)</f>
        <v>7.7918749999999992</v>
      </c>
      <c r="AE105" s="277">
        <v>7.81</v>
      </c>
      <c r="AF105" s="245">
        <f>2*AE105-AD105</f>
        <v>7.828125</v>
      </c>
      <c r="AG105" s="245">
        <f>AVERAGE(AF105,AH105)</f>
        <v>7.8685937500000005</v>
      </c>
      <c r="AH105" s="245">
        <f>AVERAGE(AF105,AJ105)</f>
        <v>7.9090625000000001</v>
      </c>
      <c r="AI105" s="245">
        <f>AVERAGE(AH105,AJ105)</f>
        <v>7.9495312499999997</v>
      </c>
      <c r="AJ105" s="245">
        <f>AVERAGE(AE105,AO105)</f>
        <v>7.99</v>
      </c>
      <c r="AK105" s="245">
        <f>2*AJ105-AI105</f>
        <v>8.0304687500000007</v>
      </c>
      <c r="AL105" s="245">
        <f>AVERAGE(AK105,AM105)</f>
        <v>8.0653515625000001</v>
      </c>
      <c r="AM105" s="245">
        <f>AVERAGE(AK105,AO105)</f>
        <v>8.1002343749999994</v>
      </c>
      <c r="AN105" s="245">
        <f>AVERAGE(AM105,AO105)</f>
        <v>8.1351171875000006</v>
      </c>
      <c r="AO105" s="277">
        <v>8.17</v>
      </c>
      <c r="AP105" s="277">
        <v>8.9</v>
      </c>
    </row>
    <row r="106" spans="1:42" x14ac:dyDescent="0.2">
      <c r="A106" s="253">
        <v>42983</v>
      </c>
      <c r="B106" s="277">
        <v>7.84</v>
      </c>
      <c r="C106" s="277">
        <v>7.76</v>
      </c>
      <c r="D106" s="277">
        <f>AVERAGE(C106,E106)</f>
        <v>7.72</v>
      </c>
      <c r="E106" s="277">
        <v>7.68</v>
      </c>
      <c r="F106" s="277">
        <f>AVERAGE(G106,E106)</f>
        <v>7.66</v>
      </c>
      <c r="G106" s="277">
        <v>7.64</v>
      </c>
      <c r="H106" s="277">
        <f>AVERAGE(I106,G106)</f>
        <v>7.7649999999999997</v>
      </c>
      <c r="I106" s="277">
        <v>7.89</v>
      </c>
      <c r="J106" s="277">
        <f>AVERAGE(I106,K106)</f>
        <v>7.7349999999999994</v>
      </c>
      <c r="K106" s="277">
        <v>7.58</v>
      </c>
      <c r="L106" s="245">
        <f>AVERAGE(K106,M106)</f>
        <v>7.5750000000000002</v>
      </c>
      <c r="M106" s="245">
        <f>AVERAGE(K106,O106)</f>
        <v>7.57</v>
      </c>
      <c r="N106" s="245">
        <f>AVERAGE(M106,O106)</f>
        <v>7.5649999999999995</v>
      </c>
      <c r="O106" s="277">
        <v>7.56</v>
      </c>
      <c r="P106" s="245">
        <f>2*O106-N106</f>
        <v>7.5549999999999997</v>
      </c>
      <c r="Q106" s="245">
        <f>AVERAGE(P106,R106)</f>
        <v>7.5749999999999993</v>
      </c>
      <c r="R106" s="245">
        <f>AVERAGE(O106,U106)</f>
        <v>7.5949999999999998</v>
      </c>
      <c r="S106" s="245">
        <f>2*R106-Q106</f>
        <v>7.6150000000000002</v>
      </c>
      <c r="T106" s="245">
        <f>AVERAGE(S106,U106)</f>
        <v>7.6225000000000005</v>
      </c>
      <c r="U106" s="277">
        <v>7.63</v>
      </c>
      <c r="V106" s="245">
        <f>2*U106-T106</f>
        <v>7.6374999999999993</v>
      </c>
      <c r="W106" s="245">
        <f>2*V106-U106</f>
        <v>7.6449999999999987</v>
      </c>
      <c r="X106" s="245">
        <f>2*W106-V106</f>
        <v>7.6524999999999981</v>
      </c>
      <c r="Y106" s="245">
        <f>AVERAGE(X106,Z106)</f>
        <v>7.7062499999999989</v>
      </c>
      <c r="Z106" s="245">
        <f>AVERAGE(U106,AE106)</f>
        <v>7.76</v>
      </c>
      <c r="AA106" s="245">
        <f>2*Z106-Y106</f>
        <v>7.8137500000000006</v>
      </c>
      <c r="AB106" s="245">
        <f>AVERAGE(AA106,AC106)</f>
        <v>7.8328125000000002</v>
      </c>
      <c r="AC106" s="245">
        <f>AVERAGE(AA106,AE106)</f>
        <v>7.8518749999999997</v>
      </c>
      <c r="AD106" s="245">
        <f>AVERAGE(AC106,AE106)</f>
        <v>7.8709375000000001</v>
      </c>
      <c r="AE106" s="277">
        <v>7.89</v>
      </c>
      <c r="AF106" s="245">
        <f>2*AE106-AD106</f>
        <v>7.9090624999999992</v>
      </c>
      <c r="AG106" s="245">
        <f>AVERAGE(AF106,AH106)</f>
        <v>7.9467968749999995</v>
      </c>
      <c r="AH106" s="245">
        <f>AVERAGE(AF106,AJ106)</f>
        <v>7.9845312499999999</v>
      </c>
      <c r="AI106" s="245">
        <f>AVERAGE(AH106,AJ106)</f>
        <v>8.0222656249999993</v>
      </c>
      <c r="AJ106" s="245">
        <f>AVERAGE(AE106,AO106)</f>
        <v>8.06</v>
      </c>
      <c r="AK106" s="245">
        <f>2*AJ106-AI106</f>
        <v>8.0977343750000017</v>
      </c>
      <c r="AL106" s="245">
        <f>AVERAGE(AK106,AM106)</f>
        <v>8.1308007812500023</v>
      </c>
      <c r="AM106" s="245">
        <f>AVERAGE(AK106,AO106)</f>
        <v>8.1638671875000011</v>
      </c>
      <c r="AN106" s="245">
        <f>AVERAGE(AM106,AO106)</f>
        <v>8.1969335937499999</v>
      </c>
      <c r="AO106" s="277">
        <v>8.23</v>
      </c>
      <c r="AP106" s="277">
        <v>8.92</v>
      </c>
    </row>
    <row r="107" spans="1:42" x14ac:dyDescent="0.2">
      <c r="A107" s="253">
        <v>42982</v>
      </c>
      <c r="B107" s="277">
        <v>7.84</v>
      </c>
      <c r="C107" s="277">
        <v>7.8</v>
      </c>
      <c r="D107" s="277">
        <f>AVERAGE(C107,E107)</f>
        <v>7.7650000000000006</v>
      </c>
      <c r="E107" s="277">
        <v>7.73</v>
      </c>
      <c r="F107" s="277">
        <f>AVERAGE(G107,E107)</f>
        <v>7.7100000000000009</v>
      </c>
      <c r="G107" s="277">
        <v>7.69</v>
      </c>
      <c r="H107" s="277">
        <f>AVERAGE(I107,G107)</f>
        <v>7.8100000000000005</v>
      </c>
      <c r="I107" s="277">
        <v>7.93</v>
      </c>
      <c r="J107" s="277">
        <f>AVERAGE(I107,K107)</f>
        <v>7.79</v>
      </c>
      <c r="K107" s="277">
        <v>7.65</v>
      </c>
      <c r="L107" s="245">
        <f>AVERAGE(K107,M107)</f>
        <v>7.65</v>
      </c>
      <c r="M107" s="245">
        <f>AVERAGE(K107,O107)</f>
        <v>7.65</v>
      </c>
      <c r="N107" s="245">
        <f>AVERAGE(M107,O107)</f>
        <v>7.65</v>
      </c>
      <c r="O107" s="277">
        <v>7.65</v>
      </c>
      <c r="P107" s="245">
        <f>2*O107-N107</f>
        <v>7.65</v>
      </c>
      <c r="Q107" s="245">
        <f>AVERAGE(P107,R107)</f>
        <v>7.665</v>
      </c>
      <c r="R107" s="245">
        <f>AVERAGE(O107,U107)</f>
        <v>7.68</v>
      </c>
      <c r="S107" s="245">
        <f>2*R107-Q107</f>
        <v>7.6949999999999994</v>
      </c>
      <c r="T107" s="245">
        <f>AVERAGE(S107,U107)</f>
        <v>7.7024999999999997</v>
      </c>
      <c r="U107" s="277">
        <v>7.71</v>
      </c>
      <c r="V107" s="245">
        <f>2*U107-T107</f>
        <v>7.7175000000000002</v>
      </c>
      <c r="W107" s="245">
        <f>2*V107-U107</f>
        <v>7.7250000000000005</v>
      </c>
      <c r="X107" s="245">
        <f>2*W107-V107</f>
        <v>7.7325000000000008</v>
      </c>
      <c r="Y107" s="245">
        <f>AVERAGE(X107,Z107)</f>
        <v>7.776250000000001</v>
      </c>
      <c r="Z107" s="245">
        <f>AVERAGE(U107,AE107)</f>
        <v>7.82</v>
      </c>
      <c r="AA107" s="245">
        <f>2*Z107-Y107</f>
        <v>7.8637499999999996</v>
      </c>
      <c r="AB107" s="245">
        <f>AVERAGE(AA107,AC107)</f>
        <v>7.8803124999999996</v>
      </c>
      <c r="AC107" s="245">
        <f>AVERAGE(AA107,AE107)</f>
        <v>7.8968749999999996</v>
      </c>
      <c r="AD107" s="245">
        <f>AVERAGE(AC107,AE107)</f>
        <v>7.9134374999999997</v>
      </c>
      <c r="AE107" s="277">
        <v>7.93</v>
      </c>
      <c r="AF107" s="245">
        <f>2*AE107-AD107</f>
        <v>7.9465624999999998</v>
      </c>
      <c r="AG107" s="245">
        <f>AVERAGE(AF107,AH107)</f>
        <v>7.9799218750000005</v>
      </c>
      <c r="AH107" s="245">
        <f>AVERAGE(AF107,AJ107)</f>
        <v>8.0132812500000004</v>
      </c>
      <c r="AI107" s="245">
        <f>AVERAGE(AH107,AJ107)</f>
        <v>8.0466406250000002</v>
      </c>
      <c r="AJ107" s="245">
        <f>AVERAGE(AE107,AO107)</f>
        <v>8.08</v>
      </c>
      <c r="AK107" s="245">
        <f>2*AJ107-AI107</f>
        <v>8.1133593749999999</v>
      </c>
      <c r="AL107" s="245">
        <f>AVERAGE(AK107,AM107)</f>
        <v>8.1425195312499987</v>
      </c>
      <c r="AM107" s="245">
        <f>AVERAGE(AK107,AO107)</f>
        <v>8.1716796874999993</v>
      </c>
      <c r="AN107" s="245">
        <f>AVERAGE(AM107,AO107)</f>
        <v>8.2008398437499999</v>
      </c>
      <c r="AO107" s="277">
        <v>8.23</v>
      </c>
      <c r="AP107" s="277">
        <v>8.8800000000000008</v>
      </c>
    </row>
    <row r="108" spans="1:42" x14ac:dyDescent="0.2">
      <c r="A108" s="253">
        <v>42979</v>
      </c>
      <c r="B108" s="277">
        <v>7.84</v>
      </c>
      <c r="C108" s="277">
        <v>7.8</v>
      </c>
      <c r="D108" s="277">
        <f>AVERAGE(C108,E108)</f>
        <v>7.7750000000000004</v>
      </c>
      <c r="E108" s="277">
        <v>7.75</v>
      </c>
      <c r="F108" s="277">
        <f>AVERAGE(G108,E108)</f>
        <v>7.73</v>
      </c>
      <c r="G108" s="277">
        <v>7.71</v>
      </c>
      <c r="H108" s="277">
        <f>AVERAGE(I108,G108)</f>
        <v>7.83</v>
      </c>
      <c r="I108" s="277">
        <v>7.95</v>
      </c>
      <c r="J108" s="277">
        <f>AVERAGE(I108,K108)</f>
        <v>7.8149999999999995</v>
      </c>
      <c r="K108" s="277">
        <v>7.68</v>
      </c>
      <c r="L108" s="245">
        <f>AVERAGE(K108,M108)</f>
        <v>7.6775000000000002</v>
      </c>
      <c r="M108" s="245">
        <f>AVERAGE(K108,O108)</f>
        <v>7.6749999999999998</v>
      </c>
      <c r="N108" s="245">
        <f>AVERAGE(M108,O108)</f>
        <v>7.6724999999999994</v>
      </c>
      <c r="O108" s="277">
        <v>7.67</v>
      </c>
      <c r="P108" s="245">
        <f>2*O108-N108</f>
        <v>7.6675000000000004</v>
      </c>
      <c r="Q108" s="245">
        <f>AVERAGE(P108,R108)</f>
        <v>7.67875</v>
      </c>
      <c r="R108" s="245">
        <f>AVERAGE(O108,U108)</f>
        <v>7.6899999999999995</v>
      </c>
      <c r="S108" s="245">
        <f>2*R108-Q108</f>
        <v>7.701249999999999</v>
      </c>
      <c r="T108" s="245">
        <f>AVERAGE(S108,U108)</f>
        <v>7.7056249999999995</v>
      </c>
      <c r="U108" s="277">
        <v>7.71</v>
      </c>
      <c r="V108" s="245">
        <f>2*U108-T108</f>
        <v>7.7143750000000004</v>
      </c>
      <c r="W108" s="245">
        <f>2*V108-U108</f>
        <v>7.7187500000000009</v>
      </c>
      <c r="X108" s="245">
        <f>2*W108-V108</f>
        <v>7.7231250000000014</v>
      </c>
      <c r="Y108" s="245">
        <f>AVERAGE(X108,Z108)</f>
        <v>7.7765625000000007</v>
      </c>
      <c r="Z108" s="245">
        <f>AVERAGE(U108,AE108)</f>
        <v>7.83</v>
      </c>
      <c r="AA108" s="245">
        <f>2*Z108-Y108</f>
        <v>7.8834374999999994</v>
      </c>
      <c r="AB108" s="245">
        <f>AVERAGE(AA108,AC108)</f>
        <v>7.9000781249999994</v>
      </c>
      <c r="AC108" s="245">
        <f>AVERAGE(AA108,AE108)</f>
        <v>7.9167187499999994</v>
      </c>
      <c r="AD108" s="245">
        <f>AVERAGE(AC108,AE108)</f>
        <v>7.9333593750000002</v>
      </c>
      <c r="AE108" s="277">
        <v>7.95</v>
      </c>
      <c r="AF108" s="245">
        <f>2*AE108-AD108</f>
        <v>7.9666406250000001</v>
      </c>
      <c r="AG108" s="245">
        <f>AVERAGE(AF108,AH108)</f>
        <v>8.0012304687500002</v>
      </c>
      <c r="AH108" s="245">
        <f>AVERAGE(AF108,AJ108)</f>
        <v>8.0358203125000003</v>
      </c>
      <c r="AI108" s="245">
        <f>AVERAGE(AH108,AJ108)</f>
        <v>8.0704101562500004</v>
      </c>
      <c r="AJ108" s="245">
        <f>AVERAGE(AE108,AO108)</f>
        <v>8.1050000000000004</v>
      </c>
      <c r="AK108" s="245">
        <f>2*AJ108-AI108</f>
        <v>8.1395898437500005</v>
      </c>
      <c r="AL108" s="245">
        <f>AVERAGE(AK108,AM108)</f>
        <v>8.1696923828124994</v>
      </c>
      <c r="AM108" s="245">
        <f>AVERAGE(AK108,AO108)</f>
        <v>8.1997949218750001</v>
      </c>
      <c r="AN108" s="245">
        <f>AVERAGE(AM108,AO108)</f>
        <v>8.2298974609375009</v>
      </c>
      <c r="AO108" s="277">
        <v>8.26</v>
      </c>
      <c r="AP108" s="277">
        <v>8.91</v>
      </c>
    </row>
    <row r="109" spans="1:42" x14ac:dyDescent="0.2">
      <c r="A109" s="253">
        <v>42978</v>
      </c>
      <c r="B109" s="277">
        <v>7.86</v>
      </c>
      <c r="C109" s="277">
        <v>7.82</v>
      </c>
      <c r="D109" s="277">
        <f>AVERAGE(C109,E109)</f>
        <v>7.7949999999999999</v>
      </c>
      <c r="E109" s="277">
        <v>7.77</v>
      </c>
      <c r="F109" s="277">
        <f>AVERAGE(G109,E109)</f>
        <v>7.75</v>
      </c>
      <c r="G109" s="277">
        <v>7.73</v>
      </c>
      <c r="H109" s="277">
        <f>AVERAGE(I109,G109)</f>
        <v>7.8650000000000002</v>
      </c>
      <c r="I109" s="277">
        <v>8</v>
      </c>
      <c r="J109" s="277">
        <f>AVERAGE(I109,K109)</f>
        <v>7.85</v>
      </c>
      <c r="K109" s="277">
        <v>7.7</v>
      </c>
      <c r="L109" s="245">
        <f>AVERAGE(K109,M109)</f>
        <v>7.7</v>
      </c>
      <c r="M109" s="245">
        <f>AVERAGE(K109,O109)</f>
        <v>7.7</v>
      </c>
      <c r="N109" s="245">
        <f>AVERAGE(M109,O109)</f>
        <v>7.7</v>
      </c>
      <c r="O109" s="277">
        <v>7.7</v>
      </c>
      <c r="P109" s="245">
        <f>2*O109-N109</f>
        <v>7.7</v>
      </c>
      <c r="Q109" s="245">
        <f>AVERAGE(P109,R109)</f>
        <v>7.7149999999999999</v>
      </c>
      <c r="R109" s="245">
        <f>AVERAGE(O109,U109)</f>
        <v>7.73</v>
      </c>
      <c r="S109" s="245">
        <f>2*R109-Q109</f>
        <v>7.745000000000001</v>
      </c>
      <c r="T109" s="245">
        <f>AVERAGE(S109,U109)</f>
        <v>7.7525000000000004</v>
      </c>
      <c r="U109" s="277">
        <v>7.76</v>
      </c>
      <c r="V109" s="245">
        <f>2*U109-T109</f>
        <v>7.7674999999999992</v>
      </c>
      <c r="W109" s="245">
        <f>2*V109-U109</f>
        <v>7.7749999999999986</v>
      </c>
      <c r="X109" s="245">
        <f>2*W109-V109</f>
        <v>7.782499999999998</v>
      </c>
      <c r="Y109" s="245">
        <f>AVERAGE(X109,Z109)</f>
        <v>7.8312499999999989</v>
      </c>
      <c r="Z109" s="245">
        <f>AVERAGE(U109,AE109)</f>
        <v>7.88</v>
      </c>
      <c r="AA109" s="245">
        <f>2*Z109-Y109</f>
        <v>7.9287500000000009</v>
      </c>
      <c r="AB109" s="245">
        <f>AVERAGE(AA109,AC109)</f>
        <v>7.9465625000000006</v>
      </c>
      <c r="AC109" s="245">
        <f>AVERAGE(AA109,AE109)</f>
        <v>7.9643750000000004</v>
      </c>
      <c r="AD109" s="245">
        <f>AVERAGE(AC109,AE109)</f>
        <v>7.9821875000000002</v>
      </c>
      <c r="AE109" s="277">
        <v>8</v>
      </c>
      <c r="AF109" s="245">
        <f>2*AE109-AD109</f>
        <v>8.0178124999999998</v>
      </c>
      <c r="AG109" s="245">
        <f>AVERAGE(AF109,AH109)</f>
        <v>8.0508593749999999</v>
      </c>
      <c r="AH109" s="245">
        <f>AVERAGE(AF109,AJ109)</f>
        <v>8.0839062500000001</v>
      </c>
      <c r="AI109" s="245">
        <f>AVERAGE(AH109,AJ109)</f>
        <v>8.1169531250000002</v>
      </c>
      <c r="AJ109" s="245">
        <f>AVERAGE(AE109,AO109)</f>
        <v>8.15</v>
      </c>
      <c r="AK109" s="245">
        <f>2*AJ109-AI109</f>
        <v>8.1830468750000005</v>
      </c>
      <c r="AL109" s="245">
        <f>AVERAGE(AK109,AM109)</f>
        <v>8.212285156250001</v>
      </c>
      <c r="AM109" s="245">
        <f>AVERAGE(AK109,AO109)</f>
        <v>8.2415234374999997</v>
      </c>
      <c r="AN109" s="245">
        <f>AVERAGE(AM109,AO109)</f>
        <v>8.2707617187500002</v>
      </c>
      <c r="AO109" s="277">
        <v>8.3000000000000007</v>
      </c>
      <c r="AP109" s="277">
        <v>8.93</v>
      </c>
    </row>
    <row r="110" spans="1:42" x14ac:dyDescent="0.2">
      <c r="A110" s="253">
        <v>42977</v>
      </c>
      <c r="B110" s="277">
        <v>7.86</v>
      </c>
      <c r="C110" s="277">
        <v>7.83</v>
      </c>
      <c r="D110" s="277">
        <f>AVERAGE(C110,E110)</f>
        <v>7.8100000000000005</v>
      </c>
      <c r="E110" s="277">
        <v>7.79</v>
      </c>
      <c r="F110" s="277">
        <f>AVERAGE(G110,E110)</f>
        <v>7.7750000000000004</v>
      </c>
      <c r="G110" s="277">
        <v>7.76</v>
      </c>
      <c r="H110" s="277">
        <f>AVERAGE(I110,G110)</f>
        <v>7.8949999999999996</v>
      </c>
      <c r="I110" s="277">
        <v>8.0299999999999994</v>
      </c>
      <c r="J110" s="277">
        <f>AVERAGE(I110,K110)</f>
        <v>7.89</v>
      </c>
      <c r="K110" s="277">
        <v>7.75</v>
      </c>
      <c r="L110" s="245">
        <f>AVERAGE(K110,M110)</f>
        <v>7.7524999999999995</v>
      </c>
      <c r="M110" s="245">
        <f>AVERAGE(K110,O110)</f>
        <v>7.7549999999999999</v>
      </c>
      <c r="N110" s="245">
        <f>AVERAGE(M110,O110)</f>
        <v>7.7575000000000003</v>
      </c>
      <c r="O110" s="277">
        <v>7.76</v>
      </c>
      <c r="P110" s="245">
        <f>2*O110-N110</f>
        <v>7.7624999999999993</v>
      </c>
      <c r="Q110" s="245">
        <f>AVERAGE(P110,R110)</f>
        <v>7.7762499999999992</v>
      </c>
      <c r="R110" s="245">
        <f>AVERAGE(O110,U110)</f>
        <v>7.79</v>
      </c>
      <c r="S110" s="245">
        <f>2*R110-Q110</f>
        <v>7.8037500000000009</v>
      </c>
      <c r="T110" s="245">
        <f>AVERAGE(S110,U110)</f>
        <v>7.8118750000000006</v>
      </c>
      <c r="U110" s="277">
        <v>7.82</v>
      </c>
      <c r="V110" s="245">
        <f>2*U110-T110</f>
        <v>7.828125</v>
      </c>
      <c r="W110" s="245">
        <f>2*V110-U110</f>
        <v>7.8362499999999997</v>
      </c>
      <c r="X110" s="245">
        <f>2*W110-V110</f>
        <v>7.8443749999999994</v>
      </c>
      <c r="Y110" s="245">
        <f>AVERAGE(X110,Z110)</f>
        <v>7.8846875000000001</v>
      </c>
      <c r="Z110" s="245">
        <f>AVERAGE(U110,AE110)</f>
        <v>7.9249999999999998</v>
      </c>
      <c r="AA110" s="245">
        <f>2*Z110-Y110</f>
        <v>7.9653124999999996</v>
      </c>
      <c r="AB110" s="245">
        <f>AVERAGE(AA110,AC110)</f>
        <v>7.9814843749999991</v>
      </c>
      <c r="AC110" s="245">
        <f>AVERAGE(AA110,AE110)</f>
        <v>7.9976562499999995</v>
      </c>
      <c r="AD110" s="245">
        <f>AVERAGE(AC110,AE110)</f>
        <v>8.0138281249999999</v>
      </c>
      <c r="AE110" s="277">
        <v>8.0299999999999994</v>
      </c>
      <c r="AF110" s="245">
        <f>2*AE110-AD110</f>
        <v>8.0461718749999989</v>
      </c>
      <c r="AG110" s="245">
        <f>AVERAGE(AF110,AH110)</f>
        <v>8.0771289062499996</v>
      </c>
      <c r="AH110" s="245">
        <f>AVERAGE(AF110,AJ110)</f>
        <v>8.1080859375000003</v>
      </c>
      <c r="AI110" s="245">
        <f>AVERAGE(AH110,AJ110)</f>
        <v>8.139042968750001</v>
      </c>
      <c r="AJ110" s="245">
        <f>AVERAGE(AE110,AO110)</f>
        <v>8.17</v>
      </c>
      <c r="AK110" s="245">
        <f>2*AJ110-AI110</f>
        <v>8.2009570312499989</v>
      </c>
      <c r="AL110" s="245">
        <f>AVERAGE(AK110,AM110)</f>
        <v>8.2282177734374997</v>
      </c>
      <c r="AM110" s="245">
        <f>AVERAGE(AK110,AO110)</f>
        <v>8.2554785156250006</v>
      </c>
      <c r="AN110" s="245">
        <f>AVERAGE(AM110,AO110)</f>
        <v>8.2827392578125014</v>
      </c>
      <c r="AO110" s="277">
        <v>8.31</v>
      </c>
      <c r="AP110" s="277">
        <v>8.92</v>
      </c>
    </row>
    <row r="111" spans="1:42" x14ac:dyDescent="0.2">
      <c r="A111" s="253">
        <v>42976</v>
      </c>
      <c r="B111" s="277">
        <v>7.88</v>
      </c>
      <c r="C111" s="277">
        <v>7.84</v>
      </c>
      <c r="D111" s="277">
        <f>AVERAGE(C111,E111)</f>
        <v>7.8249999999999993</v>
      </c>
      <c r="E111" s="277">
        <v>7.81</v>
      </c>
      <c r="F111" s="277">
        <f>AVERAGE(G111,E111)</f>
        <v>7.8049999999999997</v>
      </c>
      <c r="G111" s="277">
        <v>7.8</v>
      </c>
      <c r="H111" s="277">
        <f>AVERAGE(I111,G111)</f>
        <v>7.9250000000000007</v>
      </c>
      <c r="I111" s="277">
        <v>8.0500000000000007</v>
      </c>
      <c r="J111" s="277">
        <f>AVERAGE(I111,K111)</f>
        <v>7.9250000000000007</v>
      </c>
      <c r="K111" s="277">
        <v>7.8</v>
      </c>
      <c r="L111" s="245">
        <f>AVERAGE(K111,M111)</f>
        <v>7.8025000000000002</v>
      </c>
      <c r="M111" s="245">
        <f>AVERAGE(K111,O111)</f>
        <v>7.8049999999999997</v>
      </c>
      <c r="N111" s="245">
        <f>AVERAGE(M111,O111)</f>
        <v>7.8074999999999992</v>
      </c>
      <c r="O111" s="277">
        <v>7.81</v>
      </c>
      <c r="P111" s="245">
        <f>2*O111-N111</f>
        <v>7.8125</v>
      </c>
      <c r="Q111" s="245">
        <f>AVERAGE(P111,R111)</f>
        <v>7.82125</v>
      </c>
      <c r="R111" s="245">
        <f>AVERAGE(O111,U111)</f>
        <v>7.83</v>
      </c>
      <c r="S111" s="245">
        <f>2*R111-Q111</f>
        <v>7.8387500000000001</v>
      </c>
      <c r="T111" s="245">
        <f>AVERAGE(S111,U111)</f>
        <v>7.8443749999999994</v>
      </c>
      <c r="U111" s="277">
        <v>7.85</v>
      </c>
      <c r="V111" s="245">
        <f>2*U111-T111</f>
        <v>7.8556249999999999</v>
      </c>
      <c r="W111" s="245">
        <f>2*V111-U111</f>
        <v>7.8612500000000001</v>
      </c>
      <c r="X111" s="245">
        <f>2*W111-V111</f>
        <v>7.8668750000000003</v>
      </c>
      <c r="Y111" s="245">
        <f>AVERAGE(X111,Z111)</f>
        <v>7.9084374999999998</v>
      </c>
      <c r="Z111" s="245">
        <f>AVERAGE(U111,AE111)</f>
        <v>7.95</v>
      </c>
      <c r="AA111" s="245">
        <f>2*Z111-Y111</f>
        <v>7.9915625000000006</v>
      </c>
      <c r="AB111" s="245">
        <f>AVERAGE(AA111,AC111)</f>
        <v>8.0061718749999997</v>
      </c>
      <c r="AC111" s="245">
        <f>AVERAGE(AA111,AE111)</f>
        <v>8.0207812500000006</v>
      </c>
      <c r="AD111" s="245">
        <f>AVERAGE(AC111,AE111)</f>
        <v>8.0353906250000016</v>
      </c>
      <c r="AE111" s="277">
        <v>8.0500000000000007</v>
      </c>
      <c r="AF111" s="245">
        <f>2*AE111-AD111</f>
        <v>8.0646093749999999</v>
      </c>
      <c r="AG111" s="245">
        <f>AVERAGE(AF111,AH111)</f>
        <v>8.0972070312500009</v>
      </c>
      <c r="AH111" s="245">
        <f>AVERAGE(AF111,AJ111)</f>
        <v>8.1298046875000001</v>
      </c>
      <c r="AI111" s="245">
        <f>AVERAGE(AH111,AJ111)</f>
        <v>8.1624023437499993</v>
      </c>
      <c r="AJ111" s="245">
        <f>AVERAGE(AE111,AO111)</f>
        <v>8.1950000000000003</v>
      </c>
      <c r="AK111" s="245">
        <f>2*AJ111-AI111</f>
        <v>8.2275976562500013</v>
      </c>
      <c r="AL111" s="245">
        <f>AVERAGE(AK111,AM111)</f>
        <v>8.2556982421875009</v>
      </c>
      <c r="AM111" s="245">
        <f>AVERAGE(AK111,AO111)</f>
        <v>8.2837988281250006</v>
      </c>
      <c r="AN111" s="245">
        <f>AVERAGE(AM111,AO111)</f>
        <v>8.3118994140625002</v>
      </c>
      <c r="AO111" s="277">
        <v>8.34</v>
      </c>
      <c r="AP111" s="277">
        <v>8.9700000000000006</v>
      </c>
    </row>
    <row r="112" spans="1:42" x14ac:dyDescent="0.2">
      <c r="A112" s="253">
        <v>42975</v>
      </c>
      <c r="B112" s="277">
        <v>7.85</v>
      </c>
      <c r="C112" s="277">
        <v>7.81</v>
      </c>
      <c r="D112" s="277">
        <f>AVERAGE(C112,E112)</f>
        <v>7.7949999999999999</v>
      </c>
      <c r="E112" s="277">
        <v>7.78</v>
      </c>
      <c r="F112" s="277">
        <f>AVERAGE(G112,E112)</f>
        <v>7.7750000000000004</v>
      </c>
      <c r="G112" s="277">
        <v>7.77</v>
      </c>
      <c r="H112" s="277">
        <f>AVERAGE(I112,G112)</f>
        <v>7.91</v>
      </c>
      <c r="I112" s="277">
        <v>8.0500000000000007</v>
      </c>
      <c r="J112" s="277">
        <f>AVERAGE(I112,K112)</f>
        <v>7.9050000000000002</v>
      </c>
      <c r="K112" s="277">
        <v>7.76</v>
      </c>
      <c r="L112" s="245">
        <f>AVERAGE(K112,M112)</f>
        <v>7.76</v>
      </c>
      <c r="M112" s="245">
        <f>AVERAGE(K112,O112)</f>
        <v>7.76</v>
      </c>
      <c r="N112" s="245">
        <f>AVERAGE(M112,O112)</f>
        <v>7.76</v>
      </c>
      <c r="O112" s="277">
        <v>7.76</v>
      </c>
      <c r="P112" s="245">
        <f>2*O112-N112</f>
        <v>7.76</v>
      </c>
      <c r="Q112" s="245">
        <f>AVERAGE(P112,R112)</f>
        <v>7.7725</v>
      </c>
      <c r="R112" s="245">
        <f>AVERAGE(O112,U112)</f>
        <v>7.7850000000000001</v>
      </c>
      <c r="S112" s="245">
        <f>2*R112-Q112</f>
        <v>7.7975000000000003</v>
      </c>
      <c r="T112" s="245">
        <f>AVERAGE(S112,U112)</f>
        <v>7.80375</v>
      </c>
      <c r="U112" s="277">
        <v>7.81</v>
      </c>
      <c r="V112" s="245">
        <f>2*U112-T112</f>
        <v>7.8162499999999993</v>
      </c>
      <c r="W112" s="245">
        <f>2*V112-U112</f>
        <v>7.8224999999999989</v>
      </c>
      <c r="X112" s="245">
        <f>2*W112-V112</f>
        <v>7.8287499999999985</v>
      </c>
      <c r="Y112" s="245">
        <f>AVERAGE(X112,Z112)</f>
        <v>7.8793749999999996</v>
      </c>
      <c r="Z112" s="245">
        <f>AVERAGE(U112,AE112)</f>
        <v>7.93</v>
      </c>
      <c r="AA112" s="245">
        <f>2*Z112-Y112</f>
        <v>7.9806249999999999</v>
      </c>
      <c r="AB112" s="245">
        <f>AVERAGE(AA112,AC112)</f>
        <v>7.9979687500000001</v>
      </c>
      <c r="AC112" s="245">
        <f>AVERAGE(AA112,AE112)</f>
        <v>8.0153125000000003</v>
      </c>
      <c r="AD112" s="245">
        <f>AVERAGE(AC112,AE112)</f>
        <v>8.0326562500000005</v>
      </c>
      <c r="AE112" s="277">
        <v>8.0500000000000007</v>
      </c>
      <c r="AF112" s="245">
        <f>2*AE112-AD112</f>
        <v>8.0673437500000009</v>
      </c>
      <c r="AG112" s="245">
        <f>AVERAGE(AF112,AH112)</f>
        <v>8.1030078124999996</v>
      </c>
      <c r="AH112" s="245">
        <f>AVERAGE(AF112,AJ112)</f>
        <v>8.138671875</v>
      </c>
      <c r="AI112" s="245">
        <f>AVERAGE(AH112,AJ112)</f>
        <v>8.1743359375000004</v>
      </c>
      <c r="AJ112" s="245">
        <f>AVERAGE(AE112,AO112)</f>
        <v>8.2100000000000009</v>
      </c>
      <c r="AK112" s="245">
        <f>2*AJ112-AI112</f>
        <v>8.2456640625000013</v>
      </c>
      <c r="AL112" s="245">
        <f>AVERAGE(AK112,AM112)</f>
        <v>8.2767480468750012</v>
      </c>
      <c r="AM112" s="245">
        <f>AVERAGE(AK112,AO112)</f>
        <v>8.3078320312500011</v>
      </c>
      <c r="AN112" s="245">
        <f>AVERAGE(AM112,AO112)</f>
        <v>8.3389160156249993</v>
      </c>
      <c r="AO112" s="277">
        <v>8.3699999999999992</v>
      </c>
      <c r="AP112" s="277">
        <v>9.0299999999999994</v>
      </c>
    </row>
    <row r="113" spans="1:42" x14ac:dyDescent="0.2">
      <c r="A113" s="253">
        <v>42972</v>
      </c>
      <c r="B113" s="277">
        <v>7.84</v>
      </c>
      <c r="C113" s="277">
        <v>7.81</v>
      </c>
      <c r="D113" s="277">
        <f>AVERAGE(C113,E113)</f>
        <v>7.7949999999999999</v>
      </c>
      <c r="E113" s="277">
        <v>7.78</v>
      </c>
      <c r="F113" s="277">
        <f>AVERAGE(G113,E113)</f>
        <v>7.7750000000000004</v>
      </c>
      <c r="G113" s="277">
        <v>7.77</v>
      </c>
      <c r="H113" s="277">
        <f>AVERAGE(I113,G113)</f>
        <v>7.92</v>
      </c>
      <c r="I113" s="277">
        <v>8.07</v>
      </c>
      <c r="J113" s="277">
        <f>AVERAGE(I113,K113)</f>
        <v>7.915</v>
      </c>
      <c r="K113" s="277">
        <v>7.76</v>
      </c>
      <c r="L113" s="245">
        <f>AVERAGE(K113,M113)</f>
        <v>7.7624999999999993</v>
      </c>
      <c r="M113" s="245">
        <f>AVERAGE(K113,O113)</f>
        <v>7.7649999999999997</v>
      </c>
      <c r="N113" s="245">
        <f>AVERAGE(M113,O113)</f>
        <v>7.7675000000000001</v>
      </c>
      <c r="O113" s="277">
        <v>7.77</v>
      </c>
      <c r="P113" s="245">
        <f>2*O113-N113</f>
        <v>7.7724999999999991</v>
      </c>
      <c r="Q113" s="245">
        <f>AVERAGE(P113,R113)</f>
        <v>7.786249999999999</v>
      </c>
      <c r="R113" s="245">
        <f>AVERAGE(O113,U113)</f>
        <v>7.8</v>
      </c>
      <c r="S113" s="245">
        <f>2*R113-Q113</f>
        <v>7.8137500000000006</v>
      </c>
      <c r="T113" s="245">
        <f>AVERAGE(S113,U113)</f>
        <v>7.8218750000000004</v>
      </c>
      <c r="U113" s="277">
        <v>7.83</v>
      </c>
      <c r="V113" s="245">
        <f>2*U113-T113</f>
        <v>7.8381249999999998</v>
      </c>
      <c r="W113" s="245">
        <f>2*V113-U113</f>
        <v>7.8462499999999995</v>
      </c>
      <c r="X113" s="245">
        <f>2*W113-V113</f>
        <v>7.8543749999999992</v>
      </c>
      <c r="Y113" s="245">
        <f>AVERAGE(X113,Z113)</f>
        <v>7.9021875000000001</v>
      </c>
      <c r="Z113" s="245">
        <f>AVERAGE(U113,AE113)</f>
        <v>7.95</v>
      </c>
      <c r="AA113" s="245">
        <f>2*Z113-Y113</f>
        <v>7.9978125000000002</v>
      </c>
      <c r="AB113" s="245">
        <f>AVERAGE(AA113,AC113)</f>
        <v>8.0158593750000016</v>
      </c>
      <c r="AC113" s="245">
        <f>AVERAGE(AA113,AE113)</f>
        <v>8.0339062500000011</v>
      </c>
      <c r="AD113" s="245">
        <f>AVERAGE(AC113,AE113)</f>
        <v>8.0519531250000007</v>
      </c>
      <c r="AE113" s="277">
        <v>8.07</v>
      </c>
      <c r="AF113" s="245">
        <f>2*AE113-AD113</f>
        <v>8.0880468749999999</v>
      </c>
      <c r="AG113" s="245">
        <f>AVERAGE(AF113,AH113)</f>
        <v>8.1222851562500011</v>
      </c>
      <c r="AH113" s="245">
        <f>AVERAGE(AF113,AJ113)</f>
        <v>8.1565234375000006</v>
      </c>
      <c r="AI113" s="245">
        <f>AVERAGE(AH113,AJ113)</f>
        <v>8.1907617187500001</v>
      </c>
      <c r="AJ113" s="245">
        <f>AVERAGE(AE113,AO113)</f>
        <v>8.2250000000000014</v>
      </c>
      <c r="AK113" s="245">
        <f>2*AJ113-AI113</f>
        <v>8.2592382812500027</v>
      </c>
      <c r="AL113" s="245">
        <f>AVERAGE(AK113,AM113)</f>
        <v>8.2894287109375018</v>
      </c>
      <c r="AM113" s="245">
        <f>AVERAGE(AK113,AO113)</f>
        <v>8.3196191406250009</v>
      </c>
      <c r="AN113" s="245">
        <f>AVERAGE(AM113,AO113)</f>
        <v>8.3498095703125017</v>
      </c>
      <c r="AO113" s="277">
        <v>8.3800000000000008</v>
      </c>
      <c r="AP113" s="277">
        <v>9.0399999999999991</v>
      </c>
    </row>
    <row r="114" spans="1:42" x14ac:dyDescent="0.2">
      <c r="A114" s="253">
        <v>42971</v>
      </c>
      <c r="B114" s="277">
        <v>7.9</v>
      </c>
      <c r="C114" s="277">
        <v>7.85</v>
      </c>
      <c r="D114" s="277">
        <f>AVERAGE(C114,E114)</f>
        <v>7.82</v>
      </c>
      <c r="E114" s="277">
        <v>7.79</v>
      </c>
      <c r="F114" s="277">
        <f>AVERAGE(G114,E114)</f>
        <v>7.7850000000000001</v>
      </c>
      <c r="G114" s="277">
        <v>7.78</v>
      </c>
      <c r="H114" s="277">
        <f>AVERAGE(I114,G114)</f>
        <v>7.92</v>
      </c>
      <c r="I114" s="277">
        <v>8.06</v>
      </c>
      <c r="J114" s="277">
        <f>AVERAGE(I114,K114)</f>
        <v>7.91</v>
      </c>
      <c r="K114" s="277">
        <v>7.76</v>
      </c>
      <c r="L114" s="245">
        <f>AVERAGE(K114,M114)</f>
        <v>7.7624999999999993</v>
      </c>
      <c r="M114" s="245">
        <f>AVERAGE(K114,O114)</f>
        <v>7.7649999999999997</v>
      </c>
      <c r="N114" s="245">
        <f>AVERAGE(M114,O114)</f>
        <v>7.7675000000000001</v>
      </c>
      <c r="O114" s="277">
        <v>7.77</v>
      </c>
      <c r="P114" s="245">
        <f>2*O114-N114</f>
        <v>7.7724999999999991</v>
      </c>
      <c r="Q114" s="245">
        <f>AVERAGE(P114,R114)</f>
        <v>7.786249999999999</v>
      </c>
      <c r="R114" s="245">
        <f>AVERAGE(O114,U114)</f>
        <v>7.8</v>
      </c>
      <c r="S114" s="245">
        <f>2*R114-Q114</f>
        <v>7.8137500000000006</v>
      </c>
      <c r="T114" s="245">
        <f>AVERAGE(S114,U114)</f>
        <v>7.8218750000000004</v>
      </c>
      <c r="U114" s="277">
        <v>7.83</v>
      </c>
      <c r="V114" s="245">
        <f>2*U114-T114</f>
        <v>7.8381249999999998</v>
      </c>
      <c r="W114" s="245">
        <f>2*V114-U114</f>
        <v>7.8462499999999995</v>
      </c>
      <c r="X114" s="245">
        <f>2*W114-V114</f>
        <v>7.8543749999999992</v>
      </c>
      <c r="Y114" s="245">
        <f>AVERAGE(X114,Z114)</f>
        <v>7.8996874999999998</v>
      </c>
      <c r="Z114" s="245">
        <f>AVERAGE(U114,AE114)</f>
        <v>7.9450000000000003</v>
      </c>
      <c r="AA114" s="245">
        <f>2*Z114-Y114</f>
        <v>7.9903125000000008</v>
      </c>
      <c r="AB114" s="245">
        <f>AVERAGE(AA114,AC114)</f>
        <v>8.0077343750000001</v>
      </c>
      <c r="AC114" s="245">
        <f>AVERAGE(AA114,AE114)</f>
        <v>8.0251562500000002</v>
      </c>
      <c r="AD114" s="245">
        <f>AVERAGE(AC114,AE114)</f>
        <v>8.0425781250000004</v>
      </c>
      <c r="AE114" s="277">
        <v>8.06</v>
      </c>
      <c r="AF114" s="245">
        <f>2*AE114-AD114</f>
        <v>8.0774218750000006</v>
      </c>
      <c r="AG114" s="245">
        <f>AVERAGE(AF114,AH114)</f>
        <v>8.1093164062500005</v>
      </c>
      <c r="AH114" s="245">
        <f>AVERAGE(AF114,AJ114)</f>
        <v>8.1412109375000004</v>
      </c>
      <c r="AI114" s="245">
        <f>AVERAGE(AH114,AJ114)</f>
        <v>8.1731054687500002</v>
      </c>
      <c r="AJ114" s="245">
        <f>AVERAGE(AE114,AO114)</f>
        <v>8.2050000000000001</v>
      </c>
      <c r="AK114" s="245">
        <f>2*AJ114-AI114</f>
        <v>8.2368945312499999</v>
      </c>
      <c r="AL114" s="245">
        <f>AVERAGE(AK114,AM114)</f>
        <v>8.2651708984374999</v>
      </c>
      <c r="AM114" s="245">
        <f>AVERAGE(AK114,AO114)</f>
        <v>8.2934472656249998</v>
      </c>
      <c r="AN114" s="245">
        <f>AVERAGE(AM114,AO114)</f>
        <v>8.3217236328124997</v>
      </c>
      <c r="AO114" s="277">
        <v>8.35</v>
      </c>
      <c r="AP114" s="277">
        <v>8.98</v>
      </c>
    </row>
    <row r="115" spans="1:42" x14ac:dyDescent="0.2">
      <c r="A115" s="253">
        <v>42970</v>
      </c>
      <c r="B115" s="277">
        <v>7.86</v>
      </c>
      <c r="C115" s="277">
        <v>7.83</v>
      </c>
      <c r="D115" s="277">
        <f>AVERAGE(C115,E115)</f>
        <v>7.8100000000000005</v>
      </c>
      <c r="E115" s="277">
        <v>7.79</v>
      </c>
      <c r="F115" s="277">
        <f>AVERAGE(G115,E115)</f>
        <v>7.7799999999999994</v>
      </c>
      <c r="G115" s="277">
        <v>7.77</v>
      </c>
      <c r="H115" s="277">
        <f>AVERAGE(I115,G115)</f>
        <v>7.8999999999999995</v>
      </c>
      <c r="I115" s="277">
        <v>8.0299999999999994</v>
      </c>
      <c r="J115" s="277">
        <f>AVERAGE(I115,K115)</f>
        <v>7.89</v>
      </c>
      <c r="K115" s="277">
        <v>7.75</v>
      </c>
      <c r="L115" s="245">
        <f>AVERAGE(K115,M115)</f>
        <v>7.7524999999999995</v>
      </c>
      <c r="M115" s="245">
        <f>AVERAGE(K115,O115)</f>
        <v>7.7549999999999999</v>
      </c>
      <c r="N115" s="245">
        <f>AVERAGE(M115,O115)</f>
        <v>7.7575000000000003</v>
      </c>
      <c r="O115" s="277">
        <v>7.76</v>
      </c>
      <c r="P115" s="245">
        <f>2*O115-N115</f>
        <v>7.7624999999999993</v>
      </c>
      <c r="Q115" s="245">
        <f>AVERAGE(P115,R115)</f>
        <v>7.7762499999999992</v>
      </c>
      <c r="R115" s="245">
        <f>AVERAGE(O115,U115)</f>
        <v>7.79</v>
      </c>
      <c r="S115" s="245">
        <f>2*R115-Q115</f>
        <v>7.8037500000000009</v>
      </c>
      <c r="T115" s="245">
        <f>AVERAGE(S115,U115)</f>
        <v>7.8118750000000006</v>
      </c>
      <c r="U115" s="277">
        <v>7.82</v>
      </c>
      <c r="V115" s="245">
        <f>2*U115-T115</f>
        <v>7.828125</v>
      </c>
      <c r="W115" s="245">
        <f>2*V115-U115</f>
        <v>7.8362499999999997</v>
      </c>
      <c r="X115" s="245">
        <f>2*W115-V115</f>
        <v>7.8443749999999994</v>
      </c>
      <c r="Y115" s="245">
        <f>AVERAGE(X115,Z115)</f>
        <v>7.8846875000000001</v>
      </c>
      <c r="Z115" s="245">
        <f>AVERAGE(U115,AE115)</f>
        <v>7.9249999999999998</v>
      </c>
      <c r="AA115" s="245">
        <f>2*Z115-Y115</f>
        <v>7.9653124999999996</v>
      </c>
      <c r="AB115" s="245">
        <f>AVERAGE(AA115,AC115)</f>
        <v>7.9814843749999991</v>
      </c>
      <c r="AC115" s="245">
        <f>AVERAGE(AA115,AE115)</f>
        <v>7.9976562499999995</v>
      </c>
      <c r="AD115" s="245">
        <f>AVERAGE(AC115,AE115)</f>
        <v>8.0138281249999999</v>
      </c>
      <c r="AE115" s="277">
        <v>8.0299999999999994</v>
      </c>
      <c r="AF115" s="245">
        <f>2*AE115-AD115</f>
        <v>8.0461718749999989</v>
      </c>
      <c r="AG115" s="245">
        <f>AVERAGE(AF115,AH115)</f>
        <v>8.0783789062499984</v>
      </c>
      <c r="AH115" s="245">
        <f>AVERAGE(AF115,AJ115)</f>
        <v>8.1105859374999998</v>
      </c>
      <c r="AI115" s="245">
        <f>AVERAGE(AH115,AJ115)</f>
        <v>8.1427929687500011</v>
      </c>
      <c r="AJ115" s="245">
        <f>AVERAGE(AE115,AO115)</f>
        <v>8.1750000000000007</v>
      </c>
      <c r="AK115" s="245">
        <f>2*AJ115-AI115</f>
        <v>8.2072070312500003</v>
      </c>
      <c r="AL115" s="245">
        <f>AVERAGE(AK115,AM115)</f>
        <v>8.2354052734375003</v>
      </c>
      <c r="AM115" s="245">
        <f>AVERAGE(AK115,AO115)</f>
        <v>8.2636035156250003</v>
      </c>
      <c r="AN115" s="245">
        <f>AVERAGE(AM115,AO115)</f>
        <v>8.2918017578125003</v>
      </c>
      <c r="AO115" s="277">
        <v>8.32</v>
      </c>
      <c r="AP115" s="277">
        <v>8.93</v>
      </c>
    </row>
    <row r="116" spans="1:42" x14ac:dyDescent="0.2">
      <c r="A116" s="253">
        <v>42969</v>
      </c>
      <c r="B116" s="277">
        <v>7.85</v>
      </c>
      <c r="C116" s="277">
        <v>7.82</v>
      </c>
      <c r="D116" s="277">
        <f>AVERAGE(C116,E116)</f>
        <v>7.8049999999999997</v>
      </c>
      <c r="E116" s="277">
        <v>7.79</v>
      </c>
      <c r="F116" s="277">
        <f>AVERAGE(G116,E116)</f>
        <v>7.7850000000000001</v>
      </c>
      <c r="G116" s="277">
        <v>7.78</v>
      </c>
      <c r="H116" s="277">
        <f>AVERAGE(I116,G116)</f>
        <v>7.91</v>
      </c>
      <c r="I116" s="277">
        <v>8.0399999999999991</v>
      </c>
      <c r="J116" s="277">
        <f>AVERAGE(I116,K116)</f>
        <v>7.9049999999999994</v>
      </c>
      <c r="K116" s="277">
        <v>7.77</v>
      </c>
      <c r="L116" s="245">
        <f>AVERAGE(K116,M116)</f>
        <v>7.77</v>
      </c>
      <c r="M116" s="245">
        <f>AVERAGE(K116,O116)</f>
        <v>7.77</v>
      </c>
      <c r="N116" s="245">
        <f>AVERAGE(M116,O116)</f>
        <v>7.77</v>
      </c>
      <c r="O116" s="277">
        <v>7.77</v>
      </c>
      <c r="P116" s="245">
        <f>2*O116-N116</f>
        <v>7.77</v>
      </c>
      <c r="Q116" s="245">
        <f>AVERAGE(P116,R116)</f>
        <v>7.7824999999999998</v>
      </c>
      <c r="R116" s="245">
        <f>AVERAGE(O116,U116)</f>
        <v>7.7949999999999999</v>
      </c>
      <c r="S116" s="245">
        <f>2*R116-Q116</f>
        <v>7.8075000000000001</v>
      </c>
      <c r="T116" s="245">
        <f>AVERAGE(S116,U116)</f>
        <v>7.8137500000000006</v>
      </c>
      <c r="U116" s="277">
        <v>7.82</v>
      </c>
      <c r="V116" s="245">
        <f>2*U116-T116</f>
        <v>7.8262499999999999</v>
      </c>
      <c r="W116" s="245">
        <f>2*V116-U116</f>
        <v>7.8324999999999996</v>
      </c>
      <c r="X116" s="245">
        <f>2*W116-V116</f>
        <v>7.8387499999999992</v>
      </c>
      <c r="Y116" s="245">
        <f>AVERAGE(X116,Z116)</f>
        <v>7.8843749999999995</v>
      </c>
      <c r="Z116" s="245">
        <f>AVERAGE(U116,AE116)</f>
        <v>7.93</v>
      </c>
      <c r="AA116" s="245">
        <f>2*Z116-Y116</f>
        <v>7.975625</v>
      </c>
      <c r="AB116" s="245">
        <f>AVERAGE(AA116,AC116)</f>
        <v>7.9917187500000004</v>
      </c>
      <c r="AC116" s="245">
        <f>AVERAGE(AA116,AE116)</f>
        <v>8.0078125</v>
      </c>
      <c r="AD116" s="245">
        <f>AVERAGE(AC116,AE116)</f>
        <v>8.0239062499999996</v>
      </c>
      <c r="AE116" s="277">
        <v>8.0399999999999991</v>
      </c>
      <c r="AF116" s="245">
        <f>2*AE116-AD116</f>
        <v>8.0560937499999987</v>
      </c>
      <c r="AG116" s="245">
        <f>AVERAGE(AF116,AH116)</f>
        <v>8.0870703124999999</v>
      </c>
      <c r="AH116" s="245">
        <f>AVERAGE(AF116,AJ116)</f>
        <v>8.1180468749999992</v>
      </c>
      <c r="AI116" s="245">
        <f>AVERAGE(AH116,AJ116)</f>
        <v>8.1490234374999986</v>
      </c>
      <c r="AJ116" s="245">
        <f>AVERAGE(AE116,AO116)</f>
        <v>8.18</v>
      </c>
      <c r="AK116" s="245">
        <f>2*AJ116-AI116</f>
        <v>8.2109765625000009</v>
      </c>
      <c r="AL116" s="245">
        <f>AVERAGE(AK116,AM116)</f>
        <v>8.2382324218750007</v>
      </c>
      <c r="AM116" s="245">
        <f>AVERAGE(AK116,AO116)</f>
        <v>8.2654882812500006</v>
      </c>
      <c r="AN116" s="245">
        <f>AVERAGE(AM116,AO116)</f>
        <v>8.2927441406250004</v>
      </c>
      <c r="AO116" s="277">
        <v>8.32</v>
      </c>
      <c r="AP116" s="277">
        <v>8.9</v>
      </c>
    </row>
    <row r="117" spans="1:42" x14ac:dyDescent="0.2">
      <c r="A117" s="253">
        <v>42968</v>
      </c>
      <c r="B117" s="277">
        <v>7.85</v>
      </c>
      <c r="C117" s="277">
        <v>7.83</v>
      </c>
      <c r="D117" s="277">
        <f>AVERAGE(C117,E117)</f>
        <v>7.8100000000000005</v>
      </c>
      <c r="E117" s="277">
        <v>7.79</v>
      </c>
      <c r="F117" s="277">
        <f>AVERAGE(G117,E117)</f>
        <v>7.7850000000000001</v>
      </c>
      <c r="G117" s="277">
        <v>7.78</v>
      </c>
      <c r="H117" s="277">
        <f>AVERAGE(I117,G117)</f>
        <v>7.9</v>
      </c>
      <c r="I117" s="277">
        <v>8.02</v>
      </c>
      <c r="J117" s="277">
        <f>AVERAGE(I117,K117)</f>
        <v>7.8949999999999996</v>
      </c>
      <c r="K117" s="277">
        <v>7.77</v>
      </c>
      <c r="L117" s="245">
        <f>AVERAGE(K117,M117)</f>
        <v>7.77</v>
      </c>
      <c r="M117" s="245">
        <f>AVERAGE(K117,O117)</f>
        <v>7.77</v>
      </c>
      <c r="N117" s="245">
        <f>AVERAGE(M117,O117)</f>
        <v>7.77</v>
      </c>
      <c r="O117" s="277">
        <v>7.77</v>
      </c>
      <c r="P117" s="245">
        <f>2*O117-N117</f>
        <v>7.77</v>
      </c>
      <c r="Q117" s="245">
        <f>AVERAGE(P117,R117)</f>
        <v>7.7824999999999998</v>
      </c>
      <c r="R117" s="245">
        <f>AVERAGE(O117,U117)</f>
        <v>7.7949999999999999</v>
      </c>
      <c r="S117" s="245">
        <f>2*R117-Q117</f>
        <v>7.8075000000000001</v>
      </c>
      <c r="T117" s="245">
        <f>AVERAGE(S117,U117)</f>
        <v>7.8137500000000006</v>
      </c>
      <c r="U117" s="277">
        <v>7.82</v>
      </c>
      <c r="V117" s="245">
        <f>2*U117-T117</f>
        <v>7.8262499999999999</v>
      </c>
      <c r="W117" s="245">
        <f>2*V117-U117</f>
        <v>7.8324999999999996</v>
      </c>
      <c r="X117" s="245">
        <f>2*W117-V117</f>
        <v>7.8387499999999992</v>
      </c>
      <c r="Y117" s="245">
        <f>AVERAGE(X117,Z117)</f>
        <v>7.8793749999999996</v>
      </c>
      <c r="Z117" s="245">
        <f>AVERAGE(U117,AE117)</f>
        <v>7.92</v>
      </c>
      <c r="AA117" s="245">
        <f>2*Z117-Y117</f>
        <v>7.9606250000000003</v>
      </c>
      <c r="AB117" s="245">
        <f>AVERAGE(AA117,AC117)</f>
        <v>7.9754687500000001</v>
      </c>
      <c r="AC117" s="245">
        <f>AVERAGE(AA117,AE117)</f>
        <v>7.9903124999999999</v>
      </c>
      <c r="AD117" s="245">
        <f>AVERAGE(AC117,AE117)</f>
        <v>8.0051562499999989</v>
      </c>
      <c r="AE117" s="277">
        <v>8.02</v>
      </c>
      <c r="AF117" s="245">
        <f>2*AE117-AD117</f>
        <v>8.0348437500000003</v>
      </c>
      <c r="AG117" s="245">
        <f>AVERAGE(AF117,AH117)</f>
        <v>8.0636328124999999</v>
      </c>
      <c r="AH117" s="245">
        <f>AVERAGE(AF117,AJ117)</f>
        <v>8.0924218749999994</v>
      </c>
      <c r="AI117" s="245">
        <f>AVERAGE(AH117,AJ117)</f>
        <v>8.121210937499999</v>
      </c>
      <c r="AJ117" s="245">
        <f>AVERAGE(AE117,AO117)</f>
        <v>8.1499999999999986</v>
      </c>
      <c r="AK117" s="245">
        <f>2*AJ117-AI117</f>
        <v>8.1787890624999982</v>
      </c>
      <c r="AL117" s="245">
        <f>AVERAGE(AK117,AM117)</f>
        <v>8.204091796874998</v>
      </c>
      <c r="AM117" s="245">
        <f>AVERAGE(AK117,AO117)</f>
        <v>8.2293945312499979</v>
      </c>
      <c r="AN117" s="245">
        <f>AVERAGE(AM117,AO117)</f>
        <v>8.2546972656249977</v>
      </c>
      <c r="AO117" s="277">
        <v>8.2799999999999994</v>
      </c>
      <c r="AP117" s="277">
        <v>8.8699999999999992</v>
      </c>
    </row>
    <row r="118" spans="1:42" x14ac:dyDescent="0.2">
      <c r="A118" s="253">
        <v>42965</v>
      </c>
      <c r="B118" s="277">
        <v>7.82</v>
      </c>
      <c r="C118" s="277">
        <v>7.81</v>
      </c>
      <c r="D118" s="277">
        <f>AVERAGE(C118,E118)</f>
        <v>7.8049999999999997</v>
      </c>
      <c r="E118" s="277">
        <v>7.8</v>
      </c>
      <c r="F118" s="277">
        <f>AVERAGE(G118,E118)</f>
        <v>7.7949999999999999</v>
      </c>
      <c r="G118" s="277">
        <v>7.79</v>
      </c>
      <c r="H118" s="277">
        <f>AVERAGE(I118,G118)</f>
        <v>7.8849999999999998</v>
      </c>
      <c r="I118" s="277">
        <v>7.98</v>
      </c>
      <c r="J118" s="277">
        <f>AVERAGE(I118,K118)</f>
        <v>7.8849999999999998</v>
      </c>
      <c r="K118" s="277">
        <v>7.79</v>
      </c>
      <c r="L118" s="245">
        <f>AVERAGE(K118,M118)</f>
        <v>7.79</v>
      </c>
      <c r="M118" s="245">
        <f>AVERAGE(K118,O118)</f>
        <v>7.79</v>
      </c>
      <c r="N118" s="245">
        <f>AVERAGE(M118,O118)</f>
        <v>7.79</v>
      </c>
      <c r="O118" s="277">
        <v>7.79</v>
      </c>
      <c r="P118" s="245">
        <f>2*O118-N118</f>
        <v>7.79</v>
      </c>
      <c r="Q118" s="245">
        <f>AVERAGE(P118,R118)</f>
        <v>7.7949999999999999</v>
      </c>
      <c r="R118" s="245">
        <f>AVERAGE(O118,U118)</f>
        <v>7.8</v>
      </c>
      <c r="S118" s="245">
        <f>2*R118-Q118</f>
        <v>7.8049999999999997</v>
      </c>
      <c r="T118" s="245">
        <f>AVERAGE(S118,U118)</f>
        <v>7.8074999999999992</v>
      </c>
      <c r="U118" s="277">
        <v>7.81</v>
      </c>
      <c r="V118" s="245">
        <f>2*U118-T118</f>
        <v>7.8125</v>
      </c>
      <c r="W118" s="245">
        <f>2*V118-U118</f>
        <v>7.8150000000000004</v>
      </c>
      <c r="X118" s="245">
        <f>2*W118-V118</f>
        <v>7.8175000000000008</v>
      </c>
      <c r="Y118" s="245">
        <f>AVERAGE(X118,Z118)</f>
        <v>7.8562500000000002</v>
      </c>
      <c r="Z118" s="245">
        <f>AVERAGE(U118,AE118)</f>
        <v>7.8949999999999996</v>
      </c>
      <c r="AA118" s="245">
        <f>2*Z118-Y118</f>
        <v>7.933749999999999</v>
      </c>
      <c r="AB118" s="245">
        <f>AVERAGE(AA118,AC118)</f>
        <v>7.9453125</v>
      </c>
      <c r="AC118" s="245">
        <f>AVERAGE(AA118,AE118)</f>
        <v>7.9568750000000001</v>
      </c>
      <c r="AD118" s="245">
        <f>AVERAGE(AC118,AE118)</f>
        <v>7.9684375000000003</v>
      </c>
      <c r="AE118" s="277">
        <v>7.98</v>
      </c>
      <c r="AF118" s="245">
        <f>2*AE118-AD118</f>
        <v>7.9915625000000006</v>
      </c>
      <c r="AG118" s="245">
        <f>AVERAGE(AF118,AH118)</f>
        <v>8.0211718750000003</v>
      </c>
      <c r="AH118" s="245">
        <f>AVERAGE(AF118,AJ118)</f>
        <v>8.05078125</v>
      </c>
      <c r="AI118" s="245">
        <f>AVERAGE(AH118,AJ118)</f>
        <v>8.0803906249999997</v>
      </c>
      <c r="AJ118" s="245">
        <f>AVERAGE(AE118,AO118)</f>
        <v>8.11</v>
      </c>
      <c r="AK118" s="245">
        <f>2*AJ118-AI118</f>
        <v>8.1396093749999991</v>
      </c>
      <c r="AL118" s="245">
        <f>AVERAGE(AK118,AM118)</f>
        <v>8.1647070312499999</v>
      </c>
      <c r="AM118" s="245">
        <f>AVERAGE(AK118,AO118)</f>
        <v>8.1898046875000006</v>
      </c>
      <c r="AN118" s="245">
        <f>AVERAGE(AM118,AO118)</f>
        <v>8.2149023437500013</v>
      </c>
      <c r="AO118" s="277">
        <v>8.24</v>
      </c>
      <c r="AP118" s="277">
        <v>8.81</v>
      </c>
    </row>
    <row r="119" spans="1:42" x14ac:dyDescent="0.2">
      <c r="A119" s="253">
        <v>42964</v>
      </c>
      <c r="B119" s="277">
        <v>7.87</v>
      </c>
      <c r="C119" s="277">
        <v>7.84</v>
      </c>
      <c r="D119" s="277">
        <f>AVERAGE(C119,E119)</f>
        <v>7.8249999999999993</v>
      </c>
      <c r="E119" s="277">
        <v>7.81</v>
      </c>
      <c r="F119" s="277">
        <f>AVERAGE(G119,E119)</f>
        <v>7.8049999999999997</v>
      </c>
      <c r="G119" s="277">
        <v>7.8</v>
      </c>
      <c r="H119" s="277">
        <f>AVERAGE(I119,G119)</f>
        <v>7.8900000000000006</v>
      </c>
      <c r="I119" s="277">
        <v>7.98</v>
      </c>
      <c r="J119" s="277">
        <f>AVERAGE(I119,K119)</f>
        <v>7.8800000000000008</v>
      </c>
      <c r="K119" s="277">
        <v>7.78</v>
      </c>
      <c r="L119" s="245">
        <f>AVERAGE(K119,M119)</f>
        <v>7.7774999999999999</v>
      </c>
      <c r="M119" s="245">
        <f>AVERAGE(K119,O119)</f>
        <v>7.7750000000000004</v>
      </c>
      <c r="N119" s="245">
        <f>AVERAGE(M119,O119)</f>
        <v>7.7725</v>
      </c>
      <c r="O119" s="277">
        <v>7.77</v>
      </c>
      <c r="P119" s="245">
        <f>2*O119-N119</f>
        <v>7.7674999999999992</v>
      </c>
      <c r="Q119" s="245">
        <f>AVERAGE(P119,R119)</f>
        <v>7.7762499999999992</v>
      </c>
      <c r="R119" s="245">
        <f>AVERAGE(O119,U119)</f>
        <v>7.7850000000000001</v>
      </c>
      <c r="S119" s="245">
        <f>2*R119-Q119</f>
        <v>7.7937500000000011</v>
      </c>
      <c r="T119" s="245">
        <f>AVERAGE(S119,U119)</f>
        <v>7.796875</v>
      </c>
      <c r="U119" s="277">
        <v>7.8</v>
      </c>
      <c r="V119" s="245">
        <f>2*U119-T119</f>
        <v>7.8031249999999996</v>
      </c>
      <c r="W119" s="245">
        <f>2*V119-U119</f>
        <v>7.8062499999999995</v>
      </c>
      <c r="X119" s="245">
        <f>2*W119-V119</f>
        <v>7.8093749999999993</v>
      </c>
      <c r="Y119" s="245">
        <f>AVERAGE(X119,Z119)</f>
        <v>7.8496874999999999</v>
      </c>
      <c r="Z119" s="245">
        <f>AVERAGE(U119,AE119)</f>
        <v>7.8900000000000006</v>
      </c>
      <c r="AA119" s="245">
        <f>2*Z119-Y119</f>
        <v>7.9303125000000012</v>
      </c>
      <c r="AB119" s="245">
        <f>AVERAGE(AA119,AC119)</f>
        <v>7.9427343750000006</v>
      </c>
      <c r="AC119" s="245">
        <f>AVERAGE(AA119,AE119)</f>
        <v>7.9551562500000008</v>
      </c>
      <c r="AD119" s="245">
        <f>AVERAGE(AC119,AE119)</f>
        <v>7.9675781250000011</v>
      </c>
      <c r="AE119" s="277">
        <v>7.98</v>
      </c>
      <c r="AF119" s="245">
        <f>2*AE119-AD119</f>
        <v>7.9924218749999998</v>
      </c>
      <c r="AG119" s="245">
        <f>AVERAGE(AF119,AH119)</f>
        <v>8.0205664062500013</v>
      </c>
      <c r="AH119" s="245">
        <f>AVERAGE(AF119,AJ119)</f>
        <v>8.048710937500001</v>
      </c>
      <c r="AI119" s="245">
        <f>AVERAGE(AH119,AJ119)</f>
        <v>8.0768554687500007</v>
      </c>
      <c r="AJ119" s="245">
        <f>AVERAGE(AE119,AO119)</f>
        <v>8.1050000000000004</v>
      </c>
      <c r="AK119" s="245">
        <f>2*AJ119-AI119</f>
        <v>8.1331445312500001</v>
      </c>
      <c r="AL119" s="245">
        <f>AVERAGE(AK119,AM119)</f>
        <v>8.1573583984375002</v>
      </c>
      <c r="AM119" s="245">
        <f>AVERAGE(AK119,AO119)</f>
        <v>8.1815722656250003</v>
      </c>
      <c r="AN119" s="245">
        <f>AVERAGE(AM119,AO119)</f>
        <v>8.2057861328125004</v>
      </c>
      <c r="AO119" s="277">
        <v>8.23</v>
      </c>
      <c r="AP119" s="277">
        <v>8.7799999999999994</v>
      </c>
    </row>
    <row r="120" spans="1:42" x14ac:dyDescent="0.2">
      <c r="A120" s="253">
        <v>42963</v>
      </c>
      <c r="B120" s="277">
        <v>7.87</v>
      </c>
      <c r="C120" s="277">
        <v>7.85</v>
      </c>
      <c r="D120" s="277">
        <f>AVERAGE(C120,E120)</f>
        <v>7.8449999999999998</v>
      </c>
      <c r="E120" s="277">
        <v>7.84</v>
      </c>
      <c r="F120" s="277">
        <f>AVERAGE(G120,E120)</f>
        <v>7.835</v>
      </c>
      <c r="G120" s="277">
        <v>7.83</v>
      </c>
      <c r="H120" s="277">
        <f>AVERAGE(I120,G120)</f>
        <v>7.8949999999999996</v>
      </c>
      <c r="I120" s="277">
        <v>7.96</v>
      </c>
      <c r="J120" s="277">
        <f>AVERAGE(I120,K120)</f>
        <v>7.8849999999999998</v>
      </c>
      <c r="K120" s="277">
        <v>7.81</v>
      </c>
      <c r="L120" s="245">
        <f>AVERAGE(K120,M120)</f>
        <v>7.8049999999999997</v>
      </c>
      <c r="M120" s="245">
        <f>AVERAGE(K120,O120)</f>
        <v>7.8</v>
      </c>
      <c r="N120" s="245">
        <f>AVERAGE(M120,O120)</f>
        <v>7.7949999999999999</v>
      </c>
      <c r="O120" s="277">
        <v>7.79</v>
      </c>
      <c r="P120" s="245">
        <f>2*O120-N120</f>
        <v>7.7850000000000001</v>
      </c>
      <c r="Q120" s="245">
        <f>AVERAGE(P120,R120)</f>
        <v>7.79</v>
      </c>
      <c r="R120" s="245">
        <f>AVERAGE(O120,U120)</f>
        <v>7.7949999999999999</v>
      </c>
      <c r="S120" s="245">
        <f>2*R120-Q120</f>
        <v>7.8</v>
      </c>
      <c r="T120" s="245">
        <f>AVERAGE(S120,U120)</f>
        <v>7.8</v>
      </c>
      <c r="U120" s="277">
        <v>7.8</v>
      </c>
      <c r="V120" s="245">
        <f>2*U120-T120</f>
        <v>7.8</v>
      </c>
      <c r="W120" s="245">
        <f>2*V120-U120</f>
        <v>7.8</v>
      </c>
      <c r="X120" s="245">
        <f>2*W120-V120</f>
        <v>7.8</v>
      </c>
      <c r="Y120" s="245">
        <f>AVERAGE(X120,Z120)</f>
        <v>7.84</v>
      </c>
      <c r="Z120" s="245">
        <f>AVERAGE(U120,AE120)</f>
        <v>7.88</v>
      </c>
      <c r="AA120" s="245">
        <f>2*Z120-Y120</f>
        <v>7.92</v>
      </c>
      <c r="AB120" s="245">
        <f>AVERAGE(AA120,AC120)</f>
        <v>7.93</v>
      </c>
      <c r="AC120" s="245">
        <f>AVERAGE(AA120,AE120)</f>
        <v>7.9399999999999995</v>
      </c>
      <c r="AD120" s="245">
        <f>AVERAGE(AC120,AE120)</f>
        <v>7.9499999999999993</v>
      </c>
      <c r="AE120" s="277">
        <v>7.96</v>
      </c>
      <c r="AF120" s="245">
        <f>2*AE120-AD120</f>
        <v>7.9700000000000006</v>
      </c>
      <c r="AG120" s="245">
        <f>AVERAGE(AF120,AH120)</f>
        <v>7.9987500000000002</v>
      </c>
      <c r="AH120" s="245">
        <f>AVERAGE(AF120,AJ120)</f>
        <v>8.0274999999999999</v>
      </c>
      <c r="AI120" s="245">
        <f>AVERAGE(AH120,AJ120)</f>
        <v>8.0562500000000004</v>
      </c>
      <c r="AJ120" s="245">
        <f>AVERAGE(AE120,AO120)</f>
        <v>8.0850000000000009</v>
      </c>
      <c r="AK120" s="245">
        <f>2*AJ120-AI120</f>
        <v>8.1137500000000014</v>
      </c>
      <c r="AL120" s="245">
        <f>AVERAGE(AK120,AM120)</f>
        <v>8.1378125000000026</v>
      </c>
      <c r="AM120" s="245">
        <f>AVERAGE(AK120,AO120)</f>
        <v>8.161875000000002</v>
      </c>
      <c r="AN120" s="245">
        <f>AVERAGE(AM120,AO120)</f>
        <v>8.1859375000000014</v>
      </c>
      <c r="AO120" s="277">
        <v>8.2100000000000009</v>
      </c>
      <c r="AP120" s="277">
        <v>8.77</v>
      </c>
    </row>
    <row r="121" spans="1:42" x14ac:dyDescent="0.2">
      <c r="A121" s="253">
        <v>42962</v>
      </c>
      <c r="B121" s="277">
        <v>7.83</v>
      </c>
      <c r="C121" s="277">
        <v>7.83</v>
      </c>
      <c r="D121" s="277">
        <f>AVERAGE(C121,E121)</f>
        <v>7.8450000000000006</v>
      </c>
      <c r="E121" s="277">
        <v>7.86</v>
      </c>
      <c r="F121" s="277">
        <f>AVERAGE(G121,E121)</f>
        <v>7.87</v>
      </c>
      <c r="G121" s="277">
        <v>7.88</v>
      </c>
      <c r="H121" s="277">
        <f>AVERAGE(I121,G121)</f>
        <v>7.915</v>
      </c>
      <c r="I121" s="277">
        <v>7.95</v>
      </c>
      <c r="J121" s="277">
        <f>AVERAGE(I121,K121)</f>
        <v>7.9</v>
      </c>
      <c r="K121" s="277">
        <v>7.85</v>
      </c>
      <c r="L121" s="245">
        <f>AVERAGE(K121,M121)</f>
        <v>7.84</v>
      </c>
      <c r="M121" s="245">
        <f>AVERAGE(K121,O121)</f>
        <v>7.83</v>
      </c>
      <c r="N121" s="245">
        <f>AVERAGE(M121,O121)</f>
        <v>7.82</v>
      </c>
      <c r="O121" s="277">
        <v>7.81</v>
      </c>
      <c r="P121" s="245">
        <f>2*O121-N121</f>
        <v>7.7999999999999989</v>
      </c>
      <c r="Q121" s="245">
        <f>AVERAGE(P121,R121)</f>
        <v>7.7999999999999989</v>
      </c>
      <c r="R121" s="245">
        <f>AVERAGE(O121,U121)</f>
        <v>7.8</v>
      </c>
      <c r="S121" s="245">
        <f>2*R121-Q121</f>
        <v>7.8000000000000007</v>
      </c>
      <c r="T121" s="245">
        <f>AVERAGE(S121,U121)</f>
        <v>7.7949999999999999</v>
      </c>
      <c r="U121" s="277">
        <v>7.79</v>
      </c>
      <c r="V121" s="245">
        <f>2*U121-T121</f>
        <v>7.7850000000000001</v>
      </c>
      <c r="W121" s="245">
        <f>2*V121-U121</f>
        <v>7.78</v>
      </c>
      <c r="X121" s="245">
        <f>2*W121-V121</f>
        <v>7.7750000000000004</v>
      </c>
      <c r="Y121" s="245">
        <f>AVERAGE(X121,Z121)</f>
        <v>7.8224999999999998</v>
      </c>
      <c r="Z121" s="245">
        <f>AVERAGE(U121,AE121)</f>
        <v>7.87</v>
      </c>
      <c r="AA121" s="245">
        <f>2*Z121-Y121</f>
        <v>7.9175000000000004</v>
      </c>
      <c r="AB121" s="245">
        <f>AVERAGE(AA121,AC121)</f>
        <v>7.9256250000000001</v>
      </c>
      <c r="AC121" s="245">
        <f>AVERAGE(AA121,AE121)</f>
        <v>7.9337499999999999</v>
      </c>
      <c r="AD121" s="245">
        <f>AVERAGE(AC121,AE121)</f>
        <v>7.9418749999999996</v>
      </c>
      <c r="AE121" s="277">
        <v>7.95</v>
      </c>
      <c r="AF121" s="245">
        <f>2*AE121-AD121</f>
        <v>7.9581250000000008</v>
      </c>
      <c r="AG121" s="245">
        <f>AVERAGE(AF121,AH121)</f>
        <v>7.9898437500000012</v>
      </c>
      <c r="AH121" s="245">
        <f>AVERAGE(AF121,AJ121)</f>
        <v>8.0215625000000017</v>
      </c>
      <c r="AI121" s="245">
        <f>AVERAGE(AH121,AJ121)</f>
        <v>8.0532812500000013</v>
      </c>
      <c r="AJ121" s="245">
        <f>AVERAGE(AE121,AO121)</f>
        <v>8.0850000000000009</v>
      </c>
      <c r="AK121" s="245">
        <f>2*AJ121-AI121</f>
        <v>8.1167187500000004</v>
      </c>
      <c r="AL121" s="245">
        <f>AVERAGE(AK121,AM121)</f>
        <v>8.1425390625000009</v>
      </c>
      <c r="AM121" s="245">
        <f>AVERAGE(AK121,AO121)</f>
        <v>8.1683593750000014</v>
      </c>
      <c r="AN121" s="245">
        <f>AVERAGE(AM121,AO121)</f>
        <v>8.1941796875000001</v>
      </c>
      <c r="AO121" s="277">
        <v>8.2200000000000006</v>
      </c>
      <c r="AP121" s="277">
        <v>8.7899999999999991</v>
      </c>
    </row>
    <row r="122" spans="1:42" x14ac:dyDescent="0.2">
      <c r="A122" s="253">
        <v>42961</v>
      </c>
      <c r="B122" s="277">
        <v>7.85</v>
      </c>
      <c r="C122" s="277">
        <v>7.85</v>
      </c>
      <c r="D122" s="277">
        <f>AVERAGE(C122,E122)</f>
        <v>7.8550000000000004</v>
      </c>
      <c r="E122" s="277">
        <v>7.86</v>
      </c>
      <c r="F122" s="277">
        <f>AVERAGE(G122,E122)</f>
        <v>7.8650000000000002</v>
      </c>
      <c r="G122" s="277">
        <v>7.87</v>
      </c>
      <c r="H122" s="277">
        <f>AVERAGE(I122,G122)</f>
        <v>7.91</v>
      </c>
      <c r="I122" s="277">
        <v>7.95</v>
      </c>
      <c r="J122" s="277">
        <f>AVERAGE(I122,K122)</f>
        <v>7.8849999999999998</v>
      </c>
      <c r="K122" s="277">
        <v>7.82</v>
      </c>
      <c r="L122" s="245">
        <f>AVERAGE(K122,M122)</f>
        <v>7.8100000000000005</v>
      </c>
      <c r="M122" s="245">
        <f>AVERAGE(K122,O122)</f>
        <v>7.8000000000000007</v>
      </c>
      <c r="N122" s="245">
        <f>AVERAGE(M122,O122)</f>
        <v>7.7900000000000009</v>
      </c>
      <c r="O122" s="277">
        <v>7.78</v>
      </c>
      <c r="P122" s="245">
        <f>2*O122-N122</f>
        <v>7.77</v>
      </c>
      <c r="Q122" s="245">
        <f>AVERAGE(P122,R122)</f>
        <v>7.7750000000000004</v>
      </c>
      <c r="R122" s="245">
        <f>AVERAGE(O122,U122)</f>
        <v>7.78</v>
      </c>
      <c r="S122" s="245">
        <f>2*R122-Q122</f>
        <v>7.7850000000000001</v>
      </c>
      <c r="T122" s="245">
        <f>AVERAGE(S122,U122)</f>
        <v>7.7825000000000006</v>
      </c>
      <c r="U122" s="277">
        <v>7.78</v>
      </c>
      <c r="V122" s="245">
        <f>2*U122-T122</f>
        <v>7.7774999999999999</v>
      </c>
      <c r="W122" s="245">
        <f>2*V122-U122</f>
        <v>7.7749999999999995</v>
      </c>
      <c r="X122" s="245">
        <f>2*W122-V122</f>
        <v>7.7724999999999991</v>
      </c>
      <c r="Y122" s="245">
        <f>AVERAGE(X122,Z122)</f>
        <v>7.8187499999999996</v>
      </c>
      <c r="Z122" s="245">
        <f>AVERAGE(U122,AE122)</f>
        <v>7.8650000000000002</v>
      </c>
      <c r="AA122" s="245">
        <f>2*Z122-Y122</f>
        <v>7.9112500000000008</v>
      </c>
      <c r="AB122" s="245">
        <f>AVERAGE(AA122,AC122)</f>
        <v>7.9209375000000009</v>
      </c>
      <c r="AC122" s="245">
        <f>AVERAGE(AA122,AE122)</f>
        <v>7.9306250000000009</v>
      </c>
      <c r="AD122" s="245">
        <f>AVERAGE(AC122,AE122)</f>
        <v>7.940312500000001</v>
      </c>
      <c r="AE122" s="277">
        <v>7.95</v>
      </c>
      <c r="AF122" s="245">
        <f>2*AE122-AD122</f>
        <v>7.9596874999999994</v>
      </c>
      <c r="AG122" s="245">
        <f>AVERAGE(AF122,AH122)</f>
        <v>7.9897656249999995</v>
      </c>
      <c r="AH122" s="245">
        <f>AVERAGE(AF122,AJ122)</f>
        <v>8.0198437499999997</v>
      </c>
      <c r="AI122" s="245">
        <f>AVERAGE(AH122,AJ122)</f>
        <v>8.049921874999999</v>
      </c>
      <c r="AJ122" s="245">
        <f>AVERAGE(AE122,AO122)</f>
        <v>8.08</v>
      </c>
      <c r="AK122" s="245">
        <f>2*AJ122-AI122</f>
        <v>8.1100781250000011</v>
      </c>
      <c r="AL122" s="245">
        <f>AVERAGE(AK122,AM122)</f>
        <v>8.1350585937500011</v>
      </c>
      <c r="AM122" s="245">
        <f>AVERAGE(AK122,AO122)</f>
        <v>8.160039062500001</v>
      </c>
      <c r="AN122" s="245">
        <f>AVERAGE(AM122,AO122)</f>
        <v>8.1850195312500009</v>
      </c>
      <c r="AO122" s="277">
        <v>8.2100000000000009</v>
      </c>
      <c r="AP122" s="277">
        <v>8.8000000000000007</v>
      </c>
    </row>
    <row r="123" spans="1:42" x14ac:dyDescent="0.2">
      <c r="A123" s="253">
        <v>42958</v>
      </c>
      <c r="B123" s="277">
        <v>7.88</v>
      </c>
      <c r="C123" s="277">
        <v>7.88</v>
      </c>
      <c r="D123" s="277">
        <f>AVERAGE(C123,E123)</f>
        <v>7.8949999999999996</v>
      </c>
      <c r="E123" s="277">
        <v>7.91</v>
      </c>
      <c r="F123" s="277">
        <f>AVERAGE(G123,E123)</f>
        <v>7.915</v>
      </c>
      <c r="G123" s="277">
        <v>7.92</v>
      </c>
      <c r="H123" s="277">
        <f>AVERAGE(I123,G123)</f>
        <v>7.9450000000000003</v>
      </c>
      <c r="I123" s="277">
        <v>7.97</v>
      </c>
      <c r="J123" s="277">
        <f>AVERAGE(I123,K123)</f>
        <v>7.915</v>
      </c>
      <c r="K123" s="277">
        <v>7.86</v>
      </c>
      <c r="L123" s="245">
        <f>AVERAGE(K123,M123)</f>
        <v>7.8450000000000006</v>
      </c>
      <c r="M123" s="245">
        <f>AVERAGE(K123,O123)</f>
        <v>7.83</v>
      </c>
      <c r="N123" s="245">
        <f>AVERAGE(M123,O123)</f>
        <v>7.8149999999999995</v>
      </c>
      <c r="O123" s="277">
        <v>7.8</v>
      </c>
      <c r="P123" s="245">
        <f>2*O123-N123</f>
        <v>7.7850000000000001</v>
      </c>
      <c r="Q123" s="245">
        <f>AVERAGE(P123,R123)</f>
        <v>7.7925000000000004</v>
      </c>
      <c r="R123" s="245">
        <f>AVERAGE(O123,U123)</f>
        <v>7.8</v>
      </c>
      <c r="S123" s="245">
        <f>2*R123-Q123</f>
        <v>7.8074999999999992</v>
      </c>
      <c r="T123" s="245">
        <f>AVERAGE(S123,U123)</f>
        <v>7.8037499999999991</v>
      </c>
      <c r="U123" s="277">
        <v>7.8</v>
      </c>
      <c r="V123" s="245">
        <f>2*U123-T123</f>
        <v>7.7962500000000006</v>
      </c>
      <c r="W123" s="245">
        <f>2*V123-U123</f>
        <v>7.7925000000000013</v>
      </c>
      <c r="X123" s="245">
        <f>2*W123-V123</f>
        <v>7.7887500000000021</v>
      </c>
      <c r="Y123" s="245">
        <f>AVERAGE(X123,Z123)</f>
        <v>7.8368750000000009</v>
      </c>
      <c r="Z123" s="245">
        <f>AVERAGE(U123,AE123)</f>
        <v>7.8849999999999998</v>
      </c>
      <c r="AA123" s="245">
        <f>2*Z123-Y123</f>
        <v>7.9331249999999986</v>
      </c>
      <c r="AB123" s="245">
        <f>AVERAGE(AA123,AC123)</f>
        <v>7.9423437499999991</v>
      </c>
      <c r="AC123" s="245">
        <f>AVERAGE(AA123,AE123)</f>
        <v>7.9515624999999996</v>
      </c>
      <c r="AD123" s="245">
        <f>AVERAGE(AC123,AE123)</f>
        <v>7.9607812500000001</v>
      </c>
      <c r="AE123" s="277">
        <v>7.97</v>
      </c>
      <c r="AF123" s="245">
        <f>2*AE123-AD123</f>
        <v>7.9792187499999994</v>
      </c>
      <c r="AG123" s="245">
        <f>AVERAGE(AF123,AH123)</f>
        <v>8.0081640625000006</v>
      </c>
      <c r="AH123" s="245">
        <f>AVERAGE(AF123,AJ123)</f>
        <v>8.037109375</v>
      </c>
      <c r="AI123" s="245">
        <f>AVERAGE(AH123,AJ123)</f>
        <v>8.0660546874999994</v>
      </c>
      <c r="AJ123" s="245">
        <f>AVERAGE(AE123,AO123)</f>
        <v>8.0950000000000006</v>
      </c>
      <c r="AK123" s="245">
        <f>2*AJ123-AI123</f>
        <v>8.1239453125000018</v>
      </c>
      <c r="AL123" s="245">
        <f>AVERAGE(AK123,AM123)</f>
        <v>8.147958984375002</v>
      </c>
      <c r="AM123" s="245">
        <f>AVERAGE(AK123,AO123)</f>
        <v>8.1719726562500021</v>
      </c>
      <c r="AN123" s="245">
        <f>AVERAGE(AM123,AO123)</f>
        <v>8.1959863281250023</v>
      </c>
      <c r="AO123" s="277">
        <v>8.2200000000000006</v>
      </c>
      <c r="AP123" s="277">
        <v>8.7799999999999994</v>
      </c>
    </row>
    <row r="124" spans="1:42" x14ac:dyDescent="0.2">
      <c r="A124" s="253">
        <v>42957</v>
      </c>
      <c r="B124" s="277">
        <v>7.93</v>
      </c>
      <c r="C124" s="277">
        <v>7.92</v>
      </c>
      <c r="D124" s="277">
        <f>AVERAGE(C124,E124)</f>
        <v>7.93</v>
      </c>
      <c r="E124" s="277">
        <v>7.94</v>
      </c>
      <c r="F124" s="277">
        <f>AVERAGE(G124,E124)</f>
        <v>7.94</v>
      </c>
      <c r="G124" s="277">
        <v>7.94</v>
      </c>
      <c r="H124" s="277">
        <f>AVERAGE(I124,G124)</f>
        <v>7.95</v>
      </c>
      <c r="I124" s="277">
        <v>7.96</v>
      </c>
      <c r="J124" s="277">
        <f>AVERAGE(I124,K124)</f>
        <v>7.915</v>
      </c>
      <c r="K124" s="277">
        <v>7.87</v>
      </c>
      <c r="L124" s="245">
        <f>AVERAGE(K124,M124)</f>
        <v>7.8550000000000004</v>
      </c>
      <c r="M124" s="245">
        <f>AVERAGE(K124,O124)</f>
        <v>7.84</v>
      </c>
      <c r="N124" s="245">
        <f>AVERAGE(M124,O124)</f>
        <v>7.8249999999999993</v>
      </c>
      <c r="O124" s="277">
        <v>7.81</v>
      </c>
      <c r="P124" s="245">
        <f>2*O124-N124</f>
        <v>7.7949999999999999</v>
      </c>
      <c r="Q124" s="245">
        <f>AVERAGE(P124,R124)</f>
        <v>7.8</v>
      </c>
      <c r="R124" s="245">
        <f>AVERAGE(O124,U124)</f>
        <v>7.8049999999999997</v>
      </c>
      <c r="S124" s="245">
        <f>2*R124-Q124</f>
        <v>7.81</v>
      </c>
      <c r="T124" s="245">
        <f>AVERAGE(S124,U124)</f>
        <v>7.8049999999999997</v>
      </c>
      <c r="U124" s="277">
        <v>7.8</v>
      </c>
      <c r="V124" s="245">
        <f>2*U124-T124</f>
        <v>7.7949999999999999</v>
      </c>
      <c r="W124" s="245">
        <f>2*V124-U124</f>
        <v>7.79</v>
      </c>
      <c r="X124" s="245">
        <f>2*W124-V124</f>
        <v>7.7850000000000001</v>
      </c>
      <c r="Y124" s="245">
        <f>AVERAGE(X124,Z124)</f>
        <v>7.8324999999999996</v>
      </c>
      <c r="Z124" s="245">
        <f>AVERAGE(U124,AE124)</f>
        <v>7.88</v>
      </c>
      <c r="AA124" s="245">
        <f>2*Z124-Y124</f>
        <v>7.9275000000000002</v>
      </c>
      <c r="AB124" s="245">
        <f>AVERAGE(AA124,AC124)</f>
        <v>7.9356249999999999</v>
      </c>
      <c r="AC124" s="245">
        <f>AVERAGE(AA124,AE124)</f>
        <v>7.9437499999999996</v>
      </c>
      <c r="AD124" s="245">
        <f>AVERAGE(AC124,AE124)</f>
        <v>7.9518749999999994</v>
      </c>
      <c r="AE124" s="277">
        <v>7.96</v>
      </c>
      <c r="AF124" s="245">
        <f>2*AE124-AD124</f>
        <v>7.9681250000000006</v>
      </c>
      <c r="AG124" s="245">
        <f>AVERAGE(AF124,AH124)</f>
        <v>7.9985937500000004</v>
      </c>
      <c r="AH124" s="245">
        <f>AVERAGE(AF124,AJ124)</f>
        <v>8.0290625000000002</v>
      </c>
      <c r="AI124" s="245">
        <f>AVERAGE(AH124,AJ124)</f>
        <v>8.0595312499999991</v>
      </c>
      <c r="AJ124" s="245">
        <f>AVERAGE(AE124,AO124)</f>
        <v>8.09</v>
      </c>
      <c r="AK124" s="245">
        <f>2*AJ124-AI124</f>
        <v>8.1204687500000006</v>
      </c>
      <c r="AL124" s="245">
        <f>AVERAGE(AK124,AM124)</f>
        <v>8.1453515625000001</v>
      </c>
      <c r="AM124" s="245">
        <f>AVERAGE(AK124,AO124)</f>
        <v>8.1702343749999997</v>
      </c>
      <c r="AN124" s="245">
        <f>AVERAGE(AM124,AO124)</f>
        <v>8.1951171874999993</v>
      </c>
      <c r="AO124" s="277">
        <v>8.2200000000000006</v>
      </c>
      <c r="AP124" s="277">
        <v>8.7899999999999991</v>
      </c>
    </row>
    <row r="125" spans="1:42" x14ac:dyDescent="0.2">
      <c r="A125" s="253">
        <v>42956</v>
      </c>
      <c r="B125" s="277">
        <v>7.96</v>
      </c>
      <c r="C125" s="277">
        <v>7.95</v>
      </c>
      <c r="D125" s="277">
        <f>AVERAGE(C125,E125)</f>
        <v>7.9550000000000001</v>
      </c>
      <c r="E125" s="277">
        <v>7.96</v>
      </c>
      <c r="F125" s="277">
        <f>AVERAGE(G125,E125)</f>
        <v>7.96</v>
      </c>
      <c r="G125" s="277">
        <v>7.96</v>
      </c>
      <c r="H125" s="277">
        <f>AVERAGE(I125,G125)</f>
        <v>7.98</v>
      </c>
      <c r="I125" s="277">
        <v>8</v>
      </c>
      <c r="J125" s="277">
        <f>AVERAGE(I125,K125)</f>
        <v>7.9450000000000003</v>
      </c>
      <c r="K125" s="277">
        <v>7.89</v>
      </c>
      <c r="L125" s="245">
        <f>AVERAGE(K125,M125)</f>
        <v>7.8725000000000005</v>
      </c>
      <c r="M125" s="245">
        <f>AVERAGE(K125,O125)</f>
        <v>7.8550000000000004</v>
      </c>
      <c r="N125" s="245">
        <f>AVERAGE(M125,O125)</f>
        <v>7.8375000000000004</v>
      </c>
      <c r="O125" s="277">
        <v>7.82</v>
      </c>
      <c r="P125" s="245">
        <f>2*O125-N125</f>
        <v>7.8025000000000002</v>
      </c>
      <c r="Q125" s="245">
        <f>AVERAGE(P125,R125)</f>
        <v>7.8112500000000002</v>
      </c>
      <c r="R125" s="245">
        <f>AVERAGE(O125,U125)</f>
        <v>7.82</v>
      </c>
      <c r="S125" s="245">
        <f>2*R125-Q125</f>
        <v>7.8287500000000003</v>
      </c>
      <c r="T125" s="245">
        <f>AVERAGE(S125,U125)</f>
        <v>7.8243749999999999</v>
      </c>
      <c r="U125" s="277">
        <v>7.82</v>
      </c>
      <c r="V125" s="245">
        <f>2*U125-T125</f>
        <v>7.8156250000000007</v>
      </c>
      <c r="W125" s="245">
        <f>2*V125-U125</f>
        <v>7.8112500000000011</v>
      </c>
      <c r="X125" s="245">
        <f>2*W125-V125</f>
        <v>7.8068750000000016</v>
      </c>
      <c r="Y125" s="245">
        <f>AVERAGE(X125,Z125)</f>
        <v>7.8584375000000009</v>
      </c>
      <c r="Z125" s="245">
        <f>AVERAGE(U125,AE125)</f>
        <v>7.91</v>
      </c>
      <c r="AA125" s="245">
        <f>2*Z125-Y125</f>
        <v>7.9615624999999994</v>
      </c>
      <c r="AB125" s="245">
        <f>AVERAGE(AA125,AC125)</f>
        <v>7.9711718749999996</v>
      </c>
      <c r="AC125" s="245">
        <f>AVERAGE(AA125,AE125)</f>
        <v>7.9807812499999997</v>
      </c>
      <c r="AD125" s="245">
        <f>AVERAGE(AC125,AE125)</f>
        <v>7.9903906249999999</v>
      </c>
      <c r="AE125" s="277">
        <v>8</v>
      </c>
      <c r="AF125" s="245">
        <f>2*AE125-AD125</f>
        <v>8.0096093750000001</v>
      </c>
      <c r="AG125" s="245">
        <f>AVERAGE(AF125,AH125)</f>
        <v>8.0409570312500005</v>
      </c>
      <c r="AH125" s="245">
        <f>AVERAGE(AF125,AJ125)</f>
        <v>8.0723046875000009</v>
      </c>
      <c r="AI125" s="245">
        <f>AVERAGE(AH125,AJ125)</f>
        <v>8.1036523437499994</v>
      </c>
      <c r="AJ125" s="245">
        <f>AVERAGE(AE125,AO125)</f>
        <v>8.1349999999999998</v>
      </c>
      <c r="AK125" s="245">
        <f>2*AJ125-AI125</f>
        <v>8.1663476562500001</v>
      </c>
      <c r="AL125" s="245">
        <f>AVERAGE(AK125,AM125)</f>
        <v>8.1922607421875</v>
      </c>
      <c r="AM125" s="245">
        <f>AVERAGE(AK125,AO125)</f>
        <v>8.2181738281249999</v>
      </c>
      <c r="AN125" s="245">
        <f>AVERAGE(AM125,AO125)</f>
        <v>8.2440869140624997</v>
      </c>
      <c r="AO125" s="277">
        <v>8.27</v>
      </c>
      <c r="AP125" s="277">
        <v>8.84</v>
      </c>
    </row>
    <row r="126" spans="1:42" x14ac:dyDescent="0.2">
      <c r="A126" s="253">
        <v>42955</v>
      </c>
      <c r="B126" s="277">
        <v>7.98</v>
      </c>
      <c r="C126" s="277">
        <v>7.97</v>
      </c>
      <c r="D126" s="277">
        <f>AVERAGE(C126,E126)</f>
        <v>7.9749999999999996</v>
      </c>
      <c r="E126" s="277">
        <v>7.98</v>
      </c>
      <c r="F126" s="277">
        <f>AVERAGE(G126,E126)</f>
        <v>7.9700000000000006</v>
      </c>
      <c r="G126" s="277">
        <v>7.96</v>
      </c>
      <c r="H126" s="277">
        <f>AVERAGE(I126,G126)</f>
        <v>7.96</v>
      </c>
      <c r="I126" s="277">
        <v>7.96</v>
      </c>
      <c r="J126" s="277">
        <f>AVERAGE(I126,K126)</f>
        <v>7.915</v>
      </c>
      <c r="K126" s="277">
        <v>7.87</v>
      </c>
      <c r="L126" s="245">
        <f>AVERAGE(K126,M126)</f>
        <v>7.85</v>
      </c>
      <c r="M126" s="245">
        <f>AVERAGE(K126,O126)</f>
        <v>7.83</v>
      </c>
      <c r="N126" s="245">
        <f>AVERAGE(M126,O126)</f>
        <v>7.8100000000000005</v>
      </c>
      <c r="O126" s="277">
        <v>7.79</v>
      </c>
      <c r="P126" s="245">
        <f>2*O126-N126</f>
        <v>7.77</v>
      </c>
      <c r="Q126" s="245">
        <f>AVERAGE(P126,R126)</f>
        <v>7.7774999999999999</v>
      </c>
      <c r="R126" s="245">
        <f>AVERAGE(O126,U126)</f>
        <v>7.7850000000000001</v>
      </c>
      <c r="S126" s="245">
        <f>2*R126-Q126</f>
        <v>7.7925000000000004</v>
      </c>
      <c r="T126" s="245">
        <f>AVERAGE(S126,U126)</f>
        <v>7.7862500000000008</v>
      </c>
      <c r="U126" s="277">
        <v>7.78</v>
      </c>
      <c r="V126" s="245">
        <f>2*U126-T126</f>
        <v>7.7737499999999997</v>
      </c>
      <c r="W126" s="245">
        <f>2*V126-U126</f>
        <v>7.7674999999999992</v>
      </c>
      <c r="X126" s="245">
        <f>2*W126-V126</f>
        <v>7.7612499999999986</v>
      </c>
      <c r="Y126" s="245">
        <f>AVERAGE(X126,Z126)</f>
        <v>7.8156249999999989</v>
      </c>
      <c r="Z126" s="245">
        <f>AVERAGE(U126,AE126)</f>
        <v>7.87</v>
      </c>
      <c r="AA126" s="245">
        <f>2*Z126-Y126</f>
        <v>7.9243750000000013</v>
      </c>
      <c r="AB126" s="245">
        <f>AVERAGE(AA126,AC126)</f>
        <v>7.9332812500000012</v>
      </c>
      <c r="AC126" s="245">
        <f>AVERAGE(AA126,AE126)</f>
        <v>7.9421875000000011</v>
      </c>
      <c r="AD126" s="245">
        <f>AVERAGE(AC126,AE126)</f>
        <v>7.9510937500000001</v>
      </c>
      <c r="AE126" s="277">
        <v>7.96</v>
      </c>
      <c r="AF126" s="245">
        <f>2*AE126-AD126</f>
        <v>7.9689062499999999</v>
      </c>
      <c r="AG126" s="245">
        <f>AVERAGE(AF126,AH126)</f>
        <v>8.0004296875000005</v>
      </c>
      <c r="AH126" s="245">
        <f>AVERAGE(AF126,AJ126)</f>
        <v>8.0319531250000011</v>
      </c>
      <c r="AI126" s="245">
        <f>AVERAGE(AH126,AJ126)</f>
        <v>8.0634765625</v>
      </c>
      <c r="AJ126" s="245">
        <f>AVERAGE(AE126,AO126)</f>
        <v>8.0950000000000006</v>
      </c>
      <c r="AK126" s="245">
        <f>2*AJ126-AI126</f>
        <v>8.1265234375000013</v>
      </c>
      <c r="AL126" s="245">
        <f>AVERAGE(AK126,AM126)</f>
        <v>8.1523925781250011</v>
      </c>
      <c r="AM126" s="245">
        <f>AVERAGE(AK126,AO126)</f>
        <v>8.1782617187500009</v>
      </c>
      <c r="AN126" s="245">
        <f>AVERAGE(AM126,AO126)</f>
        <v>8.2041308593750006</v>
      </c>
      <c r="AO126" s="277">
        <v>8.23</v>
      </c>
      <c r="AP126" s="277">
        <v>8.8000000000000007</v>
      </c>
    </row>
    <row r="127" spans="1:42" x14ac:dyDescent="0.2">
      <c r="A127" s="253">
        <v>42954</v>
      </c>
      <c r="B127" s="277">
        <v>7.95</v>
      </c>
      <c r="C127" s="277">
        <v>7.94</v>
      </c>
      <c r="D127" s="277">
        <f>AVERAGE(C127,E127)</f>
        <v>7.9450000000000003</v>
      </c>
      <c r="E127" s="277">
        <v>7.95</v>
      </c>
      <c r="F127" s="277">
        <f>AVERAGE(G127,E127)</f>
        <v>7.9450000000000003</v>
      </c>
      <c r="G127" s="277">
        <v>7.94</v>
      </c>
      <c r="H127" s="277">
        <f>AVERAGE(I127,G127)</f>
        <v>7.9450000000000003</v>
      </c>
      <c r="I127" s="277">
        <v>7.95</v>
      </c>
      <c r="J127" s="277">
        <f>AVERAGE(I127,K127)</f>
        <v>7.9050000000000002</v>
      </c>
      <c r="K127" s="277">
        <v>7.86</v>
      </c>
      <c r="L127" s="245">
        <f>AVERAGE(K127,M127)</f>
        <v>7.84</v>
      </c>
      <c r="M127" s="245">
        <f>AVERAGE(K127,O127)</f>
        <v>7.82</v>
      </c>
      <c r="N127" s="245">
        <f>AVERAGE(M127,O127)</f>
        <v>7.8000000000000007</v>
      </c>
      <c r="O127" s="277">
        <v>7.78</v>
      </c>
      <c r="P127" s="245">
        <f>2*O127-N127</f>
        <v>7.76</v>
      </c>
      <c r="Q127" s="245">
        <f>AVERAGE(P127,R127)</f>
        <v>7.77</v>
      </c>
      <c r="R127" s="245">
        <f>AVERAGE(O127,U127)</f>
        <v>7.78</v>
      </c>
      <c r="S127" s="245">
        <f>2*R127-Q127</f>
        <v>7.7900000000000009</v>
      </c>
      <c r="T127" s="245">
        <f>AVERAGE(S127,U127)</f>
        <v>7.7850000000000001</v>
      </c>
      <c r="U127" s="277">
        <v>7.78</v>
      </c>
      <c r="V127" s="245">
        <f>2*U127-T127</f>
        <v>7.7750000000000004</v>
      </c>
      <c r="W127" s="245">
        <f>2*V127-U127</f>
        <v>7.7700000000000005</v>
      </c>
      <c r="X127" s="245">
        <f>2*W127-V127</f>
        <v>7.7650000000000006</v>
      </c>
      <c r="Y127" s="245">
        <f>AVERAGE(X127,Z127)</f>
        <v>7.8150000000000004</v>
      </c>
      <c r="Z127" s="245">
        <f>AVERAGE(U127,AE127)</f>
        <v>7.8650000000000002</v>
      </c>
      <c r="AA127" s="245">
        <f>2*Z127-Y127</f>
        <v>7.915</v>
      </c>
      <c r="AB127" s="245">
        <f>AVERAGE(AA127,AC127)</f>
        <v>7.9237500000000001</v>
      </c>
      <c r="AC127" s="245">
        <f>AVERAGE(AA127,AE127)</f>
        <v>7.9325000000000001</v>
      </c>
      <c r="AD127" s="245">
        <f>AVERAGE(AC127,AE127)</f>
        <v>7.9412500000000001</v>
      </c>
      <c r="AE127" s="277">
        <v>7.95</v>
      </c>
      <c r="AF127" s="245">
        <f>2*AE127-AD127</f>
        <v>7.9587500000000002</v>
      </c>
      <c r="AG127" s="245">
        <f>AVERAGE(AF127,AH127)</f>
        <v>7.9878124999999995</v>
      </c>
      <c r="AH127" s="245">
        <f>AVERAGE(AF127,AJ127)</f>
        <v>8.0168749999999989</v>
      </c>
      <c r="AI127" s="245">
        <f>AVERAGE(AH127,AJ127)</f>
        <v>8.0459374999999991</v>
      </c>
      <c r="AJ127" s="245">
        <f>AVERAGE(AE127,AO127)</f>
        <v>8.0749999999999993</v>
      </c>
      <c r="AK127" s="245">
        <f>2*AJ127-AI127</f>
        <v>8.1040624999999995</v>
      </c>
      <c r="AL127" s="245">
        <f>AVERAGE(AK127,AM127)</f>
        <v>8.128046874999999</v>
      </c>
      <c r="AM127" s="245">
        <f>AVERAGE(AK127,AO127)</f>
        <v>8.1520312500000003</v>
      </c>
      <c r="AN127" s="245">
        <f>AVERAGE(AM127,AO127)</f>
        <v>8.1760156249999998</v>
      </c>
      <c r="AO127" s="277">
        <v>8.1999999999999993</v>
      </c>
      <c r="AP127" s="277">
        <v>8.75</v>
      </c>
    </row>
    <row r="128" spans="1:42" x14ac:dyDescent="0.2">
      <c r="A128" s="253">
        <v>42951</v>
      </c>
      <c r="B128" s="277">
        <v>7.97</v>
      </c>
      <c r="C128" s="277">
        <v>7.97</v>
      </c>
      <c r="D128" s="277">
        <f>AVERAGE(C128,E128)</f>
        <v>7.9749999999999996</v>
      </c>
      <c r="E128" s="277">
        <v>7.98</v>
      </c>
      <c r="F128" s="277">
        <f>AVERAGE(G128,E128)</f>
        <v>7.9700000000000006</v>
      </c>
      <c r="G128" s="277">
        <v>7.96</v>
      </c>
      <c r="H128" s="277">
        <f>AVERAGE(I128,G128)</f>
        <v>7.93</v>
      </c>
      <c r="I128" s="277">
        <v>7.9</v>
      </c>
      <c r="J128" s="277">
        <f>AVERAGE(I128,K128)</f>
        <v>7.8800000000000008</v>
      </c>
      <c r="K128" s="277">
        <v>7.86</v>
      </c>
      <c r="L128" s="245">
        <f>AVERAGE(K128,M128)</f>
        <v>7.8375000000000004</v>
      </c>
      <c r="M128" s="245">
        <f>AVERAGE(K128,O128)</f>
        <v>7.8149999999999995</v>
      </c>
      <c r="N128" s="245">
        <f>AVERAGE(M128,O128)</f>
        <v>7.7924999999999995</v>
      </c>
      <c r="O128" s="277">
        <v>7.77</v>
      </c>
      <c r="P128" s="245">
        <f>2*O128-N128</f>
        <v>7.7474999999999996</v>
      </c>
      <c r="Q128" s="245">
        <f>AVERAGE(P128,R128)</f>
        <v>7.7537500000000001</v>
      </c>
      <c r="R128" s="245">
        <f>AVERAGE(O128,U128)</f>
        <v>7.76</v>
      </c>
      <c r="S128" s="245">
        <f>2*R128-Q128</f>
        <v>7.7662499999999994</v>
      </c>
      <c r="T128" s="245">
        <f>AVERAGE(S128,U128)</f>
        <v>7.7581249999999997</v>
      </c>
      <c r="U128" s="277">
        <v>7.75</v>
      </c>
      <c r="V128" s="245">
        <f>2*U128-T128</f>
        <v>7.7418750000000003</v>
      </c>
      <c r="W128" s="245">
        <f>2*V128-U128</f>
        <v>7.7337500000000006</v>
      </c>
      <c r="X128" s="245">
        <f>2*W128-V128</f>
        <v>7.7256250000000009</v>
      </c>
      <c r="Y128" s="245">
        <f>AVERAGE(X128,Z128)</f>
        <v>7.7753125000000001</v>
      </c>
      <c r="Z128" s="245">
        <f>AVERAGE(U128,AE128)</f>
        <v>7.8250000000000002</v>
      </c>
      <c r="AA128" s="245">
        <f>2*Z128-Y128</f>
        <v>7.8746875000000003</v>
      </c>
      <c r="AB128" s="245">
        <f>AVERAGE(AA128,AC128)</f>
        <v>7.8810156249999999</v>
      </c>
      <c r="AC128" s="245">
        <f>AVERAGE(AA128,AE128)</f>
        <v>7.8873437500000003</v>
      </c>
      <c r="AD128" s="245">
        <f>AVERAGE(AC128,AE128)</f>
        <v>7.8936718750000008</v>
      </c>
      <c r="AE128" s="277">
        <v>7.9</v>
      </c>
      <c r="AF128" s="245">
        <f>2*AE128-AD128</f>
        <v>7.9063281249999999</v>
      </c>
      <c r="AG128" s="245">
        <f>AVERAGE(AF128,AH128)</f>
        <v>7.9347460937500003</v>
      </c>
      <c r="AH128" s="245">
        <f>AVERAGE(AF128,AJ128)</f>
        <v>7.9631640624999998</v>
      </c>
      <c r="AI128" s="245">
        <f>AVERAGE(AH128,AJ128)</f>
        <v>7.9915820312499992</v>
      </c>
      <c r="AJ128" s="245">
        <f>AVERAGE(AE128,AO128)</f>
        <v>8.02</v>
      </c>
      <c r="AK128" s="245">
        <f>2*AJ128-AI128</f>
        <v>8.0484179687499999</v>
      </c>
      <c r="AL128" s="245">
        <f>AVERAGE(AK128,AM128)</f>
        <v>8.0713134765625014</v>
      </c>
      <c r="AM128" s="245">
        <f>AVERAGE(AK128,AO128)</f>
        <v>8.0942089843750011</v>
      </c>
      <c r="AN128" s="245">
        <f>AVERAGE(AM128,AO128)</f>
        <v>8.1171044921875009</v>
      </c>
      <c r="AO128" s="277">
        <v>8.14</v>
      </c>
      <c r="AP128" s="277">
        <v>8.66</v>
      </c>
    </row>
    <row r="129" spans="1:42" x14ac:dyDescent="0.2">
      <c r="A129" s="253">
        <v>42950</v>
      </c>
      <c r="B129" s="277">
        <v>8.0299999999999994</v>
      </c>
      <c r="C129" s="277">
        <v>8.02</v>
      </c>
      <c r="D129" s="277">
        <f>AVERAGE(C129,E129)</f>
        <v>8.02</v>
      </c>
      <c r="E129" s="277">
        <v>8.02</v>
      </c>
      <c r="F129" s="277">
        <f>AVERAGE(G129,E129)</f>
        <v>8.0150000000000006</v>
      </c>
      <c r="G129" s="277">
        <v>8.01</v>
      </c>
      <c r="H129" s="277">
        <f>AVERAGE(I129,G129)</f>
        <v>7.9849999999999994</v>
      </c>
      <c r="I129" s="277">
        <v>7.96</v>
      </c>
      <c r="J129" s="277">
        <f>AVERAGE(I129,K129)</f>
        <v>7.9450000000000003</v>
      </c>
      <c r="K129" s="277">
        <v>7.93</v>
      </c>
      <c r="L129" s="245">
        <f>AVERAGE(K129,M129)</f>
        <v>7.9074999999999998</v>
      </c>
      <c r="M129" s="245">
        <f>AVERAGE(K129,O129)</f>
        <v>7.8849999999999998</v>
      </c>
      <c r="N129" s="245">
        <f>AVERAGE(M129,O129)</f>
        <v>7.8624999999999998</v>
      </c>
      <c r="O129" s="277">
        <v>7.84</v>
      </c>
      <c r="P129" s="245">
        <f>2*O129-N129</f>
        <v>7.8174999999999999</v>
      </c>
      <c r="Q129" s="245">
        <f>AVERAGE(P129,R129)</f>
        <v>7.8237500000000004</v>
      </c>
      <c r="R129" s="245">
        <f>AVERAGE(O129,U129)</f>
        <v>7.83</v>
      </c>
      <c r="S129" s="245">
        <f>2*R129-Q129</f>
        <v>7.8362499999999997</v>
      </c>
      <c r="T129" s="245">
        <f>AVERAGE(S129,U129)</f>
        <v>7.828125</v>
      </c>
      <c r="U129" s="277">
        <v>7.82</v>
      </c>
      <c r="V129" s="245">
        <f>2*U129-T129</f>
        <v>7.8118750000000006</v>
      </c>
      <c r="W129" s="245">
        <f>2*V129-U129</f>
        <v>7.8037500000000009</v>
      </c>
      <c r="X129" s="245">
        <f>2*W129-V129</f>
        <v>7.7956250000000011</v>
      </c>
      <c r="Y129" s="245">
        <f>AVERAGE(X129,Z129)</f>
        <v>7.8428125000000009</v>
      </c>
      <c r="Z129" s="245">
        <f>AVERAGE(U129,AE129)</f>
        <v>7.8900000000000006</v>
      </c>
      <c r="AA129" s="245">
        <f>2*Z129-Y129</f>
        <v>7.9371875000000003</v>
      </c>
      <c r="AB129" s="245">
        <f>AVERAGE(AA129,AC129)</f>
        <v>7.9428906250000004</v>
      </c>
      <c r="AC129" s="245">
        <f>AVERAGE(AA129,AE129)</f>
        <v>7.9485937500000006</v>
      </c>
      <c r="AD129" s="245">
        <f>AVERAGE(AC129,AE129)</f>
        <v>7.9542968750000007</v>
      </c>
      <c r="AE129" s="277">
        <v>7.96</v>
      </c>
      <c r="AF129" s="245">
        <f>2*AE129-AD129</f>
        <v>7.9657031249999992</v>
      </c>
      <c r="AG129" s="245">
        <f>AVERAGE(AF129,AH129)</f>
        <v>7.991777343749999</v>
      </c>
      <c r="AH129" s="245">
        <f>AVERAGE(AF129,AJ129)</f>
        <v>8.0178515624999989</v>
      </c>
      <c r="AI129" s="245">
        <f>AVERAGE(AH129,AJ129)</f>
        <v>8.0439257812499996</v>
      </c>
      <c r="AJ129" s="245">
        <f>AVERAGE(AE129,AO129)</f>
        <v>8.07</v>
      </c>
      <c r="AK129" s="245">
        <f>2*AJ129-AI129</f>
        <v>8.096074218750001</v>
      </c>
      <c r="AL129" s="245">
        <f>AVERAGE(AK129,AM129)</f>
        <v>8.1170556640625016</v>
      </c>
      <c r="AM129" s="245">
        <f>AVERAGE(AK129,AO129)</f>
        <v>8.1380371093750004</v>
      </c>
      <c r="AN129" s="245">
        <f>AVERAGE(AM129,AO129)</f>
        <v>8.1590185546874991</v>
      </c>
      <c r="AO129" s="277">
        <v>8.18</v>
      </c>
      <c r="AP129" s="277">
        <v>8.69</v>
      </c>
    </row>
    <row r="130" spans="1:42" x14ac:dyDescent="0.2">
      <c r="A130" s="253">
        <v>42949</v>
      </c>
      <c r="B130" s="277">
        <v>8.01</v>
      </c>
      <c r="C130" s="277">
        <v>8</v>
      </c>
      <c r="D130" s="277">
        <f>AVERAGE(C130,E130)</f>
        <v>8.01</v>
      </c>
      <c r="E130" s="277">
        <v>8.02</v>
      </c>
      <c r="F130" s="277">
        <f>AVERAGE(G130,E130)</f>
        <v>8.0249999999999986</v>
      </c>
      <c r="G130" s="277">
        <v>8.0299999999999994</v>
      </c>
      <c r="H130" s="277">
        <f>AVERAGE(I130,G130)</f>
        <v>8.0350000000000001</v>
      </c>
      <c r="I130" s="277">
        <v>8.0399999999999991</v>
      </c>
      <c r="J130" s="277">
        <f>AVERAGE(I130,K130)</f>
        <v>8.004999999999999</v>
      </c>
      <c r="K130" s="277">
        <v>7.97</v>
      </c>
      <c r="L130" s="245">
        <f>AVERAGE(K130,M130)</f>
        <v>7.9550000000000001</v>
      </c>
      <c r="M130" s="245">
        <f>AVERAGE(K130,O130)</f>
        <v>7.9399999999999995</v>
      </c>
      <c r="N130" s="245">
        <f>AVERAGE(M130,O130)</f>
        <v>7.9249999999999998</v>
      </c>
      <c r="O130" s="277">
        <v>7.91</v>
      </c>
      <c r="P130" s="245">
        <f>2*O130-N130</f>
        <v>7.8950000000000005</v>
      </c>
      <c r="Q130" s="245">
        <f>AVERAGE(P130,R130)</f>
        <v>7.8975000000000009</v>
      </c>
      <c r="R130" s="245">
        <f>AVERAGE(O130,U130)</f>
        <v>7.9</v>
      </c>
      <c r="S130" s="245">
        <f>2*R130-Q130</f>
        <v>7.9024999999999999</v>
      </c>
      <c r="T130" s="245">
        <f>AVERAGE(S130,U130)</f>
        <v>7.8962500000000002</v>
      </c>
      <c r="U130" s="277">
        <v>7.89</v>
      </c>
      <c r="V130" s="245">
        <f>2*U130-T130</f>
        <v>7.8837499999999991</v>
      </c>
      <c r="W130" s="245">
        <f>2*V130-U130</f>
        <v>7.8774999999999986</v>
      </c>
      <c r="X130" s="245">
        <f>2*W130-V130</f>
        <v>7.8712499999999981</v>
      </c>
      <c r="Y130" s="245">
        <f>AVERAGE(X130,Z130)</f>
        <v>7.918124999999999</v>
      </c>
      <c r="Z130" s="245">
        <f>AVERAGE(U130,AE130)</f>
        <v>7.9649999999999999</v>
      </c>
      <c r="AA130" s="245">
        <f>2*Z130-Y130</f>
        <v>8.0118749999999999</v>
      </c>
      <c r="AB130" s="245">
        <f>AVERAGE(AA130,AC130)</f>
        <v>8.0189062500000006</v>
      </c>
      <c r="AC130" s="245">
        <f>AVERAGE(AA130,AE130)</f>
        <v>8.0259374999999995</v>
      </c>
      <c r="AD130" s="245">
        <f>AVERAGE(AC130,AE130)</f>
        <v>8.0329687499999984</v>
      </c>
      <c r="AE130" s="277">
        <v>8.0399999999999991</v>
      </c>
      <c r="AF130" s="245">
        <f>2*AE130-AD130</f>
        <v>8.0470312499999999</v>
      </c>
      <c r="AG130" s="245">
        <f>AVERAGE(AF130,AH130)</f>
        <v>8.0740234374999993</v>
      </c>
      <c r="AH130" s="245">
        <f>AVERAGE(AF130,AJ130)</f>
        <v>8.1010156249999987</v>
      </c>
      <c r="AI130" s="245">
        <f>AVERAGE(AH130,AJ130)</f>
        <v>8.1280078124999982</v>
      </c>
      <c r="AJ130" s="245">
        <f>AVERAGE(AE130,AO130)</f>
        <v>8.1549999999999994</v>
      </c>
      <c r="AK130" s="245">
        <f>2*AJ130-AI130</f>
        <v>8.1819921875000006</v>
      </c>
      <c r="AL130" s="245">
        <f>AVERAGE(AK130,AM130)</f>
        <v>8.2039941406249994</v>
      </c>
      <c r="AM130" s="245">
        <f>AVERAGE(AK130,AO130)</f>
        <v>8.2259960937500001</v>
      </c>
      <c r="AN130" s="245">
        <f>AVERAGE(AM130,AO130)</f>
        <v>8.2479980468750007</v>
      </c>
      <c r="AO130" s="277">
        <v>8.27</v>
      </c>
      <c r="AP130" s="277">
        <v>8.7899999999999991</v>
      </c>
    </row>
    <row r="131" spans="1:42" x14ac:dyDescent="0.2">
      <c r="A131" s="253">
        <v>42948</v>
      </c>
      <c r="B131" s="277">
        <v>8.0399999999999991</v>
      </c>
      <c r="C131" s="277">
        <v>8.02</v>
      </c>
      <c r="D131" s="277">
        <f>AVERAGE(C131,E131)</f>
        <v>8.0249999999999986</v>
      </c>
      <c r="E131" s="277">
        <v>8.0299999999999994</v>
      </c>
      <c r="F131" s="277">
        <f>AVERAGE(G131,E131)</f>
        <v>8.0299999999999994</v>
      </c>
      <c r="G131" s="277">
        <v>8.0299999999999994</v>
      </c>
      <c r="H131" s="277">
        <f>AVERAGE(I131,G131)</f>
        <v>8.02</v>
      </c>
      <c r="I131" s="277">
        <v>8.01</v>
      </c>
      <c r="J131" s="277">
        <f>AVERAGE(I131,K131)</f>
        <v>7.99</v>
      </c>
      <c r="K131" s="277">
        <v>7.97</v>
      </c>
      <c r="L131" s="245">
        <f>AVERAGE(K131,M131)</f>
        <v>7.9525000000000006</v>
      </c>
      <c r="M131" s="245">
        <f>AVERAGE(K131,O131)</f>
        <v>7.9350000000000005</v>
      </c>
      <c r="N131" s="245">
        <f>AVERAGE(M131,O131)</f>
        <v>7.9175000000000004</v>
      </c>
      <c r="O131" s="277">
        <v>7.9</v>
      </c>
      <c r="P131" s="245">
        <f>2*O131-N131</f>
        <v>7.8825000000000003</v>
      </c>
      <c r="Q131" s="245">
        <f>AVERAGE(P131,R131)</f>
        <v>7.8862500000000004</v>
      </c>
      <c r="R131" s="245">
        <f>AVERAGE(O131,U131)</f>
        <v>7.8900000000000006</v>
      </c>
      <c r="S131" s="245">
        <f>2*R131-Q131</f>
        <v>7.8937500000000007</v>
      </c>
      <c r="T131" s="245">
        <f>AVERAGE(S131,U131)</f>
        <v>7.8868749999999999</v>
      </c>
      <c r="U131" s="277">
        <v>7.88</v>
      </c>
      <c r="V131" s="245">
        <f>2*U131-T131</f>
        <v>7.8731249999999999</v>
      </c>
      <c r="W131" s="245">
        <f>2*V131-U131</f>
        <v>7.86625</v>
      </c>
      <c r="X131" s="245">
        <f>2*W131-V131</f>
        <v>7.859375</v>
      </c>
      <c r="Y131" s="245">
        <f>AVERAGE(X131,Z131)</f>
        <v>7.9021875000000001</v>
      </c>
      <c r="Z131" s="245">
        <f>AVERAGE(U131,AE131)</f>
        <v>7.9450000000000003</v>
      </c>
      <c r="AA131" s="245">
        <f>2*Z131-Y131</f>
        <v>7.9878125000000004</v>
      </c>
      <c r="AB131" s="245">
        <f>AVERAGE(AA131,AC131)</f>
        <v>7.9933593750000007</v>
      </c>
      <c r="AC131" s="245">
        <f>AVERAGE(AA131,AE131)</f>
        <v>7.9989062500000001</v>
      </c>
      <c r="AD131" s="245">
        <f>AVERAGE(AC131,AE131)</f>
        <v>8.0044531249999995</v>
      </c>
      <c r="AE131" s="277">
        <v>8.01</v>
      </c>
      <c r="AF131" s="245">
        <f>2*AE131-AD131</f>
        <v>8.0155468750000001</v>
      </c>
      <c r="AG131" s="245">
        <f>AVERAGE(AF131,AH131)</f>
        <v>8.0429101562499987</v>
      </c>
      <c r="AH131" s="245">
        <f>AVERAGE(AF131,AJ131)</f>
        <v>8.0702734374999991</v>
      </c>
      <c r="AI131" s="245">
        <f>AVERAGE(AH131,AJ131)</f>
        <v>8.0976367187499996</v>
      </c>
      <c r="AJ131" s="245">
        <f>AVERAGE(AE131,AO131)</f>
        <v>8.125</v>
      </c>
      <c r="AK131" s="245">
        <f>2*AJ131-AI131</f>
        <v>8.1523632812500004</v>
      </c>
      <c r="AL131" s="245">
        <f>AVERAGE(AK131,AM131)</f>
        <v>8.1742724609374999</v>
      </c>
      <c r="AM131" s="245">
        <f>AVERAGE(AK131,AO131)</f>
        <v>8.1961816406249994</v>
      </c>
      <c r="AN131" s="245">
        <f>AVERAGE(AM131,AO131)</f>
        <v>8.2180908203125007</v>
      </c>
      <c r="AO131" s="277">
        <v>8.24</v>
      </c>
      <c r="AP131" s="277">
        <v>8.7799999999999994</v>
      </c>
    </row>
    <row r="132" spans="1:42" x14ac:dyDescent="0.2">
      <c r="A132" s="253">
        <v>42947</v>
      </c>
      <c r="B132" s="277">
        <v>8.0500000000000007</v>
      </c>
      <c r="C132" s="277">
        <v>8.0399999999999991</v>
      </c>
      <c r="D132" s="277">
        <f>AVERAGE(C132,E132)</f>
        <v>8.0399999999999991</v>
      </c>
      <c r="E132" s="277">
        <v>8.0399999999999991</v>
      </c>
      <c r="F132" s="277">
        <f>AVERAGE(G132,E132)</f>
        <v>8.0350000000000001</v>
      </c>
      <c r="G132" s="277">
        <v>8.0299999999999994</v>
      </c>
      <c r="H132" s="277">
        <f>AVERAGE(I132,G132)</f>
        <v>8.01</v>
      </c>
      <c r="I132" s="277">
        <v>7.99</v>
      </c>
      <c r="J132" s="277">
        <f>AVERAGE(I132,K132)</f>
        <v>7.9700000000000006</v>
      </c>
      <c r="K132" s="277">
        <v>7.95</v>
      </c>
      <c r="L132" s="245">
        <f>AVERAGE(K132,M132)</f>
        <v>7.9325000000000001</v>
      </c>
      <c r="M132" s="245">
        <f>AVERAGE(K132,O132)</f>
        <v>7.915</v>
      </c>
      <c r="N132" s="245">
        <f>AVERAGE(M132,O132)</f>
        <v>7.8975</v>
      </c>
      <c r="O132" s="277">
        <v>7.88</v>
      </c>
      <c r="P132" s="245">
        <f>2*O132-N132</f>
        <v>7.8624999999999998</v>
      </c>
      <c r="Q132" s="245">
        <f>AVERAGE(P132,R132)</f>
        <v>7.8637499999999996</v>
      </c>
      <c r="R132" s="245">
        <f>AVERAGE(O132,U132)</f>
        <v>7.8650000000000002</v>
      </c>
      <c r="S132" s="245">
        <f>2*R132-Q132</f>
        <v>7.8662500000000009</v>
      </c>
      <c r="T132" s="245">
        <f>AVERAGE(S132,U132)</f>
        <v>7.8581250000000002</v>
      </c>
      <c r="U132" s="277">
        <v>7.85</v>
      </c>
      <c r="V132" s="245">
        <f>2*U132-T132</f>
        <v>7.841874999999999</v>
      </c>
      <c r="W132" s="245">
        <f>2*V132-U132</f>
        <v>7.8337499999999984</v>
      </c>
      <c r="X132" s="245">
        <f>2*W132-V132</f>
        <v>7.8256249999999978</v>
      </c>
      <c r="Y132" s="245">
        <f>AVERAGE(X132,Z132)</f>
        <v>7.8728124999999984</v>
      </c>
      <c r="Z132" s="245">
        <f>AVERAGE(U132,AE132)</f>
        <v>7.92</v>
      </c>
      <c r="AA132" s="245">
        <f>2*Z132-Y132</f>
        <v>7.9671875000000014</v>
      </c>
      <c r="AB132" s="245">
        <f>AVERAGE(AA132,AC132)</f>
        <v>7.9728906250000016</v>
      </c>
      <c r="AC132" s="245">
        <f>AVERAGE(AA132,AE132)</f>
        <v>7.9785937500000008</v>
      </c>
      <c r="AD132" s="245">
        <f>AVERAGE(AC132,AE132)</f>
        <v>7.9842968750000001</v>
      </c>
      <c r="AE132" s="277">
        <v>7.99</v>
      </c>
      <c r="AF132" s="245">
        <f>2*AE132-AD132</f>
        <v>7.9957031250000004</v>
      </c>
      <c r="AG132" s="245">
        <f>AVERAGE(AF132,AH132)</f>
        <v>8.0230273437500017</v>
      </c>
      <c r="AH132" s="245">
        <f>AVERAGE(AF132,AJ132)</f>
        <v>8.0503515625000013</v>
      </c>
      <c r="AI132" s="245">
        <f>AVERAGE(AH132,AJ132)</f>
        <v>8.0776757812500009</v>
      </c>
      <c r="AJ132" s="245">
        <f>AVERAGE(AE132,AO132)</f>
        <v>8.1050000000000004</v>
      </c>
      <c r="AK132" s="245">
        <f>2*AJ132-AI132</f>
        <v>8.13232421875</v>
      </c>
      <c r="AL132" s="245">
        <f>AVERAGE(AK132,AM132)</f>
        <v>8.1542431640624997</v>
      </c>
      <c r="AM132" s="245">
        <f>AVERAGE(AK132,AO132)</f>
        <v>8.1761621093749994</v>
      </c>
      <c r="AN132" s="245">
        <f>AVERAGE(AM132,AO132)</f>
        <v>8.1980810546874991</v>
      </c>
      <c r="AO132" s="277">
        <v>8.2200000000000006</v>
      </c>
      <c r="AP132" s="277">
        <v>8.77</v>
      </c>
    </row>
    <row r="133" spans="1:42" x14ac:dyDescent="0.2">
      <c r="A133" s="253">
        <v>42944</v>
      </c>
      <c r="B133" s="277">
        <v>8.0500000000000007</v>
      </c>
      <c r="C133" s="277">
        <v>8.0399999999999991</v>
      </c>
      <c r="D133" s="277">
        <f>AVERAGE(C133,E133)</f>
        <v>8.0399999999999991</v>
      </c>
      <c r="E133" s="277">
        <v>8.0399999999999991</v>
      </c>
      <c r="F133" s="277">
        <f>AVERAGE(G133,E133)</f>
        <v>8.0299999999999994</v>
      </c>
      <c r="G133" s="277">
        <v>8.02</v>
      </c>
      <c r="H133" s="277">
        <f>AVERAGE(I133,G133)</f>
        <v>8.004999999999999</v>
      </c>
      <c r="I133" s="277">
        <v>7.99</v>
      </c>
      <c r="J133" s="277">
        <f>AVERAGE(I133,K133)</f>
        <v>7.96</v>
      </c>
      <c r="K133" s="277">
        <v>7.93</v>
      </c>
      <c r="L133" s="245">
        <f>AVERAGE(K133,M133)</f>
        <v>7.91</v>
      </c>
      <c r="M133" s="245">
        <f>AVERAGE(K133,O133)</f>
        <v>7.89</v>
      </c>
      <c r="N133" s="245">
        <f>AVERAGE(M133,O133)</f>
        <v>7.8699999999999992</v>
      </c>
      <c r="O133" s="277">
        <v>7.85</v>
      </c>
      <c r="P133" s="245">
        <f>2*O133-N133</f>
        <v>7.83</v>
      </c>
      <c r="Q133" s="245">
        <f>AVERAGE(P133,R133)</f>
        <v>7.835</v>
      </c>
      <c r="R133" s="245">
        <f>AVERAGE(O133,U133)</f>
        <v>7.84</v>
      </c>
      <c r="S133" s="245">
        <f>2*R133-Q133</f>
        <v>7.8449999999999998</v>
      </c>
      <c r="T133" s="245">
        <f>AVERAGE(S133,U133)</f>
        <v>7.8375000000000004</v>
      </c>
      <c r="U133" s="277">
        <v>7.83</v>
      </c>
      <c r="V133" s="245">
        <f>2*U133-T133</f>
        <v>7.8224999999999998</v>
      </c>
      <c r="W133" s="245">
        <f>2*V133-U133</f>
        <v>7.8149999999999995</v>
      </c>
      <c r="X133" s="245">
        <f>2*W133-V133</f>
        <v>7.8074999999999992</v>
      </c>
      <c r="Y133" s="245">
        <f>AVERAGE(X133,Z133)</f>
        <v>7.8587499999999997</v>
      </c>
      <c r="Z133" s="245">
        <f>AVERAGE(U133,AE133)</f>
        <v>7.91</v>
      </c>
      <c r="AA133" s="245">
        <f>2*Z133-Y133</f>
        <v>7.9612500000000006</v>
      </c>
      <c r="AB133" s="245">
        <f>AVERAGE(AA133,AC133)</f>
        <v>7.9684375000000003</v>
      </c>
      <c r="AC133" s="245">
        <f>AVERAGE(AA133,AE133)</f>
        <v>7.9756250000000009</v>
      </c>
      <c r="AD133" s="245">
        <f>AVERAGE(AC133,AE133)</f>
        <v>7.9828125000000005</v>
      </c>
      <c r="AE133" s="277">
        <v>7.99</v>
      </c>
      <c r="AF133" s="245">
        <f>2*AE133-AD133</f>
        <v>7.9971874999999999</v>
      </c>
      <c r="AG133" s="245">
        <f>AVERAGE(AF133,AH133)</f>
        <v>8.0278906249999995</v>
      </c>
      <c r="AH133" s="245">
        <f>AVERAGE(AF133,AJ133)</f>
        <v>8.05859375</v>
      </c>
      <c r="AI133" s="245">
        <f>AVERAGE(AH133,AJ133)</f>
        <v>8.0892968750000005</v>
      </c>
      <c r="AJ133" s="245">
        <f>AVERAGE(AE133,AO133)</f>
        <v>8.120000000000001</v>
      </c>
      <c r="AK133" s="245">
        <f>2*AJ133-AI133</f>
        <v>8.1507031250000015</v>
      </c>
      <c r="AL133" s="245">
        <f>AVERAGE(AK133,AM133)</f>
        <v>8.1755273437500016</v>
      </c>
      <c r="AM133" s="245">
        <f>AVERAGE(AK133,AO133)</f>
        <v>8.2003515624999999</v>
      </c>
      <c r="AN133" s="245">
        <f>AVERAGE(AM133,AO133)</f>
        <v>8.2251757812499999</v>
      </c>
      <c r="AO133" s="277">
        <v>8.25</v>
      </c>
      <c r="AP133" s="277">
        <v>8.82</v>
      </c>
    </row>
    <row r="134" spans="1:42" x14ac:dyDescent="0.2">
      <c r="A134" s="253">
        <v>42943</v>
      </c>
      <c r="B134" s="277">
        <v>8.06</v>
      </c>
      <c r="C134" s="277">
        <v>8.0399999999999991</v>
      </c>
      <c r="D134" s="277">
        <f>AVERAGE(C134,E134)</f>
        <v>8.0299999999999994</v>
      </c>
      <c r="E134" s="277">
        <v>8.02</v>
      </c>
      <c r="F134" s="277">
        <f>AVERAGE(G134,E134)</f>
        <v>8.01</v>
      </c>
      <c r="G134" s="277">
        <v>8</v>
      </c>
      <c r="H134" s="277">
        <f>AVERAGE(I134,G134)</f>
        <v>8</v>
      </c>
      <c r="I134" s="277">
        <v>8</v>
      </c>
      <c r="J134" s="277">
        <f>AVERAGE(I134,K134)</f>
        <v>7.95</v>
      </c>
      <c r="K134" s="277">
        <v>7.9</v>
      </c>
      <c r="L134" s="245">
        <f>AVERAGE(K134,M134)</f>
        <v>7.8800000000000008</v>
      </c>
      <c r="M134" s="245">
        <f>AVERAGE(K134,O134)</f>
        <v>7.86</v>
      </c>
      <c r="N134" s="245">
        <f>AVERAGE(M134,O134)</f>
        <v>7.84</v>
      </c>
      <c r="O134" s="277">
        <v>7.82</v>
      </c>
      <c r="P134" s="245">
        <f>2*O134-N134</f>
        <v>7.8000000000000007</v>
      </c>
      <c r="Q134" s="245">
        <f>AVERAGE(P134,R134)</f>
        <v>7.8100000000000005</v>
      </c>
      <c r="R134" s="245">
        <f>AVERAGE(O134,U134)</f>
        <v>7.82</v>
      </c>
      <c r="S134" s="245">
        <f>2*R134-Q134</f>
        <v>7.83</v>
      </c>
      <c r="T134" s="245">
        <f>AVERAGE(S134,U134)</f>
        <v>7.8250000000000002</v>
      </c>
      <c r="U134" s="277">
        <v>7.82</v>
      </c>
      <c r="V134" s="245">
        <f>2*U134-T134</f>
        <v>7.8150000000000004</v>
      </c>
      <c r="W134" s="245">
        <f>2*V134-U134</f>
        <v>7.8100000000000005</v>
      </c>
      <c r="X134" s="245">
        <f>2*W134-V134</f>
        <v>7.8050000000000006</v>
      </c>
      <c r="Y134" s="245">
        <f>AVERAGE(X134,Z134)</f>
        <v>7.8574999999999999</v>
      </c>
      <c r="Z134" s="245">
        <f>AVERAGE(U134,AE134)</f>
        <v>7.91</v>
      </c>
      <c r="AA134" s="245">
        <f>2*Z134-Y134</f>
        <v>7.9625000000000004</v>
      </c>
      <c r="AB134" s="245">
        <f>AVERAGE(AA134,AC134)</f>
        <v>7.9718750000000007</v>
      </c>
      <c r="AC134" s="245">
        <f>AVERAGE(AA134,AE134)</f>
        <v>7.9812500000000002</v>
      </c>
      <c r="AD134" s="245">
        <f>AVERAGE(AC134,AE134)</f>
        <v>7.9906249999999996</v>
      </c>
      <c r="AE134" s="277">
        <v>8</v>
      </c>
      <c r="AF134" s="245">
        <f>2*AE134-AD134</f>
        <v>8.0093750000000004</v>
      </c>
      <c r="AG134" s="245">
        <f>AVERAGE(AF134,AH134)</f>
        <v>8.0407812500000002</v>
      </c>
      <c r="AH134" s="245">
        <f>AVERAGE(AF134,AJ134)</f>
        <v>8.0721875000000001</v>
      </c>
      <c r="AI134" s="245">
        <f>AVERAGE(AH134,AJ134)</f>
        <v>8.1035937499999999</v>
      </c>
      <c r="AJ134" s="245">
        <f>AVERAGE(AE134,AO134)</f>
        <v>8.1349999999999998</v>
      </c>
      <c r="AK134" s="245">
        <f>2*AJ134-AI134</f>
        <v>8.1664062499999996</v>
      </c>
      <c r="AL134" s="245">
        <f>AVERAGE(AK134,AM134)</f>
        <v>8.1923046874999983</v>
      </c>
      <c r="AM134" s="245">
        <f>AVERAGE(AK134,AO134)</f>
        <v>8.2182031249999987</v>
      </c>
      <c r="AN134" s="245">
        <f>AVERAGE(AM134,AO134)</f>
        <v>8.2441015624999991</v>
      </c>
      <c r="AO134" s="277">
        <v>8.27</v>
      </c>
      <c r="AP134" s="277">
        <v>8.84</v>
      </c>
    </row>
    <row r="135" spans="1:42" x14ac:dyDescent="0.2">
      <c r="A135" s="253">
        <v>42942</v>
      </c>
      <c r="B135" s="277">
        <v>8.01</v>
      </c>
      <c r="C135" s="277">
        <v>8.02</v>
      </c>
      <c r="D135" s="277">
        <f>AVERAGE(C135,E135)</f>
        <v>8.0449999999999999</v>
      </c>
      <c r="E135" s="277">
        <v>8.07</v>
      </c>
      <c r="F135" s="277">
        <f>AVERAGE(G135,E135)</f>
        <v>8.0650000000000013</v>
      </c>
      <c r="G135" s="277">
        <v>8.06</v>
      </c>
      <c r="H135" s="277">
        <f>AVERAGE(I135,G135)</f>
        <v>8.07</v>
      </c>
      <c r="I135" s="277">
        <v>8.08</v>
      </c>
      <c r="J135" s="277">
        <f>AVERAGE(I135,K135)</f>
        <v>8.0250000000000004</v>
      </c>
      <c r="K135" s="277">
        <v>7.97</v>
      </c>
      <c r="L135" s="245">
        <f>AVERAGE(K135,M135)</f>
        <v>7.9499999999999993</v>
      </c>
      <c r="M135" s="245">
        <f>AVERAGE(K135,O135)</f>
        <v>7.93</v>
      </c>
      <c r="N135" s="245">
        <f>AVERAGE(M135,O135)</f>
        <v>7.91</v>
      </c>
      <c r="O135" s="277">
        <v>7.89</v>
      </c>
      <c r="P135" s="245">
        <f>2*O135-N135</f>
        <v>7.8699999999999992</v>
      </c>
      <c r="Q135" s="245">
        <f>AVERAGE(P135,R135)</f>
        <v>7.8824999999999994</v>
      </c>
      <c r="R135" s="245">
        <f>AVERAGE(O135,U135)</f>
        <v>7.8949999999999996</v>
      </c>
      <c r="S135" s="245">
        <f>2*R135-Q135</f>
        <v>7.9074999999999998</v>
      </c>
      <c r="T135" s="245">
        <f>AVERAGE(S135,U135)</f>
        <v>7.9037500000000005</v>
      </c>
      <c r="U135" s="277">
        <v>7.9</v>
      </c>
      <c r="V135" s="245">
        <f>2*U135-T135</f>
        <v>7.8962500000000002</v>
      </c>
      <c r="W135" s="245">
        <f>2*V135-U135</f>
        <v>7.8925000000000001</v>
      </c>
      <c r="X135" s="245">
        <f>2*W135-V135</f>
        <v>7.8887499999999999</v>
      </c>
      <c r="Y135" s="245">
        <f>AVERAGE(X135,Z135)</f>
        <v>7.9393750000000001</v>
      </c>
      <c r="Z135" s="245">
        <f>AVERAGE(U135,AE135)</f>
        <v>7.99</v>
      </c>
      <c r="AA135" s="245">
        <f>2*Z135-Y135</f>
        <v>8.0406250000000004</v>
      </c>
      <c r="AB135" s="245">
        <f>AVERAGE(AA135,AC135)</f>
        <v>8.0504687500000003</v>
      </c>
      <c r="AC135" s="245">
        <f>AVERAGE(AA135,AE135)</f>
        <v>8.0603125000000002</v>
      </c>
      <c r="AD135" s="245">
        <f>AVERAGE(AC135,AE135)</f>
        <v>8.0701562500000001</v>
      </c>
      <c r="AE135" s="277">
        <v>8.08</v>
      </c>
      <c r="AF135" s="245">
        <f>2*AE135-AD135</f>
        <v>8.08984375</v>
      </c>
      <c r="AG135" s="245">
        <f>AVERAGE(AF135,AH135)</f>
        <v>8.1211328125000009</v>
      </c>
      <c r="AH135" s="245">
        <f>AVERAGE(AF135,AJ135)</f>
        <v>8.1524218749999999</v>
      </c>
      <c r="AI135" s="245">
        <f>AVERAGE(AH135,AJ135)</f>
        <v>8.183710937499999</v>
      </c>
      <c r="AJ135" s="245">
        <f>AVERAGE(AE135,AO135)</f>
        <v>8.2149999999999999</v>
      </c>
      <c r="AK135" s="245">
        <f>2*AJ135-AI135</f>
        <v>8.2462890625000007</v>
      </c>
      <c r="AL135" s="245">
        <f>AVERAGE(AK135,AM135)</f>
        <v>8.272216796875</v>
      </c>
      <c r="AM135" s="245">
        <f>AVERAGE(AK135,AO135)</f>
        <v>8.2981445312499993</v>
      </c>
      <c r="AN135" s="245">
        <f>AVERAGE(AM135,AO135)</f>
        <v>8.3240722656249986</v>
      </c>
      <c r="AO135" s="277">
        <v>8.35</v>
      </c>
      <c r="AP135" s="277">
        <v>8.92</v>
      </c>
    </row>
    <row r="136" spans="1:42" x14ac:dyDescent="0.2">
      <c r="A136" s="253">
        <v>42941</v>
      </c>
      <c r="B136" s="277">
        <v>8.0500000000000007</v>
      </c>
      <c r="C136" s="277">
        <v>8.0500000000000007</v>
      </c>
      <c r="D136" s="277">
        <f>AVERAGE(C136,E136)</f>
        <v>8.0650000000000013</v>
      </c>
      <c r="E136" s="277">
        <v>8.08</v>
      </c>
      <c r="F136" s="277">
        <f>AVERAGE(G136,E136)</f>
        <v>8.0850000000000009</v>
      </c>
      <c r="G136" s="277">
        <v>8.09</v>
      </c>
      <c r="H136" s="277">
        <f>AVERAGE(I136,G136)</f>
        <v>8.0850000000000009</v>
      </c>
      <c r="I136" s="277">
        <v>8.08</v>
      </c>
      <c r="J136" s="277">
        <f>AVERAGE(I136,K136)</f>
        <v>8.0449999999999999</v>
      </c>
      <c r="K136" s="277">
        <v>8.01</v>
      </c>
      <c r="L136" s="245">
        <f>AVERAGE(K136,M136)</f>
        <v>7.9924999999999997</v>
      </c>
      <c r="M136" s="245">
        <f>AVERAGE(K136,O136)</f>
        <v>7.9749999999999996</v>
      </c>
      <c r="N136" s="245">
        <f>AVERAGE(M136,O136)</f>
        <v>7.9574999999999996</v>
      </c>
      <c r="O136" s="277">
        <v>7.94</v>
      </c>
      <c r="P136" s="245">
        <f>2*O136-N136</f>
        <v>7.9225000000000012</v>
      </c>
      <c r="Q136" s="245">
        <f>AVERAGE(P136,R136)</f>
        <v>7.9262500000000005</v>
      </c>
      <c r="R136" s="245">
        <f>AVERAGE(O136,U136)</f>
        <v>7.93</v>
      </c>
      <c r="S136" s="245">
        <f>2*R136-Q136</f>
        <v>7.933749999999999</v>
      </c>
      <c r="T136" s="245">
        <f>AVERAGE(S136,U136)</f>
        <v>7.926874999999999</v>
      </c>
      <c r="U136" s="277">
        <v>7.92</v>
      </c>
      <c r="V136" s="245">
        <f>2*U136-T136</f>
        <v>7.9131250000000009</v>
      </c>
      <c r="W136" s="245">
        <f>2*V136-U136</f>
        <v>7.9062500000000018</v>
      </c>
      <c r="X136" s="245">
        <f>2*W136-V136</f>
        <v>7.8993750000000027</v>
      </c>
      <c r="Y136" s="245">
        <f>AVERAGE(X136,Z136)</f>
        <v>7.9496875000000014</v>
      </c>
      <c r="Z136" s="245">
        <f>AVERAGE(U136,AE136)</f>
        <v>8</v>
      </c>
      <c r="AA136" s="245">
        <f>2*Z136-Y136</f>
        <v>8.0503124999999986</v>
      </c>
      <c r="AB136" s="245">
        <f>AVERAGE(AA136,AC136)</f>
        <v>8.057734374999999</v>
      </c>
      <c r="AC136" s="245">
        <f>AVERAGE(AA136,AE136)</f>
        <v>8.0651562499999994</v>
      </c>
      <c r="AD136" s="245">
        <f>AVERAGE(AC136,AE136)</f>
        <v>8.0725781249999997</v>
      </c>
      <c r="AE136" s="277">
        <v>8.08</v>
      </c>
      <c r="AF136" s="245">
        <f>2*AE136-AD136</f>
        <v>8.0874218750000004</v>
      </c>
      <c r="AG136" s="245">
        <f>AVERAGE(AF136,AH136)</f>
        <v>8.1180664062500014</v>
      </c>
      <c r="AH136" s="245">
        <f>AVERAGE(AF136,AJ136)</f>
        <v>8.1487109375000006</v>
      </c>
      <c r="AI136" s="245">
        <f>AVERAGE(AH136,AJ136)</f>
        <v>8.1793554687499999</v>
      </c>
      <c r="AJ136" s="245">
        <f>AVERAGE(AE136,AO136)</f>
        <v>8.2100000000000009</v>
      </c>
      <c r="AK136" s="245">
        <f>2*AJ136-AI136</f>
        <v>8.2406445312500018</v>
      </c>
      <c r="AL136" s="245">
        <f>AVERAGE(AK136,AM136)</f>
        <v>8.2654833984375014</v>
      </c>
      <c r="AM136" s="245">
        <f>AVERAGE(AK136,AO136)</f>
        <v>8.2903222656250009</v>
      </c>
      <c r="AN136" s="245">
        <f>AVERAGE(AM136,AO136)</f>
        <v>8.3151611328125004</v>
      </c>
      <c r="AO136" s="277">
        <v>8.34</v>
      </c>
      <c r="AP136" s="277">
        <v>8.9</v>
      </c>
    </row>
    <row r="137" spans="1:42" x14ac:dyDescent="0.2">
      <c r="A137" s="253">
        <v>42940</v>
      </c>
      <c r="B137" s="277">
        <v>8.0500000000000007</v>
      </c>
      <c r="C137" s="277">
        <v>8.0500000000000007</v>
      </c>
      <c r="D137" s="277">
        <f>AVERAGE(C137,E137)</f>
        <v>8.07</v>
      </c>
      <c r="E137" s="277">
        <v>8.09</v>
      </c>
      <c r="F137" s="277">
        <f>AVERAGE(G137,E137)</f>
        <v>8.09</v>
      </c>
      <c r="G137" s="277">
        <v>8.09</v>
      </c>
      <c r="H137" s="277">
        <f>AVERAGE(I137,G137)</f>
        <v>8.1</v>
      </c>
      <c r="I137" s="277">
        <v>8.11</v>
      </c>
      <c r="J137" s="277">
        <f>AVERAGE(I137,K137)</f>
        <v>8.0649999999999995</v>
      </c>
      <c r="K137" s="277">
        <v>8.02</v>
      </c>
      <c r="L137" s="245">
        <f>AVERAGE(K137,M137)</f>
        <v>8</v>
      </c>
      <c r="M137" s="245">
        <f>AVERAGE(K137,O137)</f>
        <v>7.98</v>
      </c>
      <c r="N137" s="245">
        <f>AVERAGE(M137,O137)</f>
        <v>7.9600000000000009</v>
      </c>
      <c r="O137" s="277">
        <v>7.94</v>
      </c>
      <c r="P137" s="245">
        <f>2*O137-N137</f>
        <v>7.92</v>
      </c>
      <c r="Q137" s="245">
        <f>AVERAGE(P137,R137)</f>
        <v>7.9249999999999998</v>
      </c>
      <c r="R137" s="245">
        <f>AVERAGE(O137,U137)</f>
        <v>7.93</v>
      </c>
      <c r="S137" s="245">
        <f>2*R137-Q137</f>
        <v>7.9349999999999996</v>
      </c>
      <c r="T137" s="245">
        <f>AVERAGE(S137,U137)</f>
        <v>7.9275000000000002</v>
      </c>
      <c r="U137" s="277">
        <v>7.92</v>
      </c>
      <c r="V137" s="245">
        <f>2*U137-T137</f>
        <v>7.9124999999999996</v>
      </c>
      <c r="W137" s="245">
        <f>2*V137-U137</f>
        <v>7.9049999999999994</v>
      </c>
      <c r="X137" s="245">
        <f>2*W137-V137</f>
        <v>7.8974999999999991</v>
      </c>
      <c r="Y137" s="245">
        <f>AVERAGE(X137,Z137)</f>
        <v>7.9562499999999998</v>
      </c>
      <c r="Z137" s="245">
        <f>AVERAGE(U137,AE137)</f>
        <v>8.0150000000000006</v>
      </c>
      <c r="AA137" s="245">
        <f>2*Z137-Y137</f>
        <v>8.0737500000000004</v>
      </c>
      <c r="AB137" s="245">
        <f>AVERAGE(AA137,AC137)</f>
        <v>8.0828124999999993</v>
      </c>
      <c r="AC137" s="245">
        <f>AVERAGE(AA137,AE137)</f>
        <v>8.0918749999999999</v>
      </c>
      <c r="AD137" s="245">
        <f>AVERAGE(AC137,AE137)</f>
        <v>8.1009375000000006</v>
      </c>
      <c r="AE137" s="277">
        <v>8.11</v>
      </c>
      <c r="AF137" s="245">
        <f>2*AE137-AD137</f>
        <v>8.1190624999999983</v>
      </c>
      <c r="AG137" s="245">
        <f>AVERAGE(AF137,AH137)</f>
        <v>8.1517968749999987</v>
      </c>
      <c r="AH137" s="245">
        <f>AVERAGE(AF137,AJ137)</f>
        <v>8.1845312499999991</v>
      </c>
      <c r="AI137" s="245">
        <f>AVERAGE(AH137,AJ137)</f>
        <v>8.2172656249999996</v>
      </c>
      <c r="AJ137" s="245">
        <f>AVERAGE(AE137,AO137)</f>
        <v>8.25</v>
      </c>
      <c r="AK137" s="245">
        <f>2*AJ137-AI137</f>
        <v>8.2827343750000004</v>
      </c>
      <c r="AL137" s="245">
        <f>AVERAGE(AK137,AM137)</f>
        <v>8.3095507812499996</v>
      </c>
      <c r="AM137" s="245">
        <f>AVERAGE(AK137,AO137)</f>
        <v>8.3363671875000005</v>
      </c>
      <c r="AN137" s="245">
        <f>AVERAGE(AM137,AO137)</f>
        <v>8.3631835937500014</v>
      </c>
      <c r="AO137" s="277">
        <v>8.39</v>
      </c>
      <c r="AP137" s="277">
        <v>9</v>
      </c>
    </row>
    <row r="138" spans="1:42" x14ac:dyDescent="0.2">
      <c r="A138" s="253">
        <v>42937</v>
      </c>
      <c r="B138" s="277">
        <v>8.0500000000000007</v>
      </c>
      <c r="C138" s="277">
        <v>8.0299999999999994</v>
      </c>
      <c r="D138" s="277">
        <f>AVERAGE(C138,E138)</f>
        <v>8.0249999999999986</v>
      </c>
      <c r="E138" s="277">
        <v>8.02</v>
      </c>
      <c r="F138" s="277">
        <f>AVERAGE(G138,E138)</f>
        <v>8.0150000000000006</v>
      </c>
      <c r="G138" s="277">
        <v>8.01</v>
      </c>
      <c r="H138" s="277">
        <f>AVERAGE(I138,G138)</f>
        <v>8.0350000000000001</v>
      </c>
      <c r="I138" s="277">
        <v>8.06</v>
      </c>
      <c r="J138" s="277">
        <f>AVERAGE(I138,K138)</f>
        <v>7.9850000000000003</v>
      </c>
      <c r="K138" s="277">
        <v>7.91</v>
      </c>
      <c r="L138" s="245">
        <f>AVERAGE(K138,M138)</f>
        <v>7.8900000000000006</v>
      </c>
      <c r="M138" s="245">
        <f>AVERAGE(K138,O138)</f>
        <v>7.87</v>
      </c>
      <c r="N138" s="245">
        <f>AVERAGE(M138,O138)</f>
        <v>7.85</v>
      </c>
      <c r="O138" s="277">
        <v>7.83</v>
      </c>
      <c r="P138" s="245">
        <f>2*O138-N138</f>
        <v>7.8100000000000005</v>
      </c>
      <c r="Q138" s="245">
        <f>AVERAGE(P138,R138)</f>
        <v>7.8224999999999998</v>
      </c>
      <c r="R138" s="245">
        <f>AVERAGE(O138,U138)</f>
        <v>7.835</v>
      </c>
      <c r="S138" s="245">
        <f>2*R138-Q138</f>
        <v>7.8475000000000001</v>
      </c>
      <c r="T138" s="245">
        <f>AVERAGE(S138,U138)</f>
        <v>7.84375</v>
      </c>
      <c r="U138" s="277">
        <v>7.84</v>
      </c>
      <c r="V138" s="245">
        <f>2*U138-T138</f>
        <v>7.8362499999999997</v>
      </c>
      <c r="W138" s="245">
        <f>2*V138-U138</f>
        <v>7.8324999999999996</v>
      </c>
      <c r="X138" s="245">
        <f>2*W138-V138</f>
        <v>7.8287499999999994</v>
      </c>
      <c r="Y138" s="245">
        <f>AVERAGE(X138,Z138)</f>
        <v>7.8893749999999994</v>
      </c>
      <c r="Z138" s="245">
        <f>AVERAGE(U138,AE138)</f>
        <v>7.95</v>
      </c>
      <c r="AA138" s="245">
        <f>2*Z138-Y138</f>
        <v>8.010625000000001</v>
      </c>
      <c r="AB138" s="245">
        <f>AVERAGE(AA138,AC138)</f>
        <v>8.0229687500000004</v>
      </c>
      <c r="AC138" s="245">
        <f>AVERAGE(AA138,AE138)</f>
        <v>8.0353124999999999</v>
      </c>
      <c r="AD138" s="245">
        <f>AVERAGE(AC138,AE138)</f>
        <v>8.0476562499999993</v>
      </c>
      <c r="AE138" s="277">
        <v>8.06</v>
      </c>
      <c r="AF138" s="245">
        <f>2*AE138-AD138</f>
        <v>8.0723437500000017</v>
      </c>
      <c r="AG138" s="245">
        <f>AVERAGE(AF138,AH138)</f>
        <v>8.1080078125000021</v>
      </c>
      <c r="AH138" s="245">
        <f>AVERAGE(AF138,AJ138)</f>
        <v>8.1436718750000008</v>
      </c>
      <c r="AI138" s="245">
        <f>AVERAGE(AH138,AJ138)</f>
        <v>8.1793359374999994</v>
      </c>
      <c r="AJ138" s="245">
        <f>AVERAGE(AE138,AO138)</f>
        <v>8.2149999999999999</v>
      </c>
      <c r="AK138" s="245">
        <f>2*AJ138-AI138</f>
        <v>8.2506640625000003</v>
      </c>
      <c r="AL138" s="245">
        <f>AVERAGE(AK138,AM138)</f>
        <v>8.2804980468749996</v>
      </c>
      <c r="AM138" s="245">
        <f>AVERAGE(AK138,AO138)</f>
        <v>8.3103320312499989</v>
      </c>
      <c r="AN138" s="245">
        <f>AVERAGE(AM138,AO138)</f>
        <v>8.3401660156249982</v>
      </c>
      <c r="AO138" s="277">
        <v>8.3699999999999992</v>
      </c>
      <c r="AP138" s="277">
        <v>8.99</v>
      </c>
    </row>
    <row r="139" spans="1:42" x14ac:dyDescent="0.2">
      <c r="A139" s="253">
        <v>42936</v>
      </c>
      <c r="B139" s="277">
        <v>8.1</v>
      </c>
      <c r="C139" s="277">
        <v>8.07</v>
      </c>
      <c r="D139" s="277">
        <f>AVERAGE(C139,E139)</f>
        <v>8.0549999999999997</v>
      </c>
      <c r="E139" s="277">
        <v>8.0399999999999991</v>
      </c>
      <c r="F139" s="277">
        <f>AVERAGE(G139,E139)</f>
        <v>8.02</v>
      </c>
      <c r="G139" s="277">
        <v>8</v>
      </c>
      <c r="H139" s="277">
        <f>AVERAGE(I139,G139)</f>
        <v>8.0250000000000004</v>
      </c>
      <c r="I139" s="277">
        <v>8.0500000000000007</v>
      </c>
      <c r="J139" s="277">
        <f>AVERAGE(I139,K139)</f>
        <v>7.9700000000000006</v>
      </c>
      <c r="K139" s="277">
        <v>7.89</v>
      </c>
      <c r="L139" s="245">
        <f>AVERAGE(K139,M139)</f>
        <v>7.8699999999999992</v>
      </c>
      <c r="M139" s="245">
        <f>AVERAGE(K139,O139)</f>
        <v>7.85</v>
      </c>
      <c r="N139" s="245">
        <f>AVERAGE(M139,O139)</f>
        <v>7.83</v>
      </c>
      <c r="O139" s="277">
        <v>7.81</v>
      </c>
      <c r="P139" s="245">
        <f>2*O139-N139</f>
        <v>7.7899999999999991</v>
      </c>
      <c r="Q139" s="245">
        <f>AVERAGE(P139,R139)</f>
        <v>7.8049999999999997</v>
      </c>
      <c r="R139" s="245">
        <f>AVERAGE(O139,U139)</f>
        <v>7.82</v>
      </c>
      <c r="S139" s="245">
        <f>2*R139-Q139</f>
        <v>7.8350000000000009</v>
      </c>
      <c r="T139" s="245">
        <f>AVERAGE(S139,U139)</f>
        <v>7.8325000000000005</v>
      </c>
      <c r="U139" s="277">
        <v>7.83</v>
      </c>
      <c r="V139" s="245">
        <f>2*U139-T139</f>
        <v>7.8274999999999997</v>
      </c>
      <c r="W139" s="245">
        <f>2*V139-U139</f>
        <v>7.8249999999999993</v>
      </c>
      <c r="X139" s="245">
        <f>2*W139-V139</f>
        <v>7.8224999999999989</v>
      </c>
      <c r="Y139" s="245">
        <f>AVERAGE(X139,Z139)</f>
        <v>7.8812499999999996</v>
      </c>
      <c r="Z139" s="245">
        <f>AVERAGE(U139,AE139)</f>
        <v>7.94</v>
      </c>
      <c r="AA139" s="245">
        <f>2*Z139-Y139</f>
        <v>7.9987500000000011</v>
      </c>
      <c r="AB139" s="245">
        <f>AVERAGE(AA139,AC139)</f>
        <v>8.0115625000000001</v>
      </c>
      <c r="AC139" s="245">
        <f>AVERAGE(AA139,AE139)</f>
        <v>8.0243750000000009</v>
      </c>
      <c r="AD139" s="245">
        <f>AVERAGE(AC139,AE139)</f>
        <v>8.0371875000000017</v>
      </c>
      <c r="AE139" s="277">
        <v>8.0500000000000007</v>
      </c>
      <c r="AF139" s="245">
        <f>2*AE139-AD139</f>
        <v>8.0628124999999997</v>
      </c>
      <c r="AG139" s="245">
        <f>AVERAGE(AF139,AH139)</f>
        <v>8.0958593749999999</v>
      </c>
      <c r="AH139" s="245">
        <f>AVERAGE(AF139,AJ139)</f>
        <v>8.12890625</v>
      </c>
      <c r="AI139" s="245">
        <f>AVERAGE(AH139,AJ139)</f>
        <v>8.1619531250000001</v>
      </c>
      <c r="AJ139" s="245">
        <f>AVERAGE(AE139,AO139)</f>
        <v>8.1950000000000003</v>
      </c>
      <c r="AK139" s="245">
        <f>2*AJ139-AI139</f>
        <v>8.2280468750000004</v>
      </c>
      <c r="AL139" s="245">
        <f>AVERAGE(AK139,AM139)</f>
        <v>8.2560351562500003</v>
      </c>
      <c r="AM139" s="245">
        <f>AVERAGE(AK139,AO139)</f>
        <v>8.2840234375000001</v>
      </c>
      <c r="AN139" s="245">
        <f>AVERAGE(AM139,AO139)</f>
        <v>8.31201171875</v>
      </c>
      <c r="AO139" s="277">
        <v>8.34</v>
      </c>
      <c r="AP139" s="277">
        <v>8.9499999999999993</v>
      </c>
    </row>
    <row r="140" spans="1:42" x14ac:dyDescent="0.2">
      <c r="A140" s="253">
        <v>42935</v>
      </c>
      <c r="B140" s="277">
        <v>8.06</v>
      </c>
      <c r="C140" s="277">
        <v>8.0399999999999991</v>
      </c>
      <c r="D140" s="277">
        <f>AVERAGE(C140,E140)</f>
        <v>8.0350000000000001</v>
      </c>
      <c r="E140" s="277">
        <v>8.0299999999999994</v>
      </c>
      <c r="F140" s="277">
        <f>AVERAGE(G140,E140)</f>
        <v>8.0150000000000006</v>
      </c>
      <c r="G140" s="277">
        <v>8</v>
      </c>
      <c r="H140" s="277">
        <f>AVERAGE(I140,G140)</f>
        <v>8.0250000000000004</v>
      </c>
      <c r="I140" s="277">
        <v>8.0500000000000007</v>
      </c>
      <c r="J140" s="277">
        <f>AVERAGE(I140,K140)</f>
        <v>7.9750000000000005</v>
      </c>
      <c r="K140" s="277">
        <v>7.9</v>
      </c>
      <c r="L140" s="245">
        <f>AVERAGE(K140,M140)</f>
        <v>7.8849999999999998</v>
      </c>
      <c r="M140" s="245">
        <f>AVERAGE(K140,O140)</f>
        <v>7.87</v>
      </c>
      <c r="N140" s="245">
        <f>AVERAGE(M140,O140)</f>
        <v>7.8550000000000004</v>
      </c>
      <c r="O140" s="277">
        <v>7.84</v>
      </c>
      <c r="P140" s="245">
        <f>2*O140-N140</f>
        <v>7.8249999999999993</v>
      </c>
      <c r="Q140" s="245">
        <f>AVERAGE(P140,R140)</f>
        <v>7.8324999999999996</v>
      </c>
      <c r="R140" s="245">
        <f>AVERAGE(O140,U140)</f>
        <v>7.84</v>
      </c>
      <c r="S140" s="245">
        <f>2*R140-Q140</f>
        <v>7.8475000000000001</v>
      </c>
      <c r="T140" s="245">
        <f>AVERAGE(S140,U140)</f>
        <v>7.84375</v>
      </c>
      <c r="U140" s="277">
        <v>7.84</v>
      </c>
      <c r="V140" s="245">
        <f>2*U140-T140</f>
        <v>7.8362499999999997</v>
      </c>
      <c r="W140" s="245">
        <f>2*V140-U140</f>
        <v>7.8324999999999996</v>
      </c>
      <c r="X140" s="245">
        <f>2*W140-V140</f>
        <v>7.8287499999999994</v>
      </c>
      <c r="Y140" s="245">
        <f>AVERAGE(X140,Z140)</f>
        <v>7.8868749999999999</v>
      </c>
      <c r="Z140" s="245">
        <f>AVERAGE(U140,AE140)</f>
        <v>7.9450000000000003</v>
      </c>
      <c r="AA140" s="245">
        <f>2*Z140-Y140</f>
        <v>8.0031250000000007</v>
      </c>
      <c r="AB140" s="245">
        <f>AVERAGE(AA140,AC140)</f>
        <v>8.0148437500000007</v>
      </c>
      <c r="AC140" s="245">
        <f>AVERAGE(AA140,AE140)</f>
        <v>8.0265625000000007</v>
      </c>
      <c r="AD140" s="245">
        <f>AVERAGE(AC140,AE140)</f>
        <v>8.0382812500000007</v>
      </c>
      <c r="AE140" s="277">
        <v>8.0500000000000007</v>
      </c>
      <c r="AF140" s="245">
        <f>2*AE140-AD140</f>
        <v>8.0617187500000007</v>
      </c>
      <c r="AG140" s="245">
        <f>AVERAGE(AF140,AH140)</f>
        <v>8.0962890625000004</v>
      </c>
      <c r="AH140" s="245">
        <f>AVERAGE(AF140,AJ140)</f>
        <v>8.130859375</v>
      </c>
      <c r="AI140" s="245">
        <f>AVERAGE(AH140,AJ140)</f>
        <v>8.1654296874999996</v>
      </c>
      <c r="AJ140" s="245">
        <f>AVERAGE(AE140,AO140)</f>
        <v>8.1999999999999993</v>
      </c>
      <c r="AK140" s="245">
        <f>2*AJ140-AI140</f>
        <v>8.2345703124999989</v>
      </c>
      <c r="AL140" s="245">
        <f>AVERAGE(AK140,AM140)</f>
        <v>8.263427734375</v>
      </c>
      <c r="AM140" s="245">
        <f>AVERAGE(AK140,AO140)</f>
        <v>8.2922851562499993</v>
      </c>
      <c r="AN140" s="245">
        <f>AVERAGE(AM140,AO140)</f>
        <v>8.3211425781249986</v>
      </c>
      <c r="AO140" s="277">
        <v>8.35</v>
      </c>
      <c r="AP140" s="277">
        <v>8.9499999999999993</v>
      </c>
    </row>
    <row r="141" spans="1:42" x14ac:dyDescent="0.2">
      <c r="A141" s="253">
        <v>42934</v>
      </c>
      <c r="B141" s="277">
        <v>8.08</v>
      </c>
      <c r="C141" s="277">
        <v>8.0500000000000007</v>
      </c>
      <c r="D141" s="277">
        <f>AVERAGE(C141,E141)</f>
        <v>8.0350000000000001</v>
      </c>
      <c r="E141" s="277">
        <v>8.02</v>
      </c>
      <c r="F141" s="277">
        <f>AVERAGE(G141,E141)</f>
        <v>8.004999999999999</v>
      </c>
      <c r="G141" s="277">
        <v>7.99</v>
      </c>
      <c r="H141" s="277">
        <f>AVERAGE(I141,G141)</f>
        <v>8.02</v>
      </c>
      <c r="I141" s="277">
        <v>8.0500000000000007</v>
      </c>
      <c r="J141" s="277">
        <f>AVERAGE(I141,K141)</f>
        <v>7.9700000000000006</v>
      </c>
      <c r="K141" s="277">
        <v>7.89</v>
      </c>
      <c r="L141" s="245">
        <f>AVERAGE(K141,M141)</f>
        <v>7.8725000000000005</v>
      </c>
      <c r="M141" s="245">
        <f>AVERAGE(K141,O141)</f>
        <v>7.8550000000000004</v>
      </c>
      <c r="N141" s="245">
        <f>AVERAGE(M141,O141)</f>
        <v>7.8375000000000004</v>
      </c>
      <c r="O141" s="277">
        <v>7.82</v>
      </c>
      <c r="P141" s="245">
        <f>2*O141-N141</f>
        <v>7.8025000000000002</v>
      </c>
      <c r="Q141" s="245">
        <f>AVERAGE(P141,R141)</f>
        <v>7.8162500000000001</v>
      </c>
      <c r="R141" s="245">
        <f>AVERAGE(O141,U141)</f>
        <v>7.83</v>
      </c>
      <c r="S141" s="245">
        <f>2*R141-Q141</f>
        <v>7.84375</v>
      </c>
      <c r="T141" s="245">
        <f>AVERAGE(S141,U141)</f>
        <v>7.8418749999999999</v>
      </c>
      <c r="U141" s="277">
        <v>7.84</v>
      </c>
      <c r="V141" s="245">
        <f>2*U141-T141</f>
        <v>7.8381249999999998</v>
      </c>
      <c r="W141" s="245">
        <f>2*V141-U141</f>
        <v>7.8362499999999997</v>
      </c>
      <c r="X141" s="245">
        <f>2*W141-V141</f>
        <v>7.8343749999999996</v>
      </c>
      <c r="Y141" s="245">
        <f>AVERAGE(X141,Z141)</f>
        <v>7.8896875</v>
      </c>
      <c r="Z141" s="245">
        <f>AVERAGE(U141,AE141)</f>
        <v>7.9450000000000003</v>
      </c>
      <c r="AA141" s="245">
        <f>2*Z141-Y141</f>
        <v>8.0003124999999997</v>
      </c>
      <c r="AB141" s="245">
        <f>AVERAGE(AA141,AC141)</f>
        <v>8.0127343750000009</v>
      </c>
      <c r="AC141" s="245">
        <f>AVERAGE(AA141,AE141)</f>
        <v>8.0251562500000002</v>
      </c>
      <c r="AD141" s="245">
        <f>AVERAGE(AC141,AE141)</f>
        <v>8.0375781249999996</v>
      </c>
      <c r="AE141" s="277">
        <v>8.0500000000000007</v>
      </c>
      <c r="AF141" s="245">
        <f>2*AE141-AD141</f>
        <v>8.0624218750000018</v>
      </c>
      <c r="AG141" s="245">
        <f>AVERAGE(AF141,AH141)</f>
        <v>8.0955664062500006</v>
      </c>
      <c r="AH141" s="245">
        <f>AVERAGE(AF141,AJ141)</f>
        <v>8.1287109375000011</v>
      </c>
      <c r="AI141" s="245">
        <f>AVERAGE(AH141,AJ141)</f>
        <v>8.1618554687500016</v>
      </c>
      <c r="AJ141" s="245">
        <f>AVERAGE(AE141,AO141)</f>
        <v>8.1950000000000003</v>
      </c>
      <c r="AK141" s="245">
        <f>2*AJ141-AI141</f>
        <v>8.228144531249999</v>
      </c>
      <c r="AL141" s="245">
        <f>AVERAGE(AK141,AM141)</f>
        <v>8.2561083984374992</v>
      </c>
      <c r="AM141" s="245">
        <f>AVERAGE(AK141,AO141)</f>
        <v>8.2840722656249994</v>
      </c>
      <c r="AN141" s="245">
        <f>AVERAGE(AM141,AO141)</f>
        <v>8.3120361328124996</v>
      </c>
      <c r="AO141" s="277">
        <v>8.34</v>
      </c>
      <c r="AP141" s="277">
        <v>8.92</v>
      </c>
    </row>
    <row r="142" spans="1:42" x14ac:dyDescent="0.2">
      <c r="A142" s="253">
        <v>42933</v>
      </c>
      <c r="B142" s="277">
        <v>8.08</v>
      </c>
      <c r="C142" s="277">
        <v>8.06</v>
      </c>
      <c r="D142" s="277">
        <f>AVERAGE(C142,E142)</f>
        <v>8.0449999999999999</v>
      </c>
      <c r="E142" s="277">
        <v>8.0299999999999994</v>
      </c>
      <c r="F142" s="277">
        <f>AVERAGE(G142,E142)</f>
        <v>8.01</v>
      </c>
      <c r="G142" s="277">
        <v>7.99</v>
      </c>
      <c r="H142" s="277">
        <f>AVERAGE(I142,G142)</f>
        <v>8</v>
      </c>
      <c r="I142" s="277">
        <v>8.01</v>
      </c>
      <c r="J142" s="277">
        <f>AVERAGE(I142,K142)</f>
        <v>7.9499999999999993</v>
      </c>
      <c r="K142" s="277">
        <v>7.89</v>
      </c>
      <c r="L142" s="245">
        <f>AVERAGE(K142,M142)</f>
        <v>7.875</v>
      </c>
      <c r="M142" s="245">
        <f>AVERAGE(K142,O142)</f>
        <v>7.8599999999999994</v>
      </c>
      <c r="N142" s="245">
        <f>AVERAGE(M142,O142)</f>
        <v>7.8449999999999998</v>
      </c>
      <c r="O142" s="277">
        <v>7.83</v>
      </c>
      <c r="P142" s="245">
        <f>2*O142-N142</f>
        <v>7.8150000000000004</v>
      </c>
      <c r="Q142" s="245">
        <f>AVERAGE(P142,R142)</f>
        <v>7.8224999999999998</v>
      </c>
      <c r="R142" s="245">
        <f>AVERAGE(O142,U142)</f>
        <v>7.83</v>
      </c>
      <c r="S142" s="245">
        <f>2*R142-Q142</f>
        <v>7.8375000000000004</v>
      </c>
      <c r="T142" s="245">
        <f>AVERAGE(S142,U142)</f>
        <v>7.8337500000000002</v>
      </c>
      <c r="U142" s="277">
        <v>7.83</v>
      </c>
      <c r="V142" s="245">
        <f>2*U142-T142</f>
        <v>7.8262499999999999</v>
      </c>
      <c r="W142" s="245">
        <f>2*V142-U142</f>
        <v>7.8224999999999998</v>
      </c>
      <c r="X142" s="245">
        <f>2*W142-V142</f>
        <v>7.8187499999999996</v>
      </c>
      <c r="Y142" s="245">
        <f>AVERAGE(X142,Z142)</f>
        <v>7.8693749999999998</v>
      </c>
      <c r="Z142" s="245">
        <f>AVERAGE(U142,AE142)</f>
        <v>7.92</v>
      </c>
      <c r="AA142" s="245">
        <f>2*Z142-Y142</f>
        <v>7.9706250000000001</v>
      </c>
      <c r="AB142" s="245">
        <f>AVERAGE(AA142,AC142)</f>
        <v>7.98046875</v>
      </c>
      <c r="AC142" s="245">
        <f>AVERAGE(AA142,AE142)</f>
        <v>7.9903124999999999</v>
      </c>
      <c r="AD142" s="245">
        <f>AVERAGE(AC142,AE142)</f>
        <v>8.0001562499999999</v>
      </c>
      <c r="AE142" s="277">
        <v>8.01</v>
      </c>
      <c r="AF142" s="245">
        <f>2*AE142-AD142</f>
        <v>8.0198437499999997</v>
      </c>
      <c r="AG142" s="245">
        <f>AVERAGE(AF142,AH142)</f>
        <v>8.0511328125000006</v>
      </c>
      <c r="AH142" s="245">
        <f>AVERAGE(AF142,AJ142)</f>
        <v>8.0824218749999996</v>
      </c>
      <c r="AI142" s="245">
        <f>AVERAGE(AH142,AJ142)</f>
        <v>8.1137109374999987</v>
      </c>
      <c r="AJ142" s="245">
        <f>AVERAGE(AE142,AO142)</f>
        <v>8.1449999999999996</v>
      </c>
      <c r="AK142" s="245">
        <f>2*AJ142-AI142</f>
        <v>8.1762890625000004</v>
      </c>
      <c r="AL142" s="245">
        <f>AVERAGE(AK142,AM142)</f>
        <v>8.2022167968749997</v>
      </c>
      <c r="AM142" s="245">
        <f>AVERAGE(AK142,AO142)</f>
        <v>8.228144531249999</v>
      </c>
      <c r="AN142" s="245">
        <f>AVERAGE(AM142,AO142)</f>
        <v>8.2540722656249983</v>
      </c>
      <c r="AO142" s="277">
        <v>8.2799999999999994</v>
      </c>
      <c r="AP142" s="277">
        <v>8.85</v>
      </c>
    </row>
    <row r="143" spans="1:42" x14ac:dyDescent="0.2">
      <c r="A143" s="253">
        <v>42930</v>
      </c>
      <c r="B143" s="277">
        <v>8.11</v>
      </c>
      <c r="C143" s="277">
        <v>8.08</v>
      </c>
      <c r="D143" s="277">
        <f>AVERAGE(C143,E143)</f>
        <v>8.0650000000000013</v>
      </c>
      <c r="E143" s="277">
        <v>8.0500000000000007</v>
      </c>
      <c r="F143" s="277">
        <f>AVERAGE(G143,E143)</f>
        <v>8.0250000000000004</v>
      </c>
      <c r="G143" s="277">
        <v>8</v>
      </c>
      <c r="H143" s="277">
        <f>AVERAGE(I143,G143)</f>
        <v>7.9950000000000001</v>
      </c>
      <c r="I143" s="277">
        <v>7.99</v>
      </c>
      <c r="J143" s="277">
        <f>AVERAGE(I143,K143)</f>
        <v>7.9399999999999995</v>
      </c>
      <c r="K143" s="277">
        <v>7.89</v>
      </c>
      <c r="L143" s="245">
        <f>AVERAGE(K143,M143)</f>
        <v>7.8699999999999992</v>
      </c>
      <c r="M143" s="245">
        <f>AVERAGE(K143,O143)</f>
        <v>7.85</v>
      </c>
      <c r="N143" s="245">
        <f>AVERAGE(M143,O143)</f>
        <v>7.83</v>
      </c>
      <c r="O143" s="277">
        <v>7.81</v>
      </c>
      <c r="P143" s="245">
        <f>2*O143-N143</f>
        <v>7.7899999999999991</v>
      </c>
      <c r="Q143" s="245">
        <f>AVERAGE(P143,R143)</f>
        <v>7.7999999999999989</v>
      </c>
      <c r="R143" s="245">
        <f>AVERAGE(O143,U143)</f>
        <v>7.81</v>
      </c>
      <c r="S143" s="245">
        <f>2*R143-Q143</f>
        <v>7.82</v>
      </c>
      <c r="T143" s="245">
        <f>AVERAGE(S143,U143)</f>
        <v>7.8149999999999995</v>
      </c>
      <c r="U143" s="277">
        <v>7.81</v>
      </c>
      <c r="V143" s="245">
        <f>2*U143-T143</f>
        <v>7.8049999999999997</v>
      </c>
      <c r="W143" s="245">
        <f>2*V143-U143</f>
        <v>7.8</v>
      </c>
      <c r="X143" s="245">
        <f>2*W143-V143</f>
        <v>7.7949999999999999</v>
      </c>
      <c r="Y143" s="245">
        <f>AVERAGE(X143,Z143)</f>
        <v>7.8475000000000001</v>
      </c>
      <c r="Z143" s="245">
        <f>AVERAGE(U143,AE143)</f>
        <v>7.9</v>
      </c>
      <c r="AA143" s="245">
        <f>2*Z143-Y143</f>
        <v>7.9525000000000006</v>
      </c>
      <c r="AB143" s="245">
        <f>AVERAGE(AA143,AC143)</f>
        <v>7.9618750000000009</v>
      </c>
      <c r="AC143" s="245">
        <f>AVERAGE(AA143,AE143)</f>
        <v>7.9712500000000004</v>
      </c>
      <c r="AD143" s="245">
        <f>AVERAGE(AC143,AE143)</f>
        <v>7.9806249999999999</v>
      </c>
      <c r="AE143" s="277">
        <v>7.99</v>
      </c>
      <c r="AF143" s="245">
        <f>2*AE143-AD143</f>
        <v>7.9993750000000006</v>
      </c>
      <c r="AG143" s="245">
        <f>AVERAGE(AF143,AH143)</f>
        <v>8.0307812500000004</v>
      </c>
      <c r="AH143" s="245">
        <f>AVERAGE(AF143,AJ143)</f>
        <v>8.0621875000000003</v>
      </c>
      <c r="AI143" s="245">
        <f>AVERAGE(AH143,AJ143)</f>
        <v>8.0935937500000001</v>
      </c>
      <c r="AJ143" s="245">
        <f>AVERAGE(AE143,AO143)</f>
        <v>8.125</v>
      </c>
      <c r="AK143" s="245">
        <f>2*AJ143-AI143</f>
        <v>8.1564062499999999</v>
      </c>
      <c r="AL143" s="245">
        <f>AVERAGE(AK143,AM143)</f>
        <v>8.1823046875000003</v>
      </c>
      <c r="AM143" s="245">
        <f>AVERAGE(AK143,AO143)</f>
        <v>8.2082031250000007</v>
      </c>
      <c r="AN143" s="245">
        <f>AVERAGE(AM143,AO143)</f>
        <v>8.2341015625000011</v>
      </c>
      <c r="AO143" s="277">
        <v>8.26</v>
      </c>
      <c r="AP143" s="277">
        <v>8.81</v>
      </c>
    </row>
    <row r="144" spans="1:42" x14ac:dyDescent="0.2">
      <c r="A144" s="253">
        <v>42929</v>
      </c>
      <c r="B144" s="277">
        <v>8.1199999999999992</v>
      </c>
      <c r="C144" s="277">
        <v>8.1</v>
      </c>
      <c r="D144" s="277">
        <f>AVERAGE(C144,E144)</f>
        <v>8.0949999999999989</v>
      </c>
      <c r="E144" s="277">
        <v>8.09</v>
      </c>
      <c r="F144" s="277">
        <f>AVERAGE(G144,E144)</f>
        <v>8.0749999999999993</v>
      </c>
      <c r="G144" s="277">
        <v>8.06</v>
      </c>
      <c r="H144" s="277">
        <f>AVERAGE(I144,G144)</f>
        <v>8.0300000000000011</v>
      </c>
      <c r="I144" s="277">
        <v>8</v>
      </c>
      <c r="J144" s="277">
        <f>AVERAGE(I144,K144)</f>
        <v>7.98</v>
      </c>
      <c r="K144" s="277">
        <v>7.96</v>
      </c>
      <c r="L144" s="245">
        <f>AVERAGE(K144,M144)</f>
        <v>7.9399999999999995</v>
      </c>
      <c r="M144" s="245">
        <f>AVERAGE(K144,O144)</f>
        <v>7.92</v>
      </c>
      <c r="N144" s="245">
        <f>AVERAGE(M144,O144)</f>
        <v>7.9</v>
      </c>
      <c r="O144" s="277">
        <v>7.88</v>
      </c>
      <c r="P144" s="245">
        <f>2*O144-N144</f>
        <v>7.8599999999999994</v>
      </c>
      <c r="Q144" s="245">
        <f>AVERAGE(P144,R144)</f>
        <v>7.8624999999999998</v>
      </c>
      <c r="R144" s="245">
        <f>AVERAGE(O144,U144)</f>
        <v>7.8650000000000002</v>
      </c>
      <c r="S144" s="245">
        <f>2*R144-Q144</f>
        <v>7.8675000000000006</v>
      </c>
      <c r="T144" s="245">
        <f>AVERAGE(S144,U144)</f>
        <v>7.8587500000000006</v>
      </c>
      <c r="U144" s="277">
        <v>7.85</v>
      </c>
      <c r="V144" s="245">
        <f>2*U144-T144</f>
        <v>7.8412499999999987</v>
      </c>
      <c r="W144" s="245">
        <f>2*V144-U144</f>
        <v>7.8324999999999978</v>
      </c>
      <c r="X144" s="245">
        <f>2*W144-V144</f>
        <v>7.8237499999999969</v>
      </c>
      <c r="Y144" s="245">
        <f>AVERAGE(X144,Z144)</f>
        <v>7.8743749999999988</v>
      </c>
      <c r="Z144" s="245">
        <f>AVERAGE(U144,AE144)</f>
        <v>7.9249999999999998</v>
      </c>
      <c r="AA144" s="245">
        <f>2*Z144-Y144</f>
        <v>7.9756250000000009</v>
      </c>
      <c r="AB144" s="245">
        <f>AVERAGE(AA144,AC144)</f>
        <v>7.9817187500000006</v>
      </c>
      <c r="AC144" s="245">
        <f>AVERAGE(AA144,AE144)</f>
        <v>7.9878125000000004</v>
      </c>
      <c r="AD144" s="245">
        <f>AVERAGE(AC144,AE144)</f>
        <v>7.9939062500000002</v>
      </c>
      <c r="AE144" s="277">
        <v>8</v>
      </c>
      <c r="AF144" s="245">
        <f>2*AE144-AD144</f>
        <v>8.0060937499999998</v>
      </c>
      <c r="AG144" s="245">
        <f>AVERAGE(AF144,AH144)</f>
        <v>8.0345703125000014</v>
      </c>
      <c r="AH144" s="245">
        <f>AVERAGE(AF144,AJ144)</f>
        <v>8.0630468750000013</v>
      </c>
      <c r="AI144" s="245">
        <f>AVERAGE(AH144,AJ144)</f>
        <v>8.0915234375000011</v>
      </c>
      <c r="AJ144" s="245">
        <f>AVERAGE(AE144,AO144)</f>
        <v>8.120000000000001</v>
      </c>
      <c r="AK144" s="245">
        <f>2*AJ144-AI144</f>
        <v>8.1484765625000009</v>
      </c>
      <c r="AL144" s="245">
        <f>AVERAGE(AK144,AM144)</f>
        <v>8.1713574218750011</v>
      </c>
      <c r="AM144" s="245">
        <f>AVERAGE(AK144,AO144)</f>
        <v>8.1942382812500014</v>
      </c>
      <c r="AN144" s="245">
        <f>AVERAGE(AM144,AO144)</f>
        <v>8.2171191406250017</v>
      </c>
      <c r="AO144" s="277">
        <v>8.24</v>
      </c>
      <c r="AP144" s="277">
        <v>8.7899999999999991</v>
      </c>
    </row>
    <row r="145" spans="1:42" x14ac:dyDescent="0.2">
      <c r="A145" s="253">
        <v>42928</v>
      </c>
      <c r="B145" s="277">
        <v>8.1199999999999992</v>
      </c>
      <c r="C145" s="277">
        <v>8.1</v>
      </c>
      <c r="D145" s="277">
        <f>AVERAGE(C145,E145)</f>
        <v>8.1050000000000004</v>
      </c>
      <c r="E145" s="277">
        <v>8.11</v>
      </c>
      <c r="F145" s="277">
        <f>AVERAGE(G145,E145)</f>
        <v>8.1</v>
      </c>
      <c r="G145" s="277">
        <v>8.09</v>
      </c>
      <c r="H145" s="277">
        <f>AVERAGE(I145,G145)</f>
        <v>8.0749999999999993</v>
      </c>
      <c r="I145" s="277">
        <v>8.06</v>
      </c>
      <c r="J145" s="277">
        <f>AVERAGE(I145,K145)</f>
        <v>8.0250000000000004</v>
      </c>
      <c r="K145" s="277">
        <v>7.99</v>
      </c>
      <c r="L145" s="245">
        <f>AVERAGE(K145,M145)</f>
        <v>7.9700000000000006</v>
      </c>
      <c r="M145" s="245">
        <f>AVERAGE(K145,O145)</f>
        <v>7.95</v>
      </c>
      <c r="N145" s="245">
        <f>AVERAGE(M145,O145)</f>
        <v>7.93</v>
      </c>
      <c r="O145" s="277">
        <v>7.91</v>
      </c>
      <c r="P145" s="245">
        <f>2*O145-N145</f>
        <v>7.8900000000000006</v>
      </c>
      <c r="Q145" s="245">
        <f>AVERAGE(P145,R145)</f>
        <v>7.8975000000000009</v>
      </c>
      <c r="R145" s="245">
        <f>AVERAGE(O145,U145)</f>
        <v>7.9050000000000002</v>
      </c>
      <c r="S145" s="245">
        <f>2*R145-Q145</f>
        <v>7.9124999999999996</v>
      </c>
      <c r="T145" s="245">
        <f>AVERAGE(S145,U145)</f>
        <v>7.90625</v>
      </c>
      <c r="U145" s="277">
        <v>7.9</v>
      </c>
      <c r="V145" s="245">
        <f>2*U145-T145</f>
        <v>7.8937500000000007</v>
      </c>
      <c r="W145" s="245">
        <f>2*V145-U145</f>
        <v>7.8875000000000011</v>
      </c>
      <c r="X145" s="245">
        <f>2*W145-V145</f>
        <v>7.8812500000000014</v>
      </c>
      <c r="Y145" s="245">
        <f>AVERAGE(X145,Z145)</f>
        <v>7.9306250000000009</v>
      </c>
      <c r="Z145" s="245">
        <f>AVERAGE(U145,AE145)</f>
        <v>7.98</v>
      </c>
      <c r="AA145" s="245">
        <f>2*Z145-Y145</f>
        <v>8.0293749999999999</v>
      </c>
      <c r="AB145" s="245">
        <f>AVERAGE(AA145,AC145)</f>
        <v>8.0370312500000001</v>
      </c>
      <c r="AC145" s="245">
        <f>AVERAGE(AA145,AE145)</f>
        <v>8.0446875000000002</v>
      </c>
      <c r="AD145" s="245">
        <f>AVERAGE(AC145,AE145)</f>
        <v>8.0523437500000004</v>
      </c>
      <c r="AE145" s="277">
        <v>8.06</v>
      </c>
      <c r="AF145" s="245">
        <f>2*AE145-AD145</f>
        <v>8.0676562500000006</v>
      </c>
      <c r="AG145" s="245">
        <f>AVERAGE(AF145,AH145)</f>
        <v>8.0969921874999997</v>
      </c>
      <c r="AH145" s="245">
        <f>AVERAGE(AF145,AJ145)</f>
        <v>8.1263281250000006</v>
      </c>
      <c r="AI145" s="245">
        <f>AVERAGE(AH145,AJ145)</f>
        <v>8.1556640625000014</v>
      </c>
      <c r="AJ145" s="245">
        <f>AVERAGE(AE145,AO145)</f>
        <v>8.1850000000000005</v>
      </c>
      <c r="AK145" s="245">
        <f>2*AJ145-AI145</f>
        <v>8.2143359374999996</v>
      </c>
      <c r="AL145" s="245">
        <f>AVERAGE(AK145,AM145)</f>
        <v>8.2382519531249994</v>
      </c>
      <c r="AM145" s="245">
        <f>AVERAGE(AK145,AO145)</f>
        <v>8.2621679687499991</v>
      </c>
      <c r="AN145" s="245">
        <f>AVERAGE(AM145,AO145)</f>
        <v>8.2860839843750007</v>
      </c>
      <c r="AO145" s="277">
        <v>8.31</v>
      </c>
      <c r="AP145" s="277">
        <v>8.84</v>
      </c>
    </row>
    <row r="146" spans="1:42" x14ac:dyDescent="0.2">
      <c r="A146" s="253">
        <v>42927</v>
      </c>
      <c r="B146" s="277">
        <v>8.14</v>
      </c>
      <c r="C146" s="277">
        <v>8.1199999999999992</v>
      </c>
      <c r="D146" s="277">
        <f>AVERAGE(C146,E146)</f>
        <v>8.1199999999999992</v>
      </c>
      <c r="E146" s="277">
        <v>8.1199999999999992</v>
      </c>
      <c r="F146" s="277">
        <f>AVERAGE(G146,E146)</f>
        <v>8.1199999999999992</v>
      </c>
      <c r="G146" s="277">
        <v>8.1199999999999992</v>
      </c>
      <c r="H146" s="277">
        <f>AVERAGE(I146,G146)</f>
        <v>8.11</v>
      </c>
      <c r="I146" s="277">
        <v>8.1</v>
      </c>
      <c r="J146" s="277">
        <f>AVERAGE(I146,K146)</f>
        <v>8.0749999999999993</v>
      </c>
      <c r="K146" s="277">
        <v>8.0500000000000007</v>
      </c>
      <c r="L146" s="245">
        <f>AVERAGE(K146,M146)</f>
        <v>8.0325000000000006</v>
      </c>
      <c r="M146" s="245">
        <f>AVERAGE(K146,O146)</f>
        <v>8.0150000000000006</v>
      </c>
      <c r="N146" s="245">
        <f>AVERAGE(M146,O146)</f>
        <v>7.9975000000000005</v>
      </c>
      <c r="O146" s="277">
        <v>7.98</v>
      </c>
      <c r="P146" s="245">
        <f>2*O146-N146</f>
        <v>7.9625000000000004</v>
      </c>
      <c r="Q146" s="245">
        <f>AVERAGE(P146,R146)</f>
        <v>7.9662500000000005</v>
      </c>
      <c r="R146" s="245">
        <f>AVERAGE(O146,U146)</f>
        <v>7.9700000000000006</v>
      </c>
      <c r="S146" s="245">
        <f>2*R146-Q146</f>
        <v>7.9737500000000008</v>
      </c>
      <c r="T146" s="245">
        <f>AVERAGE(S146,U146)</f>
        <v>7.9668749999999999</v>
      </c>
      <c r="U146" s="277">
        <v>7.96</v>
      </c>
      <c r="V146" s="245">
        <f>2*U146-T146</f>
        <v>7.953125</v>
      </c>
      <c r="W146" s="245">
        <f>2*V146-U146</f>
        <v>7.94625</v>
      </c>
      <c r="X146" s="245">
        <f>2*W146-V146</f>
        <v>7.9393750000000001</v>
      </c>
      <c r="Y146" s="245">
        <f>AVERAGE(X146,Z146)</f>
        <v>7.9846874999999997</v>
      </c>
      <c r="Z146" s="245">
        <f>AVERAGE(U146,AE146)</f>
        <v>8.0299999999999994</v>
      </c>
      <c r="AA146" s="245">
        <f>2*Z146-Y146</f>
        <v>8.075312499999999</v>
      </c>
      <c r="AB146" s="245">
        <f>AVERAGE(AA146,AC146)</f>
        <v>8.0814843749999987</v>
      </c>
      <c r="AC146" s="245">
        <f>AVERAGE(AA146,AE146)</f>
        <v>8.0876562499999984</v>
      </c>
      <c r="AD146" s="245">
        <f>AVERAGE(AC146,AE146)</f>
        <v>8.0938281249999982</v>
      </c>
      <c r="AE146" s="277">
        <v>8.1</v>
      </c>
      <c r="AF146" s="245">
        <f>2*AE146-AD146</f>
        <v>8.1061718750000011</v>
      </c>
      <c r="AG146" s="245">
        <f>AVERAGE(AF146,AH146)</f>
        <v>8.1346289062500006</v>
      </c>
      <c r="AH146" s="245">
        <f>AVERAGE(AF146,AJ146)</f>
        <v>8.1630859375</v>
      </c>
      <c r="AI146" s="245">
        <f>AVERAGE(AH146,AJ146)</f>
        <v>8.1915429687499994</v>
      </c>
      <c r="AJ146" s="245">
        <f>AVERAGE(AE146,AO146)</f>
        <v>8.2199999999999989</v>
      </c>
      <c r="AK146" s="245">
        <f>2*AJ146-AI146</f>
        <v>8.2484570312499983</v>
      </c>
      <c r="AL146" s="245">
        <f>AVERAGE(AK146,AM146)</f>
        <v>8.2713427734374996</v>
      </c>
      <c r="AM146" s="245">
        <f>AVERAGE(AK146,AO146)</f>
        <v>8.2942285156249991</v>
      </c>
      <c r="AN146" s="245">
        <f>AVERAGE(AM146,AO146)</f>
        <v>8.3171142578124986</v>
      </c>
      <c r="AO146" s="277">
        <v>8.34</v>
      </c>
      <c r="AP146" s="277">
        <v>8.9</v>
      </c>
    </row>
    <row r="147" spans="1:42" x14ac:dyDescent="0.2">
      <c r="A147" s="253">
        <v>42926</v>
      </c>
      <c r="B147" s="277">
        <v>8.1199999999999992</v>
      </c>
      <c r="C147" s="277">
        <v>8.1</v>
      </c>
      <c r="D147" s="277">
        <f>AVERAGE(C147,E147)</f>
        <v>8.09</v>
      </c>
      <c r="E147" s="277">
        <v>8.08</v>
      </c>
      <c r="F147" s="277">
        <f>AVERAGE(G147,E147)</f>
        <v>8.0749999999999993</v>
      </c>
      <c r="G147" s="277">
        <v>8.07</v>
      </c>
      <c r="H147" s="277">
        <f>AVERAGE(I147,G147)</f>
        <v>8.0650000000000013</v>
      </c>
      <c r="I147" s="277">
        <v>8.06</v>
      </c>
      <c r="J147" s="277">
        <f>AVERAGE(I147,K147)</f>
        <v>8.0250000000000004</v>
      </c>
      <c r="K147" s="277">
        <v>7.99</v>
      </c>
      <c r="L147" s="245">
        <f>AVERAGE(K147,M147)</f>
        <v>7.9749999999999996</v>
      </c>
      <c r="M147" s="245">
        <f>AVERAGE(K147,O147)</f>
        <v>7.96</v>
      </c>
      <c r="N147" s="245">
        <f>AVERAGE(M147,O147)</f>
        <v>7.9450000000000003</v>
      </c>
      <c r="O147" s="277">
        <v>7.93</v>
      </c>
      <c r="P147" s="245">
        <f>2*O147-N147</f>
        <v>7.9149999999999991</v>
      </c>
      <c r="Q147" s="245">
        <f>AVERAGE(P147,R147)</f>
        <v>7.92</v>
      </c>
      <c r="R147" s="245">
        <f>AVERAGE(O147,U147)</f>
        <v>7.9249999999999998</v>
      </c>
      <c r="S147" s="245">
        <f>2*R147-Q147</f>
        <v>7.93</v>
      </c>
      <c r="T147" s="245">
        <f>AVERAGE(S147,U147)</f>
        <v>7.9249999999999998</v>
      </c>
      <c r="U147" s="277">
        <v>7.92</v>
      </c>
      <c r="V147" s="245">
        <f>2*U147-T147</f>
        <v>7.915</v>
      </c>
      <c r="W147" s="245">
        <f>2*V147-U147</f>
        <v>7.91</v>
      </c>
      <c r="X147" s="245">
        <f>2*W147-V147</f>
        <v>7.9050000000000002</v>
      </c>
      <c r="Y147" s="245">
        <f>AVERAGE(X147,Z147)</f>
        <v>7.9474999999999998</v>
      </c>
      <c r="Z147" s="245">
        <f>AVERAGE(U147,AE147)</f>
        <v>7.99</v>
      </c>
      <c r="AA147" s="245">
        <f>2*Z147-Y147</f>
        <v>8.0325000000000006</v>
      </c>
      <c r="AB147" s="245">
        <f>AVERAGE(AA147,AC147)</f>
        <v>8.0393749999999997</v>
      </c>
      <c r="AC147" s="245">
        <f>AVERAGE(AA147,AE147)</f>
        <v>8.0462500000000006</v>
      </c>
      <c r="AD147" s="245">
        <f>AVERAGE(AC147,AE147)</f>
        <v>8.0531250000000014</v>
      </c>
      <c r="AE147" s="277">
        <v>8.06</v>
      </c>
      <c r="AF147" s="245">
        <f>2*AE147-AD147</f>
        <v>8.0668749999999996</v>
      </c>
      <c r="AG147" s="245">
        <f>AVERAGE(AF147,AH147)</f>
        <v>8.0964062499999994</v>
      </c>
      <c r="AH147" s="245">
        <f>AVERAGE(AF147,AJ147)</f>
        <v>8.1259374999999991</v>
      </c>
      <c r="AI147" s="245">
        <f>AVERAGE(AH147,AJ147)</f>
        <v>8.1554687500000007</v>
      </c>
      <c r="AJ147" s="245">
        <f>AVERAGE(AE147,AO147)</f>
        <v>8.1850000000000005</v>
      </c>
      <c r="AK147" s="245">
        <f>2*AJ147-AI147</f>
        <v>8.2145312500000003</v>
      </c>
      <c r="AL147" s="245">
        <f>AVERAGE(AK147,AM147)</f>
        <v>8.2383984375000008</v>
      </c>
      <c r="AM147" s="245">
        <f>AVERAGE(AK147,AO147)</f>
        <v>8.2622656250000013</v>
      </c>
      <c r="AN147" s="245">
        <f>AVERAGE(AM147,AO147)</f>
        <v>8.2861328125</v>
      </c>
      <c r="AO147" s="277">
        <v>8.31</v>
      </c>
      <c r="AP147" s="277">
        <v>8.8800000000000008</v>
      </c>
    </row>
    <row r="148" spans="1:42" x14ac:dyDescent="0.2">
      <c r="A148" s="253">
        <v>42923</v>
      </c>
      <c r="B148" s="277">
        <v>8.1999999999999993</v>
      </c>
      <c r="C148" s="277">
        <v>8.16</v>
      </c>
      <c r="D148" s="277">
        <f>AVERAGE(C148,E148)</f>
        <v>8.14</v>
      </c>
      <c r="E148" s="277">
        <v>8.1199999999999992</v>
      </c>
      <c r="F148" s="277">
        <f>AVERAGE(G148,E148)</f>
        <v>8.1050000000000004</v>
      </c>
      <c r="G148" s="277">
        <v>8.09</v>
      </c>
      <c r="H148" s="277">
        <f>AVERAGE(I148,G148)</f>
        <v>8.1150000000000002</v>
      </c>
      <c r="I148" s="277">
        <v>8.14</v>
      </c>
      <c r="J148" s="277">
        <f>AVERAGE(I148,K148)</f>
        <v>8.0850000000000009</v>
      </c>
      <c r="K148" s="277">
        <v>8.0299999999999994</v>
      </c>
      <c r="L148" s="245">
        <f>AVERAGE(K148,M148)</f>
        <v>8.02</v>
      </c>
      <c r="M148" s="245">
        <f>AVERAGE(K148,O148)</f>
        <v>8.01</v>
      </c>
      <c r="N148" s="245">
        <f>AVERAGE(M148,O148)</f>
        <v>8</v>
      </c>
      <c r="O148" s="277">
        <v>7.99</v>
      </c>
      <c r="P148" s="245">
        <f>2*O148-N148</f>
        <v>7.98</v>
      </c>
      <c r="Q148" s="245">
        <f>AVERAGE(P148,R148)</f>
        <v>7.9850000000000003</v>
      </c>
      <c r="R148" s="245">
        <f>AVERAGE(O148,U148)</f>
        <v>7.99</v>
      </c>
      <c r="S148" s="245">
        <f>2*R148-Q148</f>
        <v>7.9950000000000001</v>
      </c>
      <c r="T148" s="245">
        <f>AVERAGE(S148,U148)</f>
        <v>7.9924999999999997</v>
      </c>
      <c r="U148" s="277">
        <v>7.99</v>
      </c>
      <c r="V148" s="245">
        <f>2*U148-T148</f>
        <v>7.9875000000000007</v>
      </c>
      <c r="W148" s="245">
        <f>2*V148-U148</f>
        <v>7.9850000000000012</v>
      </c>
      <c r="X148" s="245">
        <f>2*W148-V148</f>
        <v>7.9825000000000017</v>
      </c>
      <c r="Y148" s="245">
        <f>AVERAGE(X148,Z148)</f>
        <v>8.0237500000000015</v>
      </c>
      <c r="Z148" s="245">
        <f>AVERAGE(U148,AE148)</f>
        <v>8.0650000000000013</v>
      </c>
      <c r="AA148" s="245">
        <f>2*Z148-Y148</f>
        <v>8.1062500000000011</v>
      </c>
      <c r="AB148" s="245">
        <f>AVERAGE(AA148,AC148)</f>
        <v>8.1146875000000023</v>
      </c>
      <c r="AC148" s="245">
        <f>AVERAGE(AA148,AE148)</f>
        <v>8.1231250000000017</v>
      </c>
      <c r="AD148" s="245">
        <f>AVERAGE(AC148,AE148)</f>
        <v>8.1315625000000011</v>
      </c>
      <c r="AE148" s="277">
        <v>8.14</v>
      </c>
      <c r="AF148" s="245">
        <f>2*AE148-AD148</f>
        <v>8.1484375</v>
      </c>
      <c r="AG148" s="245">
        <f>AVERAGE(AF148,AH148)</f>
        <v>8.1763281250000013</v>
      </c>
      <c r="AH148" s="245">
        <f>AVERAGE(AF148,AJ148)</f>
        <v>8.2042187500000008</v>
      </c>
      <c r="AI148" s="245">
        <f>AVERAGE(AH148,AJ148)</f>
        <v>8.2321093750000003</v>
      </c>
      <c r="AJ148" s="245">
        <f>AVERAGE(AE148,AO148)</f>
        <v>8.2600000000000016</v>
      </c>
      <c r="AK148" s="245">
        <f>2*AJ148-AI148</f>
        <v>8.2878906250000028</v>
      </c>
      <c r="AL148" s="245">
        <f>AVERAGE(AK148,AM148)</f>
        <v>8.3109179687500028</v>
      </c>
      <c r="AM148" s="245">
        <f>AVERAGE(AK148,AO148)</f>
        <v>8.3339453125000027</v>
      </c>
      <c r="AN148" s="245">
        <f>AVERAGE(AM148,AO148)</f>
        <v>8.3569726562500009</v>
      </c>
      <c r="AO148" s="277">
        <v>8.3800000000000008</v>
      </c>
      <c r="AP148" s="277">
        <v>8.94</v>
      </c>
    </row>
    <row r="149" spans="1:42" x14ac:dyDescent="0.2">
      <c r="A149" s="253">
        <v>42922</v>
      </c>
      <c r="B149" s="277">
        <v>8.19</v>
      </c>
      <c r="C149" s="277">
        <v>8.15</v>
      </c>
      <c r="D149" s="277">
        <f>AVERAGE(C149,E149)</f>
        <v>8.125</v>
      </c>
      <c r="E149" s="277">
        <v>8.1</v>
      </c>
      <c r="F149" s="277">
        <f>AVERAGE(G149,E149)</f>
        <v>8.08</v>
      </c>
      <c r="G149" s="277">
        <v>8.06</v>
      </c>
      <c r="H149" s="277">
        <f>AVERAGE(I149,G149)</f>
        <v>8.0650000000000013</v>
      </c>
      <c r="I149" s="277">
        <v>8.07</v>
      </c>
      <c r="J149" s="277">
        <f>AVERAGE(I149,K149)</f>
        <v>8.0250000000000004</v>
      </c>
      <c r="K149" s="277">
        <v>7.98</v>
      </c>
      <c r="L149" s="245">
        <f>AVERAGE(K149,M149)</f>
        <v>7.9675000000000002</v>
      </c>
      <c r="M149" s="245">
        <f>AVERAGE(K149,O149)</f>
        <v>7.9550000000000001</v>
      </c>
      <c r="N149" s="245">
        <f>AVERAGE(M149,O149)</f>
        <v>7.9424999999999999</v>
      </c>
      <c r="O149" s="277">
        <v>7.93</v>
      </c>
      <c r="P149" s="245">
        <f>2*O149-N149</f>
        <v>7.9174999999999995</v>
      </c>
      <c r="Q149" s="245">
        <f>AVERAGE(P149,R149)</f>
        <v>7.9237500000000001</v>
      </c>
      <c r="R149" s="245">
        <f>AVERAGE(O149,U149)</f>
        <v>7.93</v>
      </c>
      <c r="S149" s="245">
        <f>2*R149-Q149</f>
        <v>7.9362499999999994</v>
      </c>
      <c r="T149" s="245">
        <f>AVERAGE(S149,U149)</f>
        <v>7.9331249999999995</v>
      </c>
      <c r="U149" s="277">
        <v>7.93</v>
      </c>
      <c r="V149" s="245">
        <f>2*U149-T149</f>
        <v>7.9268749999999999</v>
      </c>
      <c r="W149" s="245">
        <f>2*V149-U149</f>
        <v>7.9237500000000001</v>
      </c>
      <c r="X149" s="245">
        <f>2*W149-V149</f>
        <v>7.9206250000000002</v>
      </c>
      <c r="Y149" s="245">
        <f>AVERAGE(X149,Z149)</f>
        <v>7.9603125000000006</v>
      </c>
      <c r="Z149" s="245">
        <f>AVERAGE(U149,AE149)</f>
        <v>8</v>
      </c>
      <c r="AA149" s="245">
        <f>2*Z149-Y149</f>
        <v>8.0396874999999994</v>
      </c>
      <c r="AB149" s="245">
        <f>AVERAGE(AA149,AC149)</f>
        <v>8.0472656249999996</v>
      </c>
      <c r="AC149" s="245">
        <f>AVERAGE(AA149,AE149)</f>
        <v>8.0548437499999999</v>
      </c>
      <c r="AD149" s="245">
        <f>AVERAGE(AC149,AE149)</f>
        <v>8.0624218750000001</v>
      </c>
      <c r="AE149" s="277">
        <v>8.07</v>
      </c>
      <c r="AF149" s="245">
        <f>2*AE149-AD149</f>
        <v>8.0775781250000005</v>
      </c>
      <c r="AG149" s="245">
        <f>AVERAGE(AF149,AH149)</f>
        <v>8.10693359375</v>
      </c>
      <c r="AH149" s="245">
        <f>AVERAGE(AF149,AJ149)</f>
        <v>8.1362890625000013</v>
      </c>
      <c r="AI149" s="245">
        <f>AVERAGE(AH149,AJ149)</f>
        <v>8.1656445312500008</v>
      </c>
      <c r="AJ149" s="245">
        <f>AVERAGE(AE149,AO149)</f>
        <v>8.1950000000000003</v>
      </c>
      <c r="AK149" s="245">
        <f>2*AJ149-AI149</f>
        <v>8.2243554687499998</v>
      </c>
      <c r="AL149" s="245">
        <f>AVERAGE(AK149,AM149)</f>
        <v>8.2482666015624986</v>
      </c>
      <c r="AM149" s="245">
        <f>AVERAGE(AK149,AO149)</f>
        <v>8.2721777343749991</v>
      </c>
      <c r="AN149" s="245">
        <f>AVERAGE(AM149,AO149)</f>
        <v>8.2960888671874997</v>
      </c>
      <c r="AO149" s="277">
        <v>8.32</v>
      </c>
      <c r="AP149" s="277">
        <v>8.89</v>
      </c>
    </row>
    <row r="150" spans="1:42" x14ac:dyDescent="0.2">
      <c r="A150" s="253">
        <v>42921</v>
      </c>
      <c r="B150" s="277">
        <v>8.17</v>
      </c>
      <c r="C150" s="277">
        <v>8.1199999999999992</v>
      </c>
      <c r="D150" s="277">
        <f>AVERAGE(C150,E150)</f>
        <v>8.09</v>
      </c>
      <c r="E150" s="277">
        <v>8.06</v>
      </c>
      <c r="F150" s="277">
        <f>AVERAGE(G150,E150)</f>
        <v>8.0350000000000001</v>
      </c>
      <c r="G150" s="277">
        <v>8.01</v>
      </c>
      <c r="H150" s="277">
        <f>AVERAGE(I150,G150)</f>
        <v>8.0350000000000001</v>
      </c>
      <c r="I150" s="277">
        <v>8.06</v>
      </c>
      <c r="J150" s="277">
        <f>AVERAGE(I150,K150)</f>
        <v>7.99</v>
      </c>
      <c r="K150" s="277">
        <v>7.92</v>
      </c>
      <c r="L150" s="245">
        <f>AVERAGE(K150,M150)</f>
        <v>7.91</v>
      </c>
      <c r="M150" s="245">
        <f>AVERAGE(K150,O150)</f>
        <v>7.9</v>
      </c>
      <c r="N150" s="245">
        <f>AVERAGE(M150,O150)</f>
        <v>7.8900000000000006</v>
      </c>
      <c r="O150" s="277">
        <v>7.88</v>
      </c>
      <c r="P150" s="245">
        <f>2*O150-N150</f>
        <v>7.8699999999999992</v>
      </c>
      <c r="Q150" s="245">
        <f>AVERAGE(P150,R150)</f>
        <v>7.8774999999999995</v>
      </c>
      <c r="R150" s="245">
        <f>AVERAGE(O150,U150)</f>
        <v>7.8849999999999998</v>
      </c>
      <c r="S150" s="245">
        <f>2*R150-Q150</f>
        <v>7.8925000000000001</v>
      </c>
      <c r="T150" s="245">
        <f>AVERAGE(S150,U150)</f>
        <v>7.8912499999999994</v>
      </c>
      <c r="U150" s="277">
        <v>7.89</v>
      </c>
      <c r="V150" s="245">
        <f>2*U150-T150</f>
        <v>7.8887499999999999</v>
      </c>
      <c r="W150" s="245">
        <f>2*V150-U150</f>
        <v>7.8875000000000002</v>
      </c>
      <c r="X150" s="245">
        <f>2*W150-V150</f>
        <v>7.8862500000000004</v>
      </c>
      <c r="Y150" s="245">
        <f>AVERAGE(X150,Z150)</f>
        <v>7.930625</v>
      </c>
      <c r="Z150" s="245">
        <f>AVERAGE(U150,AE150)</f>
        <v>7.9749999999999996</v>
      </c>
      <c r="AA150" s="245">
        <f>2*Z150-Y150</f>
        <v>8.0193750000000001</v>
      </c>
      <c r="AB150" s="245">
        <f>AVERAGE(AA150,AC150)</f>
        <v>8.0295312499999998</v>
      </c>
      <c r="AC150" s="245">
        <f>AVERAGE(AA150,AE150)</f>
        <v>8.0396874999999994</v>
      </c>
      <c r="AD150" s="245">
        <f>AVERAGE(AC150,AE150)</f>
        <v>8.0498437500000009</v>
      </c>
      <c r="AE150" s="277">
        <v>8.06</v>
      </c>
      <c r="AF150" s="245">
        <f>2*AE150-AD150</f>
        <v>8.0701562500000001</v>
      </c>
      <c r="AG150" s="245">
        <f>AVERAGE(AF150,AH150)</f>
        <v>8.1001171875000004</v>
      </c>
      <c r="AH150" s="245">
        <f>AVERAGE(AF150,AJ150)</f>
        <v>8.1300781250000007</v>
      </c>
      <c r="AI150" s="245">
        <f>AVERAGE(AH150,AJ150)</f>
        <v>8.160039062500001</v>
      </c>
      <c r="AJ150" s="245">
        <f>AVERAGE(AE150,AO150)</f>
        <v>8.1900000000000013</v>
      </c>
      <c r="AK150" s="245">
        <f>2*AJ150-AI150</f>
        <v>8.2199609375000016</v>
      </c>
      <c r="AL150" s="245">
        <f>AVERAGE(AK150,AM150)</f>
        <v>8.2449707031250021</v>
      </c>
      <c r="AM150" s="245">
        <f>AVERAGE(AK150,AO150)</f>
        <v>8.2699804687500009</v>
      </c>
      <c r="AN150" s="245">
        <f>AVERAGE(AM150,AO150)</f>
        <v>8.2949902343749997</v>
      </c>
      <c r="AO150" s="277">
        <v>8.32</v>
      </c>
      <c r="AP150" s="277">
        <v>8.91</v>
      </c>
    </row>
    <row r="151" spans="1:42" x14ac:dyDescent="0.2">
      <c r="A151" s="253">
        <v>42920</v>
      </c>
      <c r="B151" s="277">
        <v>8.11</v>
      </c>
      <c r="C151" s="277">
        <v>8.07</v>
      </c>
      <c r="D151" s="277">
        <f>AVERAGE(C151,E151)</f>
        <v>8.0399999999999991</v>
      </c>
      <c r="E151" s="277">
        <v>8.01</v>
      </c>
      <c r="F151" s="277">
        <f>AVERAGE(G151,E151)</f>
        <v>7.9849999999999994</v>
      </c>
      <c r="G151" s="277">
        <v>7.96</v>
      </c>
      <c r="H151" s="277">
        <f>AVERAGE(I151,G151)</f>
        <v>7.9700000000000006</v>
      </c>
      <c r="I151" s="277">
        <v>7.98</v>
      </c>
      <c r="J151" s="277">
        <f>AVERAGE(I151,K151)</f>
        <v>7.915</v>
      </c>
      <c r="K151" s="277">
        <v>7.85</v>
      </c>
      <c r="L151" s="245">
        <f>AVERAGE(K151,M151)</f>
        <v>7.8324999999999996</v>
      </c>
      <c r="M151" s="245">
        <f>AVERAGE(K151,O151)</f>
        <v>7.8149999999999995</v>
      </c>
      <c r="N151" s="245">
        <f>AVERAGE(M151,O151)</f>
        <v>7.7974999999999994</v>
      </c>
      <c r="O151" s="277">
        <v>7.78</v>
      </c>
      <c r="P151" s="245">
        <f>2*O151-N151</f>
        <v>7.7625000000000011</v>
      </c>
      <c r="Q151" s="245">
        <f>AVERAGE(P151,R151)</f>
        <v>7.7737500000000006</v>
      </c>
      <c r="R151" s="245">
        <f>AVERAGE(O151,U151)</f>
        <v>7.7850000000000001</v>
      </c>
      <c r="S151" s="245">
        <f>2*R151-Q151</f>
        <v>7.7962499999999997</v>
      </c>
      <c r="T151" s="245">
        <f>AVERAGE(S151,U151)</f>
        <v>7.7931249999999999</v>
      </c>
      <c r="U151" s="277">
        <v>7.79</v>
      </c>
      <c r="V151" s="245">
        <f>2*U151-T151</f>
        <v>7.7868750000000002</v>
      </c>
      <c r="W151" s="245">
        <f>2*V151-U151</f>
        <v>7.7837500000000004</v>
      </c>
      <c r="X151" s="245">
        <f>2*W151-V151</f>
        <v>7.7806250000000006</v>
      </c>
      <c r="Y151" s="245">
        <f>AVERAGE(X151,Z151)</f>
        <v>7.8328125000000002</v>
      </c>
      <c r="Z151" s="245">
        <f>AVERAGE(U151,AE151)</f>
        <v>7.8849999999999998</v>
      </c>
      <c r="AA151" s="245">
        <f>2*Z151-Y151</f>
        <v>7.9371874999999994</v>
      </c>
      <c r="AB151" s="245">
        <f>AVERAGE(AA151,AC151)</f>
        <v>7.9478906249999994</v>
      </c>
      <c r="AC151" s="245">
        <f>AVERAGE(AA151,AE151)</f>
        <v>7.9585937500000004</v>
      </c>
      <c r="AD151" s="245">
        <f>AVERAGE(AC151,AE151)</f>
        <v>7.9692968750000004</v>
      </c>
      <c r="AE151" s="277">
        <v>7.98</v>
      </c>
      <c r="AF151" s="245">
        <f>2*AE151-AD151</f>
        <v>7.9907031250000005</v>
      </c>
      <c r="AG151" s="245">
        <f>AVERAGE(AF151,AH151)</f>
        <v>8.0230273437499999</v>
      </c>
      <c r="AH151" s="245">
        <f>AVERAGE(AF151,AJ151)</f>
        <v>8.0553515625000003</v>
      </c>
      <c r="AI151" s="245">
        <f>AVERAGE(AH151,AJ151)</f>
        <v>8.0876757812500006</v>
      </c>
      <c r="AJ151" s="245">
        <f>AVERAGE(AE151,AO151)</f>
        <v>8.120000000000001</v>
      </c>
      <c r="AK151" s="245">
        <f>2*AJ151-AI151</f>
        <v>8.1523242187500014</v>
      </c>
      <c r="AL151" s="245">
        <f>AVERAGE(AK151,AM151)</f>
        <v>8.1792431640625018</v>
      </c>
      <c r="AM151" s="245">
        <f>AVERAGE(AK151,AO151)</f>
        <v>8.2061621093750006</v>
      </c>
      <c r="AN151" s="245">
        <f>AVERAGE(AM151,AO151)</f>
        <v>8.2330810546874993</v>
      </c>
      <c r="AO151" s="277">
        <v>8.26</v>
      </c>
      <c r="AP151" s="277">
        <v>8.85</v>
      </c>
    </row>
    <row r="152" spans="1:42" x14ac:dyDescent="0.2">
      <c r="A152" s="253">
        <v>42919</v>
      </c>
      <c r="B152" s="277">
        <v>8.11</v>
      </c>
      <c r="C152" s="277">
        <v>8.07</v>
      </c>
      <c r="D152" s="277">
        <f>AVERAGE(C152,E152)</f>
        <v>8.0399999999999991</v>
      </c>
      <c r="E152" s="277">
        <v>8.01</v>
      </c>
      <c r="F152" s="277">
        <f>AVERAGE(G152,E152)</f>
        <v>7.9849999999999994</v>
      </c>
      <c r="G152" s="277">
        <v>7.96</v>
      </c>
      <c r="H152" s="277">
        <f>AVERAGE(I152,G152)</f>
        <v>7.9749999999999996</v>
      </c>
      <c r="I152" s="277">
        <v>7.99</v>
      </c>
      <c r="J152" s="277">
        <f>AVERAGE(I152,K152)</f>
        <v>7.92</v>
      </c>
      <c r="K152" s="277">
        <v>7.85</v>
      </c>
      <c r="L152" s="245">
        <f>AVERAGE(K152,M152)</f>
        <v>7.8324999999999996</v>
      </c>
      <c r="M152" s="245">
        <f>AVERAGE(K152,O152)</f>
        <v>7.8149999999999995</v>
      </c>
      <c r="N152" s="245">
        <f>AVERAGE(M152,O152)</f>
        <v>7.7974999999999994</v>
      </c>
      <c r="O152" s="277">
        <v>7.78</v>
      </c>
      <c r="P152" s="245">
        <f>2*O152-N152</f>
        <v>7.7625000000000011</v>
      </c>
      <c r="Q152" s="245">
        <f>AVERAGE(P152,R152)</f>
        <v>7.7737500000000006</v>
      </c>
      <c r="R152" s="245">
        <f>AVERAGE(O152,U152)</f>
        <v>7.7850000000000001</v>
      </c>
      <c r="S152" s="245">
        <f>2*R152-Q152</f>
        <v>7.7962499999999997</v>
      </c>
      <c r="T152" s="245">
        <f>AVERAGE(S152,U152)</f>
        <v>7.7931249999999999</v>
      </c>
      <c r="U152" s="277">
        <v>7.79</v>
      </c>
      <c r="V152" s="245">
        <f>2*U152-T152</f>
        <v>7.7868750000000002</v>
      </c>
      <c r="W152" s="245">
        <f>2*V152-U152</f>
        <v>7.7837500000000004</v>
      </c>
      <c r="X152" s="245">
        <f>2*W152-V152</f>
        <v>7.7806250000000006</v>
      </c>
      <c r="Y152" s="245">
        <f>AVERAGE(X152,Z152)</f>
        <v>7.8353125000000006</v>
      </c>
      <c r="Z152" s="245">
        <f>AVERAGE(U152,AE152)</f>
        <v>7.8900000000000006</v>
      </c>
      <c r="AA152" s="245">
        <f>2*Z152-Y152</f>
        <v>7.9446875000000006</v>
      </c>
      <c r="AB152" s="245">
        <f>AVERAGE(AA152,AC152)</f>
        <v>7.9560156250000009</v>
      </c>
      <c r="AC152" s="245">
        <f>AVERAGE(AA152,AE152)</f>
        <v>7.9673437500000004</v>
      </c>
      <c r="AD152" s="245">
        <f>AVERAGE(AC152,AE152)</f>
        <v>7.9786718749999999</v>
      </c>
      <c r="AE152" s="277">
        <v>7.99</v>
      </c>
      <c r="AF152" s="245">
        <f>2*AE152-AD152</f>
        <v>8.0013281250000006</v>
      </c>
      <c r="AG152" s="245">
        <f>AVERAGE(AF152,AH152)</f>
        <v>8.0322460937500004</v>
      </c>
      <c r="AH152" s="245">
        <f>AVERAGE(AF152,AJ152)</f>
        <v>8.0631640625000003</v>
      </c>
      <c r="AI152" s="245">
        <f>AVERAGE(AH152,AJ152)</f>
        <v>8.0940820312500001</v>
      </c>
      <c r="AJ152" s="245">
        <f>AVERAGE(AE152,AO152)</f>
        <v>8.125</v>
      </c>
      <c r="AK152" s="245">
        <f>2*AJ152-AI152</f>
        <v>8.1559179687499999</v>
      </c>
      <c r="AL152" s="245">
        <f>AVERAGE(AK152,AM152)</f>
        <v>8.1819384765625003</v>
      </c>
      <c r="AM152" s="245">
        <f>AVERAGE(AK152,AO152)</f>
        <v>8.2079589843750007</v>
      </c>
      <c r="AN152" s="245">
        <f>AVERAGE(AM152,AO152)</f>
        <v>8.2339794921875011</v>
      </c>
      <c r="AO152" s="277">
        <v>8.26</v>
      </c>
      <c r="AP152" s="277">
        <v>8.84</v>
      </c>
    </row>
    <row r="153" spans="1:42" x14ac:dyDescent="0.2">
      <c r="A153" s="253">
        <v>42916</v>
      </c>
      <c r="B153" s="277">
        <v>8.09</v>
      </c>
      <c r="C153" s="277">
        <v>8.06</v>
      </c>
      <c r="D153" s="277">
        <f>AVERAGE(C153,E153)</f>
        <v>8.0350000000000001</v>
      </c>
      <c r="E153" s="277">
        <v>8.01</v>
      </c>
      <c r="F153" s="277">
        <f>AVERAGE(G153,E153)</f>
        <v>7.9849999999999994</v>
      </c>
      <c r="G153" s="277">
        <v>7.96</v>
      </c>
      <c r="H153" s="277">
        <f>AVERAGE(I153,G153)</f>
        <v>7.9700000000000006</v>
      </c>
      <c r="I153" s="277">
        <v>7.98</v>
      </c>
      <c r="J153" s="277">
        <f>AVERAGE(I153,K153)</f>
        <v>7.915</v>
      </c>
      <c r="K153" s="277">
        <v>7.85</v>
      </c>
      <c r="L153" s="245">
        <f>AVERAGE(K153,M153)</f>
        <v>7.8324999999999996</v>
      </c>
      <c r="M153" s="245">
        <f>AVERAGE(K153,O153)</f>
        <v>7.8149999999999995</v>
      </c>
      <c r="N153" s="245">
        <f>AVERAGE(M153,O153)</f>
        <v>7.7974999999999994</v>
      </c>
      <c r="O153" s="277">
        <v>7.78</v>
      </c>
      <c r="P153" s="245">
        <f>2*O153-N153</f>
        <v>7.7625000000000011</v>
      </c>
      <c r="Q153" s="245">
        <f>AVERAGE(P153,R153)</f>
        <v>7.7712500000000002</v>
      </c>
      <c r="R153" s="245">
        <f>AVERAGE(O153,U153)</f>
        <v>7.78</v>
      </c>
      <c r="S153" s="245">
        <f>2*R153-Q153</f>
        <v>7.7887500000000003</v>
      </c>
      <c r="T153" s="245">
        <f>AVERAGE(S153,U153)</f>
        <v>7.7843750000000007</v>
      </c>
      <c r="U153" s="277">
        <v>7.78</v>
      </c>
      <c r="V153" s="245">
        <f>2*U153-T153</f>
        <v>7.7756249999999998</v>
      </c>
      <c r="W153" s="245">
        <f>2*V153-U153</f>
        <v>7.7712499999999993</v>
      </c>
      <c r="X153" s="245">
        <f>2*W153-V153</f>
        <v>7.7668749999999989</v>
      </c>
      <c r="Y153" s="245">
        <f>AVERAGE(X153,Z153)</f>
        <v>7.8234374999999998</v>
      </c>
      <c r="Z153" s="245">
        <f>AVERAGE(U153,AE153)</f>
        <v>7.8800000000000008</v>
      </c>
      <c r="AA153" s="245">
        <f>2*Z153-Y153</f>
        <v>7.9365625000000017</v>
      </c>
      <c r="AB153" s="245">
        <f>AVERAGE(AA153,AC153)</f>
        <v>7.9474218750000016</v>
      </c>
      <c r="AC153" s="245">
        <f>AVERAGE(AA153,AE153)</f>
        <v>7.9582812500000006</v>
      </c>
      <c r="AD153" s="245">
        <f>AVERAGE(AC153,AE153)</f>
        <v>7.9691406250000005</v>
      </c>
      <c r="AE153" s="277">
        <v>7.98</v>
      </c>
      <c r="AF153" s="245">
        <f>2*AE153-AD153</f>
        <v>7.9908593750000003</v>
      </c>
      <c r="AG153" s="245">
        <f>AVERAGE(AF153,AH153)</f>
        <v>8.0218945312500001</v>
      </c>
      <c r="AH153" s="245">
        <f>AVERAGE(AF153,AJ153)</f>
        <v>8.0529296875000007</v>
      </c>
      <c r="AI153" s="245">
        <f>AVERAGE(AH153,AJ153)</f>
        <v>8.0839648437499996</v>
      </c>
      <c r="AJ153" s="245">
        <f>AVERAGE(AE153,AO153)</f>
        <v>8.1150000000000002</v>
      </c>
      <c r="AK153" s="245">
        <f>2*AJ153-AI153</f>
        <v>8.1460351562500009</v>
      </c>
      <c r="AL153" s="245">
        <f>AVERAGE(AK153,AM153)</f>
        <v>8.1720263671875006</v>
      </c>
      <c r="AM153" s="245">
        <f>AVERAGE(AK153,AO153)</f>
        <v>8.1980175781250004</v>
      </c>
      <c r="AN153" s="245">
        <f>AVERAGE(AM153,AO153)</f>
        <v>8.2240087890625002</v>
      </c>
      <c r="AO153" s="277">
        <v>8.25</v>
      </c>
      <c r="AP153" s="277">
        <v>8.82</v>
      </c>
    </row>
    <row r="154" spans="1:42" x14ac:dyDescent="0.2">
      <c r="A154" s="253">
        <v>42915</v>
      </c>
      <c r="B154" s="277">
        <v>7.96</v>
      </c>
      <c r="C154" s="277">
        <v>7.95</v>
      </c>
      <c r="D154" s="277">
        <f>AVERAGE(C154,E154)</f>
        <v>7.9649999999999999</v>
      </c>
      <c r="E154" s="277">
        <v>7.98</v>
      </c>
      <c r="F154" s="277">
        <f>AVERAGE(G154,E154)</f>
        <v>7.98</v>
      </c>
      <c r="G154" s="277">
        <v>7.98</v>
      </c>
      <c r="H154" s="277">
        <f>AVERAGE(I154,G154)</f>
        <v>7.99</v>
      </c>
      <c r="I154" s="277">
        <v>8</v>
      </c>
      <c r="J154" s="277">
        <f>AVERAGE(I154,K154)</f>
        <v>7.9450000000000003</v>
      </c>
      <c r="K154" s="277">
        <v>7.89</v>
      </c>
      <c r="L154" s="245">
        <f>AVERAGE(K154,M154)</f>
        <v>7.8674999999999997</v>
      </c>
      <c r="M154" s="245">
        <f>AVERAGE(K154,O154)</f>
        <v>7.8449999999999998</v>
      </c>
      <c r="N154" s="245">
        <f>AVERAGE(M154,O154)</f>
        <v>7.8224999999999998</v>
      </c>
      <c r="O154" s="277">
        <v>7.8</v>
      </c>
      <c r="P154" s="245">
        <f>2*O154-N154</f>
        <v>7.7774999999999999</v>
      </c>
      <c r="Q154" s="245">
        <f>AVERAGE(P154,R154)</f>
        <v>7.7862499999999999</v>
      </c>
      <c r="R154" s="245">
        <f>AVERAGE(O154,U154)</f>
        <v>7.7949999999999999</v>
      </c>
      <c r="S154" s="245">
        <f>2*R154-Q154</f>
        <v>7.80375</v>
      </c>
      <c r="T154" s="245">
        <f>AVERAGE(S154,U154)</f>
        <v>7.796875</v>
      </c>
      <c r="U154" s="277">
        <v>7.79</v>
      </c>
      <c r="V154" s="245">
        <f>2*U154-T154</f>
        <v>7.7831250000000001</v>
      </c>
      <c r="W154" s="245">
        <f>2*V154-U154</f>
        <v>7.7762500000000001</v>
      </c>
      <c r="X154" s="245">
        <f>2*W154-V154</f>
        <v>7.7693750000000001</v>
      </c>
      <c r="Y154" s="245">
        <f>AVERAGE(X154,Z154)</f>
        <v>7.8321874999999999</v>
      </c>
      <c r="Z154" s="245">
        <f>AVERAGE(U154,AE154)</f>
        <v>7.8949999999999996</v>
      </c>
      <c r="AA154" s="245">
        <f>2*Z154-Y154</f>
        <v>7.9578124999999993</v>
      </c>
      <c r="AB154" s="245">
        <f>AVERAGE(AA154,AC154)</f>
        <v>7.9683593749999995</v>
      </c>
      <c r="AC154" s="245">
        <f>AVERAGE(AA154,AE154)</f>
        <v>7.9789062499999996</v>
      </c>
      <c r="AD154" s="245">
        <f>AVERAGE(AC154,AE154)</f>
        <v>7.9894531249999998</v>
      </c>
      <c r="AE154" s="277">
        <v>8</v>
      </c>
      <c r="AF154" s="245">
        <f>2*AE154-AD154</f>
        <v>8.0105468749999993</v>
      </c>
      <c r="AG154" s="245">
        <f>AVERAGE(AF154,AH154)</f>
        <v>8.0441601562499994</v>
      </c>
      <c r="AH154" s="245">
        <f>AVERAGE(AF154,AJ154)</f>
        <v>8.0777734374999994</v>
      </c>
      <c r="AI154" s="245">
        <f>AVERAGE(AH154,AJ154)</f>
        <v>8.1113867187499995</v>
      </c>
      <c r="AJ154" s="245">
        <f>AVERAGE(AE154,AO154)</f>
        <v>8.1449999999999996</v>
      </c>
      <c r="AK154" s="245">
        <f>2*AJ154-AI154</f>
        <v>8.1786132812499996</v>
      </c>
      <c r="AL154" s="245">
        <f>AVERAGE(AK154,AM154)</f>
        <v>8.2064599609375009</v>
      </c>
      <c r="AM154" s="245">
        <f>AVERAGE(AK154,AO154)</f>
        <v>8.2343066406250003</v>
      </c>
      <c r="AN154" s="245">
        <f>AVERAGE(AM154,AO154)</f>
        <v>8.2621533203124997</v>
      </c>
      <c r="AO154" s="277">
        <v>8.2899999999999991</v>
      </c>
      <c r="AP154" s="277">
        <v>8.89</v>
      </c>
    </row>
    <row r="155" spans="1:42" x14ac:dyDescent="0.2">
      <c r="A155" s="253">
        <v>42914</v>
      </c>
      <c r="B155" s="277">
        <v>7.9</v>
      </c>
      <c r="C155" s="277">
        <v>7.89</v>
      </c>
      <c r="D155" s="277">
        <f>AVERAGE(C155,E155)</f>
        <v>7.91</v>
      </c>
      <c r="E155" s="277">
        <v>7.93</v>
      </c>
      <c r="F155" s="277">
        <f>AVERAGE(G155,E155)</f>
        <v>7.93</v>
      </c>
      <c r="G155" s="277">
        <v>7.93</v>
      </c>
      <c r="H155" s="277">
        <f>AVERAGE(I155,G155)</f>
        <v>7.9749999999999996</v>
      </c>
      <c r="I155" s="277">
        <v>8.02</v>
      </c>
      <c r="J155" s="277">
        <f>AVERAGE(I155,K155)</f>
        <v>7.9349999999999996</v>
      </c>
      <c r="K155" s="277">
        <v>7.85</v>
      </c>
      <c r="L155" s="245">
        <f>AVERAGE(K155,M155)</f>
        <v>7.8324999999999996</v>
      </c>
      <c r="M155" s="245">
        <f>AVERAGE(K155,O155)</f>
        <v>7.8149999999999995</v>
      </c>
      <c r="N155" s="245">
        <f>AVERAGE(M155,O155)</f>
        <v>7.7974999999999994</v>
      </c>
      <c r="O155" s="277">
        <v>7.78</v>
      </c>
      <c r="P155" s="245">
        <f>2*O155-N155</f>
        <v>7.7625000000000011</v>
      </c>
      <c r="Q155" s="245">
        <f>AVERAGE(P155,R155)</f>
        <v>7.7737500000000006</v>
      </c>
      <c r="R155" s="245">
        <f>AVERAGE(O155,U155)</f>
        <v>7.7850000000000001</v>
      </c>
      <c r="S155" s="245">
        <f>2*R155-Q155</f>
        <v>7.7962499999999997</v>
      </c>
      <c r="T155" s="245">
        <f>AVERAGE(S155,U155)</f>
        <v>7.7931249999999999</v>
      </c>
      <c r="U155" s="277">
        <v>7.79</v>
      </c>
      <c r="V155" s="245">
        <f>2*U155-T155</f>
        <v>7.7868750000000002</v>
      </c>
      <c r="W155" s="245">
        <f>2*V155-U155</f>
        <v>7.7837500000000004</v>
      </c>
      <c r="X155" s="245">
        <f>2*W155-V155</f>
        <v>7.7806250000000006</v>
      </c>
      <c r="Y155" s="245">
        <f>AVERAGE(X155,Z155)</f>
        <v>7.8428125</v>
      </c>
      <c r="Z155" s="245">
        <f>AVERAGE(U155,AE155)</f>
        <v>7.9049999999999994</v>
      </c>
      <c r="AA155" s="245">
        <f>2*Z155-Y155</f>
        <v>7.9671874999999988</v>
      </c>
      <c r="AB155" s="245">
        <f>AVERAGE(AA155,AC155)</f>
        <v>7.9803906249999983</v>
      </c>
      <c r="AC155" s="245">
        <f>AVERAGE(AA155,AE155)</f>
        <v>7.9935937499999987</v>
      </c>
      <c r="AD155" s="245">
        <f>AVERAGE(AC155,AE155)</f>
        <v>8.0067968749999991</v>
      </c>
      <c r="AE155" s="277">
        <v>8.02</v>
      </c>
      <c r="AF155" s="245">
        <f>2*AE155-AD155</f>
        <v>8.033203125</v>
      </c>
      <c r="AG155" s="245">
        <f>AVERAGE(AF155,AH155)</f>
        <v>8.0674023437500004</v>
      </c>
      <c r="AH155" s="245">
        <f>AVERAGE(AF155,AJ155)</f>
        <v>8.1016015625000009</v>
      </c>
      <c r="AI155" s="245">
        <f>AVERAGE(AH155,AJ155)</f>
        <v>8.1358007812500013</v>
      </c>
      <c r="AJ155" s="245">
        <f>AVERAGE(AE155,AO155)</f>
        <v>8.17</v>
      </c>
      <c r="AK155" s="245">
        <f>2*AJ155-AI155</f>
        <v>8.2041992187499986</v>
      </c>
      <c r="AL155" s="245">
        <f>AVERAGE(AK155,AM155)</f>
        <v>8.233149414062499</v>
      </c>
      <c r="AM155" s="245">
        <f>AVERAGE(AK155,AO155)</f>
        <v>8.2620996093749994</v>
      </c>
      <c r="AN155" s="245">
        <f>AVERAGE(AM155,AO155)</f>
        <v>8.2910498046874999</v>
      </c>
      <c r="AO155" s="277">
        <v>8.32</v>
      </c>
      <c r="AP155" s="277">
        <v>8.92</v>
      </c>
    </row>
    <row r="156" spans="1:42" x14ac:dyDescent="0.2">
      <c r="A156" s="253">
        <v>42913</v>
      </c>
      <c r="B156" s="277">
        <v>7.92</v>
      </c>
      <c r="C156" s="277">
        <v>7.91</v>
      </c>
      <c r="D156" s="277">
        <f>AVERAGE(C156,E156)</f>
        <v>7.92</v>
      </c>
      <c r="E156" s="277">
        <v>7.93</v>
      </c>
      <c r="F156" s="277">
        <f>AVERAGE(G156,E156)</f>
        <v>7.93</v>
      </c>
      <c r="G156" s="277">
        <v>7.93</v>
      </c>
      <c r="H156" s="277">
        <f>AVERAGE(I156,G156)</f>
        <v>7.9450000000000003</v>
      </c>
      <c r="I156" s="277">
        <v>7.96</v>
      </c>
      <c r="J156" s="277">
        <f>AVERAGE(I156,K156)</f>
        <v>7.9</v>
      </c>
      <c r="K156" s="277">
        <v>7.84</v>
      </c>
      <c r="L156" s="245">
        <f>AVERAGE(K156,M156)</f>
        <v>7.82</v>
      </c>
      <c r="M156" s="245">
        <f>AVERAGE(K156,O156)</f>
        <v>7.8</v>
      </c>
      <c r="N156" s="245">
        <f>AVERAGE(M156,O156)</f>
        <v>7.7799999999999994</v>
      </c>
      <c r="O156" s="277">
        <v>7.76</v>
      </c>
      <c r="P156" s="245">
        <f>2*O156-N156</f>
        <v>7.74</v>
      </c>
      <c r="Q156" s="245">
        <f>AVERAGE(P156,R156)</f>
        <v>7.75</v>
      </c>
      <c r="R156" s="245">
        <f>AVERAGE(O156,U156)</f>
        <v>7.76</v>
      </c>
      <c r="S156" s="245">
        <f>2*R156-Q156</f>
        <v>7.77</v>
      </c>
      <c r="T156" s="245">
        <f>AVERAGE(S156,U156)</f>
        <v>7.7649999999999997</v>
      </c>
      <c r="U156" s="277">
        <v>7.76</v>
      </c>
      <c r="V156" s="245">
        <f>2*U156-T156</f>
        <v>7.7549999999999999</v>
      </c>
      <c r="W156" s="245">
        <f>2*V156-U156</f>
        <v>7.75</v>
      </c>
      <c r="X156" s="245">
        <f>2*W156-V156</f>
        <v>7.7450000000000001</v>
      </c>
      <c r="Y156" s="245">
        <f>AVERAGE(X156,Z156)</f>
        <v>7.8025000000000002</v>
      </c>
      <c r="Z156" s="245">
        <f>AVERAGE(U156,AE156)</f>
        <v>7.8599999999999994</v>
      </c>
      <c r="AA156" s="245">
        <f>2*Z156-Y156</f>
        <v>7.9174999999999986</v>
      </c>
      <c r="AB156" s="245">
        <f>AVERAGE(AA156,AC156)</f>
        <v>7.9281249999999988</v>
      </c>
      <c r="AC156" s="245">
        <f>AVERAGE(AA156,AE156)</f>
        <v>7.9387499999999989</v>
      </c>
      <c r="AD156" s="245">
        <f>AVERAGE(AC156,AE156)</f>
        <v>7.9493749999999999</v>
      </c>
      <c r="AE156" s="277">
        <v>7.96</v>
      </c>
      <c r="AF156" s="245">
        <f>2*AE156-AD156</f>
        <v>7.9706250000000001</v>
      </c>
      <c r="AG156" s="245">
        <f>AVERAGE(AF156,AH156)</f>
        <v>8.0042187499999997</v>
      </c>
      <c r="AH156" s="245">
        <f>AVERAGE(AF156,AJ156)</f>
        <v>8.0378125000000011</v>
      </c>
      <c r="AI156" s="245">
        <f>AVERAGE(AH156,AJ156)</f>
        <v>8.0714062500000008</v>
      </c>
      <c r="AJ156" s="245">
        <f>AVERAGE(AE156,AO156)</f>
        <v>8.1050000000000004</v>
      </c>
      <c r="AK156" s="245">
        <f>2*AJ156-AI156</f>
        <v>8.1385937500000001</v>
      </c>
      <c r="AL156" s="245">
        <f>AVERAGE(AK156,AM156)</f>
        <v>8.1664453124999987</v>
      </c>
      <c r="AM156" s="245">
        <f>AVERAGE(AK156,AO156)</f>
        <v>8.1942968749999991</v>
      </c>
      <c r="AN156" s="245">
        <f>AVERAGE(AM156,AO156)</f>
        <v>8.2221484374999996</v>
      </c>
      <c r="AO156" s="277">
        <v>8.25</v>
      </c>
      <c r="AP156" s="277">
        <v>8.83</v>
      </c>
    </row>
    <row r="157" spans="1:42" x14ac:dyDescent="0.2">
      <c r="A157" s="253">
        <v>42912</v>
      </c>
      <c r="B157" s="277">
        <v>7.88</v>
      </c>
      <c r="C157" s="277">
        <v>7.88</v>
      </c>
      <c r="D157" s="277">
        <f>AVERAGE(C157,E157)</f>
        <v>7.9</v>
      </c>
      <c r="E157" s="277">
        <v>7.92</v>
      </c>
      <c r="F157" s="277">
        <f>AVERAGE(G157,E157)</f>
        <v>7.9249999999999998</v>
      </c>
      <c r="G157" s="277">
        <v>7.93</v>
      </c>
      <c r="H157" s="277">
        <f>AVERAGE(I157,G157)</f>
        <v>7.9450000000000003</v>
      </c>
      <c r="I157" s="277">
        <v>7.96</v>
      </c>
      <c r="J157" s="277">
        <f>AVERAGE(I157,K157)</f>
        <v>7.9049999999999994</v>
      </c>
      <c r="K157" s="277">
        <v>7.85</v>
      </c>
      <c r="L157" s="245">
        <f>AVERAGE(K157,M157)</f>
        <v>7.8274999999999997</v>
      </c>
      <c r="M157" s="245">
        <f>AVERAGE(K157,O157)</f>
        <v>7.8049999999999997</v>
      </c>
      <c r="N157" s="245">
        <f>AVERAGE(M157,O157)</f>
        <v>7.7824999999999998</v>
      </c>
      <c r="O157" s="277">
        <v>7.76</v>
      </c>
      <c r="P157" s="245">
        <f>2*O157-N157</f>
        <v>7.7374999999999998</v>
      </c>
      <c r="Q157" s="245">
        <f>AVERAGE(P157,R157)</f>
        <v>7.7462499999999999</v>
      </c>
      <c r="R157" s="245">
        <f>AVERAGE(O157,U157)</f>
        <v>7.7549999999999999</v>
      </c>
      <c r="S157" s="245">
        <f>2*R157-Q157</f>
        <v>7.7637499999999999</v>
      </c>
      <c r="T157" s="245">
        <f>AVERAGE(S157,U157)</f>
        <v>7.756875</v>
      </c>
      <c r="U157" s="277">
        <v>7.75</v>
      </c>
      <c r="V157" s="245">
        <f>2*U157-T157</f>
        <v>7.743125</v>
      </c>
      <c r="W157" s="245">
        <f>2*V157-U157</f>
        <v>7.7362500000000001</v>
      </c>
      <c r="X157" s="245">
        <f>2*W157-V157</f>
        <v>7.7293750000000001</v>
      </c>
      <c r="Y157" s="245">
        <f>AVERAGE(X157,Z157)</f>
        <v>7.7921875000000007</v>
      </c>
      <c r="Z157" s="245">
        <f>AVERAGE(U157,AE157)</f>
        <v>7.8550000000000004</v>
      </c>
      <c r="AA157" s="245">
        <f>2*Z157-Y157</f>
        <v>7.9178125000000001</v>
      </c>
      <c r="AB157" s="245">
        <f>AVERAGE(AA157,AC157)</f>
        <v>7.9283593750000003</v>
      </c>
      <c r="AC157" s="245">
        <f>AVERAGE(AA157,AE157)</f>
        <v>7.9389062500000005</v>
      </c>
      <c r="AD157" s="245">
        <f>AVERAGE(AC157,AE157)</f>
        <v>7.9494531249999998</v>
      </c>
      <c r="AE157" s="277">
        <v>7.96</v>
      </c>
      <c r="AF157" s="245">
        <f>2*AE157-AD157</f>
        <v>7.9705468750000001</v>
      </c>
      <c r="AG157" s="245">
        <f>AVERAGE(AF157,AH157)</f>
        <v>8.0029101562499996</v>
      </c>
      <c r="AH157" s="245">
        <f>AVERAGE(AF157,AJ157)</f>
        <v>8.035273437499999</v>
      </c>
      <c r="AI157" s="245">
        <f>AVERAGE(AH157,AJ157)</f>
        <v>8.0676367187499984</v>
      </c>
      <c r="AJ157" s="245">
        <f>AVERAGE(AE157,AO157)</f>
        <v>8.1</v>
      </c>
      <c r="AK157" s="245">
        <f>2*AJ157-AI157</f>
        <v>8.1323632812500009</v>
      </c>
      <c r="AL157" s="245">
        <f>AVERAGE(AK157,AM157)</f>
        <v>8.1592724609375011</v>
      </c>
      <c r="AM157" s="245">
        <f>AVERAGE(AK157,AO157)</f>
        <v>8.1861816406250014</v>
      </c>
      <c r="AN157" s="245">
        <f>AVERAGE(AM157,AO157)</f>
        <v>8.2130908203125017</v>
      </c>
      <c r="AO157" s="277">
        <v>8.24</v>
      </c>
      <c r="AP157" s="277">
        <v>8.81</v>
      </c>
    </row>
    <row r="158" spans="1:42" x14ac:dyDescent="0.2">
      <c r="A158" s="253">
        <v>42909</v>
      </c>
      <c r="B158" s="277">
        <v>7.98</v>
      </c>
      <c r="C158" s="277">
        <v>7.97</v>
      </c>
      <c r="D158" s="277">
        <f>AVERAGE(C158,E158)</f>
        <v>7.97</v>
      </c>
      <c r="E158" s="277">
        <v>7.97</v>
      </c>
      <c r="F158" s="277">
        <f>AVERAGE(G158,E158)</f>
        <v>7.9649999999999999</v>
      </c>
      <c r="G158" s="277">
        <v>7.96</v>
      </c>
      <c r="H158" s="277">
        <f>AVERAGE(I158,G158)</f>
        <v>7.9399999999999995</v>
      </c>
      <c r="I158" s="277">
        <v>7.92</v>
      </c>
      <c r="J158" s="277">
        <f>AVERAGE(I158,K158)</f>
        <v>7.8949999999999996</v>
      </c>
      <c r="K158" s="277">
        <v>7.87</v>
      </c>
      <c r="L158" s="245">
        <f>AVERAGE(K158,M158)</f>
        <v>7.85</v>
      </c>
      <c r="M158" s="245">
        <f>AVERAGE(K158,O158)</f>
        <v>7.83</v>
      </c>
      <c r="N158" s="245">
        <f>AVERAGE(M158,O158)</f>
        <v>7.8100000000000005</v>
      </c>
      <c r="O158" s="277">
        <v>7.79</v>
      </c>
      <c r="P158" s="245">
        <f>2*O158-N158</f>
        <v>7.77</v>
      </c>
      <c r="Q158" s="245">
        <f>AVERAGE(P158,R158)</f>
        <v>7.7749999999999995</v>
      </c>
      <c r="R158" s="245">
        <f>AVERAGE(O158,U158)</f>
        <v>7.7799999999999994</v>
      </c>
      <c r="S158" s="245">
        <f>2*R158-Q158</f>
        <v>7.7849999999999993</v>
      </c>
      <c r="T158" s="245">
        <f>AVERAGE(S158,U158)</f>
        <v>7.7774999999999999</v>
      </c>
      <c r="U158" s="277">
        <v>7.77</v>
      </c>
      <c r="V158" s="245">
        <f>2*U158-T158</f>
        <v>7.7624999999999993</v>
      </c>
      <c r="W158" s="245">
        <f>2*V158-U158</f>
        <v>7.754999999999999</v>
      </c>
      <c r="X158" s="245">
        <f>2*W158-V158</f>
        <v>7.7474999999999987</v>
      </c>
      <c r="Y158" s="245">
        <f>AVERAGE(X158,Z158)</f>
        <v>7.7962499999999988</v>
      </c>
      <c r="Z158" s="245">
        <f>AVERAGE(U158,AE158)</f>
        <v>7.8449999999999998</v>
      </c>
      <c r="AA158" s="245">
        <f>2*Z158-Y158</f>
        <v>7.8937500000000007</v>
      </c>
      <c r="AB158" s="245">
        <f>AVERAGE(AA158,AC158)</f>
        <v>7.9003125000000001</v>
      </c>
      <c r="AC158" s="245">
        <f>AVERAGE(AA158,AE158)</f>
        <v>7.9068750000000003</v>
      </c>
      <c r="AD158" s="245">
        <f>AVERAGE(AC158,AE158)</f>
        <v>7.9134375000000006</v>
      </c>
      <c r="AE158" s="277">
        <v>7.92</v>
      </c>
      <c r="AF158" s="245">
        <f>2*AE158-AD158</f>
        <v>7.9265624999999993</v>
      </c>
      <c r="AG158" s="245">
        <f>AVERAGE(AF158,AH158)</f>
        <v>7.956171874999999</v>
      </c>
      <c r="AH158" s="245">
        <f>AVERAGE(AF158,AJ158)</f>
        <v>7.9857812499999996</v>
      </c>
      <c r="AI158" s="245">
        <f>AVERAGE(AH158,AJ158)</f>
        <v>8.0153906250000002</v>
      </c>
      <c r="AJ158" s="245">
        <f>AVERAGE(AE158,AO158)</f>
        <v>8.0449999999999999</v>
      </c>
      <c r="AK158" s="245">
        <f>2*AJ158-AI158</f>
        <v>8.0746093749999996</v>
      </c>
      <c r="AL158" s="245">
        <f>AVERAGE(AK158,AM158)</f>
        <v>8.0984570312499997</v>
      </c>
      <c r="AM158" s="245">
        <f>AVERAGE(AK158,AO158)</f>
        <v>8.1223046874999998</v>
      </c>
      <c r="AN158" s="245">
        <f>AVERAGE(AM158,AO158)</f>
        <v>8.1461523437499999</v>
      </c>
      <c r="AO158" s="277">
        <v>8.17</v>
      </c>
      <c r="AP158" s="277">
        <v>8.7200000000000006</v>
      </c>
    </row>
    <row r="159" spans="1:42" x14ac:dyDescent="0.2">
      <c r="A159" s="253">
        <v>42908</v>
      </c>
      <c r="B159" s="277">
        <v>7.97</v>
      </c>
      <c r="C159" s="277">
        <v>7.96</v>
      </c>
      <c r="D159" s="277">
        <f>AVERAGE(C159,E159)</f>
        <v>7.9700000000000006</v>
      </c>
      <c r="E159" s="277">
        <v>7.98</v>
      </c>
      <c r="F159" s="277">
        <f>AVERAGE(G159,E159)</f>
        <v>7.9749999999999996</v>
      </c>
      <c r="G159" s="277">
        <v>7.97</v>
      </c>
      <c r="H159" s="277">
        <f>AVERAGE(I159,G159)</f>
        <v>8.0250000000000004</v>
      </c>
      <c r="I159" s="277">
        <v>8.08</v>
      </c>
      <c r="J159" s="277">
        <f>AVERAGE(I159,K159)</f>
        <v>8</v>
      </c>
      <c r="K159" s="277">
        <v>7.92</v>
      </c>
      <c r="L159" s="245">
        <f>AVERAGE(K159,M159)</f>
        <v>7.9124999999999996</v>
      </c>
      <c r="M159" s="245">
        <f>AVERAGE(K159,O159)</f>
        <v>7.9049999999999994</v>
      </c>
      <c r="N159" s="245">
        <f>AVERAGE(M159,O159)</f>
        <v>7.8974999999999991</v>
      </c>
      <c r="O159" s="277">
        <v>7.89</v>
      </c>
      <c r="P159" s="245">
        <f>2*O159-N159</f>
        <v>7.8825000000000003</v>
      </c>
      <c r="Q159" s="245">
        <f>AVERAGE(P159,R159)</f>
        <v>7.8912500000000003</v>
      </c>
      <c r="R159" s="245">
        <f>AVERAGE(O159,U159)</f>
        <v>7.9</v>
      </c>
      <c r="S159" s="245">
        <f>2*R159-Q159</f>
        <v>7.9087500000000004</v>
      </c>
      <c r="T159" s="245">
        <f>AVERAGE(S159,U159)</f>
        <v>7.9093750000000007</v>
      </c>
      <c r="U159" s="277">
        <v>7.91</v>
      </c>
      <c r="V159" s="245">
        <f>2*U159-T159</f>
        <v>7.9106249999999996</v>
      </c>
      <c r="W159" s="245">
        <f>2*V159-U159</f>
        <v>7.911249999999999</v>
      </c>
      <c r="X159" s="245">
        <f>2*W159-V159</f>
        <v>7.9118749999999984</v>
      </c>
      <c r="Y159" s="245">
        <f>AVERAGE(X159,Z159)</f>
        <v>7.9534374999999997</v>
      </c>
      <c r="Z159" s="245">
        <f>AVERAGE(U159,AE159)</f>
        <v>7.9950000000000001</v>
      </c>
      <c r="AA159" s="245">
        <f>2*Z159-Y159</f>
        <v>8.0365625000000005</v>
      </c>
      <c r="AB159" s="245">
        <f>AVERAGE(AA159,AC159)</f>
        <v>8.0474218750000013</v>
      </c>
      <c r="AC159" s="245">
        <f>AVERAGE(AA159,AE159)</f>
        <v>8.0582812500000003</v>
      </c>
      <c r="AD159" s="245">
        <f>AVERAGE(AC159,AE159)</f>
        <v>8.0691406249999993</v>
      </c>
      <c r="AE159" s="277">
        <v>8.08</v>
      </c>
      <c r="AF159" s="245">
        <f>2*AE159-AD159</f>
        <v>8.0908593750000009</v>
      </c>
      <c r="AG159" s="245">
        <f>AVERAGE(AF159,AH159)</f>
        <v>8.1206445312500009</v>
      </c>
      <c r="AH159" s="245">
        <f>AVERAGE(AF159,AJ159)</f>
        <v>8.1504296875000009</v>
      </c>
      <c r="AI159" s="245">
        <f>AVERAGE(AH159,AJ159)</f>
        <v>8.1802148437500009</v>
      </c>
      <c r="AJ159" s="245">
        <f>AVERAGE(AE159,AO159)</f>
        <v>8.2100000000000009</v>
      </c>
      <c r="AK159" s="245">
        <f>2*AJ159-AI159</f>
        <v>8.2397851562500009</v>
      </c>
      <c r="AL159" s="245">
        <f>AVERAGE(AK159,AM159)</f>
        <v>8.2648388671874997</v>
      </c>
      <c r="AM159" s="245">
        <f>AVERAGE(AK159,AO159)</f>
        <v>8.2898925781250004</v>
      </c>
      <c r="AN159" s="245">
        <f>AVERAGE(AM159,AO159)</f>
        <v>8.314946289062501</v>
      </c>
      <c r="AO159" s="277">
        <v>8.34</v>
      </c>
      <c r="AP159" s="277">
        <v>8.92</v>
      </c>
    </row>
    <row r="160" spans="1:42" x14ac:dyDescent="0.2">
      <c r="A160" s="253">
        <v>42907</v>
      </c>
      <c r="B160" s="277">
        <v>8.0299999999999994</v>
      </c>
      <c r="C160" s="277">
        <v>8</v>
      </c>
      <c r="D160" s="277">
        <f>AVERAGE(C160,E160)</f>
        <v>7.9950000000000001</v>
      </c>
      <c r="E160" s="277">
        <v>7.99</v>
      </c>
      <c r="F160" s="277">
        <f>AVERAGE(G160,E160)</f>
        <v>7.98</v>
      </c>
      <c r="G160" s="277">
        <v>7.97</v>
      </c>
      <c r="H160" s="277">
        <f>AVERAGE(I160,G160)</f>
        <v>8.0399999999999991</v>
      </c>
      <c r="I160" s="277">
        <v>8.11</v>
      </c>
      <c r="J160" s="277">
        <f>AVERAGE(I160,K160)</f>
        <v>8.0150000000000006</v>
      </c>
      <c r="K160" s="277">
        <v>7.92</v>
      </c>
      <c r="L160" s="245">
        <f>AVERAGE(K160,M160)</f>
        <v>7.9124999999999996</v>
      </c>
      <c r="M160" s="245">
        <f>AVERAGE(K160,O160)</f>
        <v>7.9049999999999994</v>
      </c>
      <c r="N160" s="245">
        <f>AVERAGE(M160,O160)</f>
        <v>7.8974999999999991</v>
      </c>
      <c r="O160" s="277">
        <v>7.89</v>
      </c>
      <c r="P160" s="245">
        <f>2*O160-N160</f>
        <v>7.8825000000000003</v>
      </c>
      <c r="Q160" s="245">
        <f>AVERAGE(P160,R160)</f>
        <v>7.8912500000000003</v>
      </c>
      <c r="R160" s="245">
        <f>AVERAGE(O160,U160)</f>
        <v>7.9</v>
      </c>
      <c r="S160" s="245">
        <f>2*R160-Q160</f>
        <v>7.9087500000000004</v>
      </c>
      <c r="T160" s="245">
        <f>AVERAGE(S160,U160)</f>
        <v>7.9093750000000007</v>
      </c>
      <c r="U160" s="277">
        <v>7.91</v>
      </c>
      <c r="V160" s="245">
        <f>2*U160-T160</f>
        <v>7.9106249999999996</v>
      </c>
      <c r="W160" s="245">
        <f>2*V160-U160</f>
        <v>7.911249999999999</v>
      </c>
      <c r="X160" s="245">
        <f>2*W160-V160</f>
        <v>7.9118749999999984</v>
      </c>
      <c r="Y160" s="245">
        <f>AVERAGE(X160,Z160)</f>
        <v>7.9609374999999991</v>
      </c>
      <c r="Z160" s="245">
        <f>AVERAGE(U160,AE160)</f>
        <v>8.01</v>
      </c>
      <c r="AA160" s="245">
        <f>2*Z160-Y160</f>
        <v>8.0590624999999996</v>
      </c>
      <c r="AB160" s="245">
        <f>AVERAGE(AA160,AC160)</f>
        <v>8.0717968750000004</v>
      </c>
      <c r="AC160" s="245">
        <f>AVERAGE(AA160,AE160)</f>
        <v>8.0845312499999995</v>
      </c>
      <c r="AD160" s="245">
        <f>AVERAGE(AC160,AE160)</f>
        <v>8.0972656249999986</v>
      </c>
      <c r="AE160" s="277">
        <v>8.11</v>
      </c>
      <c r="AF160" s="245">
        <f>2*AE160-AD160</f>
        <v>8.1227343750000003</v>
      </c>
      <c r="AG160" s="245">
        <f>AVERAGE(AF160,AH160)</f>
        <v>8.1545507812500002</v>
      </c>
      <c r="AH160" s="245">
        <f>AVERAGE(AF160,AJ160)</f>
        <v>8.1863671875000001</v>
      </c>
      <c r="AI160" s="245">
        <f>AVERAGE(AH160,AJ160)</f>
        <v>8.2181835937500001</v>
      </c>
      <c r="AJ160" s="245">
        <f>AVERAGE(AE160,AO160)</f>
        <v>8.25</v>
      </c>
      <c r="AK160" s="245">
        <f>2*AJ160-AI160</f>
        <v>8.2818164062499999</v>
      </c>
      <c r="AL160" s="245">
        <f>AVERAGE(AK160,AM160)</f>
        <v>8.3088623046875014</v>
      </c>
      <c r="AM160" s="245">
        <f>AVERAGE(AK160,AO160)</f>
        <v>8.3359082031250011</v>
      </c>
      <c r="AN160" s="245">
        <f>AVERAGE(AM160,AO160)</f>
        <v>8.3629541015625009</v>
      </c>
      <c r="AO160" s="277">
        <v>8.39</v>
      </c>
      <c r="AP160" s="277">
        <v>9.01</v>
      </c>
    </row>
    <row r="161" spans="1:42" x14ac:dyDescent="0.2">
      <c r="A161" s="253">
        <v>42906</v>
      </c>
      <c r="B161" s="277">
        <v>8.0500000000000007</v>
      </c>
      <c r="C161" s="277">
        <v>8.0299999999999994</v>
      </c>
      <c r="D161" s="277">
        <f>AVERAGE(C161,E161)</f>
        <v>8.0299999999999994</v>
      </c>
      <c r="E161" s="277">
        <v>8.0299999999999994</v>
      </c>
      <c r="F161" s="277">
        <f>AVERAGE(G161,E161)</f>
        <v>8.02</v>
      </c>
      <c r="G161" s="277">
        <v>8.01</v>
      </c>
      <c r="H161" s="277">
        <f>AVERAGE(I161,G161)</f>
        <v>8.09</v>
      </c>
      <c r="I161" s="277">
        <v>8.17</v>
      </c>
      <c r="J161" s="277">
        <f>AVERAGE(I161,K161)</f>
        <v>8.0649999999999995</v>
      </c>
      <c r="K161" s="277">
        <v>7.96</v>
      </c>
      <c r="L161" s="245">
        <f>AVERAGE(K161,M161)</f>
        <v>7.9525000000000006</v>
      </c>
      <c r="M161" s="245">
        <f>AVERAGE(K161,O161)</f>
        <v>7.9450000000000003</v>
      </c>
      <c r="N161" s="245">
        <f>AVERAGE(M161,O161)</f>
        <v>7.9375</v>
      </c>
      <c r="O161" s="277">
        <v>7.93</v>
      </c>
      <c r="P161" s="245">
        <f>2*O161-N161</f>
        <v>7.9224999999999994</v>
      </c>
      <c r="Q161" s="245">
        <f>AVERAGE(P161,R161)</f>
        <v>7.9337499999999999</v>
      </c>
      <c r="R161" s="245">
        <f>AVERAGE(O161,U161)</f>
        <v>7.9450000000000003</v>
      </c>
      <c r="S161" s="245">
        <f>2*R161-Q161</f>
        <v>7.9562500000000007</v>
      </c>
      <c r="T161" s="245">
        <f>AVERAGE(S161,U161)</f>
        <v>7.9581250000000008</v>
      </c>
      <c r="U161" s="277">
        <v>7.96</v>
      </c>
      <c r="V161" s="245">
        <f>2*U161-T161</f>
        <v>7.9618749999999991</v>
      </c>
      <c r="W161" s="245">
        <f>2*V161-U161</f>
        <v>7.9637499999999983</v>
      </c>
      <c r="X161" s="245">
        <f>2*W161-V161</f>
        <v>7.9656249999999975</v>
      </c>
      <c r="Y161" s="245">
        <f>AVERAGE(X161,Z161)</f>
        <v>8.0153124999999985</v>
      </c>
      <c r="Z161" s="245">
        <f>AVERAGE(U161,AE161)</f>
        <v>8.0649999999999995</v>
      </c>
      <c r="AA161" s="245">
        <f>2*Z161-Y161</f>
        <v>8.1146875000000005</v>
      </c>
      <c r="AB161" s="245">
        <f>AVERAGE(AA161,AC161)</f>
        <v>8.1285156250000004</v>
      </c>
      <c r="AC161" s="245">
        <f>AVERAGE(AA161,AE161)</f>
        <v>8.1423437500000002</v>
      </c>
      <c r="AD161" s="245">
        <f>AVERAGE(AC161,AE161)</f>
        <v>8.1561718750000001</v>
      </c>
      <c r="AE161" s="277">
        <v>8.17</v>
      </c>
      <c r="AF161" s="245">
        <f>2*AE161-AD161</f>
        <v>8.1838281249999998</v>
      </c>
      <c r="AG161" s="245">
        <f>AVERAGE(AF161,AH161)</f>
        <v>8.219121093750001</v>
      </c>
      <c r="AH161" s="245">
        <f>AVERAGE(AF161,AJ161)</f>
        <v>8.2544140625000004</v>
      </c>
      <c r="AI161" s="245">
        <f>AVERAGE(AH161,AJ161)</f>
        <v>8.2897070312499999</v>
      </c>
      <c r="AJ161" s="245">
        <f>AVERAGE(AE161,AO161)</f>
        <v>8.3249999999999993</v>
      </c>
      <c r="AK161" s="245">
        <f>2*AJ161-AI161</f>
        <v>8.3602929687499987</v>
      </c>
      <c r="AL161" s="245">
        <f>AVERAGE(AK161,AM161)</f>
        <v>8.3902197265624991</v>
      </c>
      <c r="AM161" s="245">
        <f>AVERAGE(AK161,AO161)</f>
        <v>8.4201464843749996</v>
      </c>
      <c r="AN161" s="245">
        <f>AVERAGE(AM161,AO161)</f>
        <v>8.4500732421875</v>
      </c>
      <c r="AO161" s="277">
        <v>8.48</v>
      </c>
      <c r="AP161" s="277">
        <v>9.1199999999999992</v>
      </c>
    </row>
    <row r="162" spans="1:42" x14ac:dyDescent="0.2">
      <c r="A162" s="253">
        <v>42905</v>
      </c>
      <c r="B162" s="277">
        <v>8.09</v>
      </c>
      <c r="C162" s="277">
        <v>8.0500000000000007</v>
      </c>
      <c r="D162" s="277">
        <f>AVERAGE(C162,E162)</f>
        <v>8.0399999999999991</v>
      </c>
      <c r="E162" s="277">
        <v>8.0299999999999994</v>
      </c>
      <c r="F162" s="277">
        <f>AVERAGE(G162,E162)</f>
        <v>8.0150000000000006</v>
      </c>
      <c r="G162" s="277">
        <v>8</v>
      </c>
      <c r="H162" s="277">
        <f>AVERAGE(I162,G162)</f>
        <v>8.0850000000000009</v>
      </c>
      <c r="I162" s="277">
        <v>8.17</v>
      </c>
      <c r="J162" s="277">
        <f>AVERAGE(I162,K162)</f>
        <v>8.06</v>
      </c>
      <c r="K162" s="277">
        <v>7.95</v>
      </c>
      <c r="L162" s="245">
        <f>AVERAGE(K162,M162)</f>
        <v>7.9450000000000003</v>
      </c>
      <c r="M162" s="245">
        <f>AVERAGE(K162,O162)</f>
        <v>7.9399999999999995</v>
      </c>
      <c r="N162" s="245">
        <f>AVERAGE(M162,O162)</f>
        <v>7.9349999999999996</v>
      </c>
      <c r="O162" s="277">
        <v>7.93</v>
      </c>
      <c r="P162" s="245">
        <f>2*O162-N162</f>
        <v>7.9249999999999998</v>
      </c>
      <c r="Q162" s="245">
        <f>AVERAGE(P162,R162)</f>
        <v>7.9350000000000005</v>
      </c>
      <c r="R162" s="245">
        <f>AVERAGE(O162,U162)</f>
        <v>7.9450000000000003</v>
      </c>
      <c r="S162" s="245">
        <f>2*R162-Q162</f>
        <v>7.9550000000000001</v>
      </c>
      <c r="T162" s="245">
        <f>AVERAGE(S162,U162)</f>
        <v>7.9574999999999996</v>
      </c>
      <c r="U162" s="277">
        <v>7.96</v>
      </c>
      <c r="V162" s="245">
        <f>2*U162-T162</f>
        <v>7.9625000000000004</v>
      </c>
      <c r="W162" s="245">
        <f>2*V162-U162</f>
        <v>7.9650000000000007</v>
      </c>
      <c r="X162" s="245">
        <f>2*W162-V162</f>
        <v>7.9675000000000011</v>
      </c>
      <c r="Y162" s="245">
        <f>AVERAGE(X162,Z162)</f>
        <v>8.0162499999999994</v>
      </c>
      <c r="Z162" s="245">
        <f>AVERAGE(U162,AE162)</f>
        <v>8.0649999999999995</v>
      </c>
      <c r="AA162" s="245">
        <f>2*Z162-Y162</f>
        <v>8.1137499999999996</v>
      </c>
      <c r="AB162" s="245">
        <f>AVERAGE(AA162,AC162)</f>
        <v>8.1278124999999992</v>
      </c>
      <c r="AC162" s="245">
        <f>AVERAGE(AA162,AE162)</f>
        <v>8.1418749999999989</v>
      </c>
      <c r="AD162" s="245">
        <f>AVERAGE(AC162,AE162)</f>
        <v>8.1559375000000003</v>
      </c>
      <c r="AE162" s="277">
        <v>8.17</v>
      </c>
      <c r="AF162" s="245">
        <f>2*AE162-AD162</f>
        <v>8.1840624999999996</v>
      </c>
      <c r="AG162" s="245">
        <f>AVERAGE(AF162,AH162)</f>
        <v>8.2192968749999995</v>
      </c>
      <c r="AH162" s="245">
        <f>AVERAGE(AF162,AJ162)</f>
        <v>8.2545312499999994</v>
      </c>
      <c r="AI162" s="245">
        <f>AVERAGE(AH162,AJ162)</f>
        <v>8.2897656249999994</v>
      </c>
      <c r="AJ162" s="245">
        <f>AVERAGE(AE162,AO162)</f>
        <v>8.3249999999999993</v>
      </c>
      <c r="AK162" s="245">
        <f>2*AJ162-AI162</f>
        <v>8.3602343749999992</v>
      </c>
      <c r="AL162" s="245">
        <f>AVERAGE(AK162,AM162)</f>
        <v>8.3901757812500009</v>
      </c>
      <c r="AM162" s="245">
        <f>AVERAGE(AK162,AO162)</f>
        <v>8.4201171875000007</v>
      </c>
      <c r="AN162" s="245">
        <f>AVERAGE(AM162,AO162)</f>
        <v>8.4500585937500006</v>
      </c>
      <c r="AO162" s="277">
        <v>8.48</v>
      </c>
      <c r="AP162" s="277">
        <v>9.1300000000000008</v>
      </c>
    </row>
    <row r="163" spans="1:42" x14ac:dyDescent="0.2">
      <c r="A163" s="253">
        <v>42902</v>
      </c>
      <c r="B163" s="277">
        <v>8.11</v>
      </c>
      <c r="C163" s="277">
        <v>8.06</v>
      </c>
      <c r="D163" s="277">
        <f>AVERAGE(C163,E163)</f>
        <v>8.0350000000000001</v>
      </c>
      <c r="E163" s="277">
        <v>8.01</v>
      </c>
      <c r="F163" s="277">
        <f>AVERAGE(G163,E163)</f>
        <v>7.99</v>
      </c>
      <c r="G163" s="277">
        <v>7.97</v>
      </c>
      <c r="H163" s="277">
        <f>AVERAGE(I163,G163)</f>
        <v>8.0399999999999991</v>
      </c>
      <c r="I163" s="277">
        <v>8.11</v>
      </c>
      <c r="J163" s="277">
        <f>AVERAGE(I163,K163)</f>
        <v>8.01</v>
      </c>
      <c r="K163" s="277">
        <v>7.91</v>
      </c>
      <c r="L163" s="245">
        <f>AVERAGE(K163,M163)</f>
        <v>7.9024999999999999</v>
      </c>
      <c r="M163" s="245">
        <f>AVERAGE(K163,O163)</f>
        <v>7.8949999999999996</v>
      </c>
      <c r="N163" s="245">
        <f>AVERAGE(M163,O163)</f>
        <v>7.8874999999999993</v>
      </c>
      <c r="O163" s="277">
        <v>7.88</v>
      </c>
      <c r="P163" s="245">
        <f>2*O163-N163</f>
        <v>7.8725000000000005</v>
      </c>
      <c r="Q163" s="245">
        <f>AVERAGE(P163,R163)</f>
        <v>7.88375</v>
      </c>
      <c r="R163" s="245">
        <f>AVERAGE(O163,U163)</f>
        <v>7.8949999999999996</v>
      </c>
      <c r="S163" s="245">
        <f>2*R163-Q163</f>
        <v>7.9062499999999991</v>
      </c>
      <c r="T163" s="245">
        <f>AVERAGE(S163,U163)</f>
        <v>7.9081250000000001</v>
      </c>
      <c r="U163" s="277">
        <v>7.91</v>
      </c>
      <c r="V163" s="245">
        <f>2*U163-T163</f>
        <v>7.9118750000000002</v>
      </c>
      <c r="W163" s="245">
        <f>2*V163-U163</f>
        <v>7.9137500000000003</v>
      </c>
      <c r="X163" s="245">
        <f>2*W163-V163</f>
        <v>7.9156250000000004</v>
      </c>
      <c r="Y163" s="245">
        <f>AVERAGE(X163,Z163)</f>
        <v>7.9628125000000001</v>
      </c>
      <c r="Z163" s="245">
        <f>AVERAGE(U163,AE163)</f>
        <v>8.01</v>
      </c>
      <c r="AA163" s="245">
        <f>2*Z163-Y163</f>
        <v>8.0571874999999995</v>
      </c>
      <c r="AB163" s="245">
        <f>AVERAGE(AA163,AC163)</f>
        <v>8.0703906249999982</v>
      </c>
      <c r="AC163" s="245">
        <f>AVERAGE(AA163,AE163)</f>
        <v>8.0835937499999986</v>
      </c>
      <c r="AD163" s="245">
        <f>AVERAGE(AC163,AE163)</f>
        <v>8.096796874999999</v>
      </c>
      <c r="AE163" s="277">
        <v>8.11</v>
      </c>
      <c r="AF163" s="245">
        <f>2*AE163-AD163</f>
        <v>8.1232031249999999</v>
      </c>
      <c r="AG163" s="245">
        <f>AVERAGE(AF163,AH163)</f>
        <v>8.1586523437499991</v>
      </c>
      <c r="AH163" s="245">
        <f>AVERAGE(AF163,AJ163)</f>
        <v>8.1941015625000002</v>
      </c>
      <c r="AI163" s="245">
        <f>AVERAGE(AH163,AJ163)</f>
        <v>8.2295507812500013</v>
      </c>
      <c r="AJ163" s="245">
        <f>AVERAGE(AE163,AO163)</f>
        <v>8.2650000000000006</v>
      </c>
      <c r="AK163" s="245">
        <f>2*AJ163-AI163</f>
        <v>8.3004492187499999</v>
      </c>
      <c r="AL163" s="245">
        <f>AVERAGE(AK163,AM163)</f>
        <v>8.3303369140624994</v>
      </c>
      <c r="AM163" s="245">
        <f>AVERAGE(AK163,AO163)</f>
        <v>8.360224609374999</v>
      </c>
      <c r="AN163" s="245">
        <f>AVERAGE(AM163,AO163)</f>
        <v>8.3901123046874986</v>
      </c>
      <c r="AO163" s="277">
        <v>8.42</v>
      </c>
      <c r="AP163" s="277">
        <v>9.07</v>
      </c>
    </row>
    <row r="164" spans="1:42" x14ac:dyDescent="0.2">
      <c r="A164" s="253">
        <v>42901</v>
      </c>
      <c r="B164" s="277">
        <v>8.1</v>
      </c>
      <c r="C164" s="277">
        <v>8.0399999999999991</v>
      </c>
      <c r="D164" s="277">
        <f>AVERAGE(C164,E164)</f>
        <v>8</v>
      </c>
      <c r="E164" s="277">
        <v>7.96</v>
      </c>
      <c r="F164" s="277">
        <f>AVERAGE(G164,E164)</f>
        <v>7.9249999999999998</v>
      </c>
      <c r="G164" s="277">
        <v>7.89</v>
      </c>
      <c r="H164" s="277">
        <f>AVERAGE(I164,G164)</f>
        <v>7.9700000000000006</v>
      </c>
      <c r="I164" s="277">
        <v>8.0500000000000007</v>
      </c>
      <c r="J164" s="277">
        <f>AVERAGE(I164,K164)</f>
        <v>7.93</v>
      </c>
      <c r="K164" s="277">
        <v>7.81</v>
      </c>
      <c r="L164" s="245">
        <f>AVERAGE(K164,M164)</f>
        <v>7.8025000000000002</v>
      </c>
      <c r="M164" s="245">
        <f>AVERAGE(K164,O164)</f>
        <v>7.7949999999999999</v>
      </c>
      <c r="N164" s="245">
        <f>AVERAGE(M164,O164)</f>
        <v>7.7874999999999996</v>
      </c>
      <c r="O164" s="277">
        <v>7.78</v>
      </c>
      <c r="P164" s="245">
        <f>2*O164-N164</f>
        <v>7.7725000000000009</v>
      </c>
      <c r="Q164" s="245">
        <f>AVERAGE(P164,R164)</f>
        <v>7.7862500000000008</v>
      </c>
      <c r="R164" s="245">
        <f>AVERAGE(O164,U164)</f>
        <v>7.8000000000000007</v>
      </c>
      <c r="S164" s="245">
        <f>2*R164-Q164</f>
        <v>7.8137500000000006</v>
      </c>
      <c r="T164" s="245">
        <f>AVERAGE(S164,U164)</f>
        <v>7.8168750000000005</v>
      </c>
      <c r="U164" s="277">
        <v>7.82</v>
      </c>
      <c r="V164" s="245">
        <f>2*U164-T164</f>
        <v>7.8231250000000001</v>
      </c>
      <c r="W164" s="245">
        <f>2*V164-U164</f>
        <v>7.8262499999999999</v>
      </c>
      <c r="X164" s="245">
        <f>2*W164-V164</f>
        <v>7.8293749999999998</v>
      </c>
      <c r="Y164" s="245">
        <f>AVERAGE(X164,Z164)</f>
        <v>7.8821875000000006</v>
      </c>
      <c r="Z164" s="245">
        <f>AVERAGE(U164,AE164)</f>
        <v>7.9350000000000005</v>
      </c>
      <c r="AA164" s="245">
        <f>2*Z164-Y164</f>
        <v>7.9878125000000004</v>
      </c>
      <c r="AB164" s="245">
        <f>AVERAGE(AA164,AC164)</f>
        <v>8.0033593750000005</v>
      </c>
      <c r="AC164" s="245">
        <f>AVERAGE(AA164,AE164)</f>
        <v>8.0189062500000006</v>
      </c>
      <c r="AD164" s="245">
        <f>AVERAGE(AC164,AE164)</f>
        <v>8.0344531250000006</v>
      </c>
      <c r="AE164" s="277">
        <v>8.0500000000000007</v>
      </c>
      <c r="AF164" s="245">
        <f>2*AE164-AD164</f>
        <v>8.0655468750000008</v>
      </c>
      <c r="AG164" s="245">
        <f>AVERAGE(AF164,AH164)</f>
        <v>8.1004101562499997</v>
      </c>
      <c r="AH164" s="245">
        <f>AVERAGE(AF164,AJ164)</f>
        <v>8.1352734375000004</v>
      </c>
      <c r="AI164" s="245">
        <f>AVERAGE(AH164,AJ164)</f>
        <v>8.1701367187500011</v>
      </c>
      <c r="AJ164" s="245">
        <f>AVERAGE(AE164,AO164)</f>
        <v>8.2050000000000001</v>
      </c>
      <c r="AK164" s="245">
        <f>2*AJ164-AI164</f>
        <v>8.239863281249999</v>
      </c>
      <c r="AL164" s="245">
        <f>AVERAGE(AK164,AM164)</f>
        <v>8.2698974609375</v>
      </c>
      <c r="AM164" s="245">
        <f>AVERAGE(AK164,AO164)</f>
        <v>8.2999316406249992</v>
      </c>
      <c r="AN164" s="245">
        <f>AVERAGE(AM164,AO164)</f>
        <v>8.3299658203124984</v>
      </c>
      <c r="AO164" s="277">
        <v>8.36</v>
      </c>
      <c r="AP164" s="277">
        <v>9.02</v>
      </c>
    </row>
    <row r="165" spans="1:42" x14ac:dyDescent="0.2">
      <c r="A165" s="253">
        <v>42900</v>
      </c>
      <c r="B165" s="277">
        <v>8.0299999999999994</v>
      </c>
      <c r="C165" s="277">
        <v>7.96</v>
      </c>
      <c r="D165" s="277">
        <f>AVERAGE(C165,E165)</f>
        <v>7.915</v>
      </c>
      <c r="E165" s="277">
        <v>7.87</v>
      </c>
      <c r="F165" s="277">
        <f>AVERAGE(G165,E165)</f>
        <v>7.835</v>
      </c>
      <c r="G165" s="277">
        <v>7.8</v>
      </c>
      <c r="H165" s="277">
        <f>AVERAGE(I165,G165)</f>
        <v>7.8650000000000002</v>
      </c>
      <c r="I165" s="277">
        <v>7.93</v>
      </c>
      <c r="J165" s="277">
        <f>AVERAGE(I165,K165)</f>
        <v>7.8149999999999995</v>
      </c>
      <c r="K165" s="277">
        <v>7.7</v>
      </c>
      <c r="L165" s="245">
        <f>AVERAGE(K165,M165)</f>
        <v>7.6925000000000008</v>
      </c>
      <c r="M165" s="245">
        <f>AVERAGE(K165,O165)</f>
        <v>7.6850000000000005</v>
      </c>
      <c r="N165" s="245">
        <f>AVERAGE(M165,O165)</f>
        <v>7.6775000000000002</v>
      </c>
      <c r="O165" s="277">
        <v>7.67</v>
      </c>
      <c r="P165" s="245">
        <f>2*O165-N165</f>
        <v>7.6624999999999996</v>
      </c>
      <c r="Q165" s="245">
        <f>AVERAGE(P165,R165)</f>
        <v>7.6762499999999996</v>
      </c>
      <c r="R165" s="245">
        <f>AVERAGE(O165,U165)</f>
        <v>7.6899999999999995</v>
      </c>
      <c r="S165" s="245">
        <f>2*R165-Q165</f>
        <v>7.7037499999999994</v>
      </c>
      <c r="T165" s="245">
        <f>AVERAGE(S165,U165)</f>
        <v>7.7068750000000001</v>
      </c>
      <c r="U165" s="277">
        <v>7.71</v>
      </c>
      <c r="V165" s="245">
        <f>2*U165-T165</f>
        <v>7.7131249999999998</v>
      </c>
      <c r="W165" s="245">
        <f>2*V165-U165</f>
        <v>7.7162499999999996</v>
      </c>
      <c r="X165" s="245">
        <f>2*W165-V165</f>
        <v>7.7193749999999994</v>
      </c>
      <c r="Y165" s="245">
        <f>AVERAGE(X165,Z165)</f>
        <v>7.7696874999999999</v>
      </c>
      <c r="Z165" s="245">
        <f>AVERAGE(U165,AE165)</f>
        <v>7.82</v>
      </c>
      <c r="AA165" s="245">
        <f>2*Z165-Y165</f>
        <v>7.8703125000000007</v>
      </c>
      <c r="AB165" s="245">
        <f>AVERAGE(AA165,AC165)</f>
        <v>7.8852343750000005</v>
      </c>
      <c r="AC165" s="245">
        <f>AVERAGE(AA165,AE165)</f>
        <v>7.9001562500000002</v>
      </c>
      <c r="AD165" s="245">
        <f>AVERAGE(AC165,AE165)</f>
        <v>7.915078125</v>
      </c>
      <c r="AE165" s="277">
        <v>7.93</v>
      </c>
      <c r="AF165" s="245">
        <f>2*AE165-AD165</f>
        <v>7.9449218749999995</v>
      </c>
      <c r="AG165" s="245">
        <f>AVERAGE(AF165,AH165)</f>
        <v>7.9811914062499998</v>
      </c>
      <c r="AH165" s="245">
        <f>AVERAGE(AF165,AJ165)</f>
        <v>8.0174609374999992</v>
      </c>
      <c r="AI165" s="245">
        <f>AVERAGE(AH165,AJ165)</f>
        <v>8.0537304687500004</v>
      </c>
      <c r="AJ165" s="245">
        <f>AVERAGE(AE165,AO165)</f>
        <v>8.09</v>
      </c>
      <c r="AK165" s="245">
        <f>2*AJ165-AI165</f>
        <v>8.1262695312499993</v>
      </c>
      <c r="AL165" s="245">
        <f>AVERAGE(AK165,AM165)</f>
        <v>8.1572021484374986</v>
      </c>
      <c r="AM165" s="245">
        <f>AVERAGE(AK165,AO165)</f>
        <v>8.1881347656249996</v>
      </c>
      <c r="AN165" s="245">
        <f>AVERAGE(AM165,AO165)</f>
        <v>8.2190673828125007</v>
      </c>
      <c r="AO165" s="277">
        <v>8.25</v>
      </c>
      <c r="AP165" s="277">
        <v>8.92</v>
      </c>
    </row>
    <row r="166" spans="1:42" x14ac:dyDescent="0.2">
      <c r="A166" s="253">
        <v>42899</v>
      </c>
      <c r="B166" s="277">
        <v>8.06</v>
      </c>
      <c r="C166" s="277">
        <v>8</v>
      </c>
      <c r="D166" s="277">
        <f>AVERAGE(C166,E166)</f>
        <v>7.9550000000000001</v>
      </c>
      <c r="E166" s="277">
        <v>7.91</v>
      </c>
      <c r="F166" s="277">
        <f>AVERAGE(G166,E166)</f>
        <v>7.8650000000000002</v>
      </c>
      <c r="G166" s="277">
        <v>7.82</v>
      </c>
      <c r="H166" s="277">
        <f>AVERAGE(I166,G166)</f>
        <v>7.85</v>
      </c>
      <c r="I166" s="277">
        <v>7.88</v>
      </c>
      <c r="J166" s="277">
        <f>AVERAGE(I166,K166)</f>
        <v>7.79</v>
      </c>
      <c r="K166" s="277">
        <v>7.7</v>
      </c>
      <c r="L166" s="245">
        <f>AVERAGE(K166,M166)</f>
        <v>7.6850000000000005</v>
      </c>
      <c r="M166" s="245">
        <f>AVERAGE(K166,O166)</f>
        <v>7.67</v>
      </c>
      <c r="N166" s="245">
        <f>AVERAGE(M166,O166)</f>
        <v>7.6549999999999994</v>
      </c>
      <c r="O166" s="277">
        <v>7.64</v>
      </c>
      <c r="P166" s="245">
        <f>2*O166-N166</f>
        <v>7.625</v>
      </c>
      <c r="Q166" s="245">
        <f>AVERAGE(P166,R166)</f>
        <v>7.6375000000000002</v>
      </c>
      <c r="R166" s="245">
        <f>AVERAGE(O166,U166)</f>
        <v>7.65</v>
      </c>
      <c r="S166" s="245">
        <f>2*R166-Q166</f>
        <v>7.6625000000000005</v>
      </c>
      <c r="T166" s="245">
        <f>AVERAGE(S166,U166)</f>
        <v>7.6612500000000008</v>
      </c>
      <c r="U166" s="277">
        <v>7.66</v>
      </c>
      <c r="V166" s="245">
        <f>2*U166-T166</f>
        <v>7.6587499999999995</v>
      </c>
      <c r="W166" s="245">
        <f>2*V166-U166</f>
        <v>7.6574999999999989</v>
      </c>
      <c r="X166" s="245">
        <f>2*W166-V166</f>
        <v>7.6562499999999982</v>
      </c>
      <c r="Y166" s="245">
        <f>AVERAGE(X166,Z166)</f>
        <v>7.7131249999999989</v>
      </c>
      <c r="Z166" s="245">
        <f>AVERAGE(U166,AE166)</f>
        <v>7.77</v>
      </c>
      <c r="AA166" s="245">
        <f>2*Z166-Y166</f>
        <v>7.8268750000000002</v>
      </c>
      <c r="AB166" s="245">
        <f>AVERAGE(AA166,AC166)</f>
        <v>7.8401562499999997</v>
      </c>
      <c r="AC166" s="245">
        <f>AVERAGE(AA166,AE166)</f>
        <v>7.8534375000000001</v>
      </c>
      <c r="AD166" s="245">
        <f>AVERAGE(AC166,AE166)</f>
        <v>7.8667187500000004</v>
      </c>
      <c r="AE166" s="277">
        <v>7.88</v>
      </c>
      <c r="AF166" s="245">
        <f>2*AE166-AD166</f>
        <v>7.8932812499999994</v>
      </c>
      <c r="AG166" s="245">
        <f>AVERAGE(AF166,AH166)</f>
        <v>7.9312109374999995</v>
      </c>
      <c r="AH166" s="245">
        <f>AVERAGE(AF166,AJ166)</f>
        <v>7.9691406249999996</v>
      </c>
      <c r="AI166" s="245">
        <f>AVERAGE(AH166,AJ166)</f>
        <v>8.0070703124999998</v>
      </c>
      <c r="AJ166" s="245">
        <f>AVERAGE(AE166,AO166)</f>
        <v>8.0449999999999999</v>
      </c>
      <c r="AK166" s="245">
        <f>2*AJ166-AI166</f>
        <v>8.0829296875000001</v>
      </c>
      <c r="AL166" s="245">
        <f>AVERAGE(AK166,AM166)</f>
        <v>8.1146972656250007</v>
      </c>
      <c r="AM166" s="245">
        <f>AVERAGE(AK166,AO166)</f>
        <v>8.1464648437499996</v>
      </c>
      <c r="AN166" s="245">
        <f>AVERAGE(AM166,AO166)</f>
        <v>8.1782324218750002</v>
      </c>
      <c r="AO166" s="277">
        <v>8.2100000000000009</v>
      </c>
      <c r="AP166" s="277">
        <v>8.89</v>
      </c>
    </row>
    <row r="167" spans="1:42" x14ac:dyDescent="0.2">
      <c r="A167" s="253">
        <v>42895</v>
      </c>
      <c r="B167" s="277">
        <v>8.1</v>
      </c>
      <c r="C167" s="277">
        <v>8.0299999999999994</v>
      </c>
      <c r="D167" s="277">
        <f>AVERAGE(C167,E167)</f>
        <v>7.9749999999999996</v>
      </c>
      <c r="E167" s="277">
        <v>7.92</v>
      </c>
      <c r="F167" s="277">
        <f>AVERAGE(G167,E167)</f>
        <v>7.875</v>
      </c>
      <c r="G167" s="277">
        <v>7.83</v>
      </c>
      <c r="H167" s="277">
        <f>AVERAGE(I167,G167)</f>
        <v>7.8650000000000002</v>
      </c>
      <c r="I167" s="277">
        <v>7.9</v>
      </c>
      <c r="J167" s="277">
        <f>AVERAGE(I167,K167)</f>
        <v>7.8000000000000007</v>
      </c>
      <c r="K167" s="277">
        <v>7.7</v>
      </c>
      <c r="L167" s="245">
        <f>AVERAGE(K167,M167)</f>
        <v>7.6875</v>
      </c>
      <c r="M167" s="245">
        <f>AVERAGE(K167,O167)</f>
        <v>7.6750000000000007</v>
      </c>
      <c r="N167" s="245">
        <f>AVERAGE(M167,O167)</f>
        <v>7.6625000000000005</v>
      </c>
      <c r="O167" s="277">
        <v>7.65</v>
      </c>
      <c r="P167" s="245">
        <f>2*O167-N167</f>
        <v>7.6375000000000002</v>
      </c>
      <c r="Q167" s="245">
        <f>AVERAGE(P167,R167)</f>
        <v>7.6487499999999997</v>
      </c>
      <c r="R167" s="245">
        <f>AVERAGE(O167,U167)</f>
        <v>7.66</v>
      </c>
      <c r="S167" s="245">
        <f>2*R167-Q167</f>
        <v>7.6712500000000006</v>
      </c>
      <c r="T167" s="245">
        <f>AVERAGE(S167,U167)</f>
        <v>7.6706250000000002</v>
      </c>
      <c r="U167" s="277">
        <v>7.67</v>
      </c>
      <c r="V167" s="245">
        <f>2*U167-T167</f>
        <v>7.6693749999999996</v>
      </c>
      <c r="W167" s="245">
        <f>2*V167-U167</f>
        <v>7.6687499999999993</v>
      </c>
      <c r="X167" s="245">
        <f>2*W167-V167</f>
        <v>7.668124999999999</v>
      </c>
      <c r="Y167" s="245">
        <f>AVERAGE(X167,Z167)</f>
        <v>7.7265625</v>
      </c>
      <c r="Z167" s="245">
        <f>AVERAGE(U167,AE167)</f>
        <v>7.7850000000000001</v>
      </c>
      <c r="AA167" s="245">
        <f>2*Z167-Y167</f>
        <v>7.8434375000000003</v>
      </c>
      <c r="AB167" s="245">
        <f>AVERAGE(AA167,AC167)</f>
        <v>7.8575781249999999</v>
      </c>
      <c r="AC167" s="245">
        <f>AVERAGE(AA167,AE167)</f>
        <v>7.8717187500000003</v>
      </c>
      <c r="AD167" s="245">
        <f>AVERAGE(AC167,AE167)</f>
        <v>7.8858593750000008</v>
      </c>
      <c r="AE167" s="277">
        <v>7.9</v>
      </c>
      <c r="AF167" s="245">
        <f>2*AE167-AD167</f>
        <v>7.9141406249999999</v>
      </c>
      <c r="AG167" s="245">
        <f>AVERAGE(AF167,AH167)</f>
        <v>7.9518554687500007</v>
      </c>
      <c r="AH167" s="245">
        <f>AVERAGE(AF167,AJ167)</f>
        <v>7.9895703125000006</v>
      </c>
      <c r="AI167" s="245">
        <f>AVERAGE(AH167,AJ167)</f>
        <v>8.0272851562500005</v>
      </c>
      <c r="AJ167" s="245">
        <f>AVERAGE(AE167,AO167)</f>
        <v>8.0650000000000013</v>
      </c>
      <c r="AK167" s="245">
        <f>2*AJ167-AI167</f>
        <v>8.1027148437500021</v>
      </c>
      <c r="AL167" s="245">
        <f>AVERAGE(AK167,AM167)</f>
        <v>8.134536132812503</v>
      </c>
      <c r="AM167" s="245">
        <f>AVERAGE(AK167,AO167)</f>
        <v>8.1663574218750021</v>
      </c>
      <c r="AN167" s="245">
        <f>AVERAGE(AM167,AO167)</f>
        <v>8.1981787109375013</v>
      </c>
      <c r="AO167" s="277">
        <v>8.23</v>
      </c>
      <c r="AP167" s="277">
        <v>8.9</v>
      </c>
    </row>
    <row r="168" spans="1:42" x14ac:dyDescent="0.2">
      <c r="A168" s="253">
        <v>42894</v>
      </c>
      <c r="B168" s="277">
        <v>8.09</v>
      </c>
      <c r="C168" s="277">
        <v>8.02</v>
      </c>
      <c r="D168" s="277">
        <f>AVERAGE(C168,E168)</f>
        <v>7.98</v>
      </c>
      <c r="E168" s="277">
        <v>7.94</v>
      </c>
      <c r="F168" s="277">
        <f>AVERAGE(G168,E168)</f>
        <v>7.9</v>
      </c>
      <c r="G168" s="277">
        <v>7.86</v>
      </c>
      <c r="H168" s="277">
        <f>AVERAGE(I168,G168)</f>
        <v>7.8949999999999996</v>
      </c>
      <c r="I168" s="277">
        <v>7.93</v>
      </c>
      <c r="J168" s="277">
        <f>AVERAGE(I168,K168)</f>
        <v>7.8249999999999993</v>
      </c>
      <c r="K168" s="277">
        <v>7.72</v>
      </c>
      <c r="L168" s="245">
        <f>AVERAGE(K168,M168)</f>
        <v>7.7050000000000001</v>
      </c>
      <c r="M168" s="245">
        <f>AVERAGE(K168,O168)</f>
        <v>7.6899999999999995</v>
      </c>
      <c r="N168" s="245">
        <f>AVERAGE(M168,O168)</f>
        <v>7.6749999999999998</v>
      </c>
      <c r="O168" s="277">
        <v>7.66</v>
      </c>
      <c r="P168" s="245">
        <f>2*O168-N168</f>
        <v>7.6450000000000005</v>
      </c>
      <c r="Q168" s="245">
        <f>AVERAGE(P168,R168)</f>
        <v>7.6575000000000006</v>
      </c>
      <c r="R168" s="245">
        <f>AVERAGE(O168,U168)</f>
        <v>7.67</v>
      </c>
      <c r="S168" s="245">
        <f>2*R168-Q168</f>
        <v>7.6824999999999992</v>
      </c>
      <c r="T168" s="245">
        <f>AVERAGE(S168,U168)</f>
        <v>7.6812499999999995</v>
      </c>
      <c r="U168" s="277">
        <v>7.68</v>
      </c>
      <c r="V168" s="245">
        <f>2*U168-T168</f>
        <v>7.67875</v>
      </c>
      <c r="W168" s="245">
        <f>2*V168-U168</f>
        <v>7.6775000000000002</v>
      </c>
      <c r="X168" s="245">
        <f>2*W168-V168</f>
        <v>7.6762500000000005</v>
      </c>
      <c r="Y168" s="245">
        <f>AVERAGE(X168,Z168)</f>
        <v>7.7406249999999996</v>
      </c>
      <c r="Z168" s="245">
        <f>AVERAGE(U168,AE168)</f>
        <v>7.8049999999999997</v>
      </c>
      <c r="AA168" s="245">
        <f>2*Z168-Y168</f>
        <v>7.8693749999999998</v>
      </c>
      <c r="AB168" s="245">
        <f>AVERAGE(AA168,AC168)</f>
        <v>7.8845312500000002</v>
      </c>
      <c r="AC168" s="245">
        <f>AVERAGE(AA168,AE168)</f>
        <v>7.8996874999999998</v>
      </c>
      <c r="AD168" s="245">
        <f>AVERAGE(AC168,AE168)</f>
        <v>7.9148437499999993</v>
      </c>
      <c r="AE168" s="277">
        <v>7.93</v>
      </c>
      <c r="AF168" s="245">
        <f>2*AE168-AD168</f>
        <v>7.9451562500000001</v>
      </c>
      <c r="AG168" s="245">
        <f>AVERAGE(AF168,AH168)</f>
        <v>7.9838671874999996</v>
      </c>
      <c r="AH168" s="245">
        <f>AVERAGE(AF168,AJ168)</f>
        <v>8.022578124999999</v>
      </c>
      <c r="AI168" s="245">
        <f>AVERAGE(AH168,AJ168)</f>
        <v>8.0612890624999984</v>
      </c>
      <c r="AJ168" s="245">
        <f>AVERAGE(AE168,AO168)</f>
        <v>8.1</v>
      </c>
      <c r="AK168" s="245">
        <f>2*AJ168-AI168</f>
        <v>8.1387109375000009</v>
      </c>
      <c r="AL168" s="245">
        <f>AVERAGE(AK168,AM168)</f>
        <v>8.1715332031250014</v>
      </c>
      <c r="AM168" s="245">
        <f>AVERAGE(AK168,AO168)</f>
        <v>8.2043554687500002</v>
      </c>
      <c r="AN168" s="245">
        <f>AVERAGE(AM168,AO168)</f>
        <v>8.237177734374999</v>
      </c>
      <c r="AO168" s="277">
        <v>8.27</v>
      </c>
      <c r="AP168" s="277">
        <v>8.9600000000000009</v>
      </c>
    </row>
    <row r="169" spans="1:42" x14ac:dyDescent="0.2">
      <c r="A169" s="253">
        <v>42893</v>
      </c>
      <c r="B169" s="277">
        <v>8.15</v>
      </c>
      <c r="C169" s="277">
        <v>8.07</v>
      </c>
      <c r="D169" s="277">
        <f>AVERAGE(C169,E169)</f>
        <v>8.0150000000000006</v>
      </c>
      <c r="E169" s="277">
        <v>7.96</v>
      </c>
      <c r="F169" s="277">
        <f>AVERAGE(G169,E169)</f>
        <v>7.91</v>
      </c>
      <c r="G169" s="277">
        <v>7.86</v>
      </c>
      <c r="H169" s="277">
        <f>AVERAGE(I169,G169)</f>
        <v>7.9</v>
      </c>
      <c r="I169" s="277">
        <v>7.94</v>
      </c>
      <c r="J169" s="277">
        <f>AVERAGE(I169,K169)</f>
        <v>7.83</v>
      </c>
      <c r="K169" s="277">
        <v>7.72</v>
      </c>
      <c r="L169" s="245">
        <f>AVERAGE(K169,M169)</f>
        <v>7.7050000000000001</v>
      </c>
      <c r="M169" s="245">
        <f>AVERAGE(K169,O169)</f>
        <v>7.6899999999999995</v>
      </c>
      <c r="N169" s="245">
        <f>AVERAGE(M169,O169)</f>
        <v>7.6749999999999998</v>
      </c>
      <c r="O169" s="277">
        <v>7.66</v>
      </c>
      <c r="P169" s="245">
        <f>2*O169-N169</f>
        <v>7.6450000000000005</v>
      </c>
      <c r="Q169" s="245">
        <f>AVERAGE(P169,R169)</f>
        <v>7.66</v>
      </c>
      <c r="R169" s="245">
        <f>AVERAGE(O169,U169)</f>
        <v>7.6750000000000007</v>
      </c>
      <c r="S169" s="245">
        <f>2*R169-Q169</f>
        <v>7.6900000000000013</v>
      </c>
      <c r="T169" s="245">
        <f>AVERAGE(S169,U169)</f>
        <v>7.6900000000000013</v>
      </c>
      <c r="U169" s="277">
        <v>7.69</v>
      </c>
      <c r="V169" s="245">
        <f>2*U169-T169</f>
        <v>7.6899999999999995</v>
      </c>
      <c r="W169" s="245">
        <f>2*V169-U169</f>
        <v>7.6899999999999986</v>
      </c>
      <c r="X169" s="245">
        <f>2*W169-V169</f>
        <v>7.6899999999999977</v>
      </c>
      <c r="Y169" s="245">
        <f>AVERAGE(X169,Z169)</f>
        <v>7.7524999999999995</v>
      </c>
      <c r="Z169" s="245">
        <f>AVERAGE(U169,AE169)</f>
        <v>7.8150000000000004</v>
      </c>
      <c r="AA169" s="245">
        <f>2*Z169-Y169</f>
        <v>7.8775000000000013</v>
      </c>
      <c r="AB169" s="245">
        <f>AVERAGE(AA169,AC169)</f>
        <v>7.8931250000000013</v>
      </c>
      <c r="AC169" s="245">
        <f>AVERAGE(AA169,AE169)</f>
        <v>7.9087500000000013</v>
      </c>
      <c r="AD169" s="245">
        <f>AVERAGE(AC169,AE169)</f>
        <v>7.9243750000000013</v>
      </c>
      <c r="AE169" s="277">
        <v>7.94</v>
      </c>
      <c r="AF169" s="245">
        <f>2*AE169-AD169</f>
        <v>7.9556249999999995</v>
      </c>
      <c r="AG169" s="245">
        <f>AVERAGE(AF169,AH169)</f>
        <v>7.9954687499999997</v>
      </c>
      <c r="AH169" s="245">
        <f>AVERAGE(AF169,AJ169)</f>
        <v>8.0353124999999999</v>
      </c>
      <c r="AI169" s="245">
        <f>AVERAGE(AH169,AJ169)</f>
        <v>8.0751562499999991</v>
      </c>
      <c r="AJ169" s="245">
        <f>AVERAGE(AE169,AO169)</f>
        <v>8.1150000000000002</v>
      </c>
      <c r="AK169" s="245">
        <f>2*AJ169-AI169</f>
        <v>8.1548437500000013</v>
      </c>
      <c r="AL169" s="245">
        <f>AVERAGE(AK169,AM169)</f>
        <v>8.1886328124999999</v>
      </c>
      <c r="AM169" s="245">
        <f>AVERAGE(AK169,AO169)</f>
        <v>8.2224218750000002</v>
      </c>
      <c r="AN169" s="245">
        <f>AVERAGE(AM169,AO169)</f>
        <v>8.2562109375000006</v>
      </c>
      <c r="AO169" s="277">
        <v>8.2899999999999991</v>
      </c>
      <c r="AP169" s="277">
        <v>8.99</v>
      </c>
    </row>
    <row r="170" spans="1:42" x14ac:dyDescent="0.2">
      <c r="A170" s="253">
        <v>42892</v>
      </c>
      <c r="B170" s="277">
        <v>8.25</v>
      </c>
      <c r="C170" s="277">
        <v>8.15</v>
      </c>
      <c r="D170" s="277">
        <f>AVERAGE(C170,E170)</f>
        <v>8.08</v>
      </c>
      <c r="E170" s="277">
        <v>8.01</v>
      </c>
      <c r="F170" s="277">
        <f>AVERAGE(G170,E170)</f>
        <v>7.9550000000000001</v>
      </c>
      <c r="G170" s="277">
        <v>7.9</v>
      </c>
      <c r="H170" s="277">
        <f>AVERAGE(I170,G170)</f>
        <v>7.92</v>
      </c>
      <c r="I170" s="277">
        <v>7.94</v>
      </c>
      <c r="J170" s="277">
        <f>AVERAGE(I170,K170)</f>
        <v>7.84</v>
      </c>
      <c r="K170" s="277">
        <v>7.74</v>
      </c>
      <c r="L170" s="245">
        <f>AVERAGE(K170,M170)</f>
        <v>7.7200000000000006</v>
      </c>
      <c r="M170" s="245">
        <f>AVERAGE(K170,O170)</f>
        <v>7.7</v>
      </c>
      <c r="N170" s="245">
        <f>AVERAGE(M170,O170)</f>
        <v>7.68</v>
      </c>
      <c r="O170" s="277">
        <v>7.66</v>
      </c>
      <c r="P170" s="245">
        <f>2*O170-N170</f>
        <v>7.6400000000000006</v>
      </c>
      <c r="Q170" s="245">
        <f>AVERAGE(P170,R170)</f>
        <v>7.6575000000000006</v>
      </c>
      <c r="R170" s="245">
        <f>AVERAGE(O170,U170)</f>
        <v>7.6750000000000007</v>
      </c>
      <c r="S170" s="245">
        <f>2*R170-Q170</f>
        <v>7.6925000000000008</v>
      </c>
      <c r="T170" s="245">
        <f>AVERAGE(S170,U170)</f>
        <v>7.6912500000000001</v>
      </c>
      <c r="U170" s="277">
        <v>7.69</v>
      </c>
      <c r="V170" s="245">
        <f>2*U170-T170</f>
        <v>7.6887500000000006</v>
      </c>
      <c r="W170" s="245">
        <f>2*V170-U170</f>
        <v>7.6875000000000009</v>
      </c>
      <c r="X170" s="245">
        <f>2*W170-V170</f>
        <v>7.6862500000000011</v>
      </c>
      <c r="Y170" s="245">
        <f>AVERAGE(X170,Z170)</f>
        <v>7.7506250000000012</v>
      </c>
      <c r="Z170" s="245">
        <f>AVERAGE(U170,AE170)</f>
        <v>7.8150000000000004</v>
      </c>
      <c r="AA170" s="245">
        <f>2*Z170-Y170</f>
        <v>7.8793749999999996</v>
      </c>
      <c r="AB170" s="245">
        <f>AVERAGE(AA170,AC170)</f>
        <v>7.89453125</v>
      </c>
      <c r="AC170" s="245">
        <f>AVERAGE(AA170,AE170)</f>
        <v>7.9096875000000004</v>
      </c>
      <c r="AD170" s="245">
        <f>AVERAGE(AC170,AE170)</f>
        <v>7.9248437500000009</v>
      </c>
      <c r="AE170" s="277">
        <v>7.94</v>
      </c>
      <c r="AF170" s="245">
        <f>2*AE170-AD170</f>
        <v>7.9551562499999999</v>
      </c>
      <c r="AG170" s="245">
        <f>AVERAGE(AF170,AH170)</f>
        <v>7.9963671874999998</v>
      </c>
      <c r="AH170" s="245">
        <f>AVERAGE(AF170,AJ170)</f>
        <v>8.0375781249999996</v>
      </c>
      <c r="AI170" s="245">
        <f>AVERAGE(AH170,AJ170)</f>
        <v>8.0787890625000003</v>
      </c>
      <c r="AJ170" s="245">
        <f>AVERAGE(AE170,AO170)</f>
        <v>8.120000000000001</v>
      </c>
      <c r="AK170" s="245">
        <f>2*AJ170-AI170</f>
        <v>8.1612109375000017</v>
      </c>
      <c r="AL170" s="245">
        <f>AVERAGE(AK170,AM170)</f>
        <v>8.1959082031250006</v>
      </c>
      <c r="AM170" s="245">
        <f>AVERAGE(AK170,AO170)</f>
        <v>8.2306054687500012</v>
      </c>
      <c r="AN170" s="245">
        <f>AVERAGE(AM170,AO170)</f>
        <v>8.2653027343750018</v>
      </c>
      <c r="AO170" s="277">
        <v>8.3000000000000007</v>
      </c>
      <c r="AP170" s="277">
        <v>9</v>
      </c>
    </row>
    <row r="171" spans="1:42" x14ac:dyDescent="0.2">
      <c r="A171" s="253">
        <v>42891</v>
      </c>
      <c r="B171" s="277">
        <v>8.3699999999999992</v>
      </c>
      <c r="C171" s="277">
        <v>8.23</v>
      </c>
      <c r="D171" s="277">
        <f>AVERAGE(C171,E171)</f>
        <v>8.14</v>
      </c>
      <c r="E171" s="277">
        <v>8.0500000000000007</v>
      </c>
      <c r="F171" s="277">
        <f>AVERAGE(G171,E171)</f>
        <v>7.99</v>
      </c>
      <c r="G171" s="277">
        <v>7.93</v>
      </c>
      <c r="H171" s="277">
        <f>AVERAGE(I171,G171)</f>
        <v>7.9350000000000005</v>
      </c>
      <c r="I171" s="277">
        <v>7.94</v>
      </c>
      <c r="J171" s="277">
        <f>AVERAGE(I171,K171)</f>
        <v>7.85</v>
      </c>
      <c r="K171" s="277">
        <v>7.76</v>
      </c>
      <c r="L171" s="245">
        <f>AVERAGE(K171,M171)</f>
        <v>7.74</v>
      </c>
      <c r="M171" s="245">
        <f>AVERAGE(K171,O171)</f>
        <v>7.72</v>
      </c>
      <c r="N171" s="245">
        <f>AVERAGE(M171,O171)</f>
        <v>7.6999999999999993</v>
      </c>
      <c r="O171" s="277">
        <v>7.68</v>
      </c>
      <c r="P171" s="245">
        <f>2*O171-N171</f>
        <v>7.66</v>
      </c>
      <c r="Q171" s="245">
        <f>AVERAGE(P171,R171)</f>
        <v>7.6725000000000003</v>
      </c>
      <c r="R171" s="245">
        <f>AVERAGE(O171,U171)</f>
        <v>7.6850000000000005</v>
      </c>
      <c r="S171" s="245">
        <f>2*R171-Q171</f>
        <v>7.6975000000000007</v>
      </c>
      <c r="T171" s="245">
        <f>AVERAGE(S171,U171)</f>
        <v>7.6937500000000005</v>
      </c>
      <c r="U171" s="277">
        <v>7.69</v>
      </c>
      <c r="V171" s="245">
        <f>2*U171-T171</f>
        <v>7.6862500000000002</v>
      </c>
      <c r="W171" s="245">
        <f>2*V171-U171</f>
        <v>7.6825000000000001</v>
      </c>
      <c r="X171" s="245">
        <f>2*W171-V171</f>
        <v>7.67875</v>
      </c>
      <c r="Y171" s="245">
        <f>AVERAGE(X171,Z171)</f>
        <v>7.7468750000000002</v>
      </c>
      <c r="Z171" s="245">
        <f>AVERAGE(U171,AE171)</f>
        <v>7.8150000000000004</v>
      </c>
      <c r="AA171" s="245">
        <f>2*Z171-Y171</f>
        <v>7.8831250000000006</v>
      </c>
      <c r="AB171" s="245">
        <f>AVERAGE(AA171,AC171)</f>
        <v>7.897343750000001</v>
      </c>
      <c r="AC171" s="245">
        <f>AVERAGE(AA171,AE171)</f>
        <v>7.9115625000000005</v>
      </c>
      <c r="AD171" s="245">
        <f>AVERAGE(AC171,AE171)</f>
        <v>7.92578125</v>
      </c>
      <c r="AE171" s="277">
        <v>7.94</v>
      </c>
      <c r="AF171" s="245">
        <f>2*AE171-AD171</f>
        <v>7.9542187500000008</v>
      </c>
      <c r="AG171" s="245">
        <f>AVERAGE(AF171,AH171)</f>
        <v>7.9931640625000009</v>
      </c>
      <c r="AH171" s="245">
        <f>AVERAGE(AF171,AJ171)</f>
        <v>8.032109375000001</v>
      </c>
      <c r="AI171" s="245">
        <f>AVERAGE(AH171,AJ171)</f>
        <v>8.0710546875000002</v>
      </c>
      <c r="AJ171" s="245">
        <f>AVERAGE(AE171,AO171)</f>
        <v>8.11</v>
      </c>
      <c r="AK171" s="245">
        <f>2*AJ171-AI171</f>
        <v>8.1489453124999986</v>
      </c>
      <c r="AL171" s="245">
        <f>AVERAGE(AK171,AM171)</f>
        <v>8.1817089843749997</v>
      </c>
      <c r="AM171" s="245">
        <f>AVERAGE(AK171,AO171)</f>
        <v>8.214472656249999</v>
      </c>
      <c r="AN171" s="245">
        <f>AVERAGE(AM171,AO171)</f>
        <v>8.2472363281249983</v>
      </c>
      <c r="AO171" s="277">
        <v>8.2799999999999994</v>
      </c>
      <c r="AP171" s="277">
        <v>8.98</v>
      </c>
    </row>
    <row r="172" spans="1:42" x14ac:dyDescent="0.2">
      <c r="A172" s="253">
        <v>42888</v>
      </c>
      <c r="B172" s="277">
        <v>8.3800000000000008</v>
      </c>
      <c r="C172" s="277">
        <v>8.27</v>
      </c>
      <c r="D172" s="277">
        <f>AVERAGE(C172,E172)</f>
        <v>8.1750000000000007</v>
      </c>
      <c r="E172" s="277">
        <v>8.08</v>
      </c>
      <c r="F172" s="277">
        <f>AVERAGE(G172,E172)</f>
        <v>8.004999999999999</v>
      </c>
      <c r="G172" s="277">
        <v>7.93</v>
      </c>
      <c r="H172" s="277">
        <f>AVERAGE(I172,G172)</f>
        <v>7.89</v>
      </c>
      <c r="I172" s="277">
        <v>7.85</v>
      </c>
      <c r="J172" s="277">
        <f>AVERAGE(I172,K172)</f>
        <v>7.79</v>
      </c>
      <c r="K172" s="277">
        <v>7.73</v>
      </c>
      <c r="L172" s="245">
        <f>AVERAGE(K172,M172)</f>
        <v>7.7050000000000001</v>
      </c>
      <c r="M172" s="245">
        <f>AVERAGE(K172,O172)</f>
        <v>7.68</v>
      </c>
      <c r="N172" s="245">
        <f>AVERAGE(M172,O172)</f>
        <v>7.6549999999999994</v>
      </c>
      <c r="O172" s="277">
        <v>7.63</v>
      </c>
      <c r="P172" s="245">
        <f>2*O172-N172</f>
        <v>7.6050000000000004</v>
      </c>
      <c r="Q172" s="245">
        <f>AVERAGE(P172,R172)</f>
        <v>7.6174999999999997</v>
      </c>
      <c r="R172" s="245">
        <f>AVERAGE(O172,U172)</f>
        <v>7.63</v>
      </c>
      <c r="S172" s="245">
        <f>2*R172-Q172</f>
        <v>7.6425000000000001</v>
      </c>
      <c r="T172" s="245">
        <f>AVERAGE(S172,U172)</f>
        <v>7.6362500000000004</v>
      </c>
      <c r="U172" s="277">
        <v>7.63</v>
      </c>
      <c r="V172" s="245">
        <f>2*U172-T172</f>
        <v>7.6237499999999994</v>
      </c>
      <c r="W172" s="245">
        <f>2*V172-U172</f>
        <v>7.6174999999999988</v>
      </c>
      <c r="X172" s="245">
        <f>2*W172-V172</f>
        <v>7.6112499999999983</v>
      </c>
      <c r="Y172" s="245">
        <f>AVERAGE(X172,Z172)</f>
        <v>7.6756249999999993</v>
      </c>
      <c r="Z172" s="245">
        <f>AVERAGE(U172,AE172)</f>
        <v>7.74</v>
      </c>
      <c r="AA172" s="245">
        <f>2*Z172-Y172</f>
        <v>7.8043750000000012</v>
      </c>
      <c r="AB172" s="245">
        <f>AVERAGE(AA172,AC172)</f>
        <v>7.8157812500000006</v>
      </c>
      <c r="AC172" s="245">
        <f>AVERAGE(AA172,AE172)</f>
        <v>7.8271875000000009</v>
      </c>
      <c r="AD172" s="245">
        <f>AVERAGE(AC172,AE172)</f>
        <v>7.8385937500000002</v>
      </c>
      <c r="AE172" s="277">
        <v>7.85</v>
      </c>
      <c r="AF172" s="245">
        <f>2*AE172-AD172</f>
        <v>7.861406249999999</v>
      </c>
      <c r="AG172" s="245">
        <f>AVERAGE(AF172,AH172)</f>
        <v>7.9010546874999985</v>
      </c>
      <c r="AH172" s="245">
        <f>AVERAGE(AF172,AJ172)</f>
        <v>7.9407031249999989</v>
      </c>
      <c r="AI172" s="245">
        <f>AVERAGE(AH172,AJ172)</f>
        <v>7.9803515624999992</v>
      </c>
      <c r="AJ172" s="245">
        <f>AVERAGE(AE172,AO172)</f>
        <v>8.02</v>
      </c>
      <c r="AK172" s="245">
        <f>2*AJ172-AI172</f>
        <v>8.0596484374999999</v>
      </c>
      <c r="AL172" s="245">
        <f>AVERAGE(AK172,AM172)</f>
        <v>8.0922363281250007</v>
      </c>
      <c r="AM172" s="245">
        <f>AVERAGE(AK172,AO172)</f>
        <v>8.1248242187499997</v>
      </c>
      <c r="AN172" s="245">
        <f>AVERAGE(AM172,AO172)</f>
        <v>8.1574121093749987</v>
      </c>
      <c r="AO172" s="277">
        <v>8.19</v>
      </c>
      <c r="AP172" s="277">
        <v>8.89</v>
      </c>
    </row>
    <row r="173" spans="1:42" x14ac:dyDescent="0.2">
      <c r="A173" s="253">
        <v>42887</v>
      </c>
      <c r="B173" s="277">
        <v>8.4</v>
      </c>
      <c r="C173" s="277">
        <v>8.2899999999999991</v>
      </c>
      <c r="D173" s="277">
        <f>AVERAGE(C173,E173)</f>
        <v>8.19</v>
      </c>
      <c r="E173" s="277">
        <v>8.09</v>
      </c>
      <c r="F173" s="277">
        <f>AVERAGE(G173,E173)</f>
        <v>8.01</v>
      </c>
      <c r="G173" s="277">
        <v>7.93</v>
      </c>
      <c r="H173" s="277">
        <f>AVERAGE(I173,G173)</f>
        <v>7.8849999999999998</v>
      </c>
      <c r="I173" s="277">
        <v>7.84</v>
      </c>
      <c r="J173" s="277">
        <f>AVERAGE(I173,K173)</f>
        <v>7.7750000000000004</v>
      </c>
      <c r="K173" s="277">
        <v>7.71</v>
      </c>
      <c r="L173" s="245">
        <f>AVERAGE(K173,M173)</f>
        <v>7.6850000000000005</v>
      </c>
      <c r="M173" s="245">
        <f>AVERAGE(K173,O173)</f>
        <v>7.66</v>
      </c>
      <c r="N173" s="245">
        <f>AVERAGE(M173,O173)</f>
        <v>7.6349999999999998</v>
      </c>
      <c r="O173" s="277">
        <v>7.61</v>
      </c>
      <c r="P173" s="245">
        <f>2*O173-N173</f>
        <v>7.5850000000000009</v>
      </c>
      <c r="Q173" s="245">
        <f>AVERAGE(P173,R173)</f>
        <v>7.5975000000000001</v>
      </c>
      <c r="R173" s="245">
        <f>AVERAGE(O173,U173)</f>
        <v>7.61</v>
      </c>
      <c r="S173" s="245">
        <f>2*R173-Q173</f>
        <v>7.6225000000000005</v>
      </c>
      <c r="T173" s="245">
        <f>AVERAGE(S173,U173)</f>
        <v>7.6162500000000009</v>
      </c>
      <c r="U173" s="277">
        <v>7.61</v>
      </c>
      <c r="V173" s="245">
        <f>2*U173-T173</f>
        <v>7.6037499999999998</v>
      </c>
      <c r="W173" s="245">
        <f>2*V173-U173</f>
        <v>7.5974999999999993</v>
      </c>
      <c r="X173" s="245">
        <f>2*W173-V173</f>
        <v>7.5912499999999987</v>
      </c>
      <c r="Y173" s="245">
        <f>AVERAGE(X173,Z173)</f>
        <v>7.6581249999999992</v>
      </c>
      <c r="Z173" s="245">
        <f>AVERAGE(U173,AE173)</f>
        <v>7.7249999999999996</v>
      </c>
      <c r="AA173" s="245">
        <f>2*Z173-Y173</f>
        <v>7.7918750000000001</v>
      </c>
      <c r="AB173" s="245">
        <f>AVERAGE(AA173,AC173)</f>
        <v>7.8039062500000007</v>
      </c>
      <c r="AC173" s="245">
        <f>AVERAGE(AA173,AE173)</f>
        <v>7.8159375000000004</v>
      </c>
      <c r="AD173" s="245">
        <f>AVERAGE(AC173,AE173)</f>
        <v>7.8279687500000001</v>
      </c>
      <c r="AE173" s="277">
        <v>7.84</v>
      </c>
      <c r="AF173" s="245">
        <f>2*AE173-AD173</f>
        <v>7.8520312499999996</v>
      </c>
      <c r="AG173" s="245">
        <f>AVERAGE(AF173,AH173)</f>
        <v>7.8927734374999998</v>
      </c>
      <c r="AH173" s="245">
        <f>AVERAGE(AF173,AJ173)</f>
        <v>7.9335156250000001</v>
      </c>
      <c r="AI173" s="245">
        <f>AVERAGE(AH173,AJ173)</f>
        <v>7.9742578125000003</v>
      </c>
      <c r="AJ173" s="245">
        <f>AVERAGE(AE173,AO173)</f>
        <v>8.0150000000000006</v>
      </c>
      <c r="AK173" s="245">
        <f>2*AJ173-AI173</f>
        <v>8.0557421875000017</v>
      </c>
      <c r="AL173" s="245">
        <f>AVERAGE(AK173,AM173)</f>
        <v>8.0893066406250007</v>
      </c>
      <c r="AM173" s="245">
        <f>AVERAGE(AK173,AO173)</f>
        <v>8.1228710937499997</v>
      </c>
      <c r="AN173" s="245">
        <f>AVERAGE(AM173,AO173)</f>
        <v>8.1564355468749987</v>
      </c>
      <c r="AO173" s="277">
        <v>8.19</v>
      </c>
      <c r="AP173" s="277">
        <v>8.8699999999999992</v>
      </c>
    </row>
    <row r="174" spans="1:42" x14ac:dyDescent="0.2">
      <c r="A174" s="253">
        <v>42886</v>
      </c>
      <c r="B174" s="277">
        <v>8.48</v>
      </c>
      <c r="C174" s="277">
        <v>8.34</v>
      </c>
      <c r="D174" s="277">
        <f>AVERAGE(C174,E174)</f>
        <v>8.25</v>
      </c>
      <c r="E174" s="277">
        <v>8.16</v>
      </c>
      <c r="F174" s="277">
        <f>AVERAGE(G174,E174)</f>
        <v>8.09</v>
      </c>
      <c r="G174" s="277">
        <v>8.02</v>
      </c>
      <c r="H174" s="277">
        <f>AVERAGE(I174,G174)</f>
        <v>7.9649999999999999</v>
      </c>
      <c r="I174" s="277">
        <v>7.91</v>
      </c>
      <c r="J174" s="277">
        <f>AVERAGE(I174,K174)</f>
        <v>7.87</v>
      </c>
      <c r="K174" s="277">
        <v>7.83</v>
      </c>
      <c r="L174" s="245">
        <f>AVERAGE(K174,M174)</f>
        <v>7.8025000000000002</v>
      </c>
      <c r="M174" s="245">
        <f>AVERAGE(K174,O174)</f>
        <v>7.7750000000000004</v>
      </c>
      <c r="N174" s="245">
        <f>AVERAGE(M174,O174)</f>
        <v>7.7475000000000005</v>
      </c>
      <c r="O174" s="277">
        <v>7.72</v>
      </c>
      <c r="P174" s="245">
        <f>2*O174-N174</f>
        <v>7.692499999999999</v>
      </c>
      <c r="Q174" s="245">
        <f>AVERAGE(P174,R174)</f>
        <v>7.7037499999999994</v>
      </c>
      <c r="R174" s="245">
        <f>AVERAGE(O174,U174)</f>
        <v>7.7149999999999999</v>
      </c>
      <c r="S174" s="245">
        <f>2*R174-Q174</f>
        <v>7.7262500000000003</v>
      </c>
      <c r="T174" s="245">
        <f>AVERAGE(S174,U174)</f>
        <v>7.7181250000000006</v>
      </c>
      <c r="U174" s="277">
        <v>7.71</v>
      </c>
      <c r="V174" s="245">
        <f>2*U174-T174</f>
        <v>7.7018749999999994</v>
      </c>
      <c r="W174" s="245">
        <f>2*V174-U174</f>
        <v>7.6937499999999988</v>
      </c>
      <c r="X174" s="245">
        <f>2*W174-V174</f>
        <v>7.6856249999999982</v>
      </c>
      <c r="Y174" s="245">
        <f>AVERAGE(X174,Z174)</f>
        <v>7.7478124999999993</v>
      </c>
      <c r="Z174" s="245">
        <f>AVERAGE(U174,AE174)</f>
        <v>7.8100000000000005</v>
      </c>
      <c r="AA174" s="245">
        <f>2*Z174-Y174</f>
        <v>7.8721875000000017</v>
      </c>
      <c r="AB174" s="245">
        <f>AVERAGE(AA174,AC174)</f>
        <v>7.8816406250000011</v>
      </c>
      <c r="AC174" s="245">
        <f>AVERAGE(AA174,AE174)</f>
        <v>7.8910937500000014</v>
      </c>
      <c r="AD174" s="245">
        <f>AVERAGE(AC174,AE174)</f>
        <v>7.9005468750000007</v>
      </c>
      <c r="AE174" s="277">
        <v>7.91</v>
      </c>
      <c r="AF174" s="245">
        <f>2*AE174-AD174</f>
        <v>7.9194531249999995</v>
      </c>
      <c r="AG174" s="245">
        <f>AVERAGE(AF174,AH174)</f>
        <v>7.9558398437500006</v>
      </c>
      <c r="AH174" s="245">
        <f>AVERAGE(AF174,AJ174)</f>
        <v>7.9922265625000009</v>
      </c>
      <c r="AI174" s="245">
        <f>AVERAGE(AH174,AJ174)</f>
        <v>8.0286132812500011</v>
      </c>
      <c r="AJ174" s="245">
        <f>AVERAGE(AE174,AO174)</f>
        <v>8.0650000000000013</v>
      </c>
      <c r="AK174" s="245">
        <f>2*AJ174-AI174</f>
        <v>8.1013867187500015</v>
      </c>
      <c r="AL174" s="245">
        <f>AVERAGE(AK174,AM174)</f>
        <v>8.1310400390625013</v>
      </c>
      <c r="AM174" s="245">
        <f>AVERAGE(AK174,AO174)</f>
        <v>8.1606933593750011</v>
      </c>
      <c r="AN174" s="245">
        <f>AVERAGE(AM174,AO174)</f>
        <v>8.1903466796875009</v>
      </c>
      <c r="AO174" s="277">
        <v>8.2200000000000006</v>
      </c>
      <c r="AP174" s="277">
        <v>8.8699999999999992</v>
      </c>
    </row>
    <row r="175" spans="1:42" x14ac:dyDescent="0.2">
      <c r="A175" s="253">
        <v>42885</v>
      </c>
      <c r="B175" s="277">
        <v>8.43</v>
      </c>
      <c r="C175" s="277">
        <v>8.34</v>
      </c>
      <c r="D175" s="277">
        <f>AVERAGE(C175,E175)</f>
        <v>8.2650000000000006</v>
      </c>
      <c r="E175" s="277">
        <v>8.19</v>
      </c>
      <c r="F175" s="277">
        <f>AVERAGE(G175,E175)</f>
        <v>8.1149999999999984</v>
      </c>
      <c r="G175" s="277">
        <v>8.0399999999999991</v>
      </c>
      <c r="H175" s="277">
        <f>AVERAGE(I175,G175)</f>
        <v>7.97</v>
      </c>
      <c r="I175" s="277">
        <v>7.9</v>
      </c>
      <c r="J175" s="277">
        <f>AVERAGE(I175,K175)</f>
        <v>7.86</v>
      </c>
      <c r="K175" s="277">
        <v>7.82</v>
      </c>
      <c r="L175" s="245">
        <f>AVERAGE(K175,M175)</f>
        <v>7.7925000000000004</v>
      </c>
      <c r="M175" s="245">
        <f>AVERAGE(K175,O175)</f>
        <v>7.7650000000000006</v>
      </c>
      <c r="N175" s="245">
        <f>AVERAGE(M175,O175)</f>
        <v>7.7375000000000007</v>
      </c>
      <c r="O175" s="277">
        <v>7.71</v>
      </c>
      <c r="P175" s="245">
        <f>2*O175-N175</f>
        <v>7.6824999999999992</v>
      </c>
      <c r="Q175" s="245">
        <f>AVERAGE(P175,R175)</f>
        <v>7.6912500000000001</v>
      </c>
      <c r="R175" s="245">
        <f>AVERAGE(O175,U175)</f>
        <v>7.7</v>
      </c>
      <c r="S175" s="245">
        <f>2*R175-Q175</f>
        <v>7.7087500000000002</v>
      </c>
      <c r="T175" s="245">
        <f>AVERAGE(S175,U175)</f>
        <v>7.6993749999999999</v>
      </c>
      <c r="U175" s="277">
        <v>7.69</v>
      </c>
      <c r="V175" s="245">
        <f>2*U175-T175</f>
        <v>7.6806250000000009</v>
      </c>
      <c r="W175" s="245">
        <f>2*V175-U175</f>
        <v>7.6712500000000015</v>
      </c>
      <c r="X175" s="245">
        <f>2*W175-V175</f>
        <v>7.661875000000002</v>
      </c>
      <c r="Y175" s="245">
        <f>AVERAGE(X175,Z175)</f>
        <v>7.728437500000001</v>
      </c>
      <c r="Z175" s="245">
        <f>AVERAGE(U175,AE175)</f>
        <v>7.7949999999999999</v>
      </c>
      <c r="AA175" s="245">
        <f>2*Z175-Y175</f>
        <v>7.8615624999999989</v>
      </c>
      <c r="AB175" s="245">
        <f>AVERAGE(AA175,AC175)</f>
        <v>7.8711718749999999</v>
      </c>
      <c r="AC175" s="245">
        <f>AVERAGE(AA175,AE175)</f>
        <v>7.8807812500000001</v>
      </c>
      <c r="AD175" s="245">
        <f>AVERAGE(AC175,AE175)</f>
        <v>7.8903906250000002</v>
      </c>
      <c r="AE175" s="277">
        <v>7.9</v>
      </c>
      <c r="AF175" s="245">
        <f>2*AE175-AD175</f>
        <v>7.9096093750000005</v>
      </c>
      <c r="AG175" s="245">
        <f>AVERAGE(AF175,AH175)</f>
        <v>7.9472070312500005</v>
      </c>
      <c r="AH175" s="245">
        <f>AVERAGE(AF175,AJ175)</f>
        <v>7.9848046875000005</v>
      </c>
      <c r="AI175" s="245">
        <f>AVERAGE(AH175,AJ175)</f>
        <v>8.0224023437500005</v>
      </c>
      <c r="AJ175" s="245">
        <f>AVERAGE(AE175,AO175)</f>
        <v>8.06</v>
      </c>
      <c r="AK175" s="245">
        <f>2*AJ175-AI175</f>
        <v>8.0975976562500005</v>
      </c>
      <c r="AL175" s="245">
        <f>AVERAGE(AK175,AM175)</f>
        <v>8.1281982421875014</v>
      </c>
      <c r="AM175" s="245">
        <f>AVERAGE(AK175,AO175)</f>
        <v>8.1587988281250006</v>
      </c>
      <c r="AN175" s="245">
        <f>AVERAGE(AM175,AO175)</f>
        <v>8.1893994140624997</v>
      </c>
      <c r="AO175" s="277">
        <v>8.2200000000000006</v>
      </c>
      <c r="AP175" s="277">
        <v>8.8699999999999992</v>
      </c>
    </row>
    <row r="176" spans="1:42" x14ac:dyDescent="0.2">
      <c r="A176" s="253">
        <v>42884</v>
      </c>
      <c r="B176" s="277">
        <v>8.42</v>
      </c>
      <c r="C176" s="277">
        <v>8.31</v>
      </c>
      <c r="D176" s="277">
        <f>AVERAGE(C176,E176)</f>
        <v>8.2250000000000014</v>
      </c>
      <c r="E176" s="277">
        <v>8.14</v>
      </c>
      <c r="F176" s="277">
        <f>AVERAGE(G176,E176)</f>
        <v>8.0650000000000013</v>
      </c>
      <c r="G176" s="277">
        <v>7.99</v>
      </c>
      <c r="H176" s="277">
        <f>AVERAGE(I176,G176)</f>
        <v>7.9350000000000005</v>
      </c>
      <c r="I176" s="277">
        <v>7.88</v>
      </c>
      <c r="J176" s="277">
        <f>AVERAGE(I176,K176)</f>
        <v>7.8249999999999993</v>
      </c>
      <c r="K176" s="277">
        <v>7.77</v>
      </c>
      <c r="L176" s="245">
        <f>AVERAGE(K176,M176)</f>
        <v>7.7424999999999997</v>
      </c>
      <c r="M176" s="245">
        <f>AVERAGE(K176,O176)</f>
        <v>7.7149999999999999</v>
      </c>
      <c r="N176" s="245">
        <f>AVERAGE(M176,O176)</f>
        <v>7.6875</v>
      </c>
      <c r="O176" s="277">
        <v>7.66</v>
      </c>
      <c r="P176" s="245">
        <f>2*O176-N176</f>
        <v>7.6325000000000003</v>
      </c>
      <c r="Q176" s="245">
        <f>AVERAGE(P176,R176)</f>
        <v>7.6437500000000007</v>
      </c>
      <c r="R176" s="245">
        <f>AVERAGE(O176,U176)</f>
        <v>7.6550000000000002</v>
      </c>
      <c r="S176" s="245">
        <f>2*R176-Q176</f>
        <v>7.6662499999999998</v>
      </c>
      <c r="T176" s="245">
        <f>AVERAGE(S176,U176)</f>
        <v>7.6581250000000001</v>
      </c>
      <c r="U176" s="277">
        <v>7.65</v>
      </c>
      <c r="V176" s="245">
        <f>2*U176-T176</f>
        <v>7.6418750000000006</v>
      </c>
      <c r="W176" s="245">
        <f>2*V176-U176</f>
        <v>7.6337500000000009</v>
      </c>
      <c r="X176" s="245">
        <f>2*W176-V176</f>
        <v>7.6256250000000012</v>
      </c>
      <c r="Y176" s="245">
        <f>AVERAGE(X176,Z176)</f>
        <v>7.6953125000000009</v>
      </c>
      <c r="Z176" s="245">
        <f>AVERAGE(U176,AE176)</f>
        <v>7.7650000000000006</v>
      </c>
      <c r="AA176" s="245">
        <f>2*Z176-Y176</f>
        <v>7.8346875000000002</v>
      </c>
      <c r="AB176" s="245">
        <f>AVERAGE(AA176,AC176)</f>
        <v>7.8460156249999997</v>
      </c>
      <c r="AC176" s="245">
        <f>AVERAGE(AA176,AE176)</f>
        <v>7.8573437500000001</v>
      </c>
      <c r="AD176" s="245">
        <f>AVERAGE(AC176,AE176)</f>
        <v>7.8686718750000004</v>
      </c>
      <c r="AE176" s="277">
        <v>7.88</v>
      </c>
      <c r="AF176" s="245">
        <f>2*AE176-AD176</f>
        <v>7.8913281249999994</v>
      </c>
      <c r="AG176" s="245">
        <f>AVERAGE(AF176,AH176)</f>
        <v>7.9297460937499995</v>
      </c>
      <c r="AH176" s="245">
        <f>AVERAGE(AF176,AJ176)</f>
        <v>7.9681640624999996</v>
      </c>
      <c r="AI176" s="245">
        <f>AVERAGE(AH176,AJ176)</f>
        <v>8.0065820312499998</v>
      </c>
      <c r="AJ176" s="245">
        <f>AVERAGE(AE176,AO176)</f>
        <v>8.0449999999999999</v>
      </c>
      <c r="AK176" s="245">
        <f>2*AJ176-AI176</f>
        <v>8.0834179687500001</v>
      </c>
      <c r="AL176" s="245">
        <f>AVERAGE(AK176,AM176)</f>
        <v>8.1150634765625007</v>
      </c>
      <c r="AM176" s="245">
        <f>AVERAGE(AK176,AO176)</f>
        <v>8.1467089843749996</v>
      </c>
      <c r="AN176" s="245">
        <f>AVERAGE(AM176,AO176)</f>
        <v>8.1783544921875002</v>
      </c>
      <c r="AO176" s="277">
        <v>8.2100000000000009</v>
      </c>
      <c r="AP176" s="277">
        <v>8.89</v>
      </c>
    </row>
    <row r="177" spans="1:42" x14ac:dyDescent="0.2">
      <c r="A177" s="253">
        <v>42881</v>
      </c>
      <c r="B177" s="277">
        <v>8.4700000000000006</v>
      </c>
      <c r="C177" s="277">
        <v>8.36</v>
      </c>
      <c r="D177" s="277">
        <f>AVERAGE(C177,E177)</f>
        <v>8.27</v>
      </c>
      <c r="E177" s="277">
        <v>8.18</v>
      </c>
      <c r="F177" s="277">
        <f>AVERAGE(G177,E177)</f>
        <v>8.11</v>
      </c>
      <c r="G177" s="277">
        <v>8.0399999999999991</v>
      </c>
      <c r="H177" s="277">
        <f>AVERAGE(I177,G177)</f>
        <v>7.9649999999999999</v>
      </c>
      <c r="I177" s="277">
        <v>7.89</v>
      </c>
      <c r="J177" s="277">
        <f>AVERAGE(I177,K177)</f>
        <v>7.85</v>
      </c>
      <c r="K177" s="277">
        <v>7.81</v>
      </c>
      <c r="L177" s="245">
        <f>AVERAGE(K177,M177)</f>
        <v>7.7799999999999994</v>
      </c>
      <c r="M177" s="245">
        <f>AVERAGE(K177,O177)</f>
        <v>7.75</v>
      </c>
      <c r="N177" s="245">
        <f>AVERAGE(M177,O177)</f>
        <v>7.7200000000000006</v>
      </c>
      <c r="O177" s="277">
        <v>7.69</v>
      </c>
      <c r="P177" s="245">
        <f>2*O177-N177</f>
        <v>7.66</v>
      </c>
      <c r="Q177" s="245">
        <f>AVERAGE(P177,R177)</f>
        <v>7.67</v>
      </c>
      <c r="R177" s="245">
        <f>AVERAGE(O177,U177)</f>
        <v>7.68</v>
      </c>
      <c r="S177" s="245">
        <f>2*R177-Q177</f>
        <v>7.6899999999999995</v>
      </c>
      <c r="T177" s="245">
        <f>AVERAGE(S177,U177)</f>
        <v>7.68</v>
      </c>
      <c r="U177" s="277">
        <v>7.67</v>
      </c>
      <c r="V177" s="245">
        <f>2*U177-T177</f>
        <v>7.66</v>
      </c>
      <c r="W177" s="245">
        <f>2*V177-U177</f>
        <v>7.65</v>
      </c>
      <c r="X177" s="245">
        <f>2*W177-V177</f>
        <v>7.6400000000000006</v>
      </c>
      <c r="Y177" s="245">
        <f>AVERAGE(X177,Z177)</f>
        <v>7.71</v>
      </c>
      <c r="Z177" s="245">
        <f>AVERAGE(U177,AE177)</f>
        <v>7.7799999999999994</v>
      </c>
      <c r="AA177" s="245">
        <f>2*Z177-Y177</f>
        <v>7.8499999999999988</v>
      </c>
      <c r="AB177" s="245">
        <f>AVERAGE(AA177,AC177)</f>
        <v>7.8599999999999994</v>
      </c>
      <c r="AC177" s="245">
        <f>AVERAGE(AA177,AE177)</f>
        <v>7.8699999999999992</v>
      </c>
      <c r="AD177" s="245">
        <f>AVERAGE(AC177,AE177)</f>
        <v>7.879999999999999</v>
      </c>
      <c r="AE177" s="277">
        <v>7.89</v>
      </c>
      <c r="AF177" s="245">
        <f>2*AE177-AD177</f>
        <v>7.9</v>
      </c>
      <c r="AG177" s="245">
        <f>AVERAGE(AF177,AH177)</f>
        <v>7.9375</v>
      </c>
      <c r="AH177" s="245">
        <f>AVERAGE(AF177,AJ177)</f>
        <v>7.9750000000000005</v>
      </c>
      <c r="AI177" s="245">
        <f>AVERAGE(AH177,AJ177)</f>
        <v>8.0125000000000011</v>
      </c>
      <c r="AJ177" s="245">
        <f>AVERAGE(AE177,AO177)</f>
        <v>8.0500000000000007</v>
      </c>
      <c r="AK177" s="245">
        <f>2*AJ177-AI177</f>
        <v>8.0875000000000004</v>
      </c>
      <c r="AL177" s="245">
        <f>AVERAGE(AK177,AM177)</f>
        <v>8.1181249999999991</v>
      </c>
      <c r="AM177" s="245">
        <f>AVERAGE(AK177,AO177)</f>
        <v>8.1487499999999997</v>
      </c>
      <c r="AN177" s="245">
        <f>AVERAGE(AM177,AO177)</f>
        <v>8.1793750000000003</v>
      </c>
      <c r="AO177" s="277">
        <v>8.2100000000000009</v>
      </c>
      <c r="AP177" s="277">
        <v>8.8800000000000008</v>
      </c>
    </row>
    <row r="178" spans="1:42" x14ac:dyDescent="0.2">
      <c r="A178" s="253">
        <v>42880</v>
      </c>
      <c r="B178" s="277">
        <v>8.44</v>
      </c>
      <c r="C178" s="277">
        <v>8.34</v>
      </c>
      <c r="D178" s="277">
        <f>AVERAGE(C178,E178)</f>
        <v>8.2650000000000006</v>
      </c>
      <c r="E178" s="277">
        <v>8.19</v>
      </c>
      <c r="F178" s="277">
        <f>AVERAGE(G178,E178)</f>
        <v>8.11</v>
      </c>
      <c r="G178" s="277">
        <v>8.0299999999999994</v>
      </c>
      <c r="H178" s="277">
        <f>AVERAGE(I178,G178)</f>
        <v>7.93</v>
      </c>
      <c r="I178" s="277">
        <v>7.83</v>
      </c>
      <c r="J178" s="277">
        <f>AVERAGE(I178,K178)</f>
        <v>7.8</v>
      </c>
      <c r="K178" s="277">
        <v>7.77</v>
      </c>
      <c r="L178" s="245">
        <f>AVERAGE(K178,M178)</f>
        <v>7.7349999999999994</v>
      </c>
      <c r="M178" s="245">
        <f>AVERAGE(K178,O178)</f>
        <v>7.6999999999999993</v>
      </c>
      <c r="N178" s="245">
        <f>AVERAGE(M178,O178)</f>
        <v>7.6649999999999991</v>
      </c>
      <c r="O178" s="277">
        <v>7.63</v>
      </c>
      <c r="P178" s="245">
        <f>2*O178-N178</f>
        <v>7.5950000000000006</v>
      </c>
      <c r="Q178" s="245">
        <f>AVERAGE(P178,R178)</f>
        <v>7.6050000000000004</v>
      </c>
      <c r="R178" s="245">
        <f>AVERAGE(O178,U178)</f>
        <v>7.6150000000000002</v>
      </c>
      <c r="S178" s="245">
        <f>2*R178-Q178</f>
        <v>7.625</v>
      </c>
      <c r="T178" s="245">
        <f>AVERAGE(S178,U178)</f>
        <v>7.6124999999999998</v>
      </c>
      <c r="U178" s="277">
        <v>7.6</v>
      </c>
      <c r="V178" s="245">
        <f>2*U178-T178</f>
        <v>7.5874999999999995</v>
      </c>
      <c r="W178" s="245">
        <f>2*V178-U178</f>
        <v>7.5749999999999993</v>
      </c>
      <c r="X178" s="245">
        <f>2*W178-V178</f>
        <v>7.5624999999999991</v>
      </c>
      <c r="Y178" s="245">
        <f>AVERAGE(X178,Z178)</f>
        <v>7.6387499999999999</v>
      </c>
      <c r="Z178" s="245">
        <f>AVERAGE(U178,AE178)</f>
        <v>7.7149999999999999</v>
      </c>
      <c r="AA178" s="245">
        <f>2*Z178-Y178</f>
        <v>7.7912499999999998</v>
      </c>
      <c r="AB178" s="245">
        <f>AVERAGE(AA178,AC178)</f>
        <v>7.8009374999999999</v>
      </c>
      <c r="AC178" s="245">
        <f>AVERAGE(AA178,AE178)</f>
        <v>7.8106249999999999</v>
      </c>
      <c r="AD178" s="245">
        <f>AVERAGE(AC178,AE178)</f>
        <v>7.8203125</v>
      </c>
      <c r="AE178" s="277">
        <v>7.83</v>
      </c>
      <c r="AF178" s="245">
        <f>2*AE178-AD178</f>
        <v>7.8396875000000001</v>
      </c>
      <c r="AG178" s="245">
        <f>AVERAGE(AF178,AH178)</f>
        <v>7.8810156249999999</v>
      </c>
      <c r="AH178" s="245">
        <f>AVERAGE(AF178,AJ178)</f>
        <v>7.9223437499999996</v>
      </c>
      <c r="AI178" s="245">
        <f>AVERAGE(AH178,AJ178)</f>
        <v>7.9636718749999993</v>
      </c>
      <c r="AJ178" s="245">
        <f>AVERAGE(AE178,AO178)</f>
        <v>8.004999999999999</v>
      </c>
      <c r="AK178" s="245">
        <f>2*AJ178-AI178</f>
        <v>8.0463281249999987</v>
      </c>
      <c r="AL178" s="245">
        <f>AVERAGE(AK178,AM178)</f>
        <v>8.0797460937499999</v>
      </c>
      <c r="AM178" s="245">
        <f>AVERAGE(AK178,AO178)</f>
        <v>8.1131640624999992</v>
      </c>
      <c r="AN178" s="245">
        <f>AVERAGE(AM178,AO178)</f>
        <v>8.1465820312499986</v>
      </c>
      <c r="AO178" s="277">
        <v>8.18</v>
      </c>
      <c r="AP178" s="277">
        <v>8.8699999999999992</v>
      </c>
    </row>
    <row r="179" spans="1:42" x14ac:dyDescent="0.2">
      <c r="A179" s="253">
        <v>42879</v>
      </c>
      <c r="B179" s="277">
        <v>8.43</v>
      </c>
      <c r="C179" s="277">
        <v>8.31</v>
      </c>
      <c r="D179" s="277">
        <f>AVERAGE(C179,E179)</f>
        <v>8.2349999999999994</v>
      </c>
      <c r="E179" s="277">
        <v>8.16</v>
      </c>
      <c r="F179" s="277">
        <f>AVERAGE(G179,E179)</f>
        <v>8.08</v>
      </c>
      <c r="G179" s="277">
        <v>8</v>
      </c>
      <c r="H179" s="277">
        <f>AVERAGE(I179,G179)</f>
        <v>7.91</v>
      </c>
      <c r="I179" s="277">
        <v>7.82</v>
      </c>
      <c r="J179" s="277">
        <f>AVERAGE(I179,K179)</f>
        <v>7.79</v>
      </c>
      <c r="K179" s="277">
        <v>7.76</v>
      </c>
      <c r="L179" s="245">
        <f>AVERAGE(K179,M179)</f>
        <v>7.7275</v>
      </c>
      <c r="M179" s="245">
        <f>AVERAGE(K179,O179)</f>
        <v>7.6950000000000003</v>
      </c>
      <c r="N179" s="245">
        <f>AVERAGE(M179,O179)</f>
        <v>7.6624999999999996</v>
      </c>
      <c r="O179" s="277">
        <v>7.63</v>
      </c>
      <c r="P179" s="245">
        <f>2*O179-N179</f>
        <v>7.5975000000000001</v>
      </c>
      <c r="Q179" s="245">
        <f>AVERAGE(P179,R179)</f>
        <v>7.6062500000000002</v>
      </c>
      <c r="R179" s="245">
        <f>AVERAGE(O179,U179)</f>
        <v>7.6150000000000002</v>
      </c>
      <c r="S179" s="245">
        <f>2*R179-Q179</f>
        <v>7.6237500000000002</v>
      </c>
      <c r="T179" s="245">
        <f>AVERAGE(S179,U179)</f>
        <v>7.6118749999999995</v>
      </c>
      <c r="U179" s="277">
        <v>7.6</v>
      </c>
      <c r="V179" s="245">
        <f>2*U179-T179</f>
        <v>7.5881249999999998</v>
      </c>
      <c r="W179" s="245">
        <f>2*V179-U179</f>
        <v>7.5762499999999999</v>
      </c>
      <c r="X179" s="245">
        <f>2*W179-V179</f>
        <v>7.5643750000000001</v>
      </c>
      <c r="Y179" s="245">
        <f>AVERAGE(X179,Z179)</f>
        <v>7.6371874999999996</v>
      </c>
      <c r="Z179" s="245">
        <f>AVERAGE(U179,AE179)</f>
        <v>7.71</v>
      </c>
      <c r="AA179" s="245">
        <f>2*Z179-Y179</f>
        <v>7.7828125000000004</v>
      </c>
      <c r="AB179" s="245">
        <f>AVERAGE(AA179,AC179)</f>
        <v>7.7921093750000008</v>
      </c>
      <c r="AC179" s="245">
        <f>AVERAGE(AA179,AE179)</f>
        <v>7.8014062500000003</v>
      </c>
      <c r="AD179" s="245">
        <f>AVERAGE(AC179,AE179)</f>
        <v>7.8107031249999999</v>
      </c>
      <c r="AE179" s="277">
        <v>7.82</v>
      </c>
      <c r="AF179" s="245">
        <f>2*AE179-AD179</f>
        <v>7.8292968750000007</v>
      </c>
      <c r="AG179" s="245">
        <f>AVERAGE(AF179,AH179)</f>
        <v>7.8682226562500004</v>
      </c>
      <c r="AH179" s="245">
        <f>AVERAGE(AF179,AJ179)</f>
        <v>7.9071484375000001</v>
      </c>
      <c r="AI179" s="245">
        <f>AVERAGE(AH179,AJ179)</f>
        <v>7.9460742187500006</v>
      </c>
      <c r="AJ179" s="245">
        <f>AVERAGE(AE179,AO179)</f>
        <v>7.9850000000000003</v>
      </c>
      <c r="AK179" s="245">
        <f>2*AJ179-AI179</f>
        <v>8.02392578125</v>
      </c>
      <c r="AL179" s="245">
        <f>AVERAGE(AK179,AM179)</f>
        <v>8.0554443359374996</v>
      </c>
      <c r="AM179" s="245">
        <f>AVERAGE(AK179,AO179)</f>
        <v>8.0869628906249993</v>
      </c>
      <c r="AN179" s="245">
        <f>AVERAGE(AM179,AO179)</f>
        <v>8.1184814453125007</v>
      </c>
      <c r="AO179" s="277">
        <v>8.15</v>
      </c>
      <c r="AP179" s="277">
        <v>8.83</v>
      </c>
    </row>
    <row r="180" spans="1:42" x14ac:dyDescent="0.2">
      <c r="A180" s="253">
        <v>42878</v>
      </c>
      <c r="B180" s="277">
        <v>8.44</v>
      </c>
      <c r="C180" s="277">
        <v>8.32</v>
      </c>
      <c r="D180" s="277">
        <f>AVERAGE(C180,E180)</f>
        <v>8.2250000000000014</v>
      </c>
      <c r="E180" s="277">
        <v>8.1300000000000008</v>
      </c>
      <c r="F180" s="277">
        <f>AVERAGE(G180,E180)</f>
        <v>8.0400000000000009</v>
      </c>
      <c r="G180" s="277">
        <v>7.95</v>
      </c>
      <c r="H180" s="277">
        <f>AVERAGE(I180,G180)</f>
        <v>7.88</v>
      </c>
      <c r="I180" s="277">
        <v>7.81</v>
      </c>
      <c r="J180" s="277">
        <f>AVERAGE(I180,K180)</f>
        <v>7.7449999999999992</v>
      </c>
      <c r="K180" s="277">
        <v>7.68</v>
      </c>
      <c r="L180" s="245">
        <f>AVERAGE(K180,M180)</f>
        <v>7.6449999999999996</v>
      </c>
      <c r="M180" s="245">
        <f>AVERAGE(K180,O180)</f>
        <v>7.6099999999999994</v>
      </c>
      <c r="N180" s="245">
        <f>AVERAGE(M180,O180)</f>
        <v>7.5749999999999993</v>
      </c>
      <c r="O180" s="277">
        <v>7.54</v>
      </c>
      <c r="P180" s="245">
        <f>2*O180-N180</f>
        <v>7.5050000000000008</v>
      </c>
      <c r="Q180" s="245">
        <f>AVERAGE(P180,R180)</f>
        <v>7.5225000000000009</v>
      </c>
      <c r="R180" s="245">
        <f>AVERAGE(O180,U180)</f>
        <v>7.54</v>
      </c>
      <c r="S180" s="245">
        <f>2*R180-Q180</f>
        <v>7.5574999999999992</v>
      </c>
      <c r="T180" s="245">
        <f>AVERAGE(S180,U180)</f>
        <v>7.5487500000000001</v>
      </c>
      <c r="U180" s="277">
        <v>7.54</v>
      </c>
      <c r="V180" s="245">
        <f>2*U180-T180</f>
        <v>7.53125</v>
      </c>
      <c r="W180" s="245">
        <f>2*V180-U180</f>
        <v>7.5225</v>
      </c>
      <c r="X180" s="245">
        <f>2*W180-V180</f>
        <v>7.5137499999999999</v>
      </c>
      <c r="Y180" s="245">
        <f>AVERAGE(X180,Z180)</f>
        <v>7.5943749999999994</v>
      </c>
      <c r="Z180" s="245">
        <f>AVERAGE(U180,AE180)</f>
        <v>7.6749999999999998</v>
      </c>
      <c r="AA180" s="245">
        <f>2*Z180-Y180</f>
        <v>7.7556250000000002</v>
      </c>
      <c r="AB180" s="245">
        <f>AVERAGE(AA180,AC180)</f>
        <v>7.7692187500000003</v>
      </c>
      <c r="AC180" s="245">
        <f>AVERAGE(AA180,AE180)</f>
        <v>7.7828125000000004</v>
      </c>
      <c r="AD180" s="245">
        <f>AVERAGE(AC180,AE180)</f>
        <v>7.7964062500000004</v>
      </c>
      <c r="AE180" s="277">
        <v>7.81</v>
      </c>
      <c r="AF180" s="245">
        <f>2*AE180-AD180</f>
        <v>7.8235937499999988</v>
      </c>
      <c r="AG180" s="245">
        <f>AVERAGE(AF180,AH180)</f>
        <v>7.8676953124999986</v>
      </c>
      <c r="AH180" s="245">
        <f>AVERAGE(AF180,AJ180)</f>
        <v>7.9117968749999994</v>
      </c>
      <c r="AI180" s="245">
        <f>AVERAGE(AH180,AJ180)</f>
        <v>7.9558984375000001</v>
      </c>
      <c r="AJ180" s="245">
        <f>AVERAGE(AE180,AO180)</f>
        <v>8</v>
      </c>
      <c r="AK180" s="245">
        <f>2*AJ180-AI180</f>
        <v>8.0441015624999999</v>
      </c>
      <c r="AL180" s="245">
        <f>AVERAGE(AK180,AM180)</f>
        <v>8.0805761718750002</v>
      </c>
      <c r="AM180" s="245">
        <f>AVERAGE(AK180,AO180)</f>
        <v>8.1170507812500006</v>
      </c>
      <c r="AN180" s="245">
        <f>AVERAGE(AM180,AO180)</f>
        <v>8.1535253906249991</v>
      </c>
      <c r="AO180" s="277">
        <v>8.19</v>
      </c>
      <c r="AP180" s="277">
        <v>8.89</v>
      </c>
    </row>
    <row r="181" spans="1:42" x14ac:dyDescent="0.2">
      <c r="A181" s="253">
        <v>42877</v>
      </c>
      <c r="B181" s="277">
        <v>8.3699999999999992</v>
      </c>
      <c r="C181" s="277">
        <v>8.26</v>
      </c>
      <c r="D181" s="277">
        <f>AVERAGE(C181,E181)</f>
        <v>8.18</v>
      </c>
      <c r="E181" s="277">
        <v>8.1</v>
      </c>
      <c r="F181" s="277">
        <f>AVERAGE(G181,E181)</f>
        <v>8.02</v>
      </c>
      <c r="G181" s="277">
        <v>7.94</v>
      </c>
      <c r="H181" s="277">
        <f>AVERAGE(I181,G181)</f>
        <v>7.87</v>
      </c>
      <c r="I181" s="277">
        <v>7.8</v>
      </c>
      <c r="J181" s="277">
        <f>AVERAGE(I181,K181)</f>
        <v>7.74</v>
      </c>
      <c r="K181" s="277">
        <v>7.68</v>
      </c>
      <c r="L181" s="245">
        <f>AVERAGE(K181,M181)</f>
        <v>7.6499999999999995</v>
      </c>
      <c r="M181" s="245">
        <f>AVERAGE(K181,O181)</f>
        <v>7.6199999999999992</v>
      </c>
      <c r="N181" s="245">
        <f>AVERAGE(M181,O181)</f>
        <v>7.59</v>
      </c>
      <c r="O181" s="277">
        <v>7.56</v>
      </c>
      <c r="P181" s="245">
        <f>2*O181-N181</f>
        <v>7.5299999999999994</v>
      </c>
      <c r="Q181" s="245">
        <f>AVERAGE(P181,R181)</f>
        <v>7.5424999999999995</v>
      </c>
      <c r="R181" s="245">
        <f>AVERAGE(O181,U181)</f>
        <v>7.5549999999999997</v>
      </c>
      <c r="S181" s="245">
        <f>2*R181-Q181</f>
        <v>7.5674999999999999</v>
      </c>
      <c r="T181" s="245">
        <f>AVERAGE(S181,U181)</f>
        <v>7.5587499999999999</v>
      </c>
      <c r="U181" s="277">
        <v>7.55</v>
      </c>
      <c r="V181" s="245">
        <f>2*U181-T181</f>
        <v>7.5412499999999998</v>
      </c>
      <c r="W181" s="245">
        <f>2*V181-U181</f>
        <v>7.5324999999999998</v>
      </c>
      <c r="X181" s="245">
        <f>2*W181-V181</f>
        <v>7.5237499999999997</v>
      </c>
      <c r="Y181" s="245">
        <f>AVERAGE(X181,Z181)</f>
        <v>7.5993750000000002</v>
      </c>
      <c r="Z181" s="245">
        <f>AVERAGE(U181,AE181)</f>
        <v>7.6749999999999998</v>
      </c>
      <c r="AA181" s="245">
        <f>2*Z181-Y181</f>
        <v>7.7506249999999994</v>
      </c>
      <c r="AB181" s="245">
        <f>AVERAGE(AA181,AC181)</f>
        <v>7.7629687499999998</v>
      </c>
      <c r="AC181" s="245">
        <f>AVERAGE(AA181,AE181)</f>
        <v>7.7753125000000001</v>
      </c>
      <c r="AD181" s="245">
        <f>AVERAGE(AC181,AE181)</f>
        <v>7.7876562499999995</v>
      </c>
      <c r="AE181" s="277">
        <v>7.8</v>
      </c>
      <c r="AF181" s="245">
        <f>2*AE181-AD181</f>
        <v>7.8123437500000001</v>
      </c>
      <c r="AG181" s="245">
        <f>AVERAGE(AF181,AH181)</f>
        <v>7.8542578125000002</v>
      </c>
      <c r="AH181" s="245">
        <f>AVERAGE(AF181,AJ181)</f>
        <v>7.8961718750000003</v>
      </c>
      <c r="AI181" s="245">
        <f>AVERAGE(AH181,AJ181)</f>
        <v>7.9380859375000004</v>
      </c>
      <c r="AJ181" s="245">
        <f>AVERAGE(AE181,AO181)</f>
        <v>7.98</v>
      </c>
      <c r="AK181" s="245">
        <f>2*AJ181-AI181</f>
        <v>8.0219140625000005</v>
      </c>
      <c r="AL181" s="245">
        <f>AVERAGE(AK181,AM181)</f>
        <v>8.0564355468750009</v>
      </c>
      <c r="AM181" s="245">
        <f>AVERAGE(AK181,AO181)</f>
        <v>8.0909570312499994</v>
      </c>
      <c r="AN181" s="245">
        <f>AVERAGE(AM181,AO181)</f>
        <v>8.1254785156249998</v>
      </c>
      <c r="AO181" s="277">
        <v>8.16</v>
      </c>
      <c r="AP181" s="277">
        <v>8.84</v>
      </c>
    </row>
    <row r="182" spans="1:42" x14ac:dyDescent="0.2">
      <c r="A182" s="253">
        <v>42874</v>
      </c>
      <c r="B182" s="277">
        <v>8.42</v>
      </c>
      <c r="C182" s="277">
        <v>8.31</v>
      </c>
      <c r="D182" s="277">
        <f>AVERAGE(C182,E182)</f>
        <v>8.23</v>
      </c>
      <c r="E182" s="277">
        <v>8.15</v>
      </c>
      <c r="F182" s="277">
        <f>AVERAGE(G182,E182)</f>
        <v>8.06</v>
      </c>
      <c r="G182" s="277">
        <v>7.97</v>
      </c>
      <c r="H182" s="277">
        <f>AVERAGE(I182,G182)</f>
        <v>7.9</v>
      </c>
      <c r="I182" s="277">
        <v>7.83</v>
      </c>
      <c r="J182" s="277">
        <f>AVERAGE(I182,K182)</f>
        <v>7.76</v>
      </c>
      <c r="K182" s="277">
        <v>7.69</v>
      </c>
      <c r="L182" s="245">
        <f>AVERAGE(K182,M182)</f>
        <v>7.6550000000000002</v>
      </c>
      <c r="M182" s="245">
        <f>AVERAGE(K182,O182)</f>
        <v>7.62</v>
      </c>
      <c r="N182" s="245">
        <f>AVERAGE(M182,O182)</f>
        <v>7.585</v>
      </c>
      <c r="O182" s="277">
        <v>7.55</v>
      </c>
      <c r="P182" s="245">
        <f>2*O182-N182</f>
        <v>7.5149999999999997</v>
      </c>
      <c r="Q182" s="245">
        <f>AVERAGE(P182,R182)</f>
        <v>7.5350000000000001</v>
      </c>
      <c r="R182" s="245">
        <f>AVERAGE(O182,U182)</f>
        <v>7.5549999999999997</v>
      </c>
      <c r="S182" s="245">
        <f>2*R182-Q182</f>
        <v>7.5749999999999993</v>
      </c>
      <c r="T182" s="245">
        <f>AVERAGE(S182,U182)</f>
        <v>7.567499999999999</v>
      </c>
      <c r="U182" s="277">
        <v>7.56</v>
      </c>
      <c r="V182" s="245">
        <f>2*U182-T182</f>
        <v>7.5525000000000002</v>
      </c>
      <c r="W182" s="245">
        <f>2*V182-U182</f>
        <v>7.5450000000000008</v>
      </c>
      <c r="X182" s="245">
        <f>2*W182-V182</f>
        <v>7.5375000000000014</v>
      </c>
      <c r="Y182" s="245">
        <f>AVERAGE(X182,Z182)</f>
        <v>7.6162500000000009</v>
      </c>
      <c r="Z182" s="245">
        <f>AVERAGE(U182,AE182)</f>
        <v>7.6950000000000003</v>
      </c>
      <c r="AA182" s="245">
        <f>2*Z182-Y182</f>
        <v>7.7737499999999997</v>
      </c>
      <c r="AB182" s="245">
        <f>AVERAGE(AA182,AC182)</f>
        <v>7.7878124999999994</v>
      </c>
      <c r="AC182" s="245">
        <f>AVERAGE(AA182,AE182)</f>
        <v>7.8018749999999999</v>
      </c>
      <c r="AD182" s="245">
        <f>AVERAGE(AC182,AE182)</f>
        <v>7.8159375000000004</v>
      </c>
      <c r="AE182" s="277">
        <v>7.83</v>
      </c>
      <c r="AF182" s="245">
        <f>2*AE182-AD182</f>
        <v>7.8440624999999997</v>
      </c>
      <c r="AG182" s="245">
        <f>AVERAGE(AF182,AH182)</f>
        <v>7.8855468749999993</v>
      </c>
      <c r="AH182" s="245">
        <f>AVERAGE(AF182,AJ182)</f>
        <v>7.9270312499999998</v>
      </c>
      <c r="AI182" s="245">
        <f>AVERAGE(AH182,AJ182)</f>
        <v>7.9685156250000002</v>
      </c>
      <c r="AJ182" s="245">
        <f>AVERAGE(AE182,AO182)</f>
        <v>8.01</v>
      </c>
      <c r="AK182" s="245">
        <f>2*AJ182-AI182</f>
        <v>8.0514843749999994</v>
      </c>
      <c r="AL182" s="245">
        <f>AVERAGE(AK182,AM182)</f>
        <v>8.0861132812500003</v>
      </c>
      <c r="AM182" s="245">
        <f>AVERAGE(AK182,AO182)</f>
        <v>8.1207421874999994</v>
      </c>
      <c r="AN182" s="245">
        <f>AVERAGE(AM182,AO182)</f>
        <v>8.1553710937499986</v>
      </c>
      <c r="AO182" s="277">
        <v>8.19</v>
      </c>
      <c r="AP182" s="277">
        <v>8.8699999999999992</v>
      </c>
    </row>
    <row r="183" spans="1:42" x14ac:dyDescent="0.2">
      <c r="A183" s="253">
        <v>42873</v>
      </c>
      <c r="B183" s="277">
        <v>8.39</v>
      </c>
      <c r="C183" s="277">
        <v>8.2899999999999991</v>
      </c>
      <c r="D183" s="277">
        <f>AVERAGE(C183,E183)</f>
        <v>8.2199999999999989</v>
      </c>
      <c r="E183" s="277">
        <v>8.15</v>
      </c>
      <c r="F183" s="277">
        <f>AVERAGE(G183,E183)</f>
        <v>8.08</v>
      </c>
      <c r="G183" s="277">
        <v>8.01</v>
      </c>
      <c r="H183" s="277">
        <f>AVERAGE(I183,G183)</f>
        <v>7.9450000000000003</v>
      </c>
      <c r="I183" s="277">
        <v>7.88</v>
      </c>
      <c r="J183" s="277">
        <f>AVERAGE(I183,K183)</f>
        <v>7.8249999999999993</v>
      </c>
      <c r="K183" s="277">
        <v>7.77</v>
      </c>
      <c r="L183" s="245">
        <f>AVERAGE(K183,M183)</f>
        <v>7.74</v>
      </c>
      <c r="M183" s="245">
        <f>AVERAGE(K183,O183)</f>
        <v>7.71</v>
      </c>
      <c r="N183" s="245">
        <f>AVERAGE(M183,O183)</f>
        <v>7.68</v>
      </c>
      <c r="O183" s="277">
        <v>7.65</v>
      </c>
      <c r="P183" s="245">
        <f>2*O183-N183</f>
        <v>7.620000000000001</v>
      </c>
      <c r="Q183" s="245">
        <f>AVERAGE(P183,R183)</f>
        <v>7.6350000000000007</v>
      </c>
      <c r="R183" s="245">
        <f>AVERAGE(O183,U183)</f>
        <v>7.65</v>
      </c>
      <c r="S183" s="245">
        <f>2*R183-Q183</f>
        <v>7.665</v>
      </c>
      <c r="T183" s="245">
        <f>AVERAGE(S183,U183)</f>
        <v>7.6575000000000006</v>
      </c>
      <c r="U183" s="277">
        <v>7.65</v>
      </c>
      <c r="V183" s="245">
        <f>2*U183-T183</f>
        <v>7.6425000000000001</v>
      </c>
      <c r="W183" s="245">
        <f>2*V183-U183</f>
        <v>7.6349999999999998</v>
      </c>
      <c r="X183" s="245">
        <f>2*W183-V183</f>
        <v>7.6274999999999995</v>
      </c>
      <c r="Y183" s="245">
        <f>AVERAGE(X183,Z183)</f>
        <v>7.69625</v>
      </c>
      <c r="Z183" s="245">
        <f>AVERAGE(U183,AE183)</f>
        <v>7.7650000000000006</v>
      </c>
      <c r="AA183" s="245">
        <f>2*Z183-Y183</f>
        <v>7.8337500000000011</v>
      </c>
      <c r="AB183" s="245">
        <f>AVERAGE(AA183,AC183)</f>
        <v>7.8453125000000004</v>
      </c>
      <c r="AC183" s="245">
        <f>AVERAGE(AA183,AE183)</f>
        <v>7.8568750000000005</v>
      </c>
      <c r="AD183" s="245">
        <f>AVERAGE(AC183,AE183)</f>
        <v>7.8684375000000006</v>
      </c>
      <c r="AE183" s="277">
        <v>7.88</v>
      </c>
      <c r="AF183" s="245">
        <f>2*AE183-AD183</f>
        <v>7.8915624999999991</v>
      </c>
      <c r="AG183" s="245">
        <f>AVERAGE(AF183,AH183)</f>
        <v>7.9299218749999998</v>
      </c>
      <c r="AH183" s="245">
        <f>AVERAGE(AF183,AJ183)</f>
        <v>7.9682812499999995</v>
      </c>
      <c r="AI183" s="245">
        <f>AVERAGE(AH183,AJ183)</f>
        <v>8.0066406249999993</v>
      </c>
      <c r="AJ183" s="245">
        <f>AVERAGE(AE183,AO183)</f>
        <v>8.0449999999999999</v>
      </c>
      <c r="AK183" s="245">
        <f>2*AJ183-AI183</f>
        <v>8.0833593750000006</v>
      </c>
      <c r="AL183" s="245">
        <f>AVERAGE(AK183,AM183)</f>
        <v>8.1150195312500006</v>
      </c>
      <c r="AM183" s="245">
        <f>AVERAGE(AK183,AO183)</f>
        <v>8.1466796875000007</v>
      </c>
      <c r="AN183" s="245">
        <f>AVERAGE(AM183,AO183)</f>
        <v>8.1783398437500008</v>
      </c>
      <c r="AO183" s="277">
        <v>8.2100000000000009</v>
      </c>
      <c r="AP183" s="277">
        <v>8.8699999999999992</v>
      </c>
    </row>
    <row r="184" spans="1:42" x14ac:dyDescent="0.2">
      <c r="A184" s="253">
        <v>42872</v>
      </c>
      <c r="B184" s="277">
        <v>8.39</v>
      </c>
      <c r="C184" s="277">
        <v>8.3000000000000007</v>
      </c>
      <c r="D184" s="277">
        <f>AVERAGE(C184,E184)</f>
        <v>8.23</v>
      </c>
      <c r="E184" s="277">
        <v>8.16</v>
      </c>
      <c r="F184" s="277">
        <f>AVERAGE(G184,E184)</f>
        <v>8.08</v>
      </c>
      <c r="G184" s="277">
        <v>8</v>
      </c>
      <c r="H184" s="277">
        <f>AVERAGE(I184,G184)</f>
        <v>7.96</v>
      </c>
      <c r="I184" s="277">
        <v>7.92</v>
      </c>
      <c r="J184" s="277">
        <f>AVERAGE(I184,K184)</f>
        <v>7.84</v>
      </c>
      <c r="K184" s="277">
        <v>7.76</v>
      </c>
      <c r="L184" s="245">
        <f>AVERAGE(K184,M184)</f>
        <v>7.7324999999999999</v>
      </c>
      <c r="M184" s="245">
        <f>AVERAGE(K184,O184)</f>
        <v>7.7050000000000001</v>
      </c>
      <c r="N184" s="245">
        <f>AVERAGE(M184,O184)</f>
        <v>7.6775000000000002</v>
      </c>
      <c r="O184" s="277">
        <v>7.65</v>
      </c>
      <c r="P184" s="245">
        <f>2*O184-N184</f>
        <v>7.6225000000000005</v>
      </c>
      <c r="Q184" s="245">
        <f>AVERAGE(P184,R184)</f>
        <v>7.6387499999999999</v>
      </c>
      <c r="R184" s="245">
        <f>AVERAGE(O184,U184)</f>
        <v>7.6550000000000002</v>
      </c>
      <c r="S184" s="245">
        <f>2*R184-Q184</f>
        <v>7.6712500000000006</v>
      </c>
      <c r="T184" s="245">
        <f>AVERAGE(S184,U184)</f>
        <v>7.6656250000000004</v>
      </c>
      <c r="U184" s="277">
        <v>7.66</v>
      </c>
      <c r="V184" s="245">
        <f>2*U184-T184</f>
        <v>7.6543749999999999</v>
      </c>
      <c r="W184" s="245">
        <f>2*V184-U184</f>
        <v>7.6487499999999997</v>
      </c>
      <c r="X184" s="245">
        <f>2*W184-V184</f>
        <v>7.6431249999999995</v>
      </c>
      <c r="Y184" s="245">
        <f>AVERAGE(X184,Z184)</f>
        <v>7.7165625000000002</v>
      </c>
      <c r="Z184" s="245">
        <f>AVERAGE(U184,AE184)</f>
        <v>7.79</v>
      </c>
      <c r="AA184" s="245">
        <f>2*Z184-Y184</f>
        <v>7.8634374999999999</v>
      </c>
      <c r="AB184" s="245">
        <f>AVERAGE(AA184,AC184)</f>
        <v>7.8775781249999994</v>
      </c>
      <c r="AC184" s="245">
        <f>AVERAGE(AA184,AE184)</f>
        <v>7.8917187499999999</v>
      </c>
      <c r="AD184" s="245">
        <f>AVERAGE(AC184,AE184)</f>
        <v>7.9058593750000004</v>
      </c>
      <c r="AE184" s="277">
        <v>7.92</v>
      </c>
      <c r="AF184" s="245">
        <f>2*AE184-AD184</f>
        <v>7.9341406249999995</v>
      </c>
      <c r="AG184" s="245">
        <f>AVERAGE(AF184,AH184)</f>
        <v>7.9756054687499995</v>
      </c>
      <c r="AH184" s="245">
        <f>AVERAGE(AF184,AJ184)</f>
        <v>8.0170703124999996</v>
      </c>
      <c r="AI184" s="245">
        <f>AVERAGE(AH184,AJ184)</f>
        <v>8.0585351562499987</v>
      </c>
      <c r="AJ184" s="245">
        <f>AVERAGE(AE184,AO184)</f>
        <v>8.1</v>
      </c>
      <c r="AK184" s="245">
        <f>2*AJ184-AI184</f>
        <v>8.1414648437500006</v>
      </c>
      <c r="AL184" s="245">
        <f>AVERAGE(AK184,AM184)</f>
        <v>8.1760986328125007</v>
      </c>
      <c r="AM184" s="245">
        <f>AVERAGE(AK184,AO184)</f>
        <v>8.2107324218750009</v>
      </c>
      <c r="AN184" s="245">
        <f>AVERAGE(AM184,AO184)</f>
        <v>8.245366210937501</v>
      </c>
      <c r="AO184" s="277">
        <v>8.2799999999999994</v>
      </c>
      <c r="AP184" s="277">
        <v>8.94</v>
      </c>
    </row>
    <row r="185" spans="1:42" x14ac:dyDescent="0.2">
      <c r="A185" s="253">
        <v>42871</v>
      </c>
      <c r="B185" s="277">
        <v>8.3800000000000008</v>
      </c>
      <c r="C185" s="277">
        <v>8.2899999999999991</v>
      </c>
      <c r="D185" s="277">
        <f>AVERAGE(C185,E185)</f>
        <v>8.2149999999999999</v>
      </c>
      <c r="E185" s="277">
        <v>8.14</v>
      </c>
      <c r="F185" s="277">
        <f>AVERAGE(G185,E185)</f>
        <v>8.0549999999999997</v>
      </c>
      <c r="G185" s="277">
        <v>7.97</v>
      </c>
      <c r="H185" s="277">
        <f>AVERAGE(I185,G185)</f>
        <v>7.9249999999999998</v>
      </c>
      <c r="I185" s="277">
        <v>7.88</v>
      </c>
      <c r="J185" s="277">
        <f>AVERAGE(I185,K185)</f>
        <v>7.79</v>
      </c>
      <c r="K185" s="277">
        <v>7.7</v>
      </c>
      <c r="L185" s="245">
        <f>AVERAGE(K185,M185)</f>
        <v>7.67</v>
      </c>
      <c r="M185" s="245">
        <f>AVERAGE(K185,O185)</f>
        <v>7.6400000000000006</v>
      </c>
      <c r="N185" s="245">
        <f>AVERAGE(M185,O185)</f>
        <v>7.61</v>
      </c>
      <c r="O185" s="277">
        <v>7.58</v>
      </c>
      <c r="P185" s="245">
        <f>2*O185-N185</f>
        <v>7.55</v>
      </c>
      <c r="Q185" s="245">
        <f>AVERAGE(P185,R185)</f>
        <v>7.57</v>
      </c>
      <c r="R185" s="245">
        <f>AVERAGE(O185,U185)</f>
        <v>7.59</v>
      </c>
      <c r="S185" s="245">
        <f>2*R185-Q185</f>
        <v>7.6099999999999994</v>
      </c>
      <c r="T185" s="245">
        <f>AVERAGE(S185,U185)</f>
        <v>7.6049999999999995</v>
      </c>
      <c r="U185" s="277">
        <v>7.6</v>
      </c>
      <c r="V185" s="245">
        <f>2*U185-T185</f>
        <v>7.5949999999999998</v>
      </c>
      <c r="W185" s="245">
        <f>2*V185-U185</f>
        <v>7.59</v>
      </c>
      <c r="X185" s="245">
        <f>2*W185-V185</f>
        <v>7.585</v>
      </c>
      <c r="Y185" s="245">
        <f>AVERAGE(X185,Z185)</f>
        <v>7.6624999999999996</v>
      </c>
      <c r="Z185" s="245">
        <f>AVERAGE(U185,AE185)</f>
        <v>7.74</v>
      </c>
      <c r="AA185" s="245">
        <f>2*Z185-Y185</f>
        <v>7.8175000000000008</v>
      </c>
      <c r="AB185" s="245">
        <f>AVERAGE(AA185,AC185)</f>
        <v>7.8331250000000008</v>
      </c>
      <c r="AC185" s="245">
        <f>AVERAGE(AA185,AE185)</f>
        <v>7.8487500000000008</v>
      </c>
      <c r="AD185" s="245">
        <f>AVERAGE(AC185,AE185)</f>
        <v>7.8643750000000008</v>
      </c>
      <c r="AE185" s="277">
        <v>7.88</v>
      </c>
      <c r="AF185" s="245">
        <f>2*AE185-AD185</f>
        <v>7.895624999999999</v>
      </c>
      <c r="AG185" s="245">
        <f>AVERAGE(AF185,AH185)</f>
        <v>7.9379687499999996</v>
      </c>
      <c r="AH185" s="245">
        <f>AVERAGE(AF185,AJ185)</f>
        <v>7.9803124999999993</v>
      </c>
      <c r="AI185" s="245">
        <f>AVERAGE(AH185,AJ185)</f>
        <v>8.0226562499999989</v>
      </c>
      <c r="AJ185" s="245">
        <f>AVERAGE(AE185,AO185)</f>
        <v>8.0649999999999995</v>
      </c>
      <c r="AK185" s="245">
        <f>2*AJ185-AI185</f>
        <v>8.1073437500000001</v>
      </c>
      <c r="AL185" s="245">
        <f>AVERAGE(AK185,AM185)</f>
        <v>8.1430078124999987</v>
      </c>
      <c r="AM185" s="245">
        <f>AVERAGE(AK185,AO185)</f>
        <v>8.1786718749999991</v>
      </c>
      <c r="AN185" s="245">
        <f>AVERAGE(AM185,AO185)</f>
        <v>8.2143359374999996</v>
      </c>
      <c r="AO185" s="277">
        <v>8.25</v>
      </c>
      <c r="AP185" s="277">
        <v>8.93</v>
      </c>
    </row>
    <row r="186" spans="1:42" x14ac:dyDescent="0.2">
      <c r="A186" s="253">
        <v>42870</v>
      </c>
      <c r="B186" s="277">
        <v>8.4</v>
      </c>
      <c r="C186" s="277">
        <v>8.2899999999999991</v>
      </c>
      <c r="D186" s="277">
        <f>AVERAGE(C186,E186)</f>
        <v>8.2049999999999983</v>
      </c>
      <c r="E186" s="277">
        <v>8.1199999999999992</v>
      </c>
      <c r="F186" s="277">
        <f>AVERAGE(G186,E186)</f>
        <v>8.0299999999999994</v>
      </c>
      <c r="G186" s="277">
        <v>7.94</v>
      </c>
      <c r="H186" s="277">
        <f>AVERAGE(I186,G186)</f>
        <v>7.9050000000000002</v>
      </c>
      <c r="I186" s="277">
        <v>7.87</v>
      </c>
      <c r="J186" s="277">
        <f>AVERAGE(I186,K186)</f>
        <v>7.7650000000000006</v>
      </c>
      <c r="K186" s="277">
        <v>7.66</v>
      </c>
      <c r="L186" s="245">
        <f>AVERAGE(K186,M186)</f>
        <v>7.6275000000000004</v>
      </c>
      <c r="M186" s="245">
        <f>AVERAGE(K186,O186)</f>
        <v>7.5950000000000006</v>
      </c>
      <c r="N186" s="245">
        <f>AVERAGE(M186,O186)</f>
        <v>7.5625</v>
      </c>
      <c r="O186" s="277">
        <v>7.53</v>
      </c>
      <c r="P186" s="245">
        <f>2*O186-N186</f>
        <v>7.4975000000000005</v>
      </c>
      <c r="Q186" s="245">
        <f>AVERAGE(P186,R186)</f>
        <v>7.5212500000000002</v>
      </c>
      <c r="R186" s="245">
        <f>AVERAGE(O186,U186)</f>
        <v>7.5449999999999999</v>
      </c>
      <c r="S186" s="245">
        <f>2*R186-Q186</f>
        <v>7.5687499999999996</v>
      </c>
      <c r="T186" s="245">
        <f>AVERAGE(S186,U186)</f>
        <v>7.5643750000000001</v>
      </c>
      <c r="U186" s="277">
        <v>7.56</v>
      </c>
      <c r="V186" s="245">
        <f>2*U186-T186</f>
        <v>7.5556249999999991</v>
      </c>
      <c r="W186" s="245">
        <f>2*V186-U186</f>
        <v>7.5512499999999987</v>
      </c>
      <c r="X186" s="245">
        <f>2*W186-V186</f>
        <v>7.5468749999999982</v>
      </c>
      <c r="Y186" s="245">
        <f>AVERAGE(X186,Z186)</f>
        <v>7.630937499999999</v>
      </c>
      <c r="Z186" s="245">
        <f>AVERAGE(U186,AE186)</f>
        <v>7.7149999999999999</v>
      </c>
      <c r="AA186" s="245">
        <f>2*Z186-Y186</f>
        <v>7.7990625000000007</v>
      </c>
      <c r="AB186" s="245">
        <f>AVERAGE(AA186,AC186)</f>
        <v>7.8167968750000005</v>
      </c>
      <c r="AC186" s="245">
        <f>AVERAGE(AA186,AE186)</f>
        <v>7.8345312500000004</v>
      </c>
      <c r="AD186" s="245">
        <f>AVERAGE(AC186,AE186)</f>
        <v>7.8522656250000002</v>
      </c>
      <c r="AE186" s="277">
        <v>7.87</v>
      </c>
      <c r="AF186" s="245">
        <f>2*AE186-AD186</f>
        <v>7.887734375</v>
      </c>
      <c r="AG186" s="245">
        <f>AVERAGE(AF186,AH186)</f>
        <v>7.9320507812500001</v>
      </c>
      <c r="AH186" s="245">
        <f>AVERAGE(AF186,AJ186)</f>
        <v>7.9763671874999993</v>
      </c>
      <c r="AI186" s="245">
        <f>AVERAGE(AH186,AJ186)</f>
        <v>8.0206835937500003</v>
      </c>
      <c r="AJ186" s="245">
        <f>AVERAGE(AE186,AO186)</f>
        <v>8.0649999999999995</v>
      </c>
      <c r="AK186" s="245">
        <f>2*AJ186-AI186</f>
        <v>8.1093164062499987</v>
      </c>
      <c r="AL186" s="245">
        <f>AVERAGE(AK186,AM186)</f>
        <v>8.1469873046874994</v>
      </c>
      <c r="AM186" s="245">
        <f>AVERAGE(AK186,AO186)</f>
        <v>8.1846582031250001</v>
      </c>
      <c r="AN186" s="245">
        <f>AVERAGE(AM186,AO186)</f>
        <v>8.2223291015625009</v>
      </c>
      <c r="AO186" s="277">
        <v>8.26</v>
      </c>
      <c r="AP186" s="277">
        <v>8.9499999999999993</v>
      </c>
    </row>
    <row r="187" spans="1:42" x14ac:dyDescent="0.2">
      <c r="A187" s="253">
        <v>42867</v>
      </c>
      <c r="B187" s="277">
        <v>8.35</v>
      </c>
      <c r="C187" s="277">
        <v>8.24</v>
      </c>
      <c r="D187" s="277">
        <f>AVERAGE(C187,E187)</f>
        <v>8.16</v>
      </c>
      <c r="E187" s="277">
        <v>8.08</v>
      </c>
      <c r="F187" s="277">
        <f>AVERAGE(G187,E187)</f>
        <v>8.004999999999999</v>
      </c>
      <c r="G187" s="277">
        <v>7.93</v>
      </c>
      <c r="H187" s="277">
        <f>AVERAGE(I187,G187)</f>
        <v>7.9</v>
      </c>
      <c r="I187" s="277">
        <v>7.87</v>
      </c>
      <c r="J187" s="277">
        <f>AVERAGE(I187,K187)</f>
        <v>7.7949999999999999</v>
      </c>
      <c r="K187" s="277">
        <v>7.72</v>
      </c>
      <c r="L187" s="245">
        <f>AVERAGE(K187,M187)</f>
        <v>7.6950000000000003</v>
      </c>
      <c r="M187" s="245">
        <f>AVERAGE(K187,O187)</f>
        <v>7.67</v>
      </c>
      <c r="N187" s="245">
        <f>AVERAGE(M187,O187)</f>
        <v>7.6449999999999996</v>
      </c>
      <c r="O187" s="277">
        <v>7.62</v>
      </c>
      <c r="P187" s="245">
        <f>2*O187-N187</f>
        <v>7.5950000000000006</v>
      </c>
      <c r="Q187" s="245">
        <f>AVERAGE(P187,R187)</f>
        <v>7.6125000000000007</v>
      </c>
      <c r="R187" s="245">
        <f>AVERAGE(O187,U187)</f>
        <v>7.63</v>
      </c>
      <c r="S187" s="245">
        <f>2*R187-Q187</f>
        <v>7.6474999999999991</v>
      </c>
      <c r="T187" s="245">
        <f>AVERAGE(S187,U187)</f>
        <v>7.6437499999999989</v>
      </c>
      <c r="U187" s="277">
        <v>7.64</v>
      </c>
      <c r="V187" s="245">
        <f>2*U187-T187</f>
        <v>7.6362500000000004</v>
      </c>
      <c r="W187" s="245">
        <f>2*V187-U187</f>
        <v>7.6325000000000012</v>
      </c>
      <c r="X187" s="245">
        <f>2*W187-V187</f>
        <v>7.6287500000000019</v>
      </c>
      <c r="Y187" s="245">
        <f>AVERAGE(X187,Z187)</f>
        <v>7.6918750000000014</v>
      </c>
      <c r="Z187" s="245">
        <f>AVERAGE(U187,AE187)</f>
        <v>7.7549999999999999</v>
      </c>
      <c r="AA187" s="245">
        <f>2*Z187-Y187</f>
        <v>7.8181249999999984</v>
      </c>
      <c r="AB187" s="245">
        <f>AVERAGE(AA187,AC187)</f>
        <v>7.8310937499999991</v>
      </c>
      <c r="AC187" s="245">
        <f>AVERAGE(AA187,AE187)</f>
        <v>7.8440624999999997</v>
      </c>
      <c r="AD187" s="245">
        <f>AVERAGE(AC187,AE187)</f>
        <v>7.8570312500000004</v>
      </c>
      <c r="AE187" s="277">
        <v>7.87</v>
      </c>
      <c r="AF187" s="245">
        <f>2*AE187-AD187</f>
        <v>7.8829687499999999</v>
      </c>
      <c r="AG187" s="245">
        <f>AVERAGE(AF187,AH187)</f>
        <v>7.9222265625000006</v>
      </c>
      <c r="AH187" s="245">
        <f>AVERAGE(AF187,AJ187)</f>
        <v>7.9614843750000004</v>
      </c>
      <c r="AI187" s="245">
        <f>AVERAGE(AH187,AJ187)</f>
        <v>8.0007421875000002</v>
      </c>
      <c r="AJ187" s="245">
        <f>AVERAGE(AE187,AO187)</f>
        <v>8.0400000000000009</v>
      </c>
      <c r="AK187" s="245">
        <f>2*AJ187-AI187</f>
        <v>8.0792578125000016</v>
      </c>
      <c r="AL187" s="245">
        <f>AVERAGE(AK187,AM187)</f>
        <v>8.111943359375001</v>
      </c>
      <c r="AM187" s="245">
        <f>AVERAGE(AK187,AO187)</f>
        <v>8.1446289062500021</v>
      </c>
      <c r="AN187" s="245">
        <f>AVERAGE(AM187,AO187)</f>
        <v>8.1773144531250015</v>
      </c>
      <c r="AO187" s="277">
        <v>8.2100000000000009</v>
      </c>
      <c r="AP187" s="277">
        <v>8.85</v>
      </c>
    </row>
    <row r="188" spans="1:42" x14ac:dyDescent="0.2">
      <c r="A188" s="253">
        <v>42866</v>
      </c>
      <c r="B188" s="277">
        <v>8.34</v>
      </c>
      <c r="C188" s="277">
        <v>8.25</v>
      </c>
      <c r="D188" s="277">
        <f>AVERAGE(C188,E188)</f>
        <v>8.1950000000000003</v>
      </c>
      <c r="E188" s="277">
        <v>8.14</v>
      </c>
      <c r="F188" s="277">
        <f>AVERAGE(G188,E188)</f>
        <v>8.0549999999999997</v>
      </c>
      <c r="G188" s="277">
        <v>7.97</v>
      </c>
      <c r="H188" s="277">
        <f>AVERAGE(I188,G188)</f>
        <v>7.9550000000000001</v>
      </c>
      <c r="I188" s="277">
        <v>7.94</v>
      </c>
      <c r="J188" s="277">
        <f>AVERAGE(I188,K188)</f>
        <v>7.8250000000000002</v>
      </c>
      <c r="K188" s="277">
        <v>7.71</v>
      </c>
      <c r="L188" s="245">
        <f>AVERAGE(K188,M188)</f>
        <v>7.68</v>
      </c>
      <c r="M188" s="245">
        <f>AVERAGE(K188,O188)</f>
        <v>7.65</v>
      </c>
      <c r="N188" s="245">
        <f>AVERAGE(M188,O188)</f>
        <v>7.62</v>
      </c>
      <c r="O188" s="277">
        <v>7.59</v>
      </c>
      <c r="P188" s="245">
        <f>2*O188-N188</f>
        <v>7.56</v>
      </c>
      <c r="Q188" s="245">
        <f>AVERAGE(P188,R188)</f>
        <v>7.5875000000000004</v>
      </c>
      <c r="R188" s="245">
        <f>AVERAGE(O188,U188)</f>
        <v>7.6150000000000002</v>
      </c>
      <c r="S188" s="245">
        <f>2*R188-Q188</f>
        <v>7.6425000000000001</v>
      </c>
      <c r="T188" s="245">
        <f>AVERAGE(S188,U188)</f>
        <v>7.6412499999999994</v>
      </c>
      <c r="U188" s="277">
        <v>7.64</v>
      </c>
      <c r="V188" s="245">
        <f>2*U188-T188</f>
        <v>7.6387499999999999</v>
      </c>
      <c r="W188" s="245">
        <f>2*V188-U188</f>
        <v>7.6375000000000002</v>
      </c>
      <c r="X188" s="245">
        <f>2*W188-V188</f>
        <v>7.6362500000000004</v>
      </c>
      <c r="Y188" s="245">
        <f>AVERAGE(X188,Z188)</f>
        <v>7.7131249999999998</v>
      </c>
      <c r="Z188" s="245">
        <f>AVERAGE(U188,AE188)</f>
        <v>7.79</v>
      </c>
      <c r="AA188" s="245">
        <f>2*Z188-Y188</f>
        <v>7.8668750000000003</v>
      </c>
      <c r="AB188" s="245">
        <f>AVERAGE(AA188,AC188)</f>
        <v>7.8851562500000005</v>
      </c>
      <c r="AC188" s="245">
        <f>AVERAGE(AA188,AE188)</f>
        <v>7.9034375000000008</v>
      </c>
      <c r="AD188" s="245">
        <f>AVERAGE(AC188,AE188)</f>
        <v>7.9217187500000001</v>
      </c>
      <c r="AE188" s="277">
        <v>7.94</v>
      </c>
      <c r="AF188" s="245">
        <f>2*AE188-AD188</f>
        <v>7.9582812500000006</v>
      </c>
      <c r="AG188" s="245">
        <f>AVERAGE(AF188,AH188)</f>
        <v>7.9999609375</v>
      </c>
      <c r="AH188" s="245">
        <f>AVERAGE(AF188,AJ188)</f>
        <v>8.0416406249999994</v>
      </c>
      <c r="AI188" s="245">
        <f>AVERAGE(AH188,AJ188)</f>
        <v>8.0833203124999997</v>
      </c>
      <c r="AJ188" s="245">
        <f>AVERAGE(AE188,AO188)</f>
        <v>8.125</v>
      </c>
      <c r="AK188" s="245">
        <f>2*AJ188-AI188</f>
        <v>8.1666796875000003</v>
      </c>
      <c r="AL188" s="245">
        <f>AVERAGE(AK188,AM188)</f>
        <v>8.2025097656250008</v>
      </c>
      <c r="AM188" s="245">
        <f>AVERAGE(AK188,AO188)</f>
        <v>8.2383398437500013</v>
      </c>
      <c r="AN188" s="245">
        <f>AVERAGE(AM188,AO188)</f>
        <v>8.274169921875</v>
      </c>
      <c r="AO188" s="277">
        <v>8.31</v>
      </c>
      <c r="AP188" s="277">
        <v>8.9700000000000006</v>
      </c>
    </row>
    <row r="189" spans="1:42" x14ac:dyDescent="0.2">
      <c r="A189" s="253">
        <v>42865</v>
      </c>
      <c r="B189" s="277">
        <v>8.48</v>
      </c>
      <c r="C189" s="277">
        <v>8.3699999999999992</v>
      </c>
      <c r="D189" s="277">
        <f>AVERAGE(C189,E189)</f>
        <v>8.2749999999999986</v>
      </c>
      <c r="E189" s="277">
        <v>8.18</v>
      </c>
      <c r="F189" s="277">
        <f>AVERAGE(G189,E189)</f>
        <v>8.08</v>
      </c>
      <c r="G189" s="277">
        <v>7.98</v>
      </c>
      <c r="H189" s="277">
        <f>AVERAGE(I189,G189)</f>
        <v>7.9600000000000009</v>
      </c>
      <c r="I189" s="277">
        <v>7.94</v>
      </c>
      <c r="J189" s="277">
        <f>AVERAGE(I189,K189)</f>
        <v>7.8250000000000002</v>
      </c>
      <c r="K189" s="277">
        <v>7.71</v>
      </c>
      <c r="L189" s="245">
        <f>AVERAGE(K189,M189)</f>
        <v>7.68</v>
      </c>
      <c r="M189" s="245">
        <f>AVERAGE(K189,O189)</f>
        <v>7.65</v>
      </c>
      <c r="N189" s="245">
        <f>AVERAGE(M189,O189)</f>
        <v>7.62</v>
      </c>
      <c r="O189" s="277">
        <v>7.59</v>
      </c>
      <c r="P189" s="245">
        <f>2*O189-N189</f>
        <v>7.56</v>
      </c>
      <c r="Q189" s="245">
        <f>AVERAGE(P189,R189)</f>
        <v>7.5875000000000004</v>
      </c>
      <c r="R189" s="245">
        <f>AVERAGE(O189,U189)</f>
        <v>7.6150000000000002</v>
      </c>
      <c r="S189" s="245">
        <f>2*R189-Q189</f>
        <v>7.6425000000000001</v>
      </c>
      <c r="T189" s="245">
        <f>AVERAGE(S189,U189)</f>
        <v>7.6412499999999994</v>
      </c>
      <c r="U189" s="277">
        <v>7.64</v>
      </c>
      <c r="V189" s="245">
        <f>2*U189-T189</f>
        <v>7.6387499999999999</v>
      </c>
      <c r="W189" s="245">
        <f>2*V189-U189</f>
        <v>7.6375000000000002</v>
      </c>
      <c r="X189" s="245">
        <f>2*W189-V189</f>
        <v>7.6362500000000004</v>
      </c>
      <c r="Y189" s="245">
        <f>AVERAGE(X189,Z189)</f>
        <v>7.7131249999999998</v>
      </c>
      <c r="Z189" s="245">
        <f>AVERAGE(U189,AE189)</f>
        <v>7.79</v>
      </c>
      <c r="AA189" s="245">
        <f>2*Z189-Y189</f>
        <v>7.8668750000000003</v>
      </c>
      <c r="AB189" s="245">
        <f>AVERAGE(AA189,AC189)</f>
        <v>7.8851562500000005</v>
      </c>
      <c r="AC189" s="245">
        <f>AVERAGE(AA189,AE189)</f>
        <v>7.9034375000000008</v>
      </c>
      <c r="AD189" s="245">
        <f>AVERAGE(AC189,AE189)</f>
        <v>7.9217187500000001</v>
      </c>
      <c r="AE189" s="277">
        <v>7.94</v>
      </c>
      <c r="AF189" s="245">
        <f>2*AE189-AD189</f>
        <v>7.9582812500000006</v>
      </c>
      <c r="AG189" s="245">
        <f>AVERAGE(AF189,AH189)</f>
        <v>7.9999609375</v>
      </c>
      <c r="AH189" s="245">
        <f>AVERAGE(AF189,AJ189)</f>
        <v>8.0416406249999994</v>
      </c>
      <c r="AI189" s="245">
        <f>AVERAGE(AH189,AJ189)</f>
        <v>8.0833203124999997</v>
      </c>
      <c r="AJ189" s="245">
        <f>AVERAGE(AE189,AO189)</f>
        <v>8.125</v>
      </c>
      <c r="AK189" s="245">
        <f>2*AJ189-AI189</f>
        <v>8.1666796875000003</v>
      </c>
      <c r="AL189" s="245">
        <f>AVERAGE(AK189,AM189)</f>
        <v>8.2025097656250008</v>
      </c>
      <c r="AM189" s="245">
        <f>AVERAGE(AK189,AO189)</f>
        <v>8.2383398437500013</v>
      </c>
      <c r="AN189" s="245">
        <f>AVERAGE(AM189,AO189)</f>
        <v>8.274169921875</v>
      </c>
      <c r="AO189" s="277">
        <v>8.31</v>
      </c>
      <c r="AP189" s="277">
        <v>8.9600000000000009</v>
      </c>
    </row>
    <row r="190" spans="1:42" x14ac:dyDescent="0.2">
      <c r="A190" s="253">
        <v>42860</v>
      </c>
      <c r="B190" s="277">
        <v>8.6</v>
      </c>
      <c r="C190" s="277">
        <v>8.4700000000000006</v>
      </c>
      <c r="D190" s="277">
        <f>AVERAGE(C190,E190)</f>
        <v>8.3650000000000002</v>
      </c>
      <c r="E190" s="277">
        <v>8.26</v>
      </c>
      <c r="F190" s="277">
        <f>AVERAGE(G190,E190)</f>
        <v>8.1750000000000007</v>
      </c>
      <c r="G190" s="277">
        <v>8.09</v>
      </c>
      <c r="H190" s="277">
        <f>AVERAGE(I190,G190)</f>
        <v>8.0549999999999997</v>
      </c>
      <c r="I190" s="277">
        <v>8.02</v>
      </c>
      <c r="J190" s="277">
        <f>AVERAGE(I190,K190)</f>
        <v>7.9349999999999996</v>
      </c>
      <c r="K190" s="277">
        <v>7.85</v>
      </c>
      <c r="L190" s="245">
        <f>AVERAGE(K190,M190)</f>
        <v>7.82</v>
      </c>
      <c r="M190" s="245">
        <f>AVERAGE(K190,O190)</f>
        <v>7.79</v>
      </c>
      <c r="N190" s="245">
        <f>AVERAGE(M190,O190)</f>
        <v>7.76</v>
      </c>
      <c r="O190" s="277">
        <v>7.73</v>
      </c>
      <c r="P190" s="245">
        <f>2*O190-N190</f>
        <v>7.7000000000000011</v>
      </c>
      <c r="Q190" s="245">
        <f>AVERAGE(P190,R190)</f>
        <v>7.7175000000000011</v>
      </c>
      <c r="R190" s="245">
        <f>AVERAGE(O190,U190)</f>
        <v>7.7350000000000003</v>
      </c>
      <c r="S190" s="245">
        <f>2*R190-Q190</f>
        <v>7.7524999999999995</v>
      </c>
      <c r="T190" s="245">
        <f>AVERAGE(S190,U190)</f>
        <v>7.7462499999999999</v>
      </c>
      <c r="U190" s="277">
        <v>7.74</v>
      </c>
      <c r="V190" s="245">
        <f>2*U190-T190</f>
        <v>7.7337500000000006</v>
      </c>
      <c r="W190" s="245">
        <f>2*V190-U190</f>
        <v>7.7275000000000009</v>
      </c>
      <c r="X190" s="245">
        <f>2*W190-V190</f>
        <v>7.7212500000000013</v>
      </c>
      <c r="Y190" s="245">
        <f>AVERAGE(X190,Z190)</f>
        <v>7.8006250000000001</v>
      </c>
      <c r="Z190" s="245">
        <f>AVERAGE(U190,AE190)</f>
        <v>7.88</v>
      </c>
      <c r="AA190" s="245">
        <f>2*Z190-Y190</f>
        <v>7.9593749999999996</v>
      </c>
      <c r="AB190" s="245">
        <f>AVERAGE(AA190,AC190)</f>
        <v>7.9745312500000001</v>
      </c>
      <c r="AC190" s="245">
        <f>AVERAGE(AA190,AE190)</f>
        <v>7.9896874999999996</v>
      </c>
      <c r="AD190" s="245">
        <f>AVERAGE(AC190,AE190)</f>
        <v>8.0048437499999991</v>
      </c>
      <c r="AE190" s="277">
        <v>8.02</v>
      </c>
      <c r="AF190" s="245">
        <f>2*AE190-AD190</f>
        <v>8.03515625</v>
      </c>
      <c r="AG190" s="245">
        <f>AVERAGE(AF190,AH190)</f>
        <v>8.0751171875000001</v>
      </c>
      <c r="AH190" s="245">
        <f>AVERAGE(AF190,AJ190)</f>
        <v>8.1150781250000001</v>
      </c>
      <c r="AI190" s="245">
        <f>AVERAGE(AH190,AJ190)</f>
        <v>8.1550390625000002</v>
      </c>
      <c r="AJ190" s="245">
        <f>AVERAGE(AE190,AO190)</f>
        <v>8.1950000000000003</v>
      </c>
      <c r="AK190" s="245">
        <f>2*AJ190-AI190</f>
        <v>8.2349609375000004</v>
      </c>
      <c r="AL190" s="245">
        <f>AVERAGE(AK190,AM190)</f>
        <v>8.2687207031250001</v>
      </c>
      <c r="AM190" s="245">
        <f>AVERAGE(AK190,AO190)</f>
        <v>8.3024804687499998</v>
      </c>
      <c r="AN190" s="245">
        <f>AVERAGE(AM190,AO190)</f>
        <v>8.3362402343749995</v>
      </c>
      <c r="AO190" s="277">
        <v>8.3699999999999992</v>
      </c>
      <c r="AP190" s="277">
        <v>8.9700000000000006</v>
      </c>
    </row>
    <row r="191" spans="1:42" x14ac:dyDescent="0.2">
      <c r="A191" s="253">
        <v>42859</v>
      </c>
      <c r="B191" s="277">
        <v>8.48</v>
      </c>
      <c r="C191" s="277">
        <v>8.35</v>
      </c>
      <c r="D191" s="277">
        <f>AVERAGE(C191,E191)</f>
        <v>8.2650000000000006</v>
      </c>
      <c r="E191" s="277">
        <v>8.18</v>
      </c>
      <c r="F191" s="277">
        <f>AVERAGE(G191,E191)</f>
        <v>8.1</v>
      </c>
      <c r="G191" s="277">
        <v>8.02</v>
      </c>
      <c r="H191" s="277">
        <f>AVERAGE(I191,G191)</f>
        <v>8.02</v>
      </c>
      <c r="I191" s="277">
        <v>8.02</v>
      </c>
      <c r="J191" s="277">
        <f>AVERAGE(I191,K191)</f>
        <v>7.9049999999999994</v>
      </c>
      <c r="K191" s="277">
        <v>7.79</v>
      </c>
      <c r="L191" s="245">
        <f>AVERAGE(K191,M191)</f>
        <v>7.7624999999999993</v>
      </c>
      <c r="M191" s="245">
        <f>AVERAGE(K191,O191)</f>
        <v>7.7349999999999994</v>
      </c>
      <c r="N191" s="245">
        <f>AVERAGE(M191,O191)</f>
        <v>7.7074999999999996</v>
      </c>
      <c r="O191" s="277">
        <v>7.68</v>
      </c>
      <c r="P191" s="245">
        <f>2*O191-N191</f>
        <v>7.6524999999999999</v>
      </c>
      <c r="Q191" s="245">
        <f>AVERAGE(P191,R191)</f>
        <v>7.6737500000000001</v>
      </c>
      <c r="R191" s="245">
        <f>AVERAGE(O191,U191)</f>
        <v>7.6950000000000003</v>
      </c>
      <c r="S191" s="245">
        <f>2*R191-Q191</f>
        <v>7.7162500000000005</v>
      </c>
      <c r="T191" s="245">
        <f>AVERAGE(S191,U191)</f>
        <v>7.7131249999999998</v>
      </c>
      <c r="U191" s="277">
        <v>7.71</v>
      </c>
      <c r="V191" s="245">
        <f>2*U191-T191</f>
        <v>7.7068750000000001</v>
      </c>
      <c r="W191" s="245">
        <f>2*V191-U191</f>
        <v>7.7037500000000003</v>
      </c>
      <c r="X191" s="245">
        <f>2*W191-V191</f>
        <v>7.7006250000000005</v>
      </c>
      <c r="Y191" s="245">
        <f>AVERAGE(X191,Z191)</f>
        <v>7.7828125000000004</v>
      </c>
      <c r="Z191" s="245">
        <f>AVERAGE(U191,AE191)</f>
        <v>7.8650000000000002</v>
      </c>
      <c r="AA191" s="245">
        <f>2*Z191-Y191</f>
        <v>7.9471875000000001</v>
      </c>
      <c r="AB191" s="245">
        <f>AVERAGE(AA191,AC191)</f>
        <v>7.9653906249999995</v>
      </c>
      <c r="AC191" s="245">
        <f>AVERAGE(AA191,AE191)</f>
        <v>7.9835937499999998</v>
      </c>
      <c r="AD191" s="245">
        <f>AVERAGE(AC191,AE191)</f>
        <v>8.0017968750000001</v>
      </c>
      <c r="AE191" s="277">
        <v>8.02</v>
      </c>
      <c r="AF191" s="245">
        <f>2*AE191-AD191</f>
        <v>8.038203124999999</v>
      </c>
      <c r="AG191" s="245">
        <f>AVERAGE(AF191,AH191)</f>
        <v>8.0786523437499991</v>
      </c>
      <c r="AH191" s="245">
        <f>AVERAGE(AF191,AJ191)</f>
        <v>8.1191015624999991</v>
      </c>
      <c r="AI191" s="245">
        <f>AVERAGE(AH191,AJ191)</f>
        <v>8.1595507812499992</v>
      </c>
      <c r="AJ191" s="245">
        <f>AVERAGE(AE191,AO191)</f>
        <v>8.1999999999999993</v>
      </c>
      <c r="AK191" s="245">
        <f>2*AJ191-AI191</f>
        <v>8.2404492187499994</v>
      </c>
      <c r="AL191" s="245">
        <f>AVERAGE(AK191,AM191)</f>
        <v>8.2753369140624997</v>
      </c>
      <c r="AM191" s="245">
        <f>AVERAGE(AK191,AO191)</f>
        <v>8.3102246093750001</v>
      </c>
      <c r="AN191" s="245">
        <f>AVERAGE(AM191,AO191)</f>
        <v>8.3451123046875004</v>
      </c>
      <c r="AO191" s="277">
        <v>8.3800000000000008</v>
      </c>
      <c r="AP191" s="277">
        <v>8.9600000000000009</v>
      </c>
    </row>
    <row r="192" spans="1:42" x14ac:dyDescent="0.2">
      <c r="A192" s="253">
        <v>42858</v>
      </c>
      <c r="B192" s="277">
        <v>8.4600000000000009</v>
      </c>
      <c r="C192" s="277">
        <v>8.32</v>
      </c>
      <c r="D192" s="277">
        <f>AVERAGE(C192,E192)</f>
        <v>8.2050000000000001</v>
      </c>
      <c r="E192" s="277">
        <v>8.09</v>
      </c>
      <c r="F192" s="277">
        <f>AVERAGE(G192,E192)</f>
        <v>8.01</v>
      </c>
      <c r="G192" s="277">
        <v>7.93</v>
      </c>
      <c r="H192" s="277">
        <f>AVERAGE(I192,G192)</f>
        <v>7.93</v>
      </c>
      <c r="I192" s="277">
        <v>7.93</v>
      </c>
      <c r="J192" s="277">
        <f>AVERAGE(I192,K192)</f>
        <v>7.8149999999999995</v>
      </c>
      <c r="K192" s="277">
        <v>7.7</v>
      </c>
      <c r="L192" s="245">
        <f>AVERAGE(K192,M192)</f>
        <v>7.6775000000000002</v>
      </c>
      <c r="M192" s="245">
        <f>AVERAGE(K192,O192)</f>
        <v>7.6550000000000002</v>
      </c>
      <c r="N192" s="245">
        <f>AVERAGE(M192,O192)</f>
        <v>7.6325000000000003</v>
      </c>
      <c r="O192" s="277">
        <v>7.61</v>
      </c>
      <c r="P192" s="245">
        <f>2*O192-N192</f>
        <v>7.5875000000000004</v>
      </c>
      <c r="Q192" s="245">
        <f>AVERAGE(P192,R192)</f>
        <v>7.6062500000000002</v>
      </c>
      <c r="R192" s="245">
        <f>AVERAGE(O192,U192)</f>
        <v>7.625</v>
      </c>
      <c r="S192" s="245">
        <f>2*R192-Q192</f>
        <v>7.6437499999999998</v>
      </c>
      <c r="T192" s="245">
        <f>AVERAGE(S192,U192)</f>
        <v>7.6418749999999998</v>
      </c>
      <c r="U192" s="277">
        <v>7.64</v>
      </c>
      <c r="V192" s="245">
        <f>2*U192-T192</f>
        <v>7.6381249999999996</v>
      </c>
      <c r="W192" s="245">
        <f>2*V192-U192</f>
        <v>7.6362499999999995</v>
      </c>
      <c r="X192" s="245">
        <f>2*W192-V192</f>
        <v>7.6343749999999995</v>
      </c>
      <c r="Y192" s="245">
        <f>AVERAGE(X192,Z192)</f>
        <v>7.7096874999999994</v>
      </c>
      <c r="Z192" s="245">
        <f>AVERAGE(U192,AE192)</f>
        <v>7.7850000000000001</v>
      </c>
      <c r="AA192" s="245">
        <f>2*Z192-Y192</f>
        <v>7.8603125000000009</v>
      </c>
      <c r="AB192" s="245">
        <f>AVERAGE(AA192,AC192)</f>
        <v>7.8777343750000011</v>
      </c>
      <c r="AC192" s="245">
        <f>AVERAGE(AA192,AE192)</f>
        <v>7.8951562500000003</v>
      </c>
      <c r="AD192" s="245">
        <f>AVERAGE(AC192,AE192)</f>
        <v>7.9125781249999996</v>
      </c>
      <c r="AE192" s="277">
        <v>7.93</v>
      </c>
      <c r="AF192" s="245">
        <f>2*AE192-AD192</f>
        <v>7.9474218749999999</v>
      </c>
      <c r="AG192" s="245">
        <f>AVERAGE(AF192,AH192)</f>
        <v>7.9855664062499994</v>
      </c>
      <c r="AH192" s="245">
        <f>AVERAGE(AF192,AJ192)</f>
        <v>8.0237109374999989</v>
      </c>
      <c r="AI192" s="245">
        <f>AVERAGE(AH192,AJ192)</f>
        <v>8.0618554687500001</v>
      </c>
      <c r="AJ192" s="245">
        <f>AVERAGE(AE192,AO192)</f>
        <v>8.1</v>
      </c>
      <c r="AK192" s="245">
        <f>2*AJ192-AI192</f>
        <v>8.1381445312499991</v>
      </c>
      <c r="AL192" s="245">
        <f>AVERAGE(AK192,AM192)</f>
        <v>8.1711083984375001</v>
      </c>
      <c r="AM192" s="245">
        <f>AVERAGE(AK192,AO192)</f>
        <v>8.2040722656249994</v>
      </c>
      <c r="AN192" s="245">
        <f>AVERAGE(AM192,AO192)</f>
        <v>8.2370361328124986</v>
      </c>
      <c r="AO192" s="277">
        <v>8.27</v>
      </c>
      <c r="AP192" s="277">
        <v>8.82</v>
      </c>
    </row>
    <row r="193" spans="1:42" x14ac:dyDescent="0.2">
      <c r="A193" s="253">
        <v>42857</v>
      </c>
      <c r="B193" s="277">
        <v>8.49</v>
      </c>
      <c r="C193" s="277">
        <v>8.33</v>
      </c>
      <c r="D193" s="277">
        <f>AVERAGE(C193,E193)</f>
        <v>8.2050000000000001</v>
      </c>
      <c r="E193" s="277">
        <v>8.08</v>
      </c>
      <c r="F193" s="277">
        <f>AVERAGE(G193,E193)</f>
        <v>7.9849999999999994</v>
      </c>
      <c r="G193" s="277">
        <v>7.89</v>
      </c>
      <c r="H193" s="277">
        <f>AVERAGE(I193,G193)</f>
        <v>7.9049999999999994</v>
      </c>
      <c r="I193" s="277">
        <v>7.92</v>
      </c>
      <c r="J193" s="277">
        <f>AVERAGE(I193,K193)</f>
        <v>7.79</v>
      </c>
      <c r="K193" s="277">
        <v>7.66</v>
      </c>
      <c r="L193" s="245">
        <f>AVERAGE(K193,M193)</f>
        <v>7.6375000000000002</v>
      </c>
      <c r="M193" s="245">
        <f>AVERAGE(K193,O193)</f>
        <v>7.6150000000000002</v>
      </c>
      <c r="N193" s="245">
        <f>AVERAGE(M193,O193)</f>
        <v>7.5925000000000002</v>
      </c>
      <c r="O193" s="277">
        <v>7.57</v>
      </c>
      <c r="P193" s="245">
        <f>2*O193-N193</f>
        <v>7.5475000000000003</v>
      </c>
      <c r="Q193" s="245">
        <f>AVERAGE(P193,R193)</f>
        <v>7.5712500000000009</v>
      </c>
      <c r="R193" s="245">
        <f>AVERAGE(O193,U193)</f>
        <v>7.5950000000000006</v>
      </c>
      <c r="S193" s="245">
        <f>2*R193-Q193</f>
        <v>7.6187500000000004</v>
      </c>
      <c r="T193" s="245">
        <f>AVERAGE(S193,U193)</f>
        <v>7.6193749999999998</v>
      </c>
      <c r="U193" s="277">
        <v>7.62</v>
      </c>
      <c r="V193" s="245">
        <f>2*U193-T193</f>
        <v>7.6206250000000004</v>
      </c>
      <c r="W193" s="245">
        <f>2*V193-U193</f>
        <v>7.6212500000000007</v>
      </c>
      <c r="X193" s="245">
        <f>2*W193-V193</f>
        <v>7.6218750000000011</v>
      </c>
      <c r="Y193" s="245">
        <f>AVERAGE(X193,Z193)</f>
        <v>7.6959375000000003</v>
      </c>
      <c r="Z193" s="245">
        <f>AVERAGE(U193,AE193)</f>
        <v>7.77</v>
      </c>
      <c r="AA193" s="245">
        <f>2*Z193-Y193</f>
        <v>7.8440624999999988</v>
      </c>
      <c r="AB193" s="245">
        <f>AVERAGE(AA193,AC193)</f>
        <v>7.8630468749999984</v>
      </c>
      <c r="AC193" s="245">
        <f>AVERAGE(AA193,AE193)</f>
        <v>7.8820312499999989</v>
      </c>
      <c r="AD193" s="245">
        <f>AVERAGE(AC193,AE193)</f>
        <v>7.9010156249999994</v>
      </c>
      <c r="AE193" s="277">
        <v>7.92</v>
      </c>
      <c r="AF193" s="245">
        <f>2*AE193-AD193</f>
        <v>7.9389843750000004</v>
      </c>
      <c r="AG193" s="245">
        <f>AVERAGE(AF193,AH193)</f>
        <v>7.9754882812500005</v>
      </c>
      <c r="AH193" s="245">
        <f>AVERAGE(AF193,AJ193)</f>
        <v>8.0119921875000006</v>
      </c>
      <c r="AI193" s="245">
        <f>AVERAGE(AH193,AJ193)</f>
        <v>8.0484960937499999</v>
      </c>
      <c r="AJ193" s="245">
        <f>AVERAGE(AE193,AO193)</f>
        <v>8.0850000000000009</v>
      </c>
      <c r="AK193" s="245">
        <f>2*AJ193-AI193</f>
        <v>8.1215039062500018</v>
      </c>
      <c r="AL193" s="245">
        <f>AVERAGE(AK193,AM193)</f>
        <v>8.1536279296875023</v>
      </c>
      <c r="AM193" s="245">
        <f>AVERAGE(AK193,AO193)</f>
        <v>8.1857519531250009</v>
      </c>
      <c r="AN193" s="245">
        <f>AVERAGE(AM193,AO193)</f>
        <v>8.2178759765624996</v>
      </c>
      <c r="AO193" s="277">
        <v>8.25</v>
      </c>
      <c r="AP193" s="277">
        <v>8.77</v>
      </c>
    </row>
    <row r="194" spans="1:42" x14ac:dyDescent="0.2">
      <c r="A194" s="253">
        <v>42853</v>
      </c>
      <c r="B194" s="277">
        <v>8.42</v>
      </c>
      <c r="C194" s="277">
        <v>8.3000000000000007</v>
      </c>
      <c r="D194" s="277">
        <f>AVERAGE(C194,E194)</f>
        <v>8.1950000000000003</v>
      </c>
      <c r="E194" s="277">
        <v>8.09</v>
      </c>
      <c r="F194" s="277">
        <f>AVERAGE(G194,E194)</f>
        <v>8.004999999999999</v>
      </c>
      <c r="G194" s="277">
        <v>7.92</v>
      </c>
      <c r="H194" s="277">
        <f>AVERAGE(I194,G194)</f>
        <v>7.9350000000000005</v>
      </c>
      <c r="I194" s="277">
        <v>7.95</v>
      </c>
      <c r="J194" s="277">
        <f>AVERAGE(I194,K194)</f>
        <v>7.82</v>
      </c>
      <c r="K194" s="277">
        <v>7.69</v>
      </c>
      <c r="L194" s="245">
        <f>AVERAGE(K194,M194)</f>
        <v>7.67</v>
      </c>
      <c r="M194" s="245">
        <f>AVERAGE(K194,O194)</f>
        <v>7.65</v>
      </c>
      <c r="N194" s="245">
        <f>AVERAGE(M194,O194)</f>
        <v>7.6300000000000008</v>
      </c>
      <c r="O194" s="277">
        <v>7.61</v>
      </c>
      <c r="P194" s="245">
        <f>2*O194-N194</f>
        <v>7.59</v>
      </c>
      <c r="Q194" s="245">
        <f>AVERAGE(P194,R194)</f>
        <v>7.6150000000000002</v>
      </c>
      <c r="R194" s="245">
        <f>AVERAGE(O194,U194)</f>
        <v>7.6400000000000006</v>
      </c>
      <c r="S194" s="245">
        <f>2*R194-Q194</f>
        <v>7.6650000000000009</v>
      </c>
      <c r="T194" s="245">
        <f>AVERAGE(S194,U194)</f>
        <v>7.6675000000000004</v>
      </c>
      <c r="U194" s="277">
        <v>7.67</v>
      </c>
      <c r="V194" s="245">
        <f>2*U194-T194</f>
        <v>7.6724999999999994</v>
      </c>
      <c r="W194" s="245">
        <f>2*V194-U194</f>
        <v>7.6749999999999989</v>
      </c>
      <c r="X194" s="245">
        <f>2*W194-V194</f>
        <v>7.6774999999999984</v>
      </c>
      <c r="Y194" s="245">
        <f>AVERAGE(X194,Z194)</f>
        <v>7.7437499999999995</v>
      </c>
      <c r="Z194" s="245">
        <f>AVERAGE(U194,AE194)</f>
        <v>7.8100000000000005</v>
      </c>
      <c r="AA194" s="245">
        <f>2*Z194-Y194</f>
        <v>7.8762500000000015</v>
      </c>
      <c r="AB194" s="245">
        <f>AVERAGE(AA194,AC194)</f>
        <v>7.8946875000000016</v>
      </c>
      <c r="AC194" s="245">
        <f>AVERAGE(AA194,AE194)</f>
        <v>7.9131250000000009</v>
      </c>
      <c r="AD194" s="245">
        <f>AVERAGE(AC194,AE194)</f>
        <v>7.9315625000000001</v>
      </c>
      <c r="AE194" s="277">
        <v>7.95</v>
      </c>
      <c r="AF194" s="245">
        <f>2*AE194-AD194</f>
        <v>7.9684375000000003</v>
      </c>
      <c r="AG194" s="245">
        <f>AVERAGE(AF194,AH194)</f>
        <v>8.0025781249999994</v>
      </c>
      <c r="AH194" s="245">
        <f>AVERAGE(AF194,AJ194)</f>
        <v>8.0367187500000004</v>
      </c>
      <c r="AI194" s="245">
        <f>AVERAGE(AH194,AJ194)</f>
        <v>8.0708593750000013</v>
      </c>
      <c r="AJ194" s="245">
        <f>AVERAGE(AE194,AO194)</f>
        <v>8.1050000000000004</v>
      </c>
      <c r="AK194" s="245">
        <f>2*AJ194-AI194</f>
        <v>8.1391406249999996</v>
      </c>
      <c r="AL194" s="245">
        <f>AVERAGE(AK194,AM194)</f>
        <v>8.1693554687500001</v>
      </c>
      <c r="AM194" s="245">
        <f>AVERAGE(AK194,AO194)</f>
        <v>8.1995703125000006</v>
      </c>
      <c r="AN194" s="245">
        <f>AVERAGE(AM194,AO194)</f>
        <v>8.2297851562499993</v>
      </c>
      <c r="AO194" s="277">
        <v>8.26</v>
      </c>
      <c r="AP194" s="277">
        <v>8.75</v>
      </c>
    </row>
    <row r="195" spans="1:42" x14ac:dyDescent="0.2">
      <c r="A195" s="253">
        <v>42852</v>
      </c>
      <c r="B195" s="277">
        <v>8.35</v>
      </c>
      <c r="C195" s="277">
        <v>8.2799999999999994</v>
      </c>
      <c r="D195" s="277">
        <f>AVERAGE(C195,E195)</f>
        <v>8.23</v>
      </c>
      <c r="E195" s="277">
        <v>8.18</v>
      </c>
      <c r="F195" s="277">
        <f>AVERAGE(G195,E195)</f>
        <v>8.1150000000000002</v>
      </c>
      <c r="G195" s="277">
        <v>8.0500000000000007</v>
      </c>
      <c r="H195" s="277">
        <f>AVERAGE(I195,G195)</f>
        <v>8.0350000000000001</v>
      </c>
      <c r="I195" s="277">
        <v>8.02</v>
      </c>
      <c r="J195" s="277">
        <f>AVERAGE(I195,K195)</f>
        <v>7.9249999999999998</v>
      </c>
      <c r="K195" s="277">
        <v>7.83</v>
      </c>
      <c r="L195" s="245">
        <f>AVERAGE(K195,M195)</f>
        <v>7.8049999999999997</v>
      </c>
      <c r="M195" s="245">
        <f>AVERAGE(K195,O195)</f>
        <v>7.78</v>
      </c>
      <c r="N195" s="245">
        <f>AVERAGE(M195,O195)</f>
        <v>7.7550000000000008</v>
      </c>
      <c r="O195" s="277">
        <v>7.73</v>
      </c>
      <c r="P195" s="245">
        <f>2*O195-N195</f>
        <v>7.7050000000000001</v>
      </c>
      <c r="Q195" s="245">
        <f>AVERAGE(P195,R195)</f>
        <v>7.7275</v>
      </c>
      <c r="R195" s="245">
        <f>AVERAGE(O195,U195)</f>
        <v>7.75</v>
      </c>
      <c r="S195" s="245">
        <f>2*R195-Q195</f>
        <v>7.7725</v>
      </c>
      <c r="T195" s="245">
        <f>AVERAGE(S195,U195)</f>
        <v>7.7712500000000002</v>
      </c>
      <c r="U195" s="277">
        <v>7.77</v>
      </c>
      <c r="V195" s="245">
        <f>2*U195-T195</f>
        <v>7.7687499999999989</v>
      </c>
      <c r="W195" s="245">
        <f>2*V195-U195</f>
        <v>7.7674999999999983</v>
      </c>
      <c r="X195" s="245">
        <f>2*W195-V195</f>
        <v>7.7662499999999977</v>
      </c>
      <c r="Y195" s="245">
        <f>AVERAGE(X195,Z195)</f>
        <v>7.8306249999999986</v>
      </c>
      <c r="Z195" s="245">
        <f>AVERAGE(U195,AE195)</f>
        <v>7.8949999999999996</v>
      </c>
      <c r="AA195" s="245">
        <f>2*Z195-Y195</f>
        <v>7.9593750000000005</v>
      </c>
      <c r="AB195" s="245">
        <f>AVERAGE(AA195,AC195)</f>
        <v>7.9745312500000001</v>
      </c>
      <c r="AC195" s="245">
        <f>AVERAGE(AA195,AE195)</f>
        <v>7.9896875000000005</v>
      </c>
      <c r="AD195" s="245">
        <f>AVERAGE(AC195,AE195)</f>
        <v>8.0048437499999991</v>
      </c>
      <c r="AE195" s="277">
        <v>8.02</v>
      </c>
      <c r="AF195" s="245">
        <f>2*AE195-AD195</f>
        <v>8.03515625</v>
      </c>
      <c r="AG195" s="245">
        <f>AVERAGE(AF195,AH195)</f>
        <v>8.0663671874999991</v>
      </c>
      <c r="AH195" s="245">
        <f>AVERAGE(AF195,AJ195)</f>
        <v>8.0975781250000001</v>
      </c>
      <c r="AI195" s="245">
        <f>AVERAGE(AH195,AJ195)</f>
        <v>8.128789062500001</v>
      </c>
      <c r="AJ195" s="245">
        <f>AVERAGE(AE195,AO195)</f>
        <v>8.16</v>
      </c>
      <c r="AK195" s="245">
        <f>2*AJ195-AI195</f>
        <v>8.1912109374999993</v>
      </c>
      <c r="AL195" s="245">
        <f>AVERAGE(AK195,AM195)</f>
        <v>8.2184082031249996</v>
      </c>
      <c r="AM195" s="245">
        <f>AVERAGE(AK195,AO195)</f>
        <v>8.24560546875</v>
      </c>
      <c r="AN195" s="245">
        <f>AVERAGE(AM195,AO195)</f>
        <v>8.2728027343750004</v>
      </c>
      <c r="AO195" s="277">
        <v>8.3000000000000007</v>
      </c>
      <c r="AP195" s="277">
        <v>8.75</v>
      </c>
    </row>
    <row r="196" spans="1:42" x14ac:dyDescent="0.2">
      <c r="A196" s="253">
        <v>42851</v>
      </c>
      <c r="B196" s="277">
        <v>8.36</v>
      </c>
      <c r="C196" s="277">
        <v>8.27</v>
      </c>
      <c r="D196" s="277">
        <f>AVERAGE(C196,E196)</f>
        <v>8.19</v>
      </c>
      <c r="E196" s="277">
        <v>8.11</v>
      </c>
      <c r="F196" s="277">
        <f>AVERAGE(G196,E196)</f>
        <v>8.0449999999999999</v>
      </c>
      <c r="G196" s="277">
        <v>7.98</v>
      </c>
      <c r="H196" s="277">
        <f>AVERAGE(I196,G196)</f>
        <v>8.02</v>
      </c>
      <c r="I196" s="277">
        <v>8.06</v>
      </c>
      <c r="J196" s="277">
        <f>AVERAGE(I196,K196)</f>
        <v>7.93</v>
      </c>
      <c r="K196" s="277">
        <v>7.8</v>
      </c>
      <c r="L196" s="245">
        <f>AVERAGE(K196,M196)</f>
        <v>7.7825000000000006</v>
      </c>
      <c r="M196" s="245">
        <f>AVERAGE(K196,O196)</f>
        <v>7.7650000000000006</v>
      </c>
      <c r="N196" s="245">
        <f>AVERAGE(M196,O196)</f>
        <v>7.7475000000000005</v>
      </c>
      <c r="O196" s="277">
        <v>7.73</v>
      </c>
      <c r="P196" s="245">
        <f>2*O196-N196</f>
        <v>7.7125000000000004</v>
      </c>
      <c r="Q196" s="245">
        <f>AVERAGE(P196,R196)</f>
        <v>7.7362500000000001</v>
      </c>
      <c r="R196" s="245">
        <f>AVERAGE(O196,U196)</f>
        <v>7.76</v>
      </c>
      <c r="S196" s="245">
        <f>2*R196-Q196</f>
        <v>7.7837499999999995</v>
      </c>
      <c r="T196" s="245">
        <f>AVERAGE(S196,U196)</f>
        <v>7.7868750000000002</v>
      </c>
      <c r="U196" s="277">
        <v>7.79</v>
      </c>
      <c r="V196" s="245">
        <f>2*U196-T196</f>
        <v>7.7931249999999999</v>
      </c>
      <c r="W196" s="245">
        <f>2*V196-U196</f>
        <v>7.7962499999999997</v>
      </c>
      <c r="X196" s="245">
        <f>2*W196-V196</f>
        <v>7.7993749999999995</v>
      </c>
      <c r="Y196" s="245">
        <f>AVERAGE(X196,Z196)</f>
        <v>7.8621875000000001</v>
      </c>
      <c r="Z196" s="245">
        <f>AVERAGE(U196,AE196)</f>
        <v>7.9250000000000007</v>
      </c>
      <c r="AA196" s="245">
        <f>2*Z196-Y196</f>
        <v>7.9878125000000013</v>
      </c>
      <c r="AB196" s="245">
        <f>AVERAGE(AA196,AC196)</f>
        <v>8.0058593750000018</v>
      </c>
      <c r="AC196" s="245">
        <f>AVERAGE(AA196,AE196)</f>
        <v>8.0239062500000014</v>
      </c>
      <c r="AD196" s="245">
        <f>AVERAGE(AC196,AE196)</f>
        <v>8.0419531250000009</v>
      </c>
      <c r="AE196" s="277">
        <v>8.06</v>
      </c>
      <c r="AF196" s="245">
        <f>2*AE196-AD196</f>
        <v>8.0780468750000001</v>
      </c>
      <c r="AG196" s="245">
        <f>AVERAGE(AF196,AH196)</f>
        <v>8.1085351562499994</v>
      </c>
      <c r="AH196" s="245">
        <f>AVERAGE(AF196,AJ196)</f>
        <v>8.1390234375000006</v>
      </c>
      <c r="AI196" s="245">
        <f>AVERAGE(AH196,AJ196)</f>
        <v>8.1695117187499999</v>
      </c>
      <c r="AJ196" s="245">
        <f>AVERAGE(AE196,AO196)</f>
        <v>8.1999999999999993</v>
      </c>
      <c r="AK196" s="245">
        <f>2*AJ196-AI196</f>
        <v>8.2304882812499986</v>
      </c>
      <c r="AL196" s="245">
        <f>AVERAGE(AK196,AM196)</f>
        <v>8.2578662109375003</v>
      </c>
      <c r="AM196" s="245">
        <f>AVERAGE(AK196,AO196)</f>
        <v>8.2852441406250001</v>
      </c>
      <c r="AN196" s="245">
        <f>AVERAGE(AM196,AO196)</f>
        <v>8.3126220703125</v>
      </c>
      <c r="AO196" s="277">
        <v>8.34</v>
      </c>
      <c r="AP196" s="277">
        <v>8.76</v>
      </c>
    </row>
    <row r="197" spans="1:42" x14ac:dyDescent="0.2">
      <c r="A197" s="253">
        <v>42850</v>
      </c>
      <c r="B197" s="277">
        <v>8.39</v>
      </c>
      <c r="C197" s="277">
        <v>8.2799999999999994</v>
      </c>
      <c r="D197" s="277">
        <f>AVERAGE(C197,E197)</f>
        <v>8.1950000000000003</v>
      </c>
      <c r="E197" s="277">
        <v>8.11</v>
      </c>
      <c r="F197" s="277">
        <f>AVERAGE(G197,E197)</f>
        <v>8.0350000000000001</v>
      </c>
      <c r="G197" s="277">
        <v>7.96</v>
      </c>
      <c r="H197" s="277">
        <f>AVERAGE(I197,G197)</f>
        <v>8.0150000000000006</v>
      </c>
      <c r="I197" s="277">
        <v>8.07</v>
      </c>
      <c r="J197" s="277">
        <f>AVERAGE(I197,K197)</f>
        <v>7.92</v>
      </c>
      <c r="K197" s="277">
        <v>7.77</v>
      </c>
      <c r="L197" s="245">
        <f>AVERAGE(K197,M197)</f>
        <v>7.7549999999999999</v>
      </c>
      <c r="M197" s="245">
        <f>AVERAGE(K197,O197)</f>
        <v>7.74</v>
      </c>
      <c r="N197" s="245">
        <f>AVERAGE(M197,O197)</f>
        <v>7.7249999999999996</v>
      </c>
      <c r="O197" s="277">
        <v>7.71</v>
      </c>
      <c r="P197" s="245">
        <f>2*O197-N197</f>
        <v>7.6950000000000003</v>
      </c>
      <c r="Q197" s="245">
        <f>AVERAGE(P197,R197)</f>
        <v>7.7225000000000001</v>
      </c>
      <c r="R197" s="245">
        <f>AVERAGE(O197,U197)</f>
        <v>7.75</v>
      </c>
      <c r="S197" s="245">
        <f>2*R197-Q197</f>
        <v>7.7774999999999999</v>
      </c>
      <c r="T197" s="245">
        <f>AVERAGE(S197,U197)</f>
        <v>7.7837499999999995</v>
      </c>
      <c r="U197" s="277">
        <v>7.79</v>
      </c>
      <c r="V197" s="245">
        <f>2*U197-T197</f>
        <v>7.7962500000000006</v>
      </c>
      <c r="W197" s="245">
        <f>2*V197-U197</f>
        <v>7.8025000000000011</v>
      </c>
      <c r="X197" s="245">
        <f>2*W197-V197</f>
        <v>7.8087500000000016</v>
      </c>
      <c r="Y197" s="245">
        <f>AVERAGE(X197,Z197)</f>
        <v>7.8693750000000007</v>
      </c>
      <c r="Z197" s="245">
        <f>AVERAGE(U197,AE197)</f>
        <v>7.93</v>
      </c>
      <c r="AA197" s="245">
        <f>2*Z197-Y197</f>
        <v>7.9906249999999988</v>
      </c>
      <c r="AB197" s="245">
        <f>AVERAGE(AA197,AC197)</f>
        <v>8.0104687499999994</v>
      </c>
      <c r="AC197" s="245">
        <f>AVERAGE(AA197,AE197)</f>
        <v>8.0303124999999991</v>
      </c>
      <c r="AD197" s="245">
        <f>AVERAGE(AC197,AE197)</f>
        <v>8.0501562500000006</v>
      </c>
      <c r="AE197" s="277">
        <v>8.07</v>
      </c>
      <c r="AF197" s="245">
        <f>2*AE197-AD197</f>
        <v>8.08984375</v>
      </c>
      <c r="AG197" s="245">
        <f>AVERAGE(AF197,AH197)</f>
        <v>8.1186328124999996</v>
      </c>
      <c r="AH197" s="245">
        <f>AVERAGE(AF197,AJ197)</f>
        <v>8.1474218749999991</v>
      </c>
      <c r="AI197" s="245">
        <f>AVERAGE(AH197,AJ197)</f>
        <v>8.1762109374999987</v>
      </c>
      <c r="AJ197" s="245">
        <f>AVERAGE(AE197,AO197)</f>
        <v>8.2050000000000001</v>
      </c>
      <c r="AK197" s="245">
        <f>2*AJ197-AI197</f>
        <v>8.2337890625000014</v>
      </c>
      <c r="AL197" s="245">
        <f>AVERAGE(AK197,AM197)</f>
        <v>8.2603417968750001</v>
      </c>
      <c r="AM197" s="245">
        <f>AVERAGE(AK197,AO197)</f>
        <v>8.2868945312500006</v>
      </c>
      <c r="AN197" s="245">
        <f>AVERAGE(AM197,AO197)</f>
        <v>8.3134472656250011</v>
      </c>
      <c r="AO197" s="277">
        <v>8.34</v>
      </c>
      <c r="AP197" s="277">
        <v>8.73</v>
      </c>
    </row>
    <row r="198" spans="1:42" x14ac:dyDescent="0.2">
      <c r="A198" s="253">
        <v>42849</v>
      </c>
      <c r="B198" s="277">
        <v>8.2899999999999991</v>
      </c>
      <c r="C198" s="277">
        <v>8.18</v>
      </c>
      <c r="D198" s="277">
        <f>AVERAGE(C198,E198)</f>
        <v>8.1050000000000004</v>
      </c>
      <c r="E198" s="277">
        <v>8.0299999999999994</v>
      </c>
      <c r="F198" s="277">
        <f>AVERAGE(G198,E198)</f>
        <v>7.9799999999999995</v>
      </c>
      <c r="G198" s="277">
        <v>7.93</v>
      </c>
      <c r="H198" s="277">
        <f>AVERAGE(I198,G198)</f>
        <v>7.9649999999999999</v>
      </c>
      <c r="I198" s="277">
        <v>8</v>
      </c>
      <c r="J198" s="277">
        <f>AVERAGE(I198,K198)</f>
        <v>7.8900000000000006</v>
      </c>
      <c r="K198" s="277">
        <v>7.78</v>
      </c>
      <c r="L198" s="245">
        <f>AVERAGE(K198,M198)</f>
        <v>7.7625000000000002</v>
      </c>
      <c r="M198" s="245">
        <f>AVERAGE(K198,O198)</f>
        <v>7.7450000000000001</v>
      </c>
      <c r="N198" s="245">
        <f>AVERAGE(M198,O198)</f>
        <v>7.7275</v>
      </c>
      <c r="O198" s="277">
        <v>7.71</v>
      </c>
      <c r="P198" s="245">
        <f>2*O198-N198</f>
        <v>7.6924999999999999</v>
      </c>
      <c r="Q198" s="245">
        <f>AVERAGE(P198,R198)</f>
        <v>7.7162500000000005</v>
      </c>
      <c r="R198" s="245">
        <f>AVERAGE(O198,U198)</f>
        <v>7.74</v>
      </c>
      <c r="S198" s="245">
        <f>2*R198-Q198</f>
        <v>7.7637499999999999</v>
      </c>
      <c r="T198" s="245">
        <f>AVERAGE(S198,U198)</f>
        <v>7.7668749999999998</v>
      </c>
      <c r="U198" s="277">
        <v>7.77</v>
      </c>
      <c r="V198" s="245">
        <f>2*U198-T198</f>
        <v>7.7731249999999994</v>
      </c>
      <c r="W198" s="245">
        <f>2*V198-U198</f>
        <v>7.7762499999999992</v>
      </c>
      <c r="X198" s="245">
        <f>2*W198-V198</f>
        <v>7.779374999999999</v>
      </c>
      <c r="Y198" s="245">
        <f>AVERAGE(X198,Z198)</f>
        <v>7.8321874999999999</v>
      </c>
      <c r="Z198" s="245">
        <f>AVERAGE(U198,AE198)</f>
        <v>7.8849999999999998</v>
      </c>
      <c r="AA198" s="245">
        <f>2*Z198-Y198</f>
        <v>7.9378124999999997</v>
      </c>
      <c r="AB198" s="245">
        <f>AVERAGE(AA198,AC198)</f>
        <v>7.9533593749999998</v>
      </c>
      <c r="AC198" s="245">
        <f>AVERAGE(AA198,AE198)</f>
        <v>7.9689062499999999</v>
      </c>
      <c r="AD198" s="245">
        <f>AVERAGE(AC198,AE198)</f>
        <v>7.9844531249999999</v>
      </c>
      <c r="AE198" s="277">
        <v>8</v>
      </c>
      <c r="AF198" s="245">
        <f>2*AE198-AD198</f>
        <v>8.0155468750000001</v>
      </c>
      <c r="AG198" s="245">
        <f>AVERAGE(AF198,AH198)</f>
        <v>8.0416601562499999</v>
      </c>
      <c r="AH198" s="245">
        <f>AVERAGE(AF198,AJ198)</f>
        <v>8.0677734375000014</v>
      </c>
      <c r="AI198" s="245">
        <f>AVERAGE(AH198,AJ198)</f>
        <v>8.0938867187500012</v>
      </c>
      <c r="AJ198" s="245">
        <f>AVERAGE(AE198,AO198)</f>
        <v>8.120000000000001</v>
      </c>
      <c r="AK198" s="245">
        <f>2*AJ198-AI198</f>
        <v>8.1461132812500008</v>
      </c>
      <c r="AL198" s="245">
        <f>AVERAGE(AK198,AM198)</f>
        <v>8.1695849609375006</v>
      </c>
      <c r="AM198" s="245">
        <f>AVERAGE(AK198,AO198)</f>
        <v>8.1930566406250005</v>
      </c>
      <c r="AN198" s="245">
        <f>AVERAGE(AM198,AO198)</f>
        <v>8.2165283203125004</v>
      </c>
      <c r="AO198" s="277">
        <v>8.24</v>
      </c>
      <c r="AP198" s="277">
        <v>8.59</v>
      </c>
    </row>
    <row r="199" spans="1:42" x14ac:dyDescent="0.2">
      <c r="A199" s="253">
        <v>42845</v>
      </c>
      <c r="B199" s="277">
        <v>8.65</v>
      </c>
      <c r="C199" s="277">
        <v>8.48</v>
      </c>
      <c r="D199" s="277">
        <f>AVERAGE(C199,E199)</f>
        <v>8.3500000000000014</v>
      </c>
      <c r="E199" s="277">
        <v>8.2200000000000006</v>
      </c>
      <c r="F199" s="277">
        <f>AVERAGE(G199,E199)</f>
        <v>8.1350000000000016</v>
      </c>
      <c r="G199" s="277">
        <v>8.0500000000000007</v>
      </c>
      <c r="H199" s="277">
        <f>AVERAGE(I199,G199)</f>
        <v>8.0350000000000001</v>
      </c>
      <c r="I199" s="277">
        <v>8.02</v>
      </c>
      <c r="J199" s="277">
        <f>AVERAGE(I199,K199)</f>
        <v>7.9499999999999993</v>
      </c>
      <c r="K199" s="277">
        <v>7.88</v>
      </c>
      <c r="L199" s="245">
        <f>AVERAGE(K199,M199)</f>
        <v>7.8699999999999992</v>
      </c>
      <c r="M199" s="245">
        <f>AVERAGE(K199,O199)</f>
        <v>7.8599999999999994</v>
      </c>
      <c r="N199" s="245">
        <f>AVERAGE(M199,O199)</f>
        <v>7.85</v>
      </c>
      <c r="O199" s="277">
        <v>7.84</v>
      </c>
      <c r="P199" s="245">
        <f>2*O199-N199</f>
        <v>7.83</v>
      </c>
      <c r="Q199" s="245">
        <f>AVERAGE(P199,R199)</f>
        <v>7.8449999999999998</v>
      </c>
      <c r="R199" s="245">
        <f>AVERAGE(O199,U199)</f>
        <v>7.8599999999999994</v>
      </c>
      <c r="S199" s="245">
        <f>2*R199-Q199</f>
        <v>7.8749999999999991</v>
      </c>
      <c r="T199" s="245">
        <f>AVERAGE(S199,U199)</f>
        <v>7.8774999999999995</v>
      </c>
      <c r="U199" s="277">
        <v>7.88</v>
      </c>
      <c r="V199" s="245">
        <f>2*U199-T199</f>
        <v>7.8825000000000003</v>
      </c>
      <c r="W199" s="245">
        <f>2*V199-U199</f>
        <v>7.8850000000000007</v>
      </c>
      <c r="X199" s="245">
        <f>2*W199-V199</f>
        <v>7.8875000000000011</v>
      </c>
      <c r="Y199" s="245">
        <f>AVERAGE(X199,Z199)</f>
        <v>7.9187500000000002</v>
      </c>
      <c r="Z199" s="245">
        <f>AVERAGE(U199,AE199)</f>
        <v>7.9499999999999993</v>
      </c>
      <c r="AA199" s="245">
        <f>2*Z199-Y199</f>
        <v>7.9812499999999984</v>
      </c>
      <c r="AB199" s="245">
        <f>AVERAGE(AA199,AC199)</f>
        <v>7.9909374999999994</v>
      </c>
      <c r="AC199" s="245">
        <f>AVERAGE(AA199,AE199)</f>
        <v>8.0006249999999994</v>
      </c>
      <c r="AD199" s="245">
        <f>AVERAGE(AC199,AE199)</f>
        <v>8.0103124999999995</v>
      </c>
      <c r="AE199" s="277">
        <v>8.02</v>
      </c>
      <c r="AF199" s="245">
        <f>2*AE199-AD199</f>
        <v>8.0296874999999996</v>
      </c>
      <c r="AG199" s="245">
        <f>AVERAGE(AF199,AH199)</f>
        <v>8.0422656249999989</v>
      </c>
      <c r="AH199" s="245">
        <f>AVERAGE(AF199,AJ199)</f>
        <v>8.0548437499999999</v>
      </c>
      <c r="AI199" s="245">
        <f>AVERAGE(AH199,AJ199)</f>
        <v>8.0674218750000009</v>
      </c>
      <c r="AJ199" s="245">
        <f>AVERAGE(AE199,AO199)</f>
        <v>8.08</v>
      </c>
      <c r="AK199" s="245">
        <f>2*AJ199-AI199</f>
        <v>8.0925781249999993</v>
      </c>
      <c r="AL199" s="245">
        <f>AVERAGE(AK199,AM199)</f>
        <v>8.1044335937499987</v>
      </c>
      <c r="AM199" s="245">
        <f>AVERAGE(AK199,AO199)</f>
        <v>8.1162890624999999</v>
      </c>
      <c r="AN199" s="245">
        <f>AVERAGE(AM199,AO199)</f>
        <v>8.1281445312500011</v>
      </c>
      <c r="AO199" s="277">
        <v>8.14</v>
      </c>
      <c r="AP199" s="277">
        <v>8.2899999999999991</v>
      </c>
    </row>
    <row r="200" spans="1:42" x14ac:dyDescent="0.2">
      <c r="A200" s="253">
        <v>42844</v>
      </c>
      <c r="B200" s="277">
        <v>8.81</v>
      </c>
      <c r="C200" s="277">
        <v>8.64</v>
      </c>
      <c r="D200" s="277">
        <f>AVERAGE(C200,E200)</f>
        <v>8.5100000000000016</v>
      </c>
      <c r="E200" s="277">
        <v>8.3800000000000008</v>
      </c>
      <c r="F200" s="277">
        <f>AVERAGE(G200,E200)</f>
        <v>8.2800000000000011</v>
      </c>
      <c r="G200" s="277">
        <v>8.18</v>
      </c>
      <c r="H200" s="277">
        <f>AVERAGE(I200,G200)</f>
        <v>8.1449999999999996</v>
      </c>
      <c r="I200" s="277">
        <v>8.11</v>
      </c>
      <c r="J200" s="277">
        <f>AVERAGE(I200,K200)</f>
        <v>8.0500000000000007</v>
      </c>
      <c r="K200" s="277">
        <v>7.99</v>
      </c>
      <c r="L200" s="245">
        <f>AVERAGE(K200,M200)</f>
        <v>7.9775</v>
      </c>
      <c r="M200" s="245">
        <f>AVERAGE(K200,O200)</f>
        <v>7.9649999999999999</v>
      </c>
      <c r="N200" s="245">
        <f>AVERAGE(M200,O200)</f>
        <v>7.9525000000000006</v>
      </c>
      <c r="O200" s="277">
        <v>7.94</v>
      </c>
      <c r="P200" s="245">
        <f>2*O200-N200</f>
        <v>7.9275000000000002</v>
      </c>
      <c r="Q200" s="245">
        <f>AVERAGE(P200,R200)</f>
        <v>7.9437500000000005</v>
      </c>
      <c r="R200" s="245">
        <f>AVERAGE(O200,U200)</f>
        <v>7.9600000000000009</v>
      </c>
      <c r="S200" s="245">
        <f>2*R200-Q200</f>
        <v>7.9762500000000012</v>
      </c>
      <c r="T200" s="245">
        <f>AVERAGE(S200,U200)</f>
        <v>7.9781250000000004</v>
      </c>
      <c r="U200" s="277">
        <v>7.98</v>
      </c>
      <c r="V200" s="245">
        <f>2*U200-T200</f>
        <v>7.9818750000000005</v>
      </c>
      <c r="W200" s="245">
        <f>2*V200-U200</f>
        <v>7.9837500000000006</v>
      </c>
      <c r="X200" s="245">
        <f>2*W200-V200</f>
        <v>7.9856250000000006</v>
      </c>
      <c r="Y200" s="245">
        <f>AVERAGE(X200,Z200)</f>
        <v>8.0153125000000003</v>
      </c>
      <c r="Z200" s="245">
        <f>AVERAGE(U200,AE200)</f>
        <v>8.0449999999999999</v>
      </c>
      <c r="AA200" s="245">
        <f>2*Z200-Y200</f>
        <v>8.0746874999999996</v>
      </c>
      <c r="AB200" s="245">
        <f>AVERAGE(AA200,AC200)</f>
        <v>8.0835156250000004</v>
      </c>
      <c r="AC200" s="245">
        <f>AVERAGE(AA200,AE200)</f>
        <v>8.0923437499999995</v>
      </c>
      <c r="AD200" s="245">
        <f>AVERAGE(AC200,AE200)</f>
        <v>8.1011718749999986</v>
      </c>
      <c r="AE200" s="277">
        <v>8.11</v>
      </c>
      <c r="AF200" s="245">
        <f>2*AE200-AD200</f>
        <v>8.1188281250000003</v>
      </c>
      <c r="AG200" s="245">
        <f>AVERAGE(AF200,AH200)</f>
        <v>8.13037109375</v>
      </c>
      <c r="AH200" s="245">
        <f>AVERAGE(AF200,AJ200)</f>
        <v>8.1419140624999997</v>
      </c>
      <c r="AI200" s="245">
        <f>AVERAGE(AH200,AJ200)</f>
        <v>8.1534570312499994</v>
      </c>
      <c r="AJ200" s="245">
        <f>AVERAGE(AE200,AO200)</f>
        <v>8.1649999999999991</v>
      </c>
      <c r="AK200" s="245">
        <f>2*AJ200-AI200</f>
        <v>8.1765429687499989</v>
      </c>
      <c r="AL200" s="245">
        <f>AVERAGE(AK200,AM200)</f>
        <v>8.1874072265624989</v>
      </c>
      <c r="AM200" s="245">
        <f>AVERAGE(AK200,AO200)</f>
        <v>8.1982714843749989</v>
      </c>
      <c r="AN200" s="245">
        <f>AVERAGE(AM200,AO200)</f>
        <v>8.2091357421874989</v>
      </c>
      <c r="AO200" s="277">
        <v>8.2200000000000006</v>
      </c>
      <c r="AP200" s="277">
        <v>8.35</v>
      </c>
    </row>
    <row r="201" spans="1:42" x14ac:dyDescent="0.2">
      <c r="A201" s="253">
        <v>42843</v>
      </c>
      <c r="B201" s="277">
        <v>8.9</v>
      </c>
      <c r="C201" s="277">
        <v>8.7200000000000006</v>
      </c>
      <c r="D201" s="277">
        <f>AVERAGE(C201,E201)</f>
        <v>8.58</v>
      </c>
      <c r="E201" s="277">
        <v>8.44</v>
      </c>
      <c r="F201" s="277">
        <f>AVERAGE(G201,E201)</f>
        <v>8.34</v>
      </c>
      <c r="G201" s="277">
        <v>8.24</v>
      </c>
      <c r="H201" s="277">
        <f>AVERAGE(I201,G201)</f>
        <v>8.1649999999999991</v>
      </c>
      <c r="I201" s="277">
        <v>8.09</v>
      </c>
      <c r="J201" s="277">
        <f>AVERAGE(I201,K201)</f>
        <v>8.0649999999999995</v>
      </c>
      <c r="K201" s="277">
        <v>8.0399999999999991</v>
      </c>
      <c r="L201" s="245">
        <f>AVERAGE(K201,M201)</f>
        <v>8.0249999999999986</v>
      </c>
      <c r="M201" s="245">
        <f>AVERAGE(K201,O201)</f>
        <v>8.01</v>
      </c>
      <c r="N201" s="245">
        <f>AVERAGE(M201,O201)</f>
        <v>7.9950000000000001</v>
      </c>
      <c r="O201" s="277">
        <v>7.98</v>
      </c>
      <c r="P201" s="245">
        <f>2*O201-N201</f>
        <v>7.9650000000000007</v>
      </c>
      <c r="Q201" s="245">
        <f>AVERAGE(P201,R201)</f>
        <v>7.9775000000000009</v>
      </c>
      <c r="R201" s="245">
        <f>AVERAGE(O201,U201)</f>
        <v>7.99</v>
      </c>
      <c r="S201" s="245">
        <f>2*R201-Q201</f>
        <v>8.0024999999999995</v>
      </c>
      <c r="T201" s="245">
        <f>AVERAGE(S201,U201)</f>
        <v>8.0012499999999989</v>
      </c>
      <c r="U201" s="277">
        <v>8</v>
      </c>
      <c r="V201" s="245">
        <f>2*U201-T201</f>
        <v>7.9987500000000011</v>
      </c>
      <c r="W201" s="245">
        <f>2*V201-U201</f>
        <v>7.9975000000000023</v>
      </c>
      <c r="X201" s="245">
        <f>2*W201-V201</f>
        <v>7.9962500000000034</v>
      </c>
      <c r="Y201" s="245">
        <f>AVERAGE(X201,Z201)</f>
        <v>8.0206250000000026</v>
      </c>
      <c r="Z201" s="245">
        <f>AVERAGE(U201,AE201)</f>
        <v>8.0449999999999999</v>
      </c>
      <c r="AA201" s="245">
        <f>2*Z201-Y201</f>
        <v>8.0693749999999973</v>
      </c>
      <c r="AB201" s="245">
        <f>AVERAGE(AA201,AC201)</f>
        <v>8.0745312499999979</v>
      </c>
      <c r="AC201" s="245">
        <f>AVERAGE(AA201,AE201)</f>
        <v>8.0796874999999986</v>
      </c>
      <c r="AD201" s="245">
        <f>AVERAGE(AC201,AE201)</f>
        <v>8.0848437499999992</v>
      </c>
      <c r="AE201" s="277">
        <v>8.09</v>
      </c>
      <c r="AF201" s="245">
        <f>2*AE201-AD201</f>
        <v>8.0951562500000005</v>
      </c>
      <c r="AG201" s="245">
        <f>AVERAGE(AF201,AH201)</f>
        <v>8.1051171874999994</v>
      </c>
      <c r="AH201" s="245">
        <f>AVERAGE(AF201,AJ201)</f>
        <v>8.1150781250000001</v>
      </c>
      <c r="AI201" s="245">
        <f>AVERAGE(AH201,AJ201)</f>
        <v>8.1250390625000009</v>
      </c>
      <c r="AJ201" s="245">
        <f>AVERAGE(AE201,AO201)</f>
        <v>8.1349999999999998</v>
      </c>
      <c r="AK201" s="245">
        <f>2*AJ201-AI201</f>
        <v>8.1449609374999987</v>
      </c>
      <c r="AL201" s="245">
        <f>AVERAGE(AK201,AM201)</f>
        <v>8.1537207031249999</v>
      </c>
      <c r="AM201" s="245">
        <f>AVERAGE(AK201,AO201)</f>
        <v>8.1624804687499992</v>
      </c>
      <c r="AN201" s="245">
        <f>AVERAGE(AM201,AO201)</f>
        <v>8.1712402343749986</v>
      </c>
      <c r="AO201" s="277">
        <v>8.18</v>
      </c>
      <c r="AP201" s="277">
        <v>8.3000000000000007</v>
      </c>
    </row>
    <row r="202" spans="1:42" x14ac:dyDescent="0.2">
      <c r="A202" s="253">
        <v>42842</v>
      </c>
      <c r="B202" s="277">
        <v>8.9</v>
      </c>
      <c r="C202" s="277">
        <v>8.7100000000000009</v>
      </c>
      <c r="D202" s="277">
        <f>AVERAGE(C202,E202)</f>
        <v>8.5650000000000013</v>
      </c>
      <c r="E202" s="277">
        <v>8.42</v>
      </c>
      <c r="F202" s="277">
        <f>AVERAGE(G202,E202)</f>
        <v>8.32</v>
      </c>
      <c r="G202" s="277">
        <v>8.2200000000000006</v>
      </c>
      <c r="H202" s="277">
        <f>AVERAGE(I202,G202)</f>
        <v>8.1550000000000011</v>
      </c>
      <c r="I202" s="277">
        <v>8.09</v>
      </c>
      <c r="J202" s="277">
        <f>AVERAGE(I202,K202)</f>
        <v>8.0549999999999997</v>
      </c>
      <c r="K202" s="277">
        <v>8.02</v>
      </c>
      <c r="L202" s="245">
        <f>AVERAGE(K202,M202)</f>
        <v>8.004999999999999</v>
      </c>
      <c r="M202" s="245">
        <f>AVERAGE(K202,O202)</f>
        <v>7.99</v>
      </c>
      <c r="N202" s="245">
        <f>AVERAGE(M202,O202)</f>
        <v>7.9749999999999996</v>
      </c>
      <c r="O202" s="277">
        <v>7.96</v>
      </c>
      <c r="P202" s="245">
        <f>2*O202-N202</f>
        <v>7.9450000000000003</v>
      </c>
      <c r="Q202" s="245">
        <f>AVERAGE(P202,R202)</f>
        <v>7.9575000000000005</v>
      </c>
      <c r="R202" s="245">
        <f>AVERAGE(O202,U202)</f>
        <v>7.9700000000000006</v>
      </c>
      <c r="S202" s="245">
        <f>2*R202-Q202</f>
        <v>7.9825000000000008</v>
      </c>
      <c r="T202" s="245">
        <f>AVERAGE(S202,U202)</f>
        <v>7.9812500000000011</v>
      </c>
      <c r="U202" s="277">
        <v>7.98</v>
      </c>
      <c r="V202" s="245">
        <f>2*U202-T202</f>
        <v>7.9787499999999998</v>
      </c>
      <c r="W202" s="245">
        <f>2*V202-U202</f>
        <v>7.9774999999999991</v>
      </c>
      <c r="X202" s="245">
        <f>2*W202-V202</f>
        <v>7.9762499999999985</v>
      </c>
      <c r="Y202" s="245">
        <f>AVERAGE(X202,Z202)</f>
        <v>8.0056249999999984</v>
      </c>
      <c r="Z202" s="245">
        <f>AVERAGE(U202,AE202)</f>
        <v>8.0350000000000001</v>
      </c>
      <c r="AA202" s="245">
        <f>2*Z202-Y202</f>
        <v>8.0643750000000018</v>
      </c>
      <c r="AB202" s="245">
        <f>AVERAGE(AA202,AC202)</f>
        <v>8.0707812500000014</v>
      </c>
      <c r="AC202" s="245">
        <f>AVERAGE(AA202,AE202)</f>
        <v>8.0771875000000009</v>
      </c>
      <c r="AD202" s="245">
        <f>AVERAGE(AC202,AE202)</f>
        <v>8.0835937500000004</v>
      </c>
      <c r="AE202" s="277">
        <v>8.09</v>
      </c>
      <c r="AF202" s="245">
        <f>2*AE202-AD202</f>
        <v>8.0964062499999994</v>
      </c>
      <c r="AG202" s="245">
        <f>AVERAGE(AF202,AH202)</f>
        <v>8.107304687500001</v>
      </c>
      <c r="AH202" s="245">
        <f>AVERAGE(AF202,AJ202)</f>
        <v>8.1182031250000009</v>
      </c>
      <c r="AI202" s="245">
        <f>AVERAGE(AH202,AJ202)</f>
        <v>8.1291015625000007</v>
      </c>
      <c r="AJ202" s="245">
        <f>AVERAGE(AE202,AO202)</f>
        <v>8.14</v>
      </c>
      <c r="AK202" s="245">
        <f>2*AJ202-AI202</f>
        <v>8.1508984375000004</v>
      </c>
      <c r="AL202" s="245">
        <f>AVERAGE(AK202,AM202)</f>
        <v>8.1606738281250006</v>
      </c>
      <c r="AM202" s="245">
        <f>AVERAGE(AK202,AO202)</f>
        <v>8.1704492187500009</v>
      </c>
      <c r="AN202" s="245">
        <f>AVERAGE(AM202,AO202)</f>
        <v>8.1802246093749993</v>
      </c>
      <c r="AO202" s="277">
        <v>8.19</v>
      </c>
      <c r="AP202" s="277">
        <v>8.3000000000000007</v>
      </c>
    </row>
    <row r="203" spans="1:42" x14ac:dyDescent="0.2">
      <c r="A203" s="253">
        <v>42839</v>
      </c>
      <c r="B203" s="277">
        <v>9</v>
      </c>
      <c r="C203" s="277">
        <v>8.7799999999999994</v>
      </c>
      <c r="D203" s="277">
        <f>AVERAGE(C203,E203)</f>
        <v>8.620000000000001</v>
      </c>
      <c r="E203" s="277">
        <v>8.4600000000000009</v>
      </c>
      <c r="F203" s="277">
        <f>AVERAGE(G203,E203)</f>
        <v>8.3550000000000004</v>
      </c>
      <c r="G203" s="277">
        <v>8.25</v>
      </c>
      <c r="H203" s="277">
        <f>AVERAGE(I203,G203)</f>
        <v>8.18</v>
      </c>
      <c r="I203" s="277">
        <v>8.11</v>
      </c>
      <c r="J203" s="277">
        <f>AVERAGE(I203,K203)</f>
        <v>8.07</v>
      </c>
      <c r="K203" s="277">
        <v>8.0299999999999994</v>
      </c>
      <c r="L203" s="245">
        <f>AVERAGE(K203,M203)</f>
        <v>8.0124999999999993</v>
      </c>
      <c r="M203" s="245">
        <f>AVERAGE(K203,O203)</f>
        <v>7.9949999999999992</v>
      </c>
      <c r="N203" s="245">
        <f>AVERAGE(M203,O203)</f>
        <v>7.9774999999999991</v>
      </c>
      <c r="O203" s="277">
        <v>7.96</v>
      </c>
      <c r="P203" s="245">
        <f>2*O203-N203</f>
        <v>7.9425000000000008</v>
      </c>
      <c r="Q203" s="245">
        <f>AVERAGE(P203,R203)</f>
        <v>7.9587500000000002</v>
      </c>
      <c r="R203" s="245">
        <f>AVERAGE(O203,U203)</f>
        <v>7.9749999999999996</v>
      </c>
      <c r="S203" s="245">
        <f>2*R203-Q203</f>
        <v>7.9912499999999991</v>
      </c>
      <c r="T203" s="245">
        <f>AVERAGE(S203,U203)</f>
        <v>7.9906249999999996</v>
      </c>
      <c r="U203" s="277">
        <v>7.99</v>
      </c>
      <c r="V203" s="245">
        <f>2*U203-T203</f>
        <v>7.9893750000000008</v>
      </c>
      <c r="W203" s="245">
        <f>2*V203-U203</f>
        <v>7.9887500000000014</v>
      </c>
      <c r="X203" s="245">
        <f>2*W203-V203</f>
        <v>7.9881250000000019</v>
      </c>
      <c r="Y203" s="245">
        <f>AVERAGE(X203,Z203)</f>
        <v>8.0190625000000004</v>
      </c>
      <c r="Z203" s="245">
        <f>AVERAGE(U203,AE203)</f>
        <v>8.0500000000000007</v>
      </c>
      <c r="AA203" s="245">
        <f>2*Z203-Y203</f>
        <v>8.080937500000001</v>
      </c>
      <c r="AB203" s="245">
        <f>AVERAGE(AA203,AC203)</f>
        <v>8.0882031249999997</v>
      </c>
      <c r="AC203" s="245">
        <f>AVERAGE(AA203,AE203)</f>
        <v>8.0954687500000002</v>
      </c>
      <c r="AD203" s="245">
        <f>AVERAGE(AC203,AE203)</f>
        <v>8.1027343750000007</v>
      </c>
      <c r="AE203" s="277">
        <v>8.11</v>
      </c>
      <c r="AF203" s="245">
        <f>2*AE203-AD203</f>
        <v>8.1172656249999982</v>
      </c>
      <c r="AG203" s="245">
        <f>AVERAGE(AF203,AH203)</f>
        <v>8.126699218749998</v>
      </c>
      <c r="AH203" s="245">
        <f>AVERAGE(AF203,AJ203)</f>
        <v>8.1361328124999979</v>
      </c>
      <c r="AI203" s="245">
        <f>AVERAGE(AH203,AJ203)</f>
        <v>8.1455664062499977</v>
      </c>
      <c r="AJ203" s="245">
        <f>AVERAGE(AE203,AO203)</f>
        <v>8.1549999999999994</v>
      </c>
      <c r="AK203" s="245">
        <f>2*AJ203-AI203</f>
        <v>8.164433593750001</v>
      </c>
      <c r="AL203" s="245">
        <f>AVERAGE(AK203,AM203)</f>
        <v>8.1733251953125006</v>
      </c>
      <c r="AM203" s="245">
        <f>AVERAGE(AK203,AO203)</f>
        <v>8.1822167968750001</v>
      </c>
      <c r="AN203" s="245">
        <f>AVERAGE(AM203,AO203)</f>
        <v>8.1911083984374997</v>
      </c>
      <c r="AO203" s="277">
        <v>8.1999999999999993</v>
      </c>
      <c r="AP203" s="277">
        <v>8.32</v>
      </c>
    </row>
    <row r="204" spans="1:42" x14ac:dyDescent="0.2">
      <c r="A204" s="253">
        <v>42838</v>
      </c>
      <c r="B204" s="277">
        <v>9.01</v>
      </c>
      <c r="C204" s="277">
        <v>8.7899999999999991</v>
      </c>
      <c r="D204" s="277">
        <f>AVERAGE(C204,E204)</f>
        <v>8.629999999999999</v>
      </c>
      <c r="E204" s="277">
        <v>8.4700000000000006</v>
      </c>
      <c r="F204" s="277">
        <f>AVERAGE(G204,E204)</f>
        <v>8.3650000000000002</v>
      </c>
      <c r="G204" s="277">
        <v>8.26</v>
      </c>
      <c r="H204" s="277">
        <f>AVERAGE(I204,G204)</f>
        <v>8.1849999999999987</v>
      </c>
      <c r="I204" s="277">
        <v>8.11</v>
      </c>
      <c r="J204" s="277">
        <f>AVERAGE(I204,K204)</f>
        <v>8.0749999999999993</v>
      </c>
      <c r="K204" s="277">
        <v>8.0399999999999991</v>
      </c>
      <c r="L204" s="245">
        <f>AVERAGE(K204,M204)</f>
        <v>8.0249999999999986</v>
      </c>
      <c r="M204" s="245">
        <f>AVERAGE(K204,O204)</f>
        <v>8.01</v>
      </c>
      <c r="N204" s="245">
        <f>AVERAGE(M204,O204)</f>
        <v>7.9950000000000001</v>
      </c>
      <c r="O204" s="277">
        <v>7.98</v>
      </c>
      <c r="P204" s="245">
        <f>2*O204-N204</f>
        <v>7.9650000000000007</v>
      </c>
      <c r="Q204" s="245">
        <f>AVERAGE(P204,R204)</f>
        <v>7.9775000000000009</v>
      </c>
      <c r="R204" s="245">
        <f>AVERAGE(O204,U204)</f>
        <v>7.99</v>
      </c>
      <c r="S204" s="245">
        <f>2*R204-Q204</f>
        <v>8.0024999999999995</v>
      </c>
      <c r="T204" s="245">
        <f>AVERAGE(S204,U204)</f>
        <v>8.0012499999999989</v>
      </c>
      <c r="U204" s="277">
        <v>8</v>
      </c>
      <c r="V204" s="245">
        <f>2*U204-T204</f>
        <v>7.9987500000000011</v>
      </c>
      <c r="W204" s="245">
        <f>2*V204-U204</f>
        <v>7.9975000000000023</v>
      </c>
      <c r="X204" s="245">
        <f>2*W204-V204</f>
        <v>7.9962500000000034</v>
      </c>
      <c r="Y204" s="245">
        <f>AVERAGE(X204,Z204)</f>
        <v>8.0256250000000016</v>
      </c>
      <c r="Z204" s="245">
        <f>AVERAGE(U204,AE204)</f>
        <v>8.0549999999999997</v>
      </c>
      <c r="AA204" s="245">
        <f>2*Z204-Y204</f>
        <v>8.0843749999999979</v>
      </c>
      <c r="AB204" s="245">
        <f>AVERAGE(AA204,AC204)</f>
        <v>8.0907812499999991</v>
      </c>
      <c r="AC204" s="245">
        <f>AVERAGE(AA204,AE204)</f>
        <v>8.0971874999999986</v>
      </c>
      <c r="AD204" s="245">
        <f>AVERAGE(AC204,AE204)</f>
        <v>8.1035937499999982</v>
      </c>
      <c r="AE204" s="277">
        <v>8.11</v>
      </c>
      <c r="AF204" s="245">
        <f>2*AE204-AD204</f>
        <v>8.1164062500000007</v>
      </c>
      <c r="AG204" s="245">
        <f>AVERAGE(AF204,AH204)</f>
        <v>8.1273046875000006</v>
      </c>
      <c r="AH204" s="245">
        <f>AVERAGE(AF204,AJ204)</f>
        <v>8.1382031250000004</v>
      </c>
      <c r="AI204" s="245">
        <f>AVERAGE(AH204,AJ204)</f>
        <v>8.1491015625000003</v>
      </c>
      <c r="AJ204" s="245">
        <f>AVERAGE(AE204,AO204)</f>
        <v>8.16</v>
      </c>
      <c r="AK204" s="245">
        <f>2*AJ204-AI204</f>
        <v>8.1708984375</v>
      </c>
      <c r="AL204" s="245">
        <f>AVERAGE(AK204,AM204)</f>
        <v>8.1806738281250002</v>
      </c>
      <c r="AM204" s="245">
        <f>AVERAGE(AK204,AO204)</f>
        <v>8.1904492187500004</v>
      </c>
      <c r="AN204" s="245">
        <f>AVERAGE(AM204,AO204)</f>
        <v>8.2002246093750006</v>
      </c>
      <c r="AO204" s="277">
        <v>8.2100000000000009</v>
      </c>
      <c r="AP204" s="277">
        <v>8.32</v>
      </c>
    </row>
    <row r="205" spans="1:42" x14ac:dyDescent="0.2">
      <c r="A205" s="253">
        <v>42837</v>
      </c>
      <c r="B205" s="277">
        <v>9.09</v>
      </c>
      <c r="C205" s="277">
        <v>8.85</v>
      </c>
      <c r="D205" s="277">
        <f>AVERAGE(C205,E205)</f>
        <v>8.68</v>
      </c>
      <c r="E205" s="277">
        <v>8.51</v>
      </c>
      <c r="F205" s="277">
        <f>AVERAGE(G205,E205)</f>
        <v>8.4050000000000011</v>
      </c>
      <c r="G205" s="277">
        <v>8.3000000000000007</v>
      </c>
      <c r="H205" s="277">
        <f>AVERAGE(I205,G205)</f>
        <v>8.245000000000001</v>
      </c>
      <c r="I205" s="277">
        <v>8.19</v>
      </c>
      <c r="J205" s="277">
        <f>AVERAGE(I205,K205)</f>
        <v>8.1449999999999996</v>
      </c>
      <c r="K205" s="277">
        <v>8.1</v>
      </c>
      <c r="L205" s="245">
        <f>AVERAGE(K205,M205)</f>
        <v>8.0850000000000009</v>
      </c>
      <c r="M205" s="245">
        <f>AVERAGE(K205,O205)</f>
        <v>8.07</v>
      </c>
      <c r="N205" s="245">
        <f>AVERAGE(M205,O205)</f>
        <v>8.0549999999999997</v>
      </c>
      <c r="O205" s="277">
        <v>8.0399999999999991</v>
      </c>
      <c r="P205" s="245">
        <f>2*O205-N205</f>
        <v>8.0249999999999986</v>
      </c>
      <c r="Q205" s="245">
        <f>AVERAGE(P205,R205)</f>
        <v>8.0424999999999986</v>
      </c>
      <c r="R205" s="245">
        <f>AVERAGE(O205,U205)</f>
        <v>8.0599999999999987</v>
      </c>
      <c r="S205" s="245">
        <f>2*R205-Q205</f>
        <v>8.0774999999999988</v>
      </c>
      <c r="T205" s="245">
        <f>AVERAGE(S205,U205)</f>
        <v>8.0787499999999994</v>
      </c>
      <c r="U205" s="277">
        <v>8.08</v>
      </c>
      <c r="V205" s="245">
        <f>2*U205-T205</f>
        <v>8.0812500000000007</v>
      </c>
      <c r="W205" s="245">
        <f>2*V205-U205</f>
        <v>8.0825000000000014</v>
      </c>
      <c r="X205" s="245">
        <f>2*W205-V205</f>
        <v>8.083750000000002</v>
      </c>
      <c r="Y205" s="245">
        <f>AVERAGE(X205,Z205)</f>
        <v>8.109375</v>
      </c>
      <c r="Z205" s="245">
        <f>AVERAGE(U205,AE205)</f>
        <v>8.1349999999999998</v>
      </c>
      <c r="AA205" s="245">
        <f>2*Z205-Y205</f>
        <v>8.1606249999999996</v>
      </c>
      <c r="AB205" s="245">
        <f>AVERAGE(AA205,AC205)</f>
        <v>8.16796875</v>
      </c>
      <c r="AC205" s="245">
        <f>AVERAGE(AA205,AE205)</f>
        <v>8.1753125000000004</v>
      </c>
      <c r="AD205" s="245">
        <f>AVERAGE(AC205,AE205)</f>
        <v>8.1826562500000009</v>
      </c>
      <c r="AE205" s="277">
        <v>8.19</v>
      </c>
      <c r="AF205" s="245">
        <f>2*AE205-AD205</f>
        <v>8.1973437499999982</v>
      </c>
      <c r="AG205" s="245">
        <f>AVERAGE(AF205,AH205)</f>
        <v>8.2067578124999976</v>
      </c>
      <c r="AH205" s="245">
        <f>AVERAGE(AF205,AJ205)</f>
        <v>8.2161718749999988</v>
      </c>
      <c r="AI205" s="245">
        <f>AVERAGE(AH205,AJ205)</f>
        <v>8.2255859375</v>
      </c>
      <c r="AJ205" s="245">
        <f>AVERAGE(AE205,AO205)</f>
        <v>8.2349999999999994</v>
      </c>
      <c r="AK205" s="245">
        <f>2*AJ205-AI205</f>
        <v>8.2444140624999989</v>
      </c>
      <c r="AL205" s="245">
        <f>AVERAGE(AK205,AM205)</f>
        <v>8.2533105468749994</v>
      </c>
      <c r="AM205" s="245">
        <f>AVERAGE(AK205,AO205)</f>
        <v>8.26220703125</v>
      </c>
      <c r="AN205" s="245">
        <f>AVERAGE(AM205,AO205)</f>
        <v>8.2711035156250006</v>
      </c>
      <c r="AO205" s="277">
        <v>8.2799999999999994</v>
      </c>
      <c r="AP205" s="277">
        <v>8.3800000000000008</v>
      </c>
    </row>
    <row r="206" spans="1:42" x14ac:dyDescent="0.2">
      <c r="A206" s="253">
        <v>42836</v>
      </c>
      <c r="B206" s="277">
        <v>9.1199999999999992</v>
      </c>
      <c r="C206" s="277">
        <v>8.86</v>
      </c>
      <c r="D206" s="277">
        <f>AVERAGE(C206,E206)</f>
        <v>8.67</v>
      </c>
      <c r="E206" s="277">
        <v>8.48</v>
      </c>
      <c r="F206" s="277">
        <f>AVERAGE(G206,E206)</f>
        <v>8.3650000000000002</v>
      </c>
      <c r="G206" s="277">
        <v>8.25</v>
      </c>
      <c r="H206" s="277">
        <f>AVERAGE(I206,G206)</f>
        <v>8.2249999999999996</v>
      </c>
      <c r="I206" s="277">
        <v>8.1999999999999993</v>
      </c>
      <c r="J206" s="277">
        <f>AVERAGE(I206,K206)</f>
        <v>8.125</v>
      </c>
      <c r="K206" s="277">
        <v>8.0500000000000007</v>
      </c>
      <c r="L206" s="245">
        <f>AVERAGE(K206,M206)</f>
        <v>8.0400000000000009</v>
      </c>
      <c r="M206" s="245">
        <f>AVERAGE(K206,O206)</f>
        <v>8.0300000000000011</v>
      </c>
      <c r="N206" s="245">
        <f>AVERAGE(M206,O206)</f>
        <v>8.02</v>
      </c>
      <c r="O206" s="277">
        <v>8.01</v>
      </c>
      <c r="P206" s="245">
        <f>2*O206-N206</f>
        <v>8</v>
      </c>
      <c r="Q206" s="245">
        <f>AVERAGE(P206,R206)</f>
        <v>8.02</v>
      </c>
      <c r="R206" s="245">
        <f>AVERAGE(O206,U206)</f>
        <v>8.0399999999999991</v>
      </c>
      <c r="S206" s="245">
        <f>2*R206-Q206</f>
        <v>8.0599999999999987</v>
      </c>
      <c r="T206" s="245">
        <f>AVERAGE(S206,U206)</f>
        <v>8.0649999999999995</v>
      </c>
      <c r="U206" s="277">
        <v>8.07</v>
      </c>
      <c r="V206" s="245">
        <f>2*U206-T206</f>
        <v>8.0750000000000011</v>
      </c>
      <c r="W206" s="245">
        <f>2*V206-U206</f>
        <v>8.0800000000000018</v>
      </c>
      <c r="X206" s="245">
        <f>2*W206-V206</f>
        <v>8.0850000000000026</v>
      </c>
      <c r="Y206" s="245">
        <f>AVERAGE(X206,Z206)</f>
        <v>8.1100000000000012</v>
      </c>
      <c r="Z206" s="245">
        <f>AVERAGE(U206,AE206)</f>
        <v>8.1349999999999998</v>
      </c>
      <c r="AA206" s="245">
        <f>2*Z206-Y206</f>
        <v>8.1599999999999984</v>
      </c>
      <c r="AB206" s="245">
        <f>AVERAGE(AA206,AC206)</f>
        <v>8.1699999999999982</v>
      </c>
      <c r="AC206" s="245">
        <f>AVERAGE(AA206,AE206)</f>
        <v>8.18</v>
      </c>
      <c r="AD206" s="245">
        <f>AVERAGE(AC206,AE206)</f>
        <v>8.19</v>
      </c>
      <c r="AE206" s="277">
        <v>8.1999999999999993</v>
      </c>
      <c r="AF206" s="245">
        <f>2*AE206-AD206</f>
        <v>8.2099999999999991</v>
      </c>
      <c r="AG206" s="245">
        <f>AVERAGE(AF206,AH206)</f>
        <v>8.2199999999999989</v>
      </c>
      <c r="AH206" s="245">
        <f>AVERAGE(AF206,AJ206)</f>
        <v>8.23</v>
      </c>
      <c r="AI206" s="245">
        <f>AVERAGE(AH206,AJ206)</f>
        <v>8.24</v>
      </c>
      <c r="AJ206" s="245">
        <f>AVERAGE(AE206,AO206)</f>
        <v>8.25</v>
      </c>
      <c r="AK206" s="245">
        <f>2*AJ206-AI206</f>
        <v>8.26</v>
      </c>
      <c r="AL206" s="245">
        <f>AVERAGE(AK206,AM206)</f>
        <v>8.27</v>
      </c>
      <c r="AM206" s="245">
        <f>AVERAGE(AK206,AO206)</f>
        <v>8.2800000000000011</v>
      </c>
      <c r="AN206" s="245">
        <f>AVERAGE(AM206,AO206)</f>
        <v>8.2900000000000009</v>
      </c>
      <c r="AO206" s="277">
        <v>8.3000000000000007</v>
      </c>
      <c r="AP206" s="277">
        <v>8.41</v>
      </c>
    </row>
    <row r="207" spans="1:42" x14ac:dyDescent="0.2">
      <c r="A207" s="253">
        <v>42835</v>
      </c>
      <c r="B207" s="277">
        <v>9.25</v>
      </c>
      <c r="C207" s="277">
        <v>8.94</v>
      </c>
      <c r="D207" s="277">
        <f>AVERAGE(C207,E207)</f>
        <v>8.7149999999999999</v>
      </c>
      <c r="E207" s="277">
        <v>8.49</v>
      </c>
      <c r="F207" s="277">
        <f>AVERAGE(G207,E207)</f>
        <v>8.36</v>
      </c>
      <c r="G207" s="277">
        <v>8.23</v>
      </c>
      <c r="H207" s="277">
        <f>AVERAGE(I207,G207)</f>
        <v>8.1999999999999993</v>
      </c>
      <c r="I207" s="277">
        <v>8.17</v>
      </c>
      <c r="J207" s="277">
        <f>AVERAGE(I207,K207)</f>
        <v>8.0850000000000009</v>
      </c>
      <c r="K207" s="277">
        <v>8</v>
      </c>
      <c r="L207" s="245">
        <f>AVERAGE(K207,M207)</f>
        <v>7.99</v>
      </c>
      <c r="M207" s="245">
        <f>AVERAGE(K207,O207)</f>
        <v>7.98</v>
      </c>
      <c r="N207" s="245">
        <f>AVERAGE(M207,O207)</f>
        <v>7.9700000000000006</v>
      </c>
      <c r="O207" s="277">
        <v>7.96</v>
      </c>
      <c r="P207" s="245">
        <f>2*O207-N207</f>
        <v>7.9499999999999993</v>
      </c>
      <c r="Q207" s="245">
        <f>AVERAGE(P207,R207)</f>
        <v>7.97</v>
      </c>
      <c r="R207" s="245">
        <f>AVERAGE(O207,U207)</f>
        <v>7.99</v>
      </c>
      <c r="S207" s="245">
        <f>2*R207-Q207</f>
        <v>8.0100000000000016</v>
      </c>
      <c r="T207" s="245">
        <f>AVERAGE(S207,U207)</f>
        <v>8.0150000000000006</v>
      </c>
      <c r="U207" s="277">
        <v>8.02</v>
      </c>
      <c r="V207" s="245">
        <f>2*U207-T207</f>
        <v>8.0249999999999986</v>
      </c>
      <c r="W207" s="245">
        <f>2*V207-U207</f>
        <v>8.0299999999999976</v>
      </c>
      <c r="X207" s="245">
        <f>2*W207-V207</f>
        <v>8.0349999999999966</v>
      </c>
      <c r="Y207" s="245">
        <f>AVERAGE(X207,Z207)</f>
        <v>8.0649999999999977</v>
      </c>
      <c r="Z207" s="245">
        <f>AVERAGE(U207,AE207)</f>
        <v>8.0949999999999989</v>
      </c>
      <c r="AA207" s="245">
        <f>2*Z207-Y207</f>
        <v>8.125</v>
      </c>
      <c r="AB207" s="245">
        <f>AVERAGE(AA207,AC207)</f>
        <v>8.1362500000000004</v>
      </c>
      <c r="AC207" s="245">
        <f>AVERAGE(AA207,AE207)</f>
        <v>8.1475000000000009</v>
      </c>
      <c r="AD207" s="245">
        <f>AVERAGE(AC207,AE207)</f>
        <v>8.1587500000000013</v>
      </c>
      <c r="AE207" s="277">
        <v>8.17</v>
      </c>
      <c r="AF207" s="245">
        <f>2*AE207-AD207</f>
        <v>8.1812499999999986</v>
      </c>
      <c r="AG207" s="245">
        <f>AVERAGE(AF207,AH207)</f>
        <v>8.1909374999999986</v>
      </c>
      <c r="AH207" s="245">
        <f>AVERAGE(AF207,AJ207)</f>
        <v>8.2006249999999987</v>
      </c>
      <c r="AI207" s="245">
        <f>AVERAGE(AH207,AJ207)</f>
        <v>8.2103124999999988</v>
      </c>
      <c r="AJ207" s="245">
        <f>AVERAGE(AE207,AO207)</f>
        <v>8.2199999999999989</v>
      </c>
      <c r="AK207" s="245">
        <f>2*AJ207-AI207</f>
        <v>8.2296874999999989</v>
      </c>
      <c r="AL207" s="245">
        <f>AVERAGE(AK207,AM207)</f>
        <v>8.2397656250000004</v>
      </c>
      <c r="AM207" s="245">
        <f>AVERAGE(AK207,AO207)</f>
        <v>8.2498437500000001</v>
      </c>
      <c r="AN207" s="245">
        <f>AVERAGE(AM207,AO207)</f>
        <v>8.2599218749999999</v>
      </c>
      <c r="AO207" s="277">
        <v>8.27</v>
      </c>
      <c r="AP207" s="277">
        <v>8.3800000000000008</v>
      </c>
    </row>
    <row r="208" spans="1:42" x14ac:dyDescent="0.2">
      <c r="A208" s="253">
        <v>42832</v>
      </c>
      <c r="B208" s="277">
        <v>9.18</v>
      </c>
      <c r="C208" s="277">
        <v>8.86</v>
      </c>
      <c r="D208" s="277">
        <f>AVERAGE(C208,E208)</f>
        <v>8.64</v>
      </c>
      <c r="E208" s="277">
        <v>8.42</v>
      </c>
      <c r="F208" s="277">
        <f>AVERAGE(G208,E208)</f>
        <v>8.2949999999999999</v>
      </c>
      <c r="G208" s="277">
        <v>8.17</v>
      </c>
      <c r="H208" s="277">
        <f>AVERAGE(I208,G208)</f>
        <v>8.15</v>
      </c>
      <c r="I208" s="277">
        <v>8.1300000000000008</v>
      </c>
      <c r="J208" s="277">
        <f>AVERAGE(I208,K208)</f>
        <v>8.0400000000000009</v>
      </c>
      <c r="K208" s="277">
        <v>7.95</v>
      </c>
      <c r="L208" s="245">
        <f>AVERAGE(K208,M208)</f>
        <v>7.9399999999999995</v>
      </c>
      <c r="M208" s="245">
        <f>AVERAGE(K208,O208)</f>
        <v>7.93</v>
      </c>
      <c r="N208" s="245">
        <f>AVERAGE(M208,O208)</f>
        <v>7.92</v>
      </c>
      <c r="O208" s="277">
        <v>7.91</v>
      </c>
      <c r="P208" s="245">
        <f>2*O208-N208</f>
        <v>7.9</v>
      </c>
      <c r="Q208" s="245">
        <f>AVERAGE(P208,R208)</f>
        <v>7.9225000000000003</v>
      </c>
      <c r="R208" s="245">
        <f>AVERAGE(O208,U208)</f>
        <v>7.9450000000000003</v>
      </c>
      <c r="S208" s="245">
        <f>2*R208-Q208</f>
        <v>7.9675000000000002</v>
      </c>
      <c r="T208" s="245">
        <f>AVERAGE(S208,U208)</f>
        <v>7.9737500000000008</v>
      </c>
      <c r="U208" s="277">
        <v>7.98</v>
      </c>
      <c r="V208" s="245">
        <f>2*U208-T208</f>
        <v>7.9862500000000001</v>
      </c>
      <c r="W208" s="245">
        <f>2*V208-U208</f>
        <v>7.9924999999999997</v>
      </c>
      <c r="X208" s="245">
        <f>2*W208-V208</f>
        <v>7.9987499999999994</v>
      </c>
      <c r="Y208" s="245">
        <f>AVERAGE(X208,Z208)</f>
        <v>8.0268750000000004</v>
      </c>
      <c r="Z208" s="245">
        <f>AVERAGE(U208,AE208)</f>
        <v>8.0549999999999997</v>
      </c>
      <c r="AA208" s="245">
        <f>2*Z208-Y208</f>
        <v>8.083124999999999</v>
      </c>
      <c r="AB208" s="245">
        <f>AVERAGE(AA208,AC208)</f>
        <v>8.094843749999999</v>
      </c>
      <c r="AC208" s="245">
        <f>AVERAGE(AA208,AE208)</f>
        <v>8.106562499999999</v>
      </c>
      <c r="AD208" s="245">
        <f>AVERAGE(AC208,AE208)</f>
        <v>8.118281249999999</v>
      </c>
      <c r="AE208" s="277">
        <v>8.1300000000000008</v>
      </c>
      <c r="AF208" s="245">
        <f>2*AE208-AD208</f>
        <v>8.1417187500000026</v>
      </c>
      <c r="AG208" s="245">
        <f>AVERAGE(AF208,AH208)</f>
        <v>8.1512890625000018</v>
      </c>
      <c r="AH208" s="245">
        <f>AVERAGE(AF208,AJ208)</f>
        <v>8.1608593750000011</v>
      </c>
      <c r="AI208" s="245">
        <f>AVERAGE(AH208,AJ208)</f>
        <v>8.1704296875000004</v>
      </c>
      <c r="AJ208" s="245">
        <f>AVERAGE(AE208,AO208)</f>
        <v>8.18</v>
      </c>
      <c r="AK208" s="245">
        <f>2*AJ208-AI208</f>
        <v>8.189570312499999</v>
      </c>
      <c r="AL208" s="245">
        <f>AVERAGE(AK208,AM208)</f>
        <v>8.1996777343749994</v>
      </c>
      <c r="AM208" s="245">
        <f>AVERAGE(AK208,AO208)</f>
        <v>8.2097851562499997</v>
      </c>
      <c r="AN208" s="245">
        <f>AVERAGE(AM208,AO208)</f>
        <v>8.2198925781250001</v>
      </c>
      <c r="AO208" s="277">
        <v>8.23</v>
      </c>
      <c r="AP208" s="277">
        <v>8.34</v>
      </c>
    </row>
    <row r="209" spans="1:42" x14ac:dyDescent="0.2">
      <c r="A209" s="253">
        <v>42831</v>
      </c>
      <c r="B209" s="277">
        <v>9.24</v>
      </c>
      <c r="C209" s="277">
        <v>8.8699999999999992</v>
      </c>
      <c r="D209" s="277">
        <f>AVERAGE(C209,E209)</f>
        <v>8.6149999999999984</v>
      </c>
      <c r="E209" s="277">
        <v>8.36</v>
      </c>
      <c r="F209" s="277">
        <f>AVERAGE(G209,E209)</f>
        <v>8.2249999999999996</v>
      </c>
      <c r="G209" s="277">
        <v>8.09</v>
      </c>
      <c r="H209" s="277">
        <f>AVERAGE(I209,G209)</f>
        <v>8.0749999999999993</v>
      </c>
      <c r="I209" s="277">
        <v>8.06</v>
      </c>
      <c r="J209" s="277">
        <f>AVERAGE(I209,K209)</f>
        <v>7.9600000000000009</v>
      </c>
      <c r="K209" s="277">
        <v>7.86</v>
      </c>
      <c r="L209" s="245">
        <f>AVERAGE(K209,M209)</f>
        <v>7.8550000000000004</v>
      </c>
      <c r="M209" s="245">
        <f>AVERAGE(K209,O209)</f>
        <v>7.85</v>
      </c>
      <c r="N209" s="245">
        <f>AVERAGE(M209,O209)</f>
        <v>7.8449999999999998</v>
      </c>
      <c r="O209" s="277">
        <v>7.84</v>
      </c>
      <c r="P209" s="245">
        <f>2*O209-N209</f>
        <v>7.835</v>
      </c>
      <c r="Q209" s="245">
        <f>AVERAGE(P209,R209)</f>
        <v>7.8574999999999999</v>
      </c>
      <c r="R209" s="245">
        <f>AVERAGE(O209,U209)</f>
        <v>7.88</v>
      </c>
      <c r="S209" s="245">
        <f>2*R209-Q209</f>
        <v>7.9024999999999999</v>
      </c>
      <c r="T209" s="245">
        <f>AVERAGE(S209,U209)</f>
        <v>7.9112499999999999</v>
      </c>
      <c r="U209" s="277">
        <v>7.92</v>
      </c>
      <c r="V209" s="245">
        <f>2*U209-T209</f>
        <v>7.92875</v>
      </c>
      <c r="W209" s="245">
        <f>2*V209-U209</f>
        <v>7.9375</v>
      </c>
      <c r="X209" s="245">
        <f>2*W209-V209</f>
        <v>7.94625</v>
      </c>
      <c r="Y209" s="245">
        <f>AVERAGE(X209,Z209)</f>
        <v>7.9681250000000006</v>
      </c>
      <c r="Z209" s="245">
        <f>AVERAGE(U209,AE209)</f>
        <v>7.99</v>
      </c>
      <c r="AA209" s="245">
        <f>2*Z209-Y209</f>
        <v>8.0118749999999999</v>
      </c>
      <c r="AB209" s="245">
        <f>AVERAGE(AA209,AC209)</f>
        <v>8.0239062499999996</v>
      </c>
      <c r="AC209" s="245">
        <f>AVERAGE(AA209,AE209)</f>
        <v>8.0359374999999993</v>
      </c>
      <c r="AD209" s="245">
        <f>AVERAGE(AC209,AE209)</f>
        <v>8.047968749999999</v>
      </c>
      <c r="AE209" s="277">
        <v>8.06</v>
      </c>
      <c r="AF209" s="245">
        <f>2*AE209-AD209</f>
        <v>8.072031250000002</v>
      </c>
      <c r="AG209" s="245">
        <f>AVERAGE(AF209,AH209)</f>
        <v>8.0815234375000014</v>
      </c>
      <c r="AH209" s="245">
        <f>AVERAGE(AF209,AJ209)</f>
        <v>8.0910156250000007</v>
      </c>
      <c r="AI209" s="245">
        <f>AVERAGE(AH209,AJ209)</f>
        <v>8.1005078125000001</v>
      </c>
      <c r="AJ209" s="245">
        <f>AVERAGE(AE209,AO209)</f>
        <v>8.11</v>
      </c>
      <c r="AK209" s="245">
        <f>2*AJ209-AI209</f>
        <v>8.1194921874999988</v>
      </c>
      <c r="AL209" s="245">
        <f>AVERAGE(AK209,AM209)</f>
        <v>8.1296191406249996</v>
      </c>
      <c r="AM209" s="245">
        <f>AVERAGE(AK209,AO209)</f>
        <v>8.1397460937499986</v>
      </c>
      <c r="AN209" s="245">
        <f>AVERAGE(AM209,AO209)</f>
        <v>8.1498730468749994</v>
      </c>
      <c r="AO209" s="277">
        <v>8.16</v>
      </c>
      <c r="AP209" s="277">
        <v>8.26</v>
      </c>
    </row>
    <row r="210" spans="1:42" x14ac:dyDescent="0.2">
      <c r="A210" s="253">
        <v>42830</v>
      </c>
      <c r="B210" s="277">
        <v>9.26</v>
      </c>
      <c r="C210" s="277">
        <v>8.8800000000000008</v>
      </c>
      <c r="D210" s="277">
        <f>AVERAGE(C210,E210)</f>
        <v>8.6300000000000008</v>
      </c>
      <c r="E210" s="277">
        <v>8.3800000000000008</v>
      </c>
      <c r="F210" s="277">
        <f>AVERAGE(G210,E210)</f>
        <v>8.2349999999999994</v>
      </c>
      <c r="G210" s="277">
        <v>8.09</v>
      </c>
      <c r="H210" s="277">
        <f>AVERAGE(I210,G210)</f>
        <v>8.1050000000000004</v>
      </c>
      <c r="I210" s="277">
        <v>8.1199999999999992</v>
      </c>
      <c r="J210" s="277">
        <f>AVERAGE(I210,K210)</f>
        <v>8</v>
      </c>
      <c r="K210" s="277">
        <v>7.88</v>
      </c>
      <c r="L210" s="245">
        <f>AVERAGE(K210,M210)</f>
        <v>7.88</v>
      </c>
      <c r="M210" s="245">
        <f>AVERAGE(K210,O210)</f>
        <v>7.88</v>
      </c>
      <c r="N210" s="245">
        <f>AVERAGE(M210,O210)</f>
        <v>7.88</v>
      </c>
      <c r="O210" s="277">
        <v>7.88</v>
      </c>
      <c r="P210" s="245">
        <f>2*O210-N210</f>
        <v>7.88</v>
      </c>
      <c r="Q210" s="245">
        <f>AVERAGE(P210,R210)</f>
        <v>7.9024999999999999</v>
      </c>
      <c r="R210" s="245">
        <f>AVERAGE(O210,U210)</f>
        <v>7.9249999999999998</v>
      </c>
      <c r="S210" s="245">
        <f>2*R210-Q210</f>
        <v>7.9474999999999998</v>
      </c>
      <c r="T210" s="245">
        <f>AVERAGE(S210,U210)</f>
        <v>7.9587500000000002</v>
      </c>
      <c r="U210" s="277">
        <v>7.97</v>
      </c>
      <c r="V210" s="245">
        <f>2*U210-T210</f>
        <v>7.9812499999999993</v>
      </c>
      <c r="W210" s="245">
        <f>2*V210-U210</f>
        <v>7.9924999999999988</v>
      </c>
      <c r="X210" s="245">
        <f>2*W210-V210</f>
        <v>8.0037499999999984</v>
      </c>
      <c r="Y210" s="245">
        <f>AVERAGE(X210,Z210)</f>
        <v>8.0243749999999991</v>
      </c>
      <c r="Z210" s="245">
        <f>AVERAGE(U210,AE210)</f>
        <v>8.0449999999999999</v>
      </c>
      <c r="AA210" s="245">
        <f>2*Z210-Y210</f>
        <v>8.0656250000000007</v>
      </c>
      <c r="AB210" s="245">
        <f>AVERAGE(AA210,AC210)</f>
        <v>8.0792187500000008</v>
      </c>
      <c r="AC210" s="245">
        <f>AVERAGE(AA210,AE210)</f>
        <v>8.0928125000000009</v>
      </c>
      <c r="AD210" s="245">
        <f>AVERAGE(AC210,AE210)</f>
        <v>8.1064062499999991</v>
      </c>
      <c r="AE210" s="277">
        <v>8.1199999999999992</v>
      </c>
      <c r="AF210" s="245">
        <f>2*AE210-AD210</f>
        <v>8.1335937499999993</v>
      </c>
      <c r="AG210" s="245">
        <f>AVERAGE(AF210,AH210)</f>
        <v>8.142695312499999</v>
      </c>
      <c r="AH210" s="245">
        <f>AVERAGE(AF210,AJ210)</f>
        <v>8.1517968749999987</v>
      </c>
      <c r="AI210" s="245">
        <f>AVERAGE(AH210,AJ210)</f>
        <v>8.1608984374999984</v>
      </c>
      <c r="AJ210" s="245">
        <f>AVERAGE(AE210,AO210)</f>
        <v>8.17</v>
      </c>
      <c r="AK210" s="245">
        <f>2*AJ210-AI210</f>
        <v>8.1791015625000014</v>
      </c>
      <c r="AL210" s="245">
        <f>AVERAGE(AK210,AM210)</f>
        <v>8.1893261718750008</v>
      </c>
      <c r="AM210" s="245">
        <f>AVERAGE(AK210,AO210)</f>
        <v>8.1995507812500001</v>
      </c>
      <c r="AN210" s="245">
        <f>AVERAGE(AM210,AO210)</f>
        <v>8.2097753906250013</v>
      </c>
      <c r="AO210" s="277">
        <v>8.2200000000000006</v>
      </c>
      <c r="AP210" s="277">
        <v>8.33</v>
      </c>
    </row>
    <row r="211" spans="1:42" x14ac:dyDescent="0.2">
      <c r="A211" s="253">
        <v>42829</v>
      </c>
      <c r="B211" s="277">
        <v>9.25</v>
      </c>
      <c r="C211" s="277">
        <v>8.9</v>
      </c>
      <c r="D211" s="277">
        <f>AVERAGE(C211,E211)</f>
        <v>8.66</v>
      </c>
      <c r="E211" s="277">
        <v>8.42</v>
      </c>
      <c r="F211" s="277">
        <f>AVERAGE(G211,E211)</f>
        <v>8.2949999999999999</v>
      </c>
      <c r="G211" s="277">
        <v>8.17</v>
      </c>
      <c r="H211" s="277">
        <f>AVERAGE(I211,G211)</f>
        <v>8.1449999999999996</v>
      </c>
      <c r="I211" s="277">
        <v>8.1199999999999992</v>
      </c>
      <c r="J211" s="277">
        <f>AVERAGE(I211,K211)</f>
        <v>8.0350000000000001</v>
      </c>
      <c r="K211" s="277">
        <v>7.95</v>
      </c>
      <c r="L211" s="245">
        <f>AVERAGE(K211,M211)</f>
        <v>7.9425000000000008</v>
      </c>
      <c r="M211" s="245">
        <f>AVERAGE(K211,O211)</f>
        <v>7.9350000000000005</v>
      </c>
      <c r="N211" s="245">
        <f>AVERAGE(M211,O211)</f>
        <v>7.9275000000000002</v>
      </c>
      <c r="O211" s="277">
        <v>7.92</v>
      </c>
      <c r="P211" s="245">
        <f>2*O211-N211</f>
        <v>7.9124999999999996</v>
      </c>
      <c r="Q211" s="245">
        <f>AVERAGE(P211,R211)</f>
        <v>7.9312500000000004</v>
      </c>
      <c r="R211" s="245">
        <f>AVERAGE(O211,U211)</f>
        <v>7.95</v>
      </c>
      <c r="S211" s="245">
        <f>2*R211-Q211</f>
        <v>7.96875</v>
      </c>
      <c r="T211" s="245">
        <f>AVERAGE(S211,U211)</f>
        <v>7.9743750000000002</v>
      </c>
      <c r="U211" s="277">
        <v>7.98</v>
      </c>
      <c r="V211" s="245">
        <f>2*U211-T211</f>
        <v>7.9856250000000006</v>
      </c>
      <c r="W211" s="245">
        <f>2*V211-U211</f>
        <v>7.9912500000000009</v>
      </c>
      <c r="X211" s="245">
        <f>2*W211-V211</f>
        <v>7.9968750000000011</v>
      </c>
      <c r="Y211" s="245">
        <f>AVERAGE(X211,Z211)</f>
        <v>8.0234375</v>
      </c>
      <c r="Z211" s="245">
        <f>AVERAGE(U211,AE211)</f>
        <v>8.0500000000000007</v>
      </c>
      <c r="AA211" s="245">
        <f>2*Z211-Y211</f>
        <v>8.0765625000000014</v>
      </c>
      <c r="AB211" s="245">
        <f>AVERAGE(AA211,AC211)</f>
        <v>8.0874218750000004</v>
      </c>
      <c r="AC211" s="245">
        <f>AVERAGE(AA211,AE211)</f>
        <v>8.0982812499999994</v>
      </c>
      <c r="AD211" s="245">
        <f>AVERAGE(AC211,AE211)</f>
        <v>8.1091406249999984</v>
      </c>
      <c r="AE211" s="277">
        <v>8.1199999999999992</v>
      </c>
      <c r="AF211" s="245">
        <f>2*AE211-AD211</f>
        <v>8.130859375</v>
      </c>
      <c r="AG211" s="245">
        <f>AVERAGE(AF211,AH211)</f>
        <v>8.1406445312500004</v>
      </c>
      <c r="AH211" s="245">
        <f>AVERAGE(AF211,AJ211)</f>
        <v>8.1504296875000009</v>
      </c>
      <c r="AI211" s="245">
        <f>AVERAGE(AH211,AJ211)</f>
        <v>8.1602148437500013</v>
      </c>
      <c r="AJ211" s="245">
        <f>AVERAGE(AE211,AO211)</f>
        <v>8.17</v>
      </c>
      <c r="AK211" s="245">
        <f>2*AJ211-AI211</f>
        <v>8.1797851562499986</v>
      </c>
      <c r="AL211" s="245">
        <f>AVERAGE(AK211,AM211)</f>
        <v>8.1898388671874986</v>
      </c>
      <c r="AM211" s="245">
        <f>AVERAGE(AK211,AO211)</f>
        <v>8.1998925781249987</v>
      </c>
      <c r="AN211" s="245">
        <f>AVERAGE(AM211,AO211)</f>
        <v>8.2099462890625006</v>
      </c>
      <c r="AO211" s="277">
        <v>8.2200000000000006</v>
      </c>
      <c r="AP211" s="277">
        <v>8.32</v>
      </c>
    </row>
    <row r="212" spans="1:42" x14ac:dyDescent="0.2">
      <c r="A212" s="253">
        <v>42828</v>
      </c>
      <c r="B212" s="277">
        <v>9.2200000000000006</v>
      </c>
      <c r="C212" s="277">
        <v>8.86</v>
      </c>
      <c r="D212" s="277">
        <f>AVERAGE(C212,E212)</f>
        <v>8.625</v>
      </c>
      <c r="E212" s="277">
        <v>8.39</v>
      </c>
      <c r="F212" s="277">
        <f>AVERAGE(G212,E212)</f>
        <v>8.2600000000000016</v>
      </c>
      <c r="G212" s="277">
        <v>8.1300000000000008</v>
      </c>
      <c r="H212" s="277">
        <f>AVERAGE(I212,G212)</f>
        <v>8.15</v>
      </c>
      <c r="I212" s="277">
        <v>8.17</v>
      </c>
      <c r="J212" s="277">
        <f>AVERAGE(I212,K212)</f>
        <v>8.0549999999999997</v>
      </c>
      <c r="K212" s="277">
        <v>7.94</v>
      </c>
      <c r="L212" s="245">
        <f>AVERAGE(K212,M212)</f>
        <v>7.9375</v>
      </c>
      <c r="M212" s="245">
        <f>AVERAGE(K212,O212)</f>
        <v>7.9350000000000005</v>
      </c>
      <c r="N212" s="245">
        <f>AVERAGE(M212,O212)</f>
        <v>7.9325000000000001</v>
      </c>
      <c r="O212" s="277">
        <v>7.93</v>
      </c>
      <c r="P212" s="245">
        <f>2*O212-N212</f>
        <v>7.9274999999999993</v>
      </c>
      <c r="Q212" s="245">
        <f>AVERAGE(P212,R212)</f>
        <v>7.9487499999999995</v>
      </c>
      <c r="R212" s="245">
        <f>AVERAGE(O212,U212)</f>
        <v>7.97</v>
      </c>
      <c r="S212" s="245">
        <f>2*R212-Q212</f>
        <v>7.99125</v>
      </c>
      <c r="T212" s="245">
        <f>AVERAGE(S212,U212)</f>
        <v>8.0006249999999994</v>
      </c>
      <c r="U212" s="277">
        <v>8.01</v>
      </c>
      <c r="V212" s="245">
        <f>2*U212-T212</f>
        <v>8.0193750000000001</v>
      </c>
      <c r="W212" s="245">
        <f>2*V212-U212</f>
        <v>8.0287500000000005</v>
      </c>
      <c r="X212" s="245">
        <f>2*W212-V212</f>
        <v>8.0381250000000009</v>
      </c>
      <c r="Y212" s="245">
        <f>AVERAGE(X212,Z212)</f>
        <v>8.0640625000000004</v>
      </c>
      <c r="Z212" s="245">
        <f>AVERAGE(U212,AE212)</f>
        <v>8.09</v>
      </c>
      <c r="AA212" s="245">
        <f>2*Z212-Y212</f>
        <v>8.1159374999999994</v>
      </c>
      <c r="AB212" s="245">
        <f>AVERAGE(AA212,AC212)</f>
        <v>8.1294531249999995</v>
      </c>
      <c r="AC212" s="245">
        <f>AVERAGE(AA212,AE212)</f>
        <v>8.1429687499999996</v>
      </c>
      <c r="AD212" s="245">
        <f>AVERAGE(AC212,AE212)</f>
        <v>8.1564843749999998</v>
      </c>
      <c r="AE212" s="277">
        <v>8.17</v>
      </c>
      <c r="AF212" s="245">
        <f>2*AE212-AD212</f>
        <v>8.1835156250000001</v>
      </c>
      <c r="AG212" s="245">
        <f>AVERAGE(AF212,AH212)</f>
        <v>8.1926367187499984</v>
      </c>
      <c r="AH212" s="245">
        <f>AVERAGE(AF212,AJ212)</f>
        <v>8.2017578124999986</v>
      </c>
      <c r="AI212" s="245">
        <f>AVERAGE(AH212,AJ212)</f>
        <v>8.2108789062499987</v>
      </c>
      <c r="AJ212" s="245">
        <f>AVERAGE(AE212,AO212)</f>
        <v>8.2199999999999989</v>
      </c>
      <c r="AK212" s="245">
        <f>2*AJ212-AI212</f>
        <v>8.229121093749999</v>
      </c>
      <c r="AL212" s="245">
        <f>AVERAGE(AK212,AM212)</f>
        <v>8.2393408203124991</v>
      </c>
      <c r="AM212" s="245">
        <f>AVERAGE(AK212,AO212)</f>
        <v>8.2495605468749993</v>
      </c>
      <c r="AN212" s="245">
        <f>AVERAGE(AM212,AO212)</f>
        <v>8.2597802734374994</v>
      </c>
      <c r="AO212" s="277">
        <v>8.27</v>
      </c>
      <c r="AP212" s="277">
        <v>8.3800000000000008</v>
      </c>
    </row>
    <row r="213" spans="1:42" x14ac:dyDescent="0.2">
      <c r="A213" s="253">
        <v>42825</v>
      </c>
      <c r="B213" s="277">
        <v>9.3000000000000007</v>
      </c>
      <c r="C213" s="277">
        <v>8.92</v>
      </c>
      <c r="D213" s="277">
        <f>AVERAGE(C213,E213)</f>
        <v>8.66</v>
      </c>
      <c r="E213" s="277">
        <v>8.4</v>
      </c>
      <c r="F213" s="277">
        <f>AVERAGE(G213,E213)</f>
        <v>8.2750000000000004</v>
      </c>
      <c r="G213" s="277">
        <v>8.15</v>
      </c>
      <c r="H213" s="277">
        <f>AVERAGE(I213,G213)</f>
        <v>8.1349999999999998</v>
      </c>
      <c r="I213" s="277">
        <v>8.1199999999999992</v>
      </c>
      <c r="J213" s="277">
        <f>AVERAGE(I213,K213)</f>
        <v>8.0299999999999994</v>
      </c>
      <c r="K213" s="277">
        <v>7.94</v>
      </c>
      <c r="L213" s="245">
        <f>AVERAGE(K213,M213)</f>
        <v>7.932500000000001</v>
      </c>
      <c r="M213" s="245">
        <f>AVERAGE(K213,O213)</f>
        <v>7.9250000000000007</v>
      </c>
      <c r="N213" s="245">
        <f>AVERAGE(M213,O213)</f>
        <v>7.9175000000000004</v>
      </c>
      <c r="O213" s="277">
        <v>7.91</v>
      </c>
      <c r="P213" s="245">
        <f>2*O213-N213</f>
        <v>7.9024999999999999</v>
      </c>
      <c r="Q213" s="245">
        <f>AVERAGE(P213,R213)</f>
        <v>7.9237500000000001</v>
      </c>
      <c r="R213" s="245">
        <f>AVERAGE(O213,U213)</f>
        <v>7.9450000000000003</v>
      </c>
      <c r="S213" s="245">
        <f>2*R213-Q213</f>
        <v>7.9662500000000005</v>
      </c>
      <c r="T213" s="245">
        <f>AVERAGE(S213,U213)</f>
        <v>7.9731250000000005</v>
      </c>
      <c r="U213" s="277">
        <v>7.98</v>
      </c>
      <c r="V213" s="245">
        <f>2*U213-T213</f>
        <v>7.9868750000000004</v>
      </c>
      <c r="W213" s="245">
        <f>2*V213-U213</f>
        <v>7.9937500000000004</v>
      </c>
      <c r="X213" s="245">
        <f>2*W213-V213</f>
        <v>8.0006249999999994</v>
      </c>
      <c r="Y213" s="245">
        <f>AVERAGE(X213,Z213)</f>
        <v>8.0253125000000001</v>
      </c>
      <c r="Z213" s="245">
        <f>AVERAGE(U213,AE213)</f>
        <v>8.0500000000000007</v>
      </c>
      <c r="AA213" s="245">
        <f>2*Z213-Y213</f>
        <v>8.0746875000000014</v>
      </c>
      <c r="AB213" s="245">
        <f>AVERAGE(AA213,AC213)</f>
        <v>8.0860156250000017</v>
      </c>
      <c r="AC213" s="245">
        <f>AVERAGE(AA213,AE213)</f>
        <v>8.0973437500000003</v>
      </c>
      <c r="AD213" s="245">
        <f>AVERAGE(AC213,AE213)</f>
        <v>8.1086718749999989</v>
      </c>
      <c r="AE213" s="277">
        <v>8.1199999999999992</v>
      </c>
      <c r="AF213" s="245">
        <f>2*AE213-AD213</f>
        <v>8.1313281249999996</v>
      </c>
      <c r="AG213" s="245">
        <f>AVERAGE(AF213,AH213)</f>
        <v>8.1409960937499992</v>
      </c>
      <c r="AH213" s="245">
        <f>AVERAGE(AF213,AJ213)</f>
        <v>8.1506640624999989</v>
      </c>
      <c r="AI213" s="245">
        <f>AVERAGE(AH213,AJ213)</f>
        <v>8.1603320312500003</v>
      </c>
      <c r="AJ213" s="245">
        <f>AVERAGE(AE213,AO213)</f>
        <v>8.17</v>
      </c>
      <c r="AK213" s="245">
        <f>2*AJ213-AI213</f>
        <v>8.1796679687499996</v>
      </c>
      <c r="AL213" s="245">
        <f>AVERAGE(AK213,AM213)</f>
        <v>8.1897509765625003</v>
      </c>
      <c r="AM213" s="245">
        <f>AVERAGE(AK213,AO213)</f>
        <v>8.199833984375001</v>
      </c>
      <c r="AN213" s="245">
        <f>AVERAGE(AM213,AO213)</f>
        <v>8.2099169921875017</v>
      </c>
      <c r="AO213" s="277">
        <v>8.2200000000000006</v>
      </c>
      <c r="AP213" s="277">
        <v>8.32</v>
      </c>
    </row>
    <row r="214" spans="1:42" x14ac:dyDescent="0.2">
      <c r="A214" s="253">
        <v>42824</v>
      </c>
      <c r="B214" s="277">
        <v>9.26</v>
      </c>
      <c r="C214" s="277">
        <v>8.92</v>
      </c>
      <c r="D214" s="277">
        <f>AVERAGE(C214,E214)</f>
        <v>8.6449999999999996</v>
      </c>
      <c r="E214" s="277">
        <v>8.3699999999999992</v>
      </c>
      <c r="F214" s="277">
        <f>AVERAGE(G214,E214)</f>
        <v>8.23</v>
      </c>
      <c r="G214" s="277">
        <v>8.09</v>
      </c>
      <c r="H214" s="277">
        <f>AVERAGE(I214,G214)</f>
        <v>8.0850000000000009</v>
      </c>
      <c r="I214" s="277">
        <v>8.08</v>
      </c>
      <c r="J214" s="277">
        <f>AVERAGE(I214,K214)</f>
        <v>7.98</v>
      </c>
      <c r="K214" s="277">
        <v>7.88</v>
      </c>
      <c r="L214" s="245">
        <f>AVERAGE(K214,M214)</f>
        <v>7.8774999999999995</v>
      </c>
      <c r="M214" s="245">
        <f>AVERAGE(K214,O214)</f>
        <v>7.875</v>
      </c>
      <c r="N214" s="245">
        <f>AVERAGE(M214,O214)</f>
        <v>7.8725000000000005</v>
      </c>
      <c r="O214" s="277">
        <v>7.87</v>
      </c>
      <c r="P214" s="245">
        <f>2*O214-N214</f>
        <v>7.8674999999999997</v>
      </c>
      <c r="Q214" s="245">
        <f>AVERAGE(P214,R214)</f>
        <v>7.8862500000000004</v>
      </c>
      <c r="R214" s="245">
        <f>AVERAGE(O214,U214)</f>
        <v>7.9050000000000002</v>
      </c>
      <c r="S214" s="245">
        <f>2*R214-Q214</f>
        <v>7.9237500000000001</v>
      </c>
      <c r="T214" s="245">
        <f>AVERAGE(S214,U214)</f>
        <v>7.9318749999999998</v>
      </c>
      <c r="U214" s="277">
        <v>7.94</v>
      </c>
      <c r="V214" s="245">
        <f>2*U214-T214</f>
        <v>7.948125000000001</v>
      </c>
      <c r="W214" s="245">
        <f>2*V214-U214</f>
        <v>7.9562500000000016</v>
      </c>
      <c r="X214" s="245">
        <f>2*W214-V214</f>
        <v>7.9643750000000022</v>
      </c>
      <c r="Y214" s="245">
        <f>AVERAGE(X214,Z214)</f>
        <v>7.987187500000001</v>
      </c>
      <c r="Z214" s="245">
        <f>AVERAGE(U214,AE214)</f>
        <v>8.01</v>
      </c>
      <c r="AA214" s="245">
        <f>2*Z214-Y214</f>
        <v>8.0328124999999986</v>
      </c>
      <c r="AB214" s="245">
        <f>AVERAGE(AA214,AC214)</f>
        <v>8.0446093749999985</v>
      </c>
      <c r="AC214" s="245">
        <f>AVERAGE(AA214,AE214)</f>
        <v>8.0564062499999984</v>
      </c>
      <c r="AD214" s="245">
        <f>AVERAGE(AC214,AE214)</f>
        <v>8.0682031250000001</v>
      </c>
      <c r="AE214" s="277">
        <v>8.08</v>
      </c>
      <c r="AF214" s="245">
        <f>2*AE214-AD214</f>
        <v>8.091796875</v>
      </c>
      <c r="AG214" s="245">
        <f>AVERAGE(AF214,AH214)</f>
        <v>8.10009765625</v>
      </c>
      <c r="AH214" s="245">
        <f>AVERAGE(AF214,AJ214)</f>
        <v>8.1083984375</v>
      </c>
      <c r="AI214" s="245">
        <f>AVERAGE(AH214,AJ214)</f>
        <v>8.11669921875</v>
      </c>
      <c r="AJ214" s="245">
        <f>AVERAGE(AE214,AO214)</f>
        <v>8.125</v>
      </c>
      <c r="AK214" s="245">
        <f>2*AJ214-AI214</f>
        <v>8.13330078125</v>
      </c>
      <c r="AL214" s="245">
        <f>AVERAGE(AK214,AM214)</f>
        <v>8.1424755859375004</v>
      </c>
      <c r="AM214" s="245">
        <f>AVERAGE(AK214,AO214)</f>
        <v>8.1516503906250009</v>
      </c>
      <c r="AN214" s="245">
        <f>AVERAGE(AM214,AO214)</f>
        <v>8.1608251953125013</v>
      </c>
      <c r="AO214" s="277">
        <v>8.17</v>
      </c>
      <c r="AP214" s="277">
        <v>8.26</v>
      </c>
    </row>
    <row r="215" spans="1:42" x14ac:dyDescent="0.2">
      <c r="A215" s="253">
        <v>42823</v>
      </c>
      <c r="B215" s="277">
        <v>9.36</v>
      </c>
      <c r="C215" s="277">
        <v>8.99</v>
      </c>
      <c r="D215" s="277">
        <f>AVERAGE(C215,E215)</f>
        <v>8.6999999999999993</v>
      </c>
      <c r="E215" s="277">
        <v>8.41</v>
      </c>
      <c r="F215" s="277">
        <f>AVERAGE(G215,E215)</f>
        <v>8.2650000000000006</v>
      </c>
      <c r="G215" s="277">
        <v>8.1199999999999992</v>
      </c>
      <c r="H215" s="277">
        <f>AVERAGE(I215,G215)</f>
        <v>8.1149999999999984</v>
      </c>
      <c r="I215" s="277">
        <v>8.11</v>
      </c>
      <c r="J215" s="277">
        <f>AVERAGE(I215,K215)</f>
        <v>8.0250000000000004</v>
      </c>
      <c r="K215" s="277">
        <v>7.94</v>
      </c>
      <c r="L215" s="245">
        <f>AVERAGE(K215,M215)</f>
        <v>7.94</v>
      </c>
      <c r="M215" s="245">
        <f>AVERAGE(K215,O215)</f>
        <v>7.94</v>
      </c>
      <c r="N215" s="245">
        <f>AVERAGE(M215,O215)</f>
        <v>7.94</v>
      </c>
      <c r="O215" s="277">
        <v>7.94</v>
      </c>
      <c r="P215" s="245">
        <f>2*O215-N215</f>
        <v>7.94</v>
      </c>
      <c r="Q215" s="245">
        <f>AVERAGE(P215,R215)</f>
        <v>7.9574999999999996</v>
      </c>
      <c r="R215" s="245">
        <f>AVERAGE(O215,U215)</f>
        <v>7.9749999999999996</v>
      </c>
      <c r="S215" s="245">
        <f>2*R215-Q215</f>
        <v>7.9924999999999997</v>
      </c>
      <c r="T215" s="245">
        <f>AVERAGE(S215,U215)</f>
        <v>8.0012499999999989</v>
      </c>
      <c r="U215" s="277">
        <v>8.01</v>
      </c>
      <c r="V215" s="245">
        <f>2*U215-T215</f>
        <v>8.0187500000000007</v>
      </c>
      <c r="W215" s="245">
        <f>2*V215-U215</f>
        <v>8.0275000000000016</v>
      </c>
      <c r="X215" s="245">
        <f>2*W215-V215</f>
        <v>8.0362500000000026</v>
      </c>
      <c r="Y215" s="245">
        <f>AVERAGE(X215,Z215)</f>
        <v>8.0481250000000006</v>
      </c>
      <c r="Z215" s="245">
        <f>AVERAGE(U215,AE215)</f>
        <v>8.0599999999999987</v>
      </c>
      <c r="AA215" s="245">
        <f>2*Z215-Y215</f>
        <v>8.0718749999999968</v>
      </c>
      <c r="AB215" s="245">
        <f>AVERAGE(AA215,AC215)</f>
        <v>8.081406249999997</v>
      </c>
      <c r="AC215" s="245">
        <f>AVERAGE(AA215,AE215)</f>
        <v>8.090937499999999</v>
      </c>
      <c r="AD215" s="245">
        <f>AVERAGE(AC215,AE215)</f>
        <v>8.1004687499999992</v>
      </c>
      <c r="AE215" s="277">
        <v>8.11</v>
      </c>
      <c r="AF215" s="245">
        <f>2*AE215-AD215</f>
        <v>8.1195312499999996</v>
      </c>
      <c r="AG215" s="245">
        <f>AVERAGE(AF215,AH215)</f>
        <v>8.1246484374999994</v>
      </c>
      <c r="AH215" s="245">
        <f>AVERAGE(AF215,AJ215)</f>
        <v>8.129765625000001</v>
      </c>
      <c r="AI215" s="245">
        <f>AVERAGE(AH215,AJ215)</f>
        <v>8.1348828125000008</v>
      </c>
      <c r="AJ215" s="245">
        <f>AVERAGE(AE215,AO215)</f>
        <v>8.14</v>
      </c>
      <c r="AK215" s="245">
        <f>2*AJ215-AI215</f>
        <v>8.1451171875000004</v>
      </c>
      <c r="AL215" s="245">
        <f>AVERAGE(AK215,AM215)</f>
        <v>8.1513378906250011</v>
      </c>
      <c r="AM215" s="245">
        <f>AVERAGE(AK215,AO215)</f>
        <v>8.1575585937500001</v>
      </c>
      <c r="AN215" s="245">
        <f>AVERAGE(AM215,AO215)</f>
        <v>8.1637792968749991</v>
      </c>
      <c r="AO215" s="277">
        <v>8.17</v>
      </c>
      <c r="AP215" s="277">
        <v>8.23</v>
      </c>
    </row>
    <row r="216" spans="1:42" x14ac:dyDescent="0.2">
      <c r="A216" s="253">
        <v>42822</v>
      </c>
      <c r="B216" s="277">
        <v>9.42</v>
      </c>
      <c r="C216" s="277">
        <v>8.9700000000000006</v>
      </c>
      <c r="D216" s="277">
        <f>AVERAGE(C216,E216)</f>
        <v>8.6750000000000007</v>
      </c>
      <c r="E216" s="277">
        <v>8.3800000000000008</v>
      </c>
      <c r="F216" s="277">
        <f>AVERAGE(G216,E216)</f>
        <v>8.25</v>
      </c>
      <c r="G216" s="277">
        <v>8.1199999999999992</v>
      </c>
      <c r="H216" s="277">
        <f>AVERAGE(I216,G216)</f>
        <v>8.1149999999999984</v>
      </c>
      <c r="I216" s="277">
        <v>8.11</v>
      </c>
      <c r="J216" s="277">
        <f>AVERAGE(I216,K216)</f>
        <v>8.0350000000000001</v>
      </c>
      <c r="K216" s="277">
        <v>7.96</v>
      </c>
      <c r="L216" s="245">
        <f>AVERAGE(K216,M216)</f>
        <v>7.96</v>
      </c>
      <c r="M216" s="245">
        <f>AVERAGE(K216,O216)</f>
        <v>7.96</v>
      </c>
      <c r="N216" s="245">
        <f>AVERAGE(M216,O216)</f>
        <v>7.96</v>
      </c>
      <c r="O216" s="277">
        <v>7.96</v>
      </c>
      <c r="P216" s="245">
        <f>2*O216-N216</f>
        <v>7.96</v>
      </c>
      <c r="Q216" s="245">
        <f>AVERAGE(P216,R216)</f>
        <v>7.9749999999999996</v>
      </c>
      <c r="R216" s="245">
        <f>AVERAGE(O216,U216)</f>
        <v>7.99</v>
      </c>
      <c r="S216" s="245">
        <f>2*R216-Q216</f>
        <v>8.0050000000000008</v>
      </c>
      <c r="T216" s="245">
        <f>AVERAGE(S216,U216)</f>
        <v>8.0124999999999993</v>
      </c>
      <c r="U216" s="277">
        <v>8.02</v>
      </c>
      <c r="V216" s="245">
        <f>2*U216-T216</f>
        <v>8.0274999999999999</v>
      </c>
      <c r="W216" s="245">
        <f>2*V216-U216</f>
        <v>8.0350000000000001</v>
      </c>
      <c r="X216" s="245">
        <f>2*W216-V216</f>
        <v>8.0425000000000004</v>
      </c>
      <c r="Y216" s="245">
        <f>AVERAGE(X216,Z216)</f>
        <v>8.0537500000000009</v>
      </c>
      <c r="Z216" s="245">
        <f>AVERAGE(U216,AE216)</f>
        <v>8.0649999999999995</v>
      </c>
      <c r="AA216" s="245">
        <f>2*Z216-Y216</f>
        <v>8.0762499999999982</v>
      </c>
      <c r="AB216" s="245">
        <f>AVERAGE(AA216,AC216)</f>
        <v>8.0846874999999976</v>
      </c>
      <c r="AC216" s="245">
        <f>AVERAGE(AA216,AE216)</f>
        <v>8.0931249999999988</v>
      </c>
      <c r="AD216" s="245">
        <f>AVERAGE(AC216,AE216)</f>
        <v>8.1015625</v>
      </c>
      <c r="AE216" s="277">
        <v>8.11</v>
      </c>
      <c r="AF216" s="245">
        <f>2*AE216-AD216</f>
        <v>8.1184374999999989</v>
      </c>
      <c r="AG216" s="245">
        <f>AVERAGE(AF216,AH216)</f>
        <v>8.1225781249999986</v>
      </c>
      <c r="AH216" s="245">
        <f>AVERAGE(AF216,AJ216)</f>
        <v>8.1267187499999984</v>
      </c>
      <c r="AI216" s="245">
        <f>AVERAGE(AH216,AJ216)</f>
        <v>8.130859375</v>
      </c>
      <c r="AJ216" s="245">
        <f>AVERAGE(AE216,AO216)</f>
        <v>8.1349999999999998</v>
      </c>
      <c r="AK216" s="245">
        <f>2*AJ216-AI216</f>
        <v>8.1391406249999996</v>
      </c>
      <c r="AL216" s="245">
        <f>AVERAGE(AK216,AM216)</f>
        <v>8.1443554687499997</v>
      </c>
      <c r="AM216" s="245">
        <f>AVERAGE(AK216,AO216)</f>
        <v>8.1495703124999999</v>
      </c>
      <c r="AN216" s="245">
        <f>AVERAGE(AM216,AO216)</f>
        <v>8.15478515625</v>
      </c>
      <c r="AO216" s="277">
        <v>8.16</v>
      </c>
      <c r="AP216" s="277">
        <v>8.2100000000000009</v>
      </c>
    </row>
    <row r="217" spans="1:42" x14ac:dyDescent="0.2">
      <c r="A217" s="253">
        <v>42821</v>
      </c>
      <c r="B217" s="277">
        <v>9.41</v>
      </c>
      <c r="C217" s="277">
        <v>8.94</v>
      </c>
      <c r="D217" s="277">
        <f>AVERAGE(C217,E217)</f>
        <v>8.6449999999999996</v>
      </c>
      <c r="E217" s="277">
        <v>8.35</v>
      </c>
      <c r="F217" s="277">
        <f>AVERAGE(G217,E217)</f>
        <v>8.23</v>
      </c>
      <c r="G217" s="277">
        <v>8.11</v>
      </c>
      <c r="H217" s="277">
        <f>AVERAGE(I217,G217)</f>
        <v>8.09</v>
      </c>
      <c r="I217" s="277">
        <v>8.07</v>
      </c>
      <c r="J217" s="277">
        <f>AVERAGE(I217,K217)</f>
        <v>8.02</v>
      </c>
      <c r="K217" s="277">
        <v>7.97</v>
      </c>
      <c r="L217" s="245">
        <f>AVERAGE(K217,M217)</f>
        <v>7.97</v>
      </c>
      <c r="M217" s="245">
        <f>AVERAGE(K217,O217)</f>
        <v>7.97</v>
      </c>
      <c r="N217" s="245">
        <f>AVERAGE(M217,O217)</f>
        <v>7.97</v>
      </c>
      <c r="O217" s="277">
        <v>7.97</v>
      </c>
      <c r="P217" s="245">
        <f>2*O217-N217</f>
        <v>7.97</v>
      </c>
      <c r="Q217" s="245">
        <f>AVERAGE(P217,R217)</f>
        <v>7.98</v>
      </c>
      <c r="R217" s="245">
        <f>AVERAGE(O217,U217)</f>
        <v>7.99</v>
      </c>
      <c r="S217" s="245">
        <f>2*R217-Q217</f>
        <v>8</v>
      </c>
      <c r="T217" s="245">
        <f>AVERAGE(S217,U217)</f>
        <v>8.004999999999999</v>
      </c>
      <c r="U217" s="277">
        <v>8.01</v>
      </c>
      <c r="V217" s="245">
        <f>2*U217-T217</f>
        <v>8.0150000000000006</v>
      </c>
      <c r="W217" s="245">
        <f>2*V217-U217</f>
        <v>8.0200000000000014</v>
      </c>
      <c r="X217" s="245">
        <f>2*W217-V217</f>
        <v>8.0250000000000021</v>
      </c>
      <c r="Y217" s="245">
        <f>AVERAGE(X217,Z217)</f>
        <v>8.0325000000000006</v>
      </c>
      <c r="Z217" s="245">
        <f>AVERAGE(U217,AE217)</f>
        <v>8.0399999999999991</v>
      </c>
      <c r="AA217" s="245">
        <f>2*Z217-Y217</f>
        <v>8.0474999999999977</v>
      </c>
      <c r="AB217" s="245">
        <f>AVERAGE(AA217,AC217)</f>
        <v>8.0531249999999979</v>
      </c>
      <c r="AC217" s="245">
        <f>AVERAGE(AA217,AE217)</f>
        <v>8.0587499999999999</v>
      </c>
      <c r="AD217" s="245">
        <f>AVERAGE(AC217,AE217)</f>
        <v>8.0643750000000001</v>
      </c>
      <c r="AE217" s="277">
        <v>8.07</v>
      </c>
      <c r="AF217" s="245">
        <f>2*AE217-AD217</f>
        <v>8.0756250000000005</v>
      </c>
      <c r="AG217" s="245">
        <f>AVERAGE(AF217,AH217)</f>
        <v>8.079218749999999</v>
      </c>
      <c r="AH217" s="245">
        <f>AVERAGE(AF217,AJ217)</f>
        <v>8.0828124999999993</v>
      </c>
      <c r="AI217" s="245">
        <f>AVERAGE(AH217,AJ217)</f>
        <v>8.0864062499999996</v>
      </c>
      <c r="AJ217" s="245">
        <f>AVERAGE(AE217,AO217)</f>
        <v>8.09</v>
      </c>
      <c r="AK217" s="245">
        <f>2*AJ217-AI217</f>
        <v>8.0935937500000001</v>
      </c>
      <c r="AL217" s="245">
        <f>AVERAGE(AK217,AM217)</f>
        <v>8.0976953125000009</v>
      </c>
      <c r="AM217" s="245">
        <f>AVERAGE(AK217,AO217)</f>
        <v>8.1017968749999998</v>
      </c>
      <c r="AN217" s="245">
        <f>AVERAGE(AM217,AO217)</f>
        <v>8.1058984374999987</v>
      </c>
      <c r="AO217" s="277">
        <v>8.11</v>
      </c>
      <c r="AP217" s="277">
        <v>8.14</v>
      </c>
    </row>
    <row r="218" spans="1:42" x14ac:dyDescent="0.2">
      <c r="A218" s="253">
        <v>42818</v>
      </c>
      <c r="B218" s="277">
        <v>9.36</v>
      </c>
      <c r="C218" s="277">
        <v>8.92</v>
      </c>
      <c r="D218" s="277">
        <f>AVERAGE(C218,E218)</f>
        <v>8.66</v>
      </c>
      <c r="E218" s="277">
        <v>8.4</v>
      </c>
      <c r="F218" s="277">
        <f>AVERAGE(G218,E218)</f>
        <v>8.2800000000000011</v>
      </c>
      <c r="G218" s="277">
        <v>8.16</v>
      </c>
      <c r="H218" s="277">
        <f>AVERAGE(I218,G218)</f>
        <v>8.1449999999999996</v>
      </c>
      <c r="I218" s="277">
        <v>8.1300000000000008</v>
      </c>
      <c r="J218" s="277">
        <f>AVERAGE(I218,K218)</f>
        <v>8.0650000000000013</v>
      </c>
      <c r="K218" s="277">
        <v>8</v>
      </c>
      <c r="L218" s="245">
        <f>AVERAGE(K218,M218)</f>
        <v>8</v>
      </c>
      <c r="M218" s="245">
        <f>AVERAGE(K218,O218)</f>
        <v>8</v>
      </c>
      <c r="N218" s="245">
        <f>AVERAGE(M218,O218)</f>
        <v>8</v>
      </c>
      <c r="O218" s="277">
        <v>8</v>
      </c>
      <c r="P218" s="245">
        <f>2*O218-N218</f>
        <v>8</v>
      </c>
      <c r="Q218" s="245">
        <f>AVERAGE(P218,R218)</f>
        <v>8.0124999999999993</v>
      </c>
      <c r="R218" s="245">
        <f>AVERAGE(O218,U218)</f>
        <v>8.0250000000000004</v>
      </c>
      <c r="S218" s="245">
        <f>2*R218-Q218</f>
        <v>8.0375000000000014</v>
      </c>
      <c r="T218" s="245">
        <f>AVERAGE(S218,U218)</f>
        <v>8.0437500000000011</v>
      </c>
      <c r="U218" s="277">
        <v>8.0500000000000007</v>
      </c>
      <c r="V218" s="245">
        <f>2*U218-T218</f>
        <v>8.0562500000000004</v>
      </c>
      <c r="W218" s="245">
        <f>2*V218-U218</f>
        <v>8.0625</v>
      </c>
      <c r="X218" s="245">
        <f>2*W218-V218</f>
        <v>8.0687499999999996</v>
      </c>
      <c r="Y218" s="245">
        <f>AVERAGE(X218,Z218)</f>
        <v>8.0793749999999989</v>
      </c>
      <c r="Z218" s="245">
        <f>AVERAGE(U218,AE218)</f>
        <v>8.09</v>
      </c>
      <c r="AA218" s="245">
        <f>2*Z218-Y218</f>
        <v>8.1006250000000009</v>
      </c>
      <c r="AB218" s="245">
        <f>AVERAGE(AA218,AC218)</f>
        <v>8.1079687500000013</v>
      </c>
      <c r="AC218" s="245">
        <f>AVERAGE(AA218,AE218)</f>
        <v>8.1153125000000017</v>
      </c>
      <c r="AD218" s="245">
        <f>AVERAGE(AC218,AE218)</f>
        <v>8.1226562500000021</v>
      </c>
      <c r="AE218" s="277">
        <v>8.1300000000000008</v>
      </c>
      <c r="AF218" s="245">
        <f>2*AE218-AD218</f>
        <v>8.1373437499999994</v>
      </c>
      <c r="AG218" s="245">
        <f>AVERAGE(AF218,AH218)</f>
        <v>8.1392578124999986</v>
      </c>
      <c r="AH218" s="245">
        <f>AVERAGE(AF218,AJ218)</f>
        <v>8.1411718749999995</v>
      </c>
      <c r="AI218" s="245">
        <f>AVERAGE(AH218,AJ218)</f>
        <v>8.1430859375000004</v>
      </c>
      <c r="AJ218" s="245">
        <f>AVERAGE(AE218,AO218)</f>
        <v>8.1449999999999996</v>
      </c>
      <c r="AK218" s="245">
        <f>2*AJ218-AI218</f>
        <v>8.1469140624999987</v>
      </c>
      <c r="AL218" s="245">
        <f>AVERAGE(AK218,AM218)</f>
        <v>8.1501855468749991</v>
      </c>
      <c r="AM218" s="245">
        <f>AVERAGE(AK218,AO218)</f>
        <v>8.1534570312499994</v>
      </c>
      <c r="AN218" s="245">
        <f>AVERAGE(AM218,AO218)</f>
        <v>8.1567285156249998</v>
      </c>
      <c r="AO218" s="277">
        <v>8.16</v>
      </c>
      <c r="AP218" s="277">
        <v>8.1999999999999993</v>
      </c>
    </row>
    <row r="219" spans="1:42" x14ac:dyDescent="0.2">
      <c r="A219" s="253">
        <v>42817</v>
      </c>
      <c r="B219" s="277">
        <v>9.43</v>
      </c>
      <c r="C219" s="277">
        <v>9</v>
      </c>
      <c r="D219" s="277">
        <f>AVERAGE(C219,E219)</f>
        <v>8.7149999999999999</v>
      </c>
      <c r="E219" s="277">
        <v>8.43</v>
      </c>
      <c r="F219" s="277">
        <f>AVERAGE(G219,E219)</f>
        <v>8.3000000000000007</v>
      </c>
      <c r="G219" s="277">
        <v>8.17</v>
      </c>
      <c r="H219" s="277">
        <f>AVERAGE(I219,G219)</f>
        <v>8.17</v>
      </c>
      <c r="I219" s="277">
        <v>8.17</v>
      </c>
      <c r="J219" s="277">
        <f>AVERAGE(I219,K219)</f>
        <v>8.0850000000000009</v>
      </c>
      <c r="K219" s="277">
        <v>8</v>
      </c>
      <c r="L219" s="245">
        <f>AVERAGE(K219,M219)</f>
        <v>8.0024999999999995</v>
      </c>
      <c r="M219" s="245">
        <f>AVERAGE(K219,O219)</f>
        <v>8.004999999999999</v>
      </c>
      <c r="N219" s="245">
        <f>AVERAGE(M219,O219)</f>
        <v>8.0075000000000003</v>
      </c>
      <c r="O219" s="277">
        <v>8.01</v>
      </c>
      <c r="P219" s="245">
        <f>2*O219-N219</f>
        <v>8.0124999999999993</v>
      </c>
      <c r="Q219" s="245">
        <f>AVERAGE(P219,R219)</f>
        <v>8.0287499999999987</v>
      </c>
      <c r="R219" s="245">
        <f>AVERAGE(O219,U219)</f>
        <v>8.0449999999999999</v>
      </c>
      <c r="S219" s="245">
        <f>2*R219-Q219</f>
        <v>8.0612500000000011</v>
      </c>
      <c r="T219" s="245">
        <f>AVERAGE(S219,U219)</f>
        <v>8.0706249999999997</v>
      </c>
      <c r="U219" s="277">
        <v>8.08</v>
      </c>
      <c r="V219" s="245">
        <f>2*U219-T219</f>
        <v>8.0893750000000004</v>
      </c>
      <c r="W219" s="245">
        <f>2*V219-U219</f>
        <v>8.0987500000000008</v>
      </c>
      <c r="X219" s="245">
        <f>2*W219-V219</f>
        <v>8.1081250000000011</v>
      </c>
      <c r="Y219" s="245">
        <f>AVERAGE(X219,Z219)</f>
        <v>8.1165625000000006</v>
      </c>
      <c r="Z219" s="245">
        <f>AVERAGE(U219,AE219)</f>
        <v>8.125</v>
      </c>
      <c r="AA219" s="245">
        <f>2*Z219-Y219</f>
        <v>8.1334374999999994</v>
      </c>
      <c r="AB219" s="245">
        <f>AVERAGE(AA219,AC219)</f>
        <v>8.142578125</v>
      </c>
      <c r="AC219" s="245">
        <f>AVERAGE(AA219,AE219)</f>
        <v>8.1517187500000006</v>
      </c>
      <c r="AD219" s="245">
        <f>AVERAGE(AC219,AE219)</f>
        <v>8.1608593750000011</v>
      </c>
      <c r="AE219" s="277">
        <v>8.17</v>
      </c>
      <c r="AF219" s="245">
        <f>2*AE219-AD219</f>
        <v>8.1791406249999987</v>
      </c>
      <c r="AG219" s="245">
        <f>AVERAGE(AF219,AH219)</f>
        <v>8.18310546875</v>
      </c>
      <c r="AH219" s="245">
        <f>AVERAGE(AF219,AJ219)</f>
        <v>8.1870703124999995</v>
      </c>
      <c r="AI219" s="245">
        <f>AVERAGE(AH219,AJ219)</f>
        <v>8.191035156249999</v>
      </c>
      <c r="AJ219" s="245">
        <f>AVERAGE(AE219,AO219)</f>
        <v>8.1950000000000003</v>
      </c>
      <c r="AK219" s="245">
        <f>2*AJ219-AI219</f>
        <v>8.1989648437500016</v>
      </c>
      <c r="AL219" s="245">
        <f>AVERAGE(AK219,AM219)</f>
        <v>8.2042236328125018</v>
      </c>
      <c r="AM219" s="245">
        <f>AVERAGE(AK219,AO219)</f>
        <v>8.209482421875002</v>
      </c>
      <c r="AN219" s="245">
        <f>AVERAGE(AM219,AO219)</f>
        <v>8.2147412109375004</v>
      </c>
      <c r="AO219" s="277">
        <v>8.2200000000000006</v>
      </c>
      <c r="AP219" s="277">
        <v>8.2799999999999994</v>
      </c>
    </row>
    <row r="220" spans="1:42" x14ac:dyDescent="0.2">
      <c r="A220" s="253">
        <v>42816</v>
      </c>
      <c r="B220" s="277">
        <v>9.44</v>
      </c>
      <c r="C220" s="277">
        <v>8.99</v>
      </c>
      <c r="D220" s="277">
        <f>AVERAGE(C220,E220)</f>
        <v>8.7149999999999999</v>
      </c>
      <c r="E220" s="277">
        <v>8.44</v>
      </c>
      <c r="F220" s="277">
        <f>AVERAGE(G220,E220)</f>
        <v>8.3099999999999987</v>
      </c>
      <c r="G220" s="277">
        <v>8.18</v>
      </c>
      <c r="H220" s="277">
        <f>AVERAGE(I220,G220)</f>
        <v>8.17</v>
      </c>
      <c r="I220" s="277">
        <v>8.16</v>
      </c>
      <c r="J220" s="277">
        <f>AVERAGE(I220,K220)</f>
        <v>8.09</v>
      </c>
      <c r="K220" s="277">
        <v>8.02</v>
      </c>
      <c r="L220" s="245">
        <f>AVERAGE(K220,M220)</f>
        <v>8.0224999999999991</v>
      </c>
      <c r="M220" s="245">
        <f>AVERAGE(K220,O220)</f>
        <v>8.0249999999999986</v>
      </c>
      <c r="N220" s="245">
        <f>AVERAGE(M220,O220)</f>
        <v>8.0274999999999999</v>
      </c>
      <c r="O220" s="277">
        <v>8.0299999999999994</v>
      </c>
      <c r="P220" s="245">
        <f>2*O220-N220</f>
        <v>8.0324999999999989</v>
      </c>
      <c r="Q220" s="245">
        <f>AVERAGE(P220,R220)</f>
        <v>8.0462499999999988</v>
      </c>
      <c r="R220" s="245">
        <f>AVERAGE(O220,U220)</f>
        <v>8.0599999999999987</v>
      </c>
      <c r="S220" s="245">
        <f>2*R220-Q220</f>
        <v>8.0737499999999986</v>
      </c>
      <c r="T220" s="245">
        <f>AVERAGE(S220,U220)</f>
        <v>8.0818750000000001</v>
      </c>
      <c r="U220" s="277">
        <v>8.09</v>
      </c>
      <c r="V220" s="245">
        <f>2*U220-T220</f>
        <v>8.0981249999999996</v>
      </c>
      <c r="W220" s="245">
        <f>2*V220-U220</f>
        <v>8.1062499999999993</v>
      </c>
      <c r="X220" s="245">
        <f>2*W220-V220</f>
        <v>8.114374999999999</v>
      </c>
      <c r="Y220" s="245">
        <f>AVERAGE(X220,Z220)</f>
        <v>8.1196874999999995</v>
      </c>
      <c r="Z220" s="245">
        <f>AVERAGE(U220,AE220)</f>
        <v>8.125</v>
      </c>
      <c r="AA220" s="245">
        <f>2*Z220-Y220</f>
        <v>8.1303125000000005</v>
      </c>
      <c r="AB220" s="245">
        <f>AVERAGE(AA220,AC220)</f>
        <v>8.1377343750000009</v>
      </c>
      <c r="AC220" s="245">
        <f>AVERAGE(AA220,AE220)</f>
        <v>8.1451562499999994</v>
      </c>
      <c r="AD220" s="245">
        <f>AVERAGE(AC220,AE220)</f>
        <v>8.1525781249999998</v>
      </c>
      <c r="AE220" s="277">
        <v>8.16</v>
      </c>
      <c r="AF220" s="245">
        <f>2*AE220-AD220</f>
        <v>8.1674218750000005</v>
      </c>
      <c r="AG220" s="245">
        <f>AVERAGE(AF220,AH220)</f>
        <v>8.1705664062499999</v>
      </c>
      <c r="AH220" s="245">
        <f>AVERAGE(AF220,AJ220)</f>
        <v>8.173710937500001</v>
      </c>
      <c r="AI220" s="245">
        <f>AVERAGE(AH220,AJ220)</f>
        <v>8.1768554687500004</v>
      </c>
      <c r="AJ220" s="245">
        <f>AVERAGE(AE220,AO220)</f>
        <v>8.18</v>
      </c>
      <c r="AK220" s="245">
        <f>2*AJ220-AI220</f>
        <v>8.1831445312499991</v>
      </c>
      <c r="AL220" s="245">
        <f>AVERAGE(AK220,AM220)</f>
        <v>8.1873583984374996</v>
      </c>
      <c r="AM220" s="245">
        <f>AVERAGE(AK220,AO220)</f>
        <v>8.1915722656249983</v>
      </c>
      <c r="AN220" s="245">
        <f>AVERAGE(AM220,AO220)</f>
        <v>8.1957861328124988</v>
      </c>
      <c r="AO220" s="277">
        <v>8.1999999999999993</v>
      </c>
      <c r="AP220" s="277">
        <v>8.24</v>
      </c>
    </row>
    <row r="221" spans="1:42" x14ac:dyDescent="0.2">
      <c r="A221" s="253">
        <v>42815</v>
      </c>
      <c r="B221" s="277">
        <v>9.3800000000000008</v>
      </c>
      <c r="C221" s="277">
        <v>8.98</v>
      </c>
      <c r="D221" s="277">
        <f>AVERAGE(C221,E221)</f>
        <v>8.7200000000000006</v>
      </c>
      <c r="E221" s="277">
        <v>8.4600000000000009</v>
      </c>
      <c r="F221" s="277">
        <f>AVERAGE(G221,E221)</f>
        <v>8.32</v>
      </c>
      <c r="G221" s="277">
        <v>8.18</v>
      </c>
      <c r="H221" s="277">
        <f>AVERAGE(I221,G221)</f>
        <v>8.1499999999999986</v>
      </c>
      <c r="I221" s="277">
        <v>8.1199999999999992</v>
      </c>
      <c r="J221" s="277">
        <f>AVERAGE(I221,K221)</f>
        <v>8.0449999999999999</v>
      </c>
      <c r="K221" s="277">
        <v>7.97</v>
      </c>
      <c r="L221" s="245">
        <f>AVERAGE(K221,M221)</f>
        <v>7.9674999999999994</v>
      </c>
      <c r="M221" s="245">
        <f>AVERAGE(K221,O221)</f>
        <v>7.9649999999999999</v>
      </c>
      <c r="N221" s="245">
        <f>AVERAGE(M221,O221)</f>
        <v>7.9625000000000004</v>
      </c>
      <c r="O221" s="277">
        <v>7.96</v>
      </c>
      <c r="P221" s="245">
        <f>2*O221-N221</f>
        <v>7.9574999999999996</v>
      </c>
      <c r="Q221" s="245">
        <f>AVERAGE(P221,R221)</f>
        <v>7.9737499999999999</v>
      </c>
      <c r="R221" s="245">
        <f>AVERAGE(O221,U221)</f>
        <v>7.99</v>
      </c>
      <c r="S221" s="245">
        <f>2*R221-Q221</f>
        <v>8.0062500000000014</v>
      </c>
      <c r="T221" s="245">
        <f>AVERAGE(S221,U221)</f>
        <v>8.0131250000000005</v>
      </c>
      <c r="U221" s="277">
        <v>8.02</v>
      </c>
      <c r="V221" s="245">
        <f>2*U221-T221</f>
        <v>8.0268749999999986</v>
      </c>
      <c r="W221" s="245">
        <f>2*V221-U221</f>
        <v>8.0337499999999977</v>
      </c>
      <c r="X221" s="245">
        <f>2*W221-V221</f>
        <v>8.0406249999999968</v>
      </c>
      <c r="Y221" s="245">
        <f>AVERAGE(X221,Z221)</f>
        <v>8.0553124999999994</v>
      </c>
      <c r="Z221" s="245">
        <f>AVERAGE(U221,AE221)</f>
        <v>8.07</v>
      </c>
      <c r="AA221" s="245">
        <f>2*Z221-Y221</f>
        <v>8.0846875000000011</v>
      </c>
      <c r="AB221" s="245">
        <f>AVERAGE(AA221,AC221)</f>
        <v>8.0935156250000002</v>
      </c>
      <c r="AC221" s="245">
        <f>AVERAGE(AA221,AE221)</f>
        <v>8.1023437499999993</v>
      </c>
      <c r="AD221" s="245">
        <f>AVERAGE(AC221,AE221)</f>
        <v>8.1111718750000001</v>
      </c>
      <c r="AE221" s="277">
        <v>8.1199999999999992</v>
      </c>
      <c r="AF221" s="245">
        <f>2*AE221-AD221</f>
        <v>8.1288281249999983</v>
      </c>
      <c r="AG221" s="245">
        <f>AVERAGE(AF221,AH221)</f>
        <v>8.135371093749999</v>
      </c>
      <c r="AH221" s="245">
        <f>AVERAGE(AF221,AJ221)</f>
        <v>8.1419140624999997</v>
      </c>
      <c r="AI221" s="245">
        <f>AVERAGE(AH221,AJ221)</f>
        <v>8.1484570312500004</v>
      </c>
      <c r="AJ221" s="245">
        <f>AVERAGE(AE221,AO221)</f>
        <v>8.1549999999999994</v>
      </c>
      <c r="AK221" s="245">
        <f>2*AJ221-AI221</f>
        <v>8.1615429687499983</v>
      </c>
      <c r="AL221" s="245">
        <f>AVERAGE(AK221,AM221)</f>
        <v>8.1686572265624982</v>
      </c>
      <c r="AM221" s="245">
        <f>AVERAGE(AK221,AO221)</f>
        <v>8.175771484374998</v>
      </c>
      <c r="AN221" s="245">
        <f>AVERAGE(AM221,AO221)</f>
        <v>8.1828857421874979</v>
      </c>
      <c r="AO221" s="277">
        <v>8.19</v>
      </c>
      <c r="AP221" s="277">
        <v>8.25</v>
      </c>
    </row>
    <row r="222" spans="1:42" x14ac:dyDescent="0.2">
      <c r="A222" s="253">
        <v>42814</v>
      </c>
      <c r="B222" s="277">
        <v>9.4</v>
      </c>
      <c r="C222" s="277">
        <v>8.9600000000000009</v>
      </c>
      <c r="D222" s="277">
        <f>AVERAGE(C222,E222)</f>
        <v>8.68</v>
      </c>
      <c r="E222" s="277">
        <v>8.4</v>
      </c>
      <c r="F222" s="277">
        <f>AVERAGE(G222,E222)</f>
        <v>8.2650000000000006</v>
      </c>
      <c r="G222" s="277">
        <v>8.1300000000000008</v>
      </c>
      <c r="H222" s="277">
        <f>AVERAGE(I222,G222)</f>
        <v>8.125</v>
      </c>
      <c r="I222" s="277">
        <v>8.1199999999999992</v>
      </c>
      <c r="J222" s="277">
        <f>AVERAGE(I222,K222)</f>
        <v>8.0299999999999994</v>
      </c>
      <c r="K222" s="277">
        <v>7.94</v>
      </c>
      <c r="L222" s="245">
        <f>AVERAGE(K222,M222)</f>
        <v>7.94</v>
      </c>
      <c r="M222" s="245">
        <f>AVERAGE(K222,O222)</f>
        <v>7.94</v>
      </c>
      <c r="N222" s="245">
        <f>AVERAGE(M222,O222)</f>
        <v>7.94</v>
      </c>
      <c r="O222" s="277">
        <v>7.94</v>
      </c>
      <c r="P222" s="245">
        <f>2*O222-N222</f>
        <v>7.94</v>
      </c>
      <c r="Q222" s="245">
        <f>AVERAGE(P222,R222)</f>
        <v>7.9574999999999996</v>
      </c>
      <c r="R222" s="245">
        <f>AVERAGE(O222,U222)</f>
        <v>7.9749999999999996</v>
      </c>
      <c r="S222" s="245">
        <f>2*R222-Q222</f>
        <v>7.9924999999999997</v>
      </c>
      <c r="T222" s="245">
        <f>AVERAGE(S222,U222)</f>
        <v>8.0012499999999989</v>
      </c>
      <c r="U222" s="277">
        <v>8.01</v>
      </c>
      <c r="V222" s="245">
        <f>2*U222-T222</f>
        <v>8.0187500000000007</v>
      </c>
      <c r="W222" s="245">
        <f>2*V222-U222</f>
        <v>8.0275000000000016</v>
      </c>
      <c r="X222" s="245">
        <f>2*W222-V222</f>
        <v>8.0362500000000026</v>
      </c>
      <c r="Y222" s="245">
        <f>AVERAGE(X222,Z222)</f>
        <v>8.0506250000000001</v>
      </c>
      <c r="Z222" s="245">
        <f>AVERAGE(U222,AE222)</f>
        <v>8.0649999999999995</v>
      </c>
      <c r="AA222" s="245">
        <f>2*Z222-Y222</f>
        <v>8.0793749999999989</v>
      </c>
      <c r="AB222" s="245">
        <f>AVERAGE(AA222,AC222)</f>
        <v>8.0895312499999985</v>
      </c>
      <c r="AC222" s="245">
        <f>AVERAGE(AA222,AE222)</f>
        <v>8.0996874999999982</v>
      </c>
      <c r="AD222" s="245">
        <f>AVERAGE(AC222,AE222)</f>
        <v>8.1098437499999996</v>
      </c>
      <c r="AE222" s="277">
        <v>8.1199999999999992</v>
      </c>
      <c r="AF222" s="245">
        <f>2*AE222-AD222</f>
        <v>8.1301562499999989</v>
      </c>
      <c r="AG222" s="245">
        <f>AVERAGE(AF222,AH222)</f>
        <v>8.1363671874999994</v>
      </c>
      <c r="AH222" s="245">
        <f>AVERAGE(AF222,AJ222)</f>
        <v>8.142578125</v>
      </c>
      <c r="AI222" s="245">
        <f>AVERAGE(AH222,AJ222)</f>
        <v>8.1487890625000006</v>
      </c>
      <c r="AJ222" s="245">
        <f>AVERAGE(AE222,AO222)</f>
        <v>8.1549999999999994</v>
      </c>
      <c r="AK222" s="245">
        <f>2*AJ222-AI222</f>
        <v>8.1612109374999982</v>
      </c>
      <c r="AL222" s="245">
        <f>AVERAGE(AK222,AM222)</f>
        <v>8.1684082031249989</v>
      </c>
      <c r="AM222" s="245">
        <f>AVERAGE(AK222,AO222)</f>
        <v>8.1756054687499997</v>
      </c>
      <c r="AN222" s="245">
        <f>AVERAGE(AM222,AO222)</f>
        <v>8.1828027343749987</v>
      </c>
      <c r="AO222" s="277">
        <v>8.19</v>
      </c>
      <c r="AP222" s="277">
        <v>8.25</v>
      </c>
    </row>
    <row r="223" spans="1:42" x14ac:dyDescent="0.2">
      <c r="A223" s="253">
        <v>42811</v>
      </c>
      <c r="B223" s="277">
        <v>9.39</v>
      </c>
      <c r="C223" s="277">
        <v>8.98</v>
      </c>
      <c r="D223" s="277">
        <f>AVERAGE(C223,E223)</f>
        <v>8.7100000000000009</v>
      </c>
      <c r="E223" s="277">
        <v>8.44</v>
      </c>
      <c r="F223" s="277">
        <f>AVERAGE(G223,E223)</f>
        <v>8.2949999999999999</v>
      </c>
      <c r="G223" s="277">
        <v>8.15</v>
      </c>
      <c r="H223" s="277">
        <f>AVERAGE(I223,G223)</f>
        <v>8.1550000000000011</v>
      </c>
      <c r="I223" s="277">
        <v>8.16</v>
      </c>
      <c r="J223" s="277">
        <f>AVERAGE(I223,K223)</f>
        <v>8.0549999999999997</v>
      </c>
      <c r="K223" s="277">
        <v>7.95</v>
      </c>
      <c r="L223" s="245">
        <f>AVERAGE(K223,M223)</f>
        <v>7.9474999999999998</v>
      </c>
      <c r="M223" s="245">
        <f>AVERAGE(K223,O223)</f>
        <v>7.9450000000000003</v>
      </c>
      <c r="N223" s="245">
        <f>AVERAGE(M223,O223)</f>
        <v>7.9425000000000008</v>
      </c>
      <c r="O223" s="277">
        <v>7.94</v>
      </c>
      <c r="P223" s="245">
        <f>2*O223-N223</f>
        <v>7.9375</v>
      </c>
      <c r="Q223" s="245">
        <f>AVERAGE(P223,R223)</f>
        <v>7.9587500000000002</v>
      </c>
      <c r="R223" s="245">
        <f>AVERAGE(O223,U223)</f>
        <v>7.98</v>
      </c>
      <c r="S223" s="245">
        <f>2*R223-Q223</f>
        <v>8.0012500000000006</v>
      </c>
      <c r="T223" s="245">
        <f>AVERAGE(S223,U223)</f>
        <v>8.010625000000001</v>
      </c>
      <c r="U223" s="277">
        <v>8.02</v>
      </c>
      <c r="V223" s="245">
        <f>2*U223-T223</f>
        <v>8.0293749999999982</v>
      </c>
      <c r="W223" s="245">
        <f>2*V223-U223</f>
        <v>8.0387499999999967</v>
      </c>
      <c r="X223" s="245">
        <f>2*W223-V223</f>
        <v>8.0481249999999953</v>
      </c>
      <c r="Y223" s="245">
        <f>AVERAGE(X223,Z223)</f>
        <v>8.0690624999999976</v>
      </c>
      <c r="Z223" s="245">
        <f>AVERAGE(U223,AE223)</f>
        <v>8.09</v>
      </c>
      <c r="AA223" s="245">
        <f>2*Z223-Y223</f>
        <v>8.1109375000000021</v>
      </c>
      <c r="AB223" s="245">
        <f>AVERAGE(AA223,AC223)</f>
        <v>8.1232031250000016</v>
      </c>
      <c r="AC223" s="245">
        <f>AVERAGE(AA223,AE223)</f>
        <v>8.1354687500000011</v>
      </c>
      <c r="AD223" s="245">
        <f>AVERAGE(AC223,AE223)</f>
        <v>8.1477343750000006</v>
      </c>
      <c r="AE223" s="277">
        <v>8.16</v>
      </c>
      <c r="AF223" s="245">
        <f>2*AE223-AD223</f>
        <v>8.1722656249999996</v>
      </c>
      <c r="AG223" s="245">
        <f>AVERAGE(AF223,AH223)</f>
        <v>8.17919921875</v>
      </c>
      <c r="AH223" s="245">
        <f>AVERAGE(AF223,AJ223)</f>
        <v>8.1861328124999986</v>
      </c>
      <c r="AI223" s="245">
        <f>AVERAGE(AH223,AJ223)</f>
        <v>8.1930664062499989</v>
      </c>
      <c r="AJ223" s="245">
        <f>AVERAGE(AE223,AO223)</f>
        <v>8.1999999999999993</v>
      </c>
      <c r="AK223" s="245">
        <f>2*AJ223-AI223</f>
        <v>8.2069335937499996</v>
      </c>
      <c r="AL223" s="245">
        <f>AVERAGE(AK223,AM223)</f>
        <v>8.2152001953124998</v>
      </c>
      <c r="AM223" s="245">
        <f>AVERAGE(AK223,AO223)</f>
        <v>8.2234667968749999</v>
      </c>
      <c r="AN223" s="245">
        <f>AVERAGE(AM223,AO223)</f>
        <v>8.2317333984375001</v>
      </c>
      <c r="AO223" s="277">
        <v>8.24</v>
      </c>
      <c r="AP223" s="277">
        <v>8.33</v>
      </c>
    </row>
    <row r="224" spans="1:42" x14ac:dyDescent="0.2">
      <c r="A224" s="253">
        <v>42810</v>
      </c>
      <c r="B224" s="277">
        <v>9.3800000000000008</v>
      </c>
      <c r="C224" s="277">
        <v>8.9700000000000006</v>
      </c>
      <c r="D224" s="277">
        <f>AVERAGE(C224,E224)</f>
        <v>8.7050000000000001</v>
      </c>
      <c r="E224" s="277">
        <v>8.44</v>
      </c>
      <c r="F224" s="277">
        <f>AVERAGE(G224,E224)</f>
        <v>8.3049999999999997</v>
      </c>
      <c r="G224" s="277">
        <v>8.17</v>
      </c>
      <c r="H224" s="277">
        <f>AVERAGE(I224,G224)</f>
        <v>8.17</v>
      </c>
      <c r="I224" s="277">
        <v>8.17</v>
      </c>
      <c r="J224" s="277">
        <f>AVERAGE(I224,K224)</f>
        <v>8.0749999999999993</v>
      </c>
      <c r="K224" s="277">
        <v>7.98</v>
      </c>
      <c r="L224" s="245">
        <f>AVERAGE(K224,M224)</f>
        <v>7.9775</v>
      </c>
      <c r="M224" s="245">
        <f>AVERAGE(K224,O224)</f>
        <v>7.9749999999999996</v>
      </c>
      <c r="N224" s="245">
        <f>AVERAGE(M224,O224)</f>
        <v>7.9725000000000001</v>
      </c>
      <c r="O224" s="277">
        <v>7.97</v>
      </c>
      <c r="P224" s="245">
        <f>2*O224-N224</f>
        <v>7.9674999999999994</v>
      </c>
      <c r="Q224" s="245">
        <f>AVERAGE(P224,R224)</f>
        <v>7.9887499999999996</v>
      </c>
      <c r="R224" s="245">
        <f>AVERAGE(O224,U224)</f>
        <v>8.01</v>
      </c>
      <c r="S224" s="245">
        <f>2*R224-Q224</f>
        <v>8.03125</v>
      </c>
      <c r="T224" s="245">
        <f>AVERAGE(S224,U224)</f>
        <v>8.0406250000000004</v>
      </c>
      <c r="U224" s="277">
        <v>8.0500000000000007</v>
      </c>
      <c r="V224" s="245">
        <f>2*U224-T224</f>
        <v>8.0593750000000011</v>
      </c>
      <c r="W224" s="245">
        <f>2*V224-U224</f>
        <v>8.0687500000000014</v>
      </c>
      <c r="X224" s="245">
        <f>2*W224-V224</f>
        <v>8.0781250000000018</v>
      </c>
      <c r="Y224" s="245">
        <f>AVERAGE(X224,Z224)</f>
        <v>8.0940624999999997</v>
      </c>
      <c r="Z224" s="245">
        <f>AVERAGE(U224,AE224)</f>
        <v>8.11</v>
      </c>
      <c r="AA224" s="245">
        <f>2*Z224-Y224</f>
        <v>8.1259374999999991</v>
      </c>
      <c r="AB224" s="245">
        <f>AVERAGE(AA224,AC224)</f>
        <v>8.1369531249999998</v>
      </c>
      <c r="AC224" s="245">
        <f>AVERAGE(AA224,AE224)</f>
        <v>8.1479687500000004</v>
      </c>
      <c r="AD224" s="245">
        <f>AVERAGE(AC224,AE224)</f>
        <v>8.1589843749999993</v>
      </c>
      <c r="AE224" s="277">
        <v>8.17</v>
      </c>
      <c r="AF224" s="245">
        <f>2*AE224-AD224</f>
        <v>8.1810156250000006</v>
      </c>
      <c r="AG224" s="245">
        <f>AVERAGE(AF224,AH224)</f>
        <v>8.18701171875</v>
      </c>
      <c r="AH224" s="245">
        <f>AVERAGE(AF224,AJ224)</f>
        <v>8.1930078124999994</v>
      </c>
      <c r="AI224" s="245">
        <f>AVERAGE(AH224,AJ224)</f>
        <v>8.1990039062499989</v>
      </c>
      <c r="AJ224" s="245">
        <f>AVERAGE(AE224,AO224)</f>
        <v>8.2050000000000001</v>
      </c>
      <c r="AK224" s="245">
        <f>2*AJ224-AI224</f>
        <v>8.2109960937500013</v>
      </c>
      <c r="AL224" s="245">
        <f>AVERAGE(AK224,AM224)</f>
        <v>8.2182470703125006</v>
      </c>
      <c r="AM224" s="245">
        <f>AVERAGE(AK224,AO224)</f>
        <v>8.2254980468749999</v>
      </c>
      <c r="AN224" s="245">
        <f>AVERAGE(AM224,AO224)</f>
        <v>8.2327490234374991</v>
      </c>
      <c r="AO224" s="277">
        <v>8.24</v>
      </c>
      <c r="AP224" s="277">
        <v>8.32</v>
      </c>
    </row>
    <row r="225" spans="1:42" x14ac:dyDescent="0.2">
      <c r="A225" s="253">
        <v>42809</v>
      </c>
      <c r="B225" s="277">
        <v>9.44</v>
      </c>
      <c r="C225" s="277">
        <v>9.0299999999999994</v>
      </c>
      <c r="D225" s="277">
        <f>AVERAGE(C225,E225)</f>
        <v>8.7650000000000006</v>
      </c>
      <c r="E225" s="277">
        <v>8.5</v>
      </c>
      <c r="F225" s="277">
        <f>AVERAGE(G225,E225)</f>
        <v>8.370000000000001</v>
      </c>
      <c r="G225" s="277">
        <v>8.24</v>
      </c>
      <c r="H225" s="277">
        <f>AVERAGE(I225,G225)</f>
        <v>8.245000000000001</v>
      </c>
      <c r="I225" s="277">
        <v>8.25</v>
      </c>
      <c r="J225" s="277">
        <f>AVERAGE(I225,K225)</f>
        <v>8.16</v>
      </c>
      <c r="K225" s="277">
        <v>8.07</v>
      </c>
      <c r="L225" s="245">
        <f>AVERAGE(K225,M225)</f>
        <v>8.0675000000000008</v>
      </c>
      <c r="M225" s="245">
        <f>AVERAGE(K225,O225)</f>
        <v>8.0650000000000013</v>
      </c>
      <c r="N225" s="245">
        <f>AVERAGE(M225,O225)</f>
        <v>8.0625</v>
      </c>
      <c r="O225" s="277">
        <v>8.06</v>
      </c>
      <c r="P225" s="245">
        <f>2*O225-N225</f>
        <v>8.057500000000001</v>
      </c>
      <c r="Q225" s="245">
        <f>AVERAGE(P225,R225)</f>
        <v>8.0762500000000017</v>
      </c>
      <c r="R225" s="245">
        <f>AVERAGE(O225,U225)</f>
        <v>8.0950000000000006</v>
      </c>
      <c r="S225" s="245">
        <f>2*R225-Q225</f>
        <v>8.1137499999999996</v>
      </c>
      <c r="T225" s="245">
        <f>AVERAGE(S225,U225)</f>
        <v>8.1218749999999993</v>
      </c>
      <c r="U225" s="277">
        <v>8.1300000000000008</v>
      </c>
      <c r="V225" s="245">
        <f>2*U225-T225</f>
        <v>8.1381250000000023</v>
      </c>
      <c r="W225" s="245">
        <f>2*V225-U225</f>
        <v>8.1462500000000038</v>
      </c>
      <c r="X225" s="245">
        <f>2*W225-V225</f>
        <v>8.1543750000000053</v>
      </c>
      <c r="Y225" s="245">
        <f>AVERAGE(X225,Z225)</f>
        <v>8.1721875000000033</v>
      </c>
      <c r="Z225" s="245">
        <f>AVERAGE(U225,AE225)</f>
        <v>8.1900000000000013</v>
      </c>
      <c r="AA225" s="245">
        <f>2*Z225-Y225</f>
        <v>8.2078124999999993</v>
      </c>
      <c r="AB225" s="245">
        <f>AVERAGE(AA225,AC225)</f>
        <v>8.2183593749999986</v>
      </c>
      <c r="AC225" s="245">
        <f>AVERAGE(AA225,AE225)</f>
        <v>8.2289062499999996</v>
      </c>
      <c r="AD225" s="245">
        <f>AVERAGE(AC225,AE225)</f>
        <v>8.2394531250000007</v>
      </c>
      <c r="AE225" s="277">
        <v>8.25</v>
      </c>
      <c r="AF225" s="245">
        <f>2*AE225-AD225</f>
        <v>8.2605468749999993</v>
      </c>
      <c r="AG225" s="245">
        <f>AVERAGE(AF225,AH225)</f>
        <v>8.2654101562499989</v>
      </c>
      <c r="AH225" s="245">
        <f>AVERAGE(AF225,AJ225)</f>
        <v>8.2702734375000002</v>
      </c>
      <c r="AI225" s="245">
        <f>AVERAGE(AH225,AJ225)</f>
        <v>8.2751367187500016</v>
      </c>
      <c r="AJ225" s="245">
        <f>AVERAGE(AE225,AO225)</f>
        <v>8.2800000000000011</v>
      </c>
      <c r="AK225" s="245">
        <f>2*AJ225-AI225</f>
        <v>8.2848632812500007</v>
      </c>
      <c r="AL225" s="245">
        <f>AVERAGE(AK225,AM225)</f>
        <v>8.2911474609375002</v>
      </c>
      <c r="AM225" s="245">
        <f>AVERAGE(AK225,AO225)</f>
        <v>8.2974316406249997</v>
      </c>
      <c r="AN225" s="245">
        <f>AVERAGE(AM225,AO225)</f>
        <v>8.303715820312501</v>
      </c>
      <c r="AO225" s="277">
        <v>8.31</v>
      </c>
      <c r="AP225" s="277">
        <v>8.3699999999999992</v>
      </c>
    </row>
    <row r="226" spans="1:42" x14ac:dyDescent="0.2">
      <c r="A226" s="253">
        <v>42808</v>
      </c>
      <c r="B226" s="277">
        <v>9.42</v>
      </c>
      <c r="C226" s="277">
        <v>8.98</v>
      </c>
      <c r="D226" s="277">
        <f>AVERAGE(C226,E226)</f>
        <v>8.73</v>
      </c>
      <c r="E226" s="277">
        <v>8.48</v>
      </c>
      <c r="F226" s="277">
        <f>AVERAGE(G226,E226)</f>
        <v>8.3849999999999998</v>
      </c>
      <c r="G226" s="277">
        <v>8.2899999999999991</v>
      </c>
      <c r="H226" s="277">
        <f>AVERAGE(I226,G226)</f>
        <v>8.27</v>
      </c>
      <c r="I226" s="277">
        <v>8.25</v>
      </c>
      <c r="J226" s="277">
        <f>AVERAGE(I226,K226)</f>
        <v>8.2050000000000001</v>
      </c>
      <c r="K226" s="277">
        <v>8.16</v>
      </c>
      <c r="L226" s="245">
        <f>AVERAGE(K226,M226)</f>
        <v>8.1575000000000006</v>
      </c>
      <c r="M226" s="245">
        <f>AVERAGE(K226,O226)</f>
        <v>8.1550000000000011</v>
      </c>
      <c r="N226" s="245">
        <f>AVERAGE(M226,O226)</f>
        <v>8.1524999999999999</v>
      </c>
      <c r="O226" s="277">
        <v>8.15</v>
      </c>
      <c r="P226" s="245">
        <f>2*O226-N226</f>
        <v>8.1475000000000009</v>
      </c>
      <c r="Q226" s="245">
        <f>AVERAGE(P226,R226)</f>
        <v>8.15625</v>
      </c>
      <c r="R226" s="245">
        <f>AVERAGE(O226,U226)</f>
        <v>8.1649999999999991</v>
      </c>
      <c r="S226" s="245">
        <f>2*R226-Q226</f>
        <v>8.1737499999999983</v>
      </c>
      <c r="T226" s="245">
        <f>AVERAGE(S226,U226)</f>
        <v>8.176874999999999</v>
      </c>
      <c r="U226" s="277">
        <v>8.18</v>
      </c>
      <c r="V226" s="245">
        <f>2*U226-T226</f>
        <v>8.1831250000000004</v>
      </c>
      <c r="W226" s="245">
        <f>2*V226-U226</f>
        <v>8.1862500000000011</v>
      </c>
      <c r="X226" s="245">
        <f>2*W226-V226</f>
        <v>8.1893750000000018</v>
      </c>
      <c r="Y226" s="245">
        <f>AVERAGE(X226,Z226)</f>
        <v>8.2021875000000009</v>
      </c>
      <c r="Z226" s="245">
        <f>AVERAGE(U226,AE226)</f>
        <v>8.2149999999999999</v>
      </c>
      <c r="AA226" s="245">
        <f>2*Z226-Y226</f>
        <v>8.2278124999999989</v>
      </c>
      <c r="AB226" s="245">
        <f>AVERAGE(AA226,AC226)</f>
        <v>8.2333593749999991</v>
      </c>
      <c r="AC226" s="245">
        <f>AVERAGE(AA226,AE226)</f>
        <v>8.2389062499999994</v>
      </c>
      <c r="AD226" s="245">
        <f>AVERAGE(AC226,AE226)</f>
        <v>8.2444531249999997</v>
      </c>
      <c r="AE226" s="277">
        <v>8.25</v>
      </c>
      <c r="AF226" s="245">
        <f>2*AE226-AD226</f>
        <v>8.2555468750000003</v>
      </c>
      <c r="AG226" s="245">
        <f>AVERAGE(AF226,AH226)</f>
        <v>8.2579101562500004</v>
      </c>
      <c r="AH226" s="245">
        <f>AVERAGE(AF226,AJ226)</f>
        <v>8.2602734375000004</v>
      </c>
      <c r="AI226" s="245">
        <f>AVERAGE(AH226,AJ226)</f>
        <v>8.2626367187500005</v>
      </c>
      <c r="AJ226" s="245">
        <f>AVERAGE(AE226,AO226)</f>
        <v>8.2650000000000006</v>
      </c>
      <c r="AK226" s="245">
        <f>2*AJ226-AI226</f>
        <v>8.2673632812500006</v>
      </c>
      <c r="AL226" s="245">
        <f>AVERAGE(AK226,AM226)</f>
        <v>8.2705224609374994</v>
      </c>
      <c r="AM226" s="245">
        <f>AVERAGE(AK226,AO226)</f>
        <v>8.273681640625</v>
      </c>
      <c r="AN226" s="245">
        <f>AVERAGE(AM226,AO226)</f>
        <v>8.2768408203125006</v>
      </c>
      <c r="AO226" s="277">
        <v>8.2799999999999994</v>
      </c>
      <c r="AP226" s="277">
        <v>8.3000000000000007</v>
      </c>
    </row>
    <row r="227" spans="1:42" x14ac:dyDescent="0.2">
      <c r="A227" s="253">
        <v>42807</v>
      </c>
      <c r="B227" s="277">
        <v>9.3800000000000008</v>
      </c>
      <c r="C227" s="277">
        <v>8.9700000000000006</v>
      </c>
      <c r="D227" s="277">
        <f>AVERAGE(C227,E227)</f>
        <v>8.7250000000000014</v>
      </c>
      <c r="E227" s="277">
        <v>8.48</v>
      </c>
      <c r="F227" s="277">
        <f>AVERAGE(G227,E227)</f>
        <v>8.379999999999999</v>
      </c>
      <c r="G227" s="277">
        <v>8.2799999999999994</v>
      </c>
      <c r="H227" s="277">
        <f>AVERAGE(I227,G227)</f>
        <v>8.2650000000000006</v>
      </c>
      <c r="I227" s="277">
        <v>8.25</v>
      </c>
      <c r="J227" s="277">
        <f>AVERAGE(I227,K227)</f>
        <v>8.1900000000000013</v>
      </c>
      <c r="K227" s="277">
        <v>8.1300000000000008</v>
      </c>
      <c r="L227" s="245">
        <f>AVERAGE(K227,M227)</f>
        <v>8.125</v>
      </c>
      <c r="M227" s="245">
        <f>AVERAGE(K227,O227)</f>
        <v>8.120000000000001</v>
      </c>
      <c r="N227" s="245">
        <f>AVERAGE(M227,O227)</f>
        <v>8.1150000000000002</v>
      </c>
      <c r="O227" s="277">
        <v>8.11</v>
      </c>
      <c r="P227" s="245">
        <f>2*O227-N227</f>
        <v>8.1049999999999986</v>
      </c>
      <c r="Q227" s="245">
        <f>AVERAGE(P227,R227)</f>
        <v>8.1199999999999992</v>
      </c>
      <c r="R227" s="245">
        <f>AVERAGE(O227,U227)</f>
        <v>8.1349999999999998</v>
      </c>
      <c r="S227" s="245">
        <f>2*R227-Q227</f>
        <v>8.15</v>
      </c>
      <c r="T227" s="245">
        <f>AVERAGE(S227,U227)</f>
        <v>8.1550000000000011</v>
      </c>
      <c r="U227" s="277">
        <v>8.16</v>
      </c>
      <c r="V227" s="245">
        <f>2*U227-T227</f>
        <v>8.1649999999999991</v>
      </c>
      <c r="W227" s="245">
        <f>2*V227-U227</f>
        <v>8.1699999999999982</v>
      </c>
      <c r="X227" s="245">
        <f>2*W227-V227</f>
        <v>8.1749999999999972</v>
      </c>
      <c r="Y227" s="245">
        <f>AVERAGE(X227,Z227)</f>
        <v>8.1899999999999977</v>
      </c>
      <c r="Z227" s="245">
        <f>AVERAGE(U227,AE227)</f>
        <v>8.2050000000000001</v>
      </c>
      <c r="AA227" s="245">
        <f>2*Z227-Y227</f>
        <v>8.2200000000000024</v>
      </c>
      <c r="AB227" s="245">
        <f>AVERAGE(AA227,AC227)</f>
        <v>8.2275000000000027</v>
      </c>
      <c r="AC227" s="245">
        <f>AVERAGE(AA227,AE227)</f>
        <v>8.2350000000000012</v>
      </c>
      <c r="AD227" s="245">
        <f>AVERAGE(AC227,AE227)</f>
        <v>8.2424999999999997</v>
      </c>
      <c r="AE227" s="277">
        <v>8.25</v>
      </c>
      <c r="AF227" s="245">
        <f>2*AE227-AD227</f>
        <v>8.2575000000000003</v>
      </c>
      <c r="AG227" s="245">
        <f>AVERAGE(AF227,AH227)</f>
        <v>8.2618749999999999</v>
      </c>
      <c r="AH227" s="245">
        <f>AVERAGE(AF227,AJ227)</f>
        <v>8.2662499999999994</v>
      </c>
      <c r="AI227" s="245">
        <f>AVERAGE(AH227,AJ227)</f>
        <v>8.270624999999999</v>
      </c>
      <c r="AJ227" s="245">
        <f>AVERAGE(AE227,AO227)</f>
        <v>8.2750000000000004</v>
      </c>
      <c r="AK227" s="245">
        <f>2*AJ227-AI227</f>
        <v>8.2793750000000017</v>
      </c>
      <c r="AL227" s="245">
        <f>AVERAGE(AK227,AM227)</f>
        <v>8.2845312500000006</v>
      </c>
      <c r="AM227" s="245">
        <f>AVERAGE(AK227,AO227)</f>
        <v>8.2896875000000012</v>
      </c>
      <c r="AN227" s="245">
        <f>AVERAGE(AM227,AO227)</f>
        <v>8.2948437500000018</v>
      </c>
      <c r="AO227" s="277">
        <v>8.3000000000000007</v>
      </c>
      <c r="AP227" s="277">
        <v>8.35</v>
      </c>
    </row>
    <row r="228" spans="1:42" x14ac:dyDescent="0.2">
      <c r="A228" s="253">
        <v>42804</v>
      </c>
      <c r="B228" s="277">
        <v>9.42</v>
      </c>
      <c r="C228" s="277">
        <v>9.0299999999999994</v>
      </c>
      <c r="D228" s="277">
        <f>AVERAGE(C228,E228)</f>
        <v>8.7899999999999991</v>
      </c>
      <c r="E228" s="277">
        <v>8.5500000000000007</v>
      </c>
      <c r="F228" s="277">
        <f>AVERAGE(G228,E228)</f>
        <v>8.43</v>
      </c>
      <c r="G228" s="277">
        <v>8.31</v>
      </c>
      <c r="H228" s="277">
        <f>AVERAGE(I228,G228)</f>
        <v>8.3049999999999997</v>
      </c>
      <c r="I228" s="277">
        <v>8.3000000000000007</v>
      </c>
      <c r="J228" s="277">
        <f>AVERAGE(I228,K228)</f>
        <v>8.2149999999999999</v>
      </c>
      <c r="K228" s="277">
        <v>8.1300000000000008</v>
      </c>
      <c r="L228" s="245">
        <f>AVERAGE(K228,M228)</f>
        <v>8.1275000000000013</v>
      </c>
      <c r="M228" s="245">
        <f>AVERAGE(K228,O228)</f>
        <v>8.125</v>
      </c>
      <c r="N228" s="245">
        <f>AVERAGE(M228,O228)</f>
        <v>8.1224999999999987</v>
      </c>
      <c r="O228" s="277">
        <v>8.1199999999999992</v>
      </c>
      <c r="P228" s="245">
        <f>2*O228-N228</f>
        <v>8.1174999999999997</v>
      </c>
      <c r="Q228" s="245">
        <f>AVERAGE(P228,R228)</f>
        <v>8.1337499999999991</v>
      </c>
      <c r="R228" s="245">
        <f>AVERAGE(O228,U228)</f>
        <v>8.1499999999999986</v>
      </c>
      <c r="S228" s="245">
        <f>2*R228-Q228</f>
        <v>8.166249999999998</v>
      </c>
      <c r="T228" s="245">
        <f>AVERAGE(S228,U228)</f>
        <v>8.1731249999999989</v>
      </c>
      <c r="U228" s="277">
        <v>8.18</v>
      </c>
      <c r="V228" s="245">
        <f>2*U228-T228</f>
        <v>8.1868750000000006</v>
      </c>
      <c r="W228" s="245">
        <f>2*V228-U228</f>
        <v>8.1937500000000014</v>
      </c>
      <c r="X228" s="245">
        <f>2*W228-V228</f>
        <v>8.2006250000000023</v>
      </c>
      <c r="Y228" s="245">
        <f>AVERAGE(X228,Z228)</f>
        <v>8.2203125000000021</v>
      </c>
      <c r="Z228" s="245">
        <f>AVERAGE(U228,AE228)</f>
        <v>8.24</v>
      </c>
      <c r="AA228" s="245">
        <f>2*Z228-Y228</f>
        <v>8.2596874999999983</v>
      </c>
      <c r="AB228" s="245">
        <f>AVERAGE(AA228,AC228)</f>
        <v>8.269765624999998</v>
      </c>
      <c r="AC228" s="245">
        <f>AVERAGE(AA228,AE228)</f>
        <v>8.2798437499999995</v>
      </c>
      <c r="AD228" s="245">
        <f>AVERAGE(AC228,AE228)</f>
        <v>8.289921875000001</v>
      </c>
      <c r="AE228" s="277">
        <v>8.3000000000000007</v>
      </c>
      <c r="AF228" s="245">
        <f>2*AE228-AD228</f>
        <v>8.3100781250000004</v>
      </c>
      <c r="AG228" s="245">
        <f>AVERAGE(AF228,AH228)</f>
        <v>8.3150585937500008</v>
      </c>
      <c r="AH228" s="245">
        <f>AVERAGE(AF228,AJ228)</f>
        <v>8.3200390625000011</v>
      </c>
      <c r="AI228" s="245">
        <f>AVERAGE(AH228,AJ228)</f>
        <v>8.3250195312499997</v>
      </c>
      <c r="AJ228" s="245">
        <f>AVERAGE(AE228,AO228)</f>
        <v>8.33</v>
      </c>
      <c r="AK228" s="245">
        <f>2*AJ228-AI228</f>
        <v>8.3349804687500004</v>
      </c>
      <c r="AL228" s="245">
        <f>AVERAGE(AK228,AM228)</f>
        <v>8.3412353515624993</v>
      </c>
      <c r="AM228" s="245">
        <f>AVERAGE(AK228,AO228)</f>
        <v>8.3474902343749999</v>
      </c>
      <c r="AN228" s="245">
        <f>AVERAGE(AM228,AO228)</f>
        <v>8.3537451171875006</v>
      </c>
      <c r="AO228" s="277">
        <v>8.36</v>
      </c>
      <c r="AP228" s="277">
        <v>8.4</v>
      </c>
    </row>
    <row r="229" spans="1:42" x14ac:dyDescent="0.2">
      <c r="A229" s="253">
        <v>42803</v>
      </c>
      <c r="B229" s="277">
        <v>9.44</v>
      </c>
      <c r="C229" s="277">
        <v>9.06</v>
      </c>
      <c r="D229" s="277">
        <f>AVERAGE(C229,E229)</f>
        <v>8.82</v>
      </c>
      <c r="E229" s="277">
        <v>8.58</v>
      </c>
      <c r="F229" s="277">
        <f>AVERAGE(G229,E229)</f>
        <v>8.4649999999999999</v>
      </c>
      <c r="G229" s="277">
        <v>8.35</v>
      </c>
      <c r="H229" s="277">
        <f>AVERAGE(I229,G229)</f>
        <v>8.34</v>
      </c>
      <c r="I229" s="277">
        <v>8.33</v>
      </c>
      <c r="J229" s="277">
        <f>AVERAGE(I229,K229)</f>
        <v>8.2650000000000006</v>
      </c>
      <c r="K229" s="277">
        <v>8.1999999999999993</v>
      </c>
      <c r="L229" s="245">
        <f>AVERAGE(K229,M229)</f>
        <v>8.1974999999999998</v>
      </c>
      <c r="M229" s="245">
        <f>AVERAGE(K229,O229)</f>
        <v>8.1950000000000003</v>
      </c>
      <c r="N229" s="245">
        <f>AVERAGE(M229,O229)</f>
        <v>8.192499999999999</v>
      </c>
      <c r="O229" s="277">
        <v>8.19</v>
      </c>
      <c r="P229" s="245">
        <f>2*O229-N229</f>
        <v>8.1875</v>
      </c>
      <c r="Q229" s="245">
        <f>AVERAGE(P229,R229)</f>
        <v>8.2012499999999999</v>
      </c>
      <c r="R229" s="245">
        <f>AVERAGE(O229,U229)</f>
        <v>8.2149999999999999</v>
      </c>
      <c r="S229" s="245">
        <f>2*R229-Q229</f>
        <v>8.2287499999999998</v>
      </c>
      <c r="T229" s="245">
        <f>AVERAGE(S229,U229)</f>
        <v>8.234375</v>
      </c>
      <c r="U229" s="277">
        <v>8.24</v>
      </c>
      <c r="V229" s="245">
        <f>2*U229-T229</f>
        <v>8.2456250000000004</v>
      </c>
      <c r="W229" s="245">
        <f>2*V229-U229</f>
        <v>8.2512500000000006</v>
      </c>
      <c r="X229" s="245">
        <f>2*W229-V229</f>
        <v>8.2568750000000009</v>
      </c>
      <c r="Y229" s="245">
        <f>AVERAGE(X229,Z229)</f>
        <v>8.2709375000000005</v>
      </c>
      <c r="Z229" s="245">
        <f>AVERAGE(U229,AE229)</f>
        <v>8.2850000000000001</v>
      </c>
      <c r="AA229" s="245">
        <f>2*Z229-Y229</f>
        <v>8.2990624999999998</v>
      </c>
      <c r="AB229" s="245">
        <f>AVERAGE(AA229,AC229)</f>
        <v>8.3067968749999999</v>
      </c>
      <c r="AC229" s="245">
        <f>AVERAGE(AA229,AE229)</f>
        <v>8.3145312499999999</v>
      </c>
      <c r="AD229" s="245">
        <f>AVERAGE(AC229,AE229)</f>
        <v>8.322265625</v>
      </c>
      <c r="AE229" s="277">
        <v>8.33</v>
      </c>
      <c r="AF229" s="245">
        <f>2*AE229-AD229</f>
        <v>8.3377343750000001</v>
      </c>
      <c r="AG229" s="245">
        <f>AVERAGE(AF229,AH229)</f>
        <v>8.3420507812500002</v>
      </c>
      <c r="AH229" s="245">
        <f>AVERAGE(AF229,AJ229)</f>
        <v>8.3463671875000003</v>
      </c>
      <c r="AI229" s="245">
        <f>AVERAGE(AH229,AJ229)</f>
        <v>8.3506835937500004</v>
      </c>
      <c r="AJ229" s="245">
        <f>AVERAGE(AE229,AO229)</f>
        <v>8.3550000000000004</v>
      </c>
      <c r="AK229" s="245">
        <f>2*AJ229-AI229</f>
        <v>8.3593164062500005</v>
      </c>
      <c r="AL229" s="245">
        <f>AVERAGE(AK229,AM229)</f>
        <v>8.3644873046875006</v>
      </c>
      <c r="AM229" s="245">
        <f>AVERAGE(AK229,AO229)</f>
        <v>8.3696582031250006</v>
      </c>
      <c r="AN229" s="245">
        <f>AVERAGE(AM229,AO229)</f>
        <v>8.3748291015625007</v>
      </c>
      <c r="AO229" s="277">
        <v>8.3800000000000008</v>
      </c>
      <c r="AP229" s="277">
        <v>8.4</v>
      </c>
    </row>
    <row r="230" spans="1:42" x14ac:dyDescent="0.2">
      <c r="A230" s="253">
        <v>42801</v>
      </c>
      <c r="B230" s="277">
        <v>9.34</v>
      </c>
      <c r="C230" s="277">
        <v>8.93</v>
      </c>
      <c r="D230" s="277">
        <f>AVERAGE(C230,E230)</f>
        <v>8.74</v>
      </c>
      <c r="E230" s="277">
        <v>8.5500000000000007</v>
      </c>
      <c r="F230" s="277">
        <f>AVERAGE(G230,E230)</f>
        <v>8.4700000000000006</v>
      </c>
      <c r="G230" s="277">
        <v>8.39</v>
      </c>
      <c r="H230" s="277">
        <f>AVERAGE(I230,G230)</f>
        <v>8.3249999999999993</v>
      </c>
      <c r="I230" s="277">
        <v>8.26</v>
      </c>
      <c r="J230" s="277">
        <f>AVERAGE(I230,K230)</f>
        <v>8.26</v>
      </c>
      <c r="K230" s="277">
        <v>8.26</v>
      </c>
      <c r="L230" s="245">
        <f>AVERAGE(K230,M230)</f>
        <v>8.25</v>
      </c>
      <c r="M230" s="245">
        <f>AVERAGE(K230,O230)</f>
        <v>8.24</v>
      </c>
      <c r="N230" s="245">
        <f>AVERAGE(M230,O230)</f>
        <v>8.23</v>
      </c>
      <c r="O230" s="277">
        <v>8.2200000000000006</v>
      </c>
      <c r="P230" s="245">
        <f>2*O230-N230</f>
        <v>8.2100000000000009</v>
      </c>
      <c r="Q230" s="245">
        <f>AVERAGE(P230,R230)</f>
        <v>8.2175000000000011</v>
      </c>
      <c r="R230" s="245">
        <f>AVERAGE(O230,U230)</f>
        <v>8.2250000000000014</v>
      </c>
      <c r="S230" s="245">
        <f>2*R230-Q230</f>
        <v>8.2325000000000017</v>
      </c>
      <c r="T230" s="245">
        <f>AVERAGE(S230,U230)</f>
        <v>8.2312500000000011</v>
      </c>
      <c r="U230" s="277">
        <v>8.23</v>
      </c>
      <c r="V230" s="245">
        <f>2*U230-T230</f>
        <v>8.2287499999999998</v>
      </c>
      <c r="W230" s="245">
        <f>2*V230-U230</f>
        <v>8.2274999999999991</v>
      </c>
      <c r="X230" s="245">
        <f>2*W230-V230</f>
        <v>8.2262499999999985</v>
      </c>
      <c r="Y230" s="245">
        <f>AVERAGE(X230,Z230)</f>
        <v>8.2356249999999989</v>
      </c>
      <c r="Z230" s="245">
        <f>AVERAGE(U230,AE230)</f>
        <v>8.245000000000001</v>
      </c>
      <c r="AA230" s="245">
        <f>2*Z230-Y230</f>
        <v>8.2543750000000031</v>
      </c>
      <c r="AB230" s="245">
        <f>AVERAGE(AA230,AC230)</f>
        <v>8.2557812500000018</v>
      </c>
      <c r="AC230" s="245">
        <f>AVERAGE(AA230,AE230)</f>
        <v>8.2571875000000006</v>
      </c>
      <c r="AD230" s="245">
        <f>AVERAGE(AC230,AE230)</f>
        <v>8.2585937499999993</v>
      </c>
      <c r="AE230" s="277">
        <v>8.26</v>
      </c>
      <c r="AF230" s="245">
        <f>2*AE230-AD230</f>
        <v>8.2614062500000003</v>
      </c>
      <c r="AG230" s="245">
        <f>AVERAGE(AF230,AH230)</f>
        <v>8.2610546874999997</v>
      </c>
      <c r="AH230" s="245">
        <f>AVERAGE(AF230,AJ230)</f>
        <v>8.2607031249999991</v>
      </c>
      <c r="AI230" s="245">
        <f>AVERAGE(AH230,AJ230)</f>
        <v>8.2603515624999986</v>
      </c>
      <c r="AJ230" s="245">
        <f>AVERAGE(AE230,AO230)</f>
        <v>8.26</v>
      </c>
      <c r="AK230" s="245">
        <f>2*AJ230-AI230</f>
        <v>8.259648437500001</v>
      </c>
      <c r="AL230" s="245">
        <f>AVERAGE(AK230,AM230)</f>
        <v>8.2597363281250011</v>
      </c>
      <c r="AM230" s="245">
        <f>AVERAGE(AK230,AO230)</f>
        <v>8.2598242187500013</v>
      </c>
      <c r="AN230" s="245">
        <f>AVERAGE(AM230,AO230)</f>
        <v>8.2599121093750014</v>
      </c>
      <c r="AO230" s="277">
        <v>8.26</v>
      </c>
      <c r="AP230" s="277">
        <v>8.23</v>
      </c>
    </row>
    <row r="231" spans="1:42" x14ac:dyDescent="0.2">
      <c r="A231" s="253">
        <v>42800</v>
      </c>
      <c r="B231" s="277">
        <v>9.36</v>
      </c>
      <c r="C231" s="277">
        <v>8.9600000000000009</v>
      </c>
      <c r="D231" s="277">
        <f>AVERAGE(C231,E231)</f>
        <v>8.7800000000000011</v>
      </c>
      <c r="E231" s="277">
        <v>8.6</v>
      </c>
      <c r="F231" s="277">
        <f>AVERAGE(G231,E231)</f>
        <v>8.52</v>
      </c>
      <c r="G231" s="277">
        <v>8.44</v>
      </c>
      <c r="H231" s="277">
        <f>AVERAGE(I231,G231)</f>
        <v>8.3649999999999984</v>
      </c>
      <c r="I231" s="277">
        <v>8.2899999999999991</v>
      </c>
      <c r="J231" s="277">
        <f>AVERAGE(I231,K231)</f>
        <v>8.3000000000000007</v>
      </c>
      <c r="K231" s="277">
        <v>8.31</v>
      </c>
      <c r="L231" s="245">
        <f>AVERAGE(K231,M231)</f>
        <v>8.3025000000000002</v>
      </c>
      <c r="M231" s="245">
        <f>AVERAGE(K231,O231)</f>
        <v>8.2949999999999999</v>
      </c>
      <c r="N231" s="245">
        <f>AVERAGE(M231,O231)</f>
        <v>8.2874999999999996</v>
      </c>
      <c r="O231" s="277">
        <v>8.2799999999999994</v>
      </c>
      <c r="P231" s="245">
        <f>2*O231-N231</f>
        <v>8.2724999999999991</v>
      </c>
      <c r="Q231" s="245">
        <f>AVERAGE(P231,R231)</f>
        <v>8.2737499999999997</v>
      </c>
      <c r="R231" s="245">
        <f>AVERAGE(O231,U231)</f>
        <v>8.2749999999999986</v>
      </c>
      <c r="S231" s="245">
        <f>2*R231-Q231</f>
        <v>8.2762499999999974</v>
      </c>
      <c r="T231" s="245">
        <f>AVERAGE(S231,U231)</f>
        <v>8.2731249999999985</v>
      </c>
      <c r="U231" s="277">
        <v>8.27</v>
      </c>
      <c r="V231" s="245">
        <f>2*U231-T231</f>
        <v>8.2668750000000006</v>
      </c>
      <c r="W231" s="245">
        <f>2*V231-U231</f>
        <v>8.2637500000000017</v>
      </c>
      <c r="X231" s="245">
        <f>2*W231-V231</f>
        <v>8.2606250000000028</v>
      </c>
      <c r="Y231" s="245">
        <f>AVERAGE(X231,Z231)</f>
        <v>8.2703125000000011</v>
      </c>
      <c r="Z231" s="245">
        <f>AVERAGE(U231,AE231)</f>
        <v>8.2799999999999994</v>
      </c>
      <c r="AA231" s="245">
        <f>2*Z231-Y231</f>
        <v>8.2896874999999977</v>
      </c>
      <c r="AB231" s="245">
        <f>AVERAGE(AA231,AC231)</f>
        <v>8.2897656249999976</v>
      </c>
      <c r="AC231" s="245">
        <f>AVERAGE(AA231,AE231)</f>
        <v>8.2898437499999993</v>
      </c>
      <c r="AD231" s="245">
        <f>AVERAGE(AC231,AE231)</f>
        <v>8.2899218749999992</v>
      </c>
      <c r="AE231" s="277">
        <v>8.2899999999999991</v>
      </c>
      <c r="AF231" s="245">
        <f>2*AE231-AD231</f>
        <v>8.2900781249999991</v>
      </c>
      <c r="AG231" s="245">
        <f>AVERAGE(AF231,AH231)</f>
        <v>8.2913085937499993</v>
      </c>
      <c r="AH231" s="245">
        <f>AVERAGE(AF231,AJ231)</f>
        <v>8.2925390624999995</v>
      </c>
      <c r="AI231" s="245">
        <f>AVERAGE(AH231,AJ231)</f>
        <v>8.2937695312499997</v>
      </c>
      <c r="AJ231" s="245">
        <f>AVERAGE(AE231,AO231)</f>
        <v>8.2949999999999999</v>
      </c>
      <c r="AK231" s="245">
        <f>2*AJ231-AI231</f>
        <v>8.2962304687500001</v>
      </c>
      <c r="AL231" s="245">
        <f>AVERAGE(AK231,AM231)</f>
        <v>8.2971728515625003</v>
      </c>
      <c r="AM231" s="245">
        <f>AVERAGE(AK231,AO231)</f>
        <v>8.2981152343750004</v>
      </c>
      <c r="AN231" s="245">
        <f>AVERAGE(AM231,AO231)</f>
        <v>8.2990576171875006</v>
      </c>
      <c r="AO231" s="277">
        <v>8.3000000000000007</v>
      </c>
      <c r="AP231" s="277">
        <v>8.2799999999999994</v>
      </c>
    </row>
    <row r="232" spans="1:42" x14ac:dyDescent="0.2">
      <c r="A232" s="253">
        <v>42797</v>
      </c>
      <c r="B232" s="277">
        <v>9.43</v>
      </c>
      <c r="C232" s="277">
        <v>9.08</v>
      </c>
      <c r="D232" s="277">
        <f>AVERAGE(C232,E232)</f>
        <v>8.8650000000000002</v>
      </c>
      <c r="E232" s="277">
        <v>8.65</v>
      </c>
      <c r="F232" s="277">
        <f>AVERAGE(G232,E232)</f>
        <v>8.5399999999999991</v>
      </c>
      <c r="G232" s="277">
        <v>8.43</v>
      </c>
      <c r="H232" s="277">
        <f>AVERAGE(I232,G232)</f>
        <v>8.41</v>
      </c>
      <c r="I232" s="277">
        <v>8.39</v>
      </c>
      <c r="J232" s="277">
        <f>AVERAGE(I232,K232)</f>
        <v>8.3249999999999993</v>
      </c>
      <c r="K232" s="277">
        <v>8.26</v>
      </c>
      <c r="L232" s="245">
        <f>AVERAGE(K232,M232)</f>
        <v>8.2525000000000013</v>
      </c>
      <c r="M232" s="245">
        <f>AVERAGE(K232,O232)</f>
        <v>8.245000000000001</v>
      </c>
      <c r="N232" s="245">
        <f>AVERAGE(M232,O232)</f>
        <v>8.2375000000000007</v>
      </c>
      <c r="O232" s="277">
        <v>8.23</v>
      </c>
      <c r="P232" s="245">
        <f>2*O232-N232</f>
        <v>8.2225000000000001</v>
      </c>
      <c r="Q232" s="245">
        <f>AVERAGE(P232,R232)</f>
        <v>8.2387499999999996</v>
      </c>
      <c r="R232" s="245">
        <f>AVERAGE(O232,U232)</f>
        <v>8.254999999999999</v>
      </c>
      <c r="S232" s="245">
        <f>2*R232-Q232</f>
        <v>8.2712499999999984</v>
      </c>
      <c r="T232" s="245">
        <f>AVERAGE(S232,U232)</f>
        <v>8.275624999999998</v>
      </c>
      <c r="U232" s="277">
        <v>8.2799999999999994</v>
      </c>
      <c r="V232" s="245">
        <f>2*U232-T232</f>
        <v>8.2843750000000007</v>
      </c>
      <c r="W232" s="245">
        <f>2*V232-U232</f>
        <v>8.2887500000000021</v>
      </c>
      <c r="X232" s="245">
        <f>2*W232-V232</f>
        <v>8.2931250000000034</v>
      </c>
      <c r="Y232" s="245">
        <f>AVERAGE(X232,Z232)</f>
        <v>8.3140625000000021</v>
      </c>
      <c r="Z232" s="245">
        <f>AVERAGE(U232,AE232)</f>
        <v>8.3350000000000009</v>
      </c>
      <c r="AA232" s="245">
        <f>2*Z232-Y232</f>
        <v>8.3559374999999996</v>
      </c>
      <c r="AB232" s="245">
        <f>AVERAGE(AA232,AC232)</f>
        <v>8.3644531250000007</v>
      </c>
      <c r="AC232" s="245">
        <f>AVERAGE(AA232,AE232)</f>
        <v>8.3729687500000001</v>
      </c>
      <c r="AD232" s="245">
        <f>AVERAGE(AC232,AE232)</f>
        <v>8.3814843749999994</v>
      </c>
      <c r="AE232" s="277">
        <v>8.39</v>
      </c>
      <c r="AF232" s="245">
        <f>2*AE232-AD232</f>
        <v>8.3985156250000017</v>
      </c>
      <c r="AG232" s="245">
        <f>AVERAGE(AF232,AH232)</f>
        <v>8.4051367187500006</v>
      </c>
      <c r="AH232" s="245">
        <f>AVERAGE(AF232,AJ232)</f>
        <v>8.4117578125000012</v>
      </c>
      <c r="AI232" s="245">
        <f>AVERAGE(AH232,AJ232)</f>
        <v>8.4183789062500018</v>
      </c>
      <c r="AJ232" s="245">
        <f>AVERAGE(AE232,AO232)</f>
        <v>8.4250000000000007</v>
      </c>
      <c r="AK232" s="245">
        <f>2*AJ232-AI232</f>
        <v>8.4316210937499996</v>
      </c>
      <c r="AL232" s="245">
        <f>AVERAGE(AK232,AM232)</f>
        <v>8.438715820312499</v>
      </c>
      <c r="AM232" s="245">
        <f>AVERAGE(AK232,AO232)</f>
        <v>8.4458105468750002</v>
      </c>
      <c r="AN232" s="245">
        <f>AVERAGE(AM232,AO232)</f>
        <v>8.4529052734375014</v>
      </c>
      <c r="AO232" s="277">
        <v>8.4600000000000009</v>
      </c>
      <c r="AP232" s="277">
        <v>8.49</v>
      </c>
    </row>
    <row r="233" spans="1:42" x14ac:dyDescent="0.2">
      <c r="A233" s="253">
        <v>42796</v>
      </c>
      <c r="B233" s="277">
        <v>9.4499999999999993</v>
      </c>
      <c r="C233" s="277">
        <v>9.1</v>
      </c>
      <c r="D233" s="277">
        <f>AVERAGE(C233,E233)</f>
        <v>8.89</v>
      </c>
      <c r="E233" s="277">
        <v>8.68</v>
      </c>
      <c r="F233" s="277">
        <f>AVERAGE(G233,E233)</f>
        <v>8.58</v>
      </c>
      <c r="G233" s="277">
        <v>8.48</v>
      </c>
      <c r="H233" s="277">
        <f>AVERAGE(I233,G233)</f>
        <v>8.4250000000000007</v>
      </c>
      <c r="I233" s="277">
        <v>8.3699999999999992</v>
      </c>
      <c r="J233" s="277">
        <f>AVERAGE(I233,K233)</f>
        <v>8.35</v>
      </c>
      <c r="K233" s="277">
        <v>8.33</v>
      </c>
      <c r="L233" s="245">
        <f>AVERAGE(K233,M233)</f>
        <v>8.32</v>
      </c>
      <c r="M233" s="245">
        <f>AVERAGE(K233,O233)</f>
        <v>8.3099999999999987</v>
      </c>
      <c r="N233" s="245">
        <f>AVERAGE(M233,O233)</f>
        <v>8.2999999999999989</v>
      </c>
      <c r="O233" s="277">
        <v>8.2899999999999991</v>
      </c>
      <c r="P233" s="245">
        <f>2*O233-N233</f>
        <v>8.2799999999999994</v>
      </c>
      <c r="Q233" s="245">
        <f>AVERAGE(P233,R233)</f>
        <v>8.2899999999999991</v>
      </c>
      <c r="R233" s="245">
        <f>AVERAGE(O233,U233)</f>
        <v>8.3000000000000007</v>
      </c>
      <c r="S233" s="245">
        <f>2*R233-Q233</f>
        <v>8.3100000000000023</v>
      </c>
      <c r="T233" s="245">
        <f>AVERAGE(S233,U233)</f>
        <v>8.3100000000000023</v>
      </c>
      <c r="U233" s="277">
        <v>8.31</v>
      </c>
      <c r="V233" s="245">
        <f>2*U233-T233</f>
        <v>8.3099999999999987</v>
      </c>
      <c r="W233" s="245">
        <f>2*V233-U233</f>
        <v>8.3099999999999969</v>
      </c>
      <c r="X233" s="245">
        <f>2*W233-V233</f>
        <v>8.3099999999999952</v>
      </c>
      <c r="Y233" s="245">
        <f>AVERAGE(X233,Z233)</f>
        <v>8.3249999999999975</v>
      </c>
      <c r="Z233" s="245">
        <f>AVERAGE(U233,AE233)</f>
        <v>8.34</v>
      </c>
      <c r="AA233" s="245">
        <f>2*Z233-Y233</f>
        <v>8.3550000000000022</v>
      </c>
      <c r="AB233" s="245">
        <f>AVERAGE(AA233,AC233)</f>
        <v>8.3587500000000006</v>
      </c>
      <c r="AC233" s="245">
        <f>AVERAGE(AA233,AE233)</f>
        <v>8.3625000000000007</v>
      </c>
      <c r="AD233" s="245">
        <f>AVERAGE(AC233,AE233)</f>
        <v>8.3662500000000009</v>
      </c>
      <c r="AE233" s="277">
        <v>8.3699999999999992</v>
      </c>
      <c r="AF233" s="245">
        <f>2*AE233-AD233</f>
        <v>8.3737499999999976</v>
      </c>
      <c r="AG233" s="245">
        <f>AVERAGE(AF233,AH233)</f>
        <v>8.3765624999999986</v>
      </c>
      <c r="AH233" s="245">
        <f>AVERAGE(AF233,AJ233)</f>
        <v>8.3793749999999996</v>
      </c>
      <c r="AI233" s="245">
        <f>AVERAGE(AH233,AJ233)</f>
        <v>8.3821875000000006</v>
      </c>
      <c r="AJ233" s="245">
        <f>AVERAGE(AE233,AO233)</f>
        <v>8.3849999999999998</v>
      </c>
      <c r="AK233" s="245">
        <f>2*AJ233-AI233</f>
        <v>8.387812499999999</v>
      </c>
      <c r="AL233" s="245">
        <f>AVERAGE(AK233,AM233)</f>
        <v>8.3908593749999998</v>
      </c>
      <c r="AM233" s="245">
        <f>AVERAGE(AK233,AO233)</f>
        <v>8.3939062500000006</v>
      </c>
      <c r="AN233" s="245">
        <f>AVERAGE(AM233,AO233)</f>
        <v>8.3969531249999996</v>
      </c>
      <c r="AO233" s="277">
        <v>8.4</v>
      </c>
      <c r="AP233" s="277">
        <v>8.41</v>
      </c>
    </row>
    <row r="234" spans="1:42" x14ac:dyDescent="0.2">
      <c r="A234" s="253">
        <v>42795</v>
      </c>
      <c r="B234" s="277">
        <v>9.51</v>
      </c>
      <c r="C234" s="277">
        <v>9.0500000000000007</v>
      </c>
      <c r="D234" s="277">
        <f>AVERAGE(C234,E234)</f>
        <v>8.82</v>
      </c>
      <c r="E234" s="277">
        <v>8.59</v>
      </c>
      <c r="F234" s="277">
        <f>AVERAGE(G234,E234)</f>
        <v>8.504999999999999</v>
      </c>
      <c r="G234" s="277">
        <v>8.42</v>
      </c>
      <c r="H234" s="277">
        <f>AVERAGE(I234,G234)</f>
        <v>8.39</v>
      </c>
      <c r="I234" s="277">
        <v>8.36</v>
      </c>
      <c r="J234" s="277">
        <f>AVERAGE(I234,K234)</f>
        <v>8.34</v>
      </c>
      <c r="K234" s="277">
        <v>8.32</v>
      </c>
      <c r="L234" s="245">
        <f>AVERAGE(K234,M234)</f>
        <v>8.3150000000000013</v>
      </c>
      <c r="M234" s="245">
        <f>AVERAGE(K234,O234)</f>
        <v>8.31</v>
      </c>
      <c r="N234" s="245">
        <f>AVERAGE(M234,O234)</f>
        <v>8.3049999999999997</v>
      </c>
      <c r="O234" s="277">
        <v>8.3000000000000007</v>
      </c>
      <c r="P234" s="245">
        <f>2*O234-N234</f>
        <v>8.2950000000000017</v>
      </c>
      <c r="Q234" s="245">
        <f>AVERAGE(P234,R234)</f>
        <v>8.3000000000000007</v>
      </c>
      <c r="R234" s="245">
        <f>AVERAGE(O234,U234)</f>
        <v>8.3049999999999997</v>
      </c>
      <c r="S234" s="245">
        <f>2*R234-Q234</f>
        <v>8.3099999999999987</v>
      </c>
      <c r="T234" s="245">
        <f>AVERAGE(S234,U234)</f>
        <v>8.3099999999999987</v>
      </c>
      <c r="U234" s="277">
        <v>8.31</v>
      </c>
      <c r="V234" s="245">
        <f>2*U234-T234</f>
        <v>8.3100000000000023</v>
      </c>
      <c r="W234" s="245">
        <f>2*V234-U234</f>
        <v>8.3100000000000041</v>
      </c>
      <c r="X234" s="245">
        <f>2*W234-V234</f>
        <v>8.3100000000000058</v>
      </c>
      <c r="Y234" s="245">
        <f>AVERAGE(X234,Z234)</f>
        <v>8.3225000000000033</v>
      </c>
      <c r="Z234" s="245">
        <f>AVERAGE(U234,AE234)</f>
        <v>8.3350000000000009</v>
      </c>
      <c r="AA234" s="245">
        <f>2*Z234-Y234</f>
        <v>8.3474999999999984</v>
      </c>
      <c r="AB234" s="245">
        <f>AVERAGE(AA234,AC234)</f>
        <v>8.3506249999999973</v>
      </c>
      <c r="AC234" s="245">
        <f>AVERAGE(AA234,AE234)</f>
        <v>8.353749999999998</v>
      </c>
      <c r="AD234" s="245">
        <f>AVERAGE(AC234,AE234)</f>
        <v>8.3568749999999987</v>
      </c>
      <c r="AE234" s="277">
        <v>8.36</v>
      </c>
      <c r="AF234" s="245">
        <f>2*AE234-AD234</f>
        <v>8.3631250000000001</v>
      </c>
      <c r="AG234" s="245">
        <f>AVERAGE(AF234,AH234)</f>
        <v>8.3673437499999999</v>
      </c>
      <c r="AH234" s="245">
        <f>AVERAGE(AF234,AJ234)</f>
        <v>8.3715624999999996</v>
      </c>
      <c r="AI234" s="245">
        <f>AVERAGE(AH234,AJ234)</f>
        <v>8.3757812499999993</v>
      </c>
      <c r="AJ234" s="245">
        <f>AVERAGE(AE234,AO234)</f>
        <v>8.379999999999999</v>
      </c>
      <c r="AK234" s="245">
        <f>2*AJ234-AI234</f>
        <v>8.3842187499999987</v>
      </c>
      <c r="AL234" s="245">
        <f>AVERAGE(AK234,AM234)</f>
        <v>8.3881640624999996</v>
      </c>
      <c r="AM234" s="245">
        <f>AVERAGE(AK234,AO234)</f>
        <v>8.3921093750000004</v>
      </c>
      <c r="AN234" s="245">
        <f>AVERAGE(AM234,AO234)</f>
        <v>8.3960546875000013</v>
      </c>
      <c r="AO234" s="277">
        <v>8.4</v>
      </c>
      <c r="AP234" s="277">
        <v>8.41</v>
      </c>
    </row>
    <row r="235" spans="1:42" x14ac:dyDescent="0.2">
      <c r="A235" s="253">
        <v>42794</v>
      </c>
      <c r="B235" s="277">
        <v>9.51</v>
      </c>
      <c r="C235" s="277">
        <v>9.08</v>
      </c>
      <c r="D235" s="277">
        <f>AVERAGE(C235,E235)</f>
        <v>8.85</v>
      </c>
      <c r="E235" s="277">
        <v>8.6199999999999992</v>
      </c>
      <c r="F235" s="277">
        <f>AVERAGE(G235,E235)</f>
        <v>8.5249999999999986</v>
      </c>
      <c r="G235" s="277">
        <v>8.43</v>
      </c>
      <c r="H235" s="277">
        <f>AVERAGE(I235,G235)</f>
        <v>8.42</v>
      </c>
      <c r="I235" s="277">
        <v>8.41</v>
      </c>
      <c r="J235" s="277">
        <f>AVERAGE(I235,K235)</f>
        <v>8.3650000000000002</v>
      </c>
      <c r="K235" s="277">
        <v>8.32</v>
      </c>
      <c r="L235" s="245">
        <f>AVERAGE(K235,M235)</f>
        <v>8.3175000000000008</v>
      </c>
      <c r="M235" s="245">
        <f>AVERAGE(K235,O235)</f>
        <v>8.3150000000000013</v>
      </c>
      <c r="N235" s="245">
        <f>AVERAGE(M235,O235)</f>
        <v>8.3125</v>
      </c>
      <c r="O235" s="277">
        <v>8.31</v>
      </c>
      <c r="P235" s="245">
        <f>2*O235-N235</f>
        <v>8.307500000000001</v>
      </c>
      <c r="Q235" s="245">
        <f>AVERAGE(P235,R235)</f>
        <v>8.3162500000000001</v>
      </c>
      <c r="R235" s="245">
        <f>AVERAGE(O235,U235)</f>
        <v>8.3249999999999993</v>
      </c>
      <c r="S235" s="245">
        <f>2*R235-Q235</f>
        <v>8.3337499999999984</v>
      </c>
      <c r="T235" s="245">
        <f>AVERAGE(S235,U235)</f>
        <v>8.3368749999999991</v>
      </c>
      <c r="U235" s="277">
        <v>8.34</v>
      </c>
      <c r="V235" s="245">
        <f>2*U235-T235</f>
        <v>8.3431250000000006</v>
      </c>
      <c r="W235" s="245">
        <f>2*V235-U235</f>
        <v>8.3462500000000013</v>
      </c>
      <c r="X235" s="245">
        <f>2*W235-V235</f>
        <v>8.349375000000002</v>
      </c>
      <c r="Y235" s="245">
        <f>AVERAGE(X235,Z235)</f>
        <v>8.362187500000001</v>
      </c>
      <c r="Z235" s="245">
        <f>AVERAGE(U235,AE235)</f>
        <v>8.375</v>
      </c>
      <c r="AA235" s="245">
        <f>2*Z235-Y235</f>
        <v>8.387812499999999</v>
      </c>
      <c r="AB235" s="245">
        <f>AVERAGE(AA235,AC235)</f>
        <v>8.3933593749999993</v>
      </c>
      <c r="AC235" s="245">
        <f>AVERAGE(AA235,AE235)</f>
        <v>8.3989062499999996</v>
      </c>
      <c r="AD235" s="245">
        <f>AVERAGE(AC235,AE235)</f>
        <v>8.4044531249999999</v>
      </c>
      <c r="AE235" s="277">
        <v>8.41</v>
      </c>
      <c r="AF235" s="245">
        <f>2*AE235-AD235</f>
        <v>8.4155468750000004</v>
      </c>
      <c r="AG235" s="245">
        <f>AVERAGE(AF235,AH235)</f>
        <v>8.4191601562500011</v>
      </c>
      <c r="AH235" s="245">
        <f>AVERAGE(AF235,AJ235)</f>
        <v>8.4227734375000001</v>
      </c>
      <c r="AI235" s="245">
        <f>AVERAGE(AH235,AJ235)</f>
        <v>8.426386718749999</v>
      </c>
      <c r="AJ235" s="245">
        <f>AVERAGE(AE235,AO235)</f>
        <v>8.43</v>
      </c>
      <c r="AK235" s="245">
        <f>2*AJ235-AI235</f>
        <v>8.4336132812500004</v>
      </c>
      <c r="AL235" s="245">
        <f>AVERAGE(AK235,AM235)</f>
        <v>8.4377099609375001</v>
      </c>
      <c r="AM235" s="245">
        <f>AVERAGE(AK235,AO235)</f>
        <v>8.4418066406249999</v>
      </c>
      <c r="AN235" s="245">
        <f>AVERAGE(AM235,AO235)</f>
        <v>8.4459033203124996</v>
      </c>
      <c r="AO235" s="277">
        <v>8.4499999999999993</v>
      </c>
      <c r="AP235" s="277">
        <v>8.4700000000000006</v>
      </c>
    </row>
    <row r="236" spans="1:42" x14ac:dyDescent="0.2">
      <c r="A236" s="253">
        <v>42793</v>
      </c>
      <c r="B236" s="277">
        <v>9.42</v>
      </c>
      <c r="C236" s="277">
        <v>8.98</v>
      </c>
      <c r="D236" s="277">
        <f>AVERAGE(C236,E236)</f>
        <v>8.745000000000001</v>
      </c>
      <c r="E236" s="277">
        <v>8.51</v>
      </c>
      <c r="F236" s="277">
        <f>AVERAGE(G236,E236)</f>
        <v>8.4149999999999991</v>
      </c>
      <c r="G236" s="277">
        <v>8.32</v>
      </c>
      <c r="H236" s="277">
        <f>AVERAGE(I236,G236)</f>
        <v>8.3500000000000014</v>
      </c>
      <c r="I236" s="277">
        <v>8.3800000000000008</v>
      </c>
      <c r="J236" s="277">
        <f>AVERAGE(I236,K236)</f>
        <v>8.3000000000000007</v>
      </c>
      <c r="K236" s="277">
        <v>8.2200000000000006</v>
      </c>
      <c r="L236" s="245">
        <f>AVERAGE(K236,M236)</f>
        <v>8.2225000000000001</v>
      </c>
      <c r="M236" s="245">
        <f>AVERAGE(K236,O236)</f>
        <v>8.2250000000000014</v>
      </c>
      <c r="N236" s="245">
        <f>AVERAGE(M236,O236)</f>
        <v>8.2275000000000009</v>
      </c>
      <c r="O236" s="277">
        <v>8.23</v>
      </c>
      <c r="P236" s="245">
        <f>2*O236-N236</f>
        <v>8.2324999999999999</v>
      </c>
      <c r="Q236" s="245">
        <f>AVERAGE(P236,R236)</f>
        <v>8.2462499999999999</v>
      </c>
      <c r="R236" s="245">
        <f>AVERAGE(O236,U236)</f>
        <v>8.26</v>
      </c>
      <c r="S236" s="245">
        <f>2*R236-Q236</f>
        <v>8.2737499999999997</v>
      </c>
      <c r="T236" s="245">
        <f>AVERAGE(S236,U236)</f>
        <v>8.2818749999999994</v>
      </c>
      <c r="U236" s="277">
        <v>8.2899999999999991</v>
      </c>
      <c r="V236" s="245">
        <f>2*U236-T236</f>
        <v>8.2981249999999989</v>
      </c>
      <c r="W236" s="245">
        <f>2*V236-U236</f>
        <v>8.3062499999999986</v>
      </c>
      <c r="X236" s="245">
        <f>2*W236-V236</f>
        <v>8.3143749999999983</v>
      </c>
      <c r="Y236" s="245">
        <f>AVERAGE(X236,Z236)</f>
        <v>8.3246874999999996</v>
      </c>
      <c r="Z236" s="245">
        <f>AVERAGE(U236,AE236)</f>
        <v>8.3350000000000009</v>
      </c>
      <c r="AA236" s="245">
        <f>2*Z236-Y236</f>
        <v>8.3453125000000021</v>
      </c>
      <c r="AB236" s="245">
        <f>AVERAGE(AA236,AC236)</f>
        <v>8.3539843750000014</v>
      </c>
      <c r="AC236" s="245">
        <f>AVERAGE(AA236,AE236)</f>
        <v>8.3626562500000006</v>
      </c>
      <c r="AD236" s="245">
        <f>AVERAGE(AC236,AE236)</f>
        <v>8.3713281250000016</v>
      </c>
      <c r="AE236" s="277">
        <v>8.3800000000000008</v>
      </c>
      <c r="AF236" s="245">
        <f>2*AE236-AD236</f>
        <v>8.388671875</v>
      </c>
      <c r="AG236" s="245">
        <f>AVERAGE(AF236,AH236)</f>
        <v>8.3915039062499996</v>
      </c>
      <c r="AH236" s="245">
        <f>AVERAGE(AF236,AJ236)</f>
        <v>8.3943359374999993</v>
      </c>
      <c r="AI236" s="245">
        <f>AVERAGE(AH236,AJ236)</f>
        <v>8.3971679687500007</v>
      </c>
      <c r="AJ236" s="245">
        <f>AVERAGE(AE236,AO236)</f>
        <v>8.4</v>
      </c>
      <c r="AK236" s="245">
        <f>2*AJ236-AI236</f>
        <v>8.40283203125</v>
      </c>
      <c r="AL236" s="245">
        <f>AVERAGE(AK236,AM236)</f>
        <v>8.4071240234375004</v>
      </c>
      <c r="AM236" s="245">
        <f>AVERAGE(AK236,AO236)</f>
        <v>8.4114160156250009</v>
      </c>
      <c r="AN236" s="245">
        <f>AVERAGE(AM236,AO236)</f>
        <v>8.4157080078125013</v>
      </c>
      <c r="AO236" s="277">
        <v>8.42</v>
      </c>
      <c r="AP236" s="277">
        <v>8.44</v>
      </c>
    </row>
    <row r="237" spans="1:42" x14ac:dyDescent="0.2">
      <c r="A237" s="253">
        <v>42790</v>
      </c>
      <c r="B237" s="277">
        <v>9.26</v>
      </c>
      <c r="C237" s="277">
        <v>8.8800000000000008</v>
      </c>
      <c r="D237" s="277">
        <f>AVERAGE(C237,E237)</f>
        <v>8.7050000000000001</v>
      </c>
      <c r="E237" s="277">
        <v>8.5299999999999994</v>
      </c>
      <c r="F237" s="277">
        <f>AVERAGE(G237,E237)</f>
        <v>8.4699999999999989</v>
      </c>
      <c r="G237" s="277">
        <v>8.41</v>
      </c>
      <c r="H237" s="277">
        <f>AVERAGE(I237,G237)</f>
        <v>8.4149999999999991</v>
      </c>
      <c r="I237" s="277">
        <v>8.42</v>
      </c>
      <c r="J237" s="277">
        <f>AVERAGE(I237,K237)</f>
        <v>8.3650000000000002</v>
      </c>
      <c r="K237" s="277">
        <v>8.31</v>
      </c>
      <c r="L237" s="245">
        <f>AVERAGE(K237,M237)</f>
        <v>8.3000000000000007</v>
      </c>
      <c r="M237" s="245">
        <f>AVERAGE(K237,O237)</f>
        <v>8.2899999999999991</v>
      </c>
      <c r="N237" s="245">
        <f>AVERAGE(M237,O237)</f>
        <v>8.2799999999999994</v>
      </c>
      <c r="O237" s="277">
        <v>8.27</v>
      </c>
      <c r="P237" s="245">
        <f>2*O237-N237</f>
        <v>8.26</v>
      </c>
      <c r="Q237" s="245">
        <f>AVERAGE(P237,R237)</f>
        <v>8.2749999999999986</v>
      </c>
      <c r="R237" s="245">
        <f>AVERAGE(O237,U237)</f>
        <v>8.2899999999999991</v>
      </c>
      <c r="S237" s="245">
        <f>2*R237-Q237</f>
        <v>8.3049999999999997</v>
      </c>
      <c r="T237" s="245">
        <f>AVERAGE(S237,U237)</f>
        <v>8.307500000000001</v>
      </c>
      <c r="U237" s="277">
        <v>8.31</v>
      </c>
      <c r="V237" s="245">
        <f>2*U237-T237</f>
        <v>8.3125</v>
      </c>
      <c r="W237" s="245">
        <f>2*V237-U237</f>
        <v>8.3149999999999995</v>
      </c>
      <c r="X237" s="245">
        <f>2*W237-V237</f>
        <v>8.317499999999999</v>
      </c>
      <c r="Y237" s="245">
        <f>AVERAGE(X237,Z237)</f>
        <v>8.3412499999999987</v>
      </c>
      <c r="Z237" s="245">
        <f>AVERAGE(U237,AE237)</f>
        <v>8.3650000000000002</v>
      </c>
      <c r="AA237" s="245">
        <f>2*Z237-Y237</f>
        <v>8.3887500000000017</v>
      </c>
      <c r="AB237" s="245">
        <f>AVERAGE(AA237,AC237)</f>
        <v>8.3965625000000017</v>
      </c>
      <c r="AC237" s="245">
        <f>AVERAGE(AA237,AE237)</f>
        <v>8.4043750000000017</v>
      </c>
      <c r="AD237" s="245">
        <f>AVERAGE(AC237,AE237)</f>
        <v>8.4121875000000017</v>
      </c>
      <c r="AE237" s="277">
        <v>8.42</v>
      </c>
      <c r="AF237" s="245">
        <f>2*AE237-AD237</f>
        <v>8.4278124999999982</v>
      </c>
      <c r="AG237" s="245">
        <f>AVERAGE(AF237,AH237)</f>
        <v>8.4321093749999996</v>
      </c>
      <c r="AH237" s="245">
        <f>AVERAGE(AF237,AJ237)</f>
        <v>8.4364062499999992</v>
      </c>
      <c r="AI237" s="245">
        <f>AVERAGE(AH237,AJ237)</f>
        <v>8.4407031249999989</v>
      </c>
      <c r="AJ237" s="245">
        <f>AVERAGE(AE237,AO237)</f>
        <v>8.4450000000000003</v>
      </c>
      <c r="AK237" s="245">
        <f>2*AJ237-AI237</f>
        <v>8.4492968750000017</v>
      </c>
      <c r="AL237" s="245">
        <f>AVERAGE(AK237,AM237)</f>
        <v>8.454472656250001</v>
      </c>
      <c r="AM237" s="245">
        <f>AVERAGE(AK237,AO237)</f>
        <v>8.4596484375000003</v>
      </c>
      <c r="AN237" s="245">
        <f>AVERAGE(AM237,AO237)</f>
        <v>8.4648242187499996</v>
      </c>
      <c r="AO237" s="277">
        <v>8.4700000000000006</v>
      </c>
      <c r="AP237" s="277">
        <v>8.48</v>
      </c>
    </row>
    <row r="238" spans="1:42" x14ac:dyDescent="0.2">
      <c r="A238" s="253">
        <v>42788</v>
      </c>
      <c r="B238" s="277">
        <v>9.4</v>
      </c>
      <c r="C238" s="277">
        <v>8.98</v>
      </c>
      <c r="D238" s="277">
        <f>AVERAGE(C238,E238)</f>
        <v>8.7650000000000006</v>
      </c>
      <c r="E238" s="277">
        <v>8.5500000000000007</v>
      </c>
      <c r="F238" s="277">
        <f>AVERAGE(G238,E238)</f>
        <v>8.4649999999999999</v>
      </c>
      <c r="G238" s="277">
        <v>8.3800000000000008</v>
      </c>
      <c r="H238" s="277">
        <f>AVERAGE(I238,G238)</f>
        <v>8.3800000000000008</v>
      </c>
      <c r="I238" s="277">
        <v>8.3800000000000008</v>
      </c>
      <c r="J238" s="277">
        <f>AVERAGE(I238,K238)</f>
        <v>8.3249999999999993</v>
      </c>
      <c r="K238" s="277">
        <v>8.27</v>
      </c>
      <c r="L238" s="245">
        <f>AVERAGE(K238,M238)</f>
        <v>8.2675000000000001</v>
      </c>
      <c r="M238" s="245">
        <f>AVERAGE(K238,O238)</f>
        <v>8.2650000000000006</v>
      </c>
      <c r="N238" s="245">
        <f>AVERAGE(M238,O238)</f>
        <v>8.2624999999999993</v>
      </c>
      <c r="O238" s="277">
        <v>8.26</v>
      </c>
      <c r="P238" s="245">
        <f>2*O238-N238</f>
        <v>8.2575000000000003</v>
      </c>
      <c r="Q238" s="245">
        <f>AVERAGE(P238,R238)</f>
        <v>8.2662499999999994</v>
      </c>
      <c r="R238" s="245">
        <f>AVERAGE(O238,U238)</f>
        <v>8.2749999999999986</v>
      </c>
      <c r="S238" s="245">
        <f>2*R238-Q238</f>
        <v>8.2837499999999977</v>
      </c>
      <c r="T238" s="245">
        <f>AVERAGE(S238,U238)</f>
        <v>8.2868749999999984</v>
      </c>
      <c r="U238" s="277">
        <v>8.2899999999999991</v>
      </c>
      <c r="V238" s="245">
        <f>2*U238-T238</f>
        <v>8.2931249999999999</v>
      </c>
      <c r="W238" s="245">
        <f>2*V238-U238</f>
        <v>8.2962500000000006</v>
      </c>
      <c r="X238" s="245">
        <f>2*W238-V238</f>
        <v>8.2993750000000013</v>
      </c>
      <c r="Y238" s="245">
        <f>AVERAGE(X238,Z238)</f>
        <v>8.3171875000000011</v>
      </c>
      <c r="Z238" s="245">
        <f>AVERAGE(U238,AE238)</f>
        <v>8.3350000000000009</v>
      </c>
      <c r="AA238" s="245">
        <f>2*Z238-Y238</f>
        <v>8.3528125000000006</v>
      </c>
      <c r="AB238" s="245">
        <f>AVERAGE(AA238,AC238)</f>
        <v>8.3596093750000016</v>
      </c>
      <c r="AC238" s="245">
        <f>AVERAGE(AA238,AE238)</f>
        <v>8.3664062500000007</v>
      </c>
      <c r="AD238" s="245">
        <f>AVERAGE(AC238,AE238)</f>
        <v>8.3732031249999999</v>
      </c>
      <c r="AE238" s="277">
        <v>8.3800000000000008</v>
      </c>
      <c r="AF238" s="245">
        <f>2*AE238-AD238</f>
        <v>8.3867968750000017</v>
      </c>
      <c r="AG238" s="245">
        <f>AVERAGE(AF238,AH238)</f>
        <v>8.3913476562500016</v>
      </c>
      <c r="AH238" s="245">
        <f>AVERAGE(AF238,AJ238)</f>
        <v>8.3958984375000014</v>
      </c>
      <c r="AI238" s="245">
        <f>AVERAGE(AH238,AJ238)</f>
        <v>8.4004492187500013</v>
      </c>
      <c r="AJ238" s="245">
        <f>AVERAGE(AE238,AO238)</f>
        <v>8.4050000000000011</v>
      </c>
      <c r="AK238" s="245">
        <f>2*AJ238-AI238</f>
        <v>8.409550781250001</v>
      </c>
      <c r="AL238" s="245">
        <f>AVERAGE(AK238,AM238)</f>
        <v>8.4146630859375016</v>
      </c>
      <c r="AM238" s="245">
        <f>AVERAGE(AK238,AO238)</f>
        <v>8.4197753906250004</v>
      </c>
      <c r="AN238" s="245">
        <f>AVERAGE(AM238,AO238)</f>
        <v>8.4248876953124991</v>
      </c>
      <c r="AO238" s="277">
        <v>8.43</v>
      </c>
      <c r="AP238" s="277">
        <v>8.44</v>
      </c>
    </row>
    <row r="239" spans="1:42" x14ac:dyDescent="0.2">
      <c r="A239" s="253">
        <v>42787</v>
      </c>
      <c r="B239" s="277">
        <v>9.2899999999999991</v>
      </c>
      <c r="C239" s="277">
        <v>8.8800000000000008</v>
      </c>
      <c r="D239" s="277">
        <f>AVERAGE(C239,E239)</f>
        <v>8.6850000000000005</v>
      </c>
      <c r="E239" s="277">
        <v>8.49</v>
      </c>
      <c r="F239" s="277">
        <f>AVERAGE(G239,E239)</f>
        <v>8.4149999999999991</v>
      </c>
      <c r="G239" s="277">
        <v>8.34</v>
      </c>
      <c r="H239" s="277">
        <f>AVERAGE(I239,G239)</f>
        <v>8.35</v>
      </c>
      <c r="I239" s="277">
        <v>8.36</v>
      </c>
      <c r="J239" s="277">
        <f>AVERAGE(I239,K239)</f>
        <v>8.3149999999999995</v>
      </c>
      <c r="K239" s="277">
        <v>8.27</v>
      </c>
      <c r="L239" s="245">
        <f>AVERAGE(K239,M239)</f>
        <v>8.27</v>
      </c>
      <c r="M239" s="245">
        <f>AVERAGE(K239,O239)</f>
        <v>8.27</v>
      </c>
      <c r="N239" s="245">
        <f>AVERAGE(M239,O239)</f>
        <v>8.27</v>
      </c>
      <c r="O239" s="277">
        <v>8.27</v>
      </c>
      <c r="P239" s="245">
        <f>2*O239-N239</f>
        <v>8.27</v>
      </c>
      <c r="Q239" s="245">
        <f>AVERAGE(P239,R239)</f>
        <v>8.2774999999999999</v>
      </c>
      <c r="R239" s="245">
        <f>AVERAGE(O239,U239)</f>
        <v>8.2850000000000001</v>
      </c>
      <c r="S239" s="245">
        <f>2*R239-Q239</f>
        <v>8.2925000000000004</v>
      </c>
      <c r="T239" s="245">
        <f>AVERAGE(S239,U239)</f>
        <v>8.2962500000000006</v>
      </c>
      <c r="U239" s="277">
        <v>8.3000000000000007</v>
      </c>
      <c r="V239" s="245">
        <f>2*U239-T239</f>
        <v>8.3037500000000009</v>
      </c>
      <c r="W239" s="245">
        <f>2*V239-U239</f>
        <v>8.307500000000001</v>
      </c>
      <c r="X239" s="245">
        <f>2*W239-V239</f>
        <v>8.3112500000000011</v>
      </c>
      <c r="Y239" s="245">
        <f>AVERAGE(X239,Z239)</f>
        <v>8.3206249999999997</v>
      </c>
      <c r="Z239" s="245">
        <f>AVERAGE(U239,AE239)</f>
        <v>8.33</v>
      </c>
      <c r="AA239" s="245">
        <f>2*Z239-Y239</f>
        <v>8.3393750000000004</v>
      </c>
      <c r="AB239" s="245">
        <f>AVERAGE(AA239,AC239)</f>
        <v>8.3445312499999993</v>
      </c>
      <c r="AC239" s="245">
        <f>AVERAGE(AA239,AE239)</f>
        <v>8.3496874999999999</v>
      </c>
      <c r="AD239" s="245">
        <f>AVERAGE(AC239,AE239)</f>
        <v>8.3548437500000006</v>
      </c>
      <c r="AE239" s="277">
        <v>8.36</v>
      </c>
      <c r="AF239" s="245">
        <f>2*AE239-AD239</f>
        <v>8.3651562499999983</v>
      </c>
      <c r="AG239" s="245">
        <f>AVERAGE(AF239,AH239)</f>
        <v>8.3676171874999987</v>
      </c>
      <c r="AH239" s="245">
        <f>AVERAGE(AF239,AJ239)</f>
        <v>8.3700781249999991</v>
      </c>
      <c r="AI239" s="245">
        <f>AVERAGE(AH239,AJ239)</f>
        <v>8.3725390624999996</v>
      </c>
      <c r="AJ239" s="245">
        <f>AVERAGE(AE239,AO239)</f>
        <v>8.375</v>
      </c>
      <c r="AK239" s="245">
        <f>2*AJ239-AI239</f>
        <v>8.3774609375000004</v>
      </c>
      <c r="AL239" s="245">
        <f>AVERAGE(AK239,AM239)</f>
        <v>8.3805957031249996</v>
      </c>
      <c r="AM239" s="245">
        <f>AVERAGE(AK239,AO239)</f>
        <v>8.3837304687500005</v>
      </c>
      <c r="AN239" s="245">
        <f>AVERAGE(AM239,AO239)</f>
        <v>8.3868652343750014</v>
      </c>
      <c r="AO239" s="277">
        <v>8.39</v>
      </c>
      <c r="AP239" s="277">
        <v>8.4</v>
      </c>
    </row>
    <row r="240" spans="1:42" x14ac:dyDescent="0.2">
      <c r="A240" s="253">
        <v>42786</v>
      </c>
      <c r="B240" s="277">
        <v>9.26</v>
      </c>
      <c r="C240" s="277">
        <v>8.85</v>
      </c>
      <c r="D240" s="277">
        <f>AVERAGE(C240,E240)</f>
        <v>8.6499999999999986</v>
      </c>
      <c r="E240" s="277">
        <v>8.4499999999999993</v>
      </c>
      <c r="F240" s="277">
        <f>AVERAGE(G240,E240)</f>
        <v>8.375</v>
      </c>
      <c r="G240" s="277">
        <v>8.3000000000000007</v>
      </c>
      <c r="H240" s="277">
        <f>AVERAGE(I240,G240)</f>
        <v>8.3350000000000009</v>
      </c>
      <c r="I240" s="277">
        <v>8.3699999999999992</v>
      </c>
      <c r="J240" s="277">
        <f>AVERAGE(I240,K240)</f>
        <v>8.3000000000000007</v>
      </c>
      <c r="K240" s="277">
        <v>8.23</v>
      </c>
      <c r="L240" s="245">
        <f>AVERAGE(K240,M240)</f>
        <v>8.2324999999999999</v>
      </c>
      <c r="M240" s="245">
        <f>AVERAGE(K240,O240)</f>
        <v>8.2349999999999994</v>
      </c>
      <c r="N240" s="245">
        <f>AVERAGE(M240,O240)</f>
        <v>8.2375000000000007</v>
      </c>
      <c r="O240" s="277">
        <v>8.24</v>
      </c>
      <c r="P240" s="245">
        <f>2*O240-N240</f>
        <v>8.2424999999999997</v>
      </c>
      <c r="Q240" s="245">
        <f>AVERAGE(P240,R240)</f>
        <v>8.2537500000000001</v>
      </c>
      <c r="R240" s="245">
        <f>AVERAGE(O240,U240)</f>
        <v>8.2650000000000006</v>
      </c>
      <c r="S240" s="245">
        <f>2*R240-Q240</f>
        <v>8.276250000000001</v>
      </c>
      <c r="T240" s="245">
        <f>AVERAGE(S240,U240)</f>
        <v>8.2831250000000001</v>
      </c>
      <c r="U240" s="277">
        <v>8.2899999999999991</v>
      </c>
      <c r="V240" s="245">
        <f>2*U240-T240</f>
        <v>8.2968749999999982</v>
      </c>
      <c r="W240" s="245">
        <f>2*V240-U240</f>
        <v>8.3037499999999973</v>
      </c>
      <c r="X240" s="245">
        <f>2*W240-V240</f>
        <v>8.3106249999999964</v>
      </c>
      <c r="Y240" s="245">
        <f>AVERAGE(X240,Z240)</f>
        <v>8.3203124999999964</v>
      </c>
      <c r="Z240" s="245">
        <f>AVERAGE(U240,AE240)</f>
        <v>8.3299999999999983</v>
      </c>
      <c r="AA240" s="245">
        <f>2*Z240-Y240</f>
        <v>8.3396875000000001</v>
      </c>
      <c r="AB240" s="245">
        <f>AVERAGE(AA240,AC240)</f>
        <v>8.3472656250000004</v>
      </c>
      <c r="AC240" s="245">
        <f>AVERAGE(AA240,AE240)</f>
        <v>8.3548437500000006</v>
      </c>
      <c r="AD240" s="245">
        <f>AVERAGE(AC240,AE240)</f>
        <v>8.362421874999999</v>
      </c>
      <c r="AE240" s="277">
        <v>8.3699999999999992</v>
      </c>
      <c r="AF240" s="245">
        <f>2*AE240-AD240</f>
        <v>8.3775781249999994</v>
      </c>
      <c r="AG240" s="245">
        <f>AVERAGE(AF240,AH240)</f>
        <v>8.3806835937499997</v>
      </c>
      <c r="AH240" s="245">
        <f>AVERAGE(AF240,AJ240)</f>
        <v>8.3837890625</v>
      </c>
      <c r="AI240" s="245">
        <f>AVERAGE(AH240,AJ240)</f>
        <v>8.3868945312500003</v>
      </c>
      <c r="AJ240" s="245">
        <f>AVERAGE(AE240,AO240)</f>
        <v>8.39</v>
      </c>
      <c r="AK240" s="245">
        <f>2*AJ240-AI240</f>
        <v>8.3931054687500009</v>
      </c>
      <c r="AL240" s="245">
        <f>AVERAGE(AK240,AM240)</f>
        <v>8.3973291015625016</v>
      </c>
      <c r="AM240" s="245">
        <f>AVERAGE(AK240,AO240)</f>
        <v>8.4015527343750005</v>
      </c>
      <c r="AN240" s="245">
        <f>AVERAGE(AM240,AO240)</f>
        <v>8.4057763671874994</v>
      </c>
      <c r="AO240" s="277">
        <v>8.41</v>
      </c>
      <c r="AP240" s="277">
        <v>8.43</v>
      </c>
    </row>
    <row r="241" spans="1:42" x14ac:dyDescent="0.2">
      <c r="A241" s="253">
        <v>42783</v>
      </c>
      <c r="B241" s="277">
        <v>9.3800000000000008</v>
      </c>
      <c r="C241" s="277">
        <v>9</v>
      </c>
      <c r="D241" s="277">
        <f>AVERAGE(C241,E241)</f>
        <v>8.7800000000000011</v>
      </c>
      <c r="E241" s="277">
        <v>8.56</v>
      </c>
      <c r="F241" s="277">
        <f>AVERAGE(G241,E241)</f>
        <v>8.4649999999999999</v>
      </c>
      <c r="G241" s="277">
        <v>8.3699999999999992</v>
      </c>
      <c r="H241" s="277">
        <f>AVERAGE(I241,G241)</f>
        <v>8.379999999999999</v>
      </c>
      <c r="I241" s="277">
        <v>8.39</v>
      </c>
      <c r="J241" s="277">
        <f>AVERAGE(I241,K241)</f>
        <v>8.3150000000000013</v>
      </c>
      <c r="K241" s="277">
        <v>8.24</v>
      </c>
      <c r="L241" s="245">
        <f>AVERAGE(K241,M241)</f>
        <v>8.2349999999999994</v>
      </c>
      <c r="M241" s="245">
        <f>AVERAGE(K241,O241)</f>
        <v>8.23</v>
      </c>
      <c r="N241" s="245">
        <f>AVERAGE(M241,O241)</f>
        <v>8.2250000000000014</v>
      </c>
      <c r="O241" s="277">
        <v>8.2200000000000006</v>
      </c>
      <c r="P241" s="245">
        <f>2*O241-N241</f>
        <v>8.2149999999999999</v>
      </c>
      <c r="Q241" s="245">
        <f>AVERAGE(P241,R241)</f>
        <v>8.2324999999999999</v>
      </c>
      <c r="R241" s="245">
        <f>AVERAGE(O241,U241)</f>
        <v>8.25</v>
      </c>
      <c r="S241" s="245">
        <f>2*R241-Q241</f>
        <v>8.2675000000000001</v>
      </c>
      <c r="T241" s="245">
        <f>AVERAGE(S241,U241)</f>
        <v>8.2737499999999997</v>
      </c>
      <c r="U241" s="277">
        <v>8.2799999999999994</v>
      </c>
      <c r="V241" s="245">
        <f>2*U241-T241</f>
        <v>8.286249999999999</v>
      </c>
      <c r="W241" s="245">
        <f>2*V241-U241</f>
        <v>8.2924999999999986</v>
      </c>
      <c r="X241" s="245">
        <f>2*W241-V241</f>
        <v>8.2987499999999983</v>
      </c>
      <c r="Y241" s="245">
        <f>AVERAGE(X241,Z241)</f>
        <v>8.3168749999999996</v>
      </c>
      <c r="Z241" s="245">
        <f>AVERAGE(U241,AE241)</f>
        <v>8.3350000000000009</v>
      </c>
      <c r="AA241" s="245">
        <f>2*Z241-Y241</f>
        <v>8.3531250000000021</v>
      </c>
      <c r="AB241" s="245">
        <f>AVERAGE(AA241,AC241)</f>
        <v>8.3623437500000009</v>
      </c>
      <c r="AC241" s="245">
        <f>AVERAGE(AA241,AE241)</f>
        <v>8.3715625000000014</v>
      </c>
      <c r="AD241" s="245">
        <f>AVERAGE(AC241,AE241)</f>
        <v>8.3807812500000018</v>
      </c>
      <c r="AE241" s="277">
        <v>8.39</v>
      </c>
      <c r="AF241" s="245">
        <f>2*AE241-AD241</f>
        <v>8.3992187499999993</v>
      </c>
      <c r="AG241" s="245">
        <f>AVERAGE(AF241,AH241)</f>
        <v>8.4069140625000003</v>
      </c>
      <c r="AH241" s="245">
        <f>AVERAGE(AF241,AJ241)</f>
        <v>8.4146093749999995</v>
      </c>
      <c r="AI241" s="245">
        <f>AVERAGE(AH241,AJ241)</f>
        <v>8.4223046874999987</v>
      </c>
      <c r="AJ241" s="245">
        <f>AVERAGE(AE241,AO241)</f>
        <v>8.43</v>
      </c>
      <c r="AK241" s="245">
        <f>2*AJ241-AI241</f>
        <v>8.4376953125000007</v>
      </c>
      <c r="AL241" s="245">
        <f>AVERAGE(AK241,AM241)</f>
        <v>8.4457714843750011</v>
      </c>
      <c r="AM241" s="245">
        <f>AVERAGE(AK241,AO241)</f>
        <v>8.4538476562500016</v>
      </c>
      <c r="AN241" s="245">
        <f>AVERAGE(AM241,AO241)</f>
        <v>8.461923828125002</v>
      </c>
      <c r="AO241" s="277">
        <v>8.4700000000000006</v>
      </c>
      <c r="AP241" s="277">
        <v>8.5299999999999994</v>
      </c>
    </row>
    <row r="242" spans="1:42" x14ac:dyDescent="0.2">
      <c r="A242" s="253">
        <v>42782</v>
      </c>
      <c r="B242" s="277">
        <v>9.2799999999999994</v>
      </c>
      <c r="C242" s="277">
        <v>8.9600000000000009</v>
      </c>
      <c r="D242" s="277">
        <f>AVERAGE(C242,E242)</f>
        <v>8.7550000000000008</v>
      </c>
      <c r="E242" s="277">
        <v>8.5500000000000007</v>
      </c>
      <c r="F242" s="277">
        <f>AVERAGE(G242,E242)</f>
        <v>8.4550000000000001</v>
      </c>
      <c r="G242" s="277">
        <v>8.36</v>
      </c>
      <c r="H242" s="277">
        <f>AVERAGE(I242,G242)</f>
        <v>8.370000000000001</v>
      </c>
      <c r="I242" s="277">
        <v>8.3800000000000008</v>
      </c>
      <c r="J242" s="277">
        <f>AVERAGE(I242,K242)</f>
        <v>8.2950000000000017</v>
      </c>
      <c r="K242" s="277">
        <v>8.2100000000000009</v>
      </c>
      <c r="L242" s="245">
        <f>AVERAGE(K242,M242)</f>
        <v>8.2025000000000006</v>
      </c>
      <c r="M242" s="245">
        <f>AVERAGE(K242,O242)</f>
        <v>8.1950000000000003</v>
      </c>
      <c r="N242" s="245">
        <f>AVERAGE(M242,O242)</f>
        <v>8.1875</v>
      </c>
      <c r="O242" s="277">
        <v>8.18</v>
      </c>
      <c r="P242" s="245">
        <f>2*O242-N242</f>
        <v>8.1724999999999994</v>
      </c>
      <c r="Q242" s="245">
        <f>AVERAGE(P242,R242)</f>
        <v>8.1887499999999989</v>
      </c>
      <c r="R242" s="245">
        <f>AVERAGE(O242,U242)</f>
        <v>8.2050000000000001</v>
      </c>
      <c r="S242" s="245">
        <f>2*R242-Q242</f>
        <v>8.2212500000000013</v>
      </c>
      <c r="T242" s="245">
        <f>AVERAGE(S242,U242)</f>
        <v>8.2256250000000009</v>
      </c>
      <c r="U242" s="277">
        <v>8.23</v>
      </c>
      <c r="V242" s="245">
        <f>2*U242-T242</f>
        <v>8.234375</v>
      </c>
      <c r="W242" s="245">
        <f>2*V242-U242</f>
        <v>8.2387499999999996</v>
      </c>
      <c r="X242" s="245">
        <f>2*W242-V242</f>
        <v>8.2431249999999991</v>
      </c>
      <c r="Y242" s="245">
        <f>AVERAGE(X242,Z242)</f>
        <v>8.2740624999999994</v>
      </c>
      <c r="Z242" s="245">
        <f>AVERAGE(U242,AE242)</f>
        <v>8.3049999999999997</v>
      </c>
      <c r="AA242" s="245">
        <f>2*Z242-Y242</f>
        <v>8.3359375</v>
      </c>
      <c r="AB242" s="245">
        <f>AVERAGE(AA242,AC242)</f>
        <v>8.3469531250000006</v>
      </c>
      <c r="AC242" s="245">
        <f>AVERAGE(AA242,AE242)</f>
        <v>8.3579687500000013</v>
      </c>
      <c r="AD242" s="245">
        <f>AVERAGE(AC242,AE242)</f>
        <v>8.3689843750000001</v>
      </c>
      <c r="AE242" s="277">
        <v>8.3800000000000008</v>
      </c>
      <c r="AF242" s="245">
        <f>2*AE242-AD242</f>
        <v>8.3910156250000014</v>
      </c>
      <c r="AG242" s="245">
        <f>AVERAGE(AF242,AH242)</f>
        <v>8.4020117187500016</v>
      </c>
      <c r="AH242" s="245">
        <f>AVERAGE(AF242,AJ242)</f>
        <v>8.4130078125000018</v>
      </c>
      <c r="AI242" s="245">
        <f>AVERAGE(AH242,AJ242)</f>
        <v>8.4240039062500003</v>
      </c>
      <c r="AJ242" s="245">
        <f>AVERAGE(AE242,AO242)</f>
        <v>8.4350000000000005</v>
      </c>
      <c r="AK242" s="245">
        <f>2*AJ242-AI242</f>
        <v>8.4459960937500007</v>
      </c>
      <c r="AL242" s="245">
        <f>AVERAGE(AK242,AM242)</f>
        <v>8.4569970703125001</v>
      </c>
      <c r="AM242" s="245">
        <f>AVERAGE(AK242,AO242)</f>
        <v>8.4679980468749996</v>
      </c>
      <c r="AN242" s="245">
        <f>AVERAGE(AM242,AO242)</f>
        <v>8.478999023437499</v>
      </c>
      <c r="AO242" s="277">
        <v>8.49</v>
      </c>
      <c r="AP242" s="277">
        <v>8.58</v>
      </c>
    </row>
    <row r="243" spans="1:42" x14ac:dyDescent="0.2">
      <c r="A243" s="253">
        <v>42781</v>
      </c>
      <c r="B243" s="277">
        <v>9.3000000000000007</v>
      </c>
      <c r="C243" s="277">
        <v>8.8699999999999992</v>
      </c>
      <c r="D243" s="277">
        <f>AVERAGE(C243,E243)</f>
        <v>8.6349999999999998</v>
      </c>
      <c r="E243" s="277">
        <v>8.4</v>
      </c>
      <c r="F243" s="277">
        <f>AVERAGE(G243,E243)</f>
        <v>8.3150000000000013</v>
      </c>
      <c r="G243" s="277">
        <v>8.23</v>
      </c>
      <c r="H243" s="277">
        <f>AVERAGE(I243,G243)</f>
        <v>8.2850000000000001</v>
      </c>
      <c r="I243" s="277">
        <v>8.34</v>
      </c>
      <c r="J243" s="277">
        <f>AVERAGE(I243,K243)</f>
        <v>8.23</v>
      </c>
      <c r="K243" s="277">
        <v>8.1199999999999992</v>
      </c>
      <c r="L243" s="245">
        <f>AVERAGE(K243,M243)</f>
        <v>8.1199999999999992</v>
      </c>
      <c r="M243" s="245">
        <f>AVERAGE(K243,O243)</f>
        <v>8.1199999999999992</v>
      </c>
      <c r="N243" s="245">
        <f>AVERAGE(M243,O243)</f>
        <v>8.1199999999999992</v>
      </c>
      <c r="O243" s="277">
        <v>8.1199999999999992</v>
      </c>
      <c r="P243" s="245">
        <f>2*O243-N243</f>
        <v>8.1199999999999992</v>
      </c>
      <c r="Q243" s="245">
        <f>AVERAGE(P243,R243)</f>
        <v>8.1374999999999993</v>
      </c>
      <c r="R243" s="245">
        <f>AVERAGE(O243,U243)</f>
        <v>8.1549999999999994</v>
      </c>
      <c r="S243" s="245">
        <f>2*R243-Q243</f>
        <v>8.1724999999999994</v>
      </c>
      <c r="T243" s="245">
        <f>AVERAGE(S243,U243)</f>
        <v>8.1812499999999986</v>
      </c>
      <c r="U243" s="277">
        <v>8.19</v>
      </c>
      <c r="V243" s="245">
        <f>2*U243-T243</f>
        <v>8.1987500000000004</v>
      </c>
      <c r="W243" s="245">
        <f>2*V243-U243</f>
        <v>8.2075000000000014</v>
      </c>
      <c r="X243" s="245">
        <f>2*W243-V243</f>
        <v>8.2162500000000023</v>
      </c>
      <c r="Y243" s="245">
        <f>AVERAGE(X243,Z243)</f>
        <v>8.2406250000000014</v>
      </c>
      <c r="Z243" s="245">
        <f>AVERAGE(U243,AE243)</f>
        <v>8.2650000000000006</v>
      </c>
      <c r="AA243" s="245">
        <f>2*Z243-Y243</f>
        <v>8.2893749999999997</v>
      </c>
      <c r="AB243" s="245">
        <f>AVERAGE(AA243,AC243)</f>
        <v>8.3020312499999989</v>
      </c>
      <c r="AC243" s="245">
        <f>AVERAGE(AA243,AE243)</f>
        <v>8.3146874999999998</v>
      </c>
      <c r="AD243" s="245">
        <f>AVERAGE(AC243,AE243)</f>
        <v>8.3273437500000007</v>
      </c>
      <c r="AE243" s="277">
        <v>8.34</v>
      </c>
      <c r="AF243" s="245">
        <f>2*AE243-AD243</f>
        <v>8.352656249999999</v>
      </c>
      <c r="AG243" s="245">
        <f>AVERAGE(AF243,AH243)</f>
        <v>8.3632421874999991</v>
      </c>
      <c r="AH243" s="245">
        <f>AVERAGE(AF243,AJ243)</f>
        <v>8.3738281249999993</v>
      </c>
      <c r="AI243" s="245">
        <f>AVERAGE(AH243,AJ243)</f>
        <v>8.3844140624999994</v>
      </c>
      <c r="AJ243" s="245">
        <f>AVERAGE(AE243,AO243)</f>
        <v>8.3949999999999996</v>
      </c>
      <c r="AK243" s="245">
        <f>2*AJ243-AI243</f>
        <v>8.4055859374999997</v>
      </c>
      <c r="AL243" s="245">
        <f>AVERAGE(AK243,AM243)</f>
        <v>8.4166894531249987</v>
      </c>
      <c r="AM243" s="245">
        <f>AVERAGE(AK243,AO243)</f>
        <v>8.4277929687499995</v>
      </c>
      <c r="AN243" s="245">
        <f>AVERAGE(AM243,AO243)</f>
        <v>8.4388964843750003</v>
      </c>
      <c r="AO243" s="277">
        <v>8.4499999999999993</v>
      </c>
      <c r="AP243" s="277">
        <v>8.5500000000000007</v>
      </c>
    </row>
    <row r="244" spans="1:42" x14ac:dyDescent="0.2">
      <c r="A244" s="253">
        <v>42780</v>
      </c>
      <c r="B244" s="277">
        <v>9.18</v>
      </c>
      <c r="C244" s="277">
        <v>8.8000000000000007</v>
      </c>
      <c r="D244" s="277">
        <f>AVERAGE(C244,E244)</f>
        <v>8.57</v>
      </c>
      <c r="E244" s="277">
        <v>8.34</v>
      </c>
      <c r="F244" s="277">
        <f>AVERAGE(G244,E244)</f>
        <v>8.2349999999999994</v>
      </c>
      <c r="G244" s="277">
        <v>8.1300000000000008</v>
      </c>
      <c r="H244" s="277">
        <f>AVERAGE(I244,G244)</f>
        <v>8.245000000000001</v>
      </c>
      <c r="I244" s="277">
        <v>8.36</v>
      </c>
      <c r="J244" s="277">
        <f>AVERAGE(I244,K244)</f>
        <v>8.1849999999999987</v>
      </c>
      <c r="K244" s="277">
        <v>8.01</v>
      </c>
      <c r="L244" s="245">
        <f>AVERAGE(K244,M244)</f>
        <v>8.0150000000000006</v>
      </c>
      <c r="M244" s="245">
        <f>AVERAGE(K244,O244)</f>
        <v>8.02</v>
      </c>
      <c r="N244" s="245">
        <f>AVERAGE(M244,O244)</f>
        <v>8.0249999999999986</v>
      </c>
      <c r="O244" s="277">
        <v>8.0299999999999994</v>
      </c>
      <c r="P244" s="245">
        <f>2*O244-N244</f>
        <v>8.0350000000000001</v>
      </c>
      <c r="Q244" s="245">
        <f>AVERAGE(P244,R244)</f>
        <v>8.0625</v>
      </c>
      <c r="R244" s="245">
        <f>AVERAGE(O244,U244)</f>
        <v>8.09</v>
      </c>
      <c r="S244" s="245">
        <f>2*R244-Q244</f>
        <v>8.1174999999999997</v>
      </c>
      <c r="T244" s="245">
        <f>AVERAGE(S244,U244)</f>
        <v>8.1337499999999991</v>
      </c>
      <c r="U244" s="277">
        <v>8.15</v>
      </c>
      <c r="V244" s="245">
        <f>2*U244-T244</f>
        <v>8.1662500000000016</v>
      </c>
      <c r="W244" s="245">
        <f>2*V244-U244</f>
        <v>8.1825000000000028</v>
      </c>
      <c r="X244" s="245">
        <f>2*W244-V244</f>
        <v>8.198750000000004</v>
      </c>
      <c r="Y244" s="245">
        <f>AVERAGE(X244,Z244)</f>
        <v>8.2268750000000015</v>
      </c>
      <c r="Z244" s="245">
        <f>AVERAGE(U244,AE244)</f>
        <v>8.254999999999999</v>
      </c>
      <c r="AA244" s="245">
        <f>2*Z244-Y244</f>
        <v>8.2831249999999965</v>
      </c>
      <c r="AB244" s="245">
        <f>AVERAGE(AA244,AC244)</f>
        <v>8.3023437499999986</v>
      </c>
      <c r="AC244" s="245">
        <f>AVERAGE(AA244,AE244)</f>
        <v>8.3215624999999989</v>
      </c>
      <c r="AD244" s="245">
        <f>AVERAGE(AC244,AE244)</f>
        <v>8.3407812499999991</v>
      </c>
      <c r="AE244" s="277">
        <v>8.36</v>
      </c>
      <c r="AF244" s="245">
        <f>2*AE244-AD244</f>
        <v>8.3792187499999997</v>
      </c>
      <c r="AG244" s="245">
        <f>AVERAGE(AF244,AH244)</f>
        <v>8.3906640625000009</v>
      </c>
      <c r="AH244" s="245">
        <f>AVERAGE(AF244,AJ244)</f>
        <v>8.4021093750000002</v>
      </c>
      <c r="AI244" s="245">
        <f>AVERAGE(AH244,AJ244)</f>
        <v>8.4135546874999996</v>
      </c>
      <c r="AJ244" s="245">
        <f>AVERAGE(AE244,AO244)</f>
        <v>8.4250000000000007</v>
      </c>
      <c r="AK244" s="245">
        <f>2*AJ244-AI244</f>
        <v>8.4364453125000018</v>
      </c>
      <c r="AL244" s="245">
        <f>AVERAGE(AK244,AM244)</f>
        <v>8.449833984375001</v>
      </c>
      <c r="AM244" s="245">
        <f>AVERAGE(AK244,AO244)</f>
        <v>8.4632226562500001</v>
      </c>
      <c r="AN244" s="245">
        <f>AVERAGE(AM244,AO244)</f>
        <v>8.4766113281249993</v>
      </c>
      <c r="AO244" s="277">
        <v>8.49</v>
      </c>
      <c r="AP244" s="277">
        <v>8.6</v>
      </c>
    </row>
    <row r="245" spans="1:42" x14ac:dyDescent="0.2">
      <c r="A245" s="253">
        <v>42779</v>
      </c>
      <c r="B245" s="277">
        <v>9.19</v>
      </c>
      <c r="C245" s="277">
        <v>8.8000000000000007</v>
      </c>
      <c r="D245" s="277">
        <f>AVERAGE(C245,E245)</f>
        <v>8.5650000000000013</v>
      </c>
      <c r="E245" s="277">
        <v>8.33</v>
      </c>
      <c r="F245" s="277">
        <f>AVERAGE(G245,E245)</f>
        <v>8.2199999999999989</v>
      </c>
      <c r="G245" s="277">
        <v>8.11</v>
      </c>
      <c r="H245" s="277">
        <f>AVERAGE(I245,G245)</f>
        <v>8.2149999999999999</v>
      </c>
      <c r="I245" s="277">
        <v>8.32</v>
      </c>
      <c r="J245" s="277">
        <f>AVERAGE(I245,K245)</f>
        <v>8.15</v>
      </c>
      <c r="K245" s="277">
        <v>7.98</v>
      </c>
      <c r="L245" s="245">
        <f>AVERAGE(K245,M245)</f>
        <v>7.9850000000000003</v>
      </c>
      <c r="M245" s="245">
        <f>AVERAGE(K245,O245)</f>
        <v>7.99</v>
      </c>
      <c r="N245" s="245">
        <f>AVERAGE(M245,O245)</f>
        <v>7.9950000000000001</v>
      </c>
      <c r="O245" s="277">
        <v>8</v>
      </c>
      <c r="P245" s="245">
        <f>2*O245-N245</f>
        <v>8.004999999999999</v>
      </c>
      <c r="Q245" s="245">
        <f>AVERAGE(P245,R245)</f>
        <v>8.0324999999999989</v>
      </c>
      <c r="R245" s="245">
        <f>AVERAGE(O245,U245)</f>
        <v>8.0599999999999987</v>
      </c>
      <c r="S245" s="245">
        <f>2*R245-Q245</f>
        <v>8.0874999999999986</v>
      </c>
      <c r="T245" s="245">
        <f>AVERAGE(S245,U245)</f>
        <v>8.103749999999998</v>
      </c>
      <c r="U245" s="277">
        <v>8.1199999999999992</v>
      </c>
      <c r="V245" s="245">
        <f>2*U245-T245</f>
        <v>8.1362500000000004</v>
      </c>
      <c r="W245" s="245">
        <f>2*V245-U245</f>
        <v>8.1525000000000016</v>
      </c>
      <c r="X245" s="245">
        <f>2*W245-V245</f>
        <v>8.1687500000000028</v>
      </c>
      <c r="Y245" s="245">
        <f>AVERAGE(X245,Z245)</f>
        <v>8.1943750000000009</v>
      </c>
      <c r="Z245" s="245">
        <f>AVERAGE(U245,AE245)</f>
        <v>8.2199999999999989</v>
      </c>
      <c r="AA245" s="245">
        <f>2*Z245-Y245</f>
        <v>8.2456249999999969</v>
      </c>
      <c r="AB245" s="245">
        <f>AVERAGE(AA245,AC245)</f>
        <v>8.2642187499999977</v>
      </c>
      <c r="AC245" s="245">
        <f>AVERAGE(AA245,AE245)</f>
        <v>8.2828124999999986</v>
      </c>
      <c r="AD245" s="245">
        <f>AVERAGE(AC245,AE245)</f>
        <v>8.3014062499999994</v>
      </c>
      <c r="AE245" s="277">
        <v>8.32</v>
      </c>
      <c r="AF245" s="245">
        <f>2*AE245-AD245</f>
        <v>8.3385937500000011</v>
      </c>
      <c r="AG245" s="245">
        <f>AVERAGE(AF245,AH245)</f>
        <v>8.3489453124999997</v>
      </c>
      <c r="AH245" s="245">
        <f>AVERAGE(AF245,AJ245)</f>
        <v>8.3592968750000001</v>
      </c>
      <c r="AI245" s="245">
        <f>AVERAGE(AH245,AJ245)</f>
        <v>8.3696484375000004</v>
      </c>
      <c r="AJ245" s="245">
        <f>AVERAGE(AE245,AO245)</f>
        <v>8.379999999999999</v>
      </c>
      <c r="AK245" s="245">
        <f>2*AJ245-AI245</f>
        <v>8.3903515624999976</v>
      </c>
      <c r="AL245" s="245">
        <f>AVERAGE(AK245,AM245)</f>
        <v>8.4027636718749985</v>
      </c>
      <c r="AM245" s="245">
        <f>AVERAGE(AK245,AO245)</f>
        <v>8.4151757812499994</v>
      </c>
      <c r="AN245" s="245">
        <f>AVERAGE(AM245,AO245)</f>
        <v>8.4275878906249986</v>
      </c>
      <c r="AO245" s="277">
        <v>8.44</v>
      </c>
      <c r="AP245" s="277">
        <v>8.56</v>
      </c>
    </row>
    <row r="246" spans="1:42" x14ac:dyDescent="0.2">
      <c r="A246" s="253">
        <v>42776</v>
      </c>
      <c r="B246" s="277">
        <v>9.15</v>
      </c>
      <c r="C246" s="277">
        <v>8.77</v>
      </c>
      <c r="D246" s="277">
        <f>AVERAGE(C246,E246)</f>
        <v>8.5500000000000007</v>
      </c>
      <c r="E246" s="277">
        <v>8.33</v>
      </c>
      <c r="F246" s="277">
        <f>AVERAGE(G246,E246)</f>
        <v>8.2349999999999994</v>
      </c>
      <c r="G246" s="277">
        <v>8.14</v>
      </c>
      <c r="H246" s="277">
        <f>AVERAGE(I246,G246)</f>
        <v>8.25</v>
      </c>
      <c r="I246" s="277">
        <v>8.36</v>
      </c>
      <c r="J246" s="277">
        <f>AVERAGE(I246,K246)</f>
        <v>8.19</v>
      </c>
      <c r="K246" s="277">
        <v>8.02</v>
      </c>
      <c r="L246" s="245">
        <f>AVERAGE(K246,M246)</f>
        <v>8.0249999999999986</v>
      </c>
      <c r="M246" s="245">
        <f>AVERAGE(K246,O246)</f>
        <v>8.0299999999999994</v>
      </c>
      <c r="N246" s="245">
        <f>AVERAGE(M246,O246)</f>
        <v>8.0350000000000001</v>
      </c>
      <c r="O246" s="277">
        <v>8.0399999999999991</v>
      </c>
      <c r="P246" s="245">
        <f>2*O246-N246</f>
        <v>8.0449999999999982</v>
      </c>
      <c r="Q246" s="245">
        <f>AVERAGE(P246,R246)</f>
        <v>8.072499999999998</v>
      </c>
      <c r="R246" s="245">
        <f>AVERAGE(O246,U246)</f>
        <v>8.1</v>
      </c>
      <c r="S246" s="245">
        <f>2*R246-Q246</f>
        <v>8.1275000000000013</v>
      </c>
      <c r="T246" s="245">
        <f>AVERAGE(S246,U246)</f>
        <v>8.1437500000000007</v>
      </c>
      <c r="U246" s="277">
        <v>8.16</v>
      </c>
      <c r="V246" s="245">
        <f>2*U246-T246</f>
        <v>8.1762499999999996</v>
      </c>
      <c r="W246" s="245">
        <f>2*V246-U246</f>
        <v>8.192499999999999</v>
      </c>
      <c r="X246" s="245">
        <f>2*W246-V246</f>
        <v>8.2087499999999984</v>
      </c>
      <c r="Y246" s="245">
        <f>AVERAGE(X246,Z246)</f>
        <v>8.234375</v>
      </c>
      <c r="Z246" s="245">
        <f>AVERAGE(U246,AE246)</f>
        <v>8.26</v>
      </c>
      <c r="AA246" s="245">
        <f>2*Z246-Y246</f>
        <v>8.2856249999999996</v>
      </c>
      <c r="AB246" s="245">
        <f>AVERAGE(AA246,AC246)</f>
        <v>8.3042187500000004</v>
      </c>
      <c r="AC246" s="245">
        <f>AVERAGE(AA246,AE246)</f>
        <v>8.3228124999999995</v>
      </c>
      <c r="AD246" s="245">
        <f>AVERAGE(AC246,AE246)</f>
        <v>8.3414062499999986</v>
      </c>
      <c r="AE246" s="277">
        <v>8.36</v>
      </c>
      <c r="AF246" s="245">
        <f>2*AE246-AD246</f>
        <v>8.3785937500000003</v>
      </c>
      <c r="AG246" s="245">
        <f>AVERAGE(AF246,AH246)</f>
        <v>8.3901953125000013</v>
      </c>
      <c r="AH246" s="245">
        <f>AVERAGE(AF246,AJ246)</f>
        <v>8.4017968750000005</v>
      </c>
      <c r="AI246" s="245">
        <f>AVERAGE(AH246,AJ246)</f>
        <v>8.4133984374999997</v>
      </c>
      <c r="AJ246" s="245">
        <f>AVERAGE(AE246,AO246)</f>
        <v>8.4250000000000007</v>
      </c>
      <c r="AK246" s="245">
        <f>2*AJ246-AI246</f>
        <v>8.4366015625000017</v>
      </c>
      <c r="AL246" s="245">
        <f>AVERAGE(AK246,AM246)</f>
        <v>8.4499511718750018</v>
      </c>
      <c r="AM246" s="245">
        <f>AVERAGE(AK246,AO246)</f>
        <v>8.4633007812500018</v>
      </c>
      <c r="AN246" s="245">
        <f>AVERAGE(AM246,AO246)</f>
        <v>8.4766503906250001</v>
      </c>
      <c r="AO246" s="277">
        <v>8.49</v>
      </c>
      <c r="AP246" s="277">
        <v>8.61</v>
      </c>
    </row>
    <row r="247" spans="1:42" x14ac:dyDescent="0.2">
      <c r="A247" s="253">
        <v>42775</v>
      </c>
      <c r="B247" s="277">
        <v>9.14</v>
      </c>
      <c r="C247" s="277">
        <v>8.74</v>
      </c>
      <c r="D247" s="277">
        <f>AVERAGE(C247,E247)</f>
        <v>8.5150000000000006</v>
      </c>
      <c r="E247" s="277">
        <v>8.2899999999999991</v>
      </c>
      <c r="F247" s="277">
        <f>AVERAGE(G247,E247)</f>
        <v>8.1950000000000003</v>
      </c>
      <c r="G247" s="277">
        <v>8.1</v>
      </c>
      <c r="H247" s="277">
        <f>AVERAGE(I247,G247)</f>
        <v>8.25</v>
      </c>
      <c r="I247" s="277">
        <v>8.4</v>
      </c>
      <c r="J247" s="277">
        <f>AVERAGE(I247,K247)</f>
        <v>8.2050000000000001</v>
      </c>
      <c r="K247" s="277">
        <v>8.01</v>
      </c>
      <c r="L247" s="245">
        <f>AVERAGE(K247,M247)</f>
        <v>8.0225000000000009</v>
      </c>
      <c r="M247" s="245">
        <f>AVERAGE(K247,O247)</f>
        <v>8.0350000000000001</v>
      </c>
      <c r="N247" s="245">
        <f>AVERAGE(M247,O247)</f>
        <v>8.0474999999999994</v>
      </c>
      <c r="O247" s="277">
        <v>8.06</v>
      </c>
      <c r="P247" s="245">
        <f>2*O247-N247</f>
        <v>8.0725000000000016</v>
      </c>
      <c r="Q247" s="245">
        <f>AVERAGE(P247,R247)</f>
        <v>8.1012500000000003</v>
      </c>
      <c r="R247" s="245">
        <f>AVERAGE(O247,U247)</f>
        <v>8.129999999999999</v>
      </c>
      <c r="S247" s="245">
        <f>2*R247-Q247</f>
        <v>8.1587499999999977</v>
      </c>
      <c r="T247" s="245">
        <f>AVERAGE(S247,U247)</f>
        <v>8.1793749999999985</v>
      </c>
      <c r="U247" s="277">
        <v>8.1999999999999993</v>
      </c>
      <c r="V247" s="245">
        <f>2*U247-T247</f>
        <v>8.2206250000000001</v>
      </c>
      <c r="W247" s="245">
        <f>2*V247-U247</f>
        <v>8.2412500000000009</v>
      </c>
      <c r="X247" s="245">
        <f>2*W247-V247</f>
        <v>8.2618750000000016</v>
      </c>
      <c r="Y247" s="245">
        <f>AVERAGE(X247,Z247)</f>
        <v>8.2809375000000003</v>
      </c>
      <c r="Z247" s="245">
        <f>AVERAGE(U247,AE247)</f>
        <v>8.3000000000000007</v>
      </c>
      <c r="AA247" s="245">
        <f>2*Z247-Y247</f>
        <v>8.3190625000000011</v>
      </c>
      <c r="AB247" s="245">
        <f>AVERAGE(AA247,AC247)</f>
        <v>8.3392968750000005</v>
      </c>
      <c r="AC247" s="245">
        <f>AVERAGE(AA247,AE247)</f>
        <v>8.3595312499999999</v>
      </c>
      <c r="AD247" s="245">
        <f>AVERAGE(AC247,AE247)</f>
        <v>8.379765625000001</v>
      </c>
      <c r="AE247" s="277">
        <v>8.4</v>
      </c>
      <c r="AF247" s="245">
        <f>2*AE247-AD247</f>
        <v>8.4202343749999997</v>
      </c>
      <c r="AG247" s="245">
        <f>AVERAGE(AF247,AH247)</f>
        <v>8.43017578125</v>
      </c>
      <c r="AH247" s="245">
        <f>AVERAGE(AF247,AJ247)</f>
        <v>8.4401171875000003</v>
      </c>
      <c r="AI247" s="245">
        <f>AVERAGE(AH247,AJ247)</f>
        <v>8.4500585937500006</v>
      </c>
      <c r="AJ247" s="245">
        <f>AVERAGE(AE247,AO247)</f>
        <v>8.4600000000000009</v>
      </c>
      <c r="AK247" s="245">
        <f>2*AJ247-AI247</f>
        <v>8.4699414062500011</v>
      </c>
      <c r="AL247" s="245">
        <f>AVERAGE(AK247,AM247)</f>
        <v>8.4824560546874999</v>
      </c>
      <c r="AM247" s="245">
        <f>AVERAGE(AK247,AO247)</f>
        <v>8.4949707031250004</v>
      </c>
      <c r="AN247" s="245">
        <f>AVERAGE(AM247,AO247)</f>
        <v>8.5074853515625009</v>
      </c>
      <c r="AO247" s="277">
        <v>8.52</v>
      </c>
      <c r="AP247" s="277">
        <v>8.6300000000000008</v>
      </c>
    </row>
    <row r="248" spans="1:42" x14ac:dyDescent="0.2">
      <c r="A248" s="253">
        <v>42774</v>
      </c>
      <c r="B248" s="277">
        <v>9.1199999999999992</v>
      </c>
      <c r="C248" s="277">
        <v>8.75</v>
      </c>
      <c r="D248" s="277">
        <f>AVERAGE(C248,E248)</f>
        <v>8.5350000000000001</v>
      </c>
      <c r="E248" s="277">
        <v>8.32</v>
      </c>
      <c r="F248" s="277">
        <f>AVERAGE(G248,E248)</f>
        <v>8.23</v>
      </c>
      <c r="G248" s="277">
        <v>8.14</v>
      </c>
      <c r="H248" s="277">
        <f>AVERAGE(I248,G248)</f>
        <v>8.2750000000000004</v>
      </c>
      <c r="I248" s="277">
        <v>8.41</v>
      </c>
      <c r="J248" s="277">
        <f>AVERAGE(I248,K248)</f>
        <v>8.24</v>
      </c>
      <c r="K248" s="277">
        <v>8.07</v>
      </c>
      <c r="L248" s="245">
        <f>AVERAGE(K248,M248)</f>
        <v>8.0850000000000009</v>
      </c>
      <c r="M248" s="245">
        <f>AVERAGE(K248,O248)</f>
        <v>8.1000000000000014</v>
      </c>
      <c r="N248" s="245">
        <f>AVERAGE(M248,O248)</f>
        <v>8.115000000000002</v>
      </c>
      <c r="O248" s="277">
        <v>8.1300000000000008</v>
      </c>
      <c r="P248" s="245">
        <f>2*O248-N248</f>
        <v>8.1449999999999996</v>
      </c>
      <c r="Q248" s="245">
        <f>AVERAGE(P248,R248)</f>
        <v>8.17</v>
      </c>
      <c r="R248" s="245">
        <f>AVERAGE(O248,U248)</f>
        <v>8.1950000000000003</v>
      </c>
      <c r="S248" s="245">
        <f>2*R248-Q248</f>
        <v>8.2200000000000006</v>
      </c>
      <c r="T248" s="245">
        <f>AVERAGE(S248,U248)</f>
        <v>8.24</v>
      </c>
      <c r="U248" s="277">
        <v>8.26</v>
      </c>
      <c r="V248" s="245">
        <f>2*U248-T248</f>
        <v>8.2799999999999994</v>
      </c>
      <c r="W248" s="245">
        <f>2*V248-U248</f>
        <v>8.2999999999999989</v>
      </c>
      <c r="X248" s="245">
        <f>2*W248-V248</f>
        <v>8.3199999999999985</v>
      </c>
      <c r="Y248" s="245">
        <f>AVERAGE(X248,Z248)</f>
        <v>8.3275000000000006</v>
      </c>
      <c r="Z248" s="245">
        <f>AVERAGE(U248,AE248)</f>
        <v>8.3350000000000009</v>
      </c>
      <c r="AA248" s="245">
        <f>2*Z248-Y248</f>
        <v>8.3425000000000011</v>
      </c>
      <c r="AB248" s="245">
        <f>AVERAGE(AA248,AC248)</f>
        <v>8.359375</v>
      </c>
      <c r="AC248" s="245">
        <f>AVERAGE(AA248,AE248)</f>
        <v>8.3762500000000006</v>
      </c>
      <c r="AD248" s="245">
        <f>AVERAGE(AC248,AE248)</f>
        <v>8.3931250000000013</v>
      </c>
      <c r="AE248" s="277">
        <v>8.41</v>
      </c>
      <c r="AF248" s="245">
        <f>2*AE248-AD248</f>
        <v>8.426874999999999</v>
      </c>
      <c r="AG248" s="245">
        <f>AVERAGE(AF248,AH248)</f>
        <v>8.4339062499999997</v>
      </c>
      <c r="AH248" s="245">
        <f>AVERAGE(AF248,AJ248)</f>
        <v>8.4409375000000004</v>
      </c>
      <c r="AI248" s="245">
        <f>AVERAGE(AH248,AJ248)</f>
        <v>8.4479687500000011</v>
      </c>
      <c r="AJ248" s="245">
        <f>AVERAGE(AE248,AO248)</f>
        <v>8.4550000000000001</v>
      </c>
      <c r="AK248" s="245">
        <f>2*AJ248-AI248</f>
        <v>8.462031249999999</v>
      </c>
      <c r="AL248" s="245">
        <f>AVERAGE(AK248,AM248)</f>
        <v>8.4715234375000001</v>
      </c>
      <c r="AM248" s="245">
        <f>AVERAGE(AK248,AO248)</f>
        <v>8.4810156249999995</v>
      </c>
      <c r="AN248" s="245">
        <f>AVERAGE(AM248,AO248)</f>
        <v>8.4905078124999989</v>
      </c>
      <c r="AO248" s="277">
        <v>8.5</v>
      </c>
      <c r="AP248" s="277">
        <v>8.58</v>
      </c>
    </row>
    <row r="249" spans="1:42" x14ac:dyDescent="0.2">
      <c r="A249" s="253">
        <v>42773</v>
      </c>
      <c r="B249" s="277">
        <v>9.1</v>
      </c>
      <c r="C249" s="277">
        <v>8.73</v>
      </c>
      <c r="D249" s="277">
        <f>AVERAGE(C249,E249)</f>
        <v>8.5150000000000006</v>
      </c>
      <c r="E249" s="277">
        <v>8.3000000000000007</v>
      </c>
      <c r="F249" s="277">
        <f>AVERAGE(G249,E249)</f>
        <v>8.2200000000000006</v>
      </c>
      <c r="G249" s="277">
        <v>8.14</v>
      </c>
      <c r="H249" s="277">
        <f>AVERAGE(I249,G249)</f>
        <v>8.3000000000000007</v>
      </c>
      <c r="I249" s="277">
        <v>8.4600000000000009</v>
      </c>
      <c r="J249" s="277">
        <f>AVERAGE(I249,K249)</f>
        <v>8.2650000000000006</v>
      </c>
      <c r="K249" s="277">
        <v>8.07</v>
      </c>
      <c r="L249" s="245">
        <f>AVERAGE(K249,M249)</f>
        <v>8.0850000000000009</v>
      </c>
      <c r="M249" s="245">
        <f>AVERAGE(K249,O249)</f>
        <v>8.1000000000000014</v>
      </c>
      <c r="N249" s="245">
        <f>AVERAGE(M249,O249)</f>
        <v>8.115000000000002</v>
      </c>
      <c r="O249" s="277">
        <v>8.1300000000000008</v>
      </c>
      <c r="P249" s="245">
        <f>2*O249-N249</f>
        <v>8.1449999999999996</v>
      </c>
      <c r="Q249" s="245">
        <f>AVERAGE(P249,R249)</f>
        <v>8.1750000000000007</v>
      </c>
      <c r="R249" s="245">
        <f>AVERAGE(O249,U249)</f>
        <v>8.2050000000000001</v>
      </c>
      <c r="S249" s="245">
        <f>2*R249-Q249</f>
        <v>8.2349999999999994</v>
      </c>
      <c r="T249" s="245">
        <f>AVERAGE(S249,U249)</f>
        <v>8.2575000000000003</v>
      </c>
      <c r="U249" s="277">
        <v>8.2799999999999994</v>
      </c>
      <c r="V249" s="245">
        <f>2*U249-T249</f>
        <v>8.3024999999999984</v>
      </c>
      <c r="W249" s="245">
        <f>2*V249-U249</f>
        <v>8.3249999999999975</v>
      </c>
      <c r="X249" s="245">
        <f>2*W249-V249</f>
        <v>8.3474999999999966</v>
      </c>
      <c r="Y249" s="245">
        <f>AVERAGE(X249,Z249)</f>
        <v>8.3587499999999988</v>
      </c>
      <c r="Z249" s="245">
        <f>AVERAGE(U249,AE249)</f>
        <v>8.370000000000001</v>
      </c>
      <c r="AA249" s="245">
        <f>2*Z249-Y249</f>
        <v>8.3812500000000032</v>
      </c>
      <c r="AB249" s="245">
        <f>AVERAGE(AA249,AC249)</f>
        <v>8.4009375000000013</v>
      </c>
      <c r="AC249" s="245">
        <f>AVERAGE(AA249,AE249)</f>
        <v>8.4206250000000011</v>
      </c>
      <c r="AD249" s="245">
        <f>AVERAGE(AC249,AE249)</f>
        <v>8.440312500000001</v>
      </c>
      <c r="AE249" s="277">
        <v>8.4600000000000009</v>
      </c>
      <c r="AF249" s="245">
        <f>2*AE249-AD249</f>
        <v>8.4796875000000007</v>
      </c>
      <c r="AG249" s="245">
        <f>AVERAGE(AF249,AH249)</f>
        <v>8.4872656250000009</v>
      </c>
      <c r="AH249" s="245">
        <f>AVERAGE(AF249,AJ249)</f>
        <v>8.4948437500000011</v>
      </c>
      <c r="AI249" s="245">
        <f>AVERAGE(AH249,AJ249)</f>
        <v>8.5024218750000014</v>
      </c>
      <c r="AJ249" s="245">
        <f>AVERAGE(AE249,AO249)</f>
        <v>8.5100000000000016</v>
      </c>
      <c r="AK249" s="245">
        <f>2*AJ249-AI249</f>
        <v>8.5175781250000018</v>
      </c>
      <c r="AL249" s="245">
        <f>AVERAGE(AK249,AM249)</f>
        <v>8.5281835937500006</v>
      </c>
      <c r="AM249" s="245">
        <f>AVERAGE(AK249,AO249)</f>
        <v>8.5387890625000011</v>
      </c>
      <c r="AN249" s="245">
        <f>AVERAGE(AM249,AO249)</f>
        <v>8.5493945312500017</v>
      </c>
      <c r="AO249" s="277">
        <v>8.56</v>
      </c>
      <c r="AP249" s="277">
        <v>8.67</v>
      </c>
    </row>
    <row r="250" spans="1:42" x14ac:dyDescent="0.2">
      <c r="A250" s="253">
        <v>42772</v>
      </c>
      <c r="B250" s="277">
        <v>9.09</v>
      </c>
      <c r="C250" s="277">
        <v>8.7200000000000006</v>
      </c>
      <c r="D250" s="277">
        <f>AVERAGE(C250,E250)</f>
        <v>8.495000000000001</v>
      </c>
      <c r="E250" s="277">
        <v>8.27</v>
      </c>
      <c r="F250" s="277">
        <f>AVERAGE(G250,E250)</f>
        <v>8.1649999999999991</v>
      </c>
      <c r="G250" s="277">
        <v>8.06</v>
      </c>
      <c r="H250" s="277">
        <f>AVERAGE(I250,G250)</f>
        <v>8.24</v>
      </c>
      <c r="I250" s="277">
        <v>8.42</v>
      </c>
      <c r="J250" s="277">
        <f>AVERAGE(I250,K250)</f>
        <v>8.19</v>
      </c>
      <c r="K250" s="277">
        <v>7.96</v>
      </c>
      <c r="L250" s="245">
        <f>AVERAGE(K250,M250)</f>
        <v>7.9725000000000001</v>
      </c>
      <c r="M250" s="245">
        <f>AVERAGE(K250,O250)</f>
        <v>7.9849999999999994</v>
      </c>
      <c r="N250" s="245">
        <f>AVERAGE(M250,O250)</f>
        <v>7.9974999999999996</v>
      </c>
      <c r="O250" s="277">
        <v>8.01</v>
      </c>
      <c r="P250" s="245">
        <f>2*O250-N250</f>
        <v>8.0225000000000009</v>
      </c>
      <c r="Q250" s="245">
        <f>AVERAGE(P250,R250)</f>
        <v>8.0587499999999999</v>
      </c>
      <c r="R250" s="245">
        <f>AVERAGE(O250,U250)</f>
        <v>8.0949999999999989</v>
      </c>
      <c r="S250" s="245">
        <f>2*R250-Q250</f>
        <v>8.1312499999999979</v>
      </c>
      <c r="T250" s="245">
        <f>AVERAGE(S250,U250)</f>
        <v>8.1556249999999988</v>
      </c>
      <c r="U250" s="277">
        <v>8.18</v>
      </c>
      <c r="V250" s="245">
        <f>2*U250-T250</f>
        <v>8.2043750000000006</v>
      </c>
      <c r="W250" s="245">
        <f>2*V250-U250</f>
        <v>8.2287500000000016</v>
      </c>
      <c r="X250" s="245">
        <f>2*W250-V250</f>
        <v>8.2531250000000025</v>
      </c>
      <c r="Y250" s="245">
        <f>AVERAGE(X250,Z250)</f>
        <v>8.2765625000000007</v>
      </c>
      <c r="Z250" s="245">
        <f>AVERAGE(U250,AE250)</f>
        <v>8.3000000000000007</v>
      </c>
      <c r="AA250" s="245">
        <f>2*Z250-Y250</f>
        <v>8.3234375000000007</v>
      </c>
      <c r="AB250" s="245">
        <f>AVERAGE(AA250,AC250)</f>
        <v>8.3475781250000001</v>
      </c>
      <c r="AC250" s="245">
        <f>AVERAGE(AA250,AE250)</f>
        <v>8.3717187499999994</v>
      </c>
      <c r="AD250" s="245">
        <f>AVERAGE(AC250,AE250)</f>
        <v>8.3958593750000006</v>
      </c>
      <c r="AE250" s="277">
        <v>8.42</v>
      </c>
      <c r="AF250" s="245">
        <f>2*AE250-AD250</f>
        <v>8.4441406249999993</v>
      </c>
      <c r="AG250" s="245">
        <f>AVERAGE(AF250,AH250)</f>
        <v>8.4568554687499997</v>
      </c>
      <c r="AH250" s="245">
        <f>AVERAGE(AF250,AJ250)</f>
        <v>8.4695703125000001</v>
      </c>
      <c r="AI250" s="245">
        <f>AVERAGE(AH250,AJ250)</f>
        <v>8.4822851562500006</v>
      </c>
      <c r="AJ250" s="245">
        <f>AVERAGE(AE250,AO250)</f>
        <v>8.495000000000001</v>
      </c>
      <c r="AK250" s="245">
        <f>2*AJ250-AI250</f>
        <v>8.5077148437500014</v>
      </c>
      <c r="AL250" s="245">
        <f>AVERAGE(AK250,AM250)</f>
        <v>8.5232861328125011</v>
      </c>
      <c r="AM250" s="245">
        <f>AVERAGE(AK250,AO250)</f>
        <v>8.5388574218750009</v>
      </c>
      <c r="AN250" s="245">
        <f>AVERAGE(AM250,AO250)</f>
        <v>8.5544287109375006</v>
      </c>
      <c r="AO250" s="277">
        <v>8.57</v>
      </c>
      <c r="AP250" s="277">
        <v>8.7200000000000006</v>
      </c>
    </row>
    <row r="251" spans="1:42" x14ac:dyDescent="0.2">
      <c r="A251" s="253">
        <v>42769</v>
      </c>
      <c r="B251" s="277">
        <v>9.0500000000000007</v>
      </c>
      <c r="C251" s="277">
        <v>8.68</v>
      </c>
      <c r="D251" s="277">
        <f>AVERAGE(C251,E251)</f>
        <v>8.4550000000000001</v>
      </c>
      <c r="E251" s="277">
        <v>8.23</v>
      </c>
      <c r="F251" s="277">
        <f>AVERAGE(G251,E251)</f>
        <v>8.16</v>
      </c>
      <c r="G251" s="277">
        <v>8.09</v>
      </c>
      <c r="H251" s="277">
        <f>AVERAGE(I251,G251)</f>
        <v>8.27</v>
      </c>
      <c r="I251" s="277">
        <v>8.4499999999999993</v>
      </c>
      <c r="J251" s="277">
        <f>AVERAGE(I251,K251)</f>
        <v>8.23</v>
      </c>
      <c r="K251" s="277">
        <v>8.01</v>
      </c>
      <c r="L251" s="245">
        <f>AVERAGE(K251,M251)</f>
        <v>8.0174999999999983</v>
      </c>
      <c r="M251" s="245">
        <f>AVERAGE(K251,O251)</f>
        <v>8.0249999999999986</v>
      </c>
      <c r="N251" s="245">
        <f>AVERAGE(M251,O251)</f>
        <v>8.0324999999999989</v>
      </c>
      <c r="O251" s="277">
        <v>8.0399999999999991</v>
      </c>
      <c r="P251" s="245">
        <f>2*O251-N251</f>
        <v>8.0474999999999994</v>
      </c>
      <c r="Q251" s="245">
        <f>AVERAGE(P251,R251)</f>
        <v>8.0812499999999989</v>
      </c>
      <c r="R251" s="245">
        <f>AVERAGE(O251,U251)</f>
        <v>8.1149999999999984</v>
      </c>
      <c r="S251" s="245">
        <f>2*R251-Q251</f>
        <v>8.1487499999999979</v>
      </c>
      <c r="T251" s="245">
        <f>AVERAGE(S251,U251)</f>
        <v>8.1693749999999987</v>
      </c>
      <c r="U251" s="277">
        <v>8.19</v>
      </c>
      <c r="V251" s="245">
        <f>2*U251-T251</f>
        <v>8.2106250000000003</v>
      </c>
      <c r="W251" s="245">
        <f>2*V251-U251</f>
        <v>8.2312500000000011</v>
      </c>
      <c r="X251" s="245">
        <f>2*W251-V251</f>
        <v>8.2518750000000018</v>
      </c>
      <c r="Y251" s="245">
        <f>AVERAGE(X251,Z251)</f>
        <v>8.2859375000000011</v>
      </c>
      <c r="Z251" s="245">
        <f>AVERAGE(U251,AE251)</f>
        <v>8.32</v>
      </c>
      <c r="AA251" s="245">
        <f>2*Z251-Y251</f>
        <v>8.3540624999999995</v>
      </c>
      <c r="AB251" s="245">
        <f>AVERAGE(AA251,AC251)</f>
        <v>8.378046874999999</v>
      </c>
      <c r="AC251" s="245">
        <f>AVERAGE(AA251,AE251)</f>
        <v>8.4020312500000003</v>
      </c>
      <c r="AD251" s="245">
        <f>AVERAGE(AC251,AE251)</f>
        <v>8.4260156249999998</v>
      </c>
      <c r="AE251" s="277">
        <v>8.4499999999999993</v>
      </c>
      <c r="AF251" s="245">
        <f>2*AE251-AD251</f>
        <v>8.4739843749999988</v>
      </c>
      <c r="AG251" s="245">
        <f>AVERAGE(AF251,AH251)</f>
        <v>8.4904882812499984</v>
      </c>
      <c r="AH251" s="245">
        <f>AVERAGE(AF251,AJ251)</f>
        <v>8.5069921874999999</v>
      </c>
      <c r="AI251" s="245">
        <f>AVERAGE(AH251,AJ251)</f>
        <v>8.5234960937499995</v>
      </c>
      <c r="AJ251" s="245">
        <f>AVERAGE(AE251,AO251)</f>
        <v>8.5399999999999991</v>
      </c>
      <c r="AK251" s="245">
        <f>2*AJ251-AI251</f>
        <v>8.5565039062499988</v>
      </c>
      <c r="AL251" s="245">
        <f>AVERAGE(AK251,AM251)</f>
        <v>8.5748779296874993</v>
      </c>
      <c r="AM251" s="245">
        <f>AVERAGE(AK251,AO251)</f>
        <v>8.5932519531249998</v>
      </c>
      <c r="AN251" s="245">
        <f>AVERAGE(AM251,AO251)</f>
        <v>8.6116259765625003</v>
      </c>
      <c r="AO251" s="277">
        <v>8.6300000000000008</v>
      </c>
      <c r="AP251" s="277">
        <v>8.81</v>
      </c>
    </row>
    <row r="252" spans="1:42" x14ac:dyDescent="0.2">
      <c r="A252" s="253">
        <v>42768</v>
      </c>
      <c r="B252" s="277">
        <v>8.99</v>
      </c>
      <c r="C252" s="277">
        <v>8.6</v>
      </c>
      <c r="D252" s="277">
        <f>AVERAGE(C252,E252)</f>
        <v>8.379999999999999</v>
      </c>
      <c r="E252" s="277">
        <v>8.16</v>
      </c>
      <c r="F252" s="277">
        <f>AVERAGE(G252,E252)</f>
        <v>8.0949999999999989</v>
      </c>
      <c r="G252" s="277">
        <v>8.0299999999999994</v>
      </c>
      <c r="H252" s="277">
        <f>AVERAGE(I252,G252)</f>
        <v>8.2249999999999996</v>
      </c>
      <c r="I252" s="277">
        <v>8.42</v>
      </c>
      <c r="J252" s="277">
        <f>AVERAGE(I252,K252)</f>
        <v>8.1999999999999993</v>
      </c>
      <c r="K252" s="277">
        <v>7.98</v>
      </c>
      <c r="L252" s="245">
        <f>AVERAGE(K252,M252)</f>
        <v>7.99</v>
      </c>
      <c r="M252" s="245">
        <f>AVERAGE(K252,O252)</f>
        <v>8</v>
      </c>
      <c r="N252" s="245">
        <f>AVERAGE(M252,O252)</f>
        <v>8.01</v>
      </c>
      <c r="O252" s="277">
        <v>8.02</v>
      </c>
      <c r="P252" s="245">
        <f>2*O252-N252</f>
        <v>8.0299999999999994</v>
      </c>
      <c r="Q252" s="245">
        <f>AVERAGE(P252,R252)</f>
        <v>8.0625</v>
      </c>
      <c r="R252" s="245">
        <f>AVERAGE(O252,U252)</f>
        <v>8.0949999999999989</v>
      </c>
      <c r="S252" s="245">
        <f>2*R252-Q252</f>
        <v>8.1274999999999977</v>
      </c>
      <c r="T252" s="245">
        <f>AVERAGE(S252,U252)</f>
        <v>8.1487499999999997</v>
      </c>
      <c r="U252" s="277">
        <v>8.17</v>
      </c>
      <c r="V252" s="245">
        <f>2*U252-T252</f>
        <v>8.1912500000000001</v>
      </c>
      <c r="W252" s="245">
        <f>2*V252-U252</f>
        <v>8.2125000000000004</v>
      </c>
      <c r="X252" s="245">
        <f>2*W252-V252</f>
        <v>8.2337500000000006</v>
      </c>
      <c r="Y252" s="245">
        <f>AVERAGE(X252,Z252)</f>
        <v>8.2643750000000011</v>
      </c>
      <c r="Z252" s="245">
        <f>AVERAGE(U252,AE252)</f>
        <v>8.2949999999999999</v>
      </c>
      <c r="AA252" s="245">
        <f>2*Z252-Y252</f>
        <v>8.3256249999999987</v>
      </c>
      <c r="AB252" s="245">
        <f>AVERAGE(AA252,AC252)</f>
        <v>8.3492187499999986</v>
      </c>
      <c r="AC252" s="245">
        <f>AVERAGE(AA252,AE252)</f>
        <v>8.3728124999999984</v>
      </c>
      <c r="AD252" s="245">
        <f>AVERAGE(AC252,AE252)</f>
        <v>8.3964062499999983</v>
      </c>
      <c r="AE252" s="277">
        <v>8.42</v>
      </c>
      <c r="AF252" s="245">
        <f>2*AE252-AD252</f>
        <v>8.4435937500000016</v>
      </c>
      <c r="AG252" s="245">
        <f>AVERAGE(AF252,AH252)</f>
        <v>8.4589453125000009</v>
      </c>
      <c r="AH252" s="245">
        <f>AVERAGE(AF252,AJ252)</f>
        <v>8.4742968750000003</v>
      </c>
      <c r="AI252" s="245">
        <f>AVERAGE(AH252,AJ252)</f>
        <v>8.4896484374999996</v>
      </c>
      <c r="AJ252" s="245">
        <f>AVERAGE(AE252,AO252)</f>
        <v>8.504999999999999</v>
      </c>
      <c r="AK252" s="245">
        <f>2*AJ252-AI252</f>
        <v>8.5203515624999984</v>
      </c>
      <c r="AL252" s="245">
        <f>AVERAGE(AK252,AM252)</f>
        <v>8.5377636718749983</v>
      </c>
      <c r="AM252" s="245">
        <f>AVERAGE(AK252,AO252)</f>
        <v>8.55517578125</v>
      </c>
      <c r="AN252" s="245">
        <f>AVERAGE(AM252,AO252)</f>
        <v>8.5725878906249999</v>
      </c>
      <c r="AO252" s="277">
        <v>8.59</v>
      </c>
      <c r="AP252" s="277">
        <v>8.77</v>
      </c>
    </row>
    <row r="253" spans="1:42" x14ac:dyDescent="0.2">
      <c r="A253" s="253">
        <v>42767</v>
      </c>
      <c r="B253" s="277">
        <v>9.09</v>
      </c>
      <c r="C253" s="277">
        <v>8.7100000000000009</v>
      </c>
      <c r="D253" s="277">
        <f>AVERAGE(C253,E253)</f>
        <v>8.4600000000000009</v>
      </c>
      <c r="E253" s="277">
        <v>8.2100000000000009</v>
      </c>
      <c r="F253" s="277">
        <f>AVERAGE(G253,E253)</f>
        <v>8.120000000000001</v>
      </c>
      <c r="G253" s="277">
        <v>8.0299999999999994</v>
      </c>
      <c r="H253" s="277">
        <f>AVERAGE(I253,G253)</f>
        <v>8.3000000000000007</v>
      </c>
      <c r="I253" s="277">
        <v>8.57</v>
      </c>
      <c r="J253" s="277">
        <f>AVERAGE(I253,K253)</f>
        <v>8.2750000000000004</v>
      </c>
      <c r="K253" s="277">
        <v>7.98</v>
      </c>
      <c r="L253" s="245">
        <f>AVERAGE(K253,M253)</f>
        <v>8.0025000000000013</v>
      </c>
      <c r="M253" s="245">
        <f>AVERAGE(K253,O253)</f>
        <v>8.0250000000000004</v>
      </c>
      <c r="N253" s="245">
        <f>AVERAGE(M253,O253)</f>
        <v>8.0474999999999994</v>
      </c>
      <c r="O253" s="277">
        <v>8.07</v>
      </c>
      <c r="P253" s="245">
        <f>2*O253-N253</f>
        <v>8.0925000000000011</v>
      </c>
      <c r="Q253" s="245">
        <f>AVERAGE(P253,R253)</f>
        <v>8.1312500000000014</v>
      </c>
      <c r="R253" s="245">
        <f>AVERAGE(O253,U253)</f>
        <v>8.17</v>
      </c>
      <c r="S253" s="245">
        <f>2*R253-Q253</f>
        <v>8.2087499999999984</v>
      </c>
      <c r="T253" s="245">
        <f>AVERAGE(S253,U253)</f>
        <v>8.239374999999999</v>
      </c>
      <c r="U253" s="277">
        <v>8.27</v>
      </c>
      <c r="V253" s="245">
        <f>2*U253-T253</f>
        <v>8.3006250000000001</v>
      </c>
      <c r="W253" s="245">
        <f>2*V253-U253</f>
        <v>8.3312500000000007</v>
      </c>
      <c r="X253" s="245">
        <f>2*W253-V253</f>
        <v>8.3618750000000013</v>
      </c>
      <c r="Y253" s="245">
        <f>AVERAGE(X253,Z253)</f>
        <v>8.3909374999999997</v>
      </c>
      <c r="Z253" s="245">
        <f>AVERAGE(U253,AE253)</f>
        <v>8.42</v>
      </c>
      <c r="AA253" s="245">
        <f>2*Z253-Y253</f>
        <v>8.4490625000000001</v>
      </c>
      <c r="AB253" s="245">
        <f>AVERAGE(AA253,AC253)</f>
        <v>8.4792968749999993</v>
      </c>
      <c r="AC253" s="245">
        <f>AVERAGE(AA253,AE253)</f>
        <v>8.5095312500000002</v>
      </c>
      <c r="AD253" s="245">
        <f>AVERAGE(AC253,AE253)</f>
        <v>8.5397656250000011</v>
      </c>
      <c r="AE253" s="277">
        <v>8.57</v>
      </c>
      <c r="AF253" s="245">
        <f>2*AE253-AD253</f>
        <v>8.6002343749999994</v>
      </c>
      <c r="AG253" s="245">
        <f>AVERAGE(AF253,AH253)</f>
        <v>8.61767578125</v>
      </c>
      <c r="AH253" s="245">
        <f>AVERAGE(AF253,AJ253)</f>
        <v>8.6351171875000006</v>
      </c>
      <c r="AI253" s="245">
        <f>AVERAGE(AH253,AJ253)</f>
        <v>8.6525585937500011</v>
      </c>
      <c r="AJ253" s="245">
        <f>AVERAGE(AE253,AO253)</f>
        <v>8.67</v>
      </c>
      <c r="AK253" s="245">
        <f>2*AJ253-AI253</f>
        <v>8.6874414062499987</v>
      </c>
      <c r="AL253" s="245">
        <f>AVERAGE(AK253,AM253)</f>
        <v>8.7080810546874989</v>
      </c>
      <c r="AM253" s="245">
        <f>AVERAGE(AK253,AO253)</f>
        <v>8.7287207031249991</v>
      </c>
      <c r="AN253" s="245">
        <f>AVERAGE(AM253,AO253)</f>
        <v>8.7493603515624994</v>
      </c>
      <c r="AO253" s="277">
        <v>8.77</v>
      </c>
      <c r="AP253" s="277">
        <v>8.98</v>
      </c>
    </row>
    <row r="254" spans="1:42" x14ac:dyDescent="0.2">
      <c r="A254" s="253">
        <v>42766</v>
      </c>
      <c r="B254" s="277">
        <v>9.02</v>
      </c>
      <c r="C254" s="277">
        <v>8.7100000000000009</v>
      </c>
      <c r="D254" s="277">
        <f>AVERAGE(C254,E254)</f>
        <v>8.495000000000001</v>
      </c>
      <c r="E254" s="277">
        <v>8.2799999999999994</v>
      </c>
      <c r="F254" s="277">
        <f>AVERAGE(G254,E254)</f>
        <v>8.19</v>
      </c>
      <c r="G254" s="277">
        <v>8.1</v>
      </c>
      <c r="H254" s="277">
        <f>AVERAGE(I254,G254)</f>
        <v>8.32</v>
      </c>
      <c r="I254" s="277">
        <v>8.5399999999999991</v>
      </c>
      <c r="J254" s="277">
        <f>AVERAGE(I254,K254)</f>
        <v>8.2749999999999986</v>
      </c>
      <c r="K254" s="277">
        <v>8.01</v>
      </c>
      <c r="L254" s="245">
        <f>AVERAGE(K254,M254)</f>
        <v>8.0249999999999986</v>
      </c>
      <c r="M254" s="245">
        <f>AVERAGE(K254,O254)</f>
        <v>8.0399999999999991</v>
      </c>
      <c r="N254" s="245">
        <f>AVERAGE(M254,O254)</f>
        <v>8.0549999999999997</v>
      </c>
      <c r="O254" s="277">
        <v>8.07</v>
      </c>
      <c r="P254" s="245">
        <f>2*O254-N254</f>
        <v>8.0850000000000009</v>
      </c>
      <c r="Q254" s="245">
        <f>AVERAGE(P254,R254)</f>
        <v>8.125</v>
      </c>
      <c r="R254" s="245">
        <f>AVERAGE(O254,U254)</f>
        <v>8.1649999999999991</v>
      </c>
      <c r="S254" s="245">
        <f>2*R254-Q254</f>
        <v>8.2049999999999983</v>
      </c>
      <c r="T254" s="245">
        <f>AVERAGE(S254,U254)</f>
        <v>8.2324999999999982</v>
      </c>
      <c r="U254" s="277">
        <v>8.26</v>
      </c>
      <c r="V254" s="245">
        <f>2*U254-T254</f>
        <v>8.2875000000000014</v>
      </c>
      <c r="W254" s="245">
        <f>2*V254-U254</f>
        <v>8.3150000000000031</v>
      </c>
      <c r="X254" s="245">
        <f>2*W254-V254</f>
        <v>8.3425000000000047</v>
      </c>
      <c r="Y254" s="245">
        <f>AVERAGE(X254,Z254)</f>
        <v>8.3712500000000016</v>
      </c>
      <c r="Z254" s="245">
        <f>AVERAGE(U254,AE254)</f>
        <v>8.3999999999999986</v>
      </c>
      <c r="AA254" s="245">
        <f>2*Z254-Y254</f>
        <v>8.4287499999999955</v>
      </c>
      <c r="AB254" s="245">
        <f>AVERAGE(AA254,AC254)</f>
        <v>8.4565624999999969</v>
      </c>
      <c r="AC254" s="245">
        <f>AVERAGE(AA254,AE254)</f>
        <v>8.4843749999999964</v>
      </c>
      <c r="AD254" s="245">
        <f>AVERAGE(AC254,AE254)</f>
        <v>8.5121874999999978</v>
      </c>
      <c r="AE254" s="277">
        <v>8.5399999999999991</v>
      </c>
      <c r="AF254" s="245">
        <f>2*AE254-AD254</f>
        <v>8.5678125000000005</v>
      </c>
      <c r="AG254" s="245">
        <f>AVERAGE(AF254,AH254)</f>
        <v>8.5858593750000018</v>
      </c>
      <c r="AH254" s="245">
        <f>AVERAGE(AF254,AJ254)</f>
        <v>8.6039062500000014</v>
      </c>
      <c r="AI254" s="245">
        <f>AVERAGE(AH254,AJ254)</f>
        <v>8.621953125000001</v>
      </c>
      <c r="AJ254" s="245">
        <f>AVERAGE(AE254,AO254)</f>
        <v>8.64</v>
      </c>
      <c r="AK254" s="245">
        <f>2*AJ254-AI254</f>
        <v>8.6580468750000001</v>
      </c>
      <c r="AL254" s="245">
        <f>AVERAGE(AK254,AM254)</f>
        <v>8.6785351562499997</v>
      </c>
      <c r="AM254" s="245">
        <f>AVERAGE(AK254,AO254)</f>
        <v>8.6990234374999993</v>
      </c>
      <c r="AN254" s="245">
        <f>AVERAGE(AM254,AO254)</f>
        <v>8.7195117187499989</v>
      </c>
      <c r="AO254" s="277">
        <v>8.74</v>
      </c>
      <c r="AP254" s="277">
        <v>8.9700000000000006</v>
      </c>
    </row>
    <row r="255" spans="1:42" x14ac:dyDescent="0.2">
      <c r="A255" s="253">
        <v>42765</v>
      </c>
      <c r="B255" s="277">
        <v>8.94</v>
      </c>
      <c r="C255" s="277">
        <v>8.6</v>
      </c>
      <c r="D255" s="277">
        <f>AVERAGE(C255,E255)</f>
        <v>8.3999999999999986</v>
      </c>
      <c r="E255" s="277">
        <v>8.1999999999999993</v>
      </c>
      <c r="F255" s="277">
        <f>AVERAGE(G255,E255)</f>
        <v>8.125</v>
      </c>
      <c r="G255" s="277">
        <v>8.0500000000000007</v>
      </c>
      <c r="H255" s="277">
        <f>AVERAGE(I255,G255)</f>
        <v>8.3500000000000014</v>
      </c>
      <c r="I255" s="277">
        <v>8.65</v>
      </c>
      <c r="J255" s="277">
        <f>AVERAGE(I255,K255)</f>
        <v>8.33</v>
      </c>
      <c r="K255" s="277">
        <v>8.01</v>
      </c>
      <c r="L255" s="245">
        <f>AVERAGE(K255,M255)</f>
        <v>8.0374999999999996</v>
      </c>
      <c r="M255" s="245">
        <f>AVERAGE(K255,O255)</f>
        <v>8.0649999999999995</v>
      </c>
      <c r="N255" s="245">
        <f>AVERAGE(M255,O255)</f>
        <v>8.0924999999999994</v>
      </c>
      <c r="O255" s="277">
        <v>8.1199999999999992</v>
      </c>
      <c r="P255" s="245">
        <f>2*O255-N255</f>
        <v>8.1474999999999991</v>
      </c>
      <c r="Q255" s="245">
        <f>AVERAGE(P255,R255)</f>
        <v>8.1887499999999989</v>
      </c>
      <c r="R255" s="245">
        <f>AVERAGE(O255,U255)</f>
        <v>8.23</v>
      </c>
      <c r="S255" s="245">
        <f>2*R255-Q255</f>
        <v>8.271250000000002</v>
      </c>
      <c r="T255" s="245">
        <f>AVERAGE(S255,U255)</f>
        <v>8.3056250000000009</v>
      </c>
      <c r="U255" s="277">
        <v>8.34</v>
      </c>
      <c r="V255" s="245">
        <f>2*U255-T255</f>
        <v>8.3743749999999988</v>
      </c>
      <c r="W255" s="245">
        <f>2*V255-U255</f>
        <v>8.4087499999999977</v>
      </c>
      <c r="X255" s="245">
        <f>2*W255-V255</f>
        <v>8.4431249999999967</v>
      </c>
      <c r="Y255" s="245">
        <f>AVERAGE(X255,Z255)</f>
        <v>8.4690624999999997</v>
      </c>
      <c r="Z255" s="245">
        <f>AVERAGE(U255,AE255)</f>
        <v>8.495000000000001</v>
      </c>
      <c r="AA255" s="245">
        <f>2*Z255-Y255</f>
        <v>8.5209375000000023</v>
      </c>
      <c r="AB255" s="245">
        <f>AVERAGE(AA255,AC255)</f>
        <v>8.5532031250000014</v>
      </c>
      <c r="AC255" s="245">
        <f>AVERAGE(AA255,AE255)</f>
        <v>8.5854687500000004</v>
      </c>
      <c r="AD255" s="245">
        <f>AVERAGE(AC255,AE255)</f>
        <v>8.6177343750000013</v>
      </c>
      <c r="AE255" s="277">
        <v>8.65</v>
      </c>
      <c r="AF255" s="245">
        <f>2*AE255-AD255</f>
        <v>8.6822656249999994</v>
      </c>
      <c r="AG255" s="245">
        <f>AVERAGE(AF255,AH255)</f>
        <v>8.6979492187500007</v>
      </c>
      <c r="AH255" s="245">
        <f>AVERAGE(AF255,AJ255)</f>
        <v>8.7136328125000002</v>
      </c>
      <c r="AI255" s="245">
        <f>AVERAGE(AH255,AJ255)</f>
        <v>8.7293164062499997</v>
      </c>
      <c r="AJ255" s="245">
        <f>AVERAGE(AE255,AO255)</f>
        <v>8.745000000000001</v>
      </c>
      <c r="AK255" s="245">
        <f>2*AJ255-AI255</f>
        <v>8.7606835937500023</v>
      </c>
      <c r="AL255" s="245">
        <f>AVERAGE(AK255,AM255)</f>
        <v>8.7805126953125026</v>
      </c>
      <c r="AM255" s="245">
        <f>AVERAGE(AK255,AO255)</f>
        <v>8.8003417968750011</v>
      </c>
      <c r="AN255" s="245">
        <f>AVERAGE(AM255,AO255)</f>
        <v>8.8201708984374996</v>
      </c>
      <c r="AO255" s="277">
        <v>8.84</v>
      </c>
      <c r="AP255" s="277">
        <v>9.0500000000000007</v>
      </c>
    </row>
    <row r="256" spans="1:42" x14ac:dyDescent="0.2">
      <c r="A256" s="253">
        <v>42762</v>
      </c>
      <c r="B256" s="277">
        <v>8.89</v>
      </c>
      <c r="C256" s="277">
        <v>8.58</v>
      </c>
      <c r="D256" s="277">
        <f>AVERAGE(C256,E256)</f>
        <v>8.370000000000001</v>
      </c>
      <c r="E256" s="277">
        <v>8.16</v>
      </c>
      <c r="F256" s="277">
        <f>AVERAGE(G256,E256)</f>
        <v>8.09</v>
      </c>
      <c r="G256" s="277">
        <v>8.02</v>
      </c>
      <c r="H256" s="277">
        <f>AVERAGE(I256,G256)</f>
        <v>8.2899999999999991</v>
      </c>
      <c r="I256" s="277">
        <v>8.56</v>
      </c>
      <c r="J256" s="277">
        <f>AVERAGE(I256,K256)</f>
        <v>8.26</v>
      </c>
      <c r="K256" s="277">
        <v>7.96</v>
      </c>
      <c r="L256" s="245">
        <f>AVERAGE(K256,M256)</f>
        <v>7.98</v>
      </c>
      <c r="M256" s="245">
        <f>AVERAGE(K256,O256)</f>
        <v>8</v>
      </c>
      <c r="N256" s="245">
        <f>AVERAGE(M256,O256)</f>
        <v>8.02</v>
      </c>
      <c r="O256" s="277">
        <v>8.0399999999999991</v>
      </c>
      <c r="P256" s="245">
        <f>2*O256-N256</f>
        <v>8.0599999999999987</v>
      </c>
      <c r="Q256" s="245">
        <f>AVERAGE(P256,R256)</f>
        <v>8.1024999999999991</v>
      </c>
      <c r="R256" s="245">
        <f>AVERAGE(O256,U256)</f>
        <v>8.1449999999999996</v>
      </c>
      <c r="S256" s="245">
        <f>2*R256-Q256</f>
        <v>8.1875</v>
      </c>
      <c r="T256" s="245">
        <f>AVERAGE(S256,U256)</f>
        <v>8.21875</v>
      </c>
      <c r="U256" s="277">
        <v>8.25</v>
      </c>
      <c r="V256" s="245">
        <f>2*U256-T256</f>
        <v>8.28125</v>
      </c>
      <c r="W256" s="245">
        <f>2*V256-U256</f>
        <v>8.3125</v>
      </c>
      <c r="X256" s="245">
        <f>2*W256-V256</f>
        <v>8.34375</v>
      </c>
      <c r="Y256" s="245">
        <f>AVERAGE(X256,Z256)</f>
        <v>8.3743750000000006</v>
      </c>
      <c r="Z256" s="245">
        <f>AVERAGE(U256,AE256)</f>
        <v>8.4050000000000011</v>
      </c>
      <c r="AA256" s="245">
        <f>2*Z256-Y256</f>
        <v>8.4356250000000017</v>
      </c>
      <c r="AB256" s="245">
        <f>AVERAGE(AA256,AC256)</f>
        <v>8.4667187500000018</v>
      </c>
      <c r="AC256" s="245">
        <f>AVERAGE(AA256,AE256)</f>
        <v>8.497812500000002</v>
      </c>
      <c r="AD256" s="245">
        <f>AVERAGE(AC256,AE256)</f>
        <v>8.5289062500000021</v>
      </c>
      <c r="AE256" s="277">
        <v>8.56</v>
      </c>
      <c r="AF256" s="245">
        <f>2*AE256-AD256</f>
        <v>8.5910937499999989</v>
      </c>
      <c r="AG256" s="245">
        <f>AVERAGE(AF256,AH256)</f>
        <v>8.6083203124999983</v>
      </c>
      <c r="AH256" s="245">
        <f>AVERAGE(AF256,AJ256)</f>
        <v>8.6255468749999995</v>
      </c>
      <c r="AI256" s="245">
        <f>AVERAGE(AH256,AJ256)</f>
        <v>8.6427734375000007</v>
      </c>
      <c r="AJ256" s="245">
        <f>AVERAGE(AE256,AO256)</f>
        <v>8.66</v>
      </c>
      <c r="AK256" s="245">
        <f>2*AJ256-AI256</f>
        <v>8.6772265624999996</v>
      </c>
      <c r="AL256" s="245">
        <f>AVERAGE(AK256,AM256)</f>
        <v>8.6979199218750001</v>
      </c>
      <c r="AM256" s="245">
        <f>AVERAGE(AK256,AO256)</f>
        <v>8.7186132812500006</v>
      </c>
      <c r="AN256" s="245">
        <f>AVERAGE(AM256,AO256)</f>
        <v>8.7393066406249993</v>
      </c>
      <c r="AO256" s="277">
        <v>8.76</v>
      </c>
      <c r="AP256" s="277">
        <v>8.9700000000000006</v>
      </c>
    </row>
    <row r="257" spans="1:42" x14ac:dyDescent="0.2">
      <c r="A257" s="253">
        <v>42761</v>
      </c>
      <c r="B257" s="277">
        <v>8.93</v>
      </c>
      <c r="C257" s="277">
        <v>8.66</v>
      </c>
      <c r="D257" s="277">
        <f>AVERAGE(C257,E257)</f>
        <v>8.4600000000000009</v>
      </c>
      <c r="E257" s="277">
        <v>8.26</v>
      </c>
      <c r="F257" s="277">
        <f>AVERAGE(G257,E257)</f>
        <v>8.1950000000000003</v>
      </c>
      <c r="G257" s="277">
        <v>8.1300000000000008</v>
      </c>
      <c r="H257" s="277">
        <f>AVERAGE(I257,G257)</f>
        <v>8.4050000000000011</v>
      </c>
      <c r="I257" s="277">
        <v>8.68</v>
      </c>
      <c r="J257" s="277">
        <f>AVERAGE(I257,K257)</f>
        <v>8.39</v>
      </c>
      <c r="K257" s="277">
        <v>8.1</v>
      </c>
      <c r="L257" s="245">
        <f>AVERAGE(K257,M257)</f>
        <v>8.120000000000001</v>
      </c>
      <c r="M257" s="245">
        <f>AVERAGE(K257,O257)</f>
        <v>8.14</v>
      </c>
      <c r="N257" s="245">
        <f>AVERAGE(M257,O257)</f>
        <v>8.16</v>
      </c>
      <c r="O257" s="277">
        <v>8.18</v>
      </c>
      <c r="P257" s="245">
        <f>2*O257-N257</f>
        <v>8.1999999999999993</v>
      </c>
      <c r="Q257" s="245">
        <f>AVERAGE(P257,R257)</f>
        <v>8.2374999999999989</v>
      </c>
      <c r="R257" s="245">
        <f>AVERAGE(O257,U257)</f>
        <v>8.2749999999999986</v>
      </c>
      <c r="S257" s="245">
        <f>2*R257-Q257</f>
        <v>8.3124999999999982</v>
      </c>
      <c r="T257" s="245">
        <f>AVERAGE(S257,U257)</f>
        <v>8.3412499999999987</v>
      </c>
      <c r="U257" s="277">
        <v>8.3699999999999992</v>
      </c>
      <c r="V257" s="245">
        <f>2*U257-T257</f>
        <v>8.3987499999999997</v>
      </c>
      <c r="W257" s="245">
        <f>2*V257-U257</f>
        <v>8.4275000000000002</v>
      </c>
      <c r="X257" s="245">
        <f>2*W257-V257</f>
        <v>8.4562500000000007</v>
      </c>
      <c r="Y257" s="245">
        <f>AVERAGE(X257,Z257)</f>
        <v>8.4906249999999996</v>
      </c>
      <c r="Z257" s="245">
        <f>AVERAGE(U257,AE257)</f>
        <v>8.5249999999999986</v>
      </c>
      <c r="AA257" s="245">
        <f>2*Z257-Y257</f>
        <v>8.5593749999999975</v>
      </c>
      <c r="AB257" s="245">
        <f>AVERAGE(AA257,AC257)</f>
        <v>8.5895312499999967</v>
      </c>
      <c r="AC257" s="245">
        <f>AVERAGE(AA257,AE257)</f>
        <v>8.6196874999999977</v>
      </c>
      <c r="AD257" s="245">
        <f>AVERAGE(AC257,AE257)</f>
        <v>8.6498437499999987</v>
      </c>
      <c r="AE257" s="277">
        <v>8.68</v>
      </c>
      <c r="AF257" s="245">
        <f>2*AE257-AD257</f>
        <v>8.7101562500000007</v>
      </c>
      <c r="AG257" s="245">
        <f>AVERAGE(AF257,AH257)</f>
        <v>8.7276171875000017</v>
      </c>
      <c r="AH257" s="245">
        <f>AVERAGE(AF257,AJ257)</f>
        <v>8.7450781250000009</v>
      </c>
      <c r="AI257" s="245">
        <f>AVERAGE(AH257,AJ257)</f>
        <v>8.7625390625000001</v>
      </c>
      <c r="AJ257" s="245">
        <f>AVERAGE(AE257,AO257)</f>
        <v>8.7800000000000011</v>
      </c>
      <c r="AK257" s="245">
        <f>2*AJ257-AI257</f>
        <v>8.7974609375000021</v>
      </c>
      <c r="AL257" s="245">
        <f>AVERAGE(AK257,AM257)</f>
        <v>8.8180957031250014</v>
      </c>
      <c r="AM257" s="245">
        <f>AVERAGE(AK257,AO257)</f>
        <v>8.8387304687500006</v>
      </c>
      <c r="AN257" s="245">
        <f>AVERAGE(AM257,AO257)</f>
        <v>8.8593652343750016</v>
      </c>
      <c r="AO257" s="277">
        <v>8.8800000000000008</v>
      </c>
      <c r="AP257" s="277">
        <v>9.11</v>
      </c>
    </row>
    <row r="258" spans="1:42" x14ac:dyDescent="0.2">
      <c r="A258" s="253">
        <v>42760</v>
      </c>
      <c r="B258" s="277">
        <v>8.69</v>
      </c>
      <c r="C258" s="277">
        <v>8.39</v>
      </c>
      <c r="D258" s="277">
        <f>AVERAGE(C258,E258)</f>
        <v>8.245000000000001</v>
      </c>
      <c r="E258" s="277">
        <v>8.1</v>
      </c>
      <c r="F258" s="277">
        <f>AVERAGE(G258,E258)</f>
        <v>8.0599999999999987</v>
      </c>
      <c r="G258" s="277">
        <v>8.02</v>
      </c>
      <c r="H258" s="277">
        <f>AVERAGE(I258,G258)</f>
        <v>8.375</v>
      </c>
      <c r="I258" s="277">
        <v>8.73</v>
      </c>
      <c r="J258" s="277">
        <f>AVERAGE(I258,K258)</f>
        <v>8.39</v>
      </c>
      <c r="K258" s="277">
        <v>8.0500000000000007</v>
      </c>
      <c r="L258" s="245">
        <f>AVERAGE(K258,M258)</f>
        <v>8.0775000000000006</v>
      </c>
      <c r="M258" s="245">
        <f>AVERAGE(K258,O258)</f>
        <v>8.1050000000000004</v>
      </c>
      <c r="N258" s="245">
        <f>AVERAGE(M258,O258)</f>
        <v>8.1325000000000003</v>
      </c>
      <c r="O258" s="277">
        <v>8.16</v>
      </c>
      <c r="P258" s="245">
        <f>2*O258-N258</f>
        <v>8.1875</v>
      </c>
      <c r="Q258" s="245">
        <f>AVERAGE(P258,R258)</f>
        <v>8.2287499999999998</v>
      </c>
      <c r="R258" s="245">
        <f>AVERAGE(O258,U258)</f>
        <v>8.27</v>
      </c>
      <c r="S258" s="245">
        <f>2*R258-Q258</f>
        <v>8.3112499999999994</v>
      </c>
      <c r="T258" s="245">
        <f>AVERAGE(S258,U258)</f>
        <v>8.3456250000000001</v>
      </c>
      <c r="U258" s="277">
        <v>8.3800000000000008</v>
      </c>
      <c r="V258" s="245">
        <f>2*U258-T258</f>
        <v>8.4143750000000015</v>
      </c>
      <c r="W258" s="245">
        <f>2*V258-U258</f>
        <v>8.4487500000000022</v>
      </c>
      <c r="X258" s="245">
        <f>2*W258-V258</f>
        <v>8.4831250000000029</v>
      </c>
      <c r="Y258" s="245">
        <f>AVERAGE(X258,Z258)</f>
        <v>8.5190625000000004</v>
      </c>
      <c r="Z258" s="245">
        <f>AVERAGE(U258,AE258)</f>
        <v>8.5549999999999997</v>
      </c>
      <c r="AA258" s="245">
        <f>2*Z258-Y258</f>
        <v>8.590937499999999</v>
      </c>
      <c r="AB258" s="245">
        <f>AVERAGE(AA258,AC258)</f>
        <v>8.6257031249999994</v>
      </c>
      <c r="AC258" s="245">
        <f>AVERAGE(AA258,AE258)</f>
        <v>8.6604687499999997</v>
      </c>
      <c r="AD258" s="245">
        <f>AVERAGE(AC258,AE258)</f>
        <v>8.6952343750000001</v>
      </c>
      <c r="AE258" s="277">
        <v>8.73</v>
      </c>
      <c r="AF258" s="245">
        <f>2*AE258-AD258</f>
        <v>8.7647656250000008</v>
      </c>
      <c r="AG258" s="245">
        <f>AVERAGE(AF258,AH258)</f>
        <v>8.7860742187500023</v>
      </c>
      <c r="AH258" s="245">
        <f>AVERAGE(AF258,AJ258)</f>
        <v>8.807382812500002</v>
      </c>
      <c r="AI258" s="245">
        <f>AVERAGE(AH258,AJ258)</f>
        <v>8.8286914062500017</v>
      </c>
      <c r="AJ258" s="245">
        <f>AVERAGE(AE258,AO258)</f>
        <v>8.8500000000000014</v>
      </c>
      <c r="AK258" s="245">
        <f>2*AJ258-AI258</f>
        <v>8.8713085937500011</v>
      </c>
      <c r="AL258" s="245">
        <f>AVERAGE(AK258,AM258)</f>
        <v>8.8959814453125006</v>
      </c>
      <c r="AM258" s="245">
        <f>AVERAGE(AK258,AO258)</f>
        <v>8.920654296875</v>
      </c>
      <c r="AN258" s="245">
        <f>AVERAGE(AM258,AO258)</f>
        <v>8.9453271484374994</v>
      </c>
      <c r="AO258" s="277">
        <v>8.9700000000000006</v>
      </c>
      <c r="AP258" s="277">
        <v>9.23</v>
      </c>
    </row>
    <row r="259" spans="1:42" x14ac:dyDescent="0.2">
      <c r="A259" s="253">
        <v>42759</v>
      </c>
      <c r="B259" s="277">
        <v>8.64</v>
      </c>
      <c r="C259" s="277">
        <v>8.33</v>
      </c>
      <c r="D259" s="277">
        <f>AVERAGE(C259,E259)</f>
        <v>8.1999999999999993</v>
      </c>
      <c r="E259" s="277">
        <v>8.07</v>
      </c>
      <c r="F259" s="277">
        <f>AVERAGE(G259,E259)</f>
        <v>8.0300000000000011</v>
      </c>
      <c r="G259" s="277">
        <v>7.99</v>
      </c>
      <c r="H259" s="277">
        <f>AVERAGE(I259,G259)</f>
        <v>8.3049999999999997</v>
      </c>
      <c r="I259" s="277">
        <v>8.6199999999999992</v>
      </c>
      <c r="J259" s="277">
        <f>AVERAGE(I259,K259)</f>
        <v>8.2899999999999991</v>
      </c>
      <c r="K259" s="277">
        <v>7.96</v>
      </c>
      <c r="L259" s="245">
        <f>AVERAGE(K259,M259)</f>
        <v>7.9774999999999991</v>
      </c>
      <c r="M259" s="245">
        <f>AVERAGE(K259,O259)</f>
        <v>7.9949999999999992</v>
      </c>
      <c r="N259" s="245">
        <f>AVERAGE(M259,O259)</f>
        <v>8.0124999999999993</v>
      </c>
      <c r="O259" s="277">
        <v>8.0299999999999994</v>
      </c>
      <c r="P259" s="245">
        <f>2*O259-N259</f>
        <v>8.0474999999999994</v>
      </c>
      <c r="Q259" s="245">
        <f>AVERAGE(P259,R259)</f>
        <v>8.09375</v>
      </c>
      <c r="R259" s="245">
        <f>AVERAGE(O259,U259)</f>
        <v>8.14</v>
      </c>
      <c r="S259" s="245">
        <f>2*R259-Q259</f>
        <v>8.1862500000000011</v>
      </c>
      <c r="T259" s="245">
        <f>AVERAGE(S259,U259)</f>
        <v>8.2181250000000006</v>
      </c>
      <c r="U259" s="277">
        <v>8.25</v>
      </c>
      <c r="V259" s="245">
        <f>2*U259-T259</f>
        <v>8.2818749999999994</v>
      </c>
      <c r="W259" s="245">
        <f>2*V259-U259</f>
        <v>8.3137499999999989</v>
      </c>
      <c r="X259" s="245">
        <f>2*W259-V259</f>
        <v>8.3456249999999983</v>
      </c>
      <c r="Y259" s="245">
        <f>AVERAGE(X259,Z259)</f>
        <v>8.3903124999999985</v>
      </c>
      <c r="Z259" s="245">
        <f>AVERAGE(U259,AE259)</f>
        <v>8.4349999999999987</v>
      </c>
      <c r="AA259" s="245">
        <f>2*Z259-Y259</f>
        <v>8.4796874999999989</v>
      </c>
      <c r="AB259" s="245">
        <f>AVERAGE(AA259,AC259)</f>
        <v>8.514765624999999</v>
      </c>
      <c r="AC259" s="245">
        <f>AVERAGE(AA259,AE259)</f>
        <v>8.5498437499999991</v>
      </c>
      <c r="AD259" s="245">
        <f>AVERAGE(AC259,AE259)</f>
        <v>8.5849218749999991</v>
      </c>
      <c r="AE259" s="277">
        <v>8.6199999999999992</v>
      </c>
      <c r="AF259" s="245">
        <f>2*AE259-AD259</f>
        <v>8.6550781249999993</v>
      </c>
      <c r="AG259" s="245">
        <f>AVERAGE(AF259,AH259)</f>
        <v>8.6788085937499986</v>
      </c>
      <c r="AH259" s="245">
        <f>AVERAGE(AF259,AJ259)</f>
        <v>8.7025390624999996</v>
      </c>
      <c r="AI259" s="245">
        <f>AVERAGE(AH259,AJ259)</f>
        <v>8.7262695312500007</v>
      </c>
      <c r="AJ259" s="245">
        <f>AVERAGE(AE259,AO259)</f>
        <v>8.75</v>
      </c>
      <c r="AK259" s="245">
        <f>2*AJ259-AI259</f>
        <v>8.7737304687499993</v>
      </c>
      <c r="AL259" s="245">
        <f>AVERAGE(AK259,AM259)</f>
        <v>8.8002978515624992</v>
      </c>
      <c r="AM259" s="245">
        <f>AVERAGE(AK259,AO259)</f>
        <v>8.8268652343749991</v>
      </c>
      <c r="AN259" s="245">
        <f>AVERAGE(AM259,AO259)</f>
        <v>8.8534326171875009</v>
      </c>
      <c r="AO259" s="277">
        <v>8.8800000000000008</v>
      </c>
      <c r="AP259" s="277">
        <v>9.14</v>
      </c>
    </row>
    <row r="260" spans="1:42" x14ac:dyDescent="0.2">
      <c r="A260" s="253">
        <v>42758</v>
      </c>
      <c r="B260" s="277">
        <v>8.59</v>
      </c>
      <c r="C260" s="277">
        <v>8.32</v>
      </c>
      <c r="D260" s="277">
        <f>AVERAGE(C260,E260)</f>
        <v>8.1850000000000005</v>
      </c>
      <c r="E260" s="277">
        <v>8.0500000000000007</v>
      </c>
      <c r="F260" s="277">
        <f>AVERAGE(G260,E260)</f>
        <v>8</v>
      </c>
      <c r="G260" s="277">
        <v>7.95</v>
      </c>
      <c r="H260" s="277">
        <f>AVERAGE(I260,G260)</f>
        <v>8.2650000000000006</v>
      </c>
      <c r="I260" s="277">
        <v>8.58</v>
      </c>
      <c r="J260" s="277">
        <f>AVERAGE(I260,K260)</f>
        <v>8.245000000000001</v>
      </c>
      <c r="K260" s="277">
        <v>7.91</v>
      </c>
      <c r="L260" s="245">
        <f>AVERAGE(K260,M260)</f>
        <v>7.9275000000000002</v>
      </c>
      <c r="M260" s="245">
        <f>AVERAGE(K260,O260)</f>
        <v>7.9450000000000003</v>
      </c>
      <c r="N260" s="245">
        <f>AVERAGE(M260,O260)</f>
        <v>7.9625000000000004</v>
      </c>
      <c r="O260" s="277">
        <v>7.98</v>
      </c>
      <c r="P260" s="245">
        <f>2*O260-N260</f>
        <v>7.9975000000000005</v>
      </c>
      <c r="Q260" s="245">
        <f>AVERAGE(P260,R260)</f>
        <v>8.0437499999999993</v>
      </c>
      <c r="R260" s="245">
        <f>AVERAGE(O260,U260)</f>
        <v>8.09</v>
      </c>
      <c r="S260" s="245">
        <f>2*R260-Q260</f>
        <v>8.1362500000000004</v>
      </c>
      <c r="T260" s="245">
        <f>AVERAGE(S260,U260)</f>
        <v>8.1681249999999999</v>
      </c>
      <c r="U260" s="277">
        <v>8.1999999999999993</v>
      </c>
      <c r="V260" s="245">
        <f>2*U260-T260</f>
        <v>8.2318749999999987</v>
      </c>
      <c r="W260" s="245">
        <f>2*V260-U260</f>
        <v>8.2637499999999982</v>
      </c>
      <c r="X260" s="245">
        <f>2*W260-V260</f>
        <v>8.2956249999999976</v>
      </c>
      <c r="Y260" s="245">
        <f>AVERAGE(X260,Z260)</f>
        <v>8.3428124999999991</v>
      </c>
      <c r="Z260" s="245">
        <f>AVERAGE(U260,AE260)</f>
        <v>8.39</v>
      </c>
      <c r="AA260" s="245">
        <f>2*Z260-Y260</f>
        <v>8.4371875000000021</v>
      </c>
      <c r="AB260" s="245">
        <f>AVERAGE(AA260,AC260)</f>
        <v>8.4728906250000016</v>
      </c>
      <c r="AC260" s="245">
        <f>AVERAGE(AA260,AE260)</f>
        <v>8.5085937500000011</v>
      </c>
      <c r="AD260" s="245">
        <f>AVERAGE(AC260,AE260)</f>
        <v>8.5442968750000006</v>
      </c>
      <c r="AE260" s="277">
        <v>8.58</v>
      </c>
      <c r="AF260" s="245">
        <f>2*AE260-AD260</f>
        <v>8.6157031249999996</v>
      </c>
      <c r="AG260" s="245">
        <f>AVERAGE(AF260,AH260)</f>
        <v>8.639277343749999</v>
      </c>
      <c r="AH260" s="245">
        <f>AVERAGE(AF260,AJ260)</f>
        <v>8.6628515625000002</v>
      </c>
      <c r="AI260" s="245">
        <f>AVERAGE(AH260,AJ260)</f>
        <v>8.6864257812500014</v>
      </c>
      <c r="AJ260" s="245">
        <f>AVERAGE(AE260,AO260)</f>
        <v>8.7100000000000009</v>
      </c>
      <c r="AK260" s="245">
        <f>2*AJ260-AI260</f>
        <v>8.7335742187500003</v>
      </c>
      <c r="AL260" s="245">
        <f>AVERAGE(AK260,AM260)</f>
        <v>8.7601806640624993</v>
      </c>
      <c r="AM260" s="245">
        <f>AVERAGE(AK260,AO260)</f>
        <v>8.7867871093750001</v>
      </c>
      <c r="AN260" s="245">
        <f>AVERAGE(AM260,AO260)</f>
        <v>8.8133935546875009</v>
      </c>
      <c r="AO260" s="277">
        <v>8.84</v>
      </c>
      <c r="AP260" s="277">
        <v>9.1199999999999992</v>
      </c>
    </row>
    <row r="261" spans="1:42" x14ac:dyDescent="0.2">
      <c r="A261" s="253">
        <v>42755</v>
      </c>
      <c r="B261" s="277">
        <v>8.6199999999999992</v>
      </c>
      <c r="C261" s="277">
        <v>8.36</v>
      </c>
      <c r="D261" s="277">
        <f>AVERAGE(C261,E261)</f>
        <v>8.1999999999999993</v>
      </c>
      <c r="E261" s="277">
        <v>8.0399999999999991</v>
      </c>
      <c r="F261" s="277">
        <f>AVERAGE(G261,E261)</f>
        <v>7.9849999999999994</v>
      </c>
      <c r="G261" s="277">
        <v>7.93</v>
      </c>
      <c r="H261" s="277">
        <f>AVERAGE(I261,G261)</f>
        <v>8.2249999999999996</v>
      </c>
      <c r="I261" s="277">
        <v>8.52</v>
      </c>
      <c r="J261" s="277">
        <f>AVERAGE(I261,K261)</f>
        <v>8.2100000000000009</v>
      </c>
      <c r="K261" s="277">
        <v>7.9</v>
      </c>
      <c r="L261" s="245">
        <f>AVERAGE(K261,M261)</f>
        <v>7.92</v>
      </c>
      <c r="M261" s="245">
        <f>AVERAGE(K261,O261)</f>
        <v>7.94</v>
      </c>
      <c r="N261" s="245">
        <f>AVERAGE(M261,O261)</f>
        <v>7.9600000000000009</v>
      </c>
      <c r="O261" s="277">
        <v>7.98</v>
      </c>
      <c r="P261" s="245">
        <f>2*O261-N261</f>
        <v>8</v>
      </c>
      <c r="Q261" s="245">
        <f>AVERAGE(P261,R261)</f>
        <v>8.0425000000000004</v>
      </c>
      <c r="R261" s="245">
        <f>AVERAGE(O261,U261)</f>
        <v>8.0850000000000009</v>
      </c>
      <c r="S261" s="245">
        <f>2*R261-Q261</f>
        <v>8.1275000000000013</v>
      </c>
      <c r="T261" s="245">
        <f>AVERAGE(S261,U261)</f>
        <v>8.1587500000000013</v>
      </c>
      <c r="U261" s="277">
        <v>8.19</v>
      </c>
      <c r="V261" s="245">
        <f>2*U261-T261</f>
        <v>8.2212499999999977</v>
      </c>
      <c r="W261" s="245">
        <f>2*V261-U261</f>
        <v>8.2524999999999959</v>
      </c>
      <c r="X261" s="245">
        <f>2*W261-V261</f>
        <v>8.2837499999999942</v>
      </c>
      <c r="Y261" s="245">
        <f>AVERAGE(X261,Z261)</f>
        <v>8.3193749999999973</v>
      </c>
      <c r="Z261" s="245">
        <f>AVERAGE(U261,AE261)</f>
        <v>8.3550000000000004</v>
      </c>
      <c r="AA261" s="245">
        <f>2*Z261-Y261</f>
        <v>8.3906250000000036</v>
      </c>
      <c r="AB261" s="245">
        <f>AVERAGE(AA261,AC261)</f>
        <v>8.4229687500000026</v>
      </c>
      <c r="AC261" s="245">
        <f>AVERAGE(AA261,AE261)</f>
        <v>8.4553125000000016</v>
      </c>
      <c r="AD261" s="245">
        <f>AVERAGE(AC261,AE261)</f>
        <v>8.4876562500000006</v>
      </c>
      <c r="AE261" s="277">
        <v>8.52</v>
      </c>
      <c r="AF261" s="245">
        <f>2*AE261-AD261</f>
        <v>8.5523437499999986</v>
      </c>
      <c r="AG261" s="245">
        <f>AVERAGE(AF261,AH261)</f>
        <v>8.5730078124999984</v>
      </c>
      <c r="AH261" s="245">
        <f>AVERAGE(AF261,AJ261)</f>
        <v>8.5936718749999983</v>
      </c>
      <c r="AI261" s="245">
        <f>AVERAGE(AH261,AJ261)</f>
        <v>8.6143359374999982</v>
      </c>
      <c r="AJ261" s="245">
        <f>AVERAGE(AE261,AO261)</f>
        <v>8.6349999999999998</v>
      </c>
      <c r="AK261" s="245">
        <f>2*AJ261-AI261</f>
        <v>8.6556640625000014</v>
      </c>
      <c r="AL261" s="245">
        <f>AVERAGE(AK261,AM261)</f>
        <v>8.6792480468750011</v>
      </c>
      <c r="AM261" s="245">
        <f>AVERAGE(AK261,AO261)</f>
        <v>8.7028320312500007</v>
      </c>
      <c r="AN261" s="245">
        <f>AVERAGE(AM261,AO261)</f>
        <v>8.7264160156250004</v>
      </c>
      <c r="AO261" s="277">
        <v>8.75</v>
      </c>
      <c r="AP261" s="277">
        <v>8.99</v>
      </c>
    </row>
    <row r="262" spans="1:42" x14ac:dyDescent="0.2">
      <c r="A262" s="253">
        <v>42754</v>
      </c>
      <c r="B262" s="277">
        <v>8.48</v>
      </c>
      <c r="C262" s="277">
        <v>8.31</v>
      </c>
      <c r="D262" s="277">
        <f>AVERAGE(C262,E262)</f>
        <v>8.18</v>
      </c>
      <c r="E262" s="277">
        <v>8.0500000000000007</v>
      </c>
      <c r="F262" s="277">
        <f>AVERAGE(G262,E262)</f>
        <v>8.01</v>
      </c>
      <c r="G262" s="277">
        <v>7.97</v>
      </c>
      <c r="H262" s="277">
        <f>AVERAGE(I262,G262)</f>
        <v>8.17</v>
      </c>
      <c r="I262" s="277">
        <v>8.3699999999999992</v>
      </c>
      <c r="J262" s="277">
        <f>AVERAGE(I262,K262)</f>
        <v>8.1549999999999994</v>
      </c>
      <c r="K262" s="277">
        <v>7.94</v>
      </c>
      <c r="L262" s="245">
        <f>AVERAGE(K262,M262)</f>
        <v>7.9525000000000006</v>
      </c>
      <c r="M262" s="245">
        <f>AVERAGE(K262,O262)</f>
        <v>7.9649999999999999</v>
      </c>
      <c r="N262" s="245">
        <f>AVERAGE(M262,O262)</f>
        <v>7.9775</v>
      </c>
      <c r="O262" s="277">
        <v>7.99</v>
      </c>
      <c r="P262" s="245">
        <f>2*O262-N262</f>
        <v>8.0025000000000013</v>
      </c>
      <c r="Q262" s="245">
        <f>AVERAGE(P262,R262)</f>
        <v>8.0337500000000013</v>
      </c>
      <c r="R262" s="245">
        <f>AVERAGE(O262,U262)</f>
        <v>8.0650000000000013</v>
      </c>
      <c r="S262" s="245">
        <f>2*R262-Q262</f>
        <v>8.0962500000000013</v>
      </c>
      <c r="T262" s="245">
        <f>AVERAGE(S262,U262)</f>
        <v>8.1181250000000009</v>
      </c>
      <c r="U262" s="277">
        <v>8.14</v>
      </c>
      <c r="V262" s="245">
        <f>2*U262-T262</f>
        <v>8.1618750000000002</v>
      </c>
      <c r="W262" s="245">
        <f>2*V262-U262</f>
        <v>8.1837499999999999</v>
      </c>
      <c r="X262" s="245">
        <f>2*W262-V262</f>
        <v>8.2056249999999995</v>
      </c>
      <c r="Y262" s="245">
        <f>AVERAGE(X262,Z262)</f>
        <v>8.2303125000000001</v>
      </c>
      <c r="Z262" s="245">
        <f>AVERAGE(U262,AE262)</f>
        <v>8.254999999999999</v>
      </c>
      <c r="AA262" s="245">
        <f>2*Z262-Y262</f>
        <v>8.2796874999999979</v>
      </c>
      <c r="AB262" s="245">
        <f>AVERAGE(AA262,AC262)</f>
        <v>8.3022656249999986</v>
      </c>
      <c r="AC262" s="245">
        <f>AVERAGE(AA262,AE262)</f>
        <v>8.3248437499999994</v>
      </c>
      <c r="AD262" s="245">
        <f>AVERAGE(AC262,AE262)</f>
        <v>8.3474218749999984</v>
      </c>
      <c r="AE262" s="277">
        <v>8.3699999999999992</v>
      </c>
      <c r="AF262" s="245">
        <f>2*AE262-AD262</f>
        <v>8.392578125</v>
      </c>
      <c r="AG262" s="245">
        <f>AVERAGE(AF262,AH262)</f>
        <v>8.4044335937499994</v>
      </c>
      <c r="AH262" s="245">
        <f>AVERAGE(AF262,AJ262)</f>
        <v>8.4162890624999989</v>
      </c>
      <c r="AI262" s="245">
        <f>AVERAGE(AH262,AJ262)</f>
        <v>8.4281445312499983</v>
      </c>
      <c r="AJ262" s="245">
        <f>AVERAGE(AE262,AO262)</f>
        <v>8.44</v>
      </c>
      <c r="AK262" s="245">
        <f>2*AJ262-AI262</f>
        <v>8.4518554687500007</v>
      </c>
      <c r="AL262" s="245">
        <f>AVERAGE(AK262,AM262)</f>
        <v>8.4663916015625009</v>
      </c>
      <c r="AM262" s="245">
        <f>AVERAGE(AK262,AO262)</f>
        <v>8.4809277343750011</v>
      </c>
      <c r="AN262" s="245">
        <f>AVERAGE(AM262,AO262)</f>
        <v>8.4954638671874996</v>
      </c>
      <c r="AO262" s="277">
        <v>8.51</v>
      </c>
      <c r="AP262" s="277">
        <v>8.67</v>
      </c>
    </row>
    <row r="263" spans="1:42" x14ac:dyDescent="0.2">
      <c r="A263" s="253">
        <v>42753</v>
      </c>
      <c r="B263" s="277">
        <v>8.5</v>
      </c>
      <c r="C263" s="277">
        <v>8.33</v>
      </c>
      <c r="D263" s="277">
        <f>AVERAGE(C263,E263)</f>
        <v>8.2100000000000009</v>
      </c>
      <c r="E263" s="277">
        <v>8.09</v>
      </c>
      <c r="F263" s="277">
        <f>AVERAGE(G263,E263)</f>
        <v>8.0299999999999994</v>
      </c>
      <c r="G263" s="277">
        <v>7.97</v>
      </c>
      <c r="H263" s="277">
        <f>AVERAGE(I263,G263)</f>
        <v>8.1850000000000005</v>
      </c>
      <c r="I263" s="277">
        <v>8.4</v>
      </c>
      <c r="J263" s="277">
        <f>AVERAGE(I263,K263)</f>
        <v>8.16</v>
      </c>
      <c r="K263" s="277">
        <v>7.92</v>
      </c>
      <c r="L263" s="245">
        <f>AVERAGE(K263,M263)</f>
        <v>7.9350000000000005</v>
      </c>
      <c r="M263" s="245">
        <f>AVERAGE(K263,O263)</f>
        <v>7.95</v>
      </c>
      <c r="N263" s="245">
        <f>AVERAGE(M263,O263)</f>
        <v>7.9649999999999999</v>
      </c>
      <c r="O263" s="277">
        <v>7.98</v>
      </c>
      <c r="P263" s="245">
        <f>2*O263-N263</f>
        <v>7.995000000000001</v>
      </c>
      <c r="Q263" s="245">
        <f>AVERAGE(P263,R263)</f>
        <v>8.0250000000000004</v>
      </c>
      <c r="R263" s="245">
        <f>AVERAGE(O263,U263)</f>
        <v>8.0549999999999997</v>
      </c>
      <c r="S263" s="245">
        <f>2*R263-Q263</f>
        <v>8.0849999999999991</v>
      </c>
      <c r="T263" s="245">
        <f>AVERAGE(S263,U263)</f>
        <v>8.1074999999999999</v>
      </c>
      <c r="U263" s="277">
        <v>8.1300000000000008</v>
      </c>
      <c r="V263" s="245">
        <f>2*U263-T263</f>
        <v>8.1525000000000016</v>
      </c>
      <c r="W263" s="245">
        <f>2*V263-U263</f>
        <v>8.1750000000000025</v>
      </c>
      <c r="X263" s="245">
        <f>2*W263-V263</f>
        <v>8.1975000000000033</v>
      </c>
      <c r="Y263" s="245">
        <f>AVERAGE(X263,Z263)</f>
        <v>8.2312500000000028</v>
      </c>
      <c r="Z263" s="245">
        <f>AVERAGE(U263,AE263)</f>
        <v>8.2650000000000006</v>
      </c>
      <c r="AA263" s="245">
        <f>2*Z263-Y263</f>
        <v>8.2987499999999983</v>
      </c>
      <c r="AB263" s="245">
        <f>AVERAGE(AA263,AC263)</f>
        <v>8.3240624999999984</v>
      </c>
      <c r="AC263" s="245">
        <f>AVERAGE(AA263,AE263)</f>
        <v>8.3493749999999984</v>
      </c>
      <c r="AD263" s="245">
        <f>AVERAGE(AC263,AE263)</f>
        <v>8.3746875000000003</v>
      </c>
      <c r="AE263" s="277">
        <v>8.4</v>
      </c>
      <c r="AF263" s="245">
        <f>2*AE263-AD263</f>
        <v>8.4253125000000004</v>
      </c>
      <c r="AG263" s="245">
        <f>AVERAGE(AF263,AH263)</f>
        <v>8.4414843749999999</v>
      </c>
      <c r="AH263" s="245">
        <f>AVERAGE(AF263,AJ263)</f>
        <v>8.4576562499999994</v>
      </c>
      <c r="AI263" s="245">
        <f>AVERAGE(AH263,AJ263)</f>
        <v>8.4738281250000007</v>
      </c>
      <c r="AJ263" s="245">
        <f>AVERAGE(AE263,AO263)</f>
        <v>8.49</v>
      </c>
      <c r="AK263" s="245">
        <f>2*AJ263-AI263</f>
        <v>8.5061718749999997</v>
      </c>
      <c r="AL263" s="245">
        <f>AVERAGE(AK263,AM263)</f>
        <v>8.5246289062499994</v>
      </c>
      <c r="AM263" s="245">
        <f>AVERAGE(AK263,AO263)</f>
        <v>8.543085937499999</v>
      </c>
      <c r="AN263" s="245">
        <f>AVERAGE(AM263,AO263)</f>
        <v>8.5615429687500004</v>
      </c>
      <c r="AO263" s="277">
        <v>8.58</v>
      </c>
      <c r="AP263" s="277">
        <v>8.7899999999999991</v>
      </c>
    </row>
    <row r="264" spans="1:42" x14ac:dyDescent="0.2">
      <c r="A264" s="253">
        <v>42752</v>
      </c>
      <c r="B264" s="277">
        <v>8.5</v>
      </c>
      <c r="C264" s="277">
        <v>8.32</v>
      </c>
      <c r="D264" s="277">
        <f>AVERAGE(C264,E264)</f>
        <v>8.2050000000000001</v>
      </c>
      <c r="E264" s="277">
        <v>8.09</v>
      </c>
      <c r="F264" s="277">
        <f>AVERAGE(G264,E264)</f>
        <v>8.0350000000000001</v>
      </c>
      <c r="G264" s="277">
        <v>7.98</v>
      </c>
      <c r="H264" s="277">
        <f>AVERAGE(I264,G264)</f>
        <v>8.1750000000000007</v>
      </c>
      <c r="I264" s="277">
        <v>8.3699999999999992</v>
      </c>
      <c r="J264" s="277">
        <f>AVERAGE(I264,K264)</f>
        <v>8.14</v>
      </c>
      <c r="K264" s="277">
        <v>7.91</v>
      </c>
      <c r="L264" s="245">
        <f>AVERAGE(K264,M264)</f>
        <v>7.92</v>
      </c>
      <c r="M264" s="245">
        <f>AVERAGE(K264,O264)</f>
        <v>7.93</v>
      </c>
      <c r="N264" s="245">
        <f>AVERAGE(M264,O264)</f>
        <v>7.9399999999999995</v>
      </c>
      <c r="O264" s="277">
        <v>7.95</v>
      </c>
      <c r="P264" s="245">
        <f>2*O264-N264</f>
        <v>7.9600000000000009</v>
      </c>
      <c r="Q264" s="245">
        <f>AVERAGE(P264,R264)</f>
        <v>7.9925000000000006</v>
      </c>
      <c r="R264" s="245">
        <f>AVERAGE(O264,U264)</f>
        <v>8.0250000000000004</v>
      </c>
      <c r="S264" s="245">
        <f>2*R264-Q264</f>
        <v>8.057500000000001</v>
      </c>
      <c r="T264" s="245">
        <f>AVERAGE(S264,U264)</f>
        <v>8.0787499999999994</v>
      </c>
      <c r="U264" s="277">
        <v>8.1</v>
      </c>
      <c r="V264" s="245">
        <f>2*U264-T264</f>
        <v>8.1212499999999999</v>
      </c>
      <c r="W264" s="245">
        <f>2*V264-U264</f>
        <v>8.1425000000000001</v>
      </c>
      <c r="X264" s="245">
        <f>2*W264-V264</f>
        <v>8.1637500000000003</v>
      </c>
      <c r="Y264" s="245">
        <f>AVERAGE(X264,Z264)</f>
        <v>8.1993749999999999</v>
      </c>
      <c r="Z264" s="245">
        <f>AVERAGE(U264,AE264)</f>
        <v>8.2349999999999994</v>
      </c>
      <c r="AA264" s="245">
        <f>2*Z264-Y264</f>
        <v>8.270624999999999</v>
      </c>
      <c r="AB264" s="245">
        <f>AVERAGE(AA264,AC264)</f>
        <v>8.2954687499999995</v>
      </c>
      <c r="AC264" s="245">
        <f>AVERAGE(AA264,AE264)</f>
        <v>8.3203125</v>
      </c>
      <c r="AD264" s="245">
        <f>AVERAGE(AC264,AE264)</f>
        <v>8.3451562499999987</v>
      </c>
      <c r="AE264" s="277">
        <v>8.3699999999999992</v>
      </c>
      <c r="AF264" s="245">
        <f>2*AE264-AD264</f>
        <v>8.3948437499999997</v>
      </c>
      <c r="AG264" s="245">
        <f>AVERAGE(AF264,AH264)</f>
        <v>8.4136328124999995</v>
      </c>
      <c r="AH264" s="245">
        <f>AVERAGE(AF264,AJ264)</f>
        <v>8.4324218749999993</v>
      </c>
      <c r="AI264" s="245">
        <f>AVERAGE(AH264,AJ264)</f>
        <v>8.4512109374999991</v>
      </c>
      <c r="AJ264" s="245">
        <f>AVERAGE(AE264,AO264)</f>
        <v>8.4699999999999989</v>
      </c>
      <c r="AK264" s="245">
        <f>2*AJ264-AI264</f>
        <v>8.4887890624999986</v>
      </c>
      <c r="AL264" s="245">
        <f>AVERAGE(AK264,AM264)</f>
        <v>8.5090917968749977</v>
      </c>
      <c r="AM264" s="245">
        <f>AVERAGE(AK264,AO264)</f>
        <v>8.5293945312499986</v>
      </c>
      <c r="AN264" s="245">
        <f>AVERAGE(AM264,AO264)</f>
        <v>8.5496972656249994</v>
      </c>
      <c r="AO264" s="277">
        <v>8.57</v>
      </c>
      <c r="AP264" s="277">
        <v>8.8000000000000007</v>
      </c>
    </row>
    <row r="265" spans="1:42" x14ac:dyDescent="0.2">
      <c r="A265" s="253">
        <v>42751</v>
      </c>
      <c r="B265" s="277">
        <v>8.48</v>
      </c>
      <c r="C265" s="277">
        <v>8.33</v>
      </c>
      <c r="D265" s="277">
        <f>AVERAGE(C265,E265)</f>
        <v>8.23</v>
      </c>
      <c r="E265" s="277">
        <v>8.1300000000000008</v>
      </c>
      <c r="F265" s="277">
        <f>AVERAGE(G265,E265)</f>
        <v>8.08</v>
      </c>
      <c r="G265" s="277">
        <v>8.0299999999999994</v>
      </c>
      <c r="H265" s="277">
        <f>AVERAGE(I265,G265)</f>
        <v>8.2149999999999999</v>
      </c>
      <c r="I265" s="277">
        <v>8.4</v>
      </c>
      <c r="J265" s="277">
        <f>AVERAGE(I265,K265)</f>
        <v>8.18</v>
      </c>
      <c r="K265" s="277">
        <v>7.96</v>
      </c>
      <c r="L265" s="245">
        <f>AVERAGE(K265,M265)</f>
        <v>7.9674999999999994</v>
      </c>
      <c r="M265" s="245">
        <f>AVERAGE(K265,O265)</f>
        <v>7.9749999999999996</v>
      </c>
      <c r="N265" s="245">
        <f>AVERAGE(M265,O265)</f>
        <v>7.9824999999999999</v>
      </c>
      <c r="O265" s="277">
        <v>7.99</v>
      </c>
      <c r="P265" s="245">
        <f>2*O265-N265</f>
        <v>7.9975000000000005</v>
      </c>
      <c r="Q265" s="245">
        <f>AVERAGE(P265,R265)</f>
        <v>8.0287500000000005</v>
      </c>
      <c r="R265" s="245">
        <f>AVERAGE(O265,U265)</f>
        <v>8.06</v>
      </c>
      <c r="S265" s="245">
        <f>2*R265-Q265</f>
        <v>8.0912500000000005</v>
      </c>
      <c r="T265" s="245">
        <f>AVERAGE(S265,U265)</f>
        <v>8.1106250000000006</v>
      </c>
      <c r="U265" s="277">
        <v>8.1300000000000008</v>
      </c>
      <c r="V265" s="245">
        <f>2*U265-T265</f>
        <v>8.1493750000000009</v>
      </c>
      <c r="W265" s="245">
        <f>2*V265-U265</f>
        <v>8.1687500000000011</v>
      </c>
      <c r="X265" s="245">
        <f>2*W265-V265</f>
        <v>8.1881250000000012</v>
      </c>
      <c r="Y265" s="245">
        <f>AVERAGE(X265,Z265)</f>
        <v>8.2265625</v>
      </c>
      <c r="Z265" s="245">
        <f>AVERAGE(U265,AE265)</f>
        <v>8.2650000000000006</v>
      </c>
      <c r="AA265" s="245">
        <f>2*Z265-Y265</f>
        <v>8.3034375000000011</v>
      </c>
      <c r="AB265" s="245">
        <f>AVERAGE(AA265,AC265)</f>
        <v>8.3275781250000005</v>
      </c>
      <c r="AC265" s="245">
        <f>AVERAGE(AA265,AE265)</f>
        <v>8.3517187499999999</v>
      </c>
      <c r="AD265" s="245">
        <f>AVERAGE(AC265,AE265)</f>
        <v>8.375859375000001</v>
      </c>
      <c r="AE265" s="277">
        <v>8.4</v>
      </c>
      <c r="AF265" s="245">
        <f>2*AE265-AD265</f>
        <v>8.4241406249999997</v>
      </c>
      <c r="AG265" s="245">
        <f>AVERAGE(AF265,AH265)</f>
        <v>8.4443554687500004</v>
      </c>
      <c r="AH265" s="245">
        <f>AVERAGE(AF265,AJ265)</f>
        <v>8.4645703124999994</v>
      </c>
      <c r="AI265" s="245">
        <f>AVERAGE(AH265,AJ265)</f>
        <v>8.4847851562499983</v>
      </c>
      <c r="AJ265" s="245">
        <f>AVERAGE(AE265,AO265)</f>
        <v>8.504999999999999</v>
      </c>
      <c r="AK265" s="245">
        <f>2*AJ265-AI265</f>
        <v>8.5252148437499997</v>
      </c>
      <c r="AL265" s="245">
        <f>AVERAGE(AK265,AM265)</f>
        <v>8.5464111328124996</v>
      </c>
      <c r="AM265" s="245">
        <f>AVERAGE(AK265,AO265)</f>
        <v>8.5676074218749996</v>
      </c>
      <c r="AN265" s="245">
        <f>AVERAGE(AM265,AO265)</f>
        <v>8.5888037109374995</v>
      </c>
      <c r="AO265" s="277">
        <v>8.61</v>
      </c>
      <c r="AP265" s="277">
        <v>8.8699999999999992</v>
      </c>
    </row>
    <row r="266" spans="1:42" x14ac:dyDescent="0.2">
      <c r="A266" s="253">
        <v>42748</v>
      </c>
      <c r="B266" s="277">
        <v>8.5299999999999994</v>
      </c>
      <c r="C266" s="277">
        <v>8.36</v>
      </c>
      <c r="D266" s="277">
        <f>AVERAGE(C266,E266)</f>
        <v>8.2399999999999984</v>
      </c>
      <c r="E266" s="277">
        <v>8.1199999999999992</v>
      </c>
      <c r="F266" s="277">
        <f>AVERAGE(G266,E266)</f>
        <v>8.0500000000000007</v>
      </c>
      <c r="G266" s="277">
        <v>7.98</v>
      </c>
      <c r="H266" s="277">
        <f>AVERAGE(I266,G266)</f>
        <v>8.1750000000000007</v>
      </c>
      <c r="I266" s="277">
        <v>8.3699999999999992</v>
      </c>
      <c r="J266" s="277">
        <f>AVERAGE(I266,K266)</f>
        <v>8.129999999999999</v>
      </c>
      <c r="K266" s="277">
        <v>7.89</v>
      </c>
      <c r="L266" s="245">
        <f>AVERAGE(K266,M266)</f>
        <v>7.9</v>
      </c>
      <c r="M266" s="245">
        <f>AVERAGE(K266,O266)</f>
        <v>7.91</v>
      </c>
      <c r="N266" s="245">
        <f>AVERAGE(M266,O266)</f>
        <v>7.92</v>
      </c>
      <c r="O266" s="277">
        <v>7.93</v>
      </c>
      <c r="P266" s="245">
        <f>2*O266-N266</f>
        <v>7.9399999999999995</v>
      </c>
      <c r="Q266" s="245">
        <f>AVERAGE(P266,R266)</f>
        <v>7.9749999999999996</v>
      </c>
      <c r="R266" s="245">
        <f>AVERAGE(O266,U266)</f>
        <v>8.01</v>
      </c>
      <c r="S266" s="245">
        <f>2*R266-Q266</f>
        <v>8.0449999999999999</v>
      </c>
      <c r="T266" s="245">
        <f>AVERAGE(S266,U266)</f>
        <v>8.067499999999999</v>
      </c>
      <c r="U266" s="277">
        <v>8.09</v>
      </c>
      <c r="V266" s="245">
        <f>2*U266-T266</f>
        <v>8.1125000000000007</v>
      </c>
      <c r="W266" s="245">
        <f>2*V266-U266</f>
        <v>8.1350000000000016</v>
      </c>
      <c r="X266" s="245">
        <f>2*W266-V266</f>
        <v>8.1575000000000024</v>
      </c>
      <c r="Y266" s="245">
        <f>AVERAGE(X266,Z266)</f>
        <v>8.1937500000000014</v>
      </c>
      <c r="Z266" s="245">
        <f>AVERAGE(U266,AE266)</f>
        <v>8.23</v>
      </c>
      <c r="AA266" s="245">
        <f>2*Z266-Y266</f>
        <v>8.2662499999999994</v>
      </c>
      <c r="AB266" s="245">
        <f>AVERAGE(AA266,AC266)</f>
        <v>8.2921874999999989</v>
      </c>
      <c r="AC266" s="245">
        <f>AVERAGE(AA266,AE266)</f>
        <v>8.3181249999999984</v>
      </c>
      <c r="AD266" s="245">
        <f>AVERAGE(AC266,AE266)</f>
        <v>8.3440624999999997</v>
      </c>
      <c r="AE266" s="277">
        <v>8.3699999999999992</v>
      </c>
      <c r="AF266" s="245">
        <f>2*AE266-AD266</f>
        <v>8.3959374999999987</v>
      </c>
      <c r="AG266" s="245">
        <f>AVERAGE(AF266,AH266)</f>
        <v>8.4157031249999985</v>
      </c>
      <c r="AH266" s="245">
        <f>AVERAGE(AF266,AJ266)</f>
        <v>8.4354687499999983</v>
      </c>
      <c r="AI266" s="245">
        <f>AVERAGE(AH266,AJ266)</f>
        <v>8.4552343749999999</v>
      </c>
      <c r="AJ266" s="245">
        <f>AVERAGE(AE266,AO266)</f>
        <v>8.4749999999999996</v>
      </c>
      <c r="AK266" s="245">
        <f>2*AJ266-AI266</f>
        <v>8.4947656249999994</v>
      </c>
      <c r="AL266" s="245">
        <f>AVERAGE(AK266,AM266)</f>
        <v>8.5160742187499991</v>
      </c>
      <c r="AM266" s="245">
        <f>AVERAGE(AK266,AO266)</f>
        <v>8.5373828124999989</v>
      </c>
      <c r="AN266" s="245">
        <f>AVERAGE(AM266,AO266)</f>
        <v>8.5586914062499986</v>
      </c>
      <c r="AO266" s="277">
        <v>8.58</v>
      </c>
      <c r="AP266" s="277">
        <v>8.82</v>
      </c>
    </row>
    <row r="267" spans="1:42" x14ac:dyDescent="0.2">
      <c r="A267" s="253">
        <v>42747</v>
      </c>
      <c r="B267" s="277">
        <v>8.5500000000000007</v>
      </c>
      <c r="C267" s="277">
        <v>8.3800000000000008</v>
      </c>
      <c r="D267" s="277">
        <f>AVERAGE(C267,E267)</f>
        <v>8.2550000000000008</v>
      </c>
      <c r="E267" s="277">
        <v>8.1300000000000008</v>
      </c>
      <c r="F267" s="277">
        <f>AVERAGE(G267,E267)</f>
        <v>8.0650000000000013</v>
      </c>
      <c r="G267" s="277">
        <v>8</v>
      </c>
      <c r="H267" s="277">
        <f>AVERAGE(I267,G267)</f>
        <v>8.17</v>
      </c>
      <c r="I267" s="277">
        <v>8.34</v>
      </c>
      <c r="J267" s="277">
        <f>AVERAGE(I267,K267)</f>
        <v>8.120000000000001</v>
      </c>
      <c r="K267" s="277">
        <v>7.9</v>
      </c>
      <c r="L267" s="245">
        <f>AVERAGE(K267,M267)</f>
        <v>7.91</v>
      </c>
      <c r="M267" s="245">
        <f>AVERAGE(K267,O267)</f>
        <v>7.92</v>
      </c>
      <c r="N267" s="245">
        <f>AVERAGE(M267,O267)</f>
        <v>7.93</v>
      </c>
      <c r="O267" s="277">
        <v>7.94</v>
      </c>
      <c r="P267" s="245">
        <f>2*O267-N267</f>
        <v>7.9500000000000011</v>
      </c>
      <c r="Q267" s="245">
        <f>AVERAGE(P267,R267)</f>
        <v>7.98</v>
      </c>
      <c r="R267" s="245">
        <f>AVERAGE(O267,U267)</f>
        <v>8.01</v>
      </c>
      <c r="S267" s="245">
        <f>2*R267-Q267</f>
        <v>8.0399999999999991</v>
      </c>
      <c r="T267" s="245">
        <f>AVERAGE(S267,U267)</f>
        <v>8.0599999999999987</v>
      </c>
      <c r="U267" s="277">
        <v>8.08</v>
      </c>
      <c r="V267" s="245">
        <f>2*U267-T267</f>
        <v>8.1000000000000014</v>
      </c>
      <c r="W267" s="245">
        <f>2*V267-U267</f>
        <v>8.1200000000000028</v>
      </c>
      <c r="X267" s="245">
        <f>2*W267-V267</f>
        <v>8.1400000000000041</v>
      </c>
      <c r="Y267" s="245">
        <f>AVERAGE(X267,Z267)</f>
        <v>8.1750000000000025</v>
      </c>
      <c r="Z267" s="245">
        <f>AVERAGE(U267,AE267)</f>
        <v>8.2100000000000009</v>
      </c>
      <c r="AA267" s="245">
        <f>2*Z267-Y267</f>
        <v>8.2449999999999992</v>
      </c>
      <c r="AB267" s="245">
        <f>AVERAGE(AA267,AC267)</f>
        <v>8.2687500000000007</v>
      </c>
      <c r="AC267" s="245">
        <f>AVERAGE(AA267,AE267)</f>
        <v>8.2925000000000004</v>
      </c>
      <c r="AD267" s="245">
        <f>AVERAGE(AC267,AE267)</f>
        <v>8.3162500000000001</v>
      </c>
      <c r="AE267" s="277">
        <v>8.34</v>
      </c>
      <c r="AF267" s="245">
        <f>2*AE267-AD267</f>
        <v>8.3637499999999996</v>
      </c>
      <c r="AG267" s="245">
        <f>AVERAGE(AF267,AH267)</f>
        <v>8.3828125</v>
      </c>
      <c r="AH267" s="245">
        <f>AVERAGE(AF267,AJ267)</f>
        <v>8.4018750000000004</v>
      </c>
      <c r="AI267" s="245">
        <f>AVERAGE(AH267,AJ267)</f>
        <v>8.4209375000000009</v>
      </c>
      <c r="AJ267" s="245">
        <f>AVERAGE(AE267,AO267)</f>
        <v>8.44</v>
      </c>
      <c r="AK267" s="245">
        <f>2*AJ267-AI267</f>
        <v>8.4590624999999982</v>
      </c>
      <c r="AL267" s="245">
        <f>AVERAGE(AK267,AM267)</f>
        <v>8.4792968749999993</v>
      </c>
      <c r="AM267" s="245">
        <f>AVERAGE(AK267,AO267)</f>
        <v>8.4995312499999986</v>
      </c>
      <c r="AN267" s="245">
        <f>AVERAGE(AM267,AO267)</f>
        <v>8.519765624999998</v>
      </c>
      <c r="AO267" s="277">
        <v>8.5399999999999991</v>
      </c>
      <c r="AP267" s="277">
        <v>8.77</v>
      </c>
    </row>
    <row r="268" spans="1:42" x14ac:dyDescent="0.2">
      <c r="A268" s="253">
        <v>42746</v>
      </c>
      <c r="B268" s="277">
        <v>8.5399999999999991</v>
      </c>
      <c r="C268" s="277">
        <v>8.4</v>
      </c>
      <c r="D268" s="277">
        <f>AVERAGE(C268,E268)</f>
        <v>8.3000000000000007</v>
      </c>
      <c r="E268" s="277">
        <v>8.1999999999999993</v>
      </c>
      <c r="F268" s="277">
        <f>AVERAGE(G268,E268)</f>
        <v>8.1499999999999986</v>
      </c>
      <c r="G268" s="277">
        <v>8.1</v>
      </c>
      <c r="H268" s="277">
        <f>AVERAGE(I268,G268)</f>
        <v>8.2650000000000006</v>
      </c>
      <c r="I268" s="277">
        <v>8.43</v>
      </c>
      <c r="J268" s="277">
        <f>AVERAGE(I268,K268)</f>
        <v>8.24</v>
      </c>
      <c r="K268" s="277">
        <v>8.0500000000000007</v>
      </c>
      <c r="L268" s="245">
        <f>AVERAGE(K268,M268)</f>
        <v>8.057500000000001</v>
      </c>
      <c r="M268" s="245">
        <f>AVERAGE(K268,O268)</f>
        <v>8.0650000000000013</v>
      </c>
      <c r="N268" s="245">
        <f>AVERAGE(M268,O268)</f>
        <v>8.0725000000000016</v>
      </c>
      <c r="O268" s="277">
        <v>8.08</v>
      </c>
      <c r="P268" s="245">
        <f>2*O268-N268</f>
        <v>8.0874999999999986</v>
      </c>
      <c r="Q268" s="245">
        <f>AVERAGE(P268,R268)</f>
        <v>8.1137499999999996</v>
      </c>
      <c r="R268" s="245">
        <f>AVERAGE(O268,U268)</f>
        <v>8.14</v>
      </c>
      <c r="S268" s="245">
        <f>2*R268-Q268</f>
        <v>8.1662500000000016</v>
      </c>
      <c r="T268" s="245">
        <f>AVERAGE(S268,U268)</f>
        <v>8.1831250000000004</v>
      </c>
      <c r="U268" s="277">
        <v>8.1999999999999993</v>
      </c>
      <c r="V268" s="245">
        <f>2*U268-T268</f>
        <v>8.2168749999999982</v>
      </c>
      <c r="W268" s="245">
        <f>2*V268-U268</f>
        <v>8.233749999999997</v>
      </c>
      <c r="X268" s="245">
        <f>2*W268-V268</f>
        <v>8.2506249999999959</v>
      </c>
      <c r="Y268" s="245">
        <f>AVERAGE(X268,Z268)</f>
        <v>8.2828124999999986</v>
      </c>
      <c r="Z268" s="245">
        <f>AVERAGE(U268,AE268)</f>
        <v>8.3149999999999995</v>
      </c>
      <c r="AA268" s="245">
        <f>2*Z268-Y268</f>
        <v>8.3471875000000004</v>
      </c>
      <c r="AB268" s="245">
        <f>AVERAGE(AA268,AC268)</f>
        <v>8.3678906250000011</v>
      </c>
      <c r="AC268" s="245">
        <f>AVERAGE(AA268,AE268)</f>
        <v>8.3885937500000001</v>
      </c>
      <c r="AD268" s="245">
        <f>AVERAGE(AC268,AE268)</f>
        <v>8.409296874999999</v>
      </c>
      <c r="AE268" s="277">
        <v>8.43</v>
      </c>
      <c r="AF268" s="245">
        <f>2*AE268-AD268</f>
        <v>8.4507031250000004</v>
      </c>
      <c r="AG268" s="245">
        <f>AVERAGE(AF268,AH268)</f>
        <v>8.4692773437500009</v>
      </c>
      <c r="AH268" s="245">
        <f>AVERAGE(AF268,AJ268)</f>
        <v>8.4878515624999995</v>
      </c>
      <c r="AI268" s="245">
        <f>AVERAGE(AH268,AJ268)</f>
        <v>8.5064257812499982</v>
      </c>
      <c r="AJ268" s="245">
        <f>AVERAGE(AE268,AO268)</f>
        <v>8.5249999999999986</v>
      </c>
      <c r="AK268" s="245">
        <f>2*AJ268-AI268</f>
        <v>8.543574218749999</v>
      </c>
      <c r="AL268" s="245">
        <f>AVERAGE(AK268,AM268)</f>
        <v>8.5626806640624995</v>
      </c>
      <c r="AM268" s="245">
        <f>AVERAGE(AK268,AO268)</f>
        <v>8.581787109375</v>
      </c>
      <c r="AN268" s="245">
        <f>AVERAGE(AM268,AO268)</f>
        <v>8.6008935546874987</v>
      </c>
      <c r="AO268" s="277">
        <v>8.6199999999999992</v>
      </c>
      <c r="AP268" s="277">
        <v>8.8699999999999992</v>
      </c>
    </row>
    <row r="269" spans="1:42" x14ac:dyDescent="0.2">
      <c r="A269" s="253">
        <v>42745</v>
      </c>
      <c r="B269" s="277">
        <v>8.42</v>
      </c>
      <c r="C269" s="277">
        <v>8.36</v>
      </c>
      <c r="D269" s="277">
        <f>AVERAGE(C269,E269)</f>
        <v>8.2850000000000001</v>
      </c>
      <c r="E269" s="277">
        <v>8.2100000000000009</v>
      </c>
      <c r="F269" s="277">
        <f>AVERAGE(G269,E269)</f>
        <v>8.15</v>
      </c>
      <c r="G269" s="277">
        <v>8.09</v>
      </c>
      <c r="H269" s="277">
        <f>AVERAGE(I269,G269)</f>
        <v>8.23</v>
      </c>
      <c r="I269" s="277">
        <v>8.3699999999999992</v>
      </c>
      <c r="J269" s="277">
        <f>AVERAGE(I269,K269)</f>
        <v>8.1849999999999987</v>
      </c>
      <c r="K269" s="277">
        <v>8</v>
      </c>
      <c r="L269" s="245">
        <f>AVERAGE(K269,M269)</f>
        <v>8.0075000000000003</v>
      </c>
      <c r="M269" s="245">
        <f>AVERAGE(K269,O269)</f>
        <v>8.0150000000000006</v>
      </c>
      <c r="N269" s="245">
        <f>AVERAGE(M269,O269)</f>
        <v>8.0225000000000009</v>
      </c>
      <c r="O269" s="277">
        <v>8.0299999999999994</v>
      </c>
      <c r="P269" s="245">
        <f>2*O269-N269</f>
        <v>8.0374999999999979</v>
      </c>
      <c r="Q269" s="245">
        <f>AVERAGE(P269,R269)</f>
        <v>8.0587499999999999</v>
      </c>
      <c r="R269" s="245">
        <f>AVERAGE(O269,U269)</f>
        <v>8.08</v>
      </c>
      <c r="S269" s="245">
        <f>2*R269-Q269</f>
        <v>8.1012500000000003</v>
      </c>
      <c r="T269" s="245">
        <f>AVERAGE(S269,U269)</f>
        <v>8.1156250000000014</v>
      </c>
      <c r="U269" s="277">
        <v>8.1300000000000008</v>
      </c>
      <c r="V269" s="245">
        <f>2*U269-T269</f>
        <v>8.1443750000000001</v>
      </c>
      <c r="W269" s="245">
        <f>2*V269-U269</f>
        <v>8.1587499999999995</v>
      </c>
      <c r="X269" s="245">
        <f>2*W269-V269</f>
        <v>8.1731249999999989</v>
      </c>
      <c r="Y269" s="245">
        <f>AVERAGE(X269,Z269)</f>
        <v>8.2115624999999994</v>
      </c>
      <c r="Z269" s="245">
        <f>AVERAGE(U269,AE269)</f>
        <v>8.25</v>
      </c>
      <c r="AA269" s="245">
        <f>2*Z269-Y269</f>
        <v>8.2884375000000006</v>
      </c>
      <c r="AB269" s="245">
        <f>AVERAGE(AA269,AC269)</f>
        <v>8.3088281249999998</v>
      </c>
      <c r="AC269" s="245">
        <f>AVERAGE(AA269,AE269)</f>
        <v>8.329218749999999</v>
      </c>
      <c r="AD269" s="245">
        <f>AVERAGE(AC269,AE269)</f>
        <v>8.349609375</v>
      </c>
      <c r="AE269" s="277">
        <v>8.3699999999999992</v>
      </c>
      <c r="AF269" s="245">
        <f>2*AE269-AD269</f>
        <v>8.3903906249999984</v>
      </c>
      <c r="AG269" s="245">
        <f>AVERAGE(AF269,AH269)</f>
        <v>8.4102929687499994</v>
      </c>
      <c r="AH269" s="245">
        <f>AVERAGE(AF269,AJ269)</f>
        <v>8.4301953124999986</v>
      </c>
      <c r="AI269" s="245">
        <f>AVERAGE(AH269,AJ269)</f>
        <v>8.4500976562499979</v>
      </c>
      <c r="AJ269" s="245">
        <f>AVERAGE(AE269,AO269)</f>
        <v>8.4699999999999989</v>
      </c>
      <c r="AK269" s="245">
        <f>2*AJ269-AI269</f>
        <v>8.4899023437499999</v>
      </c>
      <c r="AL269" s="245">
        <f>AVERAGE(AK269,AM269)</f>
        <v>8.5099267578125009</v>
      </c>
      <c r="AM269" s="245">
        <f>AVERAGE(AK269,AO269)</f>
        <v>8.5299511718750001</v>
      </c>
      <c r="AN269" s="245">
        <f>AVERAGE(AM269,AO269)</f>
        <v>8.5499755859374993</v>
      </c>
      <c r="AO269" s="277">
        <v>8.57</v>
      </c>
      <c r="AP269" s="277">
        <v>8.83</v>
      </c>
    </row>
    <row r="270" spans="1:42" x14ac:dyDescent="0.2">
      <c r="A270" s="253">
        <v>42744</v>
      </c>
      <c r="B270" s="277">
        <v>8.6199999999999992</v>
      </c>
      <c r="C270" s="277">
        <v>8.49</v>
      </c>
      <c r="D270" s="277">
        <f>AVERAGE(C270,E270)</f>
        <v>8.36</v>
      </c>
      <c r="E270" s="277">
        <v>8.23</v>
      </c>
      <c r="F270" s="277">
        <f>AVERAGE(G270,E270)</f>
        <v>8.1950000000000003</v>
      </c>
      <c r="G270" s="277">
        <v>8.16</v>
      </c>
      <c r="H270" s="277">
        <f>AVERAGE(I270,G270)</f>
        <v>8.2949999999999999</v>
      </c>
      <c r="I270" s="277">
        <v>8.43</v>
      </c>
      <c r="J270" s="277">
        <f>AVERAGE(I270,K270)</f>
        <v>8.27</v>
      </c>
      <c r="K270" s="277">
        <v>8.11</v>
      </c>
      <c r="L270" s="245">
        <f>AVERAGE(K270,M270)</f>
        <v>8.1124999999999989</v>
      </c>
      <c r="M270" s="245">
        <f>AVERAGE(K270,O270)</f>
        <v>8.1149999999999984</v>
      </c>
      <c r="N270" s="245">
        <f>AVERAGE(M270,O270)</f>
        <v>8.1174999999999997</v>
      </c>
      <c r="O270" s="277">
        <v>8.1199999999999992</v>
      </c>
      <c r="P270" s="245">
        <f>2*O270-N270</f>
        <v>8.1224999999999987</v>
      </c>
      <c r="Q270" s="245">
        <f>AVERAGE(P270,R270)</f>
        <v>8.1437499999999989</v>
      </c>
      <c r="R270" s="245">
        <f>AVERAGE(O270,U270)</f>
        <v>8.1649999999999991</v>
      </c>
      <c r="S270" s="245">
        <f>2*R270-Q270</f>
        <v>8.1862499999999994</v>
      </c>
      <c r="T270" s="245">
        <f>AVERAGE(S270,U270)</f>
        <v>8.198125000000001</v>
      </c>
      <c r="U270" s="277">
        <v>8.2100000000000009</v>
      </c>
      <c r="V270" s="245">
        <f>2*U270-T270</f>
        <v>8.2218750000000007</v>
      </c>
      <c r="W270" s="245">
        <f>2*V270-U270</f>
        <v>8.2337500000000006</v>
      </c>
      <c r="X270" s="245">
        <f>2*W270-V270</f>
        <v>8.2456250000000004</v>
      </c>
      <c r="Y270" s="245">
        <f>AVERAGE(X270,Z270)</f>
        <v>8.2828125000000004</v>
      </c>
      <c r="Z270" s="245">
        <f>AVERAGE(U270,AE270)</f>
        <v>8.32</v>
      </c>
      <c r="AA270" s="245">
        <f>2*Z270-Y270</f>
        <v>8.3571875000000002</v>
      </c>
      <c r="AB270" s="245">
        <f>AVERAGE(AA270,AC270)</f>
        <v>8.3753906250000014</v>
      </c>
      <c r="AC270" s="245">
        <f>AVERAGE(AA270,AE270)</f>
        <v>8.3935937500000009</v>
      </c>
      <c r="AD270" s="245">
        <f>AVERAGE(AC270,AE270)</f>
        <v>8.4117968750000003</v>
      </c>
      <c r="AE270" s="277">
        <v>8.43</v>
      </c>
      <c r="AF270" s="245">
        <f>2*AE270-AD270</f>
        <v>8.4482031249999991</v>
      </c>
      <c r="AG270" s="245">
        <f>AVERAGE(AF270,AH270)</f>
        <v>8.4686523437499996</v>
      </c>
      <c r="AH270" s="245">
        <f>AVERAGE(AF270,AJ270)</f>
        <v>8.4891015625000001</v>
      </c>
      <c r="AI270" s="245">
        <f>AVERAGE(AH270,AJ270)</f>
        <v>8.5095507812500006</v>
      </c>
      <c r="AJ270" s="245">
        <f>AVERAGE(AE270,AO270)</f>
        <v>8.5300000000000011</v>
      </c>
      <c r="AK270" s="245">
        <f>2*AJ270-AI270</f>
        <v>8.5504492187500016</v>
      </c>
      <c r="AL270" s="245">
        <f>AVERAGE(AK270,AM270)</f>
        <v>8.5703369140625014</v>
      </c>
      <c r="AM270" s="245">
        <f>AVERAGE(AK270,AO270)</f>
        <v>8.5902246093750012</v>
      </c>
      <c r="AN270" s="245">
        <f>AVERAGE(AM270,AO270)</f>
        <v>8.610112304687501</v>
      </c>
      <c r="AO270" s="277">
        <v>8.6300000000000008</v>
      </c>
      <c r="AP270" s="277">
        <v>8.9</v>
      </c>
    </row>
    <row r="271" spans="1:42" x14ac:dyDescent="0.2">
      <c r="A271" s="253">
        <v>42741</v>
      </c>
      <c r="B271" s="277">
        <v>8.36</v>
      </c>
      <c r="C271" s="277">
        <v>8.35</v>
      </c>
      <c r="D271" s="277">
        <f>AVERAGE(C271,E271)</f>
        <v>8.2949999999999999</v>
      </c>
      <c r="E271" s="277">
        <v>8.24</v>
      </c>
      <c r="F271" s="277">
        <f>AVERAGE(G271,E271)</f>
        <v>8.2050000000000001</v>
      </c>
      <c r="G271" s="277">
        <v>8.17</v>
      </c>
      <c r="H271" s="277">
        <f>AVERAGE(I271,G271)</f>
        <v>8.3849999999999998</v>
      </c>
      <c r="I271" s="277">
        <v>8.6</v>
      </c>
      <c r="J271" s="277">
        <f>AVERAGE(I271,K271)</f>
        <v>8.375</v>
      </c>
      <c r="K271" s="277">
        <v>8.15</v>
      </c>
      <c r="L271" s="245">
        <f>AVERAGE(K271,M271)</f>
        <v>8.1649999999999991</v>
      </c>
      <c r="M271" s="245">
        <f>AVERAGE(K271,O271)</f>
        <v>8.18</v>
      </c>
      <c r="N271" s="245">
        <f>AVERAGE(M271,O271)</f>
        <v>8.1950000000000003</v>
      </c>
      <c r="O271" s="277">
        <v>8.2100000000000009</v>
      </c>
      <c r="P271" s="245">
        <f>2*O271-N271</f>
        <v>8.2250000000000014</v>
      </c>
      <c r="Q271" s="245">
        <f>AVERAGE(P271,R271)</f>
        <v>8.2525000000000013</v>
      </c>
      <c r="R271" s="245">
        <f>AVERAGE(O271,U271)</f>
        <v>8.2800000000000011</v>
      </c>
      <c r="S271" s="245">
        <f>2*R271-Q271</f>
        <v>8.307500000000001</v>
      </c>
      <c r="T271" s="245">
        <f>AVERAGE(S271,U271)</f>
        <v>8.3287499999999994</v>
      </c>
      <c r="U271" s="277">
        <v>8.35</v>
      </c>
      <c r="V271" s="245">
        <f>2*U271-T271</f>
        <v>8.3712499999999999</v>
      </c>
      <c r="W271" s="245">
        <f>2*V271-U271</f>
        <v>8.3925000000000001</v>
      </c>
      <c r="X271" s="245">
        <f>2*W271-V271</f>
        <v>8.4137500000000003</v>
      </c>
      <c r="Y271" s="245">
        <f>AVERAGE(X271,Z271)</f>
        <v>8.4443750000000009</v>
      </c>
      <c r="Z271" s="245">
        <f>AVERAGE(U271,AE271)</f>
        <v>8.4749999999999996</v>
      </c>
      <c r="AA271" s="245">
        <f>2*Z271-Y271</f>
        <v>8.5056249999999984</v>
      </c>
      <c r="AB271" s="245">
        <f>AVERAGE(AA271,AC271)</f>
        <v>8.5292187499999983</v>
      </c>
      <c r="AC271" s="245">
        <f>AVERAGE(AA271,AE271)</f>
        <v>8.5528124999999982</v>
      </c>
      <c r="AD271" s="245">
        <f>AVERAGE(AC271,AE271)</f>
        <v>8.576406249999998</v>
      </c>
      <c r="AE271" s="277">
        <v>8.6</v>
      </c>
      <c r="AF271" s="245">
        <f>2*AE271-AD271</f>
        <v>8.6235937500000013</v>
      </c>
      <c r="AG271" s="245">
        <f>AVERAGE(AF271,AH271)</f>
        <v>8.6426953125000008</v>
      </c>
      <c r="AH271" s="245">
        <f>AVERAGE(AF271,AJ271)</f>
        <v>8.6617968750000003</v>
      </c>
      <c r="AI271" s="245">
        <f>AVERAGE(AH271,AJ271)</f>
        <v>8.6808984374999998</v>
      </c>
      <c r="AJ271" s="245">
        <f>AVERAGE(AE271,AO271)</f>
        <v>8.6999999999999993</v>
      </c>
      <c r="AK271" s="245">
        <f>2*AJ271-AI271</f>
        <v>8.7191015624999988</v>
      </c>
      <c r="AL271" s="245">
        <f>AVERAGE(AK271,AM271)</f>
        <v>8.7393261718749997</v>
      </c>
      <c r="AM271" s="245">
        <f>AVERAGE(AK271,AO271)</f>
        <v>8.7595507812499989</v>
      </c>
      <c r="AN271" s="245">
        <f>AVERAGE(AM271,AO271)</f>
        <v>8.7797753906249998</v>
      </c>
      <c r="AO271" s="277">
        <v>8.8000000000000007</v>
      </c>
      <c r="AP271" s="277">
        <v>9.06</v>
      </c>
    </row>
    <row r="272" spans="1:42" x14ac:dyDescent="0.2">
      <c r="A272" s="253">
        <v>42740</v>
      </c>
      <c r="B272" s="277">
        <v>8.4700000000000006</v>
      </c>
      <c r="C272" s="277">
        <v>8.3699999999999992</v>
      </c>
      <c r="D272" s="277">
        <f>AVERAGE(C272,E272)</f>
        <v>8.27</v>
      </c>
      <c r="E272" s="277">
        <v>8.17</v>
      </c>
      <c r="F272" s="277">
        <f>AVERAGE(G272,E272)</f>
        <v>8.15</v>
      </c>
      <c r="G272" s="277">
        <v>8.1300000000000008</v>
      </c>
      <c r="H272" s="277">
        <f>AVERAGE(I272,G272)</f>
        <v>8.3800000000000008</v>
      </c>
      <c r="I272" s="277">
        <v>8.6300000000000008</v>
      </c>
      <c r="J272" s="277">
        <f>AVERAGE(I272,K272)</f>
        <v>8.3949999999999996</v>
      </c>
      <c r="K272" s="277">
        <v>8.16</v>
      </c>
      <c r="L272" s="245">
        <f>AVERAGE(K272,M272)</f>
        <v>8.18</v>
      </c>
      <c r="M272" s="245">
        <f>AVERAGE(K272,O272)</f>
        <v>8.1999999999999993</v>
      </c>
      <c r="N272" s="245">
        <f>AVERAGE(M272,O272)</f>
        <v>8.2199999999999989</v>
      </c>
      <c r="O272" s="277">
        <v>8.24</v>
      </c>
      <c r="P272" s="245">
        <f>2*O272-N272</f>
        <v>8.2600000000000016</v>
      </c>
      <c r="Q272" s="245">
        <f>AVERAGE(P272,R272)</f>
        <v>8.2825000000000006</v>
      </c>
      <c r="R272" s="245">
        <f>AVERAGE(O272,U272)</f>
        <v>8.3049999999999997</v>
      </c>
      <c r="S272" s="245">
        <f>2*R272-Q272</f>
        <v>8.3274999999999988</v>
      </c>
      <c r="T272" s="245">
        <f>AVERAGE(S272,U272)</f>
        <v>8.348749999999999</v>
      </c>
      <c r="U272" s="277">
        <v>8.3699999999999992</v>
      </c>
      <c r="V272" s="245">
        <f>2*U272-T272</f>
        <v>8.3912499999999994</v>
      </c>
      <c r="W272" s="245">
        <f>2*V272-U272</f>
        <v>8.4124999999999996</v>
      </c>
      <c r="X272" s="245">
        <f>2*W272-V272</f>
        <v>8.4337499999999999</v>
      </c>
      <c r="Y272" s="245">
        <f>AVERAGE(X272,Z272)</f>
        <v>8.4668749999999999</v>
      </c>
      <c r="Z272" s="245">
        <f>AVERAGE(U272,AE272)</f>
        <v>8.5</v>
      </c>
      <c r="AA272" s="245">
        <f>2*Z272-Y272</f>
        <v>8.5331250000000001</v>
      </c>
      <c r="AB272" s="245">
        <f>AVERAGE(AA272,AC272)</f>
        <v>8.5573437500000011</v>
      </c>
      <c r="AC272" s="245">
        <f>AVERAGE(AA272,AE272)</f>
        <v>8.5815625000000004</v>
      </c>
      <c r="AD272" s="245">
        <f>AVERAGE(AC272,AE272)</f>
        <v>8.6057812499999997</v>
      </c>
      <c r="AE272" s="277">
        <v>8.6300000000000008</v>
      </c>
      <c r="AF272" s="245">
        <f>2*AE272-AD272</f>
        <v>8.6542187500000018</v>
      </c>
      <c r="AG272" s="245">
        <f>AVERAGE(AF272,AH272)</f>
        <v>8.6744140625000021</v>
      </c>
      <c r="AH272" s="245">
        <f>AVERAGE(AF272,AJ272)</f>
        <v>8.6946093750000006</v>
      </c>
      <c r="AI272" s="245">
        <f>AVERAGE(AH272,AJ272)</f>
        <v>8.7148046874999991</v>
      </c>
      <c r="AJ272" s="245">
        <f>AVERAGE(AE272,AO272)</f>
        <v>8.7349999999999994</v>
      </c>
      <c r="AK272" s="245">
        <f>2*AJ272-AI272</f>
        <v>8.7551953124999997</v>
      </c>
      <c r="AL272" s="245">
        <f>AVERAGE(AK272,AM272)</f>
        <v>8.7763964843749989</v>
      </c>
      <c r="AM272" s="245">
        <f>AVERAGE(AK272,AO272)</f>
        <v>8.7975976562499998</v>
      </c>
      <c r="AN272" s="245">
        <f>AVERAGE(AM272,AO272)</f>
        <v>8.8187988281250007</v>
      </c>
      <c r="AO272" s="277">
        <v>8.84</v>
      </c>
      <c r="AP272" s="277">
        <v>9.09</v>
      </c>
    </row>
    <row r="273" spans="1:42" x14ac:dyDescent="0.2">
      <c r="A273" s="253">
        <v>42739</v>
      </c>
      <c r="B273" s="277">
        <v>8.43</v>
      </c>
      <c r="C273" s="277">
        <v>8.39</v>
      </c>
      <c r="D273" s="277">
        <f>AVERAGE(C273,E273)</f>
        <v>8.2850000000000001</v>
      </c>
      <c r="E273" s="277">
        <v>8.18</v>
      </c>
      <c r="F273" s="277">
        <f>AVERAGE(G273,E273)</f>
        <v>8.16</v>
      </c>
      <c r="G273" s="277">
        <v>8.14</v>
      </c>
      <c r="H273" s="277">
        <f>AVERAGE(I273,G273)</f>
        <v>8.4149999999999991</v>
      </c>
      <c r="I273" s="277">
        <v>8.69</v>
      </c>
      <c r="J273" s="277">
        <f>AVERAGE(I273,K273)</f>
        <v>8.44</v>
      </c>
      <c r="K273" s="277">
        <v>8.19</v>
      </c>
      <c r="L273" s="245">
        <f>AVERAGE(K273,M273)</f>
        <v>8.2149999999999999</v>
      </c>
      <c r="M273" s="245">
        <f>AVERAGE(K273,O273)</f>
        <v>8.2399999999999984</v>
      </c>
      <c r="N273" s="245">
        <f>AVERAGE(M273,O273)</f>
        <v>8.2649999999999988</v>
      </c>
      <c r="O273" s="277">
        <v>8.2899999999999991</v>
      </c>
      <c r="P273" s="245">
        <f>2*O273-N273</f>
        <v>8.3149999999999995</v>
      </c>
      <c r="Q273" s="245">
        <f>AVERAGE(P273,R273)</f>
        <v>8.34</v>
      </c>
      <c r="R273" s="245">
        <f>AVERAGE(O273,U273)</f>
        <v>8.3649999999999984</v>
      </c>
      <c r="S273" s="245">
        <f>2*R273-Q273</f>
        <v>8.389999999999997</v>
      </c>
      <c r="T273" s="245">
        <f>AVERAGE(S273,U273)</f>
        <v>8.4149999999999991</v>
      </c>
      <c r="U273" s="277">
        <v>8.44</v>
      </c>
      <c r="V273" s="245">
        <f>2*U273-T273</f>
        <v>8.4649999999999999</v>
      </c>
      <c r="W273" s="245">
        <f>2*V273-U273</f>
        <v>8.49</v>
      </c>
      <c r="X273" s="245">
        <f>2*W273-V273</f>
        <v>8.5150000000000006</v>
      </c>
      <c r="Y273" s="245">
        <f>AVERAGE(X273,Z273)</f>
        <v>8.5399999999999991</v>
      </c>
      <c r="Z273" s="245">
        <f>AVERAGE(U273,AE273)</f>
        <v>8.5649999999999995</v>
      </c>
      <c r="AA273" s="245">
        <f>2*Z273-Y273</f>
        <v>8.59</v>
      </c>
      <c r="AB273" s="245">
        <f>AVERAGE(AA273,AC273)</f>
        <v>8.6150000000000002</v>
      </c>
      <c r="AC273" s="245">
        <f>AVERAGE(AA273,AE273)</f>
        <v>8.64</v>
      </c>
      <c r="AD273" s="245">
        <f>AVERAGE(AC273,AE273)</f>
        <v>8.6649999999999991</v>
      </c>
      <c r="AE273" s="277">
        <v>8.69</v>
      </c>
      <c r="AF273" s="245">
        <f>2*AE273-AD273</f>
        <v>8.7149999999999999</v>
      </c>
      <c r="AG273" s="245">
        <f>AVERAGE(AF273,AH273)</f>
        <v>8.7324999999999999</v>
      </c>
      <c r="AH273" s="245">
        <f>AVERAGE(AF273,AJ273)</f>
        <v>8.75</v>
      </c>
      <c r="AI273" s="245">
        <f>AVERAGE(AH273,AJ273)</f>
        <v>8.7675000000000001</v>
      </c>
      <c r="AJ273" s="245">
        <f>AVERAGE(AE273,AO273)</f>
        <v>8.7850000000000001</v>
      </c>
      <c r="AK273" s="245">
        <f>2*AJ273-AI273</f>
        <v>8.8025000000000002</v>
      </c>
      <c r="AL273" s="245">
        <f>AVERAGE(AK273,AM273)</f>
        <v>8.8218750000000004</v>
      </c>
      <c r="AM273" s="245">
        <f>AVERAGE(AK273,AO273)</f>
        <v>8.8412500000000005</v>
      </c>
      <c r="AN273" s="245">
        <f>AVERAGE(AM273,AO273)</f>
        <v>8.8606250000000006</v>
      </c>
      <c r="AO273" s="277">
        <v>8.8800000000000008</v>
      </c>
      <c r="AP273" s="277">
        <v>9.1199999999999992</v>
      </c>
    </row>
    <row r="274" spans="1:42" x14ac:dyDescent="0.2">
      <c r="A274" s="253">
        <v>42738</v>
      </c>
      <c r="B274" s="277">
        <v>8.4499999999999993</v>
      </c>
      <c r="C274" s="277">
        <v>8.4</v>
      </c>
      <c r="D274" s="277">
        <f>AVERAGE(C274,E274)</f>
        <v>8.3249999999999993</v>
      </c>
      <c r="E274" s="277">
        <v>8.25</v>
      </c>
      <c r="F274" s="277">
        <f>AVERAGE(G274,E274)</f>
        <v>8.23</v>
      </c>
      <c r="G274" s="277">
        <v>8.2100000000000009</v>
      </c>
      <c r="H274" s="277">
        <f>AVERAGE(I274,G274)</f>
        <v>8.4350000000000005</v>
      </c>
      <c r="I274" s="277">
        <v>8.66</v>
      </c>
      <c r="J274" s="277">
        <f>AVERAGE(I274,K274)</f>
        <v>8.4400000000000013</v>
      </c>
      <c r="K274" s="277">
        <v>8.2200000000000006</v>
      </c>
      <c r="L274" s="245">
        <f>AVERAGE(K274,M274)</f>
        <v>8.2349999999999994</v>
      </c>
      <c r="M274" s="245">
        <f>AVERAGE(K274,O274)</f>
        <v>8.25</v>
      </c>
      <c r="N274" s="245">
        <f>AVERAGE(M274,O274)</f>
        <v>8.2650000000000006</v>
      </c>
      <c r="O274" s="277">
        <v>8.2799999999999994</v>
      </c>
      <c r="P274" s="245">
        <f>2*O274-N274</f>
        <v>8.2949999999999982</v>
      </c>
      <c r="Q274" s="245">
        <f>AVERAGE(P274,R274)</f>
        <v>8.322499999999998</v>
      </c>
      <c r="R274" s="245">
        <f>AVERAGE(O274,U274)</f>
        <v>8.35</v>
      </c>
      <c r="S274" s="245">
        <f>2*R274-Q274</f>
        <v>8.3775000000000013</v>
      </c>
      <c r="T274" s="245">
        <f>AVERAGE(S274,U274)</f>
        <v>8.3987499999999997</v>
      </c>
      <c r="U274" s="277">
        <v>8.42</v>
      </c>
      <c r="V274" s="245">
        <f>2*U274-T274</f>
        <v>8.4412500000000001</v>
      </c>
      <c r="W274" s="245">
        <f>2*V274-U274</f>
        <v>8.4625000000000004</v>
      </c>
      <c r="X274" s="245">
        <f>2*W274-V274</f>
        <v>8.4837500000000006</v>
      </c>
      <c r="Y274" s="245">
        <f>AVERAGE(X274,Z274)</f>
        <v>8.5118749999999999</v>
      </c>
      <c r="Z274" s="245">
        <f>AVERAGE(U274,AE274)</f>
        <v>8.5399999999999991</v>
      </c>
      <c r="AA274" s="245">
        <f>2*Z274-Y274</f>
        <v>8.5681249999999984</v>
      </c>
      <c r="AB274" s="245">
        <f>AVERAGE(AA274,AC274)</f>
        <v>8.5910937499999989</v>
      </c>
      <c r="AC274" s="245">
        <f>AVERAGE(AA274,AE274)</f>
        <v>8.6140624999999993</v>
      </c>
      <c r="AD274" s="245">
        <f>AVERAGE(AC274,AE274)</f>
        <v>8.6370312499999997</v>
      </c>
      <c r="AE274" s="277">
        <v>8.66</v>
      </c>
      <c r="AF274" s="245">
        <f>2*AE274-AD274</f>
        <v>8.6829687500000006</v>
      </c>
      <c r="AG274" s="245">
        <f>AVERAGE(AF274,AH274)</f>
        <v>8.7009765624999993</v>
      </c>
      <c r="AH274" s="245">
        <f>AVERAGE(AF274,AJ274)</f>
        <v>8.7189843749999998</v>
      </c>
      <c r="AI274" s="245">
        <f>AVERAGE(AH274,AJ274)</f>
        <v>8.7369921875000003</v>
      </c>
      <c r="AJ274" s="245">
        <f>AVERAGE(AE274,AO274)</f>
        <v>8.754999999999999</v>
      </c>
      <c r="AK274" s="245">
        <f>2*AJ274-AI274</f>
        <v>8.7730078124999977</v>
      </c>
      <c r="AL274" s="245">
        <f>AVERAGE(AK274,AM274)</f>
        <v>8.7922558593749986</v>
      </c>
      <c r="AM274" s="245">
        <f>AVERAGE(AK274,AO274)</f>
        <v>8.8115039062499996</v>
      </c>
      <c r="AN274" s="245">
        <f>AVERAGE(AM274,AO274)</f>
        <v>8.8307519531249987</v>
      </c>
      <c r="AO274" s="277">
        <v>8.85</v>
      </c>
      <c r="AP274" s="277">
        <v>9.09</v>
      </c>
    </row>
    <row r="275" spans="1:42" x14ac:dyDescent="0.2">
      <c r="A275" s="253">
        <v>42734</v>
      </c>
      <c r="B275" s="277">
        <v>8.4</v>
      </c>
      <c r="C275" s="277">
        <v>8.4499999999999993</v>
      </c>
      <c r="D275" s="277">
        <f>AVERAGE(C275,E275)</f>
        <v>8.4049999999999994</v>
      </c>
      <c r="E275" s="277">
        <v>8.36</v>
      </c>
      <c r="F275" s="277">
        <f>AVERAGE(G275,E275)</f>
        <v>8.33</v>
      </c>
      <c r="G275" s="277">
        <v>8.3000000000000007</v>
      </c>
      <c r="H275" s="277">
        <f>AVERAGE(I275,G275)</f>
        <v>8.4550000000000001</v>
      </c>
      <c r="I275" s="277">
        <v>8.61</v>
      </c>
      <c r="J275" s="277">
        <f>AVERAGE(I275,K275)</f>
        <v>8.4550000000000001</v>
      </c>
      <c r="K275" s="277">
        <v>8.3000000000000007</v>
      </c>
      <c r="L275" s="245">
        <f>AVERAGE(K275,M275)</f>
        <v>8.3125</v>
      </c>
      <c r="M275" s="245">
        <f>AVERAGE(K275,O275)</f>
        <v>8.3249999999999993</v>
      </c>
      <c r="N275" s="245">
        <f>AVERAGE(M275,O275)</f>
        <v>8.3374999999999986</v>
      </c>
      <c r="O275" s="277">
        <v>8.35</v>
      </c>
      <c r="P275" s="245">
        <f>2*O275-N275</f>
        <v>8.3625000000000007</v>
      </c>
      <c r="Q275" s="245">
        <f>AVERAGE(P275,R275)</f>
        <v>8.3812499999999996</v>
      </c>
      <c r="R275" s="245">
        <f>AVERAGE(O275,U275)</f>
        <v>8.3999999999999986</v>
      </c>
      <c r="S275" s="245">
        <f>2*R275-Q275</f>
        <v>8.4187499999999975</v>
      </c>
      <c r="T275" s="245">
        <f>AVERAGE(S275,U275)</f>
        <v>8.4343749999999993</v>
      </c>
      <c r="U275" s="277">
        <v>8.4499999999999993</v>
      </c>
      <c r="V275" s="245">
        <f>2*U275-T275</f>
        <v>8.4656249999999993</v>
      </c>
      <c r="W275" s="245">
        <f>2*V275-U275</f>
        <v>8.4812499999999993</v>
      </c>
      <c r="X275" s="245">
        <f>2*W275-V275</f>
        <v>8.4968749999999993</v>
      </c>
      <c r="Y275" s="245">
        <f>AVERAGE(X275,Z275)</f>
        <v>8.5134374999999984</v>
      </c>
      <c r="Z275" s="245">
        <f>AVERAGE(U275,AE275)</f>
        <v>8.5299999999999994</v>
      </c>
      <c r="AA275" s="245">
        <f>2*Z275-Y275</f>
        <v>8.5465625000000003</v>
      </c>
      <c r="AB275" s="245">
        <f>AVERAGE(AA275,AC275)</f>
        <v>8.5624218750000001</v>
      </c>
      <c r="AC275" s="245">
        <f>AVERAGE(AA275,AE275)</f>
        <v>8.5782812499999999</v>
      </c>
      <c r="AD275" s="245">
        <f>AVERAGE(AC275,AE275)</f>
        <v>8.5941406249999996</v>
      </c>
      <c r="AE275" s="277">
        <v>8.61</v>
      </c>
      <c r="AF275" s="245">
        <f>2*AE275-AD275</f>
        <v>8.6258593749999992</v>
      </c>
      <c r="AG275" s="245">
        <f>AVERAGE(AF275,AH275)</f>
        <v>8.639394531249998</v>
      </c>
      <c r="AH275" s="245">
        <f>AVERAGE(AF275,AJ275)</f>
        <v>8.6529296874999986</v>
      </c>
      <c r="AI275" s="245">
        <f>AVERAGE(AH275,AJ275)</f>
        <v>8.6664648437499991</v>
      </c>
      <c r="AJ275" s="245">
        <f>AVERAGE(AE275,AO275)</f>
        <v>8.68</v>
      </c>
      <c r="AK275" s="245">
        <f>2*AJ275-AI275</f>
        <v>8.6935351562500003</v>
      </c>
      <c r="AL275" s="245">
        <f>AVERAGE(AK275,AM275)</f>
        <v>8.7076513671875002</v>
      </c>
      <c r="AM275" s="245">
        <f>AVERAGE(AK275,AO275)</f>
        <v>8.7217675781250001</v>
      </c>
      <c r="AN275" s="245">
        <f>AVERAGE(AM275,AO275)</f>
        <v>8.7358837890625001</v>
      </c>
      <c r="AO275" s="277">
        <v>8.75</v>
      </c>
      <c r="AP275" s="277">
        <v>8.9499999999999993</v>
      </c>
    </row>
    <row r="276" spans="1:42" x14ac:dyDescent="0.2">
      <c r="A276" s="253">
        <v>42733</v>
      </c>
      <c r="B276" s="277">
        <v>8.5299999999999994</v>
      </c>
      <c r="C276" s="277">
        <v>8.5299999999999994</v>
      </c>
      <c r="D276" s="277">
        <f>AVERAGE(C276,E276)</f>
        <v>8.4550000000000001</v>
      </c>
      <c r="E276" s="277">
        <v>8.3800000000000008</v>
      </c>
      <c r="F276" s="277">
        <f>AVERAGE(G276,E276)</f>
        <v>8.33</v>
      </c>
      <c r="G276" s="277">
        <v>8.2799999999999994</v>
      </c>
      <c r="H276" s="277">
        <f>AVERAGE(I276,G276)</f>
        <v>8.41</v>
      </c>
      <c r="I276" s="277">
        <v>8.5399999999999991</v>
      </c>
      <c r="J276" s="277">
        <f>AVERAGE(I276,K276)</f>
        <v>8.3849999999999998</v>
      </c>
      <c r="K276" s="277">
        <v>8.23</v>
      </c>
      <c r="L276" s="245">
        <f>AVERAGE(K276,M276)</f>
        <v>8.24</v>
      </c>
      <c r="M276" s="245">
        <f>AVERAGE(K276,O276)</f>
        <v>8.25</v>
      </c>
      <c r="N276" s="245">
        <f>AVERAGE(M276,O276)</f>
        <v>8.26</v>
      </c>
      <c r="O276" s="277">
        <v>8.27</v>
      </c>
      <c r="P276" s="245">
        <f>2*O276-N276</f>
        <v>8.2799999999999994</v>
      </c>
      <c r="Q276" s="245">
        <f>AVERAGE(P276,R276)</f>
        <v>8.3000000000000007</v>
      </c>
      <c r="R276" s="245">
        <f>AVERAGE(O276,U276)</f>
        <v>8.32</v>
      </c>
      <c r="S276" s="245">
        <f>2*R276-Q276</f>
        <v>8.34</v>
      </c>
      <c r="T276" s="245">
        <f>AVERAGE(S276,U276)</f>
        <v>8.3550000000000004</v>
      </c>
      <c r="U276" s="277">
        <v>8.3699999999999992</v>
      </c>
      <c r="V276" s="245">
        <f>2*U276-T276</f>
        <v>8.384999999999998</v>
      </c>
      <c r="W276" s="245">
        <f>2*V276-U276</f>
        <v>8.3999999999999968</v>
      </c>
      <c r="X276" s="245">
        <f>2*W276-V276</f>
        <v>8.4149999999999956</v>
      </c>
      <c r="Y276" s="245">
        <f>AVERAGE(X276,Z276)</f>
        <v>8.4349999999999969</v>
      </c>
      <c r="Z276" s="245">
        <f>AVERAGE(U276,AE276)</f>
        <v>8.4549999999999983</v>
      </c>
      <c r="AA276" s="245">
        <f>2*Z276-Y276</f>
        <v>8.4749999999999996</v>
      </c>
      <c r="AB276" s="245">
        <f>AVERAGE(AA276,AC276)</f>
        <v>8.4912500000000009</v>
      </c>
      <c r="AC276" s="245">
        <f>AVERAGE(AA276,AE276)</f>
        <v>8.5075000000000003</v>
      </c>
      <c r="AD276" s="245">
        <f>AVERAGE(AC276,AE276)</f>
        <v>8.5237499999999997</v>
      </c>
      <c r="AE276" s="277">
        <v>8.5399999999999991</v>
      </c>
      <c r="AF276" s="245">
        <f>2*AE276-AD276</f>
        <v>8.5562499999999986</v>
      </c>
      <c r="AG276" s="245">
        <f>AVERAGE(AF276,AH276)</f>
        <v>8.5684374999999982</v>
      </c>
      <c r="AH276" s="245">
        <f>AVERAGE(AF276,AJ276)</f>
        <v>8.5806249999999995</v>
      </c>
      <c r="AI276" s="245">
        <f>AVERAGE(AH276,AJ276)</f>
        <v>8.5928125000000009</v>
      </c>
      <c r="AJ276" s="245">
        <f>AVERAGE(AE276,AO276)</f>
        <v>8.6050000000000004</v>
      </c>
      <c r="AK276" s="245">
        <f>2*AJ276-AI276</f>
        <v>8.6171875</v>
      </c>
      <c r="AL276" s="245">
        <f>AVERAGE(AK276,AM276)</f>
        <v>8.6303906250000004</v>
      </c>
      <c r="AM276" s="245">
        <f>AVERAGE(AK276,AO276)</f>
        <v>8.6435937500000009</v>
      </c>
      <c r="AN276" s="245">
        <f>AVERAGE(AM276,AO276)</f>
        <v>8.6567968750000013</v>
      </c>
      <c r="AO276" s="277">
        <v>8.67</v>
      </c>
      <c r="AP276" s="277">
        <v>8.82</v>
      </c>
    </row>
    <row r="277" spans="1:42" x14ac:dyDescent="0.2">
      <c r="A277" s="253">
        <v>42732</v>
      </c>
      <c r="B277" s="277">
        <v>8.6</v>
      </c>
      <c r="C277" s="277">
        <v>8.5399999999999991</v>
      </c>
      <c r="D277" s="277">
        <f>AVERAGE(C277,E277)</f>
        <v>8.48</v>
      </c>
      <c r="E277" s="277">
        <v>8.42</v>
      </c>
      <c r="F277" s="277">
        <f>AVERAGE(G277,E277)</f>
        <v>8.3849999999999998</v>
      </c>
      <c r="G277" s="277">
        <v>8.35</v>
      </c>
      <c r="H277" s="277">
        <f>AVERAGE(I277,G277)</f>
        <v>8.4849999999999994</v>
      </c>
      <c r="I277" s="277">
        <v>8.6199999999999992</v>
      </c>
      <c r="J277" s="277">
        <f>AVERAGE(I277,K277)</f>
        <v>8.4649999999999999</v>
      </c>
      <c r="K277" s="277">
        <v>8.31</v>
      </c>
      <c r="L277" s="245">
        <f>AVERAGE(K277,M277)</f>
        <v>8.32</v>
      </c>
      <c r="M277" s="245">
        <f>AVERAGE(K277,O277)</f>
        <v>8.33</v>
      </c>
      <c r="N277" s="245">
        <f>AVERAGE(M277,O277)</f>
        <v>8.34</v>
      </c>
      <c r="O277" s="277">
        <v>8.35</v>
      </c>
      <c r="P277" s="245">
        <f>2*O277-N277</f>
        <v>8.36</v>
      </c>
      <c r="Q277" s="245">
        <f>AVERAGE(P277,R277)</f>
        <v>8.379999999999999</v>
      </c>
      <c r="R277" s="245">
        <f>AVERAGE(O277,U277)</f>
        <v>8.3999999999999986</v>
      </c>
      <c r="S277" s="245">
        <f>2*R277-Q277</f>
        <v>8.4199999999999982</v>
      </c>
      <c r="T277" s="245">
        <f>AVERAGE(S277,U277)</f>
        <v>8.4349999999999987</v>
      </c>
      <c r="U277" s="277">
        <v>8.4499999999999993</v>
      </c>
      <c r="V277" s="245">
        <f>2*U277-T277</f>
        <v>8.4649999999999999</v>
      </c>
      <c r="W277" s="245">
        <f>2*V277-U277</f>
        <v>8.48</v>
      </c>
      <c r="X277" s="245">
        <f>2*W277-V277</f>
        <v>8.495000000000001</v>
      </c>
      <c r="Y277" s="245">
        <f>AVERAGE(X277,Z277)</f>
        <v>8.5150000000000006</v>
      </c>
      <c r="Z277" s="245">
        <f>AVERAGE(U277,AE277)</f>
        <v>8.5350000000000001</v>
      </c>
      <c r="AA277" s="245">
        <f>2*Z277-Y277</f>
        <v>8.5549999999999997</v>
      </c>
      <c r="AB277" s="245">
        <f>AVERAGE(AA277,AC277)</f>
        <v>8.5712499999999991</v>
      </c>
      <c r="AC277" s="245">
        <f>AVERAGE(AA277,AE277)</f>
        <v>8.5874999999999986</v>
      </c>
      <c r="AD277" s="245">
        <f>AVERAGE(AC277,AE277)</f>
        <v>8.603749999999998</v>
      </c>
      <c r="AE277" s="277">
        <v>8.6199999999999992</v>
      </c>
      <c r="AF277" s="245">
        <f>2*AE277-AD277</f>
        <v>8.6362500000000004</v>
      </c>
      <c r="AG277" s="245">
        <f>AVERAGE(AF277,AH277)</f>
        <v>8.6471875000000011</v>
      </c>
      <c r="AH277" s="245">
        <f>AVERAGE(AF277,AJ277)</f>
        <v>8.6581250000000001</v>
      </c>
      <c r="AI277" s="245">
        <f>AVERAGE(AH277,AJ277)</f>
        <v>8.669062499999999</v>
      </c>
      <c r="AJ277" s="245">
        <f>AVERAGE(AE277,AO277)</f>
        <v>8.68</v>
      </c>
      <c r="AK277" s="245">
        <f>2*AJ277-AI277</f>
        <v>8.6909375000000004</v>
      </c>
      <c r="AL277" s="245">
        <f>AVERAGE(AK277,AM277)</f>
        <v>8.7032031249999999</v>
      </c>
      <c r="AM277" s="245">
        <f>AVERAGE(AK277,AO277)</f>
        <v>8.7154687499999994</v>
      </c>
      <c r="AN277" s="245">
        <f>AVERAGE(AM277,AO277)</f>
        <v>8.7277343750000007</v>
      </c>
      <c r="AO277" s="277">
        <v>8.74</v>
      </c>
      <c r="AP277" s="277">
        <v>8.8699999999999992</v>
      </c>
    </row>
    <row r="278" spans="1:42" x14ac:dyDescent="0.2">
      <c r="A278" s="253">
        <v>42731</v>
      </c>
      <c r="B278" s="277">
        <v>8.74</v>
      </c>
      <c r="C278" s="277">
        <v>8.59</v>
      </c>
      <c r="D278" s="277">
        <f>AVERAGE(C278,E278)</f>
        <v>8.495000000000001</v>
      </c>
      <c r="E278" s="277">
        <v>8.4</v>
      </c>
      <c r="F278" s="277">
        <f>AVERAGE(G278,E278)</f>
        <v>8.375</v>
      </c>
      <c r="G278" s="277">
        <v>8.35</v>
      </c>
      <c r="H278" s="277">
        <f>AVERAGE(I278,G278)</f>
        <v>8.5350000000000001</v>
      </c>
      <c r="I278" s="277">
        <v>8.7200000000000006</v>
      </c>
      <c r="J278" s="277">
        <f>AVERAGE(I278,K278)</f>
        <v>8.5399999999999991</v>
      </c>
      <c r="K278" s="277">
        <v>8.36</v>
      </c>
      <c r="L278" s="245">
        <f>AVERAGE(K278,M278)</f>
        <v>8.3774999999999995</v>
      </c>
      <c r="M278" s="245">
        <f>AVERAGE(K278,O278)</f>
        <v>8.3949999999999996</v>
      </c>
      <c r="N278" s="245">
        <f>AVERAGE(M278,O278)</f>
        <v>8.4124999999999996</v>
      </c>
      <c r="O278" s="277">
        <v>8.43</v>
      </c>
      <c r="P278" s="245">
        <f>2*O278-N278</f>
        <v>8.4474999999999998</v>
      </c>
      <c r="Q278" s="245">
        <f>AVERAGE(P278,R278)</f>
        <v>8.4712500000000013</v>
      </c>
      <c r="R278" s="245">
        <f>AVERAGE(O278,U278)</f>
        <v>8.495000000000001</v>
      </c>
      <c r="S278" s="245">
        <f>2*R278-Q278</f>
        <v>8.5187500000000007</v>
      </c>
      <c r="T278" s="245">
        <f>AVERAGE(S278,U278)</f>
        <v>8.5393749999999997</v>
      </c>
      <c r="U278" s="277">
        <v>8.56</v>
      </c>
      <c r="V278" s="245">
        <f>2*U278-T278</f>
        <v>8.5806250000000013</v>
      </c>
      <c r="W278" s="245">
        <f>2*V278-U278</f>
        <v>8.6012500000000021</v>
      </c>
      <c r="X278" s="245">
        <f>2*W278-V278</f>
        <v>8.6218750000000028</v>
      </c>
      <c r="Y278" s="245">
        <f>AVERAGE(X278,Z278)</f>
        <v>8.6309375000000017</v>
      </c>
      <c r="Z278" s="245">
        <f>AVERAGE(U278,AE278)</f>
        <v>8.64</v>
      </c>
      <c r="AA278" s="245">
        <f>2*Z278-Y278</f>
        <v>8.6490624999999994</v>
      </c>
      <c r="AB278" s="245">
        <f>AVERAGE(AA278,AC278)</f>
        <v>8.6667968749999993</v>
      </c>
      <c r="AC278" s="245">
        <f>AVERAGE(AA278,AE278)</f>
        <v>8.6845312499999991</v>
      </c>
      <c r="AD278" s="245">
        <f>AVERAGE(AC278,AE278)</f>
        <v>8.702265624999999</v>
      </c>
      <c r="AE278" s="277">
        <v>8.7200000000000006</v>
      </c>
      <c r="AF278" s="245">
        <f>2*AE278-AD278</f>
        <v>8.7377343750000023</v>
      </c>
      <c r="AG278" s="245">
        <f>AVERAGE(AF278,AH278)</f>
        <v>8.7458007812500007</v>
      </c>
      <c r="AH278" s="245">
        <f>AVERAGE(AF278,AJ278)</f>
        <v>8.7538671875000009</v>
      </c>
      <c r="AI278" s="245">
        <f>AVERAGE(AH278,AJ278)</f>
        <v>8.7619335937500011</v>
      </c>
      <c r="AJ278" s="245">
        <f>AVERAGE(AE278,AO278)</f>
        <v>8.77</v>
      </c>
      <c r="AK278" s="245">
        <f>2*AJ278-AI278</f>
        <v>8.778066406249998</v>
      </c>
      <c r="AL278" s="245">
        <f>AVERAGE(AK278,AM278)</f>
        <v>8.7885498046874986</v>
      </c>
      <c r="AM278" s="245">
        <f>AVERAGE(AK278,AO278)</f>
        <v>8.7990332031249991</v>
      </c>
      <c r="AN278" s="245">
        <f>AVERAGE(AM278,AO278)</f>
        <v>8.8095166015624997</v>
      </c>
      <c r="AO278" s="277">
        <v>8.82</v>
      </c>
      <c r="AP278" s="277">
        <v>8.93</v>
      </c>
    </row>
    <row r="279" spans="1:42" x14ac:dyDescent="0.2">
      <c r="A279" s="253">
        <v>42730</v>
      </c>
      <c r="B279" s="277">
        <v>8.76</v>
      </c>
      <c r="C279" s="277">
        <v>8.5500000000000007</v>
      </c>
      <c r="D279" s="277">
        <f>AVERAGE(C279,E279)</f>
        <v>8.4499999999999993</v>
      </c>
      <c r="E279" s="277">
        <v>8.35</v>
      </c>
      <c r="F279" s="277">
        <f>AVERAGE(G279,E279)</f>
        <v>8.33</v>
      </c>
      <c r="G279" s="277">
        <v>8.31</v>
      </c>
      <c r="H279" s="277">
        <f>AVERAGE(I279,G279)</f>
        <v>8.504999999999999</v>
      </c>
      <c r="I279" s="277">
        <v>8.6999999999999993</v>
      </c>
      <c r="J279" s="277">
        <f>AVERAGE(I279,K279)</f>
        <v>8.5350000000000001</v>
      </c>
      <c r="K279" s="277">
        <v>8.3699999999999992</v>
      </c>
      <c r="L279" s="245">
        <f>AVERAGE(K279,M279)</f>
        <v>8.3924999999999983</v>
      </c>
      <c r="M279" s="245">
        <f>AVERAGE(K279,O279)</f>
        <v>8.4149999999999991</v>
      </c>
      <c r="N279" s="245">
        <f>AVERAGE(M279,O279)</f>
        <v>8.4375</v>
      </c>
      <c r="O279" s="277">
        <v>8.4600000000000009</v>
      </c>
      <c r="P279" s="245">
        <f>2*O279-N279</f>
        <v>8.4825000000000017</v>
      </c>
      <c r="Q279" s="245">
        <f>AVERAGE(P279,R279)</f>
        <v>8.4987500000000011</v>
      </c>
      <c r="R279" s="245">
        <f>AVERAGE(O279,U279)</f>
        <v>8.5150000000000006</v>
      </c>
      <c r="S279" s="245">
        <f>2*R279-Q279</f>
        <v>8.53125</v>
      </c>
      <c r="T279" s="245">
        <f>AVERAGE(S279,U279)</f>
        <v>8.5506250000000001</v>
      </c>
      <c r="U279" s="277">
        <v>8.57</v>
      </c>
      <c r="V279" s="245">
        <f>2*U279-T279</f>
        <v>8.5893750000000004</v>
      </c>
      <c r="W279" s="245">
        <f>2*V279-U279</f>
        <v>8.6087500000000006</v>
      </c>
      <c r="X279" s="245">
        <f>2*W279-V279</f>
        <v>8.6281250000000007</v>
      </c>
      <c r="Y279" s="245">
        <f>AVERAGE(X279,Z279)</f>
        <v>8.6315625000000011</v>
      </c>
      <c r="Z279" s="245">
        <f>AVERAGE(U279,AE279)</f>
        <v>8.6349999999999998</v>
      </c>
      <c r="AA279" s="245">
        <f>2*Z279-Y279</f>
        <v>8.6384374999999984</v>
      </c>
      <c r="AB279" s="245">
        <f>AVERAGE(AA279,AC279)</f>
        <v>8.6538281249999986</v>
      </c>
      <c r="AC279" s="245">
        <f>AVERAGE(AA279,AE279)</f>
        <v>8.6692187499999989</v>
      </c>
      <c r="AD279" s="245">
        <f>AVERAGE(AC279,AE279)</f>
        <v>8.6846093749999991</v>
      </c>
      <c r="AE279" s="277">
        <v>8.6999999999999993</v>
      </c>
      <c r="AF279" s="245">
        <f>2*AE279-AD279</f>
        <v>8.7153906249999995</v>
      </c>
      <c r="AG279" s="245">
        <f>AVERAGE(AF279,AH279)</f>
        <v>8.7202929687499982</v>
      </c>
      <c r="AH279" s="245">
        <f>AVERAGE(AF279,AJ279)</f>
        <v>8.7251953124999986</v>
      </c>
      <c r="AI279" s="245">
        <f>AVERAGE(AH279,AJ279)</f>
        <v>8.730097656249999</v>
      </c>
      <c r="AJ279" s="245">
        <f>AVERAGE(AE279,AO279)</f>
        <v>8.7349999999999994</v>
      </c>
      <c r="AK279" s="245">
        <f>2*AJ279-AI279</f>
        <v>8.7399023437499999</v>
      </c>
      <c r="AL279" s="245">
        <f>AVERAGE(AK279,AM279)</f>
        <v>8.7474267578124998</v>
      </c>
      <c r="AM279" s="245">
        <f>AVERAGE(AK279,AO279)</f>
        <v>8.7549511718749997</v>
      </c>
      <c r="AN279" s="245">
        <f>AVERAGE(AM279,AO279)</f>
        <v>8.7624755859374996</v>
      </c>
      <c r="AO279" s="277">
        <v>8.77</v>
      </c>
      <c r="AP279" s="277">
        <v>8.84</v>
      </c>
    </row>
    <row r="280" spans="1:42" x14ac:dyDescent="0.2">
      <c r="A280" s="253">
        <v>42727</v>
      </c>
      <c r="B280" s="277">
        <v>8.73</v>
      </c>
      <c r="C280" s="277">
        <v>8.57</v>
      </c>
      <c r="D280" s="277">
        <f>AVERAGE(C280,E280)</f>
        <v>8.48</v>
      </c>
      <c r="E280" s="277">
        <v>8.39</v>
      </c>
      <c r="F280" s="277">
        <f>AVERAGE(G280,E280)</f>
        <v>8.370000000000001</v>
      </c>
      <c r="G280" s="277">
        <v>8.35</v>
      </c>
      <c r="H280" s="277">
        <f>AVERAGE(I280,G280)</f>
        <v>8.51</v>
      </c>
      <c r="I280" s="277">
        <v>8.67</v>
      </c>
      <c r="J280" s="277">
        <f>AVERAGE(I280,K280)</f>
        <v>8.5250000000000004</v>
      </c>
      <c r="K280" s="277">
        <v>8.3800000000000008</v>
      </c>
      <c r="L280" s="245">
        <f>AVERAGE(K280,M280)</f>
        <v>8.3975000000000009</v>
      </c>
      <c r="M280" s="245">
        <f>AVERAGE(K280,O280)</f>
        <v>8.4149999999999991</v>
      </c>
      <c r="N280" s="245">
        <f>AVERAGE(M280,O280)</f>
        <v>8.4324999999999992</v>
      </c>
      <c r="O280" s="277">
        <v>8.4499999999999993</v>
      </c>
      <c r="P280" s="245">
        <f>2*O280-N280</f>
        <v>8.4674999999999994</v>
      </c>
      <c r="Q280" s="245">
        <f>AVERAGE(P280,R280)</f>
        <v>8.4837500000000006</v>
      </c>
      <c r="R280" s="245">
        <f>AVERAGE(O280,U280)</f>
        <v>8.5</v>
      </c>
      <c r="S280" s="245">
        <f>2*R280-Q280</f>
        <v>8.5162499999999994</v>
      </c>
      <c r="T280" s="245">
        <f>AVERAGE(S280,U280)</f>
        <v>8.5331250000000001</v>
      </c>
      <c r="U280" s="277">
        <v>8.5500000000000007</v>
      </c>
      <c r="V280" s="245">
        <f>2*U280-T280</f>
        <v>8.5668750000000014</v>
      </c>
      <c r="W280" s="245">
        <f>2*V280-U280</f>
        <v>8.583750000000002</v>
      </c>
      <c r="X280" s="245">
        <f>2*W280-V280</f>
        <v>8.6006250000000026</v>
      </c>
      <c r="Y280" s="245">
        <f>AVERAGE(X280,Z280)</f>
        <v>8.6053125000000001</v>
      </c>
      <c r="Z280" s="245">
        <f>AVERAGE(U280,AE280)</f>
        <v>8.61</v>
      </c>
      <c r="AA280" s="245">
        <f>2*Z280-Y280</f>
        <v>8.6146874999999987</v>
      </c>
      <c r="AB280" s="245">
        <f>AVERAGE(AA280,AC280)</f>
        <v>8.6285156249999986</v>
      </c>
      <c r="AC280" s="245">
        <f>AVERAGE(AA280,AE280)</f>
        <v>8.6423437499999984</v>
      </c>
      <c r="AD280" s="245">
        <f>AVERAGE(AC280,AE280)</f>
        <v>8.6561718749999983</v>
      </c>
      <c r="AE280" s="277">
        <v>8.67</v>
      </c>
      <c r="AF280" s="245">
        <f>2*AE280-AD280</f>
        <v>8.6838281250000016</v>
      </c>
      <c r="AG280" s="245">
        <f>AVERAGE(AF280,AH280)</f>
        <v>8.687871093750001</v>
      </c>
      <c r="AH280" s="245">
        <f>AVERAGE(AF280,AJ280)</f>
        <v>8.6919140625000004</v>
      </c>
      <c r="AI280" s="245">
        <f>AVERAGE(AH280,AJ280)</f>
        <v>8.6959570312499999</v>
      </c>
      <c r="AJ280" s="245">
        <f>AVERAGE(AE280,AO280)</f>
        <v>8.6999999999999993</v>
      </c>
      <c r="AK280" s="245">
        <f>2*AJ280-AI280</f>
        <v>8.7040429687499987</v>
      </c>
      <c r="AL280" s="245">
        <f>AVERAGE(AK280,AM280)</f>
        <v>8.7105322265624991</v>
      </c>
      <c r="AM280" s="245">
        <f>AVERAGE(AK280,AO280)</f>
        <v>8.7170214843749996</v>
      </c>
      <c r="AN280" s="245">
        <f>AVERAGE(AM280,AO280)</f>
        <v>8.7235107421875</v>
      </c>
      <c r="AO280" s="277">
        <v>8.73</v>
      </c>
      <c r="AP280" s="277">
        <v>8.8000000000000007</v>
      </c>
    </row>
    <row r="281" spans="1:42" x14ac:dyDescent="0.2">
      <c r="A281" s="253">
        <v>42726</v>
      </c>
      <c r="B281" s="277">
        <v>8.75</v>
      </c>
      <c r="C281" s="277">
        <v>8.5500000000000007</v>
      </c>
      <c r="D281" s="277">
        <f>AVERAGE(C281,E281)</f>
        <v>8.4600000000000009</v>
      </c>
      <c r="E281" s="277">
        <v>8.3699999999999992</v>
      </c>
      <c r="F281" s="277">
        <f>AVERAGE(G281,E281)</f>
        <v>8.3649999999999984</v>
      </c>
      <c r="G281" s="277">
        <v>8.36</v>
      </c>
      <c r="H281" s="277">
        <f>AVERAGE(I281,G281)</f>
        <v>8.504999999999999</v>
      </c>
      <c r="I281" s="277">
        <v>8.65</v>
      </c>
      <c r="J281" s="277">
        <f>AVERAGE(I281,K281)</f>
        <v>8.5300000000000011</v>
      </c>
      <c r="K281" s="277">
        <v>8.41</v>
      </c>
      <c r="L281" s="245">
        <f>AVERAGE(K281,M281)</f>
        <v>8.4250000000000007</v>
      </c>
      <c r="M281" s="245">
        <f>AVERAGE(K281,O281)</f>
        <v>8.4400000000000013</v>
      </c>
      <c r="N281" s="245">
        <f>AVERAGE(M281,O281)</f>
        <v>8.4550000000000018</v>
      </c>
      <c r="O281" s="277">
        <v>8.4700000000000006</v>
      </c>
      <c r="P281" s="245">
        <f>2*O281-N281</f>
        <v>8.4849999999999994</v>
      </c>
      <c r="Q281" s="245">
        <f>AVERAGE(P281,R281)</f>
        <v>8.4975000000000005</v>
      </c>
      <c r="R281" s="245">
        <f>AVERAGE(O281,U281)</f>
        <v>8.5100000000000016</v>
      </c>
      <c r="S281" s="245">
        <f>2*R281-Q281</f>
        <v>8.5225000000000026</v>
      </c>
      <c r="T281" s="245">
        <f>AVERAGE(S281,U281)</f>
        <v>8.5362500000000026</v>
      </c>
      <c r="U281" s="277">
        <v>8.5500000000000007</v>
      </c>
      <c r="V281" s="245">
        <f>2*U281-T281</f>
        <v>8.5637499999999989</v>
      </c>
      <c r="W281" s="245">
        <f>2*V281-U281</f>
        <v>8.577499999999997</v>
      </c>
      <c r="X281" s="245">
        <f>2*W281-V281</f>
        <v>8.5912499999999952</v>
      </c>
      <c r="Y281" s="245">
        <f>AVERAGE(X281,Z281)</f>
        <v>8.5956249999999983</v>
      </c>
      <c r="Z281" s="245">
        <f>AVERAGE(U281,AE281)</f>
        <v>8.6000000000000014</v>
      </c>
      <c r="AA281" s="245">
        <f>2*Z281-Y281</f>
        <v>8.6043750000000045</v>
      </c>
      <c r="AB281" s="245">
        <f>AVERAGE(AA281,AC281)</f>
        <v>8.6157812500000031</v>
      </c>
      <c r="AC281" s="245">
        <f>AVERAGE(AA281,AE281)</f>
        <v>8.6271875000000016</v>
      </c>
      <c r="AD281" s="245">
        <f>AVERAGE(AC281,AE281)</f>
        <v>8.6385937500000018</v>
      </c>
      <c r="AE281" s="277">
        <v>8.65</v>
      </c>
      <c r="AF281" s="245">
        <f>2*AE281-AD281</f>
        <v>8.6614062499999989</v>
      </c>
      <c r="AG281" s="245">
        <f>AVERAGE(AF281,AH281)</f>
        <v>8.6673046874999997</v>
      </c>
      <c r="AH281" s="245">
        <f>AVERAGE(AF281,AJ281)</f>
        <v>8.6732031250000006</v>
      </c>
      <c r="AI281" s="245">
        <f>AVERAGE(AH281,AJ281)</f>
        <v>8.6791015625000014</v>
      </c>
      <c r="AJ281" s="245">
        <f>AVERAGE(AE281,AO281)</f>
        <v>8.6850000000000005</v>
      </c>
      <c r="AK281" s="245">
        <f>2*AJ281-AI281</f>
        <v>8.6908984374999996</v>
      </c>
      <c r="AL281" s="245">
        <f>AVERAGE(AK281,AM281)</f>
        <v>8.6981738281250003</v>
      </c>
      <c r="AM281" s="245">
        <f>AVERAGE(AK281,AO281)</f>
        <v>8.705449218750001</v>
      </c>
      <c r="AN281" s="245">
        <f>AVERAGE(AM281,AO281)</f>
        <v>8.7127246093750017</v>
      </c>
      <c r="AO281" s="277">
        <v>8.7200000000000006</v>
      </c>
      <c r="AP281" s="277">
        <v>8.7899999999999991</v>
      </c>
    </row>
    <row r="282" spans="1:42" x14ac:dyDescent="0.2">
      <c r="A282" s="253">
        <v>42725</v>
      </c>
      <c r="B282" s="277">
        <v>8.74</v>
      </c>
      <c r="C282" s="277">
        <v>8.58</v>
      </c>
      <c r="D282" s="277">
        <f>AVERAGE(C282,E282)</f>
        <v>8.495000000000001</v>
      </c>
      <c r="E282" s="277">
        <v>8.41</v>
      </c>
      <c r="F282" s="277">
        <f>AVERAGE(G282,E282)</f>
        <v>8.39</v>
      </c>
      <c r="G282" s="277">
        <v>8.3699999999999992</v>
      </c>
      <c r="H282" s="277">
        <f>AVERAGE(I282,G282)</f>
        <v>8.5299999999999994</v>
      </c>
      <c r="I282" s="277">
        <v>8.69</v>
      </c>
      <c r="J282" s="277">
        <f>AVERAGE(I282,K282)</f>
        <v>8.5549999999999997</v>
      </c>
      <c r="K282" s="277">
        <v>8.42</v>
      </c>
      <c r="L282" s="245">
        <f>AVERAGE(K282,M282)</f>
        <v>8.4400000000000013</v>
      </c>
      <c r="M282" s="245">
        <f>AVERAGE(K282,O282)</f>
        <v>8.4600000000000009</v>
      </c>
      <c r="N282" s="245">
        <f>AVERAGE(M282,O282)</f>
        <v>8.48</v>
      </c>
      <c r="O282" s="277">
        <v>8.5</v>
      </c>
      <c r="P282" s="245">
        <f>2*O282-N282</f>
        <v>8.52</v>
      </c>
      <c r="Q282" s="245">
        <f>AVERAGE(P282,R282)</f>
        <v>8.5324999999999989</v>
      </c>
      <c r="R282" s="245">
        <f>AVERAGE(O282,U282)</f>
        <v>8.5449999999999999</v>
      </c>
      <c r="S282" s="245">
        <f>2*R282-Q282</f>
        <v>8.557500000000001</v>
      </c>
      <c r="T282" s="245">
        <f>AVERAGE(S282,U282)</f>
        <v>8.5737500000000004</v>
      </c>
      <c r="U282" s="277">
        <v>8.59</v>
      </c>
      <c r="V282" s="245">
        <f>2*U282-T282</f>
        <v>8.6062499999999993</v>
      </c>
      <c r="W282" s="245">
        <f>2*V282-U282</f>
        <v>8.6224999999999987</v>
      </c>
      <c r="X282" s="245">
        <f>2*W282-V282</f>
        <v>8.6387499999999982</v>
      </c>
      <c r="Y282" s="245">
        <f>AVERAGE(X282,Z282)</f>
        <v>8.6393749999999994</v>
      </c>
      <c r="Z282" s="245">
        <f>AVERAGE(U282,AE282)</f>
        <v>8.64</v>
      </c>
      <c r="AA282" s="245">
        <f>2*Z282-Y282</f>
        <v>8.6406250000000018</v>
      </c>
      <c r="AB282" s="245">
        <f>AVERAGE(AA282,AC282)</f>
        <v>8.6529687500000012</v>
      </c>
      <c r="AC282" s="245">
        <f>AVERAGE(AA282,AE282)</f>
        <v>8.6653125000000006</v>
      </c>
      <c r="AD282" s="245">
        <f>AVERAGE(AC282,AE282)</f>
        <v>8.6776562500000001</v>
      </c>
      <c r="AE282" s="277">
        <v>8.69</v>
      </c>
      <c r="AF282" s="245">
        <f>2*AE282-AD282</f>
        <v>8.7023437499999989</v>
      </c>
      <c r="AG282" s="245">
        <f>AVERAGE(AF282,AH282)</f>
        <v>8.7055078124999987</v>
      </c>
      <c r="AH282" s="245">
        <f>AVERAGE(AF282,AJ282)</f>
        <v>8.7086718750000003</v>
      </c>
      <c r="AI282" s="245">
        <f>AVERAGE(AH282,AJ282)</f>
        <v>8.7118359375000001</v>
      </c>
      <c r="AJ282" s="245">
        <f>AVERAGE(AE282,AO282)</f>
        <v>8.7149999999999999</v>
      </c>
      <c r="AK282" s="245">
        <f>2*AJ282-AI282</f>
        <v>8.7181640624999996</v>
      </c>
      <c r="AL282" s="245">
        <f>AVERAGE(AK282,AM282)</f>
        <v>8.7236230468749998</v>
      </c>
      <c r="AM282" s="245">
        <f>AVERAGE(AK282,AO282)</f>
        <v>8.7290820312499999</v>
      </c>
      <c r="AN282" s="245">
        <f>AVERAGE(AM282,AO282)</f>
        <v>8.7345410156250001</v>
      </c>
      <c r="AO282" s="277">
        <v>8.74</v>
      </c>
      <c r="AP282" s="277">
        <v>8.8000000000000007</v>
      </c>
    </row>
    <row r="283" spans="1:42" x14ac:dyDescent="0.2">
      <c r="A283" s="253">
        <v>42724</v>
      </c>
      <c r="B283" s="277">
        <v>8.74</v>
      </c>
      <c r="C283" s="277">
        <v>8.56</v>
      </c>
      <c r="D283" s="277">
        <f>AVERAGE(C283,E283)</f>
        <v>8.4750000000000014</v>
      </c>
      <c r="E283" s="277">
        <v>8.39</v>
      </c>
      <c r="F283" s="277">
        <f>AVERAGE(G283,E283)</f>
        <v>8.379999999999999</v>
      </c>
      <c r="G283" s="277">
        <v>8.3699999999999992</v>
      </c>
      <c r="H283" s="277">
        <f>AVERAGE(I283,G283)</f>
        <v>8.5399999999999991</v>
      </c>
      <c r="I283" s="277">
        <v>8.7100000000000009</v>
      </c>
      <c r="J283" s="277">
        <f>AVERAGE(I283,K283)</f>
        <v>8.57</v>
      </c>
      <c r="K283" s="277">
        <v>8.43</v>
      </c>
      <c r="L283" s="245">
        <f>AVERAGE(K283,M283)</f>
        <v>8.4474999999999998</v>
      </c>
      <c r="M283" s="245">
        <f>AVERAGE(K283,O283)</f>
        <v>8.4649999999999999</v>
      </c>
      <c r="N283" s="245">
        <f>AVERAGE(M283,O283)</f>
        <v>8.4824999999999999</v>
      </c>
      <c r="O283" s="277">
        <v>8.5</v>
      </c>
      <c r="P283" s="245">
        <f>2*O283-N283</f>
        <v>8.5175000000000001</v>
      </c>
      <c r="Q283" s="245">
        <f>AVERAGE(P283,R283)</f>
        <v>8.5337500000000013</v>
      </c>
      <c r="R283" s="245">
        <f>AVERAGE(O283,U283)</f>
        <v>8.5500000000000007</v>
      </c>
      <c r="S283" s="245">
        <f>2*R283-Q283</f>
        <v>8.5662500000000001</v>
      </c>
      <c r="T283" s="245">
        <f>AVERAGE(S283,U283)</f>
        <v>8.583124999999999</v>
      </c>
      <c r="U283" s="277">
        <v>8.6</v>
      </c>
      <c r="V283" s="245">
        <f>2*U283-T283</f>
        <v>8.6168750000000003</v>
      </c>
      <c r="W283" s="245">
        <f>2*V283-U283</f>
        <v>8.6337500000000009</v>
      </c>
      <c r="X283" s="245">
        <f>2*W283-V283</f>
        <v>8.6506250000000016</v>
      </c>
      <c r="Y283" s="245">
        <f>AVERAGE(X283,Z283)</f>
        <v>8.6528125000000014</v>
      </c>
      <c r="Z283" s="245">
        <f>AVERAGE(U283,AE283)</f>
        <v>8.6550000000000011</v>
      </c>
      <c r="AA283" s="245">
        <f>2*Z283-Y283</f>
        <v>8.6571875000000009</v>
      </c>
      <c r="AB283" s="245">
        <f>AVERAGE(AA283,AC283)</f>
        <v>8.6703906249999996</v>
      </c>
      <c r="AC283" s="245">
        <f>AVERAGE(AA283,AE283)</f>
        <v>8.68359375</v>
      </c>
      <c r="AD283" s="245">
        <f>AVERAGE(AC283,AE283)</f>
        <v>8.6967968750000004</v>
      </c>
      <c r="AE283" s="277">
        <v>8.7100000000000009</v>
      </c>
      <c r="AF283" s="245">
        <f>2*AE283-AD283</f>
        <v>8.7232031250000013</v>
      </c>
      <c r="AG283" s="245">
        <f>AVERAGE(AF283,AH283)</f>
        <v>8.7274023437500006</v>
      </c>
      <c r="AH283" s="245">
        <f>AVERAGE(AF283,AJ283)</f>
        <v>8.7316015624999999</v>
      </c>
      <c r="AI283" s="245">
        <f>AVERAGE(AH283,AJ283)</f>
        <v>8.7358007812499991</v>
      </c>
      <c r="AJ283" s="245">
        <f>AVERAGE(AE283,AO283)</f>
        <v>8.74</v>
      </c>
      <c r="AK283" s="245">
        <f>2*AJ283-AI283</f>
        <v>8.7441992187500013</v>
      </c>
      <c r="AL283" s="245">
        <f>AVERAGE(AK283,AM283)</f>
        <v>8.7506494140625009</v>
      </c>
      <c r="AM283" s="245">
        <f>AVERAGE(AK283,AO283)</f>
        <v>8.7570996093750004</v>
      </c>
      <c r="AN283" s="245">
        <f>AVERAGE(AM283,AO283)</f>
        <v>8.7635498046875</v>
      </c>
      <c r="AO283" s="277">
        <v>8.77</v>
      </c>
      <c r="AP283" s="277">
        <v>8.83</v>
      </c>
    </row>
    <row r="284" spans="1:42" x14ac:dyDescent="0.2">
      <c r="A284" s="253">
        <v>42723</v>
      </c>
      <c r="B284" s="277">
        <v>8.75</v>
      </c>
      <c r="C284" s="277">
        <v>8.5500000000000007</v>
      </c>
      <c r="D284" s="277">
        <f>AVERAGE(C284,E284)</f>
        <v>8.4700000000000006</v>
      </c>
      <c r="E284" s="277">
        <v>8.39</v>
      </c>
      <c r="F284" s="277">
        <f>AVERAGE(G284,E284)</f>
        <v>8.3850000000000016</v>
      </c>
      <c r="G284" s="277">
        <v>8.3800000000000008</v>
      </c>
      <c r="H284" s="277">
        <f>AVERAGE(I284,G284)</f>
        <v>8.5250000000000004</v>
      </c>
      <c r="I284" s="277">
        <v>8.67</v>
      </c>
      <c r="J284" s="277">
        <f>AVERAGE(I284,K284)</f>
        <v>8.5449999999999999</v>
      </c>
      <c r="K284" s="277">
        <v>8.42</v>
      </c>
      <c r="L284" s="245">
        <f>AVERAGE(K284,M284)</f>
        <v>8.4349999999999987</v>
      </c>
      <c r="M284" s="245">
        <f>AVERAGE(K284,O284)</f>
        <v>8.4499999999999993</v>
      </c>
      <c r="N284" s="245">
        <f>AVERAGE(M284,O284)</f>
        <v>8.4649999999999999</v>
      </c>
      <c r="O284" s="277">
        <v>8.48</v>
      </c>
      <c r="P284" s="245">
        <f>2*O284-N284</f>
        <v>8.495000000000001</v>
      </c>
      <c r="Q284" s="245">
        <f>AVERAGE(P284,R284)</f>
        <v>8.5100000000000016</v>
      </c>
      <c r="R284" s="245">
        <f>AVERAGE(O284,U284)</f>
        <v>8.5250000000000004</v>
      </c>
      <c r="S284" s="245">
        <f>2*R284-Q284</f>
        <v>8.5399999999999991</v>
      </c>
      <c r="T284" s="245">
        <f>AVERAGE(S284,U284)</f>
        <v>8.5549999999999997</v>
      </c>
      <c r="U284" s="277">
        <v>8.57</v>
      </c>
      <c r="V284" s="245">
        <f>2*U284-T284</f>
        <v>8.5850000000000009</v>
      </c>
      <c r="W284" s="245">
        <f>2*V284-U284</f>
        <v>8.6000000000000014</v>
      </c>
      <c r="X284" s="245">
        <f>2*W284-V284</f>
        <v>8.615000000000002</v>
      </c>
      <c r="Y284" s="245">
        <f>AVERAGE(X284,Z284)</f>
        <v>8.6175000000000015</v>
      </c>
      <c r="Z284" s="245">
        <f>AVERAGE(U284,AE284)</f>
        <v>8.620000000000001</v>
      </c>
      <c r="AA284" s="245">
        <f>2*Z284-Y284</f>
        <v>8.6225000000000005</v>
      </c>
      <c r="AB284" s="245">
        <f>AVERAGE(AA284,AC284)</f>
        <v>8.6343750000000004</v>
      </c>
      <c r="AC284" s="245">
        <f>AVERAGE(AA284,AE284)</f>
        <v>8.6462500000000002</v>
      </c>
      <c r="AD284" s="245">
        <f>AVERAGE(AC284,AE284)</f>
        <v>8.6581250000000001</v>
      </c>
      <c r="AE284" s="277">
        <v>8.67</v>
      </c>
      <c r="AF284" s="245">
        <f>2*AE284-AD284</f>
        <v>8.6818749999999998</v>
      </c>
      <c r="AG284" s="245">
        <f>AVERAGE(AF284,AH284)</f>
        <v>8.6851562499999986</v>
      </c>
      <c r="AH284" s="245">
        <f>AVERAGE(AF284,AJ284)</f>
        <v>8.6884374999999991</v>
      </c>
      <c r="AI284" s="245">
        <f>AVERAGE(AH284,AJ284)</f>
        <v>8.6917187499999997</v>
      </c>
      <c r="AJ284" s="245">
        <f>AVERAGE(AE284,AO284)</f>
        <v>8.6950000000000003</v>
      </c>
      <c r="AK284" s="245">
        <f>2*AJ284-AI284</f>
        <v>8.6982812500000009</v>
      </c>
      <c r="AL284" s="245">
        <f>AVERAGE(AK284,AM284)</f>
        <v>8.7037109375000004</v>
      </c>
      <c r="AM284" s="245">
        <f>AVERAGE(AK284,AO284)</f>
        <v>8.7091406249999999</v>
      </c>
      <c r="AN284" s="245">
        <f>AVERAGE(AM284,AO284)</f>
        <v>8.7145703125000011</v>
      </c>
      <c r="AO284" s="277">
        <v>8.7200000000000006</v>
      </c>
      <c r="AP284" s="277">
        <v>8.76</v>
      </c>
    </row>
    <row r="285" spans="1:42" x14ac:dyDescent="0.2">
      <c r="A285" s="253">
        <v>42720</v>
      </c>
      <c r="B285" s="277">
        <v>8.64</v>
      </c>
      <c r="C285" s="277">
        <v>8.5299999999999994</v>
      </c>
      <c r="D285" s="277">
        <f>AVERAGE(C285,E285)</f>
        <v>8.4649999999999999</v>
      </c>
      <c r="E285" s="277">
        <v>8.4</v>
      </c>
      <c r="F285" s="277">
        <f>AVERAGE(G285,E285)</f>
        <v>8.3849999999999998</v>
      </c>
      <c r="G285" s="277">
        <v>8.3699999999999992</v>
      </c>
      <c r="H285" s="277">
        <f>AVERAGE(I285,G285)</f>
        <v>8.5350000000000001</v>
      </c>
      <c r="I285" s="277">
        <v>8.6999999999999993</v>
      </c>
      <c r="J285" s="277">
        <f>AVERAGE(I285,K285)</f>
        <v>8.5549999999999997</v>
      </c>
      <c r="K285" s="277">
        <v>8.41</v>
      </c>
      <c r="L285" s="245">
        <f>AVERAGE(K285,M285)</f>
        <v>8.4275000000000002</v>
      </c>
      <c r="M285" s="245">
        <f>AVERAGE(K285,O285)</f>
        <v>8.4450000000000003</v>
      </c>
      <c r="N285" s="245">
        <f>AVERAGE(M285,O285)</f>
        <v>8.4625000000000004</v>
      </c>
      <c r="O285" s="277">
        <v>8.48</v>
      </c>
      <c r="P285" s="245">
        <f>2*O285-N285</f>
        <v>8.4975000000000005</v>
      </c>
      <c r="Q285" s="245">
        <f>AVERAGE(P285,R285)</f>
        <v>8.5137500000000017</v>
      </c>
      <c r="R285" s="245">
        <f>AVERAGE(O285,U285)</f>
        <v>8.5300000000000011</v>
      </c>
      <c r="S285" s="245">
        <f>2*R285-Q285</f>
        <v>8.5462500000000006</v>
      </c>
      <c r="T285" s="245">
        <f>AVERAGE(S285,U285)</f>
        <v>8.5631249999999994</v>
      </c>
      <c r="U285" s="277">
        <v>8.58</v>
      </c>
      <c r="V285" s="245">
        <f>2*U285-T285</f>
        <v>8.5968750000000007</v>
      </c>
      <c r="W285" s="245">
        <f>2*V285-U285</f>
        <v>8.6137500000000014</v>
      </c>
      <c r="X285" s="245">
        <f>2*W285-V285</f>
        <v>8.630625000000002</v>
      </c>
      <c r="Y285" s="245">
        <f>AVERAGE(X285,Z285)</f>
        <v>8.6353125000000013</v>
      </c>
      <c r="Z285" s="245">
        <f>AVERAGE(U285,AE285)</f>
        <v>8.64</v>
      </c>
      <c r="AA285" s="245">
        <f>2*Z285-Y285</f>
        <v>8.6446874999999999</v>
      </c>
      <c r="AB285" s="245">
        <f>AVERAGE(AA285,AC285)</f>
        <v>8.6585156249999997</v>
      </c>
      <c r="AC285" s="245">
        <f>AVERAGE(AA285,AE285)</f>
        <v>8.6723437499999996</v>
      </c>
      <c r="AD285" s="245">
        <f>AVERAGE(AC285,AE285)</f>
        <v>8.6861718749999994</v>
      </c>
      <c r="AE285" s="277">
        <v>8.6999999999999993</v>
      </c>
      <c r="AF285" s="245">
        <f>2*AE285-AD285</f>
        <v>8.7138281249999991</v>
      </c>
      <c r="AG285" s="245">
        <f>AVERAGE(AF285,AH285)</f>
        <v>8.7178710937499986</v>
      </c>
      <c r="AH285" s="245">
        <f>AVERAGE(AF285,AJ285)</f>
        <v>8.7219140624999998</v>
      </c>
      <c r="AI285" s="245">
        <f>AVERAGE(AH285,AJ285)</f>
        <v>8.725957031250001</v>
      </c>
      <c r="AJ285" s="245">
        <f>AVERAGE(AE285,AO285)</f>
        <v>8.73</v>
      </c>
      <c r="AK285" s="245">
        <f>2*AJ285-AI285</f>
        <v>8.7340429687499999</v>
      </c>
      <c r="AL285" s="245">
        <f>AVERAGE(AK285,AM285)</f>
        <v>8.7405322265625003</v>
      </c>
      <c r="AM285" s="245">
        <f>AVERAGE(AK285,AO285)</f>
        <v>8.7470214843750007</v>
      </c>
      <c r="AN285" s="245">
        <f>AVERAGE(AM285,AO285)</f>
        <v>8.7535107421875011</v>
      </c>
      <c r="AO285" s="277">
        <v>8.76</v>
      </c>
      <c r="AP285" s="277">
        <v>8.82</v>
      </c>
    </row>
    <row r="286" spans="1:42" x14ac:dyDescent="0.2">
      <c r="A286" s="253">
        <v>42719</v>
      </c>
      <c r="B286" s="277">
        <v>8.8000000000000007</v>
      </c>
      <c r="C286" s="277">
        <v>8.6</v>
      </c>
      <c r="D286" s="277">
        <f>AVERAGE(C286,E286)</f>
        <v>8.51</v>
      </c>
      <c r="E286" s="277">
        <v>8.42</v>
      </c>
      <c r="F286" s="277">
        <f>AVERAGE(G286,E286)</f>
        <v>8.4</v>
      </c>
      <c r="G286" s="277">
        <v>8.3800000000000008</v>
      </c>
      <c r="H286" s="277">
        <f>AVERAGE(I286,G286)</f>
        <v>8.56</v>
      </c>
      <c r="I286" s="277">
        <v>8.74</v>
      </c>
      <c r="J286" s="277">
        <f>AVERAGE(I286,K286)</f>
        <v>8.58</v>
      </c>
      <c r="K286" s="277">
        <v>8.42</v>
      </c>
      <c r="L286" s="245">
        <f>AVERAGE(K286,M286)</f>
        <v>8.4400000000000013</v>
      </c>
      <c r="M286" s="245">
        <f>AVERAGE(K286,O286)</f>
        <v>8.4600000000000009</v>
      </c>
      <c r="N286" s="245">
        <f>AVERAGE(M286,O286)</f>
        <v>8.48</v>
      </c>
      <c r="O286" s="277">
        <v>8.5</v>
      </c>
      <c r="P286" s="245">
        <f>2*O286-N286</f>
        <v>8.52</v>
      </c>
      <c r="Q286" s="245">
        <f>AVERAGE(P286,R286)</f>
        <v>8.5399999999999991</v>
      </c>
      <c r="R286" s="245">
        <f>AVERAGE(O286,U286)</f>
        <v>8.5599999999999987</v>
      </c>
      <c r="S286" s="245">
        <f>2*R286-Q286</f>
        <v>8.5799999999999983</v>
      </c>
      <c r="T286" s="245">
        <f>AVERAGE(S286,U286)</f>
        <v>8.5999999999999979</v>
      </c>
      <c r="U286" s="277">
        <v>8.6199999999999992</v>
      </c>
      <c r="V286" s="245">
        <f>2*U286-T286</f>
        <v>8.64</v>
      </c>
      <c r="W286" s="245">
        <f>2*V286-U286</f>
        <v>8.6600000000000019</v>
      </c>
      <c r="X286" s="245">
        <f>2*W286-V286</f>
        <v>8.6800000000000033</v>
      </c>
      <c r="Y286" s="245">
        <f>AVERAGE(X286,Z286)</f>
        <v>8.6800000000000015</v>
      </c>
      <c r="Z286" s="245">
        <f>AVERAGE(U286,AE286)</f>
        <v>8.68</v>
      </c>
      <c r="AA286" s="245">
        <f>2*Z286-Y286</f>
        <v>8.6799999999999979</v>
      </c>
      <c r="AB286" s="245">
        <f>AVERAGE(AA286,AC286)</f>
        <v>8.6949999999999985</v>
      </c>
      <c r="AC286" s="245">
        <f>AVERAGE(AA286,AE286)</f>
        <v>8.7099999999999991</v>
      </c>
      <c r="AD286" s="245">
        <f>AVERAGE(AC286,AE286)</f>
        <v>8.7249999999999996</v>
      </c>
      <c r="AE286" s="277">
        <v>8.74</v>
      </c>
      <c r="AF286" s="245">
        <f>2*AE286-AD286</f>
        <v>8.7550000000000008</v>
      </c>
      <c r="AG286" s="245">
        <f>AVERAGE(AF286,AH286)</f>
        <v>8.7600000000000016</v>
      </c>
      <c r="AH286" s="245">
        <f>AVERAGE(AF286,AJ286)</f>
        <v>8.7650000000000006</v>
      </c>
      <c r="AI286" s="245">
        <f>AVERAGE(AH286,AJ286)</f>
        <v>8.77</v>
      </c>
      <c r="AJ286" s="245">
        <f>AVERAGE(AE286,AO286)</f>
        <v>8.7750000000000004</v>
      </c>
      <c r="AK286" s="245">
        <f>2*AJ286-AI286</f>
        <v>8.7800000000000011</v>
      </c>
      <c r="AL286" s="245">
        <f>AVERAGE(AK286,AM286)</f>
        <v>8.7875000000000014</v>
      </c>
      <c r="AM286" s="245">
        <f>AVERAGE(AK286,AO286)</f>
        <v>8.7950000000000017</v>
      </c>
      <c r="AN286" s="245">
        <f>AVERAGE(AM286,AO286)</f>
        <v>8.802500000000002</v>
      </c>
      <c r="AO286" s="277">
        <v>8.81</v>
      </c>
      <c r="AP286" s="277">
        <v>8.8699999999999992</v>
      </c>
    </row>
    <row r="287" spans="1:42" x14ac:dyDescent="0.2">
      <c r="A287" s="253">
        <v>42718</v>
      </c>
      <c r="B287" s="277">
        <v>8.82</v>
      </c>
      <c r="C287" s="277">
        <v>8.6</v>
      </c>
      <c r="D287" s="277">
        <f>AVERAGE(C287,E287)</f>
        <v>8.49</v>
      </c>
      <c r="E287" s="277">
        <v>8.3800000000000008</v>
      </c>
      <c r="F287" s="277">
        <f>AVERAGE(G287,E287)</f>
        <v>8.3550000000000004</v>
      </c>
      <c r="G287" s="277">
        <v>8.33</v>
      </c>
      <c r="H287" s="277">
        <f>AVERAGE(I287,G287)</f>
        <v>8.4550000000000001</v>
      </c>
      <c r="I287" s="277">
        <v>8.58</v>
      </c>
      <c r="J287" s="277">
        <f>AVERAGE(I287,K287)</f>
        <v>8.4649999999999999</v>
      </c>
      <c r="K287" s="277">
        <v>8.35</v>
      </c>
      <c r="L287" s="245">
        <f>AVERAGE(K287,M287)</f>
        <v>8.3649999999999984</v>
      </c>
      <c r="M287" s="245">
        <f>AVERAGE(K287,O287)</f>
        <v>8.379999999999999</v>
      </c>
      <c r="N287" s="245">
        <f>AVERAGE(M287,O287)</f>
        <v>8.3949999999999996</v>
      </c>
      <c r="O287" s="277">
        <v>8.41</v>
      </c>
      <c r="P287" s="245">
        <f>2*O287-N287</f>
        <v>8.4250000000000007</v>
      </c>
      <c r="Q287" s="245">
        <f>AVERAGE(P287,R287)</f>
        <v>8.4375</v>
      </c>
      <c r="R287" s="245">
        <f>AVERAGE(O287,U287)</f>
        <v>8.4499999999999993</v>
      </c>
      <c r="S287" s="245">
        <f>2*R287-Q287</f>
        <v>8.4624999999999986</v>
      </c>
      <c r="T287" s="245">
        <f>AVERAGE(S287,U287)</f>
        <v>8.4762500000000003</v>
      </c>
      <c r="U287" s="277">
        <v>8.49</v>
      </c>
      <c r="V287" s="245">
        <f>2*U287-T287</f>
        <v>8.5037500000000001</v>
      </c>
      <c r="W287" s="245">
        <f>2*V287-U287</f>
        <v>8.5175000000000001</v>
      </c>
      <c r="X287" s="245">
        <f>2*W287-V287</f>
        <v>8.53125</v>
      </c>
      <c r="Y287" s="245">
        <f>AVERAGE(X287,Z287)</f>
        <v>8.5331250000000001</v>
      </c>
      <c r="Z287" s="245">
        <f>AVERAGE(U287,AE287)</f>
        <v>8.5350000000000001</v>
      </c>
      <c r="AA287" s="245">
        <f>2*Z287-Y287</f>
        <v>8.5368750000000002</v>
      </c>
      <c r="AB287" s="245">
        <f>AVERAGE(AA287,AC287)</f>
        <v>8.5476562499999993</v>
      </c>
      <c r="AC287" s="245">
        <f>AVERAGE(AA287,AE287)</f>
        <v>8.5584375000000001</v>
      </c>
      <c r="AD287" s="245">
        <f>AVERAGE(AC287,AE287)</f>
        <v>8.569218750000001</v>
      </c>
      <c r="AE287" s="277">
        <v>8.58</v>
      </c>
      <c r="AF287" s="245">
        <f>2*AE287-AD287</f>
        <v>8.5907812499999991</v>
      </c>
      <c r="AG287" s="245">
        <f>AVERAGE(AF287,AH287)</f>
        <v>8.5943359374999986</v>
      </c>
      <c r="AH287" s="245">
        <f>AVERAGE(AF287,AJ287)</f>
        <v>8.5978906249999998</v>
      </c>
      <c r="AI287" s="245">
        <f>AVERAGE(AH287,AJ287)</f>
        <v>8.601445312500001</v>
      </c>
      <c r="AJ287" s="245">
        <f>AVERAGE(AE287,AO287)</f>
        <v>8.6050000000000004</v>
      </c>
      <c r="AK287" s="245">
        <f>2*AJ287-AI287</f>
        <v>8.6085546874999999</v>
      </c>
      <c r="AL287" s="245">
        <f>AVERAGE(AK287,AM287)</f>
        <v>8.6139160156249996</v>
      </c>
      <c r="AM287" s="245">
        <f>AVERAGE(AK287,AO287)</f>
        <v>8.6192773437499994</v>
      </c>
      <c r="AN287" s="245">
        <f>AVERAGE(AM287,AO287)</f>
        <v>8.624638671875001</v>
      </c>
      <c r="AO287" s="277">
        <v>8.6300000000000008</v>
      </c>
      <c r="AP287" s="277">
        <v>8.68</v>
      </c>
    </row>
    <row r="288" spans="1:42" x14ac:dyDescent="0.2">
      <c r="A288" s="253">
        <v>42717</v>
      </c>
      <c r="B288" s="277">
        <v>8.9</v>
      </c>
      <c r="C288" s="277">
        <v>8.69</v>
      </c>
      <c r="D288" s="277">
        <f>AVERAGE(C288,E288)</f>
        <v>8.5850000000000009</v>
      </c>
      <c r="E288" s="277">
        <v>8.48</v>
      </c>
      <c r="F288" s="277">
        <f>AVERAGE(G288,E288)</f>
        <v>8.4400000000000013</v>
      </c>
      <c r="G288" s="277">
        <v>8.4</v>
      </c>
      <c r="H288" s="277">
        <f>AVERAGE(I288,G288)</f>
        <v>8.5</v>
      </c>
      <c r="I288" s="277">
        <v>8.6</v>
      </c>
      <c r="J288" s="277">
        <f>AVERAGE(I288,K288)</f>
        <v>8.49</v>
      </c>
      <c r="K288" s="277">
        <v>8.3800000000000008</v>
      </c>
      <c r="L288" s="245">
        <f>AVERAGE(K288,M288)</f>
        <v>8.39</v>
      </c>
      <c r="M288" s="245">
        <f>AVERAGE(K288,O288)</f>
        <v>8.4</v>
      </c>
      <c r="N288" s="245">
        <f>AVERAGE(M288,O288)</f>
        <v>8.41</v>
      </c>
      <c r="O288" s="277">
        <v>8.42</v>
      </c>
      <c r="P288" s="245">
        <f>2*O288-N288</f>
        <v>8.43</v>
      </c>
      <c r="Q288" s="245">
        <f>AVERAGE(P288,R288)</f>
        <v>8.4474999999999998</v>
      </c>
      <c r="R288" s="245">
        <f>AVERAGE(O288,U288)</f>
        <v>8.4649999999999999</v>
      </c>
      <c r="S288" s="245">
        <f>2*R288-Q288</f>
        <v>8.4824999999999999</v>
      </c>
      <c r="T288" s="245">
        <f>AVERAGE(S288,U288)</f>
        <v>8.4962499999999999</v>
      </c>
      <c r="U288" s="277">
        <v>8.51</v>
      </c>
      <c r="V288" s="245">
        <f>2*U288-T288</f>
        <v>8.5237499999999997</v>
      </c>
      <c r="W288" s="245">
        <f>2*V288-U288</f>
        <v>8.5374999999999996</v>
      </c>
      <c r="X288" s="245">
        <f>2*W288-V288</f>
        <v>8.5512499999999996</v>
      </c>
      <c r="Y288" s="245">
        <f>AVERAGE(X288,Z288)</f>
        <v>8.5531249999999996</v>
      </c>
      <c r="Z288" s="245">
        <f>AVERAGE(U288,AE288)</f>
        <v>8.5549999999999997</v>
      </c>
      <c r="AA288" s="245">
        <f>2*Z288-Y288</f>
        <v>8.5568749999999998</v>
      </c>
      <c r="AB288" s="245">
        <f>AVERAGE(AA288,AC288)</f>
        <v>8.5676562499999989</v>
      </c>
      <c r="AC288" s="245">
        <f>AVERAGE(AA288,AE288)</f>
        <v>8.5784374999999997</v>
      </c>
      <c r="AD288" s="245">
        <f>AVERAGE(AC288,AE288)</f>
        <v>8.5892187500000006</v>
      </c>
      <c r="AE288" s="277">
        <v>8.6</v>
      </c>
      <c r="AF288" s="245">
        <f>2*AE288-AD288</f>
        <v>8.6107812499999987</v>
      </c>
      <c r="AG288" s="245">
        <f>AVERAGE(AF288,AH288)</f>
        <v>8.6130859374999993</v>
      </c>
      <c r="AH288" s="245">
        <f>AVERAGE(AF288,AJ288)</f>
        <v>8.6153906249999999</v>
      </c>
      <c r="AI288" s="245">
        <f>AVERAGE(AH288,AJ288)</f>
        <v>8.6176953125000004</v>
      </c>
      <c r="AJ288" s="245">
        <f>AVERAGE(AE288,AO288)</f>
        <v>8.620000000000001</v>
      </c>
      <c r="AK288" s="245">
        <f>2*AJ288-AI288</f>
        <v>8.6223046875000016</v>
      </c>
      <c r="AL288" s="245">
        <f>AVERAGE(AK288,AM288)</f>
        <v>8.6267285156250004</v>
      </c>
      <c r="AM288" s="245">
        <f>AVERAGE(AK288,AO288)</f>
        <v>8.6311523437500011</v>
      </c>
      <c r="AN288" s="245">
        <f>AVERAGE(AM288,AO288)</f>
        <v>8.6355761718750017</v>
      </c>
      <c r="AO288" s="277">
        <v>8.64</v>
      </c>
      <c r="AP288" s="277">
        <v>8.67</v>
      </c>
    </row>
    <row r="289" spans="1:42" x14ac:dyDescent="0.2">
      <c r="A289" s="253">
        <v>42716</v>
      </c>
      <c r="B289" s="277">
        <v>8.91</v>
      </c>
      <c r="C289" s="277">
        <v>8.68</v>
      </c>
      <c r="D289" s="277">
        <f>AVERAGE(C289,E289)</f>
        <v>8.57</v>
      </c>
      <c r="E289" s="277">
        <v>8.4600000000000009</v>
      </c>
      <c r="F289" s="277">
        <f>AVERAGE(G289,E289)</f>
        <v>8.4350000000000005</v>
      </c>
      <c r="G289" s="277">
        <v>8.41</v>
      </c>
      <c r="H289" s="277">
        <f>AVERAGE(I289,G289)</f>
        <v>8.4699999999999989</v>
      </c>
      <c r="I289" s="277">
        <v>8.5299999999999994</v>
      </c>
      <c r="J289" s="277">
        <f>AVERAGE(I289,K289)</f>
        <v>8.4749999999999996</v>
      </c>
      <c r="K289" s="277">
        <v>8.42</v>
      </c>
      <c r="L289" s="245">
        <f>AVERAGE(K289,M289)</f>
        <v>8.4274999999999984</v>
      </c>
      <c r="M289" s="245">
        <f>AVERAGE(K289,O289)</f>
        <v>8.4349999999999987</v>
      </c>
      <c r="N289" s="245">
        <f>AVERAGE(M289,O289)</f>
        <v>8.442499999999999</v>
      </c>
      <c r="O289" s="277">
        <v>8.4499999999999993</v>
      </c>
      <c r="P289" s="245">
        <f>2*O289-N289</f>
        <v>8.4574999999999996</v>
      </c>
      <c r="Q289" s="245">
        <f>AVERAGE(P289,R289)</f>
        <v>8.4637499999999992</v>
      </c>
      <c r="R289" s="245">
        <f>AVERAGE(O289,U289)</f>
        <v>8.4699999999999989</v>
      </c>
      <c r="S289" s="245">
        <f>2*R289-Q289</f>
        <v>8.4762499999999985</v>
      </c>
      <c r="T289" s="245">
        <f>AVERAGE(S289,U289)</f>
        <v>8.4831249999999994</v>
      </c>
      <c r="U289" s="277">
        <v>8.49</v>
      </c>
      <c r="V289" s="245">
        <f>2*U289-T289</f>
        <v>8.4968750000000011</v>
      </c>
      <c r="W289" s="245">
        <f>2*V289-U289</f>
        <v>8.5037500000000019</v>
      </c>
      <c r="X289" s="245">
        <f>2*W289-V289</f>
        <v>8.5106250000000028</v>
      </c>
      <c r="Y289" s="245">
        <f>AVERAGE(X289,Z289)</f>
        <v>8.5103125000000013</v>
      </c>
      <c r="Z289" s="245">
        <f>AVERAGE(U289,AE289)</f>
        <v>8.51</v>
      </c>
      <c r="AA289" s="245">
        <f>2*Z289-Y289</f>
        <v>8.5096874999999983</v>
      </c>
      <c r="AB289" s="245">
        <f>AVERAGE(AA289,AC289)</f>
        <v>8.514765624999999</v>
      </c>
      <c r="AC289" s="245">
        <f>AVERAGE(AA289,AE289)</f>
        <v>8.5198437499999997</v>
      </c>
      <c r="AD289" s="245">
        <f>AVERAGE(AC289,AE289)</f>
        <v>8.5249218750000004</v>
      </c>
      <c r="AE289" s="277">
        <v>8.5299999999999994</v>
      </c>
      <c r="AF289" s="245">
        <f>2*AE289-AD289</f>
        <v>8.5350781249999983</v>
      </c>
      <c r="AG289" s="245">
        <f>AVERAGE(AF289,AH289)</f>
        <v>8.5350585937499979</v>
      </c>
      <c r="AH289" s="245">
        <f>AVERAGE(AF289,AJ289)</f>
        <v>8.5350390624999992</v>
      </c>
      <c r="AI289" s="245">
        <f>AVERAGE(AH289,AJ289)</f>
        <v>8.5350195312500006</v>
      </c>
      <c r="AJ289" s="245">
        <f>AVERAGE(AE289,AO289)</f>
        <v>8.5350000000000001</v>
      </c>
      <c r="AK289" s="245">
        <f>2*AJ289-AI289</f>
        <v>8.5349804687499997</v>
      </c>
      <c r="AL289" s="245">
        <f>AVERAGE(AK289,AM289)</f>
        <v>8.5362353515624996</v>
      </c>
      <c r="AM289" s="245">
        <f>AVERAGE(AK289,AO289)</f>
        <v>8.5374902343749994</v>
      </c>
      <c r="AN289" s="245">
        <f>AVERAGE(AM289,AO289)</f>
        <v>8.5387451171874993</v>
      </c>
      <c r="AO289" s="277">
        <v>8.5399999999999991</v>
      </c>
      <c r="AP289" s="277">
        <v>8.56</v>
      </c>
    </row>
    <row r="290" spans="1:42" x14ac:dyDescent="0.2">
      <c r="A290" s="253">
        <v>42713</v>
      </c>
      <c r="B290" s="277">
        <v>8.9499999999999993</v>
      </c>
      <c r="C290" s="277">
        <v>8.75</v>
      </c>
      <c r="D290" s="277">
        <f>AVERAGE(C290,E290)</f>
        <v>8.67</v>
      </c>
      <c r="E290" s="277">
        <v>8.59</v>
      </c>
      <c r="F290" s="277">
        <f>AVERAGE(G290,E290)</f>
        <v>8.57</v>
      </c>
      <c r="G290" s="277">
        <v>8.5500000000000007</v>
      </c>
      <c r="H290" s="277">
        <f>AVERAGE(I290,G290)</f>
        <v>8.56</v>
      </c>
      <c r="I290" s="277">
        <v>8.57</v>
      </c>
      <c r="J290" s="277">
        <f>AVERAGE(I290,K290)</f>
        <v>8.5449999999999999</v>
      </c>
      <c r="K290" s="277">
        <v>8.52</v>
      </c>
      <c r="L290" s="245">
        <f>AVERAGE(K290,M290)</f>
        <v>8.5175000000000001</v>
      </c>
      <c r="M290" s="245">
        <f>AVERAGE(K290,O290)</f>
        <v>8.5150000000000006</v>
      </c>
      <c r="N290" s="245">
        <f>AVERAGE(M290,O290)</f>
        <v>8.5124999999999993</v>
      </c>
      <c r="O290" s="277">
        <v>8.51</v>
      </c>
      <c r="P290" s="245">
        <f>2*O290-N290</f>
        <v>8.5075000000000003</v>
      </c>
      <c r="Q290" s="245">
        <f>AVERAGE(P290,R290)</f>
        <v>8.5137499999999999</v>
      </c>
      <c r="R290" s="245">
        <f>AVERAGE(O290,U290)</f>
        <v>8.52</v>
      </c>
      <c r="S290" s="245">
        <f>2*R290-Q290</f>
        <v>8.5262499999999992</v>
      </c>
      <c r="T290" s="245">
        <f>AVERAGE(S290,U290)</f>
        <v>8.5281249999999993</v>
      </c>
      <c r="U290" s="277">
        <v>8.5299999999999994</v>
      </c>
      <c r="V290" s="245">
        <f>2*U290-T290</f>
        <v>8.5318749999999994</v>
      </c>
      <c r="W290" s="245">
        <f>2*V290-U290</f>
        <v>8.5337499999999995</v>
      </c>
      <c r="X290" s="245">
        <f>2*W290-V290</f>
        <v>8.5356249999999996</v>
      </c>
      <c r="Y290" s="245">
        <f>AVERAGE(X290,Z290)</f>
        <v>8.5428125000000001</v>
      </c>
      <c r="Z290" s="245">
        <f>AVERAGE(U290,AE290)</f>
        <v>8.5500000000000007</v>
      </c>
      <c r="AA290" s="245">
        <f>2*Z290-Y290</f>
        <v>8.5571875000000013</v>
      </c>
      <c r="AB290" s="245">
        <f>AVERAGE(AA290,AC290)</f>
        <v>8.5603906250000001</v>
      </c>
      <c r="AC290" s="245">
        <f>AVERAGE(AA290,AE290)</f>
        <v>8.5635937500000008</v>
      </c>
      <c r="AD290" s="245">
        <f>AVERAGE(AC290,AE290)</f>
        <v>8.5667968750000014</v>
      </c>
      <c r="AE290" s="277">
        <v>8.57</v>
      </c>
      <c r="AF290" s="245">
        <f>2*AE290-AD290</f>
        <v>8.5732031249999991</v>
      </c>
      <c r="AG290" s="245">
        <f>AVERAGE(AF290,AH290)</f>
        <v>8.5749023437499989</v>
      </c>
      <c r="AH290" s="245">
        <f>AVERAGE(AF290,AJ290)</f>
        <v>8.5766015624999987</v>
      </c>
      <c r="AI290" s="245">
        <f>AVERAGE(AH290,AJ290)</f>
        <v>8.5783007812500003</v>
      </c>
      <c r="AJ290" s="245">
        <f>AVERAGE(AE290,AO290)</f>
        <v>8.58</v>
      </c>
      <c r="AK290" s="245">
        <f>2*AJ290-AI290</f>
        <v>8.5816992187499999</v>
      </c>
      <c r="AL290" s="245">
        <f>AVERAGE(AK290,AM290)</f>
        <v>8.5837744140624999</v>
      </c>
      <c r="AM290" s="245">
        <f>AVERAGE(AK290,AO290)</f>
        <v>8.5858496093749999</v>
      </c>
      <c r="AN290" s="245">
        <f>AVERAGE(AM290,AO290)</f>
        <v>8.5879248046874999</v>
      </c>
      <c r="AO290" s="277">
        <v>8.59</v>
      </c>
      <c r="AP290" s="277">
        <v>8.6</v>
      </c>
    </row>
    <row r="291" spans="1:42" x14ac:dyDescent="0.2">
      <c r="A291" s="253">
        <v>42712</v>
      </c>
      <c r="B291" s="277">
        <v>8.9700000000000006</v>
      </c>
      <c r="C291" s="277">
        <v>8.8000000000000007</v>
      </c>
      <c r="D291" s="277">
        <f>AVERAGE(C291,E291)</f>
        <v>8.73</v>
      </c>
      <c r="E291" s="277">
        <v>8.66</v>
      </c>
      <c r="F291" s="277">
        <f>AVERAGE(G291,E291)</f>
        <v>8.6349999999999998</v>
      </c>
      <c r="G291" s="277">
        <v>8.61</v>
      </c>
      <c r="H291" s="277">
        <f>AVERAGE(I291,G291)</f>
        <v>8.6349999999999998</v>
      </c>
      <c r="I291" s="277">
        <v>8.66</v>
      </c>
      <c r="J291" s="277">
        <f>AVERAGE(I291,K291)</f>
        <v>8.6050000000000004</v>
      </c>
      <c r="K291" s="277">
        <v>8.5500000000000007</v>
      </c>
      <c r="L291" s="245">
        <f>AVERAGE(K291,M291)</f>
        <v>8.5474999999999994</v>
      </c>
      <c r="M291" s="245">
        <f>AVERAGE(K291,O291)</f>
        <v>8.5449999999999999</v>
      </c>
      <c r="N291" s="245">
        <f>AVERAGE(M291,O291)</f>
        <v>8.5425000000000004</v>
      </c>
      <c r="O291" s="277">
        <v>8.5399999999999991</v>
      </c>
      <c r="P291" s="245">
        <f>2*O291-N291</f>
        <v>8.5374999999999979</v>
      </c>
      <c r="Q291" s="245">
        <f>AVERAGE(P291,R291)</f>
        <v>8.5537499999999991</v>
      </c>
      <c r="R291" s="245">
        <f>AVERAGE(O291,U291)</f>
        <v>8.57</v>
      </c>
      <c r="S291" s="245">
        <f>2*R291-Q291</f>
        <v>8.5862500000000015</v>
      </c>
      <c r="T291" s="245">
        <f>AVERAGE(S291,U291)</f>
        <v>8.5931250000000006</v>
      </c>
      <c r="U291" s="277">
        <v>8.6</v>
      </c>
      <c r="V291" s="245">
        <f>2*U291-T291</f>
        <v>8.6068749999999987</v>
      </c>
      <c r="W291" s="245">
        <f>2*V291-U291</f>
        <v>8.6137499999999978</v>
      </c>
      <c r="X291" s="245">
        <f>2*W291-V291</f>
        <v>8.6206249999999969</v>
      </c>
      <c r="Y291" s="245">
        <f>AVERAGE(X291,Z291)</f>
        <v>8.6253124999999979</v>
      </c>
      <c r="Z291" s="245">
        <f>AVERAGE(U291,AE291)</f>
        <v>8.629999999999999</v>
      </c>
      <c r="AA291" s="245">
        <f>2*Z291-Y291</f>
        <v>8.6346875000000001</v>
      </c>
      <c r="AB291" s="245">
        <f>AVERAGE(AA291,AC291)</f>
        <v>8.6410156250000014</v>
      </c>
      <c r="AC291" s="245">
        <f>AVERAGE(AA291,AE291)</f>
        <v>8.647343750000001</v>
      </c>
      <c r="AD291" s="245">
        <f>AVERAGE(AC291,AE291)</f>
        <v>8.6536718750000006</v>
      </c>
      <c r="AE291" s="277">
        <v>8.66</v>
      </c>
      <c r="AF291" s="245">
        <f>2*AE291-AD291</f>
        <v>8.6663281249999997</v>
      </c>
      <c r="AG291" s="245">
        <f>AVERAGE(AF291,AH291)</f>
        <v>8.6672460937500002</v>
      </c>
      <c r="AH291" s="245">
        <f>AVERAGE(AF291,AJ291)</f>
        <v>8.6681640625000007</v>
      </c>
      <c r="AI291" s="245">
        <f>AVERAGE(AH291,AJ291)</f>
        <v>8.6690820312499994</v>
      </c>
      <c r="AJ291" s="245">
        <f>AVERAGE(AE291,AO291)</f>
        <v>8.67</v>
      </c>
      <c r="AK291" s="245">
        <f>2*AJ291-AI291</f>
        <v>8.6709179687500004</v>
      </c>
      <c r="AL291" s="245">
        <f>AVERAGE(AK291,AM291)</f>
        <v>8.6731884765625011</v>
      </c>
      <c r="AM291" s="245">
        <f>AVERAGE(AK291,AO291)</f>
        <v>8.6754589843750001</v>
      </c>
      <c r="AN291" s="245">
        <f>AVERAGE(AM291,AO291)</f>
        <v>8.677729492187499</v>
      </c>
      <c r="AO291" s="277">
        <v>8.68</v>
      </c>
      <c r="AP291" s="277">
        <v>8.67</v>
      </c>
    </row>
    <row r="292" spans="1:42" x14ac:dyDescent="0.2">
      <c r="A292" s="253">
        <v>42711</v>
      </c>
      <c r="B292" s="277">
        <v>8.98</v>
      </c>
      <c r="C292" s="277">
        <v>8.81</v>
      </c>
      <c r="D292" s="277">
        <f>AVERAGE(C292,E292)</f>
        <v>8.754999999999999</v>
      </c>
      <c r="E292" s="277">
        <v>8.6999999999999993</v>
      </c>
      <c r="F292" s="277">
        <f>AVERAGE(G292,E292)</f>
        <v>8.69</v>
      </c>
      <c r="G292" s="277">
        <v>8.68</v>
      </c>
      <c r="H292" s="277">
        <f>AVERAGE(I292,G292)</f>
        <v>8.6950000000000003</v>
      </c>
      <c r="I292" s="277">
        <v>8.7100000000000009</v>
      </c>
      <c r="J292" s="277">
        <f>AVERAGE(I292,K292)</f>
        <v>8.6750000000000007</v>
      </c>
      <c r="K292" s="277">
        <v>8.64</v>
      </c>
      <c r="L292" s="245">
        <f>AVERAGE(K292,M292)</f>
        <v>8.6375000000000011</v>
      </c>
      <c r="M292" s="245">
        <f>AVERAGE(K292,O292)</f>
        <v>8.6350000000000016</v>
      </c>
      <c r="N292" s="245">
        <f>AVERAGE(M292,O292)</f>
        <v>8.6325000000000003</v>
      </c>
      <c r="O292" s="277">
        <v>8.6300000000000008</v>
      </c>
      <c r="P292" s="245">
        <f>2*O292-N292</f>
        <v>8.6275000000000013</v>
      </c>
      <c r="Q292" s="245">
        <f>AVERAGE(P292,R292)</f>
        <v>8.6362500000000004</v>
      </c>
      <c r="R292" s="245">
        <f>AVERAGE(O292,U292)</f>
        <v>8.6449999999999996</v>
      </c>
      <c r="S292" s="245">
        <f>2*R292-Q292</f>
        <v>8.6537499999999987</v>
      </c>
      <c r="T292" s="245">
        <f>AVERAGE(S292,U292)</f>
        <v>8.6568749999999994</v>
      </c>
      <c r="U292" s="277">
        <v>8.66</v>
      </c>
      <c r="V292" s="245">
        <f>2*U292-T292</f>
        <v>8.6631250000000009</v>
      </c>
      <c r="W292" s="245">
        <f>2*V292-U292</f>
        <v>8.6662500000000016</v>
      </c>
      <c r="X292" s="245">
        <f>2*W292-V292</f>
        <v>8.6693750000000023</v>
      </c>
      <c r="Y292" s="245">
        <f>AVERAGE(X292,Z292)</f>
        <v>8.6771875000000023</v>
      </c>
      <c r="Z292" s="245">
        <f>AVERAGE(U292,AE292)</f>
        <v>8.6850000000000005</v>
      </c>
      <c r="AA292" s="245">
        <f>2*Z292-Y292</f>
        <v>8.6928124999999987</v>
      </c>
      <c r="AB292" s="245">
        <f>AVERAGE(AA292,AC292)</f>
        <v>8.6971093750000001</v>
      </c>
      <c r="AC292" s="245">
        <f>AVERAGE(AA292,AE292)</f>
        <v>8.7014062499999998</v>
      </c>
      <c r="AD292" s="245">
        <f>AVERAGE(AC292,AE292)</f>
        <v>8.7057031249999994</v>
      </c>
      <c r="AE292" s="277">
        <v>8.7100000000000009</v>
      </c>
      <c r="AF292" s="245">
        <f>2*AE292-AD292</f>
        <v>8.7142968750000023</v>
      </c>
      <c r="AG292" s="245">
        <f>AVERAGE(AF292,AH292)</f>
        <v>8.7157226562500014</v>
      </c>
      <c r="AH292" s="245">
        <f>AVERAGE(AF292,AJ292)</f>
        <v>8.7171484375000006</v>
      </c>
      <c r="AI292" s="245">
        <f>AVERAGE(AH292,AJ292)</f>
        <v>8.7185742187499997</v>
      </c>
      <c r="AJ292" s="245">
        <f>AVERAGE(AE292,AO292)</f>
        <v>8.7200000000000006</v>
      </c>
      <c r="AK292" s="245">
        <f>2*AJ292-AI292</f>
        <v>8.7214257812500016</v>
      </c>
      <c r="AL292" s="245">
        <f>AVERAGE(AK292,AM292)</f>
        <v>8.7235693359375013</v>
      </c>
      <c r="AM292" s="245">
        <f>AVERAGE(AK292,AO292)</f>
        <v>8.725712890625001</v>
      </c>
      <c r="AN292" s="245">
        <f>AVERAGE(AM292,AO292)</f>
        <v>8.7278564453125007</v>
      </c>
      <c r="AO292" s="277">
        <v>8.73</v>
      </c>
      <c r="AP292" s="277">
        <v>8.74</v>
      </c>
    </row>
    <row r="293" spans="1:42" x14ac:dyDescent="0.2">
      <c r="A293" s="253">
        <v>42710</v>
      </c>
      <c r="B293" s="277">
        <v>9.01</v>
      </c>
      <c r="C293" s="277">
        <v>8.86</v>
      </c>
      <c r="D293" s="277">
        <f>AVERAGE(C293,E293)</f>
        <v>8.7949999999999999</v>
      </c>
      <c r="E293" s="277">
        <v>8.73</v>
      </c>
      <c r="F293" s="277">
        <f>AVERAGE(G293,E293)</f>
        <v>8.7149999999999999</v>
      </c>
      <c r="G293" s="277">
        <v>8.6999999999999993</v>
      </c>
      <c r="H293" s="277">
        <f>AVERAGE(I293,G293)</f>
        <v>8.73</v>
      </c>
      <c r="I293" s="277">
        <v>8.76</v>
      </c>
      <c r="J293" s="277">
        <f>AVERAGE(I293,K293)</f>
        <v>8.7349999999999994</v>
      </c>
      <c r="K293" s="277">
        <v>8.7100000000000009</v>
      </c>
      <c r="L293" s="245">
        <f>AVERAGE(K293,M293)</f>
        <v>8.7125000000000004</v>
      </c>
      <c r="M293" s="245">
        <f>AVERAGE(K293,O293)</f>
        <v>8.7149999999999999</v>
      </c>
      <c r="N293" s="245">
        <f>AVERAGE(M293,O293)</f>
        <v>8.7175000000000011</v>
      </c>
      <c r="O293" s="277">
        <v>8.7200000000000006</v>
      </c>
      <c r="P293" s="245">
        <f>2*O293-N293</f>
        <v>8.7225000000000001</v>
      </c>
      <c r="Q293" s="245">
        <f>AVERAGE(P293,R293)</f>
        <v>8.7237500000000008</v>
      </c>
      <c r="R293" s="245">
        <f>AVERAGE(O293,U293)</f>
        <v>8.7250000000000014</v>
      </c>
      <c r="S293" s="245">
        <f>2*R293-Q293</f>
        <v>8.7262500000000021</v>
      </c>
      <c r="T293" s="245">
        <f>AVERAGE(S293,U293)</f>
        <v>8.7281250000000021</v>
      </c>
      <c r="U293" s="277">
        <v>8.73</v>
      </c>
      <c r="V293" s="245">
        <f>2*U293-T293</f>
        <v>8.7318749999999987</v>
      </c>
      <c r="W293" s="245">
        <f>2*V293-U293</f>
        <v>8.733749999999997</v>
      </c>
      <c r="X293" s="245">
        <f>2*W293-V293</f>
        <v>8.7356249999999953</v>
      </c>
      <c r="Y293" s="245">
        <f>AVERAGE(X293,Z293)</f>
        <v>8.7403124999999982</v>
      </c>
      <c r="Z293" s="245">
        <f>AVERAGE(U293,AE293)</f>
        <v>8.745000000000001</v>
      </c>
      <c r="AA293" s="245">
        <f>2*Z293-Y293</f>
        <v>8.7496875000000038</v>
      </c>
      <c r="AB293" s="245">
        <f>AVERAGE(AA293,AC293)</f>
        <v>8.7522656250000033</v>
      </c>
      <c r="AC293" s="245">
        <f>AVERAGE(AA293,AE293)</f>
        <v>8.7548437500000027</v>
      </c>
      <c r="AD293" s="245">
        <f>AVERAGE(AC293,AE293)</f>
        <v>8.7574218750000021</v>
      </c>
      <c r="AE293" s="277">
        <v>8.76</v>
      </c>
      <c r="AF293" s="245">
        <f>2*AE293-AD293</f>
        <v>8.7625781249999974</v>
      </c>
      <c r="AG293" s="245">
        <f>AVERAGE(AF293,AH293)</f>
        <v>8.7644335937499989</v>
      </c>
      <c r="AH293" s="245">
        <f>AVERAGE(AF293,AJ293)</f>
        <v>8.7662890624999985</v>
      </c>
      <c r="AI293" s="245">
        <f>AVERAGE(AH293,AJ293)</f>
        <v>8.7681445312499982</v>
      </c>
      <c r="AJ293" s="245">
        <f>AVERAGE(AE293,AO293)</f>
        <v>8.77</v>
      </c>
      <c r="AK293" s="245">
        <f>2*AJ293-AI293</f>
        <v>8.771855468750001</v>
      </c>
      <c r="AL293" s="245">
        <f>AVERAGE(AK293,AM293)</f>
        <v>8.7738916015625001</v>
      </c>
      <c r="AM293" s="245">
        <f>AVERAGE(AK293,AO293)</f>
        <v>8.7759277343749993</v>
      </c>
      <c r="AN293" s="245">
        <f>AVERAGE(AM293,AO293)</f>
        <v>8.7779638671874984</v>
      </c>
      <c r="AO293" s="277">
        <v>8.7799999999999994</v>
      </c>
      <c r="AP293" s="277">
        <v>8.7899999999999991</v>
      </c>
    </row>
    <row r="294" spans="1:42" x14ac:dyDescent="0.2">
      <c r="A294" s="253">
        <v>42709</v>
      </c>
      <c r="B294" s="277">
        <v>9.0399999999999991</v>
      </c>
      <c r="C294" s="277">
        <v>8.92</v>
      </c>
      <c r="D294" s="277">
        <f>AVERAGE(C294,E294)</f>
        <v>8.86</v>
      </c>
      <c r="E294" s="277">
        <v>8.8000000000000007</v>
      </c>
      <c r="F294" s="277">
        <f>AVERAGE(G294,E294)</f>
        <v>8.7800000000000011</v>
      </c>
      <c r="G294" s="277">
        <v>8.76</v>
      </c>
      <c r="H294" s="277">
        <f>AVERAGE(I294,G294)</f>
        <v>8.7899999999999991</v>
      </c>
      <c r="I294" s="277">
        <v>8.82</v>
      </c>
      <c r="J294" s="277">
        <f>AVERAGE(I294,K294)</f>
        <v>8.7850000000000001</v>
      </c>
      <c r="K294" s="277">
        <v>8.75</v>
      </c>
      <c r="L294" s="245">
        <f>AVERAGE(K294,M294)</f>
        <v>8.7524999999999995</v>
      </c>
      <c r="M294" s="245">
        <f>AVERAGE(K294,O294)</f>
        <v>8.754999999999999</v>
      </c>
      <c r="N294" s="245">
        <f>AVERAGE(M294,O294)</f>
        <v>8.7575000000000003</v>
      </c>
      <c r="O294" s="277">
        <v>8.76</v>
      </c>
      <c r="P294" s="245">
        <f>2*O294-N294</f>
        <v>8.7624999999999993</v>
      </c>
      <c r="Q294" s="245">
        <f>AVERAGE(P294,R294)</f>
        <v>8.7662499999999994</v>
      </c>
      <c r="R294" s="245">
        <f>AVERAGE(O294,U294)</f>
        <v>8.77</v>
      </c>
      <c r="S294" s="245">
        <f>2*R294-Q294</f>
        <v>8.7737499999999997</v>
      </c>
      <c r="T294" s="245">
        <f>AVERAGE(S294,U294)</f>
        <v>8.7768750000000004</v>
      </c>
      <c r="U294" s="277">
        <v>8.7799999999999994</v>
      </c>
      <c r="V294" s="245">
        <f>2*U294-T294</f>
        <v>8.7831249999999983</v>
      </c>
      <c r="W294" s="245">
        <f>2*V294-U294</f>
        <v>8.7862499999999972</v>
      </c>
      <c r="X294" s="245">
        <f>2*W294-V294</f>
        <v>8.7893749999999962</v>
      </c>
      <c r="Y294" s="245">
        <f>AVERAGE(X294,Z294)</f>
        <v>8.7946874999999984</v>
      </c>
      <c r="Z294" s="245">
        <f>AVERAGE(U294,AE294)</f>
        <v>8.8000000000000007</v>
      </c>
      <c r="AA294" s="245">
        <f>2*Z294-Y294</f>
        <v>8.805312500000003</v>
      </c>
      <c r="AB294" s="245">
        <f>AVERAGE(AA294,AC294)</f>
        <v>8.8089843750000014</v>
      </c>
      <c r="AC294" s="245">
        <f>AVERAGE(AA294,AE294)</f>
        <v>8.8126562500000016</v>
      </c>
      <c r="AD294" s="245">
        <f>AVERAGE(AC294,AE294)</f>
        <v>8.8163281250000018</v>
      </c>
      <c r="AE294" s="277">
        <v>8.82</v>
      </c>
      <c r="AF294" s="245">
        <f>2*AE294-AD294</f>
        <v>8.8236718749999987</v>
      </c>
      <c r="AG294" s="245">
        <f>AVERAGE(AF294,AH294)</f>
        <v>8.8265039062500001</v>
      </c>
      <c r="AH294" s="245">
        <f>AVERAGE(AF294,AJ294)</f>
        <v>8.8293359374999998</v>
      </c>
      <c r="AI294" s="245">
        <f>AVERAGE(AH294,AJ294)</f>
        <v>8.8321679687499994</v>
      </c>
      <c r="AJ294" s="245">
        <f>AVERAGE(AE294,AO294)</f>
        <v>8.8350000000000009</v>
      </c>
      <c r="AK294" s="245">
        <f>2*AJ294-AI294</f>
        <v>8.8378320312500023</v>
      </c>
      <c r="AL294" s="245">
        <f>AVERAGE(AK294,AM294)</f>
        <v>8.8408740234375021</v>
      </c>
      <c r="AM294" s="245">
        <f>AVERAGE(AK294,AO294)</f>
        <v>8.8439160156250018</v>
      </c>
      <c r="AN294" s="245">
        <f>AVERAGE(AM294,AO294)</f>
        <v>8.8469580078124999</v>
      </c>
      <c r="AO294" s="277">
        <v>8.85</v>
      </c>
      <c r="AP294" s="277">
        <v>8.8699999999999992</v>
      </c>
    </row>
    <row r="295" spans="1:42" x14ac:dyDescent="0.2">
      <c r="A295" s="253">
        <v>42706</v>
      </c>
      <c r="B295" s="277">
        <v>9.0399999999999991</v>
      </c>
      <c r="C295" s="277">
        <v>8.92</v>
      </c>
      <c r="D295" s="277">
        <f>AVERAGE(C295,E295)</f>
        <v>8.8650000000000002</v>
      </c>
      <c r="E295" s="277">
        <v>8.81</v>
      </c>
      <c r="F295" s="277">
        <f>AVERAGE(G295,E295)</f>
        <v>8.8000000000000007</v>
      </c>
      <c r="G295" s="277">
        <v>8.7899999999999991</v>
      </c>
      <c r="H295" s="277">
        <f>AVERAGE(I295,G295)</f>
        <v>8.8249999999999993</v>
      </c>
      <c r="I295" s="277">
        <v>8.86</v>
      </c>
      <c r="J295" s="277">
        <f>AVERAGE(I295,K295)</f>
        <v>8.83</v>
      </c>
      <c r="K295" s="277">
        <v>8.8000000000000007</v>
      </c>
      <c r="L295" s="245">
        <f>AVERAGE(K295,M295)</f>
        <v>8.8025000000000002</v>
      </c>
      <c r="M295" s="245">
        <f>AVERAGE(K295,O295)</f>
        <v>8.8049999999999997</v>
      </c>
      <c r="N295" s="245">
        <f>AVERAGE(M295,O295)</f>
        <v>8.807500000000001</v>
      </c>
      <c r="O295" s="277">
        <v>8.81</v>
      </c>
      <c r="P295" s="245">
        <f>2*O295-N295</f>
        <v>8.8125</v>
      </c>
      <c r="Q295" s="245">
        <f>AVERAGE(P295,R295)</f>
        <v>8.8137500000000006</v>
      </c>
      <c r="R295" s="245">
        <f>AVERAGE(O295,U295)</f>
        <v>8.8150000000000013</v>
      </c>
      <c r="S295" s="245">
        <f>2*R295-Q295</f>
        <v>8.8162500000000019</v>
      </c>
      <c r="T295" s="245">
        <f>AVERAGE(S295,U295)</f>
        <v>8.818125000000002</v>
      </c>
      <c r="U295" s="277">
        <v>8.82</v>
      </c>
      <c r="V295" s="245">
        <f>2*U295-T295</f>
        <v>8.8218749999999986</v>
      </c>
      <c r="W295" s="245">
        <f>2*V295-U295</f>
        <v>8.8237499999999969</v>
      </c>
      <c r="X295" s="245">
        <f>2*W295-V295</f>
        <v>8.8256249999999952</v>
      </c>
      <c r="Y295" s="245">
        <f>AVERAGE(X295,Z295)</f>
        <v>8.8328124999999975</v>
      </c>
      <c r="Z295" s="245">
        <f>AVERAGE(U295,AE295)</f>
        <v>8.84</v>
      </c>
      <c r="AA295" s="245">
        <f>2*Z295-Y295</f>
        <v>8.8471875000000022</v>
      </c>
      <c r="AB295" s="245">
        <f>AVERAGE(AA295,AC295)</f>
        <v>8.8503906250000028</v>
      </c>
      <c r="AC295" s="245">
        <f>AVERAGE(AA295,AE295)</f>
        <v>8.8535937500000017</v>
      </c>
      <c r="AD295" s="245">
        <f>AVERAGE(AC295,AE295)</f>
        <v>8.8567968750000006</v>
      </c>
      <c r="AE295" s="277">
        <v>8.86</v>
      </c>
      <c r="AF295" s="245">
        <f>2*AE295-AD295</f>
        <v>8.8632031249999983</v>
      </c>
      <c r="AG295" s="245">
        <f>AVERAGE(AF295,AH295)</f>
        <v>8.8661523437499987</v>
      </c>
      <c r="AH295" s="245">
        <f>AVERAGE(AF295,AJ295)</f>
        <v>8.8691015624999991</v>
      </c>
      <c r="AI295" s="245">
        <f>AVERAGE(AH295,AJ295)</f>
        <v>8.8720507812499996</v>
      </c>
      <c r="AJ295" s="245">
        <f>AVERAGE(AE295,AO295)</f>
        <v>8.875</v>
      </c>
      <c r="AK295" s="245">
        <f>2*AJ295-AI295</f>
        <v>8.8779492187500004</v>
      </c>
      <c r="AL295" s="245">
        <f>AVERAGE(AK295,AM295)</f>
        <v>8.8809619140624996</v>
      </c>
      <c r="AM295" s="245">
        <f>AVERAGE(AK295,AO295)</f>
        <v>8.8839746093750005</v>
      </c>
      <c r="AN295" s="245">
        <f>AVERAGE(AM295,AO295)</f>
        <v>8.8869873046875014</v>
      </c>
      <c r="AO295" s="277">
        <v>8.89</v>
      </c>
      <c r="AP295" s="277">
        <v>8.9</v>
      </c>
    </row>
    <row r="296" spans="1:42" x14ac:dyDescent="0.2">
      <c r="A296" s="253">
        <v>42705</v>
      </c>
      <c r="B296" s="277">
        <v>9.0399999999999991</v>
      </c>
      <c r="C296" s="277">
        <v>8.8800000000000008</v>
      </c>
      <c r="D296" s="277">
        <f>AVERAGE(C296,E296)</f>
        <v>8.8249999999999993</v>
      </c>
      <c r="E296" s="277">
        <v>8.77</v>
      </c>
      <c r="F296" s="277">
        <f>AVERAGE(G296,E296)</f>
        <v>8.7650000000000006</v>
      </c>
      <c r="G296" s="277">
        <v>8.76</v>
      </c>
      <c r="H296" s="277">
        <f>AVERAGE(I296,G296)</f>
        <v>8.8099999999999987</v>
      </c>
      <c r="I296" s="277">
        <v>8.86</v>
      </c>
      <c r="J296" s="277">
        <f>AVERAGE(I296,K296)</f>
        <v>8.82</v>
      </c>
      <c r="K296" s="277">
        <v>8.7799999999999994</v>
      </c>
      <c r="L296" s="245">
        <f>AVERAGE(K296,M296)</f>
        <v>8.7850000000000001</v>
      </c>
      <c r="M296" s="245">
        <f>AVERAGE(K296,O296)</f>
        <v>8.7899999999999991</v>
      </c>
      <c r="N296" s="245">
        <f>AVERAGE(M296,O296)</f>
        <v>8.7949999999999999</v>
      </c>
      <c r="O296" s="277">
        <v>8.8000000000000007</v>
      </c>
      <c r="P296" s="245">
        <f>2*O296-N296</f>
        <v>8.8050000000000015</v>
      </c>
      <c r="Q296" s="245">
        <f>AVERAGE(P296,R296)</f>
        <v>8.807500000000001</v>
      </c>
      <c r="R296" s="245">
        <f>AVERAGE(O296,U296)</f>
        <v>8.81</v>
      </c>
      <c r="S296" s="245">
        <f>2*R296-Q296</f>
        <v>8.8125</v>
      </c>
      <c r="T296" s="245">
        <f>AVERAGE(S296,U296)</f>
        <v>8.8162500000000001</v>
      </c>
      <c r="U296" s="277">
        <v>8.82</v>
      </c>
      <c r="V296" s="245">
        <f>2*U296-T296</f>
        <v>8.8237500000000004</v>
      </c>
      <c r="W296" s="245">
        <f>2*V296-U296</f>
        <v>8.8275000000000006</v>
      </c>
      <c r="X296" s="245">
        <f>2*W296-V296</f>
        <v>8.8312500000000007</v>
      </c>
      <c r="Y296" s="245">
        <f>AVERAGE(X296,Z296)</f>
        <v>8.8356250000000003</v>
      </c>
      <c r="Z296" s="245">
        <f>AVERAGE(U296,AE296)</f>
        <v>8.84</v>
      </c>
      <c r="AA296" s="245">
        <f>2*Z296-Y296</f>
        <v>8.8443749999999994</v>
      </c>
      <c r="AB296" s="245">
        <f>AVERAGE(AA296,AC296)</f>
        <v>8.8482812499999994</v>
      </c>
      <c r="AC296" s="245">
        <f>AVERAGE(AA296,AE296)</f>
        <v>8.8521874999999994</v>
      </c>
      <c r="AD296" s="245">
        <f>AVERAGE(AC296,AE296)</f>
        <v>8.8560937499999994</v>
      </c>
      <c r="AE296" s="277">
        <v>8.86</v>
      </c>
      <c r="AF296" s="245">
        <f>2*AE296-AD296</f>
        <v>8.8639062499999994</v>
      </c>
      <c r="AG296" s="245">
        <f>AVERAGE(AF296,AH296)</f>
        <v>8.8654296875000007</v>
      </c>
      <c r="AH296" s="245">
        <f>AVERAGE(AF296,AJ296)</f>
        <v>8.8669531250000002</v>
      </c>
      <c r="AI296" s="245">
        <f>AVERAGE(AH296,AJ296)</f>
        <v>8.8684765624999997</v>
      </c>
      <c r="AJ296" s="245">
        <f>AVERAGE(AE296,AO296)</f>
        <v>8.870000000000001</v>
      </c>
      <c r="AK296" s="245">
        <f>2*AJ296-AI296</f>
        <v>8.8715234375000023</v>
      </c>
      <c r="AL296" s="245">
        <f>AVERAGE(AK296,AM296)</f>
        <v>8.8736425781250023</v>
      </c>
      <c r="AM296" s="245">
        <f>AVERAGE(AK296,AO296)</f>
        <v>8.8757617187500024</v>
      </c>
      <c r="AN296" s="245">
        <f>AVERAGE(AM296,AO296)</f>
        <v>8.8778808593750007</v>
      </c>
      <c r="AO296" s="277">
        <v>8.8800000000000008</v>
      </c>
      <c r="AP296" s="277">
        <v>8.8800000000000008</v>
      </c>
    </row>
    <row r="297" spans="1:42" x14ac:dyDescent="0.2">
      <c r="A297" s="253">
        <v>42704</v>
      </c>
      <c r="B297" s="277">
        <v>9.0399999999999991</v>
      </c>
      <c r="C297" s="277">
        <v>8.9499999999999993</v>
      </c>
      <c r="D297" s="277">
        <f>AVERAGE(C297,E297)</f>
        <v>8.8999999999999986</v>
      </c>
      <c r="E297" s="277">
        <v>8.85</v>
      </c>
      <c r="F297" s="277">
        <f>AVERAGE(G297,E297)</f>
        <v>8.8449999999999989</v>
      </c>
      <c r="G297" s="277">
        <v>8.84</v>
      </c>
      <c r="H297" s="277">
        <f>AVERAGE(I297,G297)</f>
        <v>8.8849999999999998</v>
      </c>
      <c r="I297" s="277">
        <v>8.93</v>
      </c>
      <c r="J297" s="277">
        <f>AVERAGE(I297,K297)</f>
        <v>8.89</v>
      </c>
      <c r="K297" s="277">
        <v>8.85</v>
      </c>
      <c r="L297" s="245">
        <f>AVERAGE(K297,M297)</f>
        <v>8.8524999999999991</v>
      </c>
      <c r="M297" s="245">
        <f>AVERAGE(K297,O297)</f>
        <v>8.8550000000000004</v>
      </c>
      <c r="N297" s="245">
        <f>AVERAGE(M297,O297)</f>
        <v>8.8574999999999999</v>
      </c>
      <c r="O297" s="277">
        <v>8.86</v>
      </c>
      <c r="P297" s="245">
        <f>2*O297-N297</f>
        <v>8.8624999999999989</v>
      </c>
      <c r="Q297" s="245">
        <f>AVERAGE(P297,R297)</f>
        <v>8.8637499999999996</v>
      </c>
      <c r="R297" s="245">
        <f>AVERAGE(O297,U297)</f>
        <v>8.8649999999999984</v>
      </c>
      <c r="S297" s="245">
        <f>2*R297-Q297</f>
        <v>8.8662499999999973</v>
      </c>
      <c r="T297" s="245">
        <f>AVERAGE(S297,U297)</f>
        <v>8.8681249999999991</v>
      </c>
      <c r="U297" s="277">
        <v>8.8699999999999992</v>
      </c>
      <c r="V297" s="245">
        <f>2*U297-T297</f>
        <v>8.8718749999999993</v>
      </c>
      <c r="W297" s="245">
        <f>2*V297-U297</f>
        <v>8.8737499999999994</v>
      </c>
      <c r="X297" s="245">
        <f>2*W297-V297</f>
        <v>8.8756249999999994</v>
      </c>
      <c r="Y297" s="245">
        <f>AVERAGE(X297,Z297)</f>
        <v>8.887812499999999</v>
      </c>
      <c r="Z297" s="245">
        <f>AVERAGE(U297,AE297)</f>
        <v>8.8999999999999986</v>
      </c>
      <c r="AA297" s="245">
        <f>2*Z297-Y297</f>
        <v>8.9121874999999982</v>
      </c>
      <c r="AB297" s="245">
        <f>AVERAGE(AA297,AC297)</f>
        <v>8.9166406249999994</v>
      </c>
      <c r="AC297" s="245">
        <f>AVERAGE(AA297,AE297)</f>
        <v>8.9210937499999989</v>
      </c>
      <c r="AD297" s="245">
        <f>AVERAGE(AC297,AE297)</f>
        <v>8.9255468749999984</v>
      </c>
      <c r="AE297" s="277">
        <v>8.93</v>
      </c>
      <c r="AF297" s="245">
        <f>2*AE297-AD297</f>
        <v>8.934453125000001</v>
      </c>
      <c r="AG297" s="245">
        <f>AVERAGE(AF297,AH297)</f>
        <v>8.9395898437500012</v>
      </c>
      <c r="AH297" s="245">
        <f>AVERAGE(AF297,AJ297)</f>
        <v>8.9447265625000014</v>
      </c>
      <c r="AI297" s="245">
        <f>AVERAGE(AH297,AJ297)</f>
        <v>8.9498632812499999</v>
      </c>
      <c r="AJ297" s="245">
        <f>AVERAGE(AE297,AO297)</f>
        <v>8.9550000000000001</v>
      </c>
      <c r="AK297" s="245">
        <f>2*AJ297-AI297</f>
        <v>8.9601367187500003</v>
      </c>
      <c r="AL297" s="245">
        <f>AVERAGE(AK297,AM297)</f>
        <v>8.9651025390624994</v>
      </c>
      <c r="AM297" s="245">
        <f>AVERAGE(AK297,AO297)</f>
        <v>8.9700683593750004</v>
      </c>
      <c r="AN297" s="245">
        <f>AVERAGE(AM297,AO297)</f>
        <v>8.9750341796875013</v>
      </c>
      <c r="AO297" s="277">
        <v>8.98</v>
      </c>
      <c r="AP297" s="277">
        <v>9.02</v>
      </c>
    </row>
    <row r="298" spans="1:42" x14ac:dyDescent="0.2">
      <c r="A298" s="253">
        <v>42703</v>
      </c>
      <c r="B298" s="277">
        <v>9.0399999999999991</v>
      </c>
      <c r="C298" s="277">
        <v>8.9600000000000009</v>
      </c>
      <c r="D298" s="277">
        <f>AVERAGE(C298,E298)</f>
        <v>8.91</v>
      </c>
      <c r="E298" s="277">
        <v>8.86</v>
      </c>
      <c r="F298" s="277">
        <f>AVERAGE(G298,E298)</f>
        <v>8.8550000000000004</v>
      </c>
      <c r="G298" s="277">
        <v>8.85</v>
      </c>
      <c r="H298" s="277">
        <f>AVERAGE(I298,G298)</f>
        <v>8.9250000000000007</v>
      </c>
      <c r="I298" s="277">
        <v>9</v>
      </c>
      <c r="J298" s="277">
        <f>AVERAGE(I298,K298)</f>
        <v>8.9349999999999987</v>
      </c>
      <c r="K298" s="277">
        <v>8.8699999999999992</v>
      </c>
      <c r="L298" s="245">
        <f>AVERAGE(K298,M298)</f>
        <v>8.8774999999999995</v>
      </c>
      <c r="M298" s="245">
        <f>AVERAGE(K298,O298)</f>
        <v>8.8849999999999998</v>
      </c>
      <c r="N298" s="245">
        <f>AVERAGE(M298,O298)</f>
        <v>8.8925000000000001</v>
      </c>
      <c r="O298" s="277">
        <v>8.9</v>
      </c>
      <c r="P298" s="245">
        <f>2*O298-N298</f>
        <v>8.9075000000000006</v>
      </c>
      <c r="Q298" s="245">
        <f>AVERAGE(P298,R298)</f>
        <v>8.9162500000000016</v>
      </c>
      <c r="R298" s="245">
        <f>AVERAGE(O298,U298)</f>
        <v>8.9250000000000007</v>
      </c>
      <c r="S298" s="245">
        <f>2*R298-Q298</f>
        <v>8.9337499999999999</v>
      </c>
      <c r="T298" s="245">
        <f>AVERAGE(S298,U298)</f>
        <v>8.9418749999999996</v>
      </c>
      <c r="U298" s="277">
        <v>8.9499999999999993</v>
      </c>
      <c r="V298" s="245">
        <f>2*U298-T298</f>
        <v>8.958124999999999</v>
      </c>
      <c r="W298" s="245">
        <f>2*V298-U298</f>
        <v>8.9662499999999987</v>
      </c>
      <c r="X298" s="245">
        <f>2*W298-V298</f>
        <v>8.9743749999999984</v>
      </c>
      <c r="Y298" s="245">
        <f>AVERAGE(X298,Z298)</f>
        <v>8.9746874999999982</v>
      </c>
      <c r="Z298" s="245">
        <f>AVERAGE(U298,AE298)</f>
        <v>8.9749999999999996</v>
      </c>
      <c r="AA298" s="245">
        <f>2*Z298-Y298</f>
        <v>8.9753125000000011</v>
      </c>
      <c r="AB298" s="245">
        <f>AVERAGE(AA298,AC298)</f>
        <v>8.9814843750000009</v>
      </c>
      <c r="AC298" s="245">
        <f>AVERAGE(AA298,AE298)</f>
        <v>8.9876562500000006</v>
      </c>
      <c r="AD298" s="245">
        <f>AVERAGE(AC298,AE298)</f>
        <v>8.9938281250000003</v>
      </c>
      <c r="AE298" s="277">
        <v>9</v>
      </c>
      <c r="AF298" s="245">
        <f>2*AE298-AD298</f>
        <v>9.0061718749999997</v>
      </c>
      <c r="AG298" s="245">
        <f>AVERAGE(AF298,AH298)</f>
        <v>9.0071289062499993</v>
      </c>
      <c r="AH298" s="245">
        <f>AVERAGE(AF298,AJ298)</f>
        <v>9.0080859374999989</v>
      </c>
      <c r="AI298" s="245">
        <f>AVERAGE(AH298,AJ298)</f>
        <v>9.0090429687499984</v>
      </c>
      <c r="AJ298" s="245">
        <f>AVERAGE(AE298,AO298)</f>
        <v>9.01</v>
      </c>
      <c r="AK298" s="245">
        <f>2*AJ298-AI298</f>
        <v>9.0109570312500011</v>
      </c>
      <c r="AL298" s="245">
        <f>AVERAGE(AK298,AM298)</f>
        <v>9.0132177734374999</v>
      </c>
      <c r="AM298" s="245">
        <f>AVERAGE(AK298,AO298)</f>
        <v>9.0154785156250004</v>
      </c>
      <c r="AN298" s="245">
        <f>AVERAGE(AM298,AO298)</f>
        <v>9.0177392578125009</v>
      </c>
      <c r="AO298" s="277">
        <v>9.02</v>
      </c>
      <c r="AP298" s="277">
        <v>9.0399999999999991</v>
      </c>
    </row>
    <row r="299" spans="1:42" x14ac:dyDescent="0.2">
      <c r="A299" s="253">
        <v>42702</v>
      </c>
      <c r="B299" s="277">
        <v>9.0500000000000007</v>
      </c>
      <c r="C299" s="277">
        <v>8.93</v>
      </c>
      <c r="D299" s="277">
        <f>AVERAGE(C299,E299)</f>
        <v>8.875</v>
      </c>
      <c r="E299" s="277">
        <v>8.82</v>
      </c>
      <c r="F299" s="277">
        <f>AVERAGE(G299,E299)</f>
        <v>8.81</v>
      </c>
      <c r="G299" s="277">
        <v>8.8000000000000007</v>
      </c>
      <c r="H299" s="277">
        <f>AVERAGE(I299,G299)</f>
        <v>8.875</v>
      </c>
      <c r="I299" s="277">
        <v>8.9499999999999993</v>
      </c>
      <c r="J299" s="277">
        <f>AVERAGE(I299,K299)</f>
        <v>8.89</v>
      </c>
      <c r="K299" s="277">
        <v>8.83</v>
      </c>
      <c r="L299" s="245">
        <f>AVERAGE(K299,M299)</f>
        <v>8.8350000000000009</v>
      </c>
      <c r="M299" s="245">
        <f>AVERAGE(K299,O299)</f>
        <v>8.84</v>
      </c>
      <c r="N299" s="245">
        <f>AVERAGE(M299,O299)</f>
        <v>8.8449999999999989</v>
      </c>
      <c r="O299" s="277">
        <v>8.85</v>
      </c>
      <c r="P299" s="245">
        <f>2*O299-N299</f>
        <v>8.8550000000000004</v>
      </c>
      <c r="Q299" s="245">
        <f>AVERAGE(P299,R299)</f>
        <v>8.8625000000000007</v>
      </c>
      <c r="R299" s="245">
        <f>AVERAGE(O299,U299)</f>
        <v>8.870000000000001</v>
      </c>
      <c r="S299" s="245">
        <f>2*R299-Q299</f>
        <v>8.8775000000000013</v>
      </c>
      <c r="T299" s="245">
        <f>AVERAGE(S299,U299)</f>
        <v>8.8837500000000009</v>
      </c>
      <c r="U299" s="277">
        <v>8.89</v>
      </c>
      <c r="V299" s="245">
        <f>2*U299-T299</f>
        <v>8.8962500000000002</v>
      </c>
      <c r="W299" s="245">
        <f>2*V299-U299</f>
        <v>8.9024999999999999</v>
      </c>
      <c r="X299" s="245">
        <f>2*W299-V299</f>
        <v>8.9087499999999995</v>
      </c>
      <c r="Y299" s="245">
        <f>AVERAGE(X299,Z299)</f>
        <v>8.9143749999999997</v>
      </c>
      <c r="Z299" s="245">
        <f>AVERAGE(U299,AE299)</f>
        <v>8.92</v>
      </c>
      <c r="AA299" s="245">
        <f>2*Z299-Y299</f>
        <v>8.9256250000000001</v>
      </c>
      <c r="AB299" s="245">
        <f>AVERAGE(AA299,AC299)</f>
        <v>8.9317187499999999</v>
      </c>
      <c r="AC299" s="245">
        <f>AVERAGE(AA299,AE299)</f>
        <v>8.9378124999999997</v>
      </c>
      <c r="AD299" s="245">
        <f>AVERAGE(AC299,AE299)</f>
        <v>8.9439062499999995</v>
      </c>
      <c r="AE299" s="277">
        <v>8.9499999999999993</v>
      </c>
      <c r="AF299" s="245">
        <f>2*AE299-AD299</f>
        <v>8.9560937499999991</v>
      </c>
      <c r="AG299" s="245">
        <f>AVERAGE(AF299,AH299)</f>
        <v>8.9595703124999986</v>
      </c>
      <c r="AH299" s="245">
        <f>AVERAGE(AF299,AJ299)</f>
        <v>8.9630468749999999</v>
      </c>
      <c r="AI299" s="245">
        <f>AVERAGE(AH299,AJ299)</f>
        <v>8.9665234374999994</v>
      </c>
      <c r="AJ299" s="245">
        <f>AVERAGE(AE299,AO299)</f>
        <v>8.9699999999999989</v>
      </c>
      <c r="AK299" s="245">
        <f>2*AJ299-AI299</f>
        <v>8.9734765624999984</v>
      </c>
      <c r="AL299" s="245">
        <f>AVERAGE(AK299,AM299)</f>
        <v>8.9776074218749997</v>
      </c>
      <c r="AM299" s="245">
        <f>AVERAGE(AK299,AO299)</f>
        <v>8.9817382812499993</v>
      </c>
      <c r="AN299" s="245">
        <f>AVERAGE(AM299,AO299)</f>
        <v>8.9858691406249989</v>
      </c>
      <c r="AO299" s="277">
        <v>8.99</v>
      </c>
      <c r="AP299" s="277">
        <v>9.02</v>
      </c>
    </row>
    <row r="300" spans="1:42" x14ac:dyDescent="0.2">
      <c r="A300" s="253">
        <v>42699</v>
      </c>
      <c r="B300" s="277">
        <v>9.09</v>
      </c>
      <c r="C300" s="277">
        <v>8.9600000000000009</v>
      </c>
      <c r="D300" s="277">
        <f>AVERAGE(C300,E300)</f>
        <v>8.89</v>
      </c>
      <c r="E300" s="277">
        <v>8.82</v>
      </c>
      <c r="F300" s="277">
        <f>AVERAGE(G300,E300)</f>
        <v>8.81</v>
      </c>
      <c r="G300" s="277">
        <v>8.8000000000000007</v>
      </c>
      <c r="H300" s="277">
        <f>AVERAGE(I300,G300)</f>
        <v>8.8850000000000016</v>
      </c>
      <c r="I300" s="277">
        <v>8.9700000000000006</v>
      </c>
      <c r="J300" s="277">
        <f>AVERAGE(I300,K300)</f>
        <v>8.9050000000000011</v>
      </c>
      <c r="K300" s="277">
        <v>8.84</v>
      </c>
      <c r="L300" s="245">
        <f>AVERAGE(K300,M300)</f>
        <v>8.85</v>
      </c>
      <c r="M300" s="245">
        <f>AVERAGE(K300,O300)</f>
        <v>8.86</v>
      </c>
      <c r="N300" s="245">
        <f>AVERAGE(M300,O300)</f>
        <v>8.870000000000001</v>
      </c>
      <c r="O300" s="277">
        <v>8.8800000000000008</v>
      </c>
      <c r="P300" s="245">
        <f>2*O300-N300</f>
        <v>8.89</v>
      </c>
      <c r="Q300" s="245">
        <f>AVERAGE(P300,R300)</f>
        <v>8.8949999999999996</v>
      </c>
      <c r="R300" s="245">
        <f>AVERAGE(O300,U300)</f>
        <v>8.9</v>
      </c>
      <c r="S300" s="245">
        <f>2*R300-Q300</f>
        <v>8.9050000000000011</v>
      </c>
      <c r="T300" s="245">
        <f>AVERAGE(S300,U300)</f>
        <v>8.9125000000000014</v>
      </c>
      <c r="U300" s="277">
        <v>8.92</v>
      </c>
      <c r="V300" s="245">
        <f>2*U300-T300</f>
        <v>8.9274999999999984</v>
      </c>
      <c r="W300" s="245">
        <f>2*V300-U300</f>
        <v>8.9349999999999969</v>
      </c>
      <c r="X300" s="245">
        <f>2*W300-V300</f>
        <v>8.9424999999999955</v>
      </c>
      <c r="Y300" s="245">
        <f>AVERAGE(X300,Z300)</f>
        <v>8.9437499999999979</v>
      </c>
      <c r="Z300" s="245">
        <f>AVERAGE(U300,AE300)</f>
        <v>8.9450000000000003</v>
      </c>
      <c r="AA300" s="245">
        <f>2*Z300-Y300</f>
        <v>8.9462500000000027</v>
      </c>
      <c r="AB300" s="245">
        <f>AVERAGE(AA300,AC300)</f>
        <v>8.9521875000000026</v>
      </c>
      <c r="AC300" s="245">
        <f>AVERAGE(AA300,AE300)</f>
        <v>8.9581250000000026</v>
      </c>
      <c r="AD300" s="245">
        <f>AVERAGE(AC300,AE300)</f>
        <v>8.9640625000000007</v>
      </c>
      <c r="AE300" s="277">
        <v>8.9700000000000006</v>
      </c>
      <c r="AF300" s="245">
        <f>2*AE300-AD300</f>
        <v>8.9759375000000006</v>
      </c>
      <c r="AG300" s="245">
        <f>AVERAGE(AF300,AH300)</f>
        <v>8.9794531250000009</v>
      </c>
      <c r="AH300" s="245">
        <f>AVERAGE(AF300,AJ300)</f>
        <v>8.9829687500000013</v>
      </c>
      <c r="AI300" s="245">
        <f>AVERAGE(AH300,AJ300)</f>
        <v>8.9864843749999999</v>
      </c>
      <c r="AJ300" s="245">
        <f>AVERAGE(AE300,AO300)</f>
        <v>8.99</v>
      </c>
      <c r="AK300" s="245">
        <f>2*AJ300-AI300</f>
        <v>8.9935156250000006</v>
      </c>
      <c r="AL300" s="245">
        <f>AVERAGE(AK300,AM300)</f>
        <v>8.9976367187499999</v>
      </c>
      <c r="AM300" s="245">
        <f>AVERAGE(AK300,AO300)</f>
        <v>9.0017578124999993</v>
      </c>
      <c r="AN300" s="245">
        <f>AVERAGE(AM300,AO300)</f>
        <v>9.0058789062500004</v>
      </c>
      <c r="AO300" s="277">
        <v>9.01</v>
      </c>
      <c r="AP300" s="277">
        <v>9.0399999999999991</v>
      </c>
    </row>
    <row r="301" spans="1:42" x14ac:dyDescent="0.2">
      <c r="A301" s="253">
        <v>42698</v>
      </c>
      <c r="B301" s="277">
        <v>9.09</v>
      </c>
      <c r="C301" s="277">
        <v>8.8800000000000008</v>
      </c>
      <c r="D301" s="277">
        <f>AVERAGE(C301,E301)</f>
        <v>8.8150000000000013</v>
      </c>
      <c r="E301" s="277">
        <v>8.75</v>
      </c>
      <c r="F301" s="277">
        <f>AVERAGE(G301,E301)</f>
        <v>8.76</v>
      </c>
      <c r="G301" s="277">
        <v>8.77</v>
      </c>
      <c r="H301" s="277">
        <f>AVERAGE(I301,G301)</f>
        <v>8.8249999999999993</v>
      </c>
      <c r="I301" s="277">
        <v>8.8800000000000008</v>
      </c>
      <c r="J301" s="277">
        <f>AVERAGE(I301,K301)</f>
        <v>8.8500000000000014</v>
      </c>
      <c r="K301" s="277">
        <v>8.82</v>
      </c>
      <c r="L301" s="245">
        <f>AVERAGE(K301,M301)</f>
        <v>8.8249999999999993</v>
      </c>
      <c r="M301" s="245">
        <f>AVERAGE(K301,O301)</f>
        <v>8.83</v>
      </c>
      <c r="N301" s="245">
        <f>AVERAGE(M301,O301)</f>
        <v>8.8350000000000009</v>
      </c>
      <c r="O301" s="277">
        <v>8.84</v>
      </c>
      <c r="P301" s="245">
        <f>2*O301-N301</f>
        <v>8.8449999999999989</v>
      </c>
      <c r="Q301" s="245">
        <f>AVERAGE(P301,R301)</f>
        <v>8.8449999999999989</v>
      </c>
      <c r="R301" s="245">
        <f>AVERAGE(O301,U301)</f>
        <v>8.8449999999999989</v>
      </c>
      <c r="S301" s="245">
        <f>2*R301-Q301</f>
        <v>8.8449999999999989</v>
      </c>
      <c r="T301" s="245">
        <f>AVERAGE(S301,U301)</f>
        <v>8.8475000000000001</v>
      </c>
      <c r="U301" s="277">
        <v>8.85</v>
      </c>
      <c r="V301" s="245">
        <f>2*U301-T301</f>
        <v>8.8524999999999991</v>
      </c>
      <c r="W301" s="245">
        <f>2*V301-U301</f>
        <v>8.8549999999999986</v>
      </c>
      <c r="X301" s="245">
        <f>2*W301-V301</f>
        <v>8.8574999999999982</v>
      </c>
      <c r="Y301" s="245">
        <f>AVERAGE(X301,Z301)</f>
        <v>8.8612499999999983</v>
      </c>
      <c r="Z301" s="245">
        <f>AVERAGE(U301,AE301)</f>
        <v>8.8650000000000002</v>
      </c>
      <c r="AA301" s="245">
        <f>2*Z301-Y301</f>
        <v>8.8687500000000021</v>
      </c>
      <c r="AB301" s="245">
        <f>AVERAGE(AA301,AC301)</f>
        <v>8.8715625000000014</v>
      </c>
      <c r="AC301" s="245">
        <f>AVERAGE(AA301,AE301)</f>
        <v>8.8743750000000006</v>
      </c>
      <c r="AD301" s="245">
        <f>AVERAGE(AC301,AE301)</f>
        <v>8.8771875000000016</v>
      </c>
      <c r="AE301" s="277">
        <v>8.8800000000000008</v>
      </c>
      <c r="AF301" s="245">
        <f>2*AE301-AD301</f>
        <v>8.8828125</v>
      </c>
      <c r="AG301" s="245">
        <f>AVERAGE(AF301,AH301)</f>
        <v>8.8846093750000001</v>
      </c>
      <c r="AH301" s="245">
        <f>AVERAGE(AF301,AJ301)</f>
        <v>8.8864062500000003</v>
      </c>
      <c r="AI301" s="245">
        <f>AVERAGE(AH301,AJ301)</f>
        <v>8.8882031250000004</v>
      </c>
      <c r="AJ301" s="245">
        <f>AVERAGE(AE301,AO301)</f>
        <v>8.89</v>
      </c>
      <c r="AK301" s="245">
        <f>2*AJ301-AI301</f>
        <v>8.8917968750000007</v>
      </c>
      <c r="AL301" s="245">
        <f>AVERAGE(AK301,AM301)</f>
        <v>8.8938476562500011</v>
      </c>
      <c r="AM301" s="245">
        <f>AVERAGE(AK301,AO301)</f>
        <v>8.8958984375000014</v>
      </c>
      <c r="AN301" s="245">
        <f>AVERAGE(AM301,AO301)</f>
        <v>8.89794921875</v>
      </c>
      <c r="AO301" s="277">
        <v>8.9</v>
      </c>
      <c r="AP301" s="277">
        <v>8.91</v>
      </c>
    </row>
    <row r="302" spans="1:42" x14ac:dyDescent="0.2">
      <c r="A302" s="253">
        <v>42697</v>
      </c>
      <c r="B302" s="277">
        <v>9.08</v>
      </c>
      <c r="C302" s="277">
        <v>8.86</v>
      </c>
      <c r="D302" s="277">
        <f>AVERAGE(C302,E302)</f>
        <v>8.8099999999999987</v>
      </c>
      <c r="E302" s="277">
        <v>8.76</v>
      </c>
      <c r="F302" s="277">
        <f>AVERAGE(G302,E302)</f>
        <v>8.7749999999999986</v>
      </c>
      <c r="G302" s="277">
        <v>8.7899999999999991</v>
      </c>
      <c r="H302" s="277">
        <f>AVERAGE(I302,G302)</f>
        <v>8.84</v>
      </c>
      <c r="I302" s="277">
        <v>8.89</v>
      </c>
      <c r="J302" s="277">
        <f>AVERAGE(I302,K302)</f>
        <v>8.8550000000000004</v>
      </c>
      <c r="K302" s="277">
        <v>8.82</v>
      </c>
      <c r="L302" s="245">
        <f>AVERAGE(K302,M302)</f>
        <v>8.8224999999999998</v>
      </c>
      <c r="M302" s="245">
        <f>AVERAGE(K302,O302)</f>
        <v>8.8249999999999993</v>
      </c>
      <c r="N302" s="245">
        <f>AVERAGE(M302,O302)</f>
        <v>8.8275000000000006</v>
      </c>
      <c r="O302" s="277">
        <v>8.83</v>
      </c>
      <c r="P302" s="245">
        <f>2*O302-N302</f>
        <v>8.8324999999999996</v>
      </c>
      <c r="Q302" s="245">
        <f>AVERAGE(P302,R302)</f>
        <v>8.8337500000000002</v>
      </c>
      <c r="R302" s="245">
        <f>AVERAGE(O302,U302)</f>
        <v>8.8350000000000009</v>
      </c>
      <c r="S302" s="245">
        <f>2*R302-Q302</f>
        <v>8.8362500000000015</v>
      </c>
      <c r="T302" s="245">
        <f>AVERAGE(S302,U302)</f>
        <v>8.8381250000000016</v>
      </c>
      <c r="U302" s="277">
        <v>8.84</v>
      </c>
      <c r="V302" s="245">
        <f>2*U302-T302</f>
        <v>8.8418749999999982</v>
      </c>
      <c r="W302" s="245">
        <f>2*V302-U302</f>
        <v>8.8437499999999964</v>
      </c>
      <c r="X302" s="245">
        <f>2*W302-V302</f>
        <v>8.8456249999999947</v>
      </c>
      <c r="Y302" s="245">
        <f>AVERAGE(X302,Z302)</f>
        <v>8.8553124999999966</v>
      </c>
      <c r="Z302" s="245">
        <f>AVERAGE(U302,AE302)</f>
        <v>8.8650000000000002</v>
      </c>
      <c r="AA302" s="245">
        <f>2*Z302-Y302</f>
        <v>8.8746875000000038</v>
      </c>
      <c r="AB302" s="245">
        <f>AVERAGE(AA302,AC302)</f>
        <v>8.8785156250000021</v>
      </c>
      <c r="AC302" s="245">
        <f>AVERAGE(AA302,AE302)</f>
        <v>8.8823437500000022</v>
      </c>
      <c r="AD302" s="245">
        <f>AVERAGE(AC302,AE302)</f>
        <v>8.8861718750000023</v>
      </c>
      <c r="AE302" s="277">
        <v>8.89</v>
      </c>
      <c r="AF302" s="245">
        <f>2*AE302-AD302</f>
        <v>8.8938281249999989</v>
      </c>
      <c r="AG302" s="245">
        <f>AVERAGE(AF302,AH302)</f>
        <v>8.8966210937499994</v>
      </c>
      <c r="AH302" s="245">
        <f>AVERAGE(AF302,AJ302)</f>
        <v>8.8994140625</v>
      </c>
      <c r="AI302" s="245">
        <f>AVERAGE(AH302,AJ302)</f>
        <v>8.9022070312500006</v>
      </c>
      <c r="AJ302" s="245">
        <f>AVERAGE(AE302,AO302)</f>
        <v>8.9050000000000011</v>
      </c>
      <c r="AK302" s="245">
        <f>2*AJ302-AI302</f>
        <v>8.9077929687500017</v>
      </c>
      <c r="AL302" s="245">
        <f>AVERAGE(AK302,AM302)</f>
        <v>8.9108447265625017</v>
      </c>
      <c r="AM302" s="245">
        <f>AVERAGE(AK302,AO302)</f>
        <v>8.9138964843750017</v>
      </c>
      <c r="AN302" s="245">
        <f>AVERAGE(AM302,AO302)</f>
        <v>8.9169482421875017</v>
      </c>
      <c r="AO302" s="277">
        <v>8.92</v>
      </c>
      <c r="AP302" s="277">
        <v>8.92</v>
      </c>
    </row>
    <row r="303" spans="1:42" x14ac:dyDescent="0.2">
      <c r="A303" s="253">
        <v>42696</v>
      </c>
      <c r="B303" s="277">
        <v>9.08</v>
      </c>
      <c r="C303" s="277">
        <v>8.8699999999999992</v>
      </c>
      <c r="D303" s="277">
        <f>AVERAGE(C303,E303)</f>
        <v>8.7949999999999999</v>
      </c>
      <c r="E303" s="277">
        <v>8.7200000000000006</v>
      </c>
      <c r="F303" s="277">
        <f>AVERAGE(G303,E303)</f>
        <v>8.7100000000000009</v>
      </c>
      <c r="G303" s="277">
        <v>8.6999999999999993</v>
      </c>
      <c r="H303" s="277">
        <f>AVERAGE(I303,G303)</f>
        <v>8.76</v>
      </c>
      <c r="I303" s="277">
        <v>8.82</v>
      </c>
      <c r="J303" s="277">
        <f>AVERAGE(I303,K303)</f>
        <v>8.77</v>
      </c>
      <c r="K303" s="277">
        <v>8.7200000000000006</v>
      </c>
      <c r="L303" s="245">
        <f>AVERAGE(K303,M303)</f>
        <v>8.7250000000000014</v>
      </c>
      <c r="M303" s="245">
        <f>AVERAGE(K303,O303)</f>
        <v>8.73</v>
      </c>
      <c r="N303" s="245">
        <f>AVERAGE(M303,O303)</f>
        <v>8.7349999999999994</v>
      </c>
      <c r="O303" s="277">
        <v>8.74</v>
      </c>
      <c r="P303" s="245">
        <f>2*O303-N303</f>
        <v>8.745000000000001</v>
      </c>
      <c r="Q303" s="245">
        <f>AVERAGE(P303,R303)</f>
        <v>8.7475000000000005</v>
      </c>
      <c r="R303" s="245">
        <f>AVERAGE(O303,U303)</f>
        <v>8.75</v>
      </c>
      <c r="S303" s="245">
        <f>2*R303-Q303</f>
        <v>8.7524999999999995</v>
      </c>
      <c r="T303" s="245">
        <f>AVERAGE(S303,U303)</f>
        <v>8.7562499999999996</v>
      </c>
      <c r="U303" s="277">
        <v>8.76</v>
      </c>
      <c r="V303" s="245">
        <f>2*U303-T303</f>
        <v>8.7637499999999999</v>
      </c>
      <c r="W303" s="245">
        <f>2*V303-U303</f>
        <v>8.7675000000000001</v>
      </c>
      <c r="X303" s="245">
        <f>2*W303-V303</f>
        <v>8.7712500000000002</v>
      </c>
      <c r="Y303" s="245">
        <f>AVERAGE(X303,Z303)</f>
        <v>8.7806250000000006</v>
      </c>
      <c r="Z303" s="245">
        <f>AVERAGE(U303,AE303)</f>
        <v>8.7899999999999991</v>
      </c>
      <c r="AA303" s="245">
        <f>2*Z303-Y303</f>
        <v>8.7993749999999977</v>
      </c>
      <c r="AB303" s="245">
        <f>AVERAGE(AA303,AC303)</f>
        <v>8.8045312499999984</v>
      </c>
      <c r="AC303" s="245">
        <f>AVERAGE(AA303,AE303)</f>
        <v>8.809687499999999</v>
      </c>
      <c r="AD303" s="245">
        <f>AVERAGE(AC303,AE303)</f>
        <v>8.8148437499999996</v>
      </c>
      <c r="AE303" s="277">
        <v>8.82</v>
      </c>
      <c r="AF303" s="245">
        <f>2*AE303-AD303</f>
        <v>8.8251562500000009</v>
      </c>
      <c r="AG303" s="245">
        <f>AVERAGE(AF303,AH303)</f>
        <v>8.828867187500002</v>
      </c>
      <c r="AH303" s="245">
        <f>AVERAGE(AF303,AJ303)</f>
        <v>8.8325781250000013</v>
      </c>
      <c r="AI303" s="245">
        <f>AVERAGE(AH303,AJ303)</f>
        <v>8.8362890625000006</v>
      </c>
      <c r="AJ303" s="245">
        <f>AVERAGE(AE303,AO303)</f>
        <v>8.84</v>
      </c>
      <c r="AK303" s="245">
        <f>2*AJ303-AI303</f>
        <v>8.8437109374999991</v>
      </c>
      <c r="AL303" s="245">
        <f>AVERAGE(AK303,AM303)</f>
        <v>8.8477832031249992</v>
      </c>
      <c r="AM303" s="245">
        <f>AVERAGE(AK303,AO303)</f>
        <v>8.8518554687499993</v>
      </c>
      <c r="AN303" s="245">
        <f>AVERAGE(AM303,AO303)</f>
        <v>8.8559277343749994</v>
      </c>
      <c r="AO303" s="277">
        <v>8.86</v>
      </c>
      <c r="AP303" s="277">
        <v>8.8699999999999992</v>
      </c>
    </row>
    <row r="304" spans="1:42" x14ac:dyDescent="0.2">
      <c r="A304" s="253">
        <v>42695</v>
      </c>
      <c r="B304" s="277">
        <v>9.07</v>
      </c>
      <c r="C304" s="277">
        <v>8.82</v>
      </c>
      <c r="D304" s="277">
        <f>AVERAGE(C304,E304)</f>
        <v>8.7650000000000006</v>
      </c>
      <c r="E304" s="277">
        <v>8.7100000000000009</v>
      </c>
      <c r="F304" s="277">
        <f>AVERAGE(G304,E304)</f>
        <v>8.7149999999999999</v>
      </c>
      <c r="G304" s="277">
        <v>8.7200000000000006</v>
      </c>
      <c r="H304" s="277">
        <f>AVERAGE(I304,G304)</f>
        <v>8.754999999999999</v>
      </c>
      <c r="I304" s="277">
        <v>8.7899999999999991</v>
      </c>
      <c r="J304" s="277">
        <f>AVERAGE(I304,K304)</f>
        <v>8.7650000000000006</v>
      </c>
      <c r="K304" s="277">
        <v>8.74</v>
      </c>
      <c r="L304" s="245">
        <f>AVERAGE(K304,M304)</f>
        <v>8.74</v>
      </c>
      <c r="M304" s="245">
        <f>AVERAGE(K304,O304)</f>
        <v>8.74</v>
      </c>
      <c r="N304" s="245">
        <f>AVERAGE(M304,O304)</f>
        <v>8.74</v>
      </c>
      <c r="O304" s="277">
        <v>8.74</v>
      </c>
      <c r="P304" s="245">
        <f>2*O304-N304</f>
        <v>8.74</v>
      </c>
      <c r="Q304" s="245">
        <f>AVERAGE(P304,R304)</f>
        <v>8.7424999999999997</v>
      </c>
      <c r="R304" s="245">
        <f>AVERAGE(O304,U304)</f>
        <v>8.745000000000001</v>
      </c>
      <c r="S304" s="245">
        <f>2*R304-Q304</f>
        <v>8.7475000000000023</v>
      </c>
      <c r="T304" s="245">
        <f>AVERAGE(S304,U304)</f>
        <v>8.7487500000000011</v>
      </c>
      <c r="U304" s="277">
        <v>8.75</v>
      </c>
      <c r="V304" s="245">
        <f>2*U304-T304</f>
        <v>8.7512499999999989</v>
      </c>
      <c r="W304" s="245">
        <f>2*V304-U304</f>
        <v>8.7524999999999977</v>
      </c>
      <c r="X304" s="245">
        <f>2*W304-V304</f>
        <v>8.7537499999999966</v>
      </c>
      <c r="Y304" s="245">
        <f>AVERAGE(X304,Z304)</f>
        <v>8.7618749999999981</v>
      </c>
      <c r="Z304" s="245">
        <f>AVERAGE(U304,AE304)</f>
        <v>8.77</v>
      </c>
      <c r="AA304" s="245">
        <f>2*Z304-Y304</f>
        <v>8.7781250000000011</v>
      </c>
      <c r="AB304" s="245">
        <f>AVERAGE(AA304,AC304)</f>
        <v>8.7810937500000001</v>
      </c>
      <c r="AC304" s="245">
        <f>AVERAGE(AA304,AE304)</f>
        <v>8.784062500000001</v>
      </c>
      <c r="AD304" s="245">
        <f>AVERAGE(AC304,AE304)</f>
        <v>8.7870312500000001</v>
      </c>
      <c r="AE304" s="277">
        <v>8.7899999999999991</v>
      </c>
      <c r="AF304" s="245">
        <f>2*AE304-AD304</f>
        <v>8.7929687499999982</v>
      </c>
      <c r="AG304" s="245">
        <f>AVERAGE(AF304,AH304)</f>
        <v>8.7959765624999982</v>
      </c>
      <c r="AH304" s="245">
        <f>AVERAGE(AF304,AJ304)</f>
        <v>8.7989843749999999</v>
      </c>
      <c r="AI304" s="245">
        <f>AVERAGE(AH304,AJ304)</f>
        <v>8.8019921874999998</v>
      </c>
      <c r="AJ304" s="245">
        <f>AVERAGE(AE304,AO304)</f>
        <v>8.8049999999999997</v>
      </c>
      <c r="AK304" s="245">
        <f>2*AJ304-AI304</f>
        <v>8.8080078124999996</v>
      </c>
      <c r="AL304" s="245">
        <f>AVERAGE(AK304,AM304)</f>
        <v>8.8110058593750011</v>
      </c>
      <c r="AM304" s="245">
        <f>AVERAGE(AK304,AO304)</f>
        <v>8.8140039062500009</v>
      </c>
      <c r="AN304" s="245">
        <f>AVERAGE(AM304,AO304)</f>
        <v>8.8170019531250006</v>
      </c>
      <c r="AO304" s="277">
        <v>8.82</v>
      </c>
      <c r="AP304" s="277">
        <v>8.81</v>
      </c>
    </row>
    <row r="305" spans="1:42" x14ac:dyDescent="0.2">
      <c r="A305" s="253">
        <v>42692</v>
      </c>
      <c r="B305" s="277">
        <v>9.06</v>
      </c>
      <c r="C305" s="277">
        <v>8.8699999999999992</v>
      </c>
      <c r="D305" s="277">
        <f>AVERAGE(C305,E305)</f>
        <v>8.8149999999999995</v>
      </c>
      <c r="E305" s="277">
        <v>8.76</v>
      </c>
      <c r="F305" s="277">
        <f>AVERAGE(G305,E305)</f>
        <v>8.7650000000000006</v>
      </c>
      <c r="G305" s="277">
        <v>8.77</v>
      </c>
      <c r="H305" s="277">
        <f>AVERAGE(I305,G305)</f>
        <v>8.8000000000000007</v>
      </c>
      <c r="I305" s="277">
        <v>8.83</v>
      </c>
      <c r="J305" s="277">
        <f>AVERAGE(I305,K305)</f>
        <v>8.8049999999999997</v>
      </c>
      <c r="K305" s="277">
        <v>8.7799999999999994</v>
      </c>
      <c r="L305" s="245">
        <f>AVERAGE(K305,M305)</f>
        <v>8.7749999999999986</v>
      </c>
      <c r="M305" s="245">
        <f>AVERAGE(K305,O305)</f>
        <v>8.77</v>
      </c>
      <c r="N305" s="245">
        <f>AVERAGE(M305,O305)</f>
        <v>8.7650000000000006</v>
      </c>
      <c r="O305" s="277">
        <v>8.76</v>
      </c>
      <c r="P305" s="245">
        <f>2*O305-N305</f>
        <v>8.754999999999999</v>
      </c>
      <c r="Q305" s="245">
        <f>AVERAGE(P305,R305)</f>
        <v>8.76</v>
      </c>
      <c r="R305" s="245">
        <f>AVERAGE(O305,U305)</f>
        <v>8.7650000000000006</v>
      </c>
      <c r="S305" s="245">
        <f>2*R305-Q305</f>
        <v>8.7700000000000014</v>
      </c>
      <c r="T305" s="245">
        <f>AVERAGE(S305,U305)</f>
        <v>8.77</v>
      </c>
      <c r="U305" s="277">
        <v>8.77</v>
      </c>
      <c r="V305" s="245">
        <f>2*U305-T305</f>
        <v>8.77</v>
      </c>
      <c r="W305" s="245">
        <f>2*V305-U305</f>
        <v>8.77</v>
      </c>
      <c r="X305" s="245">
        <f>2*W305-V305</f>
        <v>8.77</v>
      </c>
      <c r="Y305" s="245">
        <f>AVERAGE(X305,Z305)</f>
        <v>8.7850000000000001</v>
      </c>
      <c r="Z305" s="245">
        <f>AVERAGE(U305,AE305)</f>
        <v>8.8000000000000007</v>
      </c>
      <c r="AA305" s="245">
        <f>2*Z305-Y305</f>
        <v>8.8150000000000013</v>
      </c>
      <c r="AB305" s="245">
        <f>AVERAGE(AA305,AC305)</f>
        <v>8.8187500000000014</v>
      </c>
      <c r="AC305" s="245">
        <f>AVERAGE(AA305,AE305)</f>
        <v>8.8225000000000016</v>
      </c>
      <c r="AD305" s="245">
        <f>AVERAGE(AC305,AE305)</f>
        <v>8.8262500000000017</v>
      </c>
      <c r="AE305" s="277">
        <v>8.83</v>
      </c>
      <c r="AF305" s="245">
        <f>2*AE305-AD305</f>
        <v>8.8337499999999984</v>
      </c>
      <c r="AG305" s="245">
        <f>AVERAGE(AF305,AH305)</f>
        <v>8.8378124999999983</v>
      </c>
      <c r="AH305" s="245">
        <f>AVERAGE(AF305,AJ305)</f>
        <v>8.8418749999999982</v>
      </c>
      <c r="AI305" s="245">
        <f>AVERAGE(AH305,AJ305)</f>
        <v>8.845937499999998</v>
      </c>
      <c r="AJ305" s="245">
        <f>AVERAGE(AE305,AO305)</f>
        <v>8.85</v>
      </c>
      <c r="AK305" s="245">
        <f>2*AJ305-AI305</f>
        <v>8.8540625000000013</v>
      </c>
      <c r="AL305" s="245">
        <f>AVERAGE(AK305,AM305)</f>
        <v>8.8580468750000012</v>
      </c>
      <c r="AM305" s="245">
        <f>AVERAGE(AK305,AO305)</f>
        <v>8.8620312500000011</v>
      </c>
      <c r="AN305" s="245">
        <f>AVERAGE(AM305,AO305)</f>
        <v>8.8660156249999993</v>
      </c>
      <c r="AO305" s="277">
        <v>8.8699999999999992</v>
      </c>
      <c r="AP305" s="277">
        <v>8.8800000000000008</v>
      </c>
    </row>
    <row r="306" spans="1:42" x14ac:dyDescent="0.2">
      <c r="A306" s="253">
        <v>42691</v>
      </c>
      <c r="B306" s="277">
        <v>9.01</v>
      </c>
      <c r="C306" s="277">
        <v>8.8000000000000007</v>
      </c>
      <c r="D306" s="277">
        <f>AVERAGE(C306,E306)</f>
        <v>8.7750000000000004</v>
      </c>
      <c r="E306" s="277">
        <v>8.75</v>
      </c>
      <c r="F306" s="277">
        <f>AVERAGE(G306,E306)</f>
        <v>8.7650000000000006</v>
      </c>
      <c r="G306" s="277">
        <v>8.7799999999999994</v>
      </c>
      <c r="H306" s="277">
        <f>AVERAGE(I306,G306)</f>
        <v>8.8049999999999997</v>
      </c>
      <c r="I306" s="277">
        <v>8.83</v>
      </c>
      <c r="J306" s="277">
        <f>AVERAGE(I306,K306)</f>
        <v>8.8099999999999987</v>
      </c>
      <c r="K306" s="277">
        <v>8.7899999999999991</v>
      </c>
      <c r="L306" s="245">
        <f>AVERAGE(K306,M306)</f>
        <v>8.7899999999999991</v>
      </c>
      <c r="M306" s="245">
        <f>AVERAGE(K306,O306)</f>
        <v>8.7899999999999991</v>
      </c>
      <c r="N306" s="245">
        <f>AVERAGE(M306,O306)</f>
        <v>8.7899999999999991</v>
      </c>
      <c r="O306" s="277">
        <v>8.7899999999999991</v>
      </c>
      <c r="P306" s="245">
        <f>2*O306-N306</f>
        <v>8.7899999999999991</v>
      </c>
      <c r="Q306" s="245">
        <f>AVERAGE(P306,R306)</f>
        <v>8.7874999999999996</v>
      </c>
      <c r="R306" s="245">
        <f>AVERAGE(O306,U306)</f>
        <v>8.7850000000000001</v>
      </c>
      <c r="S306" s="245">
        <f>2*R306-Q306</f>
        <v>8.7825000000000006</v>
      </c>
      <c r="T306" s="245">
        <f>AVERAGE(S306,U306)</f>
        <v>8.78125</v>
      </c>
      <c r="U306" s="277">
        <v>8.7799999999999994</v>
      </c>
      <c r="V306" s="245">
        <f>2*U306-T306</f>
        <v>8.7787499999999987</v>
      </c>
      <c r="W306" s="245">
        <f>2*V306-U306</f>
        <v>8.7774999999999981</v>
      </c>
      <c r="X306" s="245">
        <f>2*W306-V306</f>
        <v>8.7762499999999974</v>
      </c>
      <c r="Y306" s="245">
        <f>AVERAGE(X306,Z306)</f>
        <v>8.7906249999999986</v>
      </c>
      <c r="Z306" s="245">
        <f>AVERAGE(U306,AE306)</f>
        <v>8.8049999999999997</v>
      </c>
      <c r="AA306" s="245">
        <f>2*Z306-Y306</f>
        <v>8.8193750000000009</v>
      </c>
      <c r="AB306" s="245">
        <f>AVERAGE(AA306,AC306)</f>
        <v>8.8220312500000002</v>
      </c>
      <c r="AC306" s="245">
        <f>AVERAGE(AA306,AE306)</f>
        <v>8.8246874999999996</v>
      </c>
      <c r="AD306" s="245">
        <f>AVERAGE(AC306,AE306)</f>
        <v>8.8273437500000007</v>
      </c>
      <c r="AE306" s="277">
        <v>8.83</v>
      </c>
      <c r="AF306" s="245">
        <f>2*AE306-AD306</f>
        <v>8.8326562499999994</v>
      </c>
      <c r="AG306" s="245">
        <f>AVERAGE(AF306,AH306)</f>
        <v>8.8357421874999993</v>
      </c>
      <c r="AH306" s="245">
        <f>AVERAGE(AF306,AJ306)</f>
        <v>8.8388281249999991</v>
      </c>
      <c r="AI306" s="245">
        <f>AVERAGE(AH306,AJ306)</f>
        <v>8.841914062499999</v>
      </c>
      <c r="AJ306" s="245">
        <f>AVERAGE(AE306,AO306)</f>
        <v>8.8449999999999989</v>
      </c>
      <c r="AK306" s="245">
        <f>2*AJ306-AI306</f>
        <v>8.8480859374999987</v>
      </c>
      <c r="AL306" s="245">
        <f>AVERAGE(AK306,AM306)</f>
        <v>8.851064453124998</v>
      </c>
      <c r="AM306" s="245">
        <f>AVERAGE(AK306,AO306)</f>
        <v>8.8540429687499991</v>
      </c>
      <c r="AN306" s="245">
        <f>AVERAGE(AM306,AO306)</f>
        <v>8.8570214843750001</v>
      </c>
      <c r="AO306" s="277">
        <v>8.86</v>
      </c>
      <c r="AP306" s="277">
        <v>8.8699999999999992</v>
      </c>
    </row>
    <row r="307" spans="1:42" x14ac:dyDescent="0.2">
      <c r="A307" s="253">
        <v>42690</v>
      </c>
      <c r="B307" s="277">
        <v>9.14</v>
      </c>
      <c r="C307" s="277">
        <v>8.89</v>
      </c>
      <c r="D307" s="277">
        <f>AVERAGE(C307,E307)</f>
        <v>8.84</v>
      </c>
      <c r="E307" s="277">
        <v>8.7899999999999991</v>
      </c>
      <c r="F307" s="277">
        <f>AVERAGE(G307,E307)</f>
        <v>8.8099999999999987</v>
      </c>
      <c r="G307" s="277">
        <v>8.83</v>
      </c>
      <c r="H307" s="277">
        <f>AVERAGE(I307,G307)</f>
        <v>8.870000000000001</v>
      </c>
      <c r="I307" s="277">
        <v>8.91</v>
      </c>
      <c r="J307" s="277">
        <f>AVERAGE(I307,K307)</f>
        <v>8.89</v>
      </c>
      <c r="K307" s="277">
        <v>8.8699999999999992</v>
      </c>
      <c r="L307" s="245">
        <f>AVERAGE(K307,M307)</f>
        <v>8.8674999999999997</v>
      </c>
      <c r="M307" s="245">
        <f>AVERAGE(K307,O307)</f>
        <v>8.8649999999999984</v>
      </c>
      <c r="N307" s="245">
        <f>AVERAGE(M307,O307)</f>
        <v>8.8624999999999989</v>
      </c>
      <c r="O307" s="277">
        <v>8.86</v>
      </c>
      <c r="P307" s="245">
        <f>2*O307-N307</f>
        <v>8.8574999999999999</v>
      </c>
      <c r="Q307" s="245">
        <f>AVERAGE(P307,R307)</f>
        <v>8.8587500000000006</v>
      </c>
      <c r="R307" s="245">
        <f>AVERAGE(O307,U307)</f>
        <v>8.86</v>
      </c>
      <c r="S307" s="245">
        <f>2*R307-Q307</f>
        <v>8.8612499999999983</v>
      </c>
      <c r="T307" s="245">
        <f>AVERAGE(S307,U307)</f>
        <v>8.8606249999999989</v>
      </c>
      <c r="U307" s="277">
        <v>8.86</v>
      </c>
      <c r="V307" s="245">
        <f>2*U307-T307</f>
        <v>8.859375</v>
      </c>
      <c r="W307" s="245">
        <f>2*V307-U307</f>
        <v>8.8587500000000006</v>
      </c>
      <c r="X307" s="245">
        <f>2*W307-V307</f>
        <v>8.8581250000000011</v>
      </c>
      <c r="Y307" s="245">
        <f>AVERAGE(X307,Z307)</f>
        <v>8.8715624999999996</v>
      </c>
      <c r="Z307" s="245">
        <f>AVERAGE(U307,AE307)</f>
        <v>8.8849999999999998</v>
      </c>
      <c r="AA307" s="245">
        <f>2*Z307-Y307</f>
        <v>8.8984375</v>
      </c>
      <c r="AB307" s="245">
        <f>AVERAGE(AA307,AC307)</f>
        <v>8.9013281249999991</v>
      </c>
      <c r="AC307" s="245">
        <f>AVERAGE(AA307,AE307)</f>
        <v>8.9042187500000001</v>
      </c>
      <c r="AD307" s="245">
        <f>AVERAGE(AC307,AE307)</f>
        <v>8.907109375000001</v>
      </c>
      <c r="AE307" s="277">
        <v>8.91</v>
      </c>
      <c r="AF307" s="245">
        <f>2*AE307-AD307</f>
        <v>8.9128906249999993</v>
      </c>
      <c r="AG307" s="245">
        <f>AVERAGE(AF307,AH307)</f>
        <v>8.9159179687499996</v>
      </c>
      <c r="AH307" s="245">
        <f>AVERAGE(AF307,AJ307)</f>
        <v>8.9189453125</v>
      </c>
      <c r="AI307" s="245">
        <f>AVERAGE(AH307,AJ307)</f>
        <v>8.9219726562500004</v>
      </c>
      <c r="AJ307" s="245">
        <f>AVERAGE(AE307,AO307)</f>
        <v>8.9250000000000007</v>
      </c>
      <c r="AK307" s="245">
        <f>2*AJ307-AI307</f>
        <v>8.9280273437500011</v>
      </c>
      <c r="AL307" s="245">
        <f>AVERAGE(AK307,AM307)</f>
        <v>8.9310205078125016</v>
      </c>
      <c r="AM307" s="245">
        <f>AVERAGE(AK307,AO307)</f>
        <v>8.9340136718750003</v>
      </c>
      <c r="AN307" s="245">
        <f>AVERAGE(AM307,AO307)</f>
        <v>8.937006835937499</v>
      </c>
      <c r="AO307" s="277">
        <v>8.94</v>
      </c>
      <c r="AP307" s="277">
        <v>8.9499999999999993</v>
      </c>
    </row>
    <row r="308" spans="1:42" x14ac:dyDescent="0.2">
      <c r="A308" s="253">
        <v>42689</v>
      </c>
      <c r="B308" s="277">
        <v>9.1300000000000008</v>
      </c>
      <c r="C308" s="277">
        <v>8.8699999999999992</v>
      </c>
      <c r="D308" s="277">
        <f>AVERAGE(C308,E308)</f>
        <v>8.82</v>
      </c>
      <c r="E308" s="277">
        <v>8.77</v>
      </c>
      <c r="F308" s="277">
        <f>AVERAGE(G308,E308)</f>
        <v>8.7799999999999994</v>
      </c>
      <c r="G308" s="277">
        <v>8.7899999999999991</v>
      </c>
      <c r="H308" s="277">
        <f>AVERAGE(I308,G308)</f>
        <v>8.8000000000000007</v>
      </c>
      <c r="I308" s="277">
        <v>8.81</v>
      </c>
      <c r="J308" s="277">
        <f>AVERAGE(I308,K308)</f>
        <v>8.8150000000000013</v>
      </c>
      <c r="K308" s="277">
        <v>8.82</v>
      </c>
      <c r="L308" s="245">
        <f>AVERAGE(K308,M308)</f>
        <v>8.8175000000000008</v>
      </c>
      <c r="M308" s="245">
        <f>AVERAGE(K308,O308)</f>
        <v>8.8150000000000013</v>
      </c>
      <c r="N308" s="245">
        <f>AVERAGE(M308,O308)</f>
        <v>8.8125</v>
      </c>
      <c r="O308" s="277">
        <v>8.81</v>
      </c>
      <c r="P308" s="245">
        <f>2*O308-N308</f>
        <v>8.807500000000001</v>
      </c>
      <c r="Q308" s="245">
        <f>AVERAGE(P308,R308)</f>
        <v>8.8062500000000004</v>
      </c>
      <c r="R308" s="245">
        <f>AVERAGE(O308,U308)</f>
        <v>8.8049999999999997</v>
      </c>
      <c r="S308" s="245">
        <f>2*R308-Q308</f>
        <v>8.8037499999999991</v>
      </c>
      <c r="T308" s="245">
        <f>AVERAGE(S308,U308)</f>
        <v>8.801874999999999</v>
      </c>
      <c r="U308" s="277">
        <v>8.8000000000000007</v>
      </c>
      <c r="V308" s="245">
        <f>2*U308-T308</f>
        <v>8.7981250000000024</v>
      </c>
      <c r="W308" s="245">
        <f>2*V308-U308</f>
        <v>8.7962500000000041</v>
      </c>
      <c r="X308" s="245">
        <f>2*W308-V308</f>
        <v>8.7943750000000058</v>
      </c>
      <c r="Y308" s="245">
        <f>AVERAGE(X308,Z308)</f>
        <v>8.7996875000000028</v>
      </c>
      <c r="Z308" s="245">
        <f>AVERAGE(U308,AE308)</f>
        <v>8.8049999999999997</v>
      </c>
      <c r="AA308" s="245">
        <f>2*Z308-Y308</f>
        <v>8.8103124999999967</v>
      </c>
      <c r="AB308" s="245">
        <f>AVERAGE(AA308,AC308)</f>
        <v>8.8102343749999967</v>
      </c>
      <c r="AC308" s="245">
        <f>AVERAGE(AA308,AE308)</f>
        <v>8.8101562499999986</v>
      </c>
      <c r="AD308" s="245">
        <f>AVERAGE(AC308,AE308)</f>
        <v>8.8100781250000004</v>
      </c>
      <c r="AE308" s="277">
        <v>8.81</v>
      </c>
      <c r="AF308" s="245">
        <f>2*AE308-AD308</f>
        <v>8.8099218750000006</v>
      </c>
      <c r="AG308" s="245">
        <f>AVERAGE(AF308,AH308)</f>
        <v>8.8124414062500005</v>
      </c>
      <c r="AH308" s="245">
        <f>AVERAGE(AF308,AJ308)</f>
        <v>8.8149609375000004</v>
      </c>
      <c r="AI308" s="245">
        <f>AVERAGE(AH308,AJ308)</f>
        <v>8.8174804687500004</v>
      </c>
      <c r="AJ308" s="245">
        <f>AVERAGE(AE308,AO308)</f>
        <v>8.82</v>
      </c>
      <c r="AK308" s="245">
        <f>2*AJ308-AI308</f>
        <v>8.8225195312500002</v>
      </c>
      <c r="AL308" s="245">
        <f>AVERAGE(AK308,AM308)</f>
        <v>8.8243896484374993</v>
      </c>
      <c r="AM308" s="245">
        <f>AVERAGE(AK308,AO308)</f>
        <v>8.8262597656250001</v>
      </c>
      <c r="AN308" s="245">
        <f>AVERAGE(AM308,AO308)</f>
        <v>8.828129882812501</v>
      </c>
      <c r="AO308" s="277">
        <v>8.83</v>
      </c>
      <c r="AP308" s="277">
        <v>8.84</v>
      </c>
    </row>
    <row r="309" spans="1:42" x14ac:dyDescent="0.2">
      <c r="A309" s="253">
        <v>42688</v>
      </c>
      <c r="B309" s="277">
        <v>9.17</v>
      </c>
      <c r="C309" s="277">
        <v>8.98</v>
      </c>
      <c r="D309" s="277">
        <f>AVERAGE(C309,E309)</f>
        <v>8.9</v>
      </c>
      <c r="E309" s="277">
        <v>8.82</v>
      </c>
      <c r="F309" s="277">
        <f>AVERAGE(G309,E309)</f>
        <v>8.83</v>
      </c>
      <c r="G309" s="277">
        <v>8.84</v>
      </c>
      <c r="H309" s="277">
        <f>AVERAGE(I309,G309)</f>
        <v>8.8949999999999996</v>
      </c>
      <c r="I309" s="277">
        <v>8.9499999999999993</v>
      </c>
      <c r="J309" s="277">
        <f>AVERAGE(I309,K309)</f>
        <v>8.92</v>
      </c>
      <c r="K309" s="277">
        <v>8.89</v>
      </c>
      <c r="L309" s="245">
        <f>AVERAGE(K309,M309)</f>
        <v>8.8975000000000009</v>
      </c>
      <c r="M309" s="245">
        <f>AVERAGE(K309,O309)</f>
        <v>8.9050000000000011</v>
      </c>
      <c r="N309" s="245">
        <f>AVERAGE(M309,O309)</f>
        <v>8.9125000000000014</v>
      </c>
      <c r="O309" s="277">
        <v>8.92</v>
      </c>
      <c r="P309" s="245">
        <f>2*O309-N309</f>
        <v>8.9274999999999984</v>
      </c>
      <c r="Q309" s="245">
        <f>AVERAGE(P309,R309)</f>
        <v>8.9262499999999996</v>
      </c>
      <c r="R309" s="245">
        <f>AVERAGE(O309,U309)</f>
        <v>8.9250000000000007</v>
      </c>
      <c r="S309" s="245">
        <f>2*R309-Q309</f>
        <v>8.9237500000000018</v>
      </c>
      <c r="T309" s="245">
        <f>AVERAGE(S309,U309)</f>
        <v>8.9268750000000008</v>
      </c>
      <c r="U309" s="277">
        <v>8.93</v>
      </c>
      <c r="V309" s="245">
        <f>2*U309-T309</f>
        <v>8.9331249999999986</v>
      </c>
      <c r="W309" s="245">
        <f>2*V309-U309</f>
        <v>8.9362499999999976</v>
      </c>
      <c r="X309" s="245">
        <f>2*W309-V309</f>
        <v>8.9393749999999965</v>
      </c>
      <c r="Y309" s="245">
        <f>AVERAGE(X309,Z309)</f>
        <v>8.939687499999998</v>
      </c>
      <c r="Z309" s="245">
        <f>AVERAGE(U309,AE309)</f>
        <v>8.94</v>
      </c>
      <c r="AA309" s="245">
        <f>2*Z309-Y309</f>
        <v>8.940312500000001</v>
      </c>
      <c r="AB309" s="245">
        <f>AVERAGE(AA309,AC309)</f>
        <v>8.9427343750000006</v>
      </c>
      <c r="AC309" s="245">
        <f>AVERAGE(AA309,AE309)</f>
        <v>8.9451562500000001</v>
      </c>
      <c r="AD309" s="245">
        <f>AVERAGE(AC309,AE309)</f>
        <v>8.9475781249999997</v>
      </c>
      <c r="AE309" s="277">
        <v>8.9499999999999993</v>
      </c>
      <c r="AF309" s="245">
        <f>2*AE309-AD309</f>
        <v>8.9524218749999989</v>
      </c>
      <c r="AG309" s="245">
        <f>AVERAGE(AF309,AH309)</f>
        <v>8.9543164062499994</v>
      </c>
      <c r="AH309" s="245">
        <f>AVERAGE(AF309,AJ309)</f>
        <v>8.9562109374999999</v>
      </c>
      <c r="AI309" s="245">
        <f>AVERAGE(AH309,AJ309)</f>
        <v>8.9581054687500004</v>
      </c>
      <c r="AJ309" s="245">
        <f>AVERAGE(AE309,AO309)</f>
        <v>8.9600000000000009</v>
      </c>
      <c r="AK309" s="245">
        <f>2*AJ309-AI309</f>
        <v>8.9618945312500014</v>
      </c>
      <c r="AL309" s="245">
        <f>AVERAGE(AK309,AM309)</f>
        <v>8.9639208984375003</v>
      </c>
      <c r="AM309" s="245">
        <f>AVERAGE(AK309,AO309)</f>
        <v>8.965947265625001</v>
      </c>
      <c r="AN309" s="245">
        <f>AVERAGE(AM309,AO309)</f>
        <v>8.9679736328125017</v>
      </c>
      <c r="AO309" s="277">
        <v>8.9700000000000006</v>
      </c>
      <c r="AP309" s="277">
        <v>8.98</v>
      </c>
    </row>
    <row r="310" spans="1:42" x14ac:dyDescent="0.2">
      <c r="A310" s="253">
        <v>42685</v>
      </c>
      <c r="B310" s="277">
        <v>9.36</v>
      </c>
      <c r="C310" s="277">
        <v>9.01</v>
      </c>
      <c r="D310" s="277">
        <f>AVERAGE(C310,E310)</f>
        <v>8.9149999999999991</v>
      </c>
      <c r="E310" s="277">
        <v>8.82</v>
      </c>
      <c r="F310" s="277">
        <f>AVERAGE(G310,E310)</f>
        <v>8.8249999999999993</v>
      </c>
      <c r="G310" s="277">
        <v>8.83</v>
      </c>
      <c r="H310" s="277">
        <f>AVERAGE(I310,G310)</f>
        <v>8.9149999999999991</v>
      </c>
      <c r="I310" s="277">
        <v>9</v>
      </c>
      <c r="J310" s="277">
        <f>AVERAGE(I310,K310)</f>
        <v>8.9450000000000003</v>
      </c>
      <c r="K310" s="277">
        <v>8.89</v>
      </c>
      <c r="L310" s="245">
        <f>AVERAGE(K310,M310)</f>
        <v>8.9</v>
      </c>
      <c r="M310" s="245">
        <f>AVERAGE(K310,O310)</f>
        <v>8.91</v>
      </c>
      <c r="N310" s="245">
        <f>AVERAGE(M310,O310)</f>
        <v>8.92</v>
      </c>
      <c r="O310" s="277">
        <v>8.93</v>
      </c>
      <c r="P310" s="245">
        <f>2*O310-N310</f>
        <v>8.94</v>
      </c>
      <c r="Q310" s="245">
        <f>AVERAGE(P310,R310)</f>
        <v>8.942499999999999</v>
      </c>
      <c r="R310" s="245">
        <f>AVERAGE(O310,U310)</f>
        <v>8.9450000000000003</v>
      </c>
      <c r="S310" s="245">
        <f>2*R310-Q310</f>
        <v>8.9475000000000016</v>
      </c>
      <c r="T310" s="245">
        <f>AVERAGE(S310,U310)</f>
        <v>8.9537500000000012</v>
      </c>
      <c r="U310" s="277">
        <v>8.9600000000000009</v>
      </c>
      <c r="V310" s="245">
        <f>2*U310-T310</f>
        <v>8.9662500000000005</v>
      </c>
      <c r="W310" s="245">
        <f>2*V310-U310</f>
        <v>8.9725000000000001</v>
      </c>
      <c r="X310" s="245">
        <f>2*W310-V310</f>
        <v>8.9787499999999998</v>
      </c>
      <c r="Y310" s="245">
        <f>AVERAGE(X310,Z310)</f>
        <v>8.979375000000001</v>
      </c>
      <c r="Z310" s="245">
        <f>AVERAGE(U310,AE310)</f>
        <v>8.98</v>
      </c>
      <c r="AA310" s="245">
        <f>2*Z310-Y310</f>
        <v>8.9806249999999999</v>
      </c>
      <c r="AB310" s="245">
        <f>AVERAGE(AA310,AC310)</f>
        <v>8.985468749999999</v>
      </c>
      <c r="AC310" s="245">
        <f>AVERAGE(AA310,AE310)</f>
        <v>8.9903124999999999</v>
      </c>
      <c r="AD310" s="245">
        <f>AVERAGE(AC310,AE310)</f>
        <v>8.9951562500000009</v>
      </c>
      <c r="AE310" s="277">
        <v>9</v>
      </c>
      <c r="AF310" s="245">
        <f>2*AE310-AD310</f>
        <v>9.0048437499999991</v>
      </c>
      <c r="AG310" s="245">
        <f>AVERAGE(AF310,AH310)</f>
        <v>9.0073828124999995</v>
      </c>
      <c r="AH310" s="245">
        <f>AVERAGE(AF310,AJ310)</f>
        <v>9.0099218749999999</v>
      </c>
      <c r="AI310" s="245">
        <f>AVERAGE(AH310,AJ310)</f>
        <v>9.0124609375000002</v>
      </c>
      <c r="AJ310" s="245">
        <f>AVERAGE(AE310,AO310)</f>
        <v>9.0150000000000006</v>
      </c>
      <c r="AK310" s="245">
        <f>2*AJ310-AI310</f>
        <v>9.0175390625000009</v>
      </c>
      <c r="AL310" s="245">
        <f>AVERAGE(AK310,AM310)</f>
        <v>9.0206542968750014</v>
      </c>
      <c r="AM310" s="245">
        <f>AVERAGE(AK310,AO310)</f>
        <v>9.0237695312500001</v>
      </c>
      <c r="AN310" s="245">
        <f>AVERAGE(AM310,AO310)</f>
        <v>9.0268847656249989</v>
      </c>
      <c r="AO310" s="277">
        <v>9.0299999999999994</v>
      </c>
      <c r="AP310" s="277">
        <v>9.0299999999999994</v>
      </c>
    </row>
    <row r="311" spans="1:42" x14ac:dyDescent="0.2">
      <c r="A311" s="253">
        <v>42684</v>
      </c>
      <c r="B311" s="277">
        <v>9.34</v>
      </c>
      <c r="C311" s="277">
        <v>8.9700000000000006</v>
      </c>
      <c r="D311" s="277">
        <f>AVERAGE(C311,E311)</f>
        <v>8.8650000000000002</v>
      </c>
      <c r="E311" s="277">
        <v>8.76</v>
      </c>
      <c r="F311" s="277">
        <f>AVERAGE(G311,E311)</f>
        <v>8.75</v>
      </c>
      <c r="G311" s="277">
        <v>8.74</v>
      </c>
      <c r="H311" s="277">
        <f>AVERAGE(I311,G311)</f>
        <v>8.74</v>
      </c>
      <c r="I311" s="277">
        <v>8.74</v>
      </c>
      <c r="J311" s="277">
        <f>AVERAGE(I311,K311)</f>
        <v>8.74</v>
      </c>
      <c r="K311" s="277">
        <v>8.74</v>
      </c>
      <c r="L311" s="245">
        <f>AVERAGE(K311,M311)</f>
        <v>8.7349999999999994</v>
      </c>
      <c r="M311" s="245">
        <f>AVERAGE(K311,O311)</f>
        <v>8.73</v>
      </c>
      <c r="N311" s="245">
        <f>AVERAGE(M311,O311)</f>
        <v>8.7250000000000014</v>
      </c>
      <c r="O311" s="277">
        <v>8.7200000000000006</v>
      </c>
      <c r="P311" s="245">
        <f>2*O311-N311</f>
        <v>8.7149999999999999</v>
      </c>
      <c r="Q311" s="245">
        <f>AVERAGE(P311,R311)</f>
        <v>8.7175000000000011</v>
      </c>
      <c r="R311" s="245">
        <f>AVERAGE(O311,U311)</f>
        <v>8.7200000000000006</v>
      </c>
      <c r="S311" s="245">
        <f>2*R311-Q311</f>
        <v>8.7225000000000001</v>
      </c>
      <c r="T311" s="245">
        <f>AVERAGE(S311,U311)</f>
        <v>8.7212500000000013</v>
      </c>
      <c r="U311" s="277">
        <v>8.7200000000000006</v>
      </c>
      <c r="V311" s="245">
        <f>2*U311-T311</f>
        <v>8.71875</v>
      </c>
      <c r="W311" s="245">
        <f>2*V311-U311</f>
        <v>8.7174999999999994</v>
      </c>
      <c r="X311" s="245">
        <f>2*W311-V311</f>
        <v>8.7162499999999987</v>
      </c>
      <c r="Y311" s="245">
        <f>AVERAGE(X311,Z311)</f>
        <v>8.7231249999999996</v>
      </c>
      <c r="Z311" s="245">
        <f>AVERAGE(U311,AE311)</f>
        <v>8.73</v>
      </c>
      <c r="AA311" s="245">
        <f>2*Z311-Y311</f>
        <v>8.7368750000000013</v>
      </c>
      <c r="AB311" s="245">
        <f>AVERAGE(AA311,AC311)</f>
        <v>8.7376562500000006</v>
      </c>
      <c r="AC311" s="245">
        <f>AVERAGE(AA311,AE311)</f>
        <v>8.7384374999999999</v>
      </c>
      <c r="AD311" s="245">
        <f>AVERAGE(AC311,AE311)</f>
        <v>8.7392187499999991</v>
      </c>
      <c r="AE311" s="277">
        <v>8.74</v>
      </c>
      <c r="AF311" s="245">
        <f>2*AE311-AD311</f>
        <v>8.7407812500000013</v>
      </c>
      <c r="AG311" s="245">
        <f>AVERAGE(AF311,AH311)</f>
        <v>8.7418359375000012</v>
      </c>
      <c r="AH311" s="245">
        <f>AVERAGE(AF311,AJ311)</f>
        <v>8.7428906250000011</v>
      </c>
      <c r="AI311" s="245">
        <f>AVERAGE(AH311,AJ311)</f>
        <v>8.7439453125000011</v>
      </c>
      <c r="AJ311" s="245">
        <f>AVERAGE(AE311,AO311)</f>
        <v>8.745000000000001</v>
      </c>
      <c r="AK311" s="245">
        <f>2*AJ311-AI311</f>
        <v>8.7460546875000009</v>
      </c>
      <c r="AL311" s="245">
        <f>AVERAGE(AK311,AM311)</f>
        <v>8.7470410156250011</v>
      </c>
      <c r="AM311" s="245">
        <f>AVERAGE(AK311,AO311)</f>
        <v>8.7480273437499996</v>
      </c>
      <c r="AN311" s="245">
        <f>AVERAGE(AM311,AO311)</f>
        <v>8.7490136718749998</v>
      </c>
      <c r="AO311" s="277">
        <v>8.75</v>
      </c>
      <c r="AP311" s="277">
        <v>8.74</v>
      </c>
    </row>
    <row r="312" spans="1:42" x14ac:dyDescent="0.2">
      <c r="A312" s="253">
        <v>42683</v>
      </c>
      <c r="B312" s="277">
        <v>9.36</v>
      </c>
      <c r="C312" s="277">
        <v>9.0299999999999994</v>
      </c>
      <c r="D312" s="277">
        <f>AVERAGE(C312,E312)</f>
        <v>8.879999999999999</v>
      </c>
      <c r="E312" s="277">
        <v>8.73</v>
      </c>
      <c r="F312" s="277">
        <f>AVERAGE(G312,E312)</f>
        <v>8.6950000000000003</v>
      </c>
      <c r="G312" s="277">
        <v>8.66</v>
      </c>
      <c r="H312" s="277">
        <f>AVERAGE(I312,G312)</f>
        <v>8.6050000000000004</v>
      </c>
      <c r="I312" s="277">
        <v>8.5500000000000007</v>
      </c>
      <c r="J312" s="277">
        <f>AVERAGE(I312,K312)</f>
        <v>8.58</v>
      </c>
      <c r="K312" s="277">
        <v>8.61</v>
      </c>
      <c r="L312" s="245">
        <f>AVERAGE(K312,M312)</f>
        <v>8.6024999999999991</v>
      </c>
      <c r="M312" s="245">
        <f>AVERAGE(K312,O312)</f>
        <v>8.5949999999999989</v>
      </c>
      <c r="N312" s="245">
        <f>AVERAGE(M312,O312)</f>
        <v>8.5874999999999986</v>
      </c>
      <c r="O312" s="277">
        <v>8.58</v>
      </c>
      <c r="P312" s="245">
        <f>2*O312-N312</f>
        <v>8.5725000000000016</v>
      </c>
      <c r="Q312" s="245">
        <f>AVERAGE(P312,R312)</f>
        <v>8.5687500000000014</v>
      </c>
      <c r="R312" s="245">
        <f>AVERAGE(O312,U312)</f>
        <v>8.5650000000000013</v>
      </c>
      <c r="S312" s="245">
        <f>2*R312-Q312</f>
        <v>8.5612500000000011</v>
      </c>
      <c r="T312" s="245">
        <f>AVERAGE(S312,U312)</f>
        <v>8.5556250000000009</v>
      </c>
      <c r="U312" s="277">
        <v>8.5500000000000007</v>
      </c>
      <c r="V312" s="245">
        <f>2*U312-T312</f>
        <v>8.5443750000000005</v>
      </c>
      <c r="W312" s="245">
        <f>2*V312-U312</f>
        <v>8.5387500000000003</v>
      </c>
      <c r="X312" s="245">
        <f>2*W312-V312</f>
        <v>8.5331250000000001</v>
      </c>
      <c r="Y312" s="245">
        <f>AVERAGE(X312,Z312)</f>
        <v>8.5415625000000013</v>
      </c>
      <c r="Z312" s="245">
        <f>AVERAGE(U312,AE312)</f>
        <v>8.5500000000000007</v>
      </c>
      <c r="AA312" s="245">
        <f>2*Z312-Y312</f>
        <v>8.5584375000000001</v>
      </c>
      <c r="AB312" s="245">
        <f>AVERAGE(AA312,AC312)</f>
        <v>8.5563281250000003</v>
      </c>
      <c r="AC312" s="245">
        <f>AVERAGE(AA312,AE312)</f>
        <v>8.5542187500000004</v>
      </c>
      <c r="AD312" s="245">
        <f>AVERAGE(AC312,AE312)</f>
        <v>8.5521093750000006</v>
      </c>
      <c r="AE312" s="277">
        <v>8.5500000000000007</v>
      </c>
      <c r="AF312" s="245">
        <f>2*AE312-AD312</f>
        <v>8.5478906250000009</v>
      </c>
      <c r="AG312" s="245">
        <f>AVERAGE(AF312,AH312)</f>
        <v>8.5496679687500006</v>
      </c>
      <c r="AH312" s="245">
        <f>AVERAGE(AF312,AJ312)</f>
        <v>8.5514453125000003</v>
      </c>
      <c r="AI312" s="245">
        <f>AVERAGE(AH312,AJ312)</f>
        <v>8.55322265625</v>
      </c>
      <c r="AJ312" s="245">
        <f>AVERAGE(AE312,AO312)</f>
        <v>8.5549999999999997</v>
      </c>
      <c r="AK312" s="245">
        <f>2*AJ312-AI312</f>
        <v>8.5567773437499994</v>
      </c>
      <c r="AL312" s="245">
        <f>AVERAGE(AK312,AM312)</f>
        <v>8.5575830078125001</v>
      </c>
      <c r="AM312" s="245">
        <f>AVERAGE(AK312,AO312)</f>
        <v>8.5583886718750009</v>
      </c>
      <c r="AN312" s="245">
        <f>AVERAGE(AM312,AO312)</f>
        <v>8.5591943359375016</v>
      </c>
      <c r="AO312" s="277">
        <v>8.56</v>
      </c>
      <c r="AP312" s="277">
        <v>8.57</v>
      </c>
    </row>
    <row r="313" spans="1:42" x14ac:dyDescent="0.2">
      <c r="A313" s="253">
        <v>42682</v>
      </c>
      <c r="B313" s="277">
        <v>9.5299999999999994</v>
      </c>
      <c r="C313" s="277">
        <v>9.0500000000000007</v>
      </c>
      <c r="D313" s="277">
        <f>AVERAGE(C313,E313)</f>
        <v>8.86</v>
      </c>
      <c r="E313" s="277">
        <v>8.67</v>
      </c>
      <c r="F313" s="277">
        <f>AVERAGE(G313,E313)</f>
        <v>8.629999999999999</v>
      </c>
      <c r="G313" s="277">
        <v>8.59</v>
      </c>
      <c r="H313" s="277">
        <f>AVERAGE(I313,G313)</f>
        <v>8.5549999999999997</v>
      </c>
      <c r="I313" s="277">
        <v>8.52</v>
      </c>
      <c r="J313" s="277">
        <f>AVERAGE(I313,K313)</f>
        <v>8.5449999999999999</v>
      </c>
      <c r="K313" s="277">
        <v>8.57</v>
      </c>
      <c r="L313" s="245">
        <f>AVERAGE(K313,M313)</f>
        <v>8.5650000000000013</v>
      </c>
      <c r="M313" s="245">
        <f>AVERAGE(K313,O313)</f>
        <v>8.56</v>
      </c>
      <c r="N313" s="245">
        <f>AVERAGE(M313,O313)</f>
        <v>8.5549999999999997</v>
      </c>
      <c r="O313" s="277">
        <v>8.5500000000000007</v>
      </c>
      <c r="P313" s="245">
        <f>2*O313-N313</f>
        <v>8.5450000000000017</v>
      </c>
      <c r="Q313" s="245">
        <f>AVERAGE(P313,R313)</f>
        <v>8.5425000000000004</v>
      </c>
      <c r="R313" s="245">
        <f>AVERAGE(O313,U313)</f>
        <v>8.5399999999999991</v>
      </c>
      <c r="S313" s="245">
        <f>2*R313-Q313</f>
        <v>8.5374999999999979</v>
      </c>
      <c r="T313" s="245">
        <f>AVERAGE(S313,U313)</f>
        <v>8.5337499999999977</v>
      </c>
      <c r="U313" s="277">
        <v>8.5299999999999994</v>
      </c>
      <c r="V313" s="245">
        <f>2*U313-T313</f>
        <v>8.526250000000001</v>
      </c>
      <c r="W313" s="245">
        <f>2*V313-U313</f>
        <v>8.5225000000000026</v>
      </c>
      <c r="X313" s="245">
        <f>2*W313-V313</f>
        <v>8.5187500000000043</v>
      </c>
      <c r="Y313" s="245">
        <f>AVERAGE(X313,Z313)</f>
        <v>8.5218750000000014</v>
      </c>
      <c r="Z313" s="245">
        <f>AVERAGE(U313,AE313)</f>
        <v>8.5249999999999986</v>
      </c>
      <c r="AA313" s="245">
        <f>2*Z313-Y313</f>
        <v>8.5281249999999957</v>
      </c>
      <c r="AB313" s="245">
        <f>AVERAGE(AA313,AC313)</f>
        <v>8.5260937499999976</v>
      </c>
      <c r="AC313" s="245">
        <f>AVERAGE(AA313,AE313)</f>
        <v>8.5240624999999977</v>
      </c>
      <c r="AD313" s="245">
        <f>AVERAGE(AC313,AE313)</f>
        <v>8.5220312499999977</v>
      </c>
      <c r="AE313" s="277">
        <v>8.52</v>
      </c>
      <c r="AF313" s="245">
        <f>2*AE313-AD313</f>
        <v>8.5179687500000014</v>
      </c>
      <c r="AG313" s="245">
        <f>AVERAGE(AF313,AH313)</f>
        <v>8.5197265625000007</v>
      </c>
      <c r="AH313" s="245">
        <f>AVERAGE(AF313,AJ313)</f>
        <v>8.521484375</v>
      </c>
      <c r="AI313" s="245">
        <f>AVERAGE(AH313,AJ313)</f>
        <v>8.5232421874999993</v>
      </c>
      <c r="AJ313" s="245">
        <f>AVERAGE(AE313,AO313)</f>
        <v>8.5249999999999986</v>
      </c>
      <c r="AK313" s="245">
        <f>2*AJ313-AI313</f>
        <v>8.5267578124999979</v>
      </c>
      <c r="AL313" s="245">
        <f>AVERAGE(AK313,AM313)</f>
        <v>8.5275683593749978</v>
      </c>
      <c r="AM313" s="245">
        <f>AVERAGE(AK313,AO313)</f>
        <v>8.5283789062499977</v>
      </c>
      <c r="AN313" s="245">
        <f>AVERAGE(AM313,AO313)</f>
        <v>8.5291894531249994</v>
      </c>
      <c r="AO313" s="277">
        <v>8.5299999999999994</v>
      </c>
      <c r="AP313" s="277">
        <v>8.5399999999999991</v>
      </c>
    </row>
    <row r="314" spans="1:42" x14ac:dyDescent="0.2">
      <c r="A314" s="253">
        <v>42681</v>
      </c>
      <c r="B314" s="277">
        <v>9.5299999999999994</v>
      </c>
      <c r="C314" s="277">
        <v>9.0299999999999994</v>
      </c>
      <c r="D314" s="277">
        <f>AVERAGE(C314,E314)</f>
        <v>8.8449999999999989</v>
      </c>
      <c r="E314" s="277">
        <v>8.66</v>
      </c>
      <c r="F314" s="277">
        <f>AVERAGE(G314,E314)</f>
        <v>8.629999999999999</v>
      </c>
      <c r="G314" s="277">
        <v>8.6</v>
      </c>
      <c r="H314" s="277">
        <f>AVERAGE(I314,G314)</f>
        <v>8.5749999999999993</v>
      </c>
      <c r="I314" s="277">
        <v>8.5500000000000007</v>
      </c>
      <c r="J314" s="277">
        <f>AVERAGE(I314,K314)</f>
        <v>8.5650000000000013</v>
      </c>
      <c r="K314" s="277">
        <v>8.58</v>
      </c>
      <c r="L314" s="245">
        <f>AVERAGE(K314,M314)</f>
        <v>8.5749999999999993</v>
      </c>
      <c r="M314" s="245">
        <f>AVERAGE(K314,O314)</f>
        <v>8.57</v>
      </c>
      <c r="N314" s="245">
        <f>AVERAGE(M314,O314)</f>
        <v>8.5650000000000013</v>
      </c>
      <c r="O314" s="277">
        <v>8.56</v>
      </c>
      <c r="P314" s="245">
        <f>2*O314-N314</f>
        <v>8.5549999999999997</v>
      </c>
      <c r="Q314" s="245">
        <f>AVERAGE(P314,R314)</f>
        <v>8.5549999999999997</v>
      </c>
      <c r="R314" s="245">
        <f>AVERAGE(O314,U314)</f>
        <v>8.5549999999999997</v>
      </c>
      <c r="S314" s="245">
        <f>2*R314-Q314</f>
        <v>8.5549999999999997</v>
      </c>
      <c r="T314" s="245">
        <f>AVERAGE(S314,U314)</f>
        <v>8.5525000000000002</v>
      </c>
      <c r="U314" s="277">
        <v>8.5500000000000007</v>
      </c>
      <c r="V314" s="245">
        <f>2*U314-T314</f>
        <v>8.5475000000000012</v>
      </c>
      <c r="W314" s="245">
        <f>2*V314-U314</f>
        <v>8.5450000000000017</v>
      </c>
      <c r="X314" s="245">
        <f>2*W314-V314</f>
        <v>8.5425000000000022</v>
      </c>
      <c r="Y314" s="245">
        <f>AVERAGE(X314,Z314)</f>
        <v>8.5462500000000006</v>
      </c>
      <c r="Z314" s="245">
        <f>AVERAGE(U314,AE314)</f>
        <v>8.5500000000000007</v>
      </c>
      <c r="AA314" s="245">
        <f>2*Z314-Y314</f>
        <v>8.5537500000000009</v>
      </c>
      <c r="AB314" s="245">
        <f>AVERAGE(AA314,AC314)</f>
        <v>8.5528125000000017</v>
      </c>
      <c r="AC314" s="245">
        <f>AVERAGE(AA314,AE314)</f>
        <v>8.5518750000000008</v>
      </c>
      <c r="AD314" s="245">
        <f>AVERAGE(AC314,AE314)</f>
        <v>8.5509374999999999</v>
      </c>
      <c r="AE314" s="277">
        <v>8.5500000000000007</v>
      </c>
      <c r="AF314" s="245">
        <f>2*AE314-AD314</f>
        <v>8.5490625000000016</v>
      </c>
      <c r="AG314" s="245">
        <f>AVERAGE(AF314,AH314)</f>
        <v>8.550546875000002</v>
      </c>
      <c r="AH314" s="245">
        <f>AVERAGE(AF314,AJ314)</f>
        <v>8.5520312500000006</v>
      </c>
      <c r="AI314" s="245">
        <f>AVERAGE(AH314,AJ314)</f>
        <v>8.5535156249999993</v>
      </c>
      <c r="AJ314" s="245">
        <f>AVERAGE(AE314,AO314)</f>
        <v>8.5549999999999997</v>
      </c>
      <c r="AK314" s="245">
        <f>2*AJ314-AI314</f>
        <v>8.5564843750000001</v>
      </c>
      <c r="AL314" s="245">
        <f>AVERAGE(AK314,AM314)</f>
        <v>8.5573632812499998</v>
      </c>
      <c r="AM314" s="245">
        <f>AVERAGE(AK314,AO314)</f>
        <v>8.5582421874999994</v>
      </c>
      <c r="AN314" s="245">
        <f>AVERAGE(AM314,AO314)</f>
        <v>8.5591210937500009</v>
      </c>
      <c r="AO314" s="277">
        <v>8.56</v>
      </c>
      <c r="AP314" s="277">
        <v>8.58</v>
      </c>
    </row>
    <row r="315" spans="1:42" x14ac:dyDescent="0.2">
      <c r="A315" s="253">
        <v>42677</v>
      </c>
      <c r="B315" s="277">
        <v>9.5399999999999991</v>
      </c>
      <c r="C315" s="277">
        <v>9.01</v>
      </c>
      <c r="D315" s="277">
        <f>AVERAGE(C315,E315)</f>
        <v>8.86</v>
      </c>
      <c r="E315" s="277">
        <v>8.7100000000000009</v>
      </c>
      <c r="F315" s="277">
        <f>AVERAGE(G315,E315)</f>
        <v>8.7050000000000001</v>
      </c>
      <c r="G315" s="277">
        <v>8.6999999999999993</v>
      </c>
      <c r="H315" s="277">
        <f>AVERAGE(I315,G315)</f>
        <v>8.6849999999999987</v>
      </c>
      <c r="I315" s="277">
        <v>8.67</v>
      </c>
      <c r="J315" s="277">
        <f>AVERAGE(I315,K315)</f>
        <v>8.6900000000000013</v>
      </c>
      <c r="K315" s="277">
        <v>8.7100000000000009</v>
      </c>
      <c r="L315" s="245">
        <f>AVERAGE(K315,M315)</f>
        <v>8.7025000000000006</v>
      </c>
      <c r="M315" s="245">
        <f>AVERAGE(K315,O315)</f>
        <v>8.6950000000000003</v>
      </c>
      <c r="N315" s="245">
        <f>AVERAGE(M315,O315)</f>
        <v>8.6875</v>
      </c>
      <c r="O315" s="277">
        <v>8.68</v>
      </c>
      <c r="P315" s="245">
        <f>2*O315-N315</f>
        <v>8.6724999999999994</v>
      </c>
      <c r="Q315" s="245">
        <f>AVERAGE(P315,R315)</f>
        <v>8.6712500000000006</v>
      </c>
      <c r="R315" s="245">
        <f>AVERAGE(O315,U315)</f>
        <v>8.67</v>
      </c>
      <c r="S315" s="245">
        <f>2*R315-Q315</f>
        <v>8.6687499999999993</v>
      </c>
      <c r="T315" s="245">
        <f>AVERAGE(S315,U315)</f>
        <v>8.6643749999999997</v>
      </c>
      <c r="U315" s="277">
        <v>8.66</v>
      </c>
      <c r="V315" s="245">
        <f>2*U315-T315</f>
        <v>8.6556250000000006</v>
      </c>
      <c r="W315" s="245">
        <f>2*V315-U315</f>
        <v>8.651250000000001</v>
      </c>
      <c r="X315" s="245">
        <f>2*W315-V315</f>
        <v>8.6468750000000014</v>
      </c>
      <c r="Y315" s="245">
        <f>AVERAGE(X315,Z315)</f>
        <v>8.6559375000000003</v>
      </c>
      <c r="Z315" s="245">
        <f>AVERAGE(U315,AE315)</f>
        <v>8.6649999999999991</v>
      </c>
      <c r="AA315" s="245">
        <f>2*Z315-Y315</f>
        <v>8.674062499999998</v>
      </c>
      <c r="AB315" s="245">
        <f>AVERAGE(AA315,AC315)</f>
        <v>8.6730468749999989</v>
      </c>
      <c r="AC315" s="245">
        <f>AVERAGE(AA315,AE315)</f>
        <v>8.6720312499999999</v>
      </c>
      <c r="AD315" s="245">
        <f>AVERAGE(AC315,AE315)</f>
        <v>8.671015624999999</v>
      </c>
      <c r="AE315" s="277">
        <v>8.67</v>
      </c>
      <c r="AF315" s="245">
        <f>2*AE315-AD315</f>
        <v>8.6689843750000009</v>
      </c>
      <c r="AG315" s="245">
        <f>AVERAGE(AF315,AH315)</f>
        <v>8.6704882812500017</v>
      </c>
      <c r="AH315" s="245">
        <f>AVERAGE(AF315,AJ315)</f>
        <v>8.6719921875000008</v>
      </c>
      <c r="AI315" s="245">
        <f>AVERAGE(AH315,AJ315)</f>
        <v>8.6734960937499999</v>
      </c>
      <c r="AJ315" s="245">
        <f>AVERAGE(AE315,AO315)</f>
        <v>8.6750000000000007</v>
      </c>
      <c r="AK315" s="245">
        <f>2*AJ315-AI315</f>
        <v>8.6765039062500016</v>
      </c>
      <c r="AL315" s="245">
        <f>AVERAGE(AK315,AM315)</f>
        <v>8.677377929687502</v>
      </c>
      <c r="AM315" s="245">
        <f>AVERAGE(AK315,AO315)</f>
        <v>8.6782519531250006</v>
      </c>
      <c r="AN315" s="245">
        <f>AVERAGE(AM315,AO315)</f>
        <v>8.6791259765624993</v>
      </c>
      <c r="AO315" s="277">
        <v>8.68</v>
      </c>
      <c r="AP315" s="277">
        <v>8.7100000000000009</v>
      </c>
    </row>
    <row r="316" spans="1:42" x14ac:dyDescent="0.2">
      <c r="A316" s="253">
        <v>42676</v>
      </c>
      <c r="B316" s="277">
        <v>9.4499999999999993</v>
      </c>
      <c r="C316" s="277">
        <v>8.9499999999999993</v>
      </c>
      <c r="D316" s="277">
        <f>AVERAGE(C316,E316)</f>
        <v>8.82</v>
      </c>
      <c r="E316" s="277">
        <v>8.69</v>
      </c>
      <c r="F316" s="277">
        <f>AVERAGE(G316,E316)</f>
        <v>8.7050000000000001</v>
      </c>
      <c r="G316" s="277">
        <v>8.7200000000000006</v>
      </c>
      <c r="H316" s="277">
        <f>AVERAGE(I316,G316)</f>
        <v>8.7250000000000014</v>
      </c>
      <c r="I316" s="277">
        <v>8.73</v>
      </c>
      <c r="J316" s="277">
        <f>AVERAGE(I316,K316)</f>
        <v>8.745000000000001</v>
      </c>
      <c r="K316" s="277">
        <v>8.76</v>
      </c>
      <c r="L316" s="245">
        <f>AVERAGE(K316,M316)</f>
        <v>8.754999999999999</v>
      </c>
      <c r="M316" s="245">
        <f>AVERAGE(K316,O316)</f>
        <v>8.75</v>
      </c>
      <c r="N316" s="245">
        <f>AVERAGE(M316,O316)</f>
        <v>8.745000000000001</v>
      </c>
      <c r="O316" s="277">
        <v>8.74</v>
      </c>
      <c r="P316" s="245">
        <f>2*O316-N316</f>
        <v>8.7349999999999994</v>
      </c>
      <c r="Q316" s="245">
        <f>AVERAGE(P316,R316)</f>
        <v>8.7324999999999999</v>
      </c>
      <c r="R316" s="245">
        <f>AVERAGE(O316,U316)</f>
        <v>8.73</v>
      </c>
      <c r="S316" s="245">
        <f>2*R316-Q316</f>
        <v>8.7275000000000009</v>
      </c>
      <c r="T316" s="245">
        <f>AVERAGE(S316,U316)</f>
        <v>8.7237500000000008</v>
      </c>
      <c r="U316" s="277">
        <v>8.7200000000000006</v>
      </c>
      <c r="V316" s="245">
        <f>2*U316-T316</f>
        <v>8.7162500000000005</v>
      </c>
      <c r="W316" s="245">
        <f>2*V316-U316</f>
        <v>8.7125000000000004</v>
      </c>
      <c r="X316" s="245">
        <f>2*W316-V316</f>
        <v>8.7087500000000002</v>
      </c>
      <c r="Y316" s="245">
        <f>AVERAGE(X316,Z316)</f>
        <v>8.7168750000000017</v>
      </c>
      <c r="Z316" s="245">
        <f>AVERAGE(U316,AE316)</f>
        <v>8.7250000000000014</v>
      </c>
      <c r="AA316" s="245">
        <f>2*Z316-Y316</f>
        <v>8.7331250000000011</v>
      </c>
      <c r="AB316" s="245">
        <f>AVERAGE(AA316,AC316)</f>
        <v>8.7323437500000018</v>
      </c>
      <c r="AC316" s="245">
        <f>AVERAGE(AA316,AE316)</f>
        <v>8.7315625000000008</v>
      </c>
      <c r="AD316" s="245">
        <f>AVERAGE(AC316,AE316)</f>
        <v>8.7307812499999997</v>
      </c>
      <c r="AE316" s="277">
        <v>8.73</v>
      </c>
      <c r="AF316" s="245">
        <f>2*AE316-AD316</f>
        <v>8.7292187500000011</v>
      </c>
      <c r="AG316" s="245">
        <f>AVERAGE(AF316,AH316)</f>
        <v>8.7306640625000007</v>
      </c>
      <c r="AH316" s="245">
        <f>AVERAGE(AF316,AJ316)</f>
        <v>8.7321093750000003</v>
      </c>
      <c r="AI316" s="245">
        <f>AVERAGE(AH316,AJ316)</f>
        <v>8.7335546874999999</v>
      </c>
      <c r="AJ316" s="245">
        <f>AVERAGE(AE316,AO316)</f>
        <v>8.7349999999999994</v>
      </c>
      <c r="AK316" s="245">
        <f>2*AJ316-AI316</f>
        <v>8.736445312499999</v>
      </c>
      <c r="AL316" s="245">
        <f>AVERAGE(AK316,AM316)</f>
        <v>8.7373339843749989</v>
      </c>
      <c r="AM316" s="245">
        <f>AVERAGE(AK316,AO316)</f>
        <v>8.7382226562499987</v>
      </c>
      <c r="AN316" s="245">
        <f>AVERAGE(AM316,AO316)</f>
        <v>8.7391113281249986</v>
      </c>
      <c r="AO316" s="277">
        <v>8.74</v>
      </c>
      <c r="AP316" s="277">
        <v>8.76</v>
      </c>
    </row>
    <row r="317" spans="1:42" x14ac:dyDescent="0.2">
      <c r="A317" s="253">
        <v>42675</v>
      </c>
      <c r="B317" s="277">
        <v>9.48</v>
      </c>
      <c r="C317" s="277">
        <v>8.9700000000000006</v>
      </c>
      <c r="D317" s="277">
        <f>AVERAGE(C317,E317)</f>
        <v>8.82</v>
      </c>
      <c r="E317" s="277">
        <v>8.67</v>
      </c>
      <c r="F317" s="277">
        <f>AVERAGE(G317,E317)</f>
        <v>8.6750000000000007</v>
      </c>
      <c r="G317" s="277">
        <v>8.68</v>
      </c>
      <c r="H317" s="277">
        <f>AVERAGE(I317,G317)</f>
        <v>8.6649999999999991</v>
      </c>
      <c r="I317" s="277">
        <v>8.65</v>
      </c>
      <c r="J317" s="277">
        <f>AVERAGE(I317,K317)</f>
        <v>8.6750000000000007</v>
      </c>
      <c r="K317" s="277">
        <v>8.6999999999999993</v>
      </c>
      <c r="L317" s="245">
        <f>AVERAGE(K317,M317)</f>
        <v>8.692499999999999</v>
      </c>
      <c r="M317" s="245">
        <f>AVERAGE(K317,O317)</f>
        <v>8.6849999999999987</v>
      </c>
      <c r="N317" s="245">
        <f>AVERAGE(M317,O317)</f>
        <v>8.6774999999999984</v>
      </c>
      <c r="O317" s="277">
        <v>8.67</v>
      </c>
      <c r="P317" s="245">
        <f>2*O317-N317</f>
        <v>8.6625000000000014</v>
      </c>
      <c r="Q317" s="245">
        <f>AVERAGE(P317,R317)</f>
        <v>8.6612500000000008</v>
      </c>
      <c r="R317" s="245">
        <f>AVERAGE(O317,U317)</f>
        <v>8.66</v>
      </c>
      <c r="S317" s="245">
        <f>2*R317-Q317</f>
        <v>8.6587499999999995</v>
      </c>
      <c r="T317" s="245">
        <f>AVERAGE(S317,U317)</f>
        <v>8.6543749999999999</v>
      </c>
      <c r="U317" s="277">
        <v>8.65</v>
      </c>
      <c r="V317" s="245">
        <f>2*U317-T317</f>
        <v>8.6456250000000008</v>
      </c>
      <c r="W317" s="245">
        <f>2*V317-U317</f>
        <v>8.6412500000000012</v>
      </c>
      <c r="X317" s="245">
        <f>2*W317-V317</f>
        <v>8.6368750000000016</v>
      </c>
      <c r="Y317" s="245">
        <f>AVERAGE(X317,Z317)</f>
        <v>8.643437500000001</v>
      </c>
      <c r="Z317" s="245">
        <f>AVERAGE(U317,AE317)</f>
        <v>8.65</v>
      </c>
      <c r="AA317" s="245">
        <f>2*Z317-Y317</f>
        <v>8.6565624999999997</v>
      </c>
      <c r="AB317" s="245">
        <f>AVERAGE(AA317,AC317)</f>
        <v>8.6549218749999994</v>
      </c>
      <c r="AC317" s="245">
        <f>AVERAGE(AA317,AE317)</f>
        <v>8.6532812499999991</v>
      </c>
      <c r="AD317" s="245">
        <f>AVERAGE(AC317,AE317)</f>
        <v>8.6516406249999989</v>
      </c>
      <c r="AE317" s="277">
        <v>8.65</v>
      </c>
      <c r="AF317" s="245">
        <f>2*AE317-AD317</f>
        <v>8.6483593750000018</v>
      </c>
      <c r="AG317" s="245">
        <f>AVERAGE(AF317,AH317)</f>
        <v>8.6512695312500014</v>
      </c>
      <c r="AH317" s="245">
        <f>AVERAGE(AF317,AJ317)</f>
        <v>8.654179687500001</v>
      </c>
      <c r="AI317" s="245">
        <f>AVERAGE(AH317,AJ317)</f>
        <v>8.6570898437500006</v>
      </c>
      <c r="AJ317" s="245">
        <f>AVERAGE(AE317,AO317)</f>
        <v>8.66</v>
      </c>
      <c r="AK317" s="245">
        <f>2*AJ317-AI317</f>
        <v>8.6629101562499997</v>
      </c>
      <c r="AL317" s="245">
        <f>AVERAGE(AK317,AM317)</f>
        <v>8.6646826171875002</v>
      </c>
      <c r="AM317" s="245">
        <f>AVERAGE(AK317,AO317)</f>
        <v>8.6664550781250007</v>
      </c>
      <c r="AN317" s="245">
        <f>AVERAGE(AM317,AO317)</f>
        <v>8.6682275390624994</v>
      </c>
      <c r="AO317" s="277">
        <v>8.67</v>
      </c>
      <c r="AP317" s="277">
        <v>8.69</v>
      </c>
    </row>
    <row r="318" spans="1:42" x14ac:dyDescent="0.2">
      <c r="A318" s="253">
        <v>42674</v>
      </c>
      <c r="B318" s="277">
        <v>9.4499999999999993</v>
      </c>
      <c r="C318" s="277">
        <v>8.99</v>
      </c>
      <c r="D318" s="277">
        <f>AVERAGE(C318,E318)</f>
        <v>8.8449999999999989</v>
      </c>
      <c r="E318" s="277">
        <v>8.6999999999999993</v>
      </c>
      <c r="F318" s="277">
        <f>AVERAGE(G318,E318)</f>
        <v>8.7050000000000001</v>
      </c>
      <c r="G318" s="277">
        <v>8.7100000000000009</v>
      </c>
      <c r="H318" s="277">
        <f>AVERAGE(I318,G318)</f>
        <v>8.6900000000000013</v>
      </c>
      <c r="I318" s="277">
        <v>8.67</v>
      </c>
      <c r="J318" s="277">
        <f>AVERAGE(I318,K318)</f>
        <v>8.6999999999999993</v>
      </c>
      <c r="K318" s="277">
        <v>8.73</v>
      </c>
      <c r="L318" s="245">
        <f>AVERAGE(K318,M318)</f>
        <v>8.7250000000000014</v>
      </c>
      <c r="M318" s="245">
        <f>AVERAGE(K318,O318)</f>
        <v>8.7200000000000006</v>
      </c>
      <c r="N318" s="245">
        <f>AVERAGE(M318,O318)</f>
        <v>8.7149999999999999</v>
      </c>
      <c r="O318" s="277">
        <v>8.7100000000000009</v>
      </c>
      <c r="P318" s="245">
        <f>2*O318-N318</f>
        <v>8.7050000000000018</v>
      </c>
      <c r="Q318" s="245">
        <f>AVERAGE(P318,R318)</f>
        <v>8.7000000000000011</v>
      </c>
      <c r="R318" s="245">
        <f>AVERAGE(O318,U318)</f>
        <v>8.6950000000000003</v>
      </c>
      <c r="S318" s="245">
        <f>2*R318-Q318</f>
        <v>8.69</v>
      </c>
      <c r="T318" s="245">
        <f>AVERAGE(S318,U318)</f>
        <v>8.6849999999999987</v>
      </c>
      <c r="U318" s="277">
        <v>8.68</v>
      </c>
      <c r="V318" s="245">
        <f>2*U318-T318</f>
        <v>8.6750000000000007</v>
      </c>
      <c r="W318" s="245">
        <f>2*V318-U318</f>
        <v>8.6700000000000017</v>
      </c>
      <c r="X318" s="245">
        <f>2*W318-V318</f>
        <v>8.6650000000000027</v>
      </c>
      <c r="Y318" s="245">
        <f>AVERAGE(X318,Z318)</f>
        <v>8.6700000000000017</v>
      </c>
      <c r="Z318" s="245">
        <f>AVERAGE(U318,AE318)</f>
        <v>8.6750000000000007</v>
      </c>
      <c r="AA318" s="245">
        <f>2*Z318-Y318</f>
        <v>8.68</v>
      </c>
      <c r="AB318" s="245">
        <f>AVERAGE(AA318,AC318)</f>
        <v>8.6775000000000002</v>
      </c>
      <c r="AC318" s="245">
        <f>AVERAGE(AA318,AE318)</f>
        <v>8.6750000000000007</v>
      </c>
      <c r="AD318" s="245">
        <f>AVERAGE(AC318,AE318)</f>
        <v>8.6724999999999994</v>
      </c>
      <c r="AE318" s="277">
        <v>8.67</v>
      </c>
      <c r="AF318" s="245">
        <f>2*AE318-AD318</f>
        <v>8.6675000000000004</v>
      </c>
      <c r="AG318" s="245">
        <f>AVERAGE(AF318,AH318)</f>
        <v>8.6693750000000005</v>
      </c>
      <c r="AH318" s="245">
        <f>AVERAGE(AF318,AJ318)</f>
        <v>8.6712500000000006</v>
      </c>
      <c r="AI318" s="245">
        <f>AVERAGE(AH318,AJ318)</f>
        <v>8.6731250000000006</v>
      </c>
      <c r="AJ318" s="245">
        <f>AVERAGE(AE318,AO318)</f>
        <v>8.6750000000000007</v>
      </c>
      <c r="AK318" s="245">
        <f>2*AJ318-AI318</f>
        <v>8.6768750000000008</v>
      </c>
      <c r="AL318" s="245">
        <f>AVERAGE(AK318,AM318)</f>
        <v>8.6776562500000018</v>
      </c>
      <c r="AM318" s="245">
        <f>AVERAGE(AK318,AO318)</f>
        <v>8.6784375000000011</v>
      </c>
      <c r="AN318" s="245">
        <f>AVERAGE(AM318,AO318)</f>
        <v>8.6792187500000004</v>
      </c>
      <c r="AO318" s="277">
        <v>8.68</v>
      </c>
      <c r="AP318" s="277">
        <v>8.6999999999999993</v>
      </c>
    </row>
    <row r="319" spans="1:42" x14ac:dyDescent="0.2">
      <c r="A319" s="253">
        <v>42671</v>
      </c>
      <c r="B319" s="277">
        <v>9.27</v>
      </c>
      <c r="C319" s="277">
        <v>8.91</v>
      </c>
      <c r="D319" s="277">
        <f>AVERAGE(C319,E319)</f>
        <v>8.82</v>
      </c>
      <c r="E319" s="277">
        <v>8.73</v>
      </c>
      <c r="F319" s="277">
        <f>AVERAGE(G319,E319)</f>
        <v>8.7250000000000014</v>
      </c>
      <c r="G319" s="277">
        <v>8.7200000000000006</v>
      </c>
      <c r="H319" s="277">
        <f>AVERAGE(I319,G319)</f>
        <v>8.66</v>
      </c>
      <c r="I319" s="277">
        <v>8.6</v>
      </c>
      <c r="J319" s="277">
        <f>AVERAGE(I319,K319)</f>
        <v>8.6499999999999986</v>
      </c>
      <c r="K319" s="277">
        <v>8.6999999999999993</v>
      </c>
      <c r="L319" s="245">
        <f>AVERAGE(K319,M319)</f>
        <v>8.6875</v>
      </c>
      <c r="M319" s="245">
        <f>AVERAGE(K319,O319)</f>
        <v>8.6750000000000007</v>
      </c>
      <c r="N319" s="245">
        <f>AVERAGE(M319,O319)</f>
        <v>8.6625000000000014</v>
      </c>
      <c r="O319" s="277">
        <v>8.65</v>
      </c>
      <c r="P319" s="245">
        <f>2*O319-N319</f>
        <v>8.6374999999999993</v>
      </c>
      <c r="Q319" s="245">
        <f>AVERAGE(P319,R319)</f>
        <v>8.6337499999999991</v>
      </c>
      <c r="R319" s="245">
        <f>AVERAGE(O319,U319)</f>
        <v>8.629999999999999</v>
      </c>
      <c r="S319" s="245">
        <f>2*R319-Q319</f>
        <v>8.6262499999999989</v>
      </c>
      <c r="T319" s="245">
        <f>AVERAGE(S319,U319)</f>
        <v>8.6181249999999991</v>
      </c>
      <c r="U319" s="277">
        <v>8.61</v>
      </c>
      <c r="V319" s="245">
        <f>2*U319-T319</f>
        <v>8.6018749999999997</v>
      </c>
      <c r="W319" s="245">
        <f>2*V319-U319</f>
        <v>8.59375</v>
      </c>
      <c r="X319" s="245">
        <f>2*W319-V319</f>
        <v>8.5856250000000003</v>
      </c>
      <c r="Y319" s="245">
        <f>AVERAGE(X319,Z319)</f>
        <v>8.5953125000000004</v>
      </c>
      <c r="Z319" s="245">
        <f>AVERAGE(U319,AE319)</f>
        <v>8.6050000000000004</v>
      </c>
      <c r="AA319" s="245">
        <f>2*Z319-Y319</f>
        <v>8.6146875000000005</v>
      </c>
      <c r="AB319" s="245">
        <f>AVERAGE(AA319,AC319)</f>
        <v>8.6110156250000003</v>
      </c>
      <c r="AC319" s="245">
        <f>AVERAGE(AA319,AE319)</f>
        <v>8.6073437500000001</v>
      </c>
      <c r="AD319" s="245">
        <f>AVERAGE(AC319,AE319)</f>
        <v>8.6036718749999999</v>
      </c>
      <c r="AE319" s="277">
        <v>8.6</v>
      </c>
      <c r="AF319" s="245">
        <f>2*AE319-AD319</f>
        <v>8.5963281249999994</v>
      </c>
      <c r="AG319" s="245">
        <f>AVERAGE(AF319,AH319)</f>
        <v>8.5997460937499994</v>
      </c>
      <c r="AH319" s="245">
        <f>AVERAGE(AF319,AJ319)</f>
        <v>8.6031640624999994</v>
      </c>
      <c r="AI319" s="245">
        <f>AVERAGE(AH319,AJ319)</f>
        <v>8.6065820312499994</v>
      </c>
      <c r="AJ319" s="245">
        <f>AVERAGE(AE319,AO319)</f>
        <v>8.61</v>
      </c>
      <c r="AK319" s="245">
        <f>2*AJ319-AI319</f>
        <v>8.6134179687499994</v>
      </c>
      <c r="AL319" s="245">
        <f>AVERAGE(AK319,AM319)</f>
        <v>8.6150634765624989</v>
      </c>
      <c r="AM319" s="245">
        <f>AVERAGE(AK319,AO319)</f>
        <v>8.6167089843749984</v>
      </c>
      <c r="AN319" s="245">
        <f>AVERAGE(AM319,AO319)</f>
        <v>8.6183544921874997</v>
      </c>
      <c r="AO319" s="277">
        <v>8.6199999999999992</v>
      </c>
      <c r="AP319" s="277">
        <v>8.64</v>
      </c>
    </row>
    <row r="320" spans="1:42" x14ac:dyDescent="0.2">
      <c r="A320" s="253">
        <v>42670</v>
      </c>
      <c r="B320" s="277">
        <v>9.26</v>
      </c>
      <c r="C320" s="277">
        <v>8.91</v>
      </c>
      <c r="D320" s="277">
        <f>AVERAGE(C320,E320)</f>
        <v>8.7949999999999999</v>
      </c>
      <c r="E320" s="277">
        <v>8.68</v>
      </c>
      <c r="F320" s="277">
        <f>AVERAGE(G320,E320)</f>
        <v>8.6750000000000007</v>
      </c>
      <c r="G320" s="277">
        <v>8.67</v>
      </c>
      <c r="H320" s="277">
        <f>AVERAGE(I320,G320)</f>
        <v>8.620000000000001</v>
      </c>
      <c r="I320" s="277">
        <v>8.57</v>
      </c>
      <c r="J320" s="277">
        <f>AVERAGE(I320,K320)</f>
        <v>8.61</v>
      </c>
      <c r="K320" s="277">
        <v>8.65</v>
      </c>
      <c r="L320" s="245">
        <f>AVERAGE(K320,M320)</f>
        <v>8.6425000000000001</v>
      </c>
      <c r="M320" s="245">
        <f>AVERAGE(K320,O320)</f>
        <v>8.6349999999999998</v>
      </c>
      <c r="N320" s="245">
        <f>AVERAGE(M320,O320)</f>
        <v>8.6274999999999995</v>
      </c>
      <c r="O320" s="277">
        <v>8.6199999999999992</v>
      </c>
      <c r="P320" s="245">
        <f>2*O320-N320</f>
        <v>8.6124999999999989</v>
      </c>
      <c r="Q320" s="245">
        <f>AVERAGE(P320,R320)</f>
        <v>8.6062499999999993</v>
      </c>
      <c r="R320" s="245">
        <f>AVERAGE(O320,U320)</f>
        <v>8.6</v>
      </c>
      <c r="S320" s="245">
        <f>2*R320-Q320</f>
        <v>8.59375</v>
      </c>
      <c r="T320" s="245">
        <f>AVERAGE(S320,U320)</f>
        <v>8.5868749999999991</v>
      </c>
      <c r="U320" s="277">
        <v>8.58</v>
      </c>
      <c r="V320" s="245">
        <f>2*U320-T320</f>
        <v>8.573125000000001</v>
      </c>
      <c r="W320" s="245">
        <f>2*V320-U320</f>
        <v>8.5662500000000019</v>
      </c>
      <c r="X320" s="245">
        <f>2*W320-V320</f>
        <v>8.5593750000000028</v>
      </c>
      <c r="Y320" s="245">
        <f>AVERAGE(X320,Z320)</f>
        <v>8.5671875000000011</v>
      </c>
      <c r="Z320" s="245">
        <f>AVERAGE(U320,AE320)</f>
        <v>8.5749999999999993</v>
      </c>
      <c r="AA320" s="245">
        <f>2*Z320-Y320</f>
        <v>8.5828124999999975</v>
      </c>
      <c r="AB320" s="245">
        <f>AVERAGE(AA320,AC320)</f>
        <v>8.5796093749999969</v>
      </c>
      <c r="AC320" s="245">
        <f>AVERAGE(AA320,AE320)</f>
        <v>8.576406249999998</v>
      </c>
      <c r="AD320" s="245">
        <f>AVERAGE(AC320,AE320)</f>
        <v>8.5732031249999991</v>
      </c>
      <c r="AE320" s="277">
        <v>8.57</v>
      </c>
      <c r="AF320" s="245">
        <f>2*AE320-AD320</f>
        <v>8.5667968750000014</v>
      </c>
      <c r="AG320" s="245">
        <f>AVERAGE(AF320,AH320)</f>
        <v>8.56884765625</v>
      </c>
      <c r="AH320" s="245">
        <f>AVERAGE(AF320,AJ320)</f>
        <v>8.5708984375000004</v>
      </c>
      <c r="AI320" s="245">
        <f>AVERAGE(AH320,AJ320)</f>
        <v>8.5729492187500007</v>
      </c>
      <c r="AJ320" s="245">
        <f>AVERAGE(AE320,AO320)</f>
        <v>8.5749999999999993</v>
      </c>
      <c r="AK320" s="245">
        <f>2*AJ320-AI320</f>
        <v>8.5770507812499979</v>
      </c>
      <c r="AL320" s="245">
        <f>AVERAGE(AK320,AM320)</f>
        <v>8.5777880859374989</v>
      </c>
      <c r="AM320" s="245">
        <f>AVERAGE(AK320,AO320)</f>
        <v>8.5785253906249999</v>
      </c>
      <c r="AN320" s="245">
        <f>AVERAGE(AM320,AO320)</f>
        <v>8.5792626953125009</v>
      </c>
      <c r="AO320" s="277">
        <v>8.58</v>
      </c>
      <c r="AP320" s="277">
        <v>8.59</v>
      </c>
    </row>
    <row r="321" spans="1:42" x14ac:dyDescent="0.2">
      <c r="A321" s="253">
        <v>42669</v>
      </c>
      <c r="B321" s="277">
        <v>9.27</v>
      </c>
      <c r="C321" s="277">
        <v>8.8800000000000008</v>
      </c>
      <c r="D321" s="277">
        <f>AVERAGE(C321,E321)</f>
        <v>8.7800000000000011</v>
      </c>
      <c r="E321" s="277">
        <v>8.68</v>
      </c>
      <c r="F321" s="277">
        <f>AVERAGE(G321,E321)</f>
        <v>8.67</v>
      </c>
      <c r="G321" s="277">
        <v>8.66</v>
      </c>
      <c r="H321" s="277">
        <f>AVERAGE(I321,G321)</f>
        <v>8.5749999999999993</v>
      </c>
      <c r="I321" s="277">
        <v>8.49</v>
      </c>
      <c r="J321" s="277">
        <f>AVERAGE(I321,K321)</f>
        <v>8.5500000000000007</v>
      </c>
      <c r="K321" s="277">
        <v>8.61</v>
      </c>
      <c r="L321" s="245">
        <f>AVERAGE(K321,M321)</f>
        <v>8.5949999999999989</v>
      </c>
      <c r="M321" s="245">
        <f>AVERAGE(K321,O321)</f>
        <v>8.58</v>
      </c>
      <c r="N321" s="245">
        <f>AVERAGE(M321,O321)</f>
        <v>8.5650000000000013</v>
      </c>
      <c r="O321" s="277">
        <v>8.5500000000000007</v>
      </c>
      <c r="P321" s="245">
        <f>2*O321-N321</f>
        <v>8.5350000000000001</v>
      </c>
      <c r="Q321" s="245">
        <f>AVERAGE(P321,R321)</f>
        <v>8.5300000000000011</v>
      </c>
      <c r="R321" s="245">
        <f>AVERAGE(O321,U321)</f>
        <v>8.5250000000000004</v>
      </c>
      <c r="S321" s="245">
        <f>2*R321-Q321</f>
        <v>8.52</v>
      </c>
      <c r="T321" s="245">
        <f>AVERAGE(S321,U321)</f>
        <v>8.51</v>
      </c>
      <c r="U321" s="277">
        <v>8.5</v>
      </c>
      <c r="V321" s="245">
        <f>2*U321-T321</f>
        <v>8.49</v>
      </c>
      <c r="W321" s="245">
        <f>2*V321-U321</f>
        <v>8.48</v>
      </c>
      <c r="X321" s="245">
        <f>2*W321-V321</f>
        <v>8.4700000000000006</v>
      </c>
      <c r="Y321" s="245">
        <f>AVERAGE(X321,Z321)</f>
        <v>8.4825000000000017</v>
      </c>
      <c r="Z321" s="245">
        <f>AVERAGE(U321,AE321)</f>
        <v>8.495000000000001</v>
      </c>
      <c r="AA321" s="245">
        <f>2*Z321-Y321</f>
        <v>8.5075000000000003</v>
      </c>
      <c r="AB321" s="245">
        <f>AVERAGE(AA321,AC321)</f>
        <v>8.5031250000000007</v>
      </c>
      <c r="AC321" s="245">
        <f>AVERAGE(AA321,AE321)</f>
        <v>8.4987500000000011</v>
      </c>
      <c r="AD321" s="245">
        <f>AVERAGE(AC321,AE321)</f>
        <v>8.4943750000000016</v>
      </c>
      <c r="AE321" s="277">
        <v>8.49</v>
      </c>
      <c r="AF321" s="245">
        <f>2*AE321-AD321</f>
        <v>8.4856249999999989</v>
      </c>
      <c r="AG321" s="245">
        <f>AVERAGE(AF321,AH321)</f>
        <v>8.4879687500000003</v>
      </c>
      <c r="AH321" s="245">
        <f>AVERAGE(AF321,AJ321)</f>
        <v>8.4903124999999999</v>
      </c>
      <c r="AI321" s="245">
        <f>AVERAGE(AH321,AJ321)</f>
        <v>8.4926562499999996</v>
      </c>
      <c r="AJ321" s="245">
        <f>AVERAGE(AE321,AO321)</f>
        <v>8.495000000000001</v>
      </c>
      <c r="AK321" s="245">
        <f>2*AJ321-AI321</f>
        <v>8.4973437500000024</v>
      </c>
      <c r="AL321" s="245">
        <f>AVERAGE(AK321,AM321)</f>
        <v>8.4980078125000027</v>
      </c>
      <c r="AM321" s="245">
        <f>AVERAGE(AK321,AO321)</f>
        <v>8.4986718750000012</v>
      </c>
      <c r="AN321" s="245">
        <f>AVERAGE(AM321,AO321)</f>
        <v>8.4993359374999997</v>
      </c>
      <c r="AO321" s="277">
        <v>8.5</v>
      </c>
      <c r="AP321" s="277">
        <v>8.51</v>
      </c>
    </row>
    <row r="322" spans="1:42" x14ac:dyDescent="0.2">
      <c r="A322" s="253">
        <v>42668</v>
      </c>
      <c r="B322" s="277">
        <v>9.44</v>
      </c>
      <c r="C322" s="277">
        <v>8.9499999999999993</v>
      </c>
      <c r="D322" s="277">
        <f>AVERAGE(C322,E322)</f>
        <v>8.7899999999999991</v>
      </c>
      <c r="E322" s="277">
        <v>8.6300000000000008</v>
      </c>
      <c r="F322" s="277">
        <f>AVERAGE(G322,E322)</f>
        <v>8.61</v>
      </c>
      <c r="G322" s="277">
        <v>8.59</v>
      </c>
      <c r="H322" s="277">
        <f>AVERAGE(I322,G322)</f>
        <v>8.52</v>
      </c>
      <c r="I322" s="277">
        <v>8.4499999999999993</v>
      </c>
      <c r="J322" s="277">
        <f>AVERAGE(I322,K322)</f>
        <v>8.5</v>
      </c>
      <c r="K322" s="277">
        <v>8.5500000000000007</v>
      </c>
      <c r="L322" s="245">
        <f>AVERAGE(K322,M322)</f>
        <v>8.5400000000000009</v>
      </c>
      <c r="M322" s="245">
        <f>AVERAGE(K322,O322)</f>
        <v>8.5300000000000011</v>
      </c>
      <c r="N322" s="245">
        <f>AVERAGE(M322,O322)</f>
        <v>8.52</v>
      </c>
      <c r="O322" s="277">
        <v>8.51</v>
      </c>
      <c r="P322" s="245">
        <f>2*O322-N322</f>
        <v>8.5</v>
      </c>
      <c r="Q322" s="245">
        <f>AVERAGE(P322,R322)</f>
        <v>8.495000000000001</v>
      </c>
      <c r="R322" s="245">
        <f>AVERAGE(O322,U322)</f>
        <v>8.49</v>
      </c>
      <c r="S322" s="245">
        <f>2*R322-Q322</f>
        <v>8.4849999999999994</v>
      </c>
      <c r="T322" s="245">
        <f>AVERAGE(S322,U322)</f>
        <v>8.4774999999999991</v>
      </c>
      <c r="U322" s="277">
        <v>8.4700000000000006</v>
      </c>
      <c r="V322" s="245">
        <f>2*U322-T322</f>
        <v>8.4625000000000021</v>
      </c>
      <c r="W322" s="245">
        <f>2*V322-U322</f>
        <v>8.4550000000000036</v>
      </c>
      <c r="X322" s="245">
        <f>2*W322-V322</f>
        <v>8.4475000000000051</v>
      </c>
      <c r="Y322" s="245">
        <f>AVERAGE(X322,Z322)</f>
        <v>8.453750000000003</v>
      </c>
      <c r="Z322" s="245">
        <f>AVERAGE(U322,AE322)</f>
        <v>8.4600000000000009</v>
      </c>
      <c r="AA322" s="245">
        <f>2*Z322-Y322</f>
        <v>8.4662499999999987</v>
      </c>
      <c r="AB322" s="245">
        <f>AVERAGE(AA322,AC322)</f>
        <v>8.4621874999999989</v>
      </c>
      <c r="AC322" s="245">
        <f>AVERAGE(AA322,AE322)</f>
        <v>8.458124999999999</v>
      </c>
      <c r="AD322" s="245">
        <f>AVERAGE(AC322,AE322)</f>
        <v>8.4540624999999991</v>
      </c>
      <c r="AE322" s="277">
        <v>8.4499999999999993</v>
      </c>
      <c r="AF322" s="245">
        <f>2*AE322-AD322</f>
        <v>8.4459374999999994</v>
      </c>
      <c r="AG322" s="245">
        <f>AVERAGE(AF322,AH322)</f>
        <v>8.4482031249999991</v>
      </c>
      <c r="AH322" s="245">
        <f>AVERAGE(AF322,AJ322)</f>
        <v>8.4504687499999989</v>
      </c>
      <c r="AI322" s="245">
        <f>AVERAGE(AH322,AJ322)</f>
        <v>8.4527343749999986</v>
      </c>
      <c r="AJ322" s="245">
        <f>AVERAGE(AE322,AO322)</f>
        <v>8.4550000000000001</v>
      </c>
      <c r="AK322" s="245">
        <f>2*AJ322-AI322</f>
        <v>8.4572656250000016</v>
      </c>
      <c r="AL322" s="245">
        <f>AVERAGE(AK322,AM322)</f>
        <v>8.4579492187500023</v>
      </c>
      <c r="AM322" s="245">
        <f>AVERAGE(AK322,AO322)</f>
        <v>8.4586328125000012</v>
      </c>
      <c r="AN322" s="245">
        <f>AVERAGE(AM322,AO322)</f>
        <v>8.4593164062500001</v>
      </c>
      <c r="AO322" s="277">
        <v>8.4600000000000009</v>
      </c>
      <c r="AP322" s="277">
        <v>8.4700000000000006</v>
      </c>
    </row>
    <row r="323" spans="1:42" x14ac:dyDescent="0.2">
      <c r="A323" s="253">
        <v>42667</v>
      </c>
      <c r="B323" s="277">
        <v>9.44</v>
      </c>
      <c r="C323" s="277">
        <v>8.9700000000000006</v>
      </c>
      <c r="D323" s="277">
        <f>AVERAGE(C323,E323)</f>
        <v>8.8049999999999997</v>
      </c>
      <c r="E323" s="277">
        <v>8.64</v>
      </c>
      <c r="F323" s="277">
        <f>AVERAGE(G323,E323)</f>
        <v>8.620000000000001</v>
      </c>
      <c r="G323" s="277">
        <v>8.6</v>
      </c>
      <c r="H323" s="277">
        <f>AVERAGE(I323,G323)</f>
        <v>8.5</v>
      </c>
      <c r="I323" s="277">
        <v>8.4</v>
      </c>
      <c r="J323" s="277">
        <f>AVERAGE(I323,K323)</f>
        <v>8.4750000000000014</v>
      </c>
      <c r="K323" s="277">
        <v>8.5500000000000007</v>
      </c>
      <c r="L323" s="245">
        <f>AVERAGE(K323,M323)</f>
        <v>8.5325000000000006</v>
      </c>
      <c r="M323" s="245">
        <f>AVERAGE(K323,O323)</f>
        <v>8.5150000000000006</v>
      </c>
      <c r="N323" s="245">
        <f>AVERAGE(M323,O323)</f>
        <v>8.4975000000000005</v>
      </c>
      <c r="O323" s="277">
        <v>8.48</v>
      </c>
      <c r="P323" s="245">
        <f>2*O323-N323</f>
        <v>8.4625000000000004</v>
      </c>
      <c r="Q323" s="245">
        <f>AVERAGE(P323,R323)</f>
        <v>8.4562500000000007</v>
      </c>
      <c r="R323" s="245">
        <f>AVERAGE(O323,U323)</f>
        <v>8.4499999999999993</v>
      </c>
      <c r="S323" s="245">
        <f>2*R323-Q323</f>
        <v>8.4437499999999979</v>
      </c>
      <c r="T323" s="245">
        <f>AVERAGE(S323,U323)</f>
        <v>8.431874999999998</v>
      </c>
      <c r="U323" s="277">
        <v>8.42</v>
      </c>
      <c r="V323" s="245">
        <f>2*U323-T323</f>
        <v>8.4081250000000018</v>
      </c>
      <c r="W323" s="245">
        <f>2*V323-U323</f>
        <v>8.3962500000000038</v>
      </c>
      <c r="X323" s="245">
        <f>2*W323-V323</f>
        <v>8.3843750000000057</v>
      </c>
      <c r="Y323" s="245">
        <f>AVERAGE(X323,Z323)</f>
        <v>8.3971875000000029</v>
      </c>
      <c r="Z323" s="245">
        <f>AVERAGE(U323,AE323)</f>
        <v>8.41</v>
      </c>
      <c r="AA323" s="245">
        <f>2*Z323-Y323</f>
        <v>8.4228124999999974</v>
      </c>
      <c r="AB323" s="245">
        <f>AVERAGE(AA323,AC323)</f>
        <v>8.417109374999999</v>
      </c>
      <c r="AC323" s="245">
        <f>AVERAGE(AA323,AE323)</f>
        <v>8.4114062499999989</v>
      </c>
      <c r="AD323" s="245">
        <f>AVERAGE(AC323,AE323)</f>
        <v>8.4057031249999987</v>
      </c>
      <c r="AE323" s="277">
        <v>8.4</v>
      </c>
      <c r="AF323" s="245">
        <f>2*AE323-AD323</f>
        <v>8.394296875000002</v>
      </c>
      <c r="AG323" s="245">
        <f>AVERAGE(AF323,AH323)</f>
        <v>8.3969726562500018</v>
      </c>
      <c r="AH323" s="245">
        <f>AVERAGE(AF323,AJ323)</f>
        <v>8.3996484375000016</v>
      </c>
      <c r="AI323" s="245">
        <f>AVERAGE(AH323,AJ323)</f>
        <v>8.4023242187500014</v>
      </c>
      <c r="AJ323" s="245">
        <f>AVERAGE(AE323,AO323)</f>
        <v>8.4050000000000011</v>
      </c>
      <c r="AK323" s="245">
        <f>2*AJ323-AI323</f>
        <v>8.4076757812500009</v>
      </c>
      <c r="AL323" s="245">
        <f>AVERAGE(AK323,AM323)</f>
        <v>8.4082568359375003</v>
      </c>
      <c r="AM323" s="245">
        <f>AVERAGE(AK323,AO323)</f>
        <v>8.4088378906250014</v>
      </c>
      <c r="AN323" s="245">
        <f>AVERAGE(AM323,AO323)</f>
        <v>8.4094189453125008</v>
      </c>
      <c r="AO323" s="277">
        <v>8.41</v>
      </c>
      <c r="AP323" s="277">
        <v>8.42</v>
      </c>
    </row>
    <row r="324" spans="1:42" x14ac:dyDescent="0.2">
      <c r="A324" s="253">
        <v>42664</v>
      </c>
      <c r="B324" s="277">
        <v>9.5</v>
      </c>
      <c r="C324" s="277">
        <v>9.0299999999999994</v>
      </c>
      <c r="D324" s="277">
        <f>AVERAGE(C324,E324)</f>
        <v>8.8649999999999984</v>
      </c>
      <c r="E324" s="277">
        <v>8.6999999999999993</v>
      </c>
      <c r="F324" s="277">
        <f>AVERAGE(G324,E324)</f>
        <v>8.66</v>
      </c>
      <c r="G324" s="277">
        <v>8.6199999999999992</v>
      </c>
      <c r="H324" s="277">
        <f>AVERAGE(I324,G324)</f>
        <v>8.5</v>
      </c>
      <c r="I324" s="277">
        <v>8.3800000000000008</v>
      </c>
      <c r="J324" s="277">
        <f>AVERAGE(I324,K324)</f>
        <v>8.4600000000000009</v>
      </c>
      <c r="K324" s="277">
        <v>8.5399999999999991</v>
      </c>
      <c r="L324" s="245">
        <f>AVERAGE(K324,M324)</f>
        <v>8.52</v>
      </c>
      <c r="M324" s="245">
        <f>AVERAGE(K324,O324)</f>
        <v>8.5</v>
      </c>
      <c r="N324" s="245">
        <f>AVERAGE(M324,O324)</f>
        <v>8.48</v>
      </c>
      <c r="O324" s="277">
        <v>8.4600000000000009</v>
      </c>
      <c r="P324" s="245">
        <f>2*O324-N324</f>
        <v>8.4400000000000013</v>
      </c>
      <c r="Q324" s="245">
        <f>AVERAGE(P324,R324)</f>
        <v>8.4350000000000005</v>
      </c>
      <c r="R324" s="245">
        <f>AVERAGE(O324,U324)</f>
        <v>8.43</v>
      </c>
      <c r="S324" s="245">
        <f>2*R324-Q324</f>
        <v>8.4249999999999989</v>
      </c>
      <c r="T324" s="245">
        <f>AVERAGE(S324,U324)</f>
        <v>8.4124999999999996</v>
      </c>
      <c r="U324" s="277">
        <v>8.4</v>
      </c>
      <c r="V324" s="245">
        <f>2*U324-T324</f>
        <v>8.3875000000000011</v>
      </c>
      <c r="W324" s="245">
        <f>2*V324-U324</f>
        <v>8.3750000000000018</v>
      </c>
      <c r="X324" s="245">
        <f>2*W324-V324</f>
        <v>8.3625000000000025</v>
      </c>
      <c r="Y324" s="245">
        <f>AVERAGE(X324,Z324)</f>
        <v>8.3762500000000024</v>
      </c>
      <c r="Z324" s="245">
        <f>AVERAGE(U324,AE324)</f>
        <v>8.39</v>
      </c>
      <c r="AA324" s="245">
        <f>2*Z324-Y324</f>
        <v>8.4037499999999987</v>
      </c>
      <c r="AB324" s="245">
        <f>AVERAGE(AA324,AC324)</f>
        <v>8.3978124999999988</v>
      </c>
      <c r="AC324" s="245">
        <f>AVERAGE(AA324,AE324)</f>
        <v>8.3918749999999989</v>
      </c>
      <c r="AD324" s="245">
        <f>AVERAGE(AC324,AE324)</f>
        <v>8.3859375000000007</v>
      </c>
      <c r="AE324" s="277">
        <v>8.3800000000000008</v>
      </c>
      <c r="AF324" s="245">
        <f>2*AE324-AD324</f>
        <v>8.3740625000000009</v>
      </c>
      <c r="AG324" s="245">
        <f>AVERAGE(AF324,AH324)</f>
        <v>8.3755468750000013</v>
      </c>
      <c r="AH324" s="245">
        <f>AVERAGE(AF324,AJ324)</f>
        <v>8.3770312500000017</v>
      </c>
      <c r="AI324" s="245">
        <f>AVERAGE(AH324,AJ324)</f>
        <v>8.3785156250000021</v>
      </c>
      <c r="AJ324" s="245">
        <f>AVERAGE(AE324,AO324)</f>
        <v>8.3800000000000008</v>
      </c>
      <c r="AK324" s="245">
        <f>2*AJ324-AI324</f>
        <v>8.3814843749999994</v>
      </c>
      <c r="AL324" s="245">
        <f>AVERAGE(AK324,AM324)</f>
        <v>8.3811132812500002</v>
      </c>
      <c r="AM324" s="245">
        <f>AVERAGE(AK324,AO324)</f>
        <v>8.380742187500001</v>
      </c>
      <c r="AN324" s="245">
        <f>AVERAGE(AM324,AO324)</f>
        <v>8.38037109375</v>
      </c>
      <c r="AO324" s="277">
        <v>8.3800000000000008</v>
      </c>
      <c r="AP324" s="277">
        <v>8.39</v>
      </c>
    </row>
    <row r="325" spans="1:42" x14ac:dyDescent="0.2">
      <c r="A325" s="253">
        <v>42663</v>
      </c>
      <c r="B325" s="277">
        <v>9.44</v>
      </c>
      <c r="C325" s="277">
        <v>9</v>
      </c>
      <c r="D325" s="277">
        <f>AVERAGE(C325,E325)</f>
        <v>8.84</v>
      </c>
      <c r="E325" s="277">
        <v>8.68</v>
      </c>
      <c r="F325" s="277">
        <f>AVERAGE(G325,E325)</f>
        <v>8.66</v>
      </c>
      <c r="G325" s="277">
        <v>8.64</v>
      </c>
      <c r="H325" s="277">
        <f>AVERAGE(I325,G325)</f>
        <v>8.5449999999999999</v>
      </c>
      <c r="I325" s="277">
        <v>8.4499999999999993</v>
      </c>
      <c r="J325" s="277">
        <f>AVERAGE(I325,K325)</f>
        <v>8.5249999999999986</v>
      </c>
      <c r="K325" s="277">
        <v>8.6</v>
      </c>
      <c r="L325" s="245">
        <f>AVERAGE(K325,M325)</f>
        <v>8.5824999999999996</v>
      </c>
      <c r="M325" s="245">
        <f>AVERAGE(K325,O325)</f>
        <v>8.5649999999999995</v>
      </c>
      <c r="N325" s="245">
        <f>AVERAGE(M325,O325)</f>
        <v>8.5474999999999994</v>
      </c>
      <c r="O325" s="277">
        <v>8.5299999999999994</v>
      </c>
      <c r="P325" s="245">
        <f>2*O325-N325</f>
        <v>8.5124999999999993</v>
      </c>
      <c r="Q325" s="245">
        <f>AVERAGE(P325,R325)</f>
        <v>8.5062499999999996</v>
      </c>
      <c r="R325" s="245">
        <f>AVERAGE(O325,U325)</f>
        <v>8.5</v>
      </c>
      <c r="S325" s="245">
        <f>2*R325-Q325</f>
        <v>8.4937500000000004</v>
      </c>
      <c r="T325" s="245">
        <f>AVERAGE(S325,U325)</f>
        <v>8.4818750000000005</v>
      </c>
      <c r="U325" s="277">
        <v>8.4700000000000006</v>
      </c>
      <c r="V325" s="245">
        <f>2*U325-T325</f>
        <v>8.4581250000000008</v>
      </c>
      <c r="W325" s="245">
        <f>2*V325-U325</f>
        <v>8.4462500000000009</v>
      </c>
      <c r="X325" s="245">
        <f>2*W325-V325</f>
        <v>8.4343750000000011</v>
      </c>
      <c r="Y325" s="245">
        <f>AVERAGE(X325,Z325)</f>
        <v>8.4471875000000018</v>
      </c>
      <c r="Z325" s="245">
        <f>AVERAGE(U325,AE325)</f>
        <v>8.4600000000000009</v>
      </c>
      <c r="AA325" s="245">
        <f>2*Z325-Y325</f>
        <v>8.4728124999999999</v>
      </c>
      <c r="AB325" s="245">
        <f>AVERAGE(AA325,AC325)</f>
        <v>8.4671093749999997</v>
      </c>
      <c r="AC325" s="245">
        <f>AVERAGE(AA325,AE325)</f>
        <v>8.4614062499999996</v>
      </c>
      <c r="AD325" s="245">
        <f>AVERAGE(AC325,AE325)</f>
        <v>8.4557031249999994</v>
      </c>
      <c r="AE325" s="277">
        <v>8.4499999999999993</v>
      </c>
      <c r="AF325" s="245">
        <f>2*AE325-AD325</f>
        <v>8.4442968749999991</v>
      </c>
      <c r="AG325" s="245">
        <f>AVERAGE(AF325,AH325)</f>
        <v>8.4457226562499983</v>
      </c>
      <c r="AH325" s="245">
        <f>AVERAGE(AF325,AJ325)</f>
        <v>8.4471484374999992</v>
      </c>
      <c r="AI325" s="245">
        <f>AVERAGE(AH325,AJ325)</f>
        <v>8.4485742187500001</v>
      </c>
      <c r="AJ325" s="245">
        <f>AVERAGE(AE325,AO325)</f>
        <v>8.4499999999999993</v>
      </c>
      <c r="AK325" s="245">
        <f>2*AJ325-AI325</f>
        <v>8.4514257812499984</v>
      </c>
      <c r="AL325" s="245">
        <f>AVERAGE(AK325,AM325)</f>
        <v>8.4510693359374986</v>
      </c>
      <c r="AM325" s="245">
        <f>AVERAGE(AK325,AO325)</f>
        <v>8.4507128906249989</v>
      </c>
      <c r="AN325" s="245">
        <f>AVERAGE(AM325,AO325)</f>
        <v>8.4503564453124991</v>
      </c>
      <c r="AO325" s="277">
        <v>8.4499999999999993</v>
      </c>
      <c r="AP325" s="277">
        <v>8.4600000000000009</v>
      </c>
    </row>
    <row r="326" spans="1:42" x14ac:dyDescent="0.2">
      <c r="A326" s="253">
        <v>42662</v>
      </c>
      <c r="B326" s="277">
        <v>9.43</v>
      </c>
      <c r="C326" s="277">
        <v>9.01</v>
      </c>
      <c r="D326" s="277">
        <f>AVERAGE(C326,E326)</f>
        <v>8.85</v>
      </c>
      <c r="E326" s="277">
        <v>8.69</v>
      </c>
      <c r="F326" s="277">
        <f>AVERAGE(G326,E326)</f>
        <v>8.66</v>
      </c>
      <c r="G326" s="277">
        <v>8.6300000000000008</v>
      </c>
      <c r="H326" s="277">
        <f>AVERAGE(I326,G326)</f>
        <v>8.5500000000000007</v>
      </c>
      <c r="I326" s="277">
        <v>8.4700000000000006</v>
      </c>
      <c r="J326" s="277">
        <f>AVERAGE(I326,K326)</f>
        <v>8.5250000000000004</v>
      </c>
      <c r="K326" s="277">
        <v>8.58</v>
      </c>
      <c r="L326" s="245">
        <f>AVERAGE(K326,M326)</f>
        <v>8.5650000000000013</v>
      </c>
      <c r="M326" s="245">
        <f>AVERAGE(K326,O326)</f>
        <v>8.5500000000000007</v>
      </c>
      <c r="N326" s="245">
        <f>AVERAGE(M326,O326)</f>
        <v>8.5350000000000001</v>
      </c>
      <c r="O326" s="277">
        <v>8.52</v>
      </c>
      <c r="P326" s="245">
        <f>2*O326-N326</f>
        <v>8.504999999999999</v>
      </c>
      <c r="Q326" s="245">
        <f>AVERAGE(P326,R326)</f>
        <v>8.5024999999999995</v>
      </c>
      <c r="R326" s="245">
        <f>AVERAGE(O326,U326)</f>
        <v>8.5</v>
      </c>
      <c r="S326" s="245">
        <f>2*R326-Q326</f>
        <v>8.4975000000000005</v>
      </c>
      <c r="T326" s="245">
        <f>AVERAGE(S326,U326)</f>
        <v>8.4887499999999996</v>
      </c>
      <c r="U326" s="277">
        <v>8.48</v>
      </c>
      <c r="V326" s="245">
        <f>2*U326-T326</f>
        <v>8.4712500000000013</v>
      </c>
      <c r="W326" s="245">
        <f>2*V326-U326</f>
        <v>8.4625000000000021</v>
      </c>
      <c r="X326" s="245">
        <f>2*W326-V326</f>
        <v>8.453750000000003</v>
      </c>
      <c r="Y326" s="245">
        <f>AVERAGE(X326,Z326)</f>
        <v>8.4643750000000022</v>
      </c>
      <c r="Z326" s="245">
        <f>AVERAGE(U326,AE326)</f>
        <v>8.4750000000000014</v>
      </c>
      <c r="AA326" s="245">
        <f>2*Z326-Y326</f>
        <v>8.4856250000000006</v>
      </c>
      <c r="AB326" s="245">
        <f>AVERAGE(AA326,AC326)</f>
        <v>8.4817187500000006</v>
      </c>
      <c r="AC326" s="245">
        <f>AVERAGE(AA326,AE326)</f>
        <v>8.4778125000000006</v>
      </c>
      <c r="AD326" s="245">
        <f>AVERAGE(AC326,AE326)</f>
        <v>8.4739062500000006</v>
      </c>
      <c r="AE326" s="277">
        <v>8.4700000000000006</v>
      </c>
      <c r="AF326" s="245">
        <f>2*AE326-AD326</f>
        <v>8.4660937500000006</v>
      </c>
      <c r="AG326" s="245">
        <f>AVERAGE(AF326,AH326)</f>
        <v>8.4670703125000006</v>
      </c>
      <c r="AH326" s="245">
        <f>AVERAGE(AF326,AJ326)</f>
        <v>8.4680468750000006</v>
      </c>
      <c r="AI326" s="245">
        <f>AVERAGE(AH326,AJ326)</f>
        <v>8.4690234375000006</v>
      </c>
      <c r="AJ326" s="245">
        <f>AVERAGE(AE326,AO326)</f>
        <v>8.4700000000000006</v>
      </c>
      <c r="AK326" s="245">
        <f>2*AJ326-AI326</f>
        <v>8.4709765625000006</v>
      </c>
      <c r="AL326" s="245">
        <f>AVERAGE(AK326,AM326)</f>
        <v>8.4707324218750006</v>
      </c>
      <c r="AM326" s="245">
        <f>AVERAGE(AK326,AO326)</f>
        <v>8.4704882812500006</v>
      </c>
      <c r="AN326" s="245">
        <f>AVERAGE(AM326,AO326)</f>
        <v>8.4702441406250006</v>
      </c>
      <c r="AO326" s="277">
        <v>8.4700000000000006</v>
      </c>
      <c r="AP326" s="277">
        <v>8.48</v>
      </c>
    </row>
    <row r="327" spans="1:42" x14ac:dyDescent="0.2">
      <c r="A327" s="253">
        <v>42661</v>
      </c>
      <c r="B327" s="277">
        <v>9.4600000000000009</v>
      </c>
      <c r="C327" s="277">
        <v>9.06</v>
      </c>
      <c r="D327" s="277">
        <f>AVERAGE(C327,E327)</f>
        <v>8.9250000000000007</v>
      </c>
      <c r="E327" s="277">
        <v>8.7899999999999991</v>
      </c>
      <c r="F327" s="277">
        <f>AVERAGE(G327,E327)</f>
        <v>8.77</v>
      </c>
      <c r="G327" s="277">
        <v>8.75</v>
      </c>
      <c r="H327" s="277">
        <f>AVERAGE(I327,G327)</f>
        <v>8.66</v>
      </c>
      <c r="I327" s="277">
        <v>8.57</v>
      </c>
      <c r="J327" s="277">
        <f>AVERAGE(I327,K327)</f>
        <v>8.6349999999999998</v>
      </c>
      <c r="K327" s="277">
        <v>8.6999999999999993</v>
      </c>
      <c r="L327" s="245">
        <f>AVERAGE(K327,M327)</f>
        <v>8.6849999999999987</v>
      </c>
      <c r="M327" s="245">
        <f>AVERAGE(K327,O327)</f>
        <v>8.67</v>
      </c>
      <c r="N327" s="245">
        <f>AVERAGE(M327,O327)</f>
        <v>8.6550000000000011</v>
      </c>
      <c r="O327" s="277">
        <v>8.64</v>
      </c>
      <c r="P327" s="245">
        <f>2*O327-N327</f>
        <v>8.625</v>
      </c>
      <c r="Q327" s="245">
        <f>AVERAGE(P327,R327)</f>
        <v>8.6174999999999997</v>
      </c>
      <c r="R327" s="245">
        <f>AVERAGE(O327,U327)</f>
        <v>8.61</v>
      </c>
      <c r="S327" s="245">
        <f>2*R327-Q327</f>
        <v>8.6024999999999991</v>
      </c>
      <c r="T327" s="245">
        <f>AVERAGE(S327,U327)</f>
        <v>8.5912499999999987</v>
      </c>
      <c r="U327" s="277">
        <v>8.58</v>
      </c>
      <c r="V327" s="245">
        <f>2*U327-T327</f>
        <v>8.5687500000000014</v>
      </c>
      <c r="W327" s="245">
        <f>2*V327-U327</f>
        <v>8.5575000000000028</v>
      </c>
      <c r="X327" s="245">
        <f>2*W327-V327</f>
        <v>8.5462500000000041</v>
      </c>
      <c r="Y327" s="245">
        <f>AVERAGE(X327,Z327)</f>
        <v>8.5606250000000017</v>
      </c>
      <c r="Z327" s="245">
        <f>AVERAGE(U327,AE327)</f>
        <v>8.5749999999999993</v>
      </c>
      <c r="AA327" s="245">
        <f>2*Z327-Y327</f>
        <v>8.5893749999999969</v>
      </c>
      <c r="AB327" s="245">
        <f>AVERAGE(AA327,AC327)</f>
        <v>8.5845312499999977</v>
      </c>
      <c r="AC327" s="245">
        <f>AVERAGE(AA327,AE327)</f>
        <v>8.5796874999999986</v>
      </c>
      <c r="AD327" s="245">
        <f>AVERAGE(AC327,AE327)</f>
        <v>8.5748437499999994</v>
      </c>
      <c r="AE327" s="277">
        <v>8.57</v>
      </c>
      <c r="AF327" s="245">
        <f>2*AE327-AD327</f>
        <v>8.5651562500000011</v>
      </c>
      <c r="AG327" s="245">
        <f>AVERAGE(AF327,AH327)</f>
        <v>8.5676171875000016</v>
      </c>
      <c r="AH327" s="245">
        <f>AVERAGE(AF327,AJ327)</f>
        <v>8.5700781250000002</v>
      </c>
      <c r="AI327" s="245">
        <f>AVERAGE(AH327,AJ327)</f>
        <v>8.5725390624999989</v>
      </c>
      <c r="AJ327" s="245">
        <f>AVERAGE(AE327,AO327)</f>
        <v>8.5749999999999993</v>
      </c>
      <c r="AK327" s="245">
        <f>2*AJ327-AI327</f>
        <v>8.5774609374999997</v>
      </c>
      <c r="AL327" s="245">
        <f>AVERAGE(AK327,AM327)</f>
        <v>8.5780957031249994</v>
      </c>
      <c r="AM327" s="245">
        <f>AVERAGE(AK327,AO327)</f>
        <v>8.578730468749999</v>
      </c>
      <c r="AN327" s="245">
        <f>AVERAGE(AM327,AO327)</f>
        <v>8.5793652343750004</v>
      </c>
      <c r="AO327" s="277">
        <v>8.58</v>
      </c>
      <c r="AP327" s="277">
        <v>8.59</v>
      </c>
    </row>
    <row r="328" spans="1:42" x14ac:dyDescent="0.2">
      <c r="A328" s="253">
        <v>42660</v>
      </c>
      <c r="B328" s="277">
        <v>9.5399999999999991</v>
      </c>
      <c r="C328" s="277">
        <v>9.06</v>
      </c>
      <c r="D328" s="277">
        <f>AVERAGE(C328,E328)</f>
        <v>8.91</v>
      </c>
      <c r="E328" s="277">
        <v>8.76</v>
      </c>
      <c r="F328" s="277">
        <f>AVERAGE(G328,E328)</f>
        <v>8.745000000000001</v>
      </c>
      <c r="G328" s="277">
        <v>8.73</v>
      </c>
      <c r="H328" s="277">
        <f>AVERAGE(I328,G328)</f>
        <v>8.6550000000000011</v>
      </c>
      <c r="I328" s="277">
        <v>8.58</v>
      </c>
      <c r="J328" s="277">
        <f>AVERAGE(I328,K328)</f>
        <v>8.64</v>
      </c>
      <c r="K328" s="277">
        <v>8.6999999999999993</v>
      </c>
      <c r="L328" s="245">
        <f>AVERAGE(K328,M328)</f>
        <v>8.6875</v>
      </c>
      <c r="M328" s="245">
        <f>AVERAGE(K328,O328)</f>
        <v>8.6750000000000007</v>
      </c>
      <c r="N328" s="245">
        <f>AVERAGE(M328,O328)</f>
        <v>8.6625000000000014</v>
      </c>
      <c r="O328" s="277">
        <v>8.65</v>
      </c>
      <c r="P328" s="245">
        <f>2*O328-N328</f>
        <v>8.6374999999999993</v>
      </c>
      <c r="Q328" s="245">
        <f>AVERAGE(P328,R328)</f>
        <v>8.6312499999999996</v>
      </c>
      <c r="R328" s="245">
        <f>AVERAGE(O328,U328)</f>
        <v>8.625</v>
      </c>
      <c r="S328" s="245">
        <f>2*R328-Q328</f>
        <v>8.6187500000000004</v>
      </c>
      <c r="T328" s="245">
        <f>AVERAGE(S328,U328)</f>
        <v>8.609375</v>
      </c>
      <c r="U328" s="277">
        <v>8.6</v>
      </c>
      <c r="V328" s="245">
        <f>2*U328-T328</f>
        <v>8.5906249999999993</v>
      </c>
      <c r="W328" s="245">
        <f>2*V328-U328</f>
        <v>8.5812499999999989</v>
      </c>
      <c r="X328" s="245">
        <f>2*W328-V328</f>
        <v>8.5718749999999986</v>
      </c>
      <c r="Y328" s="245">
        <f>AVERAGE(X328,Z328)</f>
        <v>8.5809374999999992</v>
      </c>
      <c r="Z328" s="245">
        <f>AVERAGE(U328,AE328)</f>
        <v>8.59</v>
      </c>
      <c r="AA328" s="245">
        <f>2*Z328-Y328</f>
        <v>8.5990625000000005</v>
      </c>
      <c r="AB328" s="245">
        <f>AVERAGE(AA328,AC328)</f>
        <v>8.5942968750000013</v>
      </c>
      <c r="AC328" s="245">
        <f>AVERAGE(AA328,AE328)</f>
        <v>8.5895312500000003</v>
      </c>
      <c r="AD328" s="245">
        <f>AVERAGE(AC328,AE328)</f>
        <v>8.5847656249999993</v>
      </c>
      <c r="AE328" s="277">
        <v>8.58</v>
      </c>
      <c r="AF328" s="245">
        <f>2*AE328-AD328</f>
        <v>8.5752343750000009</v>
      </c>
      <c r="AG328" s="245">
        <f>AVERAGE(AF328,AH328)</f>
        <v>8.5776757812500009</v>
      </c>
      <c r="AH328" s="245">
        <f>AVERAGE(AF328,AJ328)</f>
        <v>8.5801171875000009</v>
      </c>
      <c r="AI328" s="245">
        <f>AVERAGE(AH328,AJ328)</f>
        <v>8.5825585937500009</v>
      </c>
      <c r="AJ328" s="245">
        <f>AVERAGE(AE328,AO328)</f>
        <v>8.5850000000000009</v>
      </c>
      <c r="AK328" s="245">
        <f>2*AJ328-AI328</f>
        <v>8.5874414062500009</v>
      </c>
      <c r="AL328" s="245">
        <f>AVERAGE(AK328,AM328)</f>
        <v>8.5880810546874997</v>
      </c>
      <c r="AM328" s="245">
        <f>AVERAGE(AK328,AO328)</f>
        <v>8.5887207031250004</v>
      </c>
      <c r="AN328" s="245">
        <f>AVERAGE(AM328,AO328)</f>
        <v>8.589360351562501</v>
      </c>
      <c r="AO328" s="277">
        <v>8.59</v>
      </c>
      <c r="AP328" s="277">
        <v>8.61</v>
      </c>
    </row>
    <row r="329" spans="1:42" x14ac:dyDescent="0.2">
      <c r="A329" s="253">
        <v>42657</v>
      </c>
      <c r="B329" s="277">
        <v>9.5299999999999994</v>
      </c>
      <c r="C329" s="277">
        <v>9.0399999999999991</v>
      </c>
      <c r="D329" s="277">
        <f>AVERAGE(C329,E329)</f>
        <v>8.8550000000000004</v>
      </c>
      <c r="E329" s="277">
        <v>8.67</v>
      </c>
      <c r="F329" s="277">
        <f>AVERAGE(G329,E329)</f>
        <v>8.6349999999999998</v>
      </c>
      <c r="G329" s="277">
        <v>8.6</v>
      </c>
      <c r="H329" s="277">
        <f>AVERAGE(I329,G329)</f>
        <v>8.48</v>
      </c>
      <c r="I329" s="277">
        <v>8.36</v>
      </c>
      <c r="J329" s="277">
        <f>AVERAGE(I329,K329)</f>
        <v>8.4550000000000001</v>
      </c>
      <c r="K329" s="277">
        <v>8.5500000000000007</v>
      </c>
      <c r="L329" s="245">
        <f>AVERAGE(K329,M329)</f>
        <v>8.5350000000000001</v>
      </c>
      <c r="M329" s="245">
        <f>AVERAGE(K329,O329)</f>
        <v>8.52</v>
      </c>
      <c r="N329" s="245">
        <f>AVERAGE(M329,O329)</f>
        <v>8.504999999999999</v>
      </c>
      <c r="O329" s="277">
        <v>8.49</v>
      </c>
      <c r="P329" s="245">
        <f>2*O329-N329</f>
        <v>8.4750000000000014</v>
      </c>
      <c r="Q329" s="245">
        <f>AVERAGE(P329,R329)</f>
        <v>8.4600000000000009</v>
      </c>
      <c r="R329" s="245">
        <f>AVERAGE(O329,U329)</f>
        <v>8.4450000000000003</v>
      </c>
      <c r="S329" s="245">
        <f>2*R329-Q329</f>
        <v>8.43</v>
      </c>
      <c r="T329" s="245">
        <f>AVERAGE(S329,U329)</f>
        <v>8.4149999999999991</v>
      </c>
      <c r="U329" s="277">
        <v>8.4</v>
      </c>
      <c r="V329" s="245">
        <f>2*U329-T329</f>
        <v>8.3850000000000016</v>
      </c>
      <c r="W329" s="245">
        <f>2*V329-U329</f>
        <v>8.3700000000000028</v>
      </c>
      <c r="X329" s="245">
        <f>2*W329-V329</f>
        <v>8.355000000000004</v>
      </c>
      <c r="Y329" s="245">
        <f>AVERAGE(X329,Z329)</f>
        <v>8.3675000000000015</v>
      </c>
      <c r="Z329" s="245">
        <f>AVERAGE(U329,AE329)</f>
        <v>8.379999999999999</v>
      </c>
      <c r="AA329" s="245">
        <f>2*Z329-Y329</f>
        <v>8.3924999999999965</v>
      </c>
      <c r="AB329" s="245">
        <f>AVERAGE(AA329,AC329)</f>
        <v>8.3843749999999986</v>
      </c>
      <c r="AC329" s="245">
        <f>AVERAGE(AA329,AE329)</f>
        <v>8.3762499999999989</v>
      </c>
      <c r="AD329" s="245">
        <f>AVERAGE(AC329,AE329)</f>
        <v>8.3681249999999991</v>
      </c>
      <c r="AE329" s="277">
        <v>8.36</v>
      </c>
      <c r="AF329" s="245">
        <f>2*AE329-AD329</f>
        <v>8.3518749999999997</v>
      </c>
      <c r="AG329" s="245">
        <f>AVERAGE(AF329,AH329)</f>
        <v>8.3551562500000003</v>
      </c>
      <c r="AH329" s="245">
        <f>AVERAGE(AF329,AJ329)</f>
        <v>8.3584374999999991</v>
      </c>
      <c r="AI329" s="245">
        <f>AVERAGE(AH329,AJ329)</f>
        <v>8.3617187499999979</v>
      </c>
      <c r="AJ329" s="245">
        <f>AVERAGE(AE329,AO329)</f>
        <v>8.3649999999999984</v>
      </c>
      <c r="AK329" s="245">
        <f>2*AJ329-AI329</f>
        <v>8.368281249999999</v>
      </c>
      <c r="AL329" s="245">
        <f>AVERAGE(AK329,AM329)</f>
        <v>8.3687109374999995</v>
      </c>
      <c r="AM329" s="245">
        <f>AVERAGE(AK329,AO329)</f>
        <v>8.369140625</v>
      </c>
      <c r="AN329" s="245">
        <f>AVERAGE(AM329,AO329)</f>
        <v>8.3695703124999987</v>
      </c>
      <c r="AO329" s="277">
        <v>8.3699999999999992</v>
      </c>
      <c r="AP329" s="277">
        <v>8.3800000000000008</v>
      </c>
    </row>
    <row r="330" spans="1:42" x14ac:dyDescent="0.2">
      <c r="A330" s="253">
        <v>42656</v>
      </c>
      <c r="B330" s="277">
        <v>9.5</v>
      </c>
      <c r="C330" s="277">
        <v>9.0399999999999991</v>
      </c>
      <c r="D330" s="277">
        <f>AVERAGE(C330,E330)</f>
        <v>8.879999999999999</v>
      </c>
      <c r="E330" s="277">
        <v>8.7200000000000006</v>
      </c>
      <c r="F330" s="277">
        <f>AVERAGE(G330,E330)</f>
        <v>8.6900000000000013</v>
      </c>
      <c r="G330" s="277">
        <v>8.66</v>
      </c>
      <c r="H330" s="277">
        <f>AVERAGE(I330,G330)</f>
        <v>8.504999999999999</v>
      </c>
      <c r="I330" s="277">
        <v>8.35</v>
      </c>
      <c r="J330" s="277">
        <f>AVERAGE(I330,K330)</f>
        <v>8.4749999999999996</v>
      </c>
      <c r="K330" s="277">
        <v>8.6</v>
      </c>
      <c r="L330" s="245">
        <f>AVERAGE(K330,M330)</f>
        <v>8.5799999999999983</v>
      </c>
      <c r="M330" s="245">
        <f>AVERAGE(K330,O330)</f>
        <v>8.5599999999999987</v>
      </c>
      <c r="N330" s="245">
        <f>AVERAGE(M330,O330)</f>
        <v>8.5399999999999991</v>
      </c>
      <c r="O330" s="277">
        <v>8.52</v>
      </c>
      <c r="P330" s="245">
        <f>2*O330-N330</f>
        <v>8.5</v>
      </c>
      <c r="Q330" s="245">
        <f>AVERAGE(P330,R330)</f>
        <v>8.48</v>
      </c>
      <c r="R330" s="245">
        <f>AVERAGE(O330,U330)</f>
        <v>8.4600000000000009</v>
      </c>
      <c r="S330" s="245">
        <f>2*R330-Q330</f>
        <v>8.4400000000000013</v>
      </c>
      <c r="T330" s="245">
        <f>AVERAGE(S330,U330)</f>
        <v>8.4200000000000017</v>
      </c>
      <c r="U330" s="277">
        <v>8.4</v>
      </c>
      <c r="V330" s="245">
        <f>2*U330-T330</f>
        <v>8.379999999999999</v>
      </c>
      <c r="W330" s="245">
        <f>2*V330-U330</f>
        <v>8.3599999999999977</v>
      </c>
      <c r="X330" s="245">
        <f>2*W330-V330</f>
        <v>8.3399999999999963</v>
      </c>
      <c r="Y330" s="245">
        <f>AVERAGE(X330,Z330)</f>
        <v>8.3574999999999982</v>
      </c>
      <c r="Z330" s="245">
        <f>AVERAGE(U330,AE330)</f>
        <v>8.375</v>
      </c>
      <c r="AA330" s="245">
        <f>2*Z330-Y330</f>
        <v>8.3925000000000018</v>
      </c>
      <c r="AB330" s="245">
        <f>AVERAGE(AA330,AC330)</f>
        <v>8.3818750000000009</v>
      </c>
      <c r="AC330" s="245">
        <f>AVERAGE(AA330,AE330)</f>
        <v>8.3712499999999999</v>
      </c>
      <c r="AD330" s="245">
        <f>AVERAGE(AC330,AE330)</f>
        <v>8.3606249999999989</v>
      </c>
      <c r="AE330" s="277">
        <v>8.35</v>
      </c>
      <c r="AF330" s="245">
        <f>2*AE330-AD330</f>
        <v>8.3393750000000004</v>
      </c>
      <c r="AG330" s="245">
        <f>AVERAGE(AF330,AH330)</f>
        <v>8.3432812500000004</v>
      </c>
      <c r="AH330" s="245">
        <f>AVERAGE(AF330,AJ330)</f>
        <v>8.3471875000000004</v>
      </c>
      <c r="AI330" s="245">
        <f>AVERAGE(AH330,AJ330)</f>
        <v>8.3510937500000004</v>
      </c>
      <c r="AJ330" s="245">
        <f>AVERAGE(AE330,AO330)</f>
        <v>8.3550000000000004</v>
      </c>
      <c r="AK330" s="245">
        <f>2*AJ330-AI330</f>
        <v>8.3589062500000004</v>
      </c>
      <c r="AL330" s="245">
        <f>AVERAGE(AK330,AM330)</f>
        <v>8.3591796874999993</v>
      </c>
      <c r="AM330" s="245">
        <f>AVERAGE(AK330,AO330)</f>
        <v>8.3594531249999999</v>
      </c>
      <c r="AN330" s="245">
        <f>AVERAGE(AM330,AO330)</f>
        <v>8.3597265625000006</v>
      </c>
      <c r="AO330" s="277">
        <v>8.36</v>
      </c>
      <c r="AP330" s="277">
        <v>8.39</v>
      </c>
    </row>
    <row r="331" spans="1:42" x14ac:dyDescent="0.2">
      <c r="A331" s="253">
        <v>42655</v>
      </c>
      <c r="B331" s="277">
        <v>9.4499999999999993</v>
      </c>
      <c r="C331" s="277">
        <v>9.0500000000000007</v>
      </c>
      <c r="D331" s="277">
        <f>AVERAGE(C331,E331)</f>
        <v>8.89</v>
      </c>
      <c r="E331" s="277">
        <v>8.73</v>
      </c>
      <c r="F331" s="277">
        <f>AVERAGE(G331,E331)</f>
        <v>8.68</v>
      </c>
      <c r="G331" s="277">
        <v>8.6300000000000008</v>
      </c>
      <c r="H331" s="277">
        <f>AVERAGE(I331,G331)</f>
        <v>8.5100000000000016</v>
      </c>
      <c r="I331" s="277">
        <v>8.39</v>
      </c>
      <c r="J331" s="277">
        <f>AVERAGE(I331,K331)</f>
        <v>8.4600000000000009</v>
      </c>
      <c r="K331" s="277">
        <v>8.5299999999999994</v>
      </c>
      <c r="L331" s="245">
        <f>AVERAGE(K331,M331)</f>
        <v>8.5150000000000006</v>
      </c>
      <c r="M331" s="245">
        <f>AVERAGE(K331,O331)</f>
        <v>8.5</v>
      </c>
      <c r="N331" s="245">
        <f>AVERAGE(M331,O331)</f>
        <v>8.4849999999999994</v>
      </c>
      <c r="O331" s="277">
        <v>8.4700000000000006</v>
      </c>
      <c r="P331" s="245">
        <f>2*O331-N331</f>
        <v>8.4550000000000018</v>
      </c>
      <c r="Q331" s="245">
        <f>AVERAGE(P331,R331)</f>
        <v>8.4500000000000011</v>
      </c>
      <c r="R331" s="245">
        <f>AVERAGE(O331,U331)</f>
        <v>8.4450000000000003</v>
      </c>
      <c r="S331" s="245">
        <f>2*R331-Q331</f>
        <v>8.44</v>
      </c>
      <c r="T331" s="245">
        <f>AVERAGE(S331,U331)</f>
        <v>8.43</v>
      </c>
      <c r="U331" s="277">
        <v>8.42</v>
      </c>
      <c r="V331" s="245">
        <f>2*U331-T331</f>
        <v>8.41</v>
      </c>
      <c r="W331" s="245">
        <f>2*V331-U331</f>
        <v>8.4</v>
      </c>
      <c r="X331" s="245">
        <f>2*W331-V331</f>
        <v>8.39</v>
      </c>
      <c r="Y331" s="245">
        <f>AVERAGE(X331,Z331)</f>
        <v>8.3975000000000009</v>
      </c>
      <c r="Z331" s="245">
        <f>AVERAGE(U331,AE331)</f>
        <v>8.4050000000000011</v>
      </c>
      <c r="AA331" s="245">
        <f>2*Z331-Y331</f>
        <v>8.4125000000000014</v>
      </c>
      <c r="AB331" s="245">
        <f>AVERAGE(AA331,AC331)</f>
        <v>8.4068750000000012</v>
      </c>
      <c r="AC331" s="245">
        <f>AVERAGE(AA331,AE331)</f>
        <v>8.401250000000001</v>
      </c>
      <c r="AD331" s="245">
        <f>AVERAGE(AC331,AE331)</f>
        <v>8.3956250000000008</v>
      </c>
      <c r="AE331" s="277">
        <v>8.39</v>
      </c>
      <c r="AF331" s="245">
        <f>2*AE331-AD331</f>
        <v>8.3843750000000004</v>
      </c>
      <c r="AG331" s="245">
        <f>AVERAGE(AF331,AH331)</f>
        <v>8.3857812500000009</v>
      </c>
      <c r="AH331" s="245">
        <f>AVERAGE(AF331,AJ331)</f>
        <v>8.3871874999999996</v>
      </c>
      <c r="AI331" s="245">
        <f>AVERAGE(AH331,AJ331)</f>
        <v>8.3885937500000001</v>
      </c>
      <c r="AJ331" s="245">
        <f>AVERAGE(AE331,AO331)</f>
        <v>8.39</v>
      </c>
      <c r="AK331" s="245">
        <f>2*AJ331-AI331</f>
        <v>8.3914062500000011</v>
      </c>
      <c r="AL331" s="245">
        <f>AVERAGE(AK331,AM331)</f>
        <v>8.3910546875000023</v>
      </c>
      <c r="AM331" s="245">
        <f>AVERAGE(AK331,AO331)</f>
        <v>8.3907031250000017</v>
      </c>
      <c r="AN331" s="245">
        <f>AVERAGE(AM331,AO331)</f>
        <v>8.3903515625000011</v>
      </c>
      <c r="AO331" s="277">
        <v>8.39</v>
      </c>
      <c r="AP331" s="277">
        <v>8.39</v>
      </c>
    </row>
    <row r="332" spans="1:42" x14ac:dyDescent="0.2">
      <c r="A332" s="253">
        <v>42654</v>
      </c>
      <c r="B332" s="277">
        <v>9.48</v>
      </c>
      <c r="C332" s="277">
        <v>9.0500000000000007</v>
      </c>
      <c r="D332" s="277">
        <f>AVERAGE(C332,E332)</f>
        <v>8.8850000000000016</v>
      </c>
      <c r="E332" s="277">
        <v>8.7200000000000006</v>
      </c>
      <c r="F332" s="277">
        <f>AVERAGE(G332,E332)</f>
        <v>8.68</v>
      </c>
      <c r="G332" s="277">
        <v>8.64</v>
      </c>
      <c r="H332" s="277">
        <f>AVERAGE(I332,G332)</f>
        <v>8.4649999999999999</v>
      </c>
      <c r="I332" s="277">
        <v>8.2899999999999991</v>
      </c>
      <c r="J332" s="277">
        <f>AVERAGE(I332,K332)</f>
        <v>8.4149999999999991</v>
      </c>
      <c r="K332" s="277">
        <v>8.5399999999999991</v>
      </c>
      <c r="L332" s="245">
        <f>AVERAGE(K332,M332)</f>
        <v>8.5149999999999988</v>
      </c>
      <c r="M332" s="245">
        <f>AVERAGE(K332,O332)</f>
        <v>8.4899999999999984</v>
      </c>
      <c r="N332" s="245">
        <f>AVERAGE(M332,O332)</f>
        <v>8.4649999999999999</v>
      </c>
      <c r="O332" s="277">
        <v>8.44</v>
      </c>
      <c r="P332" s="245">
        <f>2*O332-N332</f>
        <v>8.4149999999999991</v>
      </c>
      <c r="Q332" s="245">
        <f>AVERAGE(P332,R332)</f>
        <v>8.3999999999999986</v>
      </c>
      <c r="R332" s="245">
        <f>AVERAGE(O332,U332)</f>
        <v>8.3849999999999998</v>
      </c>
      <c r="S332" s="245">
        <f>2*R332-Q332</f>
        <v>8.370000000000001</v>
      </c>
      <c r="T332" s="245">
        <f>AVERAGE(S332,U332)</f>
        <v>8.3500000000000014</v>
      </c>
      <c r="U332" s="277">
        <v>8.33</v>
      </c>
      <c r="V332" s="245">
        <f>2*U332-T332</f>
        <v>8.3099999999999987</v>
      </c>
      <c r="W332" s="245">
        <f>2*V332-U332</f>
        <v>8.2899999999999974</v>
      </c>
      <c r="X332" s="245">
        <f>2*W332-V332</f>
        <v>8.269999999999996</v>
      </c>
      <c r="Y332" s="245">
        <f>AVERAGE(X332,Z332)</f>
        <v>8.2899999999999974</v>
      </c>
      <c r="Z332" s="245">
        <f>AVERAGE(U332,AE332)</f>
        <v>8.3099999999999987</v>
      </c>
      <c r="AA332" s="245">
        <f>2*Z332-Y332</f>
        <v>8.33</v>
      </c>
      <c r="AB332" s="245">
        <f>AVERAGE(AA332,AC332)</f>
        <v>8.32</v>
      </c>
      <c r="AC332" s="245">
        <f>AVERAGE(AA332,AE332)</f>
        <v>8.3099999999999987</v>
      </c>
      <c r="AD332" s="245">
        <f>AVERAGE(AC332,AE332)</f>
        <v>8.2999999999999989</v>
      </c>
      <c r="AE332" s="277">
        <v>8.2899999999999991</v>
      </c>
      <c r="AF332" s="245">
        <f>2*AE332-AD332</f>
        <v>8.2799999999999994</v>
      </c>
      <c r="AG332" s="245">
        <f>AVERAGE(AF332,AH332)</f>
        <v>8.2837499999999995</v>
      </c>
      <c r="AH332" s="245">
        <f>AVERAGE(AF332,AJ332)</f>
        <v>8.2874999999999996</v>
      </c>
      <c r="AI332" s="245">
        <f>AVERAGE(AH332,AJ332)</f>
        <v>8.2912499999999998</v>
      </c>
      <c r="AJ332" s="245">
        <f>AVERAGE(AE332,AO332)</f>
        <v>8.2949999999999999</v>
      </c>
      <c r="AK332" s="245">
        <f>2*AJ332-AI332</f>
        <v>8.2987500000000001</v>
      </c>
      <c r="AL332" s="245">
        <f>AVERAGE(AK332,AM332)</f>
        <v>8.2990625000000016</v>
      </c>
      <c r="AM332" s="245">
        <f>AVERAGE(AK332,AO332)</f>
        <v>8.2993750000000013</v>
      </c>
      <c r="AN332" s="245">
        <f>AVERAGE(AM332,AO332)</f>
        <v>8.299687500000001</v>
      </c>
      <c r="AO332" s="277">
        <v>8.3000000000000007</v>
      </c>
      <c r="AP332" s="277">
        <v>8.31</v>
      </c>
    </row>
    <row r="333" spans="1:42" x14ac:dyDescent="0.2">
      <c r="A333" s="253">
        <v>42653</v>
      </c>
      <c r="B333" s="277">
        <v>9.44</v>
      </c>
      <c r="C333" s="277">
        <v>9.0399999999999991</v>
      </c>
      <c r="D333" s="277">
        <f>AVERAGE(C333,E333)</f>
        <v>8.85</v>
      </c>
      <c r="E333" s="277">
        <v>8.66</v>
      </c>
      <c r="F333" s="277">
        <f>AVERAGE(G333,E333)</f>
        <v>8.6150000000000002</v>
      </c>
      <c r="G333" s="277">
        <v>8.57</v>
      </c>
      <c r="H333" s="277">
        <f>AVERAGE(I333,G333)</f>
        <v>8.4149999999999991</v>
      </c>
      <c r="I333" s="277">
        <v>8.26</v>
      </c>
      <c r="J333" s="277">
        <f>AVERAGE(I333,K333)</f>
        <v>8.370000000000001</v>
      </c>
      <c r="K333" s="277">
        <v>8.48</v>
      </c>
      <c r="L333" s="245">
        <f>AVERAGE(K333,M333)</f>
        <v>8.4574999999999996</v>
      </c>
      <c r="M333" s="245">
        <f>AVERAGE(K333,O333)</f>
        <v>8.4350000000000005</v>
      </c>
      <c r="N333" s="245">
        <f>AVERAGE(M333,O333)</f>
        <v>8.4125000000000014</v>
      </c>
      <c r="O333" s="277">
        <v>8.39</v>
      </c>
      <c r="P333" s="245">
        <f>2*O333-N333</f>
        <v>8.3674999999999997</v>
      </c>
      <c r="Q333" s="245">
        <f>AVERAGE(P333,R333)</f>
        <v>8.3537499999999998</v>
      </c>
      <c r="R333" s="245">
        <f>AVERAGE(O333,U333)</f>
        <v>8.34</v>
      </c>
      <c r="S333" s="245">
        <f>2*R333-Q333</f>
        <v>8.3262499999999999</v>
      </c>
      <c r="T333" s="245">
        <f>AVERAGE(S333,U333)</f>
        <v>8.3081250000000004</v>
      </c>
      <c r="U333" s="277">
        <v>8.2899999999999991</v>
      </c>
      <c r="V333" s="245">
        <f>2*U333-T333</f>
        <v>8.2718749999999979</v>
      </c>
      <c r="W333" s="245">
        <f>2*V333-U333</f>
        <v>8.2537499999999966</v>
      </c>
      <c r="X333" s="245">
        <f>2*W333-V333</f>
        <v>8.2356249999999953</v>
      </c>
      <c r="Y333" s="245">
        <f>AVERAGE(X333,Z333)</f>
        <v>8.2553124999999969</v>
      </c>
      <c r="Z333" s="245">
        <f>AVERAGE(U333,AE333)</f>
        <v>8.2749999999999986</v>
      </c>
      <c r="AA333" s="245">
        <f>2*Z333-Y333</f>
        <v>8.2946875000000002</v>
      </c>
      <c r="AB333" s="245">
        <f>AVERAGE(AA333,AC333)</f>
        <v>8.286015625000001</v>
      </c>
      <c r="AC333" s="245">
        <f>AVERAGE(AA333,AE333)</f>
        <v>8.27734375</v>
      </c>
      <c r="AD333" s="245">
        <f>AVERAGE(AC333,AE333)</f>
        <v>8.268671874999999</v>
      </c>
      <c r="AE333" s="277">
        <v>8.26</v>
      </c>
      <c r="AF333" s="245">
        <f>2*AE333-AD333</f>
        <v>8.2513281250000006</v>
      </c>
      <c r="AG333" s="245">
        <f>AVERAGE(AF333,AH333)</f>
        <v>8.2547460937500006</v>
      </c>
      <c r="AH333" s="245">
        <f>AVERAGE(AF333,AJ333)</f>
        <v>8.2581640625000006</v>
      </c>
      <c r="AI333" s="245">
        <f>AVERAGE(AH333,AJ333)</f>
        <v>8.2615820312500006</v>
      </c>
      <c r="AJ333" s="245">
        <f>AVERAGE(AE333,AO333)</f>
        <v>8.2650000000000006</v>
      </c>
      <c r="AK333" s="245">
        <f>2*AJ333-AI333</f>
        <v>8.2684179687500006</v>
      </c>
      <c r="AL333" s="245">
        <f>AVERAGE(AK333,AM333)</f>
        <v>8.2688134765624994</v>
      </c>
      <c r="AM333" s="245">
        <f>AVERAGE(AK333,AO333)</f>
        <v>8.2692089843750001</v>
      </c>
      <c r="AN333" s="245">
        <f>AVERAGE(AM333,AO333)</f>
        <v>8.2696044921875007</v>
      </c>
      <c r="AO333" s="277">
        <v>8.27</v>
      </c>
      <c r="AP333" s="277">
        <v>8.2799999999999994</v>
      </c>
    </row>
    <row r="334" spans="1:42" x14ac:dyDescent="0.2">
      <c r="A334" s="253">
        <v>42650</v>
      </c>
      <c r="B334" s="277">
        <v>9.5500000000000007</v>
      </c>
      <c r="C334" s="277">
        <v>9.0399999999999991</v>
      </c>
      <c r="D334" s="277">
        <f>AVERAGE(C334,E334)</f>
        <v>8.8350000000000009</v>
      </c>
      <c r="E334" s="277">
        <v>8.6300000000000008</v>
      </c>
      <c r="F334" s="277">
        <f>AVERAGE(G334,E334)</f>
        <v>8.58</v>
      </c>
      <c r="G334" s="277">
        <v>8.5299999999999994</v>
      </c>
      <c r="H334" s="277">
        <f>AVERAGE(I334,G334)</f>
        <v>8.370000000000001</v>
      </c>
      <c r="I334" s="277">
        <v>8.2100000000000009</v>
      </c>
      <c r="J334" s="277">
        <f>AVERAGE(I334,K334)</f>
        <v>8.3249999999999993</v>
      </c>
      <c r="K334" s="277">
        <v>8.44</v>
      </c>
      <c r="L334" s="245">
        <f>AVERAGE(K334,M334)</f>
        <v>8.4175000000000004</v>
      </c>
      <c r="M334" s="245">
        <f>AVERAGE(K334,O334)</f>
        <v>8.3949999999999996</v>
      </c>
      <c r="N334" s="245">
        <f>AVERAGE(M334,O334)</f>
        <v>8.3724999999999987</v>
      </c>
      <c r="O334" s="277">
        <v>8.35</v>
      </c>
      <c r="P334" s="245">
        <f>2*O334-N334</f>
        <v>8.3275000000000006</v>
      </c>
      <c r="Q334" s="245">
        <f>AVERAGE(P334,R334)</f>
        <v>8.3137500000000006</v>
      </c>
      <c r="R334" s="245">
        <f>AVERAGE(O334,U334)</f>
        <v>8.3000000000000007</v>
      </c>
      <c r="S334" s="245">
        <f>2*R334-Q334</f>
        <v>8.2862500000000008</v>
      </c>
      <c r="T334" s="245">
        <f>AVERAGE(S334,U334)</f>
        <v>8.2681250000000013</v>
      </c>
      <c r="U334" s="277">
        <v>8.25</v>
      </c>
      <c r="V334" s="245">
        <f>2*U334-T334</f>
        <v>8.2318749999999987</v>
      </c>
      <c r="W334" s="245">
        <f>2*V334-U334</f>
        <v>8.2137499999999974</v>
      </c>
      <c r="X334" s="245">
        <f>2*W334-V334</f>
        <v>8.1956249999999962</v>
      </c>
      <c r="Y334" s="245">
        <f>AVERAGE(X334,Z334)</f>
        <v>8.2128124999999983</v>
      </c>
      <c r="Z334" s="245">
        <f>AVERAGE(U334,AE334)</f>
        <v>8.23</v>
      </c>
      <c r="AA334" s="245">
        <f>2*Z334-Y334</f>
        <v>8.2471875000000026</v>
      </c>
      <c r="AB334" s="245">
        <f>AVERAGE(AA334,AC334)</f>
        <v>8.2378906250000021</v>
      </c>
      <c r="AC334" s="245">
        <f>AVERAGE(AA334,AE334)</f>
        <v>8.2285937500000017</v>
      </c>
      <c r="AD334" s="245">
        <f>AVERAGE(AC334,AE334)</f>
        <v>8.2192968750000013</v>
      </c>
      <c r="AE334" s="277">
        <v>8.2100000000000009</v>
      </c>
      <c r="AF334" s="245">
        <f>2*AE334-AD334</f>
        <v>8.2007031250000004</v>
      </c>
      <c r="AG334" s="245">
        <f>AVERAGE(AF334,AH334)</f>
        <v>8.2042773437500003</v>
      </c>
      <c r="AH334" s="245">
        <f>AVERAGE(AF334,AJ334)</f>
        <v>8.2078515625000001</v>
      </c>
      <c r="AI334" s="245">
        <f>AVERAGE(AH334,AJ334)</f>
        <v>8.21142578125</v>
      </c>
      <c r="AJ334" s="245">
        <f>AVERAGE(AE334,AO334)</f>
        <v>8.2149999999999999</v>
      </c>
      <c r="AK334" s="245">
        <f>2*AJ334-AI334</f>
        <v>8.2185742187499997</v>
      </c>
      <c r="AL334" s="245">
        <f>AVERAGE(AK334,AM334)</f>
        <v>8.2189306640624995</v>
      </c>
      <c r="AM334" s="245">
        <f>AVERAGE(AK334,AO334)</f>
        <v>8.2192871093749993</v>
      </c>
      <c r="AN334" s="245">
        <f>AVERAGE(AM334,AO334)</f>
        <v>8.2196435546875009</v>
      </c>
      <c r="AO334" s="277">
        <v>8.2200000000000006</v>
      </c>
      <c r="AP334" s="277">
        <v>8.23</v>
      </c>
    </row>
    <row r="335" spans="1:42" x14ac:dyDescent="0.2">
      <c r="A335" s="253">
        <v>42649</v>
      </c>
      <c r="B335" s="277">
        <v>9.4499999999999993</v>
      </c>
      <c r="C335" s="277">
        <v>9.08</v>
      </c>
      <c r="D335" s="277">
        <f>AVERAGE(C335,E335)</f>
        <v>8.875</v>
      </c>
      <c r="E335" s="277">
        <v>8.67</v>
      </c>
      <c r="F335" s="277">
        <f>AVERAGE(G335,E335)</f>
        <v>8.6</v>
      </c>
      <c r="G335" s="277">
        <v>8.5299999999999994</v>
      </c>
      <c r="H335" s="277">
        <f>AVERAGE(I335,G335)</f>
        <v>8.3649999999999984</v>
      </c>
      <c r="I335" s="277">
        <v>8.1999999999999993</v>
      </c>
      <c r="J335" s="277">
        <f>AVERAGE(I335,K335)</f>
        <v>8.3000000000000007</v>
      </c>
      <c r="K335" s="277">
        <v>8.4</v>
      </c>
      <c r="L335" s="245">
        <f>AVERAGE(K335,M335)</f>
        <v>8.3775000000000013</v>
      </c>
      <c r="M335" s="245">
        <f>AVERAGE(K335,O335)</f>
        <v>8.3550000000000004</v>
      </c>
      <c r="N335" s="245">
        <f>AVERAGE(M335,O335)</f>
        <v>8.3324999999999996</v>
      </c>
      <c r="O335" s="277">
        <v>8.31</v>
      </c>
      <c r="P335" s="245">
        <f>2*O335-N335</f>
        <v>8.2875000000000014</v>
      </c>
      <c r="Q335" s="245">
        <f>AVERAGE(P335,R335)</f>
        <v>8.2787500000000005</v>
      </c>
      <c r="R335" s="245">
        <f>AVERAGE(O335,U335)</f>
        <v>8.27</v>
      </c>
      <c r="S335" s="245">
        <f>2*R335-Q335</f>
        <v>8.2612499999999986</v>
      </c>
      <c r="T335" s="245">
        <f>AVERAGE(S335,U335)</f>
        <v>8.2456250000000004</v>
      </c>
      <c r="U335" s="277">
        <v>8.23</v>
      </c>
      <c r="V335" s="245">
        <f>2*U335-T335</f>
        <v>8.2143750000000004</v>
      </c>
      <c r="W335" s="245">
        <f>2*V335-U335</f>
        <v>8.1987500000000004</v>
      </c>
      <c r="X335" s="245">
        <f>2*W335-V335</f>
        <v>8.1831250000000004</v>
      </c>
      <c r="Y335" s="245">
        <f>AVERAGE(X335,Z335)</f>
        <v>8.1990625000000001</v>
      </c>
      <c r="Z335" s="245">
        <f>AVERAGE(U335,AE335)</f>
        <v>8.2149999999999999</v>
      </c>
      <c r="AA335" s="245">
        <f>2*Z335-Y335</f>
        <v>8.2309374999999996</v>
      </c>
      <c r="AB335" s="245">
        <f>AVERAGE(AA335,AC335)</f>
        <v>8.2232031249999995</v>
      </c>
      <c r="AC335" s="245">
        <f>AVERAGE(AA335,AE335)</f>
        <v>8.2154687499999994</v>
      </c>
      <c r="AD335" s="245">
        <f>AVERAGE(AC335,AE335)</f>
        <v>8.2077343749999994</v>
      </c>
      <c r="AE335" s="277">
        <v>8.1999999999999993</v>
      </c>
      <c r="AF335" s="245">
        <f>2*AE335-AD335</f>
        <v>8.1922656249999992</v>
      </c>
      <c r="AG335" s="245">
        <f>AVERAGE(AF335,AH335)</f>
        <v>8.1941992187500006</v>
      </c>
      <c r="AH335" s="245">
        <f>AVERAGE(AF335,AJ335)</f>
        <v>8.1961328125000001</v>
      </c>
      <c r="AI335" s="245">
        <f>AVERAGE(AH335,AJ335)</f>
        <v>8.1980664062499997</v>
      </c>
      <c r="AJ335" s="245">
        <f>AVERAGE(AE335,AO335)</f>
        <v>8.1999999999999993</v>
      </c>
      <c r="AK335" s="245">
        <f>2*AJ335-AI335</f>
        <v>8.2019335937499989</v>
      </c>
      <c r="AL335" s="245">
        <f>AVERAGE(AK335,AM335)</f>
        <v>8.2014501953124999</v>
      </c>
      <c r="AM335" s="245">
        <f>AVERAGE(AK335,AO335)</f>
        <v>8.2009667968749991</v>
      </c>
      <c r="AN335" s="245">
        <f>AVERAGE(AM335,AO335)</f>
        <v>8.2004833984374983</v>
      </c>
      <c r="AO335" s="277">
        <v>8.1999999999999993</v>
      </c>
      <c r="AP335" s="277">
        <v>8.2100000000000009</v>
      </c>
    </row>
    <row r="336" spans="1:42" x14ac:dyDescent="0.2">
      <c r="A336" s="253">
        <v>42648</v>
      </c>
      <c r="B336" s="277">
        <v>9.4499999999999993</v>
      </c>
      <c r="C336" s="277">
        <v>9.01</v>
      </c>
      <c r="D336" s="277">
        <f>AVERAGE(C336,E336)</f>
        <v>8.8149999999999995</v>
      </c>
      <c r="E336" s="277">
        <v>8.6199999999999992</v>
      </c>
      <c r="F336" s="277">
        <f>AVERAGE(G336,E336)</f>
        <v>8.5500000000000007</v>
      </c>
      <c r="G336" s="277">
        <v>8.48</v>
      </c>
      <c r="H336" s="277">
        <f>AVERAGE(I336,G336)</f>
        <v>8.3249999999999993</v>
      </c>
      <c r="I336" s="277">
        <v>8.17</v>
      </c>
      <c r="J336" s="277">
        <f>AVERAGE(I336,K336)</f>
        <v>8.26</v>
      </c>
      <c r="K336" s="277">
        <v>8.35</v>
      </c>
      <c r="L336" s="245">
        <f>AVERAGE(K336,M336)</f>
        <v>8.3275000000000006</v>
      </c>
      <c r="M336" s="245">
        <f>AVERAGE(K336,O336)</f>
        <v>8.3049999999999997</v>
      </c>
      <c r="N336" s="245">
        <f>AVERAGE(M336,O336)</f>
        <v>8.2824999999999989</v>
      </c>
      <c r="O336" s="277">
        <v>8.26</v>
      </c>
      <c r="P336" s="245">
        <f>2*O336-N336</f>
        <v>8.2375000000000007</v>
      </c>
      <c r="Q336" s="245">
        <f>AVERAGE(P336,R336)</f>
        <v>8.2337500000000006</v>
      </c>
      <c r="R336" s="245">
        <f>AVERAGE(O336,U336)</f>
        <v>8.23</v>
      </c>
      <c r="S336" s="245">
        <f>2*R336-Q336</f>
        <v>8.2262500000000003</v>
      </c>
      <c r="T336" s="245">
        <f>AVERAGE(S336,U336)</f>
        <v>8.2131249999999998</v>
      </c>
      <c r="U336" s="277">
        <v>8.1999999999999993</v>
      </c>
      <c r="V336" s="245">
        <f>2*U336-T336</f>
        <v>8.1868749999999988</v>
      </c>
      <c r="W336" s="245">
        <f>2*V336-U336</f>
        <v>8.1737499999999983</v>
      </c>
      <c r="X336" s="245">
        <f>2*W336-V336</f>
        <v>8.1606249999999978</v>
      </c>
      <c r="Y336" s="245">
        <f>AVERAGE(X336,Z336)</f>
        <v>8.1728124999999991</v>
      </c>
      <c r="Z336" s="245">
        <f>AVERAGE(U336,AE336)</f>
        <v>8.1849999999999987</v>
      </c>
      <c r="AA336" s="245">
        <f>2*Z336-Y336</f>
        <v>8.1971874999999983</v>
      </c>
      <c r="AB336" s="245">
        <f>AVERAGE(AA336,AC336)</f>
        <v>8.1903906249999991</v>
      </c>
      <c r="AC336" s="245">
        <f>AVERAGE(AA336,AE336)</f>
        <v>8.18359375</v>
      </c>
      <c r="AD336" s="245">
        <f>AVERAGE(AC336,AE336)</f>
        <v>8.1767968750000009</v>
      </c>
      <c r="AE336" s="277">
        <v>8.17</v>
      </c>
      <c r="AF336" s="245">
        <f>2*AE336-AD336</f>
        <v>8.163203124999999</v>
      </c>
      <c r="AG336" s="245">
        <f>AVERAGE(AF336,AH336)</f>
        <v>8.1649023437499988</v>
      </c>
      <c r="AH336" s="245">
        <f>AVERAGE(AF336,AJ336)</f>
        <v>8.1666015624999986</v>
      </c>
      <c r="AI336" s="245">
        <f>AVERAGE(AH336,AJ336)</f>
        <v>8.1683007812500001</v>
      </c>
      <c r="AJ336" s="245">
        <f>AVERAGE(AE336,AO336)</f>
        <v>8.17</v>
      </c>
      <c r="AK336" s="245">
        <f>2*AJ336-AI336</f>
        <v>8.1716992187499997</v>
      </c>
      <c r="AL336" s="245">
        <f>AVERAGE(AK336,AM336)</f>
        <v>8.1712744140625002</v>
      </c>
      <c r="AM336" s="245">
        <f>AVERAGE(AK336,AO336)</f>
        <v>8.1708496093750007</v>
      </c>
      <c r="AN336" s="245">
        <f>AVERAGE(AM336,AO336)</f>
        <v>8.1704248046874994</v>
      </c>
      <c r="AO336" s="277">
        <v>8.17</v>
      </c>
      <c r="AP336" s="277">
        <v>8.17</v>
      </c>
    </row>
    <row r="337" spans="1:42" x14ac:dyDescent="0.2">
      <c r="A337" s="253">
        <v>42647</v>
      </c>
      <c r="B337" s="277">
        <v>9.43</v>
      </c>
      <c r="C337" s="277">
        <v>8.98</v>
      </c>
      <c r="D337" s="277">
        <f>AVERAGE(C337,E337)</f>
        <v>8.754999999999999</v>
      </c>
      <c r="E337" s="277">
        <v>8.5299999999999994</v>
      </c>
      <c r="F337" s="277">
        <f>AVERAGE(G337,E337)</f>
        <v>8.4550000000000001</v>
      </c>
      <c r="G337" s="277">
        <v>8.3800000000000008</v>
      </c>
      <c r="H337" s="277">
        <f>AVERAGE(I337,G337)</f>
        <v>8.245000000000001</v>
      </c>
      <c r="I337" s="277">
        <v>8.11</v>
      </c>
      <c r="J337" s="277">
        <f>AVERAGE(I337,K337)</f>
        <v>8.1849999999999987</v>
      </c>
      <c r="K337" s="277">
        <v>8.26</v>
      </c>
      <c r="L337" s="245">
        <f>AVERAGE(K337,M337)</f>
        <v>8.2424999999999997</v>
      </c>
      <c r="M337" s="245">
        <f>AVERAGE(K337,O337)</f>
        <v>8.2249999999999996</v>
      </c>
      <c r="N337" s="245">
        <f>AVERAGE(M337,O337)</f>
        <v>8.2074999999999996</v>
      </c>
      <c r="O337" s="277">
        <v>8.19</v>
      </c>
      <c r="P337" s="245">
        <f>2*O337-N337</f>
        <v>8.1724999999999994</v>
      </c>
      <c r="Q337" s="245">
        <f>AVERAGE(P337,R337)</f>
        <v>8.1662499999999998</v>
      </c>
      <c r="R337" s="245">
        <f>AVERAGE(O337,U337)</f>
        <v>8.16</v>
      </c>
      <c r="S337" s="245">
        <f>2*R337-Q337</f>
        <v>8.1537500000000005</v>
      </c>
      <c r="T337" s="245">
        <f>AVERAGE(S337,U337)</f>
        <v>8.1418750000000006</v>
      </c>
      <c r="U337" s="277">
        <v>8.1300000000000008</v>
      </c>
      <c r="V337" s="245">
        <f>2*U337-T337</f>
        <v>8.1181250000000009</v>
      </c>
      <c r="W337" s="245">
        <f>2*V337-U337</f>
        <v>8.1062500000000011</v>
      </c>
      <c r="X337" s="245">
        <f>2*W337-V337</f>
        <v>8.0943750000000012</v>
      </c>
      <c r="Y337" s="245">
        <f>AVERAGE(X337,Z337)</f>
        <v>8.107187500000002</v>
      </c>
      <c r="Z337" s="245">
        <f>AVERAGE(U337,AE337)</f>
        <v>8.120000000000001</v>
      </c>
      <c r="AA337" s="245">
        <f>2*Z337-Y337</f>
        <v>8.1328125</v>
      </c>
      <c r="AB337" s="245">
        <f>AVERAGE(AA337,AC337)</f>
        <v>8.1271093749999999</v>
      </c>
      <c r="AC337" s="245">
        <f>AVERAGE(AA337,AE337)</f>
        <v>8.1214062499999997</v>
      </c>
      <c r="AD337" s="245">
        <f>AVERAGE(AC337,AE337)</f>
        <v>8.1157031249999996</v>
      </c>
      <c r="AE337" s="277">
        <v>8.11</v>
      </c>
      <c r="AF337" s="245">
        <f>2*AE337-AD337</f>
        <v>8.1042968749999993</v>
      </c>
      <c r="AG337" s="245">
        <f>AVERAGE(AF337,AH337)</f>
        <v>8.1057226562499984</v>
      </c>
      <c r="AH337" s="245">
        <f>AVERAGE(AF337,AJ337)</f>
        <v>8.1071484374999994</v>
      </c>
      <c r="AI337" s="245">
        <f>AVERAGE(AH337,AJ337)</f>
        <v>8.1085742187500003</v>
      </c>
      <c r="AJ337" s="245">
        <f>AVERAGE(AE337,AO337)</f>
        <v>8.11</v>
      </c>
      <c r="AK337" s="245">
        <f>2*AJ337-AI337</f>
        <v>8.1114257812499986</v>
      </c>
      <c r="AL337" s="245">
        <f>AVERAGE(AK337,AM337)</f>
        <v>8.1110693359374988</v>
      </c>
      <c r="AM337" s="245">
        <f>AVERAGE(AK337,AO337)</f>
        <v>8.110712890624999</v>
      </c>
      <c r="AN337" s="245">
        <f>AVERAGE(AM337,AO337)</f>
        <v>8.1103564453124992</v>
      </c>
      <c r="AO337" s="277">
        <v>8.11</v>
      </c>
      <c r="AP337" s="277">
        <v>8.11</v>
      </c>
    </row>
    <row r="338" spans="1:42" x14ac:dyDescent="0.2">
      <c r="A338" s="253">
        <v>42646</v>
      </c>
      <c r="B338" s="277">
        <v>9.42</v>
      </c>
      <c r="C338" s="277">
        <v>8.9499999999999993</v>
      </c>
      <c r="D338" s="277">
        <f>AVERAGE(C338,E338)</f>
        <v>8.73</v>
      </c>
      <c r="E338" s="277">
        <v>8.51</v>
      </c>
      <c r="F338" s="277">
        <f>AVERAGE(G338,E338)</f>
        <v>8.4349999999999987</v>
      </c>
      <c r="G338" s="277">
        <v>8.36</v>
      </c>
      <c r="H338" s="277">
        <f>AVERAGE(I338,G338)</f>
        <v>8.2249999999999996</v>
      </c>
      <c r="I338" s="277">
        <v>8.09</v>
      </c>
      <c r="J338" s="277">
        <f>AVERAGE(I338,K338)</f>
        <v>8.1649999999999991</v>
      </c>
      <c r="K338" s="277">
        <v>8.24</v>
      </c>
      <c r="L338" s="245">
        <f>AVERAGE(K338,M338)</f>
        <v>8.2225000000000001</v>
      </c>
      <c r="M338" s="245">
        <f>AVERAGE(K338,O338)</f>
        <v>8.2050000000000001</v>
      </c>
      <c r="N338" s="245">
        <f>AVERAGE(M338,O338)</f>
        <v>8.1875</v>
      </c>
      <c r="O338" s="277">
        <v>8.17</v>
      </c>
      <c r="P338" s="245">
        <f>2*O338-N338</f>
        <v>8.1524999999999999</v>
      </c>
      <c r="Q338" s="245">
        <f>AVERAGE(P338,R338)</f>
        <v>8.1462500000000002</v>
      </c>
      <c r="R338" s="245">
        <f>AVERAGE(O338,U338)</f>
        <v>8.14</v>
      </c>
      <c r="S338" s="245">
        <f>2*R338-Q338</f>
        <v>8.1337500000000009</v>
      </c>
      <c r="T338" s="245">
        <f>AVERAGE(S338,U338)</f>
        <v>8.1218749999999993</v>
      </c>
      <c r="U338" s="277">
        <v>8.11</v>
      </c>
      <c r="V338" s="245">
        <f>2*U338-T338</f>
        <v>8.0981249999999996</v>
      </c>
      <c r="W338" s="245">
        <f>2*V338-U338</f>
        <v>8.0862499999999997</v>
      </c>
      <c r="X338" s="245">
        <f>2*W338-V338</f>
        <v>8.0743749999999999</v>
      </c>
      <c r="Y338" s="245">
        <f>AVERAGE(X338,Z338)</f>
        <v>8.0871874999999989</v>
      </c>
      <c r="Z338" s="245">
        <f>AVERAGE(U338,AE338)</f>
        <v>8.1</v>
      </c>
      <c r="AA338" s="245">
        <f>2*Z338-Y338</f>
        <v>8.1128125000000004</v>
      </c>
      <c r="AB338" s="245">
        <f>AVERAGE(AA338,AC338)</f>
        <v>8.1071093750000003</v>
      </c>
      <c r="AC338" s="245">
        <f>AVERAGE(AA338,AE338)</f>
        <v>8.1014062500000001</v>
      </c>
      <c r="AD338" s="245">
        <f>AVERAGE(AC338,AE338)</f>
        <v>8.095703125</v>
      </c>
      <c r="AE338" s="277">
        <v>8.09</v>
      </c>
      <c r="AF338" s="245">
        <f>2*AE338-AD338</f>
        <v>8.0842968749999997</v>
      </c>
      <c r="AG338" s="245">
        <f>AVERAGE(AF338,AH338)</f>
        <v>8.0869726562499995</v>
      </c>
      <c r="AH338" s="245">
        <f>AVERAGE(AF338,AJ338)</f>
        <v>8.0896484374999993</v>
      </c>
      <c r="AI338" s="245">
        <f>AVERAGE(AH338,AJ338)</f>
        <v>8.0923242187499991</v>
      </c>
      <c r="AJ338" s="245">
        <f>AVERAGE(AE338,AO338)</f>
        <v>8.0949999999999989</v>
      </c>
      <c r="AK338" s="245">
        <f>2*AJ338-AI338</f>
        <v>8.0976757812499986</v>
      </c>
      <c r="AL338" s="245">
        <f>AVERAGE(AK338,AM338)</f>
        <v>8.098256835937498</v>
      </c>
      <c r="AM338" s="245">
        <f>AVERAGE(AK338,AO338)</f>
        <v>8.0988378906249991</v>
      </c>
      <c r="AN338" s="245">
        <f>AVERAGE(AM338,AO338)</f>
        <v>8.0994189453125003</v>
      </c>
      <c r="AO338" s="277">
        <v>8.1</v>
      </c>
      <c r="AP338" s="277">
        <v>8.1</v>
      </c>
    </row>
    <row r="339" spans="1:42" x14ac:dyDescent="0.2">
      <c r="A339" s="253">
        <v>42643</v>
      </c>
      <c r="B339" s="277">
        <v>9.3800000000000008</v>
      </c>
      <c r="C339" s="277">
        <v>8.9600000000000009</v>
      </c>
      <c r="D339" s="277">
        <f>AVERAGE(C339,E339)</f>
        <v>8.77</v>
      </c>
      <c r="E339" s="277">
        <v>8.58</v>
      </c>
      <c r="F339" s="277">
        <f>AVERAGE(G339,E339)</f>
        <v>8.52</v>
      </c>
      <c r="G339" s="277">
        <v>8.4600000000000009</v>
      </c>
      <c r="H339" s="277">
        <f>AVERAGE(I339,G339)</f>
        <v>8.3049999999999997</v>
      </c>
      <c r="I339" s="277">
        <v>8.15</v>
      </c>
      <c r="J339" s="277">
        <f>AVERAGE(I339,K339)</f>
        <v>8.245000000000001</v>
      </c>
      <c r="K339" s="277">
        <v>8.34</v>
      </c>
      <c r="L339" s="245">
        <f>AVERAGE(K339,M339)</f>
        <v>8.317499999999999</v>
      </c>
      <c r="M339" s="245">
        <f>AVERAGE(K339,O339)</f>
        <v>8.2949999999999999</v>
      </c>
      <c r="N339" s="245">
        <f>AVERAGE(M339,O339)</f>
        <v>8.2725000000000009</v>
      </c>
      <c r="O339" s="277">
        <v>8.25</v>
      </c>
      <c r="P339" s="245">
        <f>2*O339-N339</f>
        <v>8.2274999999999991</v>
      </c>
      <c r="Q339" s="245">
        <f>AVERAGE(P339,R339)</f>
        <v>8.2212499999999995</v>
      </c>
      <c r="R339" s="245">
        <f>AVERAGE(O339,U339)</f>
        <v>8.2149999999999999</v>
      </c>
      <c r="S339" s="245">
        <f>2*R339-Q339</f>
        <v>8.2087500000000002</v>
      </c>
      <c r="T339" s="245">
        <f>AVERAGE(S339,U339)</f>
        <v>8.1943750000000009</v>
      </c>
      <c r="U339" s="277">
        <v>8.18</v>
      </c>
      <c r="V339" s="245">
        <f>2*U339-T339</f>
        <v>8.1656249999999986</v>
      </c>
      <c r="W339" s="245">
        <f>2*V339-U339</f>
        <v>8.1512499999999974</v>
      </c>
      <c r="X339" s="245">
        <f>2*W339-V339</f>
        <v>8.1368749999999963</v>
      </c>
      <c r="Y339" s="245">
        <f>AVERAGE(X339,Z339)</f>
        <v>8.1509374999999977</v>
      </c>
      <c r="Z339" s="245">
        <f>AVERAGE(U339,AE339)</f>
        <v>8.1649999999999991</v>
      </c>
      <c r="AA339" s="245">
        <f>2*Z339-Y339</f>
        <v>8.1790625000000006</v>
      </c>
      <c r="AB339" s="245">
        <f>AVERAGE(AA339,AC339)</f>
        <v>8.1717968750000001</v>
      </c>
      <c r="AC339" s="245">
        <f>AVERAGE(AA339,AE339)</f>
        <v>8.1645312499999996</v>
      </c>
      <c r="AD339" s="245">
        <f>AVERAGE(AC339,AE339)</f>
        <v>8.1572656250000009</v>
      </c>
      <c r="AE339" s="277">
        <v>8.15</v>
      </c>
      <c r="AF339" s="245">
        <f>2*AE339-AD339</f>
        <v>8.1427343749999999</v>
      </c>
      <c r="AG339" s="245">
        <f>AVERAGE(AF339,AH339)</f>
        <v>8.1445507812500004</v>
      </c>
      <c r="AH339" s="245">
        <f>AVERAGE(AF339,AJ339)</f>
        <v>8.146367187500001</v>
      </c>
      <c r="AI339" s="245">
        <f>AVERAGE(AH339,AJ339)</f>
        <v>8.1481835937500016</v>
      </c>
      <c r="AJ339" s="245">
        <f>AVERAGE(AE339,AO339)</f>
        <v>8.15</v>
      </c>
      <c r="AK339" s="245">
        <f>2*AJ339-AI339</f>
        <v>8.1518164062499991</v>
      </c>
      <c r="AL339" s="245">
        <f>AVERAGE(AK339,AM339)</f>
        <v>8.151362304687499</v>
      </c>
      <c r="AM339" s="245">
        <f>AVERAGE(AK339,AO339)</f>
        <v>8.1509082031249989</v>
      </c>
      <c r="AN339" s="245">
        <f>AVERAGE(AM339,AO339)</f>
        <v>8.1504541015624987</v>
      </c>
      <c r="AO339" s="277">
        <v>8.15</v>
      </c>
      <c r="AP339" s="277">
        <v>8.15</v>
      </c>
    </row>
    <row r="340" spans="1:42" x14ac:dyDescent="0.2">
      <c r="A340" s="253">
        <v>42642</v>
      </c>
      <c r="B340" s="277">
        <v>9.39</v>
      </c>
      <c r="C340" s="277">
        <v>8.99</v>
      </c>
      <c r="D340" s="277">
        <f>AVERAGE(C340,E340)</f>
        <v>8.7949999999999999</v>
      </c>
      <c r="E340" s="277">
        <v>8.6</v>
      </c>
      <c r="F340" s="277">
        <f>AVERAGE(G340,E340)</f>
        <v>8.5300000000000011</v>
      </c>
      <c r="G340" s="277">
        <v>8.4600000000000009</v>
      </c>
      <c r="H340" s="277">
        <f>AVERAGE(I340,G340)</f>
        <v>8.3000000000000007</v>
      </c>
      <c r="I340" s="277">
        <v>8.14</v>
      </c>
      <c r="J340" s="277">
        <f>AVERAGE(I340,K340)</f>
        <v>8.2349999999999994</v>
      </c>
      <c r="K340" s="277">
        <v>8.33</v>
      </c>
      <c r="L340" s="245">
        <f>AVERAGE(K340,M340)</f>
        <v>8.307500000000001</v>
      </c>
      <c r="M340" s="245">
        <f>AVERAGE(K340,O340)</f>
        <v>8.2850000000000001</v>
      </c>
      <c r="N340" s="245">
        <f>AVERAGE(M340,O340)</f>
        <v>8.2624999999999993</v>
      </c>
      <c r="O340" s="277">
        <v>8.24</v>
      </c>
      <c r="P340" s="245">
        <f>2*O340-N340</f>
        <v>8.2175000000000011</v>
      </c>
      <c r="Q340" s="245">
        <f>AVERAGE(P340,R340)</f>
        <v>8.2087500000000002</v>
      </c>
      <c r="R340" s="245">
        <f>AVERAGE(O340,U340)</f>
        <v>8.1999999999999993</v>
      </c>
      <c r="S340" s="245">
        <f>2*R340-Q340</f>
        <v>8.1912499999999984</v>
      </c>
      <c r="T340" s="245">
        <f>AVERAGE(S340,U340)</f>
        <v>8.1756250000000001</v>
      </c>
      <c r="U340" s="277">
        <v>8.16</v>
      </c>
      <c r="V340" s="245">
        <f>2*U340-T340</f>
        <v>8.1443750000000001</v>
      </c>
      <c r="W340" s="245">
        <f>2*V340-U340</f>
        <v>8.1287500000000001</v>
      </c>
      <c r="X340" s="245">
        <f>2*W340-V340</f>
        <v>8.1131250000000001</v>
      </c>
      <c r="Y340" s="245">
        <f>AVERAGE(X340,Z340)</f>
        <v>8.1315625000000011</v>
      </c>
      <c r="Z340" s="245">
        <f>AVERAGE(U340,AE340)</f>
        <v>8.15</v>
      </c>
      <c r="AA340" s="245">
        <f>2*Z340-Y340</f>
        <v>8.1684374999999996</v>
      </c>
      <c r="AB340" s="245">
        <f>AVERAGE(AA340,AC340)</f>
        <v>8.1613281250000007</v>
      </c>
      <c r="AC340" s="245">
        <f>AVERAGE(AA340,AE340)</f>
        <v>8.1542187500000001</v>
      </c>
      <c r="AD340" s="245">
        <f>AVERAGE(AC340,AE340)</f>
        <v>8.1471093749999994</v>
      </c>
      <c r="AE340" s="277">
        <v>8.14</v>
      </c>
      <c r="AF340" s="245">
        <f>2*AE340-AD340</f>
        <v>8.1328906250000017</v>
      </c>
      <c r="AG340" s="245">
        <f>AVERAGE(AF340,AH340)</f>
        <v>8.1359179687500003</v>
      </c>
      <c r="AH340" s="245">
        <f>AVERAGE(AF340,AJ340)</f>
        <v>8.1389453125000006</v>
      </c>
      <c r="AI340" s="245">
        <f>AVERAGE(AH340,AJ340)</f>
        <v>8.141972656250001</v>
      </c>
      <c r="AJ340" s="245">
        <f>AVERAGE(AE340,AO340)</f>
        <v>8.1449999999999996</v>
      </c>
      <c r="AK340" s="245">
        <f>2*AJ340-AI340</f>
        <v>8.1480273437499982</v>
      </c>
      <c r="AL340" s="245">
        <f>AVERAGE(AK340,AM340)</f>
        <v>8.1485205078124991</v>
      </c>
      <c r="AM340" s="245">
        <f>AVERAGE(AK340,AO340)</f>
        <v>8.1490136718750001</v>
      </c>
      <c r="AN340" s="245">
        <f>AVERAGE(AM340,AO340)</f>
        <v>8.1495068359375011</v>
      </c>
      <c r="AO340" s="277">
        <v>8.15</v>
      </c>
      <c r="AP340" s="277">
        <v>8.15</v>
      </c>
    </row>
    <row r="341" spans="1:42" x14ac:dyDescent="0.2">
      <c r="A341" s="253">
        <v>42641</v>
      </c>
      <c r="B341" s="277">
        <v>9.4499999999999993</v>
      </c>
      <c r="C341" s="277">
        <v>9.07</v>
      </c>
      <c r="D341" s="277">
        <f>AVERAGE(C341,E341)</f>
        <v>8.870000000000001</v>
      </c>
      <c r="E341" s="277">
        <v>8.67</v>
      </c>
      <c r="F341" s="277">
        <f>AVERAGE(G341,E341)</f>
        <v>8.5949999999999989</v>
      </c>
      <c r="G341" s="277">
        <v>8.52</v>
      </c>
      <c r="H341" s="277">
        <f>AVERAGE(I341,G341)</f>
        <v>8.3650000000000002</v>
      </c>
      <c r="I341" s="277">
        <v>8.2100000000000009</v>
      </c>
      <c r="J341" s="277">
        <f>AVERAGE(I341,K341)</f>
        <v>8.2899999999999991</v>
      </c>
      <c r="K341" s="277">
        <v>8.3699999999999992</v>
      </c>
      <c r="L341" s="245">
        <f>AVERAGE(K341,M341)</f>
        <v>8.3524999999999991</v>
      </c>
      <c r="M341" s="245">
        <f>AVERAGE(K341,O341)</f>
        <v>8.3350000000000009</v>
      </c>
      <c r="N341" s="245">
        <f>AVERAGE(M341,O341)</f>
        <v>8.3175000000000008</v>
      </c>
      <c r="O341" s="277">
        <v>8.3000000000000007</v>
      </c>
      <c r="P341" s="245">
        <f>2*O341-N341</f>
        <v>8.2825000000000006</v>
      </c>
      <c r="Q341" s="245">
        <f>AVERAGE(P341,R341)</f>
        <v>8.276250000000001</v>
      </c>
      <c r="R341" s="245">
        <f>AVERAGE(O341,U341)</f>
        <v>8.27</v>
      </c>
      <c r="S341" s="245">
        <f>2*R341-Q341</f>
        <v>8.2637499999999982</v>
      </c>
      <c r="T341" s="245">
        <f>AVERAGE(S341,U341)</f>
        <v>8.2518749999999983</v>
      </c>
      <c r="U341" s="277">
        <v>8.24</v>
      </c>
      <c r="V341" s="245">
        <f>2*U341-T341</f>
        <v>8.2281250000000021</v>
      </c>
      <c r="W341" s="245">
        <f>2*V341-U341</f>
        <v>8.2162500000000041</v>
      </c>
      <c r="X341" s="245">
        <f>2*W341-V341</f>
        <v>8.204375000000006</v>
      </c>
      <c r="Y341" s="245">
        <f>AVERAGE(X341,Z341)</f>
        <v>8.2146875000000037</v>
      </c>
      <c r="Z341" s="245">
        <f>AVERAGE(U341,AE341)</f>
        <v>8.2250000000000014</v>
      </c>
      <c r="AA341" s="245">
        <f>2*Z341-Y341</f>
        <v>8.2353124999999991</v>
      </c>
      <c r="AB341" s="245">
        <f>AVERAGE(AA341,AC341)</f>
        <v>8.2289843749999996</v>
      </c>
      <c r="AC341" s="245">
        <f>AVERAGE(AA341,AE341)</f>
        <v>8.22265625</v>
      </c>
      <c r="AD341" s="245">
        <f>AVERAGE(AC341,AE341)</f>
        <v>8.2163281250000004</v>
      </c>
      <c r="AE341" s="277">
        <v>8.2100000000000009</v>
      </c>
      <c r="AF341" s="245">
        <f>2*AE341-AD341</f>
        <v>8.2036718750000013</v>
      </c>
      <c r="AG341" s="245">
        <f>AVERAGE(AF341,AH341)</f>
        <v>8.2052539062500003</v>
      </c>
      <c r="AH341" s="245">
        <f>AVERAGE(AF341,AJ341)</f>
        <v>8.2068359375000011</v>
      </c>
      <c r="AI341" s="245">
        <f>AVERAGE(AH341,AJ341)</f>
        <v>8.2084179687500018</v>
      </c>
      <c r="AJ341" s="245">
        <f>AVERAGE(AE341,AO341)</f>
        <v>8.2100000000000009</v>
      </c>
      <c r="AK341" s="245">
        <f>2*AJ341-AI341</f>
        <v>8.2115820312499999</v>
      </c>
      <c r="AL341" s="245">
        <f>AVERAGE(AK341,AM341)</f>
        <v>8.211186523437501</v>
      </c>
      <c r="AM341" s="245">
        <f>AVERAGE(AK341,AO341)</f>
        <v>8.2107910156250004</v>
      </c>
      <c r="AN341" s="245">
        <f>AVERAGE(AM341,AO341)</f>
        <v>8.2103955078124997</v>
      </c>
      <c r="AO341" s="277">
        <v>8.2100000000000009</v>
      </c>
      <c r="AP341" s="277">
        <v>8.2100000000000009</v>
      </c>
    </row>
    <row r="342" spans="1:42" x14ac:dyDescent="0.2">
      <c r="A342" s="253">
        <v>42640</v>
      </c>
      <c r="B342" s="277">
        <v>9.51</v>
      </c>
      <c r="C342" s="277">
        <v>9.1199999999999992</v>
      </c>
      <c r="D342" s="277">
        <f>AVERAGE(C342,E342)</f>
        <v>8.9149999999999991</v>
      </c>
      <c r="E342" s="277">
        <v>8.7100000000000009</v>
      </c>
      <c r="F342" s="277">
        <f>AVERAGE(G342,E342)</f>
        <v>8.6300000000000008</v>
      </c>
      <c r="G342" s="277">
        <v>8.5500000000000007</v>
      </c>
      <c r="H342" s="277">
        <f>AVERAGE(I342,G342)</f>
        <v>8.4</v>
      </c>
      <c r="I342" s="277">
        <v>8.25</v>
      </c>
      <c r="J342" s="277">
        <f>AVERAGE(I342,K342)</f>
        <v>8.33</v>
      </c>
      <c r="K342" s="277">
        <v>8.41</v>
      </c>
      <c r="L342" s="245">
        <f>AVERAGE(K342,M342)</f>
        <v>8.39</v>
      </c>
      <c r="M342" s="245">
        <f>AVERAGE(K342,O342)</f>
        <v>8.370000000000001</v>
      </c>
      <c r="N342" s="245">
        <f>AVERAGE(M342,O342)</f>
        <v>8.3500000000000014</v>
      </c>
      <c r="O342" s="277">
        <v>8.33</v>
      </c>
      <c r="P342" s="245">
        <f>2*O342-N342</f>
        <v>8.3099999999999987</v>
      </c>
      <c r="Q342" s="245">
        <f>AVERAGE(P342,R342)</f>
        <v>8.3049999999999997</v>
      </c>
      <c r="R342" s="245">
        <f>AVERAGE(O342,U342)</f>
        <v>8.3000000000000007</v>
      </c>
      <c r="S342" s="245">
        <f>2*R342-Q342</f>
        <v>8.2950000000000017</v>
      </c>
      <c r="T342" s="245">
        <f>AVERAGE(S342,U342)</f>
        <v>8.2825000000000006</v>
      </c>
      <c r="U342" s="277">
        <v>8.27</v>
      </c>
      <c r="V342" s="245">
        <f>2*U342-T342</f>
        <v>8.2574999999999985</v>
      </c>
      <c r="W342" s="245">
        <f>2*V342-U342</f>
        <v>8.2449999999999974</v>
      </c>
      <c r="X342" s="245">
        <f>2*W342-V342</f>
        <v>8.2324999999999964</v>
      </c>
      <c r="Y342" s="245">
        <f>AVERAGE(X342,Z342)</f>
        <v>8.2462499999999981</v>
      </c>
      <c r="Z342" s="245">
        <f>AVERAGE(U342,AE342)</f>
        <v>8.26</v>
      </c>
      <c r="AA342" s="245">
        <f>2*Z342-Y342</f>
        <v>8.2737500000000015</v>
      </c>
      <c r="AB342" s="245">
        <f>AVERAGE(AA342,AC342)</f>
        <v>8.2678125000000016</v>
      </c>
      <c r="AC342" s="245">
        <f>AVERAGE(AA342,AE342)</f>
        <v>8.2618749999999999</v>
      </c>
      <c r="AD342" s="245">
        <f>AVERAGE(AC342,AE342)</f>
        <v>8.2559374999999999</v>
      </c>
      <c r="AE342" s="277">
        <v>8.25</v>
      </c>
      <c r="AF342" s="245">
        <f>2*AE342-AD342</f>
        <v>8.2440625000000001</v>
      </c>
      <c r="AG342" s="245">
        <f>AVERAGE(AF342,AH342)</f>
        <v>8.2455468749999987</v>
      </c>
      <c r="AH342" s="245">
        <f>AVERAGE(AF342,AJ342)</f>
        <v>8.2470312499999991</v>
      </c>
      <c r="AI342" s="245">
        <f>AVERAGE(AH342,AJ342)</f>
        <v>8.2485156249999996</v>
      </c>
      <c r="AJ342" s="245">
        <f>AVERAGE(AE342,AO342)</f>
        <v>8.25</v>
      </c>
      <c r="AK342" s="245">
        <f>2*AJ342-AI342</f>
        <v>8.2514843750000004</v>
      </c>
      <c r="AL342" s="245">
        <f>AVERAGE(AK342,AM342)</f>
        <v>8.2511132812499994</v>
      </c>
      <c r="AM342" s="245">
        <f>AVERAGE(AK342,AO342)</f>
        <v>8.2507421875000002</v>
      </c>
      <c r="AN342" s="245">
        <f>AVERAGE(AM342,AO342)</f>
        <v>8.250371093750001</v>
      </c>
      <c r="AO342" s="277">
        <v>8.25</v>
      </c>
      <c r="AP342" s="277">
        <v>8.26</v>
      </c>
    </row>
    <row r="343" spans="1:42" x14ac:dyDescent="0.2">
      <c r="A343" s="253">
        <v>42639</v>
      </c>
      <c r="B343" s="277">
        <v>9.48</v>
      </c>
      <c r="C343" s="277">
        <v>9.1</v>
      </c>
      <c r="D343" s="277">
        <f>AVERAGE(C343,E343)</f>
        <v>8.8949999999999996</v>
      </c>
      <c r="E343" s="277">
        <v>8.69</v>
      </c>
      <c r="F343" s="277">
        <f>AVERAGE(G343,E343)</f>
        <v>8.6149999999999984</v>
      </c>
      <c r="G343" s="277">
        <v>8.5399999999999991</v>
      </c>
      <c r="H343" s="277">
        <f>AVERAGE(I343,G343)</f>
        <v>8.379999999999999</v>
      </c>
      <c r="I343" s="277">
        <v>8.2200000000000006</v>
      </c>
      <c r="J343" s="277">
        <f>AVERAGE(I343,K343)</f>
        <v>8.3000000000000007</v>
      </c>
      <c r="K343" s="277">
        <v>8.3800000000000008</v>
      </c>
      <c r="L343" s="245">
        <f>AVERAGE(K343,M343)</f>
        <v>8.3575000000000017</v>
      </c>
      <c r="M343" s="245">
        <f>AVERAGE(K343,O343)</f>
        <v>8.3350000000000009</v>
      </c>
      <c r="N343" s="245">
        <f>AVERAGE(M343,O343)</f>
        <v>8.3125</v>
      </c>
      <c r="O343" s="277">
        <v>8.2899999999999991</v>
      </c>
      <c r="P343" s="245">
        <f>2*O343-N343</f>
        <v>8.2674999999999983</v>
      </c>
      <c r="Q343" s="245">
        <f>AVERAGE(P343,R343)</f>
        <v>8.2637499999999982</v>
      </c>
      <c r="R343" s="245">
        <f>AVERAGE(O343,U343)</f>
        <v>8.26</v>
      </c>
      <c r="S343" s="245">
        <f>2*R343-Q343</f>
        <v>8.2562500000000014</v>
      </c>
      <c r="T343" s="245">
        <f>AVERAGE(S343,U343)</f>
        <v>8.2431250000000009</v>
      </c>
      <c r="U343" s="277">
        <v>8.23</v>
      </c>
      <c r="V343" s="245">
        <f>2*U343-T343</f>
        <v>8.2168749999999999</v>
      </c>
      <c r="W343" s="245">
        <f>2*V343-U343</f>
        <v>8.2037499999999994</v>
      </c>
      <c r="X343" s="245">
        <f>2*W343-V343</f>
        <v>8.1906249999999989</v>
      </c>
      <c r="Y343" s="245">
        <f>AVERAGE(X343,Z343)</f>
        <v>8.2078124999999993</v>
      </c>
      <c r="Z343" s="245">
        <f>AVERAGE(U343,AE343)</f>
        <v>8.2250000000000014</v>
      </c>
      <c r="AA343" s="245">
        <f>2*Z343-Y343</f>
        <v>8.2421875000000036</v>
      </c>
      <c r="AB343" s="245">
        <f>AVERAGE(AA343,AC343)</f>
        <v>8.2366406250000033</v>
      </c>
      <c r="AC343" s="245">
        <f>AVERAGE(AA343,AE343)</f>
        <v>8.231093750000003</v>
      </c>
      <c r="AD343" s="245">
        <f>AVERAGE(AC343,AE343)</f>
        <v>8.2255468750000027</v>
      </c>
      <c r="AE343" s="277">
        <v>8.2200000000000006</v>
      </c>
      <c r="AF343" s="245">
        <f>2*AE343-AD343</f>
        <v>8.2144531249999986</v>
      </c>
      <c r="AG343" s="245">
        <f>AVERAGE(AF343,AH343)</f>
        <v>8.2170898437499993</v>
      </c>
      <c r="AH343" s="245">
        <f>AVERAGE(AF343,AJ343)</f>
        <v>8.2197265625</v>
      </c>
      <c r="AI343" s="245">
        <f>AVERAGE(AH343,AJ343)</f>
        <v>8.2223632812500007</v>
      </c>
      <c r="AJ343" s="245">
        <f>AVERAGE(AE343,AO343)</f>
        <v>8.2250000000000014</v>
      </c>
      <c r="AK343" s="245">
        <f>2*AJ343-AI343</f>
        <v>8.2276367187500021</v>
      </c>
      <c r="AL343" s="245">
        <f>AVERAGE(AK343,AM343)</f>
        <v>8.2282275390625017</v>
      </c>
      <c r="AM343" s="245">
        <f>AVERAGE(AK343,AO343)</f>
        <v>8.2288183593750013</v>
      </c>
      <c r="AN343" s="245">
        <f>AVERAGE(AM343,AO343)</f>
        <v>8.2294091796875009</v>
      </c>
      <c r="AO343" s="277">
        <v>8.23</v>
      </c>
      <c r="AP343" s="277">
        <v>8.25</v>
      </c>
    </row>
    <row r="344" spans="1:42" x14ac:dyDescent="0.2">
      <c r="A344" s="253">
        <v>42636</v>
      </c>
      <c r="B344" s="277">
        <v>9.52</v>
      </c>
      <c r="C344" s="277">
        <v>9.09</v>
      </c>
      <c r="D344" s="277">
        <f>AVERAGE(C344,E344)</f>
        <v>8.8650000000000002</v>
      </c>
      <c r="E344" s="277">
        <v>8.64</v>
      </c>
      <c r="F344" s="277">
        <f>AVERAGE(G344,E344)</f>
        <v>8.5549999999999997</v>
      </c>
      <c r="G344" s="277">
        <v>8.4700000000000006</v>
      </c>
      <c r="H344" s="277">
        <f>AVERAGE(I344,G344)</f>
        <v>8.3500000000000014</v>
      </c>
      <c r="I344" s="277">
        <v>8.23</v>
      </c>
      <c r="J344" s="277">
        <f>AVERAGE(I344,K344)</f>
        <v>8.2899999999999991</v>
      </c>
      <c r="K344" s="277">
        <v>8.35</v>
      </c>
      <c r="L344" s="245">
        <f>AVERAGE(K344,M344)</f>
        <v>8.3324999999999996</v>
      </c>
      <c r="M344" s="245">
        <f>AVERAGE(K344,O344)</f>
        <v>8.3149999999999995</v>
      </c>
      <c r="N344" s="245">
        <f>AVERAGE(M344,O344)</f>
        <v>8.2974999999999994</v>
      </c>
      <c r="O344" s="277">
        <v>8.2799999999999994</v>
      </c>
      <c r="P344" s="245">
        <f>2*O344-N344</f>
        <v>8.2624999999999993</v>
      </c>
      <c r="Q344" s="245">
        <f>AVERAGE(P344,R344)</f>
        <v>8.2562499999999996</v>
      </c>
      <c r="R344" s="245">
        <f>AVERAGE(O344,U344)</f>
        <v>8.25</v>
      </c>
      <c r="S344" s="245">
        <f>2*R344-Q344</f>
        <v>8.2437500000000004</v>
      </c>
      <c r="T344" s="245">
        <f>AVERAGE(S344,U344)</f>
        <v>8.2318750000000005</v>
      </c>
      <c r="U344" s="277">
        <v>8.2200000000000006</v>
      </c>
      <c r="V344" s="245">
        <f>2*U344-T344</f>
        <v>8.2081250000000008</v>
      </c>
      <c r="W344" s="245">
        <f>2*V344-U344</f>
        <v>8.1962500000000009</v>
      </c>
      <c r="X344" s="245">
        <f>2*W344-V344</f>
        <v>8.1843750000000011</v>
      </c>
      <c r="Y344" s="245">
        <f>AVERAGE(X344,Z344)</f>
        <v>8.2046875000000021</v>
      </c>
      <c r="Z344" s="245">
        <f>AVERAGE(U344,AE344)</f>
        <v>8.2250000000000014</v>
      </c>
      <c r="AA344" s="245">
        <f>2*Z344-Y344</f>
        <v>8.2453125000000007</v>
      </c>
      <c r="AB344" s="245">
        <f>AVERAGE(AA344,AC344)</f>
        <v>8.2414843750000006</v>
      </c>
      <c r="AC344" s="245">
        <f>AVERAGE(AA344,AE344)</f>
        <v>8.2376562500000006</v>
      </c>
      <c r="AD344" s="245">
        <f>AVERAGE(AC344,AE344)</f>
        <v>8.2338281250000005</v>
      </c>
      <c r="AE344" s="277">
        <v>8.23</v>
      </c>
      <c r="AF344" s="245">
        <f>2*AE344-AD344</f>
        <v>8.2261718750000004</v>
      </c>
      <c r="AG344" s="245">
        <f>AVERAGE(AF344,AH344)</f>
        <v>8.2321289062500007</v>
      </c>
      <c r="AH344" s="245">
        <f>AVERAGE(AF344,AJ344)</f>
        <v>8.2380859374999993</v>
      </c>
      <c r="AI344" s="245">
        <f>AVERAGE(AH344,AJ344)</f>
        <v>8.2440429687499996</v>
      </c>
      <c r="AJ344" s="245">
        <f>AVERAGE(AE344,AO344)</f>
        <v>8.25</v>
      </c>
      <c r="AK344" s="245">
        <f>2*AJ344-AI344</f>
        <v>8.2559570312500004</v>
      </c>
      <c r="AL344" s="245">
        <f>AVERAGE(AK344,AM344)</f>
        <v>8.2594677734374997</v>
      </c>
      <c r="AM344" s="245">
        <f>AVERAGE(AK344,AO344)</f>
        <v>8.2629785156250009</v>
      </c>
      <c r="AN344" s="245">
        <f>AVERAGE(AM344,AO344)</f>
        <v>8.2664892578125002</v>
      </c>
      <c r="AO344" s="277">
        <v>8.27</v>
      </c>
      <c r="AP344" s="277">
        <v>8.33</v>
      </c>
    </row>
    <row r="345" spans="1:42" x14ac:dyDescent="0.2">
      <c r="A345" s="253">
        <v>42635</v>
      </c>
      <c r="B345" s="277">
        <v>9.44</v>
      </c>
      <c r="C345" s="277">
        <v>9.08</v>
      </c>
      <c r="D345" s="277">
        <f>AVERAGE(C345,E345)</f>
        <v>8.8550000000000004</v>
      </c>
      <c r="E345" s="277">
        <v>8.6300000000000008</v>
      </c>
      <c r="F345" s="277">
        <f>AVERAGE(G345,E345)</f>
        <v>8.5450000000000017</v>
      </c>
      <c r="G345" s="277">
        <v>8.4600000000000009</v>
      </c>
      <c r="H345" s="277">
        <f>AVERAGE(I345,G345)</f>
        <v>8.36</v>
      </c>
      <c r="I345" s="277">
        <v>8.26</v>
      </c>
      <c r="J345" s="277">
        <f>AVERAGE(I345,K345)</f>
        <v>8.2650000000000006</v>
      </c>
      <c r="K345" s="277">
        <v>8.27</v>
      </c>
      <c r="L345" s="245">
        <f>AVERAGE(K345,M345)</f>
        <v>8.2449999999999992</v>
      </c>
      <c r="M345" s="245">
        <f>AVERAGE(K345,O345)</f>
        <v>8.2199999999999989</v>
      </c>
      <c r="N345" s="245">
        <f>AVERAGE(M345,O345)</f>
        <v>8.1950000000000003</v>
      </c>
      <c r="O345" s="277">
        <v>8.17</v>
      </c>
      <c r="P345" s="245">
        <f>2*O345-N345</f>
        <v>8.1449999999999996</v>
      </c>
      <c r="Q345" s="245">
        <f>AVERAGE(P345,R345)</f>
        <v>8.1549999999999994</v>
      </c>
      <c r="R345" s="245">
        <f>AVERAGE(O345,U345)</f>
        <v>8.1649999999999991</v>
      </c>
      <c r="S345" s="245">
        <f>2*R345-Q345</f>
        <v>8.1749999999999989</v>
      </c>
      <c r="T345" s="245">
        <f>AVERAGE(S345,U345)</f>
        <v>8.1675000000000004</v>
      </c>
      <c r="U345" s="277">
        <v>8.16</v>
      </c>
      <c r="V345" s="245">
        <f>2*U345-T345</f>
        <v>8.1524999999999999</v>
      </c>
      <c r="W345" s="245">
        <f>2*V345-U345</f>
        <v>8.1449999999999996</v>
      </c>
      <c r="X345" s="245">
        <f>2*W345-V345</f>
        <v>8.1374999999999993</v>
      </c>
      <c r="Y345" s="245">
        <f>AVERAGE(X345,Z345)</f>
        <v>8.1737500000000001</v>
      </c>
      <c r="Z345" s="245">
        <f>AVERAGE(U345,AE345)</f>
        <v>8.2100000000000009</v>
      </c>
      <c r="AA345" s="245">
        <f>2*Z345-Y345</f>
        <v>8.2462500000000016</v>
      </c>
      <c r="AB345" s="245">
        <f>AVERAGE(AA345,AC345)</f>
        <v>8.2496875000000003</v>
      </c>
      <c r="AC345" s="245">
        <f>AVERAGE(AA345,AE345)</f>
        <v>8.2531250000000007</v>
      </c>
      <c r="AD345" s="245">
        <f>AVERAGE(AC345,AE345)</f>
        <v>8.2565625000000011</v>
      </c>
      <c r="AE345" s="277">
        <v>8.26</v>
      </c>
      <c r="AF345" s="245">
        <f>2*AE345-AD345</f>
        <v>8.2634374999999984</v>
      </c>
      <c r="AG345" s="245">
        <f>AVERAGE(AF345,AH345)</f>
        <v>8.2750781249999985</v>
      </c>
      <c r="AH345" s="245">
        <f>AVERAGE(AF345,AJ345)</f>
        <v>8.2867187499999986</v>
      </c>
      <c r="AI345" s="245">
        <f>AVERAGE(AH345,AJ345)</f>
        <v>8.2983593749999986</v>
      </c>
      <c r="AJ345" s="245">
        <f>AVERAGE(AE345,AO345)</f>
        <v>8.3099999999999987</v>
      </c>
      <c r="AK345" s="245">
        <f>2*AJ345-AI345</f>
        <v>8.3216406249999988</v>
      </c>
      <c r="AL345" s="245">
        <f>AVERAGE(AK345,AM345)</f>
        <v>8.3312304687500003</v>
      </c>
      <c r="AM345" s="245">
        <f>AVERAGE(AK345,AO345)</f>
        <v>8.3408203125</v>
      </c>
      <c r="AN345" s="245">
        <f>AVERAGE(AM345,AO345)</f>
        <v>8.3504101562499997</v>
      </c>
      <c r="AO345" s="277">
        <v>8.36</v>
      </c>
      <c r="AP345" s="277">
        <v>8.48</v>
      </c>
    </row>
    <row r="346" spans="1:42" x14ac:dyDescent="0.2">
      <c r="A346" s="253">
        <v>42634</v>
      </c>
      <c r="B346" s="277">
        <v>9.36</v>
      </c>
      <c r="C346" s="277">
        <v>9.06</v>
      </c>
      <c r="D346" s="277">
        <f>AVERAGE(C346,E346)</f>
        <v>8.86</v>
      </c>
      <c r="E346" s="277">
        <v>8.66</v>
      </c>
      <c r="F346" s="277">
        <f>AVERAGE(G346,E346)</f>
        <v>8.59</v>
      </c>
      <c r="G346" s="277">
        <v>8.52</v>
      </c>
      <c r="H346" s="277">
        <f>AVERAGE(I346,G346)</f>
        <v>8.4149999999999991</v>
      </c>
      <c r="I346" s="277">
        <v>8.31</v>
      </c>
      <c r="J346" s="277">
        <f>AVERAGE(I346,K346)</f>
        <v>8.32</v>
      </c>
      <c r="K346" s="277">
        <v>8.33</v>
      </c>
      <c r="L346" s="245">
        <f>AVERAGE(K346,M346)</f>
        <v>8.3025000000000002</v>
      </c>
      <c r="M346" s="245">
        <f>AVERAGE(K346,O346)</f>
        <v>8.2750000000000004</v>
      </c>
      <c r="N346" s="245">
        <f>AVERAGE(M346,O346)</f>
        <v>8.2475000000000005</v>
      </c>
      <c r="O346" s="277">
        <v>8.2200000000000006</v>
      </c>
      <c r="P346" s="245">
        <f>2*O346-N346</f>
        <v>8.1925000000000008</v>
      </c>
      <c r="Q346" s="245">
        <f>AVERAGE(P346,R346)</f>
        <v>8.2012500000000017</v>
      </c>
      <c r="R346" s="245">
        <f>AVERAGE(O346,U346)</f>
        <v>8.2100000000000009</v>
      </c>
      <c r="S346" s="245">
        <f>2*R346-Q346</f>
        <v>8.21875</v>
      </c>
      <c r="T346" s="245">
        <f>AVERAGE(S346,U346)</f>
        <v>8.2093749999999996</v>
      </c>
      <c r="U346" s="277">
        <v>8.1999999999999993</v>
      </c>
      <c r="V346" s="245">
        <f>2*U346-T346</f>
        <v>8.1906249999999989</v>
      </c>
      <c r="W346" s="245">
        <f>2*V346-U346</f>
        <v>8.1812499999999986</v>
      </c>
      <c r="X346" s="245">
        <f>2*W346-V346</f>
        <v>8.1718749999999982</v>
      </c>
      <c r="Y346" s="245">
        <f>AVERAGE(X346,Z346)</f>
        <v>8.2134374999999977</v>
      </c>
      <c r="Z346" s="245">
        <f>AVERAGE(U346,AE346)</f>
        <v>8.254999999999999</v>
      </c>
      <c r="AA346" s="245">
        <f>2*Z346-Y346</f>
        <v>8.2965625000000003</v>
      </c>
      <c r="AB346" s="245">
        <f>AVERAGE(AA346,AC346)</f>
        <v>8.2999218750000008</v>
      </c>
      <c r="AC346" s="245">
        <f>AVERAGE(AA346,AE346)</f>
        <v>8.3032812500000013</v>
      </c>
      <c r="AD346" s="245">
        <f>AVERAGE(AC346,AE346)</f>
        <v>8.306640625</v>
      </c>
      <c r="AE346" s="277">
        <v>8.31</v>
      </c>
      <c r="AF346" s="245">
        <f>2*AE346-AD346</f>
        <v>8.313359375000001</v>
      </c>
      <c r="AG346" s="245">
        <f>AVERAGE(AF346,AH346)</f>
        <v>8.327519531250001</v>
      </c>
      <c r="AH346" s="245">
        <f>AVERAGE(AF346,AJ346)</f>
        <v>8.341679687500001</v>
      </c>
      <c r="AI346" s="245">
        <f>AVERAGE(AH346,AJ346)</f>
        <v>8.355839843750001</v>
      </c>
      <c r="AJ346" s="245">
        <f>AVERAGE(AE346,AO346)</f>
        <v>8.370000000000001</v>
      </c>
      <c r="AK346" s="245">
        <f>2*AJ346-AI346</f>
        <v>8.384160156250001</v>
      </c>
      <c r="AL346" s="245">
        <f>AVERAGE(AK346,AM346)</f>
        <v>8.3956201171875016</v>
      </c>
      <c r="AM346" s="245">
        <f>AVERAGE(AK346,AO346)</f>
        <v>8.4070800781250004</v>
      </c>
      <c r="AN346" s="245">
        <f>AVERAGE(AM346,AO346)</f>
        <v>8.4185400390624991</v>
      </c>
      <c r="AO346" s="277">
        <v>8.43</v>
      </c>
      <c r="AP346" s="277">
        <v>8.59</v>
      </c>
    </row>
    <row r="347" spans="1:42" x14ac:dyDescent="0.2">
      <c r="A347" s="253">
        <v>42633</v>
      </c>
      <c r="B347" s="277">
        <v>9.41</v>
      </c>
      <c r="C347" s="277">
        <v>9.17</v>
      </c>
      <c r="D347" s="277">
        <f>AVERAGE(C347,E347)</f>
        <v>8.995000000000001</v>
      </c>
      <c r="E347" s="277">
        <v>8.82</v>
      </c>
      <c r="F347" s="277">
        <f>AVERAGE(G347,E347)</f>
        <v>8.74</v>
      </c>
      <c r="G347" s="277">
        <v>8.66</v>
      </c>
      <c r="H347" s="277">
        <f>AVERAGE(I347,G347)</f>
        <v>8.51</v>
      </c>
      <c r="I347" s="277">
        <v>8.36</v>
      </c>
      <c r="J347" s="277">
        <f>AVERAGE(I347,K347)</f>
        <v>8.3999999999999986</v>
      </c>
      <c r="K347" s="277">
        <v>8.44</v>
      </c>
      <c r="L347" s="245">
        <f>AVERAGE(K347,M347)</f>
        <v>8.41</v>
      </c>
      <c r="M347" s="245">
        <f>AVERAGE(K347,O347)</f>
        <v>8.379999999999999</v>
      </c>
      <c r="N347" s="245">
        <f>AVERAGE(M347,O347)</f>
        <v>8.35</v>
      </c>
      <c r="O347" s="277">
        <v>8.32</v>
      </c>
      <c r="P347" s="245">
        <f>2*O347-N347</f>
        <v>8.2900000000000009</v>
      </c>
      <c r="Q347" s="245">
        <f>AVERAGE(P347,R347)</f>
        <v>8.2925000000000004</v>
      </c>
      <c r="R347" s="245">
        <f>AVERAGE(O347,U347)</f>
        <v>8.2949999999999999</v>
      </c>
      <c r="S347" s="245">
        <f>2*R347-Q347</f>
        <v>8.2974999999999994</v>
      </c>
      <c r="T347" s="245">
        <f>AVERAGE(S347,U347)</f>
        <v>8.2837499999999995</v>
      </c>
      <c r="U347" s="277">
        <v>8.27</v>
      </c>
      <c r="V347" s="245">
        <f>2*U347-T347</f>
        <v>8.2562499999999996</v>
      </c>
      <c r="W347" s="245">
        <f>2*V347-U347</f>
        <v>8.2424999999999997</v>
      </c>
      <c r="X347" s="245">
        <f>2*W347-V347</f>
        <v>8.2287499999999998</v>
      </c>
      <c r="Y347" s="245">
        <f>AVERAGE(X347,Z347)</f>
        <v>8.2718749999999996</v>
      </c>
      <c r="Z347" s="245">
        <f>AVERAGE(U347,AE347)</f>
        <v>8.3149999999999995</v>
      </c>
      <c r="AA347" s="245">
        <f>2*Z347-Y347</f>
        <v>8.3581249999999994</v>
      </c>
      <c r="AB347" s="245">
        <f>AVERAGE(AA347,AC347)</f>
        <v>8.3585937500000007</v>
      </c>
      <c r="AC347" s="245">
        <f>AVERAGE(AA347,AE347)</f>
        <v>8.3590625000000003</v>
      </c>
      <c r="AD347" s="245">
        <f>AVERAGE(AC347,AE347)</f>
        <v>8.3595312499999999</v>
      </c>
      <c r="AE347" s="277">
        <v>8.36</v>
      </c>
      <c r="AF347" s="245">
        <f>2*AE347-AD347</f>
        <v>8.360468749999999</v>
      </c>
      <c r="AG347" s="245">
        <f>AVERAGE(AF347,AH347)</f>
        <v>8.3753515624999988</v>
      </c>
      <c r="AH347" s="245">
        <f>AVERAGE(AF347,AJ347)</f>
        <v>8.3902343749999986</v>
      </c>
      <c r="AI347" s="245">
        <f>AVERAGE(AH347,AJ347)</f>
        <v>8.4051171875000001</v>
      </c>
      <c r="AJ347" s="245">
        <f>AVERAGE(AE347,AO347)</f>
        <v>8.42</v>
      </c>
      <c r="AK347" s="245">
        <f>2*AJ347-AI347</f>
        <v>8.4348828124999997</v>
      </c>
      <c r="AL347" s="245">
        <f>AVERAGE(AK347,AM347)</f>
        <v>8.446162109374999</v>
      </c>
      <c r="AM347" s="245">
        <f>AVERAGE(AK347,AO347)</f>
        <v>8.4574414062500001</v>
      </c>
      <c r="AN347" s="245">
        <f>AVERAGE(AM347,AO347)</f>
        <v>8.4687207031250011</v>
      </c>
      <c r="AO347" s="277">
        <v>8.48</v>
      </c>
      <c r="AP347" s="277">
        <v>8.65</v>
      </c>
    </row>
    <row r="348" spans="1:42" x14ac:dyDescent="0.2">
      <c r="A348" s="253">
        <v>42632</v>
      </c>
      <c r="B348" s="277">
        <v>9.34</v>
      </c>
      <c r="C348" s="277">
        <v>9.08</v>
      </c>
      <c r="D348" s="277">
        <f>AVERAGE(C348,E348)</f>
        <v>8.92</v>
      </c>
      <c r="E348" s="277">
        <v>8.76</v>
      </c>
      <c r="F348" s="277">
        <f>AVERAGE(G348,E348)</f>
        <v>8.68</v>
      </c>
      <c r="G348" s="277">
        <v>8.6</v>
      </c>
      <c r="H348" s="277">
        <f>AVERAGE(I348,G348)</f>
        <v>8.4749999999999996</v>
      </c>
      <c r="I348" s="277">
        <v>8.35</v>
      </c>
      <c r="J348" s="277">
        <f>AVERAGE(I348,K348)</f>
        <v>8.375</v>
      </c>
      <c r="K348" s="277">
        <v>8.4</v>
      </c>
      <c r="L348" s="245">
        <f>AVERAGE(K348,M348)</f>
        <v>8.3724999999999987</v>
      </c>
      <c r="M348" s="245">
        <f>AVERAGE(K348,O348)</f>
        <v>8.3449999999999989</v>
      </c>
      <c r="N348" s="245">
        <f>AVERAGE(M348,O348)</f>
        <v>8.317499999999999</v>
      </c>
      <c r="O348" s="277">
        <v>8.2899999999999991</v>
      </c>
      <c r="P348" s="245">
        <f>2*O348-N348</f>
        <v>8.2624999999999993</v>
      </c>
      <c r="Q348" s="245">
        <f>AVERAGE(P348,R348)</f>
        <v>8.2662499999999994</v>
      </c>
      <c r="R348" s="245">
        <f>AVERAGE(O348,U348)</f>
        <v>8.27</v>
      </c>
      <c r="S348" s="245">
        <f>2*R348-Q348</f>
        <v>8.2737499999999997</v>
      </c>
      <c r="T348" s="245">
        <f>AVERAGE(S348,U348)</f>
        <v>8.2618749999999999</v>
      </c>
      <c r="U348" s="277">
        <v>8.25</v>
      </c>
      <c r="V348" s="245">
        <f>2*U348-T348</f>
        <v>8.2381250000000001</v>
      </c>
      <c r="W348" s="245">
        <f>2*V348-U348</f>
        <v>8.2262500000000003</v>
      </c>
      <c r="X348" s="245">
        <f>2*W348-V348</f>
        <v>8.2143750000000004</v>
      </c>
      <c r="Y348" s="245">
        <f>AVERAGE(X348,Z348)</f>
        <v>8.2571875000000006</v>
      </c>
      <c r="Z348" s="245">
        <f>AVERAGE(U348,AE348)</f>
        <v>8.3000000000000007</v>
      </c>
      <c r="AA348" s="245">
        <f>2*Z348-Y348</f>
        <v>8.3428125000000009</v>
      </c>
      <c r="AB348" s="245">
        <f>AVERAGE(AA348,AC348)</f>
        <v>8.344609375000001</v>
      </c>
      <c r="AC348" s="245">
        <f>AVERAGE(AA348,AE348)</f>
        <v>8.3464062500000011</v>
      </c>
      <c r="AD348" s="245">
        <f>AVERAGE(AC348,AE348)</f>
        <v>8.3482031250000013</v>
      </c>
      <c r="AE348" s="277">
        <v>8.35</v>
      </c>
      <c r="AF348" s="245">
        <f>2*AE348-AD348</f>
        <v>8.351796874999998</v>
      </c>
      <c r="AG348" s="245">
        <f>AVERAGE(AF348,AH348)</f>
        <v>8.3688476562499989</v>
      </c>
      <c r="AH348" s="245">
        <f>AVERAGE(AF348,AJ348)</f>
        <v>8.3858984374999999</v>
      </c>
      <c r="AI348" s="245">
        <f>AVERAGE(AH348,AJ348)</f>
        <v>8.402949218749999</v>
      </c>
      <c r="AJ348" s="245">
        <f>AVERAGE(AE348,AO348)</f>
        <v>8.42</v>
      </c>
      <c r="AK348" s="245">
        <f>2*AJ348-AI348</f>
        <v>8.4370507812500009</v>
      </c>
      <c r="AL348" s="245">
        <f>AVERAGE(AK348,AM348)</f>
        <v>8.4502880859375011</v>
      </c>
      <c r="AM348" s="245">
        <f>AVERAGE(AK348,AO348)</f>
        <v>8.4635253906250014</v>
      </c>
      <c r="AN348" s="245">
        <f>AVERAGE(AM348,AO348)</f>
        <v>8.4767626953125017</v>
      </c>
      <c r="AO348" s="277">
        <v>8.49</v>
      </c>
      <c r="AP348" s="277">
        <v>8.66</v>
      </c>
    </row>
    <row r="349" spans="1:42" x14ac:dyDescent="0.2">
      <c r="A349" s="253">
        <v>42629</v>
      </c>
      <c r="B349" s="277">
        <v>9.34</v>
      </c>
      <c r="C349" s="277">
        <v>9.06</v>
      </c>
      <c r="D349" s="277">
        <f>AVERAGE(C349,E349)</f>
        <v>8.875</v>
      </c>
      <c r="E349" s="277">
        <v>8.69</v>
      </c>
      <c r="F349" s="277">
        <f>AVERAGE(G349,E349)</f>
        <v>8.6050000000000004</v>
      </c>
      <c r="G349" s="277">
        <v>8.52</v>
      </c>
      <c r="H349" s="277">
        <f>AVERAGE(I349,G349)</f>
        <v>8.4550000000000001</v>
      </c>
      <c r="I349" s="277">
        <v>8.39</v>
      </c>
      <c r="J349" s="277">
        <f>AVERAGE(I349,K349)</f>
        <v>8.370000000000001</v>
      </c>
      <c r="K349" s="277">
        <v>8.35</v>
      </c>
      <c r="L349" s="245">
        <f>AVERAGE(K349,M349)</f>
        <v>8.3299999999999983</v>
      </c>
      <c r="M349" s="245">
        <f>AVERAGE(K349,O349)</f>
        <v>8.3099999999999987</v>
      </c>
      <c r="N349" s="245">
        <f>AVERAGE(M349,O349)</f>
        <v>8.2899999999999991</v>
      </c>
      <c r="O349" s="277">
        <v>8.27</v>
      </c>
      <c r="P349" s="245">
        <f>2*O349-N349</f>
        <v>8.25</v>
      </c>
      <c r="Q349" s="245">
        <f>AVERAGE(P349,R349)</f>
        <v>8.254999999999999</v>
      </c>
      <c r="R349" s="245">
        <f>AVERAGE(O349,U349)</f>
        <v>8.26</v>
      </c>
      <c r="S349" s="245">
        <f>2*R349-Q349</f>
        <v>8.2650000000000006</v>
      </c>
      <c r="T349" s="245">
        <f>AVERAGE(S349,U349)</f>
        <v>8.2575000000000003</v>
      </c>
      <c r="U349" s="277">
        <v>8.25</v>
      </c>
      <c r="V349" s="245">
        <f>2*U349-T349</f>
        <v>8.2424999999999997</v>
      </c>
      <c r="W349" s="245">
        <f>2*V349-U349</f>
        <v>8.2349999999999994</v>
      </c>
      <c r="X349" s="245">
        <f>2*W349-V349</f>
        <v>8.2274999999999991</v>
      </c>
      <c r="Y349" s="245">
        <f>AVERAGE(X349,Z349)</f>
        <v>8.2737499999999997</v>
      </c>
      <c r="Z349" s="245">
        <f>AVERAGE(U349,AE349)</f>
        <v>8.32</v>
      </c>
      <c r="AA349" s="245">
        <f>2*Z349-Y349</f>
        <v>8.3662500000000009</v>
      </c>
      <c r="AB349" s="245">
        <f>AVERAGE(AA349,AC349)</f>
        <v>8.3721875000000008</v>
      </c>
      <c r="AC349" s="245">
        <f>AVERAGE(AA349,AE349)</f>
        <v>8.3781250000000007</v>
      </c>
      <c r="AD349" s="245">
        <f>AVERAGE(AC349,AE349)</f>
        <v>8.3840625000000006</v>
      </c>
      <c r="AE349" s="277">
        <v>8.39</v>
      </c>
      <c r="AF349" s="245">
        <f>2*AE349-AD349</f>
        <v>8.3959375000000005</v>
      </c>
      <c r="AG349" s="245">
        <f>AVERAGE(AF349,AH349)</f>
        <v>8.4119531250000001</v>
      </c>
      <c r="AH349" s="245">
        <f>AVERAGE(AF349,AJ349)</f>
        <v>8.4279687500000016</v>
      </c>
      <c r="AI349" s="245">
        <f>AVERAGE(AH349,AJ349)</f>
        <v>8.4439843750000012</v>
      </c>
      <c r="AJ349" s="245">
        <f>AVERAGE(AE349,AO349)</f>
        <v>8.4600000000000009</v>
      </c>
      <c r="AK349" s="245">
        <f>2*AJ349-AI349</f>
        <v>8.4760156250000005</v>
      </c>
      <c r="AL349" s="245">
        <f>AVERAGE(AK349,AM349)</f>
        <v>8.4895117187500002</v>
      </c>
      <c r="AM349" s="245">
        <f>AVERAGE(AK349,AO349)</f>
        <v>8.5030078124999999</v>
      </c>
      <c r="AN349" s="245">
        <f>AVERAGE(AM349,AO349)</f>
        <v>8.5165039062499996</v>
      </c>
      <c r="AO349" s="277">
        <v>8.5299999999999994</v>
      </c>
      <c r="AP349" s="277">
        <v>8.7100000000000009</v>
      </c>
    </row>
    <row r="350" spans="1:42" x14ac:dyDescent="0.2">
      <c r="A350" s="253">
        <v>42628</v>
      </c>
      <c r="B350" s="277">
        <v>9.1199999999999992</v>
      </c>
      <c r="C350" s="277">
        <v>8.8800000000000008</v>
      </c>
      <c r="D350" s="277">
        <f>AVERAGE(C350,E350)</f>
        <v>8.7100000000000009</v>
      </c>
      <c r="E350" s="277">
        <v>8.5399999999999991</v>
      </c>
      <c r="F350" s="277">
        <f>AVERAGE(G350,E350)</f>
        <v>8.4600000000000009</v>
      </c>
      <c r="G350" s="277">
        <v>8.3800000000000008</v>
      </c>
      <c r="H350" s="277">
        <f>AVERAGE(I350,G350)</f>
        <v>8.3350000000000009</v>
      </c>
      <c r="I350" s="277">
        <v>8.2899999999999991</v>
      </c>
      <c r="J350" s="277">
        <f>AVERAGE(I350,K350)</f>
        <v>8.2449999999999992</v>
      </c>
      <c r="K350" s="277">
        <v>8.1999999999999993</v>
      </c>
      <c r="L350" s="245">
        <f>AVERAGE(K350,M350)</f>
        <v>8.1824999999999992</v>
      </c>
      <c r="M350" s="245">
        <f>AVERAGE(K350,O350)</f>
        <v>8.1649999999999991</v>
      </c>
      <c r="N350" s="245">
        <f>AVERAGE(M350,O350)</f>
        <v>8.1475000000000009</v>
      </c>
      <c r="O350" s="277">
        <v>8.1300000000000008</v>
      </c>
      <c r="P350" s="245">
        <f>2*O350-N350</f>
        <v>8.1125000000000007</v>
      </c>
      <c r="Q350" s="245">
        <f>AVERAGE(P350,R350)</f>
        <v>8.1237500000000011</v>
      </c>
      <c r="R350" s="245">
        <f>AVERAGE(O350,U350)</f>
        <v>8.1350000000000016</v>
      </c>
      <c r="S350" s="245">
        <f>2*R350-Q350</f>
        <v>8.146250000000002</v>
      </c>
      <c r="T350" s="245">
        <f>AVERAGE(S350,U350)</f>
        <v>8.1431250000000013</v>
      </c>
      <c r="U350" s="277">
        <v>8.14</v>
      </c>
      <c r="V350" s="245">
        <f>2*U350-T350</f>
        <v>8.1368749999999999</v>
      </c>
      <c r="W350" s="245">
        <f>2*V350-U350</f>
        <v>8.1337499999999991</v>
      </c>
      <c r="X350" s="245">
        <f>2*W350-V350</f>
        <v>8.1306249999999984</v>
      </c>
      <c r="Y350" s="245">
        <f>AVERAGE(X350,Z350)</f>
        <v>8.1728124999999991</v>
      </c>
      <c r="Z350" s="245">
        <f>AVERAGE(U350,AE350)</f>
        <v>8.2149999999999999</v>
      </c>
      <c r="AA350" s="245">
        <f>2*Z350-Y350</f>
        <v>8.2571875000000006</v>
      </c>
      <c r="AB350" s="245">
        <f>AVERAGE(AA350,AC350)</f>
        <v>8.2653906250000002</v>
      </c>
      <c r="AC350" s="245">
        <f>AVERAGE(AA350,AE350)</f>
        <v>8.2735937499999999</v>
      </c>
      <c r="AD350" s="245">
        <f>AVERAGE(AC350,AE350)</f>
        <v>8.2817968749999995</v>
      </c>
      <c r="AE350" s="277">
        <v>8.2899999999999991</v>
      </c>
      <c r="AF350" s="245">
        <f>2*AE350-AD350</f>
        <v>8.2982031249999988</v>
      </c>
      <c r="AG350" s="245">
        <f>AVERAGE(AF350,AH350)</f>
        <v>8.316152343749998</v>
      </c>
      <c r="AH350" s="245">
        <f>AVERAGE(AF350,AJ350)</f>
        <v>8.334101562499999</v>
      </c>
      <c r="AI350" s="245">
        <f>AVERAGE(AH350,AJ350)</f>
        <v>8.35205078125</v>
      </c>
      <c r="AJ350" s="245">
        <f>AVERAGE(AE350,AO350)</f>
        <v>8.3699999999999992</v>
      </c>
      <c r="AK350" s="245">
        <f>2*AJ350-AI350</f>
        <v>8.3879492187499984</v>
      </c>
      <c r="AL350" s="245">
        <f>AVERAGE(AK350,AM350)</f>
        <v>8.4034619140624986</v>
      </c>
      <c r="AM350" s="245">
        <f>AVERAGE(AK350,AO350)</f>
        <v>8.4189746093749989</v>
      </c>
      <c r="AN350" s="245">
        <f>AVERAGE(AM350,AO350)</f>
        <v>8.4344873046874991</v>
      </c>
      <c r="AO350" s="277">
        <v>8.4499999999999993</v>
      </c>
      <c r="AP350" s="277">
        <v>8.66</v>
      </c>
    </row>
    <row r="351" spans="1:42" x14ac:dyDescent="0.2">
      <c r="A351" s="253">
        <v>42627</v>
      </c>
      <c r="B351" s="277">
        <v>9.1</v>
      </c>
      <c r="C351" s="277">
        <v>8.86</v>
      </c>
      <c r="D351" s="277">
        <f>AVERAGE(C351,E351)</f>
        <v>8.69</v>
      </c>
      <c r="E351" s="277">
        <v>8.52</v>
      </c>
      <c r="F351" s="277">
        <f>AVERAGE(G351,E351)</f>
        <v>8.44</v>
      </c>
      <c r="G351" s="277">
        <v>8.36</v>
      </c>
      <c r="H351" s="277">
        <f>AVERAGE(I351,G351)</f>
        <v>8.3249999999999993</v>
      </c>
      <c r="I351" s="277">
        <v>8.2899999999999991</v>
      </c>
      <c r="J351" s="277">
        <f>AVERAGE(I351,K351)</f>
        <v>8.25</v>
      </c>
      <c r="K351" s="277">
        <v>8.2100000000000009</v>
      </c>
      <c r="L351" s="245">
        <f>AVERAGE(K351,M351)</f>
        <v>8.1950000000000003</v>
      </c>
      <c r="M351" s="245">
        <f>AVERAGE(K351,O351)</f>
        <v>8.18</v>
      </c>
      <c r="N351" s="245">
        <f>AVERAGE(M351,O351)</f>
        <v>8.1649999999999991</v>
      </c>
      <c r="O351" s="277">
        <v>8.15</v>
      </c>
      <c r="P351" s="245">
        <f>2*O351-N351</f>
        <v>8.1350000000000016</v>
      </c>
      <c r="Q351" s="245">
        <f>AVERAGE(P351,R351)</f>
        <v>8.14</v>
      </c>
      <c r="R351" s="245">
        <f>AVERAGE(O351,U351)</f>
        <v>8.1449999999999996</v>
      </c>
      <c r="S351" s="245">
        <f>2*R351-Q351</f>
        <v>8.1499999999999986</v>
      </c>
      <c r="T351" s="245">
        <f>AVERAGE(S351,U351)</f>
        <v>8.1449999999999996</v>
      </c>
      <c r="U351" s="277">
        <v>8.14</v>
      </c>
      <c r="V351" s="245">
        <f>2*U351-T351</f>
        <v>8.1350000000000016</v>
      </c>
      <c r="W351" s="245">
        <f>2*V351-U351</f>
        <v>8.1300000000000026</v>
      </c>
      <c r="X351" s="245">
        <f>2*W351-V351</f>
        <v>8.1250000000000036</v>
      </c>
      <c r="Y351" s="245">
        <f>AVERAGE(X351,Z351)</f>
        <v>8.1700000000000017</v>
      </c>
      <c r="Z351" s="245">
        <f>AVERAGE(U351,AE351)</f>
        <v>8.2149999999999999</v>
      </c>
      <c r="AA351" s="245">
        <f>2*Z351-Y351</f>
        <v>8.259999999999998</v>
      </c>
      <c r="AB351" s="245">
        <f>AVERAGE(AA351,AC351)</f>
        <v>8.2674999999999983</v>
      </c>
      <c r="AC351" s="245">
        <f>AVERAGE(AA351,AE351)</f>
        <v>8.2749999999999986</v>
      </c>
      <c r="AD351" s="245">
        <f>AVERAGE(AC351,AE351)</f>
        <v>8.2824999999999989</v>
      </c>
      <c r="AE351" s="277">
        <v>8.2899999999999991</v>
      </c>
      <c r="AF351" s="245">
        <f>2*AE351-AD351</f>
        <v>8.2974999999999994</v>
      </c>
      <c r="AG351" s="245">
        <f>AVERAGE(AF351,AH351)</f>
        <v>8.3168749999999996</v>
      </c>
      <c r="AH351" s="245">
        <f>AVERAGE(AF351,AJ351)</f>
        <v>8.3362499999999997</v>
      </c>
      <c r="AI351" s="245">
        <f>AVERAGE(AH351,AJ351)</f>
        <v>8.3556249999999999</v>
      </c>
      <c r="AJ351" s="245">
        <f>AVERAGE(AE351,AO351)</f>
        <v>8.375</v>
      </c>
      <c r="AK351" s="245">
        <f>2*AJ351-AI351</f>
        <v>8.3943750000000001</v>
      </c>
      <c r="AL351" s="245">
        <f>AVERAGE(AK351,AM351)</f>
        <v>8.4107812499999994</v>
      </c>
      <c r="AM351" s="245">
        <f>AVERAGE(AK351,AO351)</f>
        <v>8.4271875000000005</v>
      </c>
      <c r="AN351" s="245">
        <f>AVERAGE(AM351,AO351)</f>
        <v>8.4435937500000016</v>
      </c>
      <c r="AO351" s="277">
        <v>8.4600000000000009</v>
      </c>
      <c r="AP351" s="277">
        <v>8.6999999999999993</v>
      </c>
    </row>
    <row r="352" spans="1:42" x14ac:dyDescent="0.2">
      <c r="A352" s="253">
        <v>42626</v>
      </c>
      <c r="B352" s="277">
        <v>9.14</v>
      </c>
      <c r="C352" s="277">
        <v>8.9</v>
      </c>
      <c r="D352" s="277">
        <f>AVERAGE(C352,E352)</f>
        <v>8.7349999999999994</v>
      </c>
      <c r="E352" s="277">
        <v>8.57</v>
      </c>
      <c r="F352" s="277">
        <f>AVERAGE(G352,E352)</f>
        <v>8.495000000000001</v>
      </c>
      <c r="G352" s="277">
        <v>8.42</v>
      </c>
      <c r="H352" s="277">
        <f>AVERAGE(I352,G352)</f>
        <v>8.34</v>
      </c>
      <c r="I352" s="277">
        <v>8.26</v>
      </c>
      <c r="J352" s="277">
        <f>AVERAGE(I352,K352)</f>
        <v>8.245000000000001</v>
      </c>
      <c r="K352" s="277">
        <v>8.23</v>
      </c>
      <c r="L352" s="245">
        <f>AVERAGE(K352,M352)</f>
        <v>8.2050000000000001</v>
      </c>
      <c r="M352" s="245">
        <f>AVERAGE(K352,O352)</f>
        <v>8.18</v>
      </c>
      <c r="N352" s="245">
        <f>AVERAGE(M352,O352)</f>
        <v>8.1550000000000011</v>
      </c>
      <c r="O352" s="277">
        <v>8.1300000000000008</v>
      </c>
      <c r="P352" s="245">
        <f>2*O352-N352</f>
        <v>8.1050000000000004</v>
      </c>
      <c r="Q352" s="245">
        <f>AVERAGE(P352,R352)</f>
        <v>8.1125000000000007</v>
      </c>
      <c r="R352" s="245">
        <f>AVERAGE(O352,U352)</f>
        <v>8.120000000000001</v>
      </c>
      <c r="S352" s="245">
        <f>2*R352-Q352</f>
        <v>8.1275000000000013</v>
      </c>
      <c r="T352" s="245">
        <f>AVERAGE(S352,U352)</f>
        <v>8.1187500000000004</v>
      </c>
      <c r="U352" s="277">
        <v>8.11</v>
      </c>
      <c r="V352" s="245">
        <f>2*U352-T352</f>
        <v>8.1012499999999985</v>
      </c>
      <c r="W352" s="245">
        <f>2*V352-U352</f>
        <v>8.0924999999999976</v>
      </c>
      <c r="X352" s="245">
        <f>2*W352-V352</f>
        <v>8.0837499999999967</v>
      </c>
      <c r="Y352" s="245">
        <f>AVERAGE(X352,Z352)</f>
        <v>8.1343749999999986</v>
      </c>
      <c r="Z352" s="245">
        <f>AVERAGE(U352,AE352)</f>
        <v>8.1849999999999987</v>
      </c>
      <c r="AA352" s="245">
        <f>2*Z352-Y352</f>
        <v>8.2356249999999989</v>
      </c>
      <c r="AB352" s="245">
        <f>AVERAGE(AA352,AC352)</f>
        <v>8.2417187499999986</v>
      </c>
      <c r="AC352" s="245">
        <f>AVERAGE(AA352,AE352)</f>
        <v>8.2478124999999984</v>
      </c>
      <c r="AD352" s="245">
        <f>AVERAGE(AC352,AE352)</f>
        <v>8.25390625</v>
      </c>
      <c r="AE352" s="277">
        <v>8.26</v>
      </c>
      <c r="AF352" s="245">
        <f>2*AE352-AD352</f>
        <v>8.2660937499999996</v>
      </c>
      <c r="AG352" s="245">
        <f>AVERAGE(AF352,AH352)</f>
        <v>8.2870703124999991</v>
      </c>
      <c r="AH352" s="245">
        <f>AVERAGE(AF352,AJ352)</f>
        <v>8.3080468749999987</v>
      </c>
      <c r="AI352" s="245">
        <f>AVERAGE(AH352,AJ352)</f>
        <v>8.3290234374999983</v>
      </c>
      <c r="AJ352" s="245">
        <f>AVERAGE(AE352,AO352)</f>
        <v>8.35</v>
      </c>
      <c r="AK352" s="245">
        <f>2*AJ352-AI352</f>
        <v>8.370976562500001</v>
      </c>
      <c r="AL352" s="245">
        <f>AVERAGE(AK352,AM352)</f>
        <v>8.3882324218750011</v>
      </c>
      <c r="AM352" s="245">
        <f>AVERAGE(AK352,AO352)</f>
        <v>8.4054882812500011</v>
      </c>
      <c r="AN352" s="245">
        <f>AVERAGE(AM352,AO352)</f>
        <v>8.4227441406249994</v>
      </c>
      <c r="AO352" s="277">
        <v>8.44</v>
      </c>
      <c r="AP352" s="277">
        <v>8.6999999999999993</v>
      </c>
    </row>
    <row r="353" spans="1:42" x14ac:dyDescent="0.2">
      <c r="A353" s="253">
        <v>42625</v>
      </c>
      <c r="B353" s="277">
        <v>9.2200000000000006</v>
      </c>
      <c r="C353" s="277">
        <v>8.9700000000000006</v>
      </c>
      <c r="D353" s="277">
        <f>AVERAGE(C353,E353)</f>
        <v>8.8000000000000007</v>
      </c>
      <c r="E353" s="277">
        <v>8.6300000000000008</v>
      </c>
      <c r="F353" s="277">
        <f>AVERAGE(G353,E353)</f>
        <v>8.5450000000000017</v>
      </c>
      <c r="G353" s="277">
        <v>8.4600000000000009</v>
      </c>
      <c r="H353" s="277">
        <f>AVERAGE(I353,G353)</f>
        <v>8.3500000000000014</v>
      </c>
      <c r="I353" s="277">
        <v>8.24</v>
      </c>
      <c r="J353" s="277">
        <f>AVERAGE(I353,K353)</f>
        <v>8.2349999999999994</v>
      </c>
      <c r="K353" s="277">
        <v>8.23</v>
      </c>
      <c r="L353" s="245">
        <f>AVERAGE(K353,M353)</f>
        <v>8.1974999999999998</v>
      </c>
      <c r="M353" s="245">
        <f>AVERAGE(K353,O353)</f>
        <v>8.1649999999999991</v>
      </c>
      <c r="N353" s="245">
        <f>AVERAGE(M353,O353)</f>
        <v>8.1325000000000003</v>
      </c>
      <c r="O353" s="277">
        <v>8.1</v>
      </c>
      <c r="P353" s="245">
        <f>2*O353-N353</f>
        <v>8.067499999999999</v>
      </c>
      <c r="Q353" s="245">
        <f>AVERAGE(P353,R353)</f>
        <v>8.0787499999999994</v>
      </c>
      <c r="R353" s="245">
        <f>AVERAGE(O353,U353)</f>
        <v>8.09</v>
      </c>
      <c r="S353" s="245">
        <f>2*R353-Q353</f>
        <v>8.1012500000000003</v>
      </c>
      <c r="T353" s="245">
        <f>AVERAGE(S353,U353)</f>
        <v>8.0906249999999993</v>
      </c>
      <c r="U353" s="277">
        <v>8.08</v>
      </c>
      <c r="V353" s="245">
        <f>2*U353-T353</f>
        <v>8.0693750000000009</v>
      </c>
      <c r="W353" s="245">
        <f>2*V353-U353</f>
        <v>8.0587500000000016</v>
      </c>
      <c r="X353" s="245">
        <f>2*W353-V353</f>
        <v>8.0481250000000024</v>
      </c>
      <c r="Y353" s="245">
        <f>AVERAGE(X353,Z353)</f>
        <v>8.1040625000000013</v>
      </c>
      <c r="Z353" s="245">
        <f>AVERAGE(U353,AE353)</f>
        <v>8.16</v>
      </c>
      <c r="AA353" s="245">
        <f>2*Z353-Y353</f>
        <v>8.215937499999999</v>
      </c>
      <c r="AB353" s="245">
        <f>AVERAGE(AA353,AC353)</f>
        <v>8.2219531249999989</v>
      </c>
      <c r="AC353" s="245">
        <f>AVERAGE(AA353,AE353)</f>
        <v>8.2279687499999987</v>
      </c>
      <c r="AD353" s="245">
        <f>AVERAGE(AC353,AE353)</f>
        <v>8.2339843749999986</v>
      </c>
      <c r="AE353" s="277">
        <v>8.24</v>
      </c>
      <c r="AF353" s="245">
        <f>2*AE353-AD353</f>
        <v>8.2460156250000018</v>
      </c>
      <c r="AG353" s="245">
        <f>AVERAGE(AF353,AH353)</f>
        <v>8.2682617187500007</v>
      </c>
      <c r="AH353" s="245">
        <f>AVERAGE(AF353,AJ353)</f>
        <v>8.2905078125000014</v>
      </c>
      <c r="AI353" s="245">
        <f>AVERAGE(AH353,AJ353)</f>
        <v>8.312753906250002</v>
      </c>
      <c r="AJ353" s="245">
        <f>AVERAGE(AE353,AO353)</f>
        <v>8.3350000000000009</v>
      </c>
      <c r="AK353" s="245">
        <f>2*AJ353-AI353</f>
        <v>8.3572460937499997</v>
      </c>
      <c r="AL353" s="245">
        <f>AVERAGE(AK353,AM353)</f>
        <v>8.3754345703124997</v>
      </c>
      <c r="AM353" s="245">
        <f>AVERAGE(AK353,AO353)</f>
        <v>8.3936230468749997</v>
      </c>
      <c r="AN353" s="245">
        <f>AVERAGE(AM353,AO353)</f>
        <v>8.4118115234374997</v>
      </c>
      <c r="AO353" s="277">
        <v>8.43</v>
      </c>
      <c r="AP353" s="277">
        <v>8.7100000000000009</v>
      </c>
    </row>
    <row r="354" spans="1:42" x14ac:dyDescent="0.2">
      <c r="A354" s="253">
        <v>42622</v>
      </c>
      <c r="B354" s="277">
        <v>9.24</v>
      </c>
      <c r="C354" s="277">
        <v>8.99</v>
      </c>
      <c r="D354" s="277">
        <f>AVERAGE(C354,E354)</f>
        <v>8.82</v>
      </c>
      <c r="E354" s="277">
        <v>8.65</v>
      </c>
      <c r="F354" s="277">
        <f>AVERAGE(G354,E354)</f>
        <v>8.5650000000000013</v>
      </c>
      <c r="G354" s="277">
        <v>8.48</v>
      </c>
      <c r="H354" s="277">
        <f>AVERAGE(I354,G354)</f>
        <v>8.3650000000000002</v>
      </c>
      <c r="I354" s="277">
        <v>8.25</v>
      </c>
      <c r="J354" s="277">
        <f>AVERAGE(I354,K354)</f>
        <v>8.25</v>
      </c>
      <c r="K354" s="277">
        <v>8.25</v>
      </c>
      <c r="L354" s="245">
        <f>AVERAGE(K354,M354)</f>
        <v>8.2149999999999999</v>
      </c>
      <c r="M354" s="245">
        <f>AVERAGE(K354,O354)</f>
        <v>8.18</v>
      </c>
      <c r="N354" s="245">
        <f>AVERAGE(M354,O354)</f>
        <v>8.1449999999999996</v>
      </c>
      <c r="O354" s="277">
        <v>8.11</v>
      </c>
      <c r="P354" s="245">
        <f>2*O354-N354</f>
        <v>8.0749999999999993</v>
      </c>
      <c r="Q354" s="245">
        <f>AVERAGE(P354,R354)</f>
        <v>8.0874999999999986</v>
      </c>
      <c r="R354" s="245">
        <f>AVERAGE(O354,U354)</f>
        <v>8.1</v>
      </c>
      <c r="S354" s="245">
        <f>2*R354-Q354</f>
        <v>8.1125000000000007</v>
      </c>
      <c r="T354" s="245">
        <f>AVERAGE(S354,U354)</f>
        <v>8.1012500000000003</v>
      </c>
      <c r="U354" s="277">
        <v>8.09</v>
      </c>
      <c r="V354" s="245">
        <f>2*U354-T354</f>
        <v>8.0787499999999994</v>
      </c>
      <c r="W354" s="245">
        <f>2*V354-U354</f>
        <v>8.067499999999999</v>
      </c>
      <c r="X354" s="245">
        <f>2*W354-V354</f>
        <v>8.0562499999999986</v>
      </c>
      <c r="Y354" s="245">
        <f>AVERAGE(X354,Z354)</f>
        <v>8.1131250000000001</v>
      </c>
      <c r="Z354" s="245">
        <f>AVERAGE(U354,AE354)</f>
        <v>8.17</v>
      </c>
      <c r="AA354" s="245">
        <f>2*Z354-Y354</f>
        <v>8.2268749999999997</v>
      </c>
      <c r="AB354" s="245">
        <f>AVERAGE(AA354,AC354)</f>
        <v>8.2326562499999998</v>
      </c>
      <c r="AC354" s="245">
        <f>AVERAGE(AA354,AE354)</f>
        <v>8.2384374999999999</v>
      </c>
      <c r="AD354" s="245">
        <f>AVERAGE(AC354,AE354)</f>
        <v>8.2442187499999999</v>
      </c>
      <c r="AE354" s="277">
        <v>8.25</v>
      </c>
      <c r="AF354" s="245">
        <f>2*AE354-AD354</f>
        <v>8.2557812500000001</v>
      </c>
      <c r="AG354" s="245">
        <f>AVERAGE(AF354,AH354)</f>
        <v>8.2793359375000009</v>
      </c>
      <c r="AH354" s="245">
        <f>AVERAGE(AF354,AJ354)</f>
        <v>8.3028906249999999</v>
      </c>
      <c r="AI354" s="245">
        <f>AVERAGE(AH354,AJ354)</f>
        <v>8.3264453124999989</v>
      </c>
      <c r="AJ354" s="245">
        <f>AVERAGE(AE354,AO354)</f>
        <v>8.35</v>
      </c>
      <c r="AK354" s="245">
        <f>2*AJ354-AI354</f>
        <v>8.3735546875000004</v>
      </c>
      <c r="AL354" s="245">
        <f>AVERAGE(AK354,AM354)</f>
        <v>8.3926660156250001</v>
      </c>
      <c r="AM354" s="245">
        <f>AVERAGE(AK354,AO354)</f>
        <v>8.4117773437499999</v>
      </c>
      <c r="AN354" s="245">
        <f>AVERAGE(AM354,AO354)</f>
        <v>8.4308886718749996</v>
      </c>
      <c r="AO354" s="277">
        <v>8.4499999999999993</v>
      </c>
      <c r="AP354" s="277">
        <v>8.74</v>
      </c>
    </row>
    <row r="355" spans="1:42" x14ac:dyDescent="0.2">
      <c r="A355" s="253">
        <v>42621</v>
      </c>
      <c r="B355" s="277">
        <v>9.2799999999999994</v>
      </c>
      <c r="C355" s="277">
        <v>8.98</v>
      </c>
      <c r="D355" s="277">
        <f>AVERAGE(C355,E355)</f>
        <v>8.77</v>
      </c>
      <c r="E355" s="277">
        <v>8.56</v>
      </c>
      <c r="F355" s="277">
        <f>AVERAGE(G355,E355)</f>
        <v>8.4600000000000009</v>
      </c>
      <c r="G355" s="277">
        <v>8.36</v>
      </c>
      <c r="H355" s="277">
        <f>AVERAGE(I355,G355)</f>
        <v>8.2349999999999994</v>
      </c>
      <c r="I355" s="277">
        <v>8.11</v>
      </c>
      <c r="J355" s="277">
        <f>AVERAGE(I355,K355)</f>
        <v>8.1050000000000004</v>
      </c>
      <c r="K355" s="277">
        <v>8.1</v>
      </c>
      <c r="L355" s="245">
        <f>AVERAGE(K355,M355)</f>
        <v>8.067499999999999</v>
      </c>
      <c r="M355" s="245">
        <f>AVERAGE(K355,O355)</f>
        <v>8.0350000000000001</v>
      </c>
      <c r="N355" s="245">
        <f>AVERAGE(M355,O355)</f>
        <v>8.0024999999999995</v>
      </c>
      <c r="O355" s="277">
        <v>7.97</v>
      </c>
      <c r="P355" s="245">
        <f>2*O355-N355</f>
        <v>7.9375</v>
      </c>
      <c r="Q355" s="245">
        <f>AVERAGE(P355,R355)</f>
        <v>7.94625</v>
      </c>
      <c r="R355" s="245">
        <f>AVERAGE(O355,U355)</f>
        <v>7.9550000000000001</v>
      </c>
      <c r="S355" s="245">
        <f>2*R355-Q355</f>
        <v>7.9637500000000001</v>
      </c>
      <c r="T355" s="245">
        <f>AVERAGE(S355,U355)</f>
        <v>7.9518750000000002</v>
      </c>
      <c r="U355" s="277">
        <v>7.94</v>
      </c>
      <c r="V355" s="245">
        <f>2*U355-T355</f>
        <v>7.9281250000000005</v>
      </c>
      <c r="W355" s="245">
        <f>2*V355-U355</f>
        <v>7.9162500000000007</v>
      </c>
      <c r="X355" s="245">
        <f>2*W355-V355</f>
        <v>7.9043750000000008</v>
      </c>
      <c r="Y355" s="245">
        <f>AVERAGE(X355,Z355)</f>
        <v>7.9646875000000001</v>
      </c>
      <c r="Z355" s="245">
        <f>AVERAGE(U355,AE355)</f>
        <v>8.0250000000000004</v>
      </c>
      <c r="AA355" s="245">
        <f>2*Z355-Y355</f>
        <v>8.0853125000000006</v>
      </c>
      <c r="AB355" s="245">
        <f>AVERAGE(AA355,AC355)</f>
        <v>8.0914843750000003</v>
      </c>
      <c r="AC355" s="245">
        <f>AVERAGE(AA355,AE355)</f>
        <v>8.09765625</v>
      </c>
      <c r="AD355" s="245">
        <f>AVERAGE(AC355,AE355)</f>
        <v>8.1038281249999997</v>
      </c>
      <c r="AE355" s="277">
        <v>8.11</v>
      </c>
      <c r="AF355" s="245">
        <f>2*AE355-AD355</f>
        <v>8.1161718749999991</v>
      </c>
      <c r="AG355" s="245">
        <f>AVERAGE(AF355,AH355)</f>
        <v>8.1408789062499984</v>
      </c>
      <c r="AH355" s="245">
        <f>AVERAGE(AF355,AJ355)</f>
        <v>8.1655859374999995</v>
      </c>
      <c r="AI355" s="245">
        <f>AVERAGE(AH355,AJ355)</f>
        <v>8.1902929687500006</v>
      </c>
      <c r="AJ355" s="245">
        <f>AVERAGE(AE355,AO355)</f>
        <v>8.2149999999999999</v>
      </c>
      <c r="AK355" s="245">
        <f>2*AJ355-AI355</f>
        <v>8.2397070312499991</v>
      </c>
      <c r="AL355" s="245">
        <f>AVERAGE(AK355,AM355)</f>
        <v>8.2597802734374994</v>
      </c>
      <c r="AM355" s="245">
        <f>AVERAGE(AK355,AO355)</f>
        <v>8.2798535156249997</v>
      </c>
      <c r="AN355" s="245">
        <f>AVERAGE(AM355,AO355)</f>
        <v>8.2999267578125</v>
      </c>
      <c r="AO355" s="277">
        <v>8.32</v>
      </c>
      <c r="AP355" s="277">
        <v>8.61</v>
      </c>
    </row>
    <row r="356" spans="1:42" x14ac:dyDescent="0.2">
      <c r="A356" s="253">
        <v>42620</v>
      </c>
      <c r="B356" s="277">
        <v>9.23</v>
      </c>
      <c r="C356" s="277">
        <v>8.9700000000000006</v>
      </c>
      <c r="D356" s="277">
        <f>AVERAGE(C356,E356)</f>
        <v>8.7850000000000001</v>
      </c>
      <c r="E356" s="277">
        <v>8.6</v>
      </c>
      <c r="F356" s="277">
        <f>AVERAGE(G356,E356)</f>
        <v>8.51</v>
      </c>
      <c r="G356" s="277">
        <v>8.42</v>
      </c>
      <c r="H356" s="277">
        <f>AVERAGE(I356,G356)</f>
        <v>8.2850000000000001</v>
      </c>
      <c r="I356" s="277">
        <v>8.15</v>
      </c>
      <c r="J356" s="277">
        <f>AVERAGE(I356,K356)</f>
        <v>8.17</v>
      </c>
      <c r="K356" s="277">
        <v>8.19</v>
      </c>
      <c r="L356" s="245">
        <f>AVERAGE(K356,M356)</f>
        <v>8.1574999999999989</v>
      </c>
      <c r="M356" s="245">
        <f>AVERAGE(K356,O356)</f>
        <v>8.125</v>
      </c>
      <c r="N356" s="245">
        <f>AVERAGE(M356,O356)</f>
        <v>8.0925000000000011</v>
      </c>
      <c r="O356" s="277">
        <v>8.06</v>
      </c>
      <c r="P356" s="245">
        <f>2*O356-N356</f>
        <v>8.0274999999999999</v>
      </c>
      <c r="Q356" s="245">
        <f>AVERAGE(P356,R356)</f>
        <v>8.03125</v>
      </c>
      <c r="R356" s="245">
        <f>AVERAGE(O356,U356)</f>
        <v>8.0350000000000001</v>
      </c>
      <c r="S356" s="245">
        <f>2*R356-Q356</f>
        <v>8.0387500000000003</v>
      </c>
      <c r="T356" s="245">
        <f>AVERAGE(S356,U356)</f>
        <v>8.0243749999999991</v>
      </c>
      <c r="U356" s="277">
        <v>8.01</v>
      </c>
      <c r="V356" s="245">
        <f>2*U356-T356</f>
        <v>7.9956250000000004</v>
      </c>
      <c r="W356" s="245">
        <f>2*V356-U356</f>
        <v>7.9812500000000011</v>
      </c>
      <c r="X356" s="245">
        <f>2*W356-V356</f>
        <v>7.9668750000000017</v>
      </c>
      <c r="Y356" s="245">
        <f>AVERAGE(X356,Z356)</f>
        <v>8.0234375</v>
      </c>
      <c r="Z356" s="245">
        <f>AVERAGE(U356,AE356)</f>
        <v>8.08</v>
      </c>
      <c r="AA356" s="245">
        <f>2*Z356-Y356</f>
        <v>8.1365625000000001</v>
      </c>
      <c r="AB356" s="245">
        <f>AVERAGE(AA356,AC356)</f>
        <v>8.1399218750000006</v>
      </c>
      <c r="AC356" s="245">
        <f>AVERAGE(AA356,AE356)</f>
        <v>8.1432812500000011</v>
      </c>
      <c r="AD356" s="245">
        <f>AVERAGE(AC356,AE356)</f>
        <v>8.1466406249999999</v>
      </c>
      <c r="AE356" s="277">
        <v>8.15</v>
      </c>
      <c r="AF356" s="245">
        <f>2*AE356-AD356</f>
        <v>8.1533593750000009</v>
      </c>
      <c r="AG356" s="245">
        <f>AVERAGE(AF356,AH356)</f>
        <v>8.1775195312500006</v>
      </c>
      <c r="AH356" s="245">
        <f>AVERAGE(AF356,AJ356)</f>
        <v>8.2016796875000004</v>
      </c>
      <c r="AI356" s="245">
        <f>AVERAGE(AH356,AJ356)</f>
        <v>8.2258398437500002</v>
      </c>
      <c r="AJ356" s="245">
        <f>AVERAGE(AE356,AO356)</f>
        <v>8.25</v>
      </c>
      <c r="AK356" s="245">
        <f>2*AJ356-AI356</f>
        <v>8.2741601562499998</v>
      </c>
      <c r="AL356" s="245">
        <f>AVERAGE(AK356,AM356)</f>
        <v>8.2931201171874989</v>
      </c>
      <c r="AM356" s="245">
        <f>AVERAGE(AK356,AO356)</f>
        <v>8.3120800781249997</v>
      </c>
      <c r="AN356" s="245">
        <f>AVERAGE(AM356,AO356)</f>
        <v>8.3310400390625006</v>
      </c>
      <c r="AO356" s="277">
        <v>8.35</v>
      </c>
      <c r="AP356" s="277">
        <v>8.66</v>
      </c>
    </row>
    <row r="357" spans="1:42" x14ac:dyDescent="0.2">
      <c r="A357" s="253">
        <v>42619</v>
      </c>
      <c r="B357" s="277">
        <v>9.27</v>
      </c>
      <c r="C357" s="277">
        <v>9.01</v>
      </c>
      <c r="D357" s="277">
        <f>AVERAGE(C357,E357)</f>
        <v>8.82</v>
      </c>
      <c r="E357" s="277">
        <v>8.6300000000000008</v>
      </c>
      <c r="F357" s="277">
        <f>AVERAGE(G357,E357)</f>
        <v>8.5500000000000007</v>
      </c>
      <c r="G357" s="277">
        <v>8.4700000000000006</v>
      </c>
      <c r="H357" s="277">
        <f>AVERAGE(I357,G357)</f>
        <v>8.32</v>
      </c>
      <c r="I357" s="277">
        <v>8.17</v>
      </c>
      <c r="J357" s="277">
        <f>AVERAGE(I357,K357)</f>
        <v>8.2050000000000001</v>
      </c>
      <c r="K357" s="277">
        <v>8.24</v>
      </c>
      <c r="L357" s="245">
        <f>AVERAGE(K357,M357)</f>
        <v>8.2050000000000001</v>
      </c>
      <c r="M357" s="245">
        <f>AVERAGE(K357,O357)</f>
        <v>8.17</v>
      </c>
      <c r="N357" s="245">
        <f>AVERAGE(M357,O357)</f>
        <v>8.1349999999999998</v>
      </c>
      <c r="O357" s="277">
        <v>8.1</v>
      </c>
      <c r="P357" s="245">
        <f>2*O357-N357</f>
        <v>8.0649999999999995</v>
      </c>
      <c r="Q357" s="245">
        <f>AVERAGE(P357,R357)</f>
        <v>8.067499999999999</v>
      </c>
      <c r="R357" s="245">
        <f>AVERAGE(O357,U357)</f>
        <v>8.07</v>
      </c>
      <c r="S357" s="245">
        <f>2*R357-Q357</f>
        <v>8.0725000000000016</v>
      </c>
      <c r="T357" s="245">
        <f>AVERAGE(S357,U357)</f>
        <v>8.0562500000000004</v>
      </c>
      <c r="U357" s="277">
        <v>8.0399999999999991</v>
      </c>
      <c r="V357" s="245">
        <f>2*U357-T357</f>
        <v>8.0237499999999979</v>
      </c>
      <c r="W357" s="245">
        <f>2*V357-U357</f>
        <v>8.0074999999999967</v>
      </c>
      <c r="X357" s="245">
        <f>2*W357-V357</f>
        <v>7.9912499999999955</v>
      </c>
      <c r="Y357" s="245">
        <f>AVERAGE(X357,Z357)</f>
        <v>8.0481249999999989</v>
      </c>
      <c r="Z357" s="245">
        <f>AVERAGE(U357,AE357)</f>
        <v>8.1050000000000004</v>
      </c>
      <c r="AA357" s="245">
        <f>2*Z357-Y357</f>
        <v>8.161875000000002</v>
      </c>
      <c r="AB357" s="245">
        <f>AVERAGE(AA357,AC357)</f>
        <v>8.1639062500000019</v>
      </c>
      <c r="AC357" s="245">
        <f>AVERAGE(AA357,AE357)</f>
        <v>8.1659375000000018</v>
      </c>
      <c r="AD357" s="245">
        <f>AVERAGE(AC357,AE357)</f>
        <v>8.16796875</v>
      </c>
      <c r="AE357" s="277">
        <v>8.17</v>
      </c>
      <c r="AF357" s="245">
        <f>2*AE357-AD357</f>
        <v>8.1720312499999999</v>
      </c>
      <c r="AG357" s="245">
        <f>AVERAGE(AF357,AH357)</f>
        <v>8.1965234374999998</v>
      </c>
      <c r="AH357" s="245">
        <f>AVERAGE(AF357,AJ357)</f>
        <v>8.2210156249999997</v>
      </c>
      <c r="AI357" s="245">
        <f>AVERAGE(AH357,AJ357)</f>
        <v>8.2455078124999996</v>
      </c>
      <c r="AJ357" s="245">
        <f>AVERAGE(AE357,AO357)</f>
        <v>8.27</v>
      </c>
      <c r="AK357" s="245">
        <f>2*AJ357-AI357</f>
        <v>8.2944921874999995</v>
      </c>
      <c r="AL357" s="245">
        <f>AVERAGE(AK357,AM357)</f>
        <v>8.3133691406249994</v>
      </c>
      <c r="AM357" s="245">
        <f>AVERAGE(AK357,AO357)</f>
        <v>8.3322460937499994</v>
      </c>
      <c r="AN357" s="245">
        <f>AVERAGE(AM357,AO357)</f>
        <v>8.3511230468749993</v>
      </c>
      <c r="AO357" s="277">
        <v>8.3699999999999992</v>
      </c>
      <c r="AP357" s="277">
        <v>8.69</v>
      </c>
    </row>
    <row r="358" spans="1:42" x14ac:dyDescent="0.2">
      <c r="A358" s="253">
        <v>42618</v>
      </c>
      <c r="B358" s="277">
        <v>9.2100000000000009</v>
      </c>
      <c r="C358" s="277">
        <v>9.02</v>
      </c>
      <c r="D358" s="277">
        <f>AVERAGE(C358,E358)</f>
        <v>8.870000000000001</v>
      </c>
      <c r="E358" s="277">
        <v>8.7200000000000006</v>
      </c>
      <c r="F358" s="277">
        <f>AVERAGE(G358,E358)</f>
        <v>8.629999999999999</v>
      </c>
      <c r="G358" s="277">
        <v>8.5399999999999991</v>
      </c>
      <c r="H358" s="277">
        <f>AVERAGE(I358,G358)</f>
        <v>8.3699999999999992</v>
      </c>
      <c r="I358" s="277">
        <v>8.1999999999999993</v>
      </c>
      <c r="J358" s="277">
        <f>AVERAGE(I358,K358)</f>
        <v>8.254999999999999</v>
      </c>
      <c r="K358" s="277">
        <v>8.31</v>
      </c>
      <c r="L358" s="245">
        <f>AVERAGE(K358,M358)</f>
        <v>8.2750000000000004</v>
      </c>
      <c r="M358" s="245">
        <f>AVERAGE(K358,O358)</f>
        <v>8.24</v>
      </c>
      <c r="N358" s="245">
        <f>AVERAGE(M358,O358)</f>
        <v>8.2050000000000001</v>
      </c>
      <c r="O358" s="277">
        <v>8.17</v>
      </c>
      <c r="P358" s="245">
        <f>2*O358-N358</f>
        <v>8.1349999999999998</v>
      </c>
      <c r="Q358" s="245">
        <f>AVERAGE(P358,R358)</f>
        <v>8.1349999999999998</v>
      </c>
      <c r="R358" s="245">
        <f>AVERAGE(O358,U358)</f>
        <v>8.1349999999999998</v>
      </c>
      <c r="S358" s="245">
        <f>2*R358-Q358</f>
        <v>8.1349999999999998</v>
      </c>
      <c r="T358" s="245">
        <f>AVERAGE(S358,U358)</f>
        <v>8.1174999999999997</v>
      </c>
      <c r="U358" s="277">
        <v>8.1</v>
      </c>
      <c r="V358" s="245">
        <f>2*U358-T358</f>
        <v>8.0824999999999996</v>
      </c>
      <c r="W358" s="245">
        <f>2*V358-U358</f>
        <v>8.0649999999999995</v>
      </c>
      <c r="X358" s="245">
        <f>2*W358-V358</f>
        <v>8.0474999999999994</v>
      </c>
      <c r="Y358" s="245">
        <f>AVERAGE(X358,Z358)</f>
        <v>8.098749999999999</v>
      </c>
      <c r="Z358" s="245">
        <f>AVERAGE(U358,AE358)</f>
        <v>8.1499999999999986</v>
      </c>
      <c r="AA358" s="245">
        <f>2*Z358-Y358</f>
        <v>8.2012499999999982</v>
      </c>
      <c r="AB358" s="245">
        <f>AVERAGE(AA358,AC358)</f>
        <v>8.2009374999999984</v>
      </c>
      <c r="AC358" s="245">
        <f>AVERAGE(AA358,AE358)</f>
        <v>8.2006249999999987</v>
      </c>
      <c r="AD358" s="245">
        <f>AVERAGE(AC358,AE358)</f>
        <v>8.200312499999999</v>
      </c>
      <c r="AE358" s="277">
        <v>8.1999999999999993</v>
      </c>
      <c r="AF358" s="245">
        <f>2*AE358-AD358</f>
        <v>8.1996874999999996</v>
      </c>
      <c r="AG358" s="245">
        <f>AVERAGE(AF358,AH358)</f>
        <v>8.2235156249999992</v>
      </c>
      <c r="AH358" s="245">
        <f>AVERAGE(AF358,AJ358)</f>
        <v>8.2473437499999989</v>
      </c>
      <c r="AI358" s="245">
        <f>AVERAGE(AH358,AJ358)</f>
        <v>8.2711718750000003</v>
      </c>
      <c r="AJ358" s="245">
        <f>AVERAGE(AE358,AO358)</f>
        <v>8.2949999999999999</v>
      </c>
      <c r="AK358" s="245">
        <f>2*AJ358-AI358</f>
        <v>8.3188281249999996</v>
      </c>
      <c r="AL358" s="245">
        <f>AVERAGE(AK358,AM358)</f>
        <v>8.3366210937500007</v>
      </c>
      <c r="AM358" s="245">
        <f>AVERAGE(AK358,AO358)</f>
        <v>8.3544140625000001</v>
      </c>
      <c r="AN358" s="245">
        <f>AVERAGE(AM358,AO358)</f>
        <v>8.3722070312499994</v>
      </c>
      <c r="AO358" s="277">
        <v>8.39</v>
      </c>
      <c r="AP358" s="277">
        <v>8.7100000000000009</v>
      </c>
    </row>
    <row r="359" spans="1:42" x14ac:dyDescent="0.2">
      <c r="A359" s="253">
        <v>42615</v>
      </c>
      <c r="B359" s="277">
        <v>9.1300000000000008</v>
      </c>
      <c r="C359" s="277">
        <v>8.99</v>
      </c>
      <c r="D359" s="277">
        <f>AVERAGE(C359,E359)</f>
        <v>8.879999999999999</v>
      </c>
      <c r="E359" s="277">
        <v>8.77</v>
      </c>
      <c r="F359" s="277">
        <f>AVERAGE(G359,E359)</f>
        <v>8.69</v>
      </c>
      <c r="G359" s="277">
        <v>8.61</v>
      </c>
      <c r="H359" s="277">
        <f>AVERAGE(I359,G359)</f>
        <v>8.41</v>
      </c>
      <c r="I359" s="277">
        <v>8.2100000000000009</v>
      </c>
      <c r="J359" s="277">
        <f>AVERAGE(I359,K359)</f>
        <v>8.2899999999999991</v>
      </c>
      <c r="K359" s="277">
        <v>8.3699999999999992</v>
      </c>
      <c r="L359" s="245">
        <f>AVERAGE(K359,M359)</f>
        <v>8.3324999999999996</v>
      </c>
      <c r="M359" s="245">
        <f>AVERAGE(K359,O359)</f>
        <v>8.2949999999999999</v>
      </c>
      <c r="N359" s="245">
        <f>AVERAGE(M359,O359)</f>
        <v>8.2575000000000003</v>
      </c>
      <c r="O359" s="277">
        <v>8.2200000000000006</v>
      </c>
      <c r="P359" s="245">
        <f>2*O359-N359</f>
        <v>8.182500000000001</v>
      </c>
      <c r="Q359" s="245">
        <f>AVERAGE(P359,R359)</f>
        <v>8.1762499999999996</v>
      </c>
      <c r="R359" s="245">
        <f>AVERAGE(O359,U359)</f>
        <v>8.17</v>
      </c>
      <c r="S359" s="245">
        <f>2*R359-Q359</f>
        <v>8.1637500000000003</v>
      </c>
      <c r="T359" s="245">
        <f>AVERAGE(S359,U359)</f>
        <v>8.1418749999999989</v>
      </c>
      <c r="U359" s="277">
        <v>8.1199999999999992</v>
      </c>
      <c r="V359" s="245">
        <f>2*U359-T359</f>
        <v>8.0981249999999996</v>
      </c>
      <c r="W359" s="245">
        <f>2*V359-U359</f>
        <v>8.0762499999999999</v>
      </c>
      <c r="X359" s="245">
        <f>2*W359-V359</f>
        <v>8.0543750000000003</v>
      </c>
      <c r="Y359" s="245">
        <f>AVERAGE(X359,Z359)</f>
        <v>8.1096874999999997</v>
      </c>
      <c r="Z359" s="245">
        <f>AVERAGE(U359,AE359)</f>
        <v>8.1649999999999991</v>
      </c>
      <c r="AA359" s="245">
        <f>2*Z359-Y359</f>
        <v>8.2203124999999986</v>
      </c>
      <c r="AB359" s="245">
        <f>AVERAGE(AA359,AC359)</f>
        <v>8.2177343749999991</v>
      </c>
      <c r="AC359" s="245">
        <f>AVERAGE(AA359,AE359)</f>
        <v>8.2151562499999997</v>
      </c>
      <c r="AD359" s="245">
        <f>AVERAGE(AC359,AE359)</f>
        <v>8.2125781250000003</v>
      </c>
      <c r="AE359" s="277">
        <v>8.2100000000000009</v>
      </c>
      <c r="AF359" s="245">
        <f>2*AE359-AD359</f>
        <v>8.2074218750000014</v>
      </c>
      <c r="AG359" s="245">
        <f>AVERAGE(AF359,AH359)</f>
        <v>8.2293164062500015</v>
      </c>
      <c r="AH359" s="245">
        <f>AVERAGE(AF359,AJ359)</f>
        <v>8.2512109375000016</v>
      </c>
      <c r="AI359" s="245">
        <f>AVERAGE(AH359,AJ359)</f>
        <v>8.2731054687500016</v>
      </c>
      <c r="AJ359" s="245">
        <f>AVERAGE(AE359,AO359)</f>
        <v>8.2950000000000017</v>
      </c>
      <c r="AK359" s="245">
        <f>2*AJ359-AI359</f>
        <v>8.3168945312500018</v>
      </c>
      <c r="AL359" s="245">
        <f>AVERAGE(AK359,AM359)</f>
        <v>8.3326708984375024</v>
      </c>
      <c r="AM359" s="245">
        <f>AVERAGE(AK359,AO359)</f>
        <v>8.3484472656250013</v>
      </c>
      <c r="AN359" s="245">
        <f>AVERAGE(AM359,AO359)</f>
        <v>8.3642236328125001</v>
      </c>
      <c r="AO359" s="277">
        <v>8.3800000000000008</v>
      </c>
      <c r="AP359" s="277">
        <v>8.68</v>
      </c>
    </row>
    <row r="360" spans="1:42" x14ac:dyDescent="0.2">
      <c r="A360" s="253">
        <v>42614</v>
      </c>
      <c r="B360" s="277">
        <v>9.08</v>
      </c>
      <c r="C360" s="277">
        <v>8.98</v>
      </c>
      <c r="D360" s="277">
        <f>AVERAGE(C360,E360)</f>
        <v>8.9</v>
      </c>
      <c r="E360" s="277">
        <v>8.82</v>
      </c>
      <c r="F360" s="277">
        <f>AVERAGE(G360,E360)</f>
        <v>8.745000000000001</v>
      </c>
      <c r="G360" s="277">
        <v>8.67</v>
      </c>
      <c r="H360" s="277">
        <f>AVERAGE(I360,G360)</f>
        <v>8.4499999999999993</v>
      </c>
      <c r="I360" s="277">
        <v>8.23</v>
      </c>
      <c r="J360" s="277">
        <f>AVERAGE(I360,K360)</f>
        <v>8.3249999999999993</v>
      </c>
      <c r="K360" s="277">
        <v>8.42</v>
      </c>
      <c r="L360" s="245">
        <f>AVERAGE(K360,M360)</f>
        <v>8.379999999999999</v>
      </c>
      <c r="M360" s="245">
        <f>AVERAGE(K360,O360)</f>
        <v>8.34</v>
      </c>
      <c r="N360" s="245">
        <f>AVERAGE(M360,O360)</f>
        <v>8.3000000000000007</v>
      </c>
      <c r="O360" s="277">
        <v>8.26</v>
      </c>
      <c r="P360" s="245">
        <f>2*O360-N360</f>
        <v>8.2199999999999989</v>
      </c>
      <c r="Q360" s="245">
        <f>AVERAGE(P360,R360)</f>
        <v>8.2149999999999999</v>
      </c>
      <c r="R360" s="245">
        <f>AVERAGE(O360,U360)</f>
        <v>8.2100000000000009</v>
      </c>
      <c r="S360" s="245">
        <f>2*R360-Q360</f>
        <v>8.2050000000000018</v>
      </c>
      <c r="T360" s="245">
        <f>AVERAGE(S360,U360)</f>
        <v>8.182500000000001</v>
      </c>
      <c r="U360" s="277">
        <v>8.16</v>
      </c>
      <c r="V360" s="245">
        <f>2*U360-T360</f>
        <v>8.1374999999999993</v>
      </c>
      <c r="W360" s="245">
        <f>2*V360-U360</f>
        <v>8.1149999999999984</v>
      </c>
      <c r="X360" s="245">
        <f>2*W360-V360</f>
        <v>8.0924999999999976</v>
      </c>
      <c r="Y360" s="245">
        <f>AVERAGE(X360,Z360)</f>
        <v>8.1437499999999989</v>
      </c>
      <c r="Z360" s="245">
        <f>AVERAGE(U360,AE360)</f>
        <v>8.1950000000000003</v>
      </c>
      <c r="AA360" s="245">
        <f>2*Z360-Y360</f>
        <v>8.2462500000000016</v>
      </c>
      <c r="AB360" s="245">
        <f>AVERAGE(AA360,AC360)</f>
        <v>8.2421875</v>
      </c>
      <c r="AC360" s="245">
        <f>AVERAGE(AA360,AE360)</f>
        <v>8.2381250000000001</v>
      </c>
      <c r="AD360" s="245">
        <f>AVERAGE(AC360,AE360)</f>
        <v>8.2340625000000003</v>
      </c>
      <c r="AE360" s="277">
        <v>8.23</v>
      </c>
      <c r="AF360" s="245">
        <f>2*AE360-AD360</f>
        <v>8.2259375000000006</v>
      </c>
      <c r="AG360" s="245">
        <f>AVERAGE(AF360,AH360)</f>
        <v>8.2444531249999997</v>
      </c>
      <c r="AH360" s="245">
        <f>AVERAGE(AF360,AJ360)</f>
        <v>8.2629687500000006</v>
      </c>
      <c r="AI360" s="245">
        <f>AVERAGE(AH360,AJ360)</f>
        <v>8.2814843750000016</v>
      </c>
      <c r="AJ360" s="245">
        <f>AVERAGE(AE360,AO360)</f>
        <v>8.3000000000000007</v>
      </c>
      <c r="AK360" s="245">
        <f>2*AJ360-AI360</f>
        <v>8.3185156249999999</v>
      </c>
      <c r="AL360" s="245">
        <f>AVERAGE(AK360,AM360)</f>
        <v>8.3313867187500001</v>
      </c>
      <c r="AM360" s="245">
        <f>AVERAGE(AK360,AO360)</f>
        <v>8.3442578125000004</v>
      </c>
      <c r="AN360" s="245">
        <f>AVERAGE(AM360,AO360)</f>
        <v>8.3571289062500007</v>
      </c>
      <c r="AO360" s="277">
        <v>8.3699999999999992</v>
      </c>
      <c r="AP360" s="277">
        <v>8.65</v>
      </c>
    </row>
    <row r="361" spans="1:42" x14ac:dyDescent="0.2">
      <c r="A361" s="253">
        <v>42613</v>
      </c>
      <c r="B361" s="277">
        <v>9.1199999999999992</v>
      </c>
      <c r="C361" s="277">
        <v>9.01</v>
      </c>
      <c r="D361" s="277">
        <f>AVERAGE(C361,E361)</f>
        <v>8.92</v>
      </c>
      <c r="E361" s="277">
        <v>8.83</v>
      </c>
      <c r="F361" s="277">
        <f>AVERAGE(G361,E361)</f>
        <v>8.754999999999999</v>
      </c>
      <c r="G361" s="277">
        <v>8.68</v>
      </c>
      <c r="H361" s="277">
        <f>AVERAGE(I361,G361)</f>
        <v>8.4499999999999993</v>
      </c>
      <c r="I361" s="277">
        <v>8.2200000000000006</v>
      </c>
      <c r="J361" s="277">
        <f>AVERAGE(I361,K361)</f>
        <v>8.3249999999999993</v>
      </c>
      <c r="K361" s="277">
        <v>8.43</v>
      </c>
      <c r="L361" s="245">
        <f>AVERAGE(K361,M361)</f>
        <v>8.39</v>
      </c>
      <c r="M361" s="245">
        <f>AVERAGE(K361,O361)</f>
        <v>8.35</v>
      </c>
      <c r="N361" s="245">
        <f>AVERAGE(M361,O361)</f>
        <v>8.3099999999999987</v>
      </c>
      <c r="O361" s="277">
        <v>8.27</v>
      </c>
      <c r="P361" s="245">
        <f>2*O361-N361</f>
        <v>8.23</v>
      </c>
      <c r="Q361" s="245">
        <f>AVERAGE(P361,R361)</f>
        <v>8.2249999999999996</v>
      </c>
      <c r="R361" s="245">
        <f>AVERAGE(O361,U361)</f>
        <v>8.2199999999999989</v>
      </c>
      <c r="S361" s="245">
        <f>2*R361-Q361</f>
        <v>8.2149999999999981</v>
      </c>
      <c r="T361" s="245">
        <f>AVERAGE(S361,U361)</f>
        <v>8.192499999999999</v>
      </c>
      <c r="U361" s="277">
        <v>8.17</v>
      </c>
      <c r="V361" s="245">
        <f>2*U361-T361</f>
        <v>8.1475000000000009</v>
      </c>
      <c r="W361" s="245">
        <f>2*V361-U361</f>
        <v>8.1250000000000018</v>
      </c>
      <c r="X361" s="245">
        <f>2*W361-V361</f>
        <v>8.1025000000000027</v>
      </c>
      <c r="Y361" s="245">
        <f>AVERAGE(X361,Z361)</f>
        <v>8.1487500000000015</v>
      </c>
      <c r="Z361" s="245">
        <f>AVERAGE(U361,AE361)</f>
        <v>8.1950000000000003</v>
      </c>
      <c r="AA361" s="245">
        <f>2*Z361-Y361</f>
        <v>8.2412499999999991</v>
      </c>
      <c r="AB361" s="245">
        <f>AVERAGE(AA361,AC361)</f>
        <v>8.2359374999999986</v>
      </c>
      <c r="AC361" s="245">
        <f>AVERAGE(AA361,AE361)</f>
        <v>8.2306249999999999</v>
      </c>
      <c r="AD361" s="245">
        <f>AVERAGE(AC361,AE361)</f>
        <v>8.2253125000000011</v>
      </c>
      <c r="AE361" s="277">
        <v>8.2200000000000006</v>
      </c>
      <c r="AF361" s="245">
        <f>2*AE361-AD361</f>
        <v>8.2146875000000001</v>
      </c>
      <c r="AG361" s="245">
        <f>AVERAGE(AF361,AH361)</f>
        <v>8.2310156250000013</v>
      </c>
      <c r="AH361" s="245">
        <f>AVERAGE(AF361,AJ361)</f>
        <v>8.2473437500000006</v>
      </c>
      <c r="AI361" s="245">
        <f>AVERAGE(AH361,AJ361)</f>
        <v>8.263671875</v>
      </c>
      <c r="AJ361" s="245">
        <f>AVERAGE(AE361,AO361)</f>
        <v>8.2800000000000011</v>
      </c>
      <c r="AK361" s="245">
        <f>2*AJ361-AI361</f>
        <v>8.2963281250000023</v>
      </c>
      <c r="AL361" s="245">
        <f>AVERAGE(AK361,AM361)</f>
        <v>8.3072460937500026</v>
      </c>
      <c r="AM361" s="245">
        <f>AVERAGE(AK361,AO361)</f>
        <v>8.3181640625000011</v>
      </c>
      <c r="AN361" s="245">
        <f>AVERAGE(AM361,AO361)</f>
        <v>8.3290820312499996</v>
      </c>
      <c r="AO361" s="277">
        <v>8.34</v>
      </c>
      <c r="AP361" s="277">
        <v>8.59</v>
      </c>
    </row>
    <row r="362" spans="1:42" x14ac:dyDescent="0.2">
      <c r="A362" s="253">
        <v>42612</v>
      </c>
      <c r="B362" s="277">
        <v>9.18</v>
      </c>
      <c r="C362" s="277">
        <v>9.07</v>
      </c>
      <c r="D362" s="277">
        <f>AVERAGE(C362,E362)</f>
        <v>8.99</v>
      </c>
      <c r="E362" s="277">
        <v>8.91</v>
      </c>
      <c r="F362" s="277">
        <f>AVERAGE(G362,E362)</f>
        <v>8.84</v>
      </c>
      <c r="G362" s="277">
        <v>8.77</v>
      </c>
      <c r="H362" s="277">
        <f>AVERAGE(I362,G362)</f>
        <v>8.504999999999999</v>
      </c>
      <c r="I362" s="277">
        <v>8.24</v>
      </c>
      <c r="J362" s="277">
        <f>AVERAGE(I362,K362)</f>
        <v>8.375</v>
      </c>
      <c r="K362" s="277">
        <v>8.51</v>
      </c>
      <c r="L362" s="245">
        <f>AVERAGE(K362,M362)</f>
        <v>8.4649999999999999</v>
      </c>
      <c r="M362" s="245">
        <f>AVERAGE(K362,O362)</f>
        <v>8.42</v>
      </c>
      <c r="N362" s="245">
        <f>AVERAGE(M362,O362)</f>
        <v>8.375</v>
      </c>
      <c r="O362" s="277">
        <v>8.33</v>
      </c>
      <c r="P362" s="245">
        <f>2*O362-N362</f>
        <v>8.2850000000000001</v>
      </c>
      <c r="Q362" s="245">
        <f>AVERAGE(P362,R362)</f>
        <v>8.2800000000000011</v>
      </c>
      <c r="R362" s="245">
        <f>AVERAGE(O362,U362)</f>
        <v>8.2750000000000004</v>
      </c>
      <c r="S362" s="245">
        <f>2*R362-Q362</f>
        <v>8.27</v>
      </c>
      <c r="T362" s="245">
        <f>AVERAGE(S362,U362)</f>
        <v>8.245000000000001</v>
      </c>
      <c r="U362" s="277">
        <v>8.2200000000000006</v>
      </c>
      <c r="V362" s="245">
        <f>2*U362-T362</f>
        <v>8.1950000000000003</v>
      </c>
      <c r="W362" s="245">
        <f>2*V362-U362</f>
        <v>8.17</v>
      </c>
      <c r="X362" s="245">
        <f>2*W362-V362</f>
        <v>8.1449999999999996</v>
      </c>
      <c r="Y362" s="245">
        <f>AVERAGE(X362,Z362)</f>
        <v>8.1875</v>
      </c>
      <c r="Z362" s="245">
        <f>AVERAGE(U362,AE362)</f>
        <v>8.23</v>
      </c>
      <c r="AA362" s="245">
        <f>2*Z362-Y362</f>
        <v>8.2725000000000009</v>
      </c>
      <c r="AB362" s="245">
        <f>AVERAGE(AA362,AC362)</f>
        <v>8.2643750000000011</v>
      </c>
      <c r="AC362" s="245">
        <f>AVERAGE(AA362,AE362)</f>
        <v>8.2562500000000014</v>
      </c>
      <c r="AD362" s="245">
        <f>AVERAGE(AC362,AE362)</f>
        <v>8.2481250000000017</v>
      </c>
      <c r="AE362" s="277">
        <v>8.24</v>
      </c>
      <c r="AF362" s="245">
        <f>2*AE362-AD362</f>
        <v>8.2318749999999987</v>
      </c>
      <c r="AG362" s="245">
        <f>AVERAGE(AF362,AH362)</f>
        <v>8.2489062499999992</v>
      </c>
      <c r="AH362" s="245">
        <f>AVERAGE(AF362,AJ362)</f>
        <v>8.2659374999999997</v>
      </c>
      <c r="AI362" s="245">
        <f>AVERAGE(AH362,AJ362)</f>
        <v>8.2829687500000002</v>
      </c>
      <c r="AJ362" s="245">
        <f>AVERAGE(AE362,AO362)</f>
        <v>8.3000000000000007</v>
      </c>
      <c r="AK362" s="245">
        <f>2*AJ362-AI362</f>
        <v>8.3170312500000012</v>
      </c>
      <c r="AL362" s="245">
        <f>AVERAGE(AK362,AM362)</f>
        <v>8.3277734374999994</v>
      </c>
      <c r="AM362" s="245">
        <f>AVERAGE(AK362,AO362)</f>
        <v>8.3385156249999994</v>
      </c>
      <c r="AN362" s="245">
        <f>AVERAGE(AM362,AO362)</f>
        <v>8.3492578124999994</v>
      </c>
      <c r="AO362" s="277">
        <v>8.36</v>
      </c>
      <c r="AP362" s="277">
        <v>8.61</v>
      </c>
    </row>
    <row r="363" spans="1:42" x14ac:dyDescent="0.2">
      <c r="A363" s="253">
        <v>42611</v>
      </c>
      <c r="B363" s="277">
        <v>9.1999999999999993</v>
      </c>
      <c r="C363" s="277">
        <v>9.1</v>
      </c>
      <c r="D363" s="277">
        <f>AVERAGE(C363,E363)</f>
        <v>9.0150000000000006</v>
      </c>
      <c r="E363" s="277">
        <v>8.93</v>
      </c>
      <c r="F363" s="277">
        <f>AVERAGE(G363,E363)</f>
        <v>8.86</v>
      </c>
      <c r="G363" s="277">
        <v>8.7899999999999991</v>
      </c>
      <c r="H363" s="277">
        <f>AVERAGE(I363,G363)</f>
        <v>8.52</v>
      </c>
      <c r="I363" s="277">
        <v>8.25</v>
      </c>
      <c r="J363" s="277">
        <f>AVERAGE(I363,K363)</f>
        <v>8.3949999999999996</v>
      </c>
      <c r="K363" s="277">
        <v>8.5399999999999991</v>
      </c>
      <c r="L363" s="245">
        <f>AVERAGE(K363,M363)</f>
        <v>8.4974999999999987</v>
      </c>
      <c r="M363" s="245">
        <f>AVERAGE(K363,O363)</f>
        <v>8.4549999999999983</v>
      </c>
      <c r="N363" s="245">
        <f>AVERAGE(M363,O363)</f>
        <v>8.4124999999999979</v>
      </c>
      <c r="O363" s="277">
        <v>8.3699999999999992</v>
      </c>
      <c r="P363" s="245">
        <f>2*O363-N363</f>
        <v>8.3275000000000006</v>
      </c>
      <c r="Q363" s="245">
        <f>AVERAGE(P363,R363)</f>
        <v>8.3162500000000001</v>
      </c>
      <c r="R363" s="245">
        <f>AVERAGE(O363,U363)</f>
        <v>8.3049999999999997</v>
      </c>
      <c r="S363" s="245">
        <f>2*R363-Q363</f>
        <v>8.2937499999999993</v>
      </c>
      <c r="T363" s="245">
        <f>AVERAGE(S363,U363)</f>
        <v>8.2668749999999989</v>
      </c>
      <c r="U363" s="277">
        <v>8.24</v>
      </c>
      <c r="V363" s="245">
        <f>2*U363-T363</f>
        <v>8.2131250000000016</v>
      </c>
      <c r="W363" s="245">
        <f>2*V363-U363</f>
        <v>8.1862500000000029</v>
      </c>
      <c r="X363" s="245">
        <f>2*W363-V363</f>
        <v>8.1593750000000043</v>
      </c>
      <c r="Y363" s="245">
        <f>AVERAGE(X363,Z363)</f>
        <v>8.2021875000000026</v>
      </c>
      <c r="Z363" s="245">
        <f>AVERAGE(U363,AE363)</f>
        <v>8.245000000000001</v>
      </c>
      <c r="AA363" s="245">
        <f>2*Z363-Y363</f>
        <v>8.2878124999999994</v>
      </c>
      <c r="AB363" s="245">
        <f>AVERAGE(AA363,AC363)</f>
        <v>8.2783593750000009</v>
      </c>
      <c r="AC363" s="245">
        <f>AVERAGE(AA363,AE363)</f>
        <v>8.2689062500000006</v>
      </c>
      <c r="AD363" s="245">
        <f>AVERAGE(AC363,AE363)</f>
        <v>8.2594531250000003</v>
      </c>
      <c r="AE363" s="277">
        <v>8.25</v>
      </c>
      <c r="AF363" s="245">
        <f>2*AE363-AD363</f>
        <v>8.2405468749999997</v>
      </c>
      <c r="AG363" s="245">
        <f>AVERAGE(AF363,AH363)</f>
        <v>8.2554101562500009</v>
      </c>
      <c r="AH363" s="245">
        <f>AVERAGE(AF363,AJ363)</f>
        <v>8.2702734375000002</v>
      </c>
      <c r="AI363" s="245">
        <f>AVERAGE(AH363,AJ363)</f>
        <v>8.2851367187499996</v>
      </c>
      <c r="AJ363" s="245">
        <f>AVERAGE(AE363,AO363)</f>
        <v>8.3000000000000007</v>
      </c>
      <c r="AK363" s="245">
        <f>2*AJ363-AI363</f>
        <v>8.3148632812500018</v>
      </c>
      <c r="AL363" s="245">
        <f>AVERAGE(AK363,AM363)</f>
        <v>8.3236474609375009</v>
      </c>
      <c r="AM363" s="245">
        <f>AVERAGE(AK363,AO363)</f>
        <v>8.3324316406249999</v>
      </c>
      <c r="AN363" s="245">
        <f>AVERAGE(AM363,AO363)</f>
        <v>8.3412158203124989</v>
      </c>
      <c r="AO363" s="277">
        <v>8.35</v>
      </c>
      <c r="AP363" s="277">
        <v>8.6</v>
      </c>
    </row>
    <row r="364" spans="1:42" x14ac:dyDescent="0.2">
      <c r="A364" s="253">
        <v>42608</v>
      </c>
      <c r="B364" s="277">
        <v>9.2100000000000009</v>
      </c>
      <c r="C364" s="277">
        <v>9.11</v>
      </c>
      <c r="D364" s="277">
        <f>AVERAGE(C364,E364)</f>
        <v>9.0249999999999986</v>
      </c>
      <c r="E364" s="277">
        <v>8.94</v>
      </c>
      <c r="F364" s="277">
        <f>AVERAGE(G364,E364)</f>
        <v>8.8649999999999984</v>
      </c>
      <c r="G364" s="277">
        <v>8.7899999999999991</v>
      </c>
      <c r="H364" s="277">
        <f>AVERAGE(I364,G364)</f>
        <v>8.52</v>
      </c>
      <c r="I364" s="277">
        <v>8.25</v>
      </c>
      <c r="J364" s="277">
        <f>AVERAGE(I364,K364)</f>
        <v>8.39</v>
      </c>
      <c r="K364" s="277">
        <v>8.5299999999999994</v>
      </c>
      <c r="L364" s="245">
        <f>AVERAGE(K364,M364)</f>
        <v>8.4849999999999994</v>
      </c>
      <c r="M364" s="245">
        <f>AVERAGE(K364,O364)</f>
        <v>8.44</v>
      </c>
      <c r="N364" s="245">
        <f>AVERAGE(M364,O364)</f>
        <v>8.3949999999999996</v>
      </c>
      <c r="O364" s="277">
        <v>8.35</v>
      </c>
      <c r="P364" s="245">
        <f>2*O364-N364</f>
        <v>8.3049999999999997</v>
      </c>
      <c r="Q364" s="245">
        <f>AVERAGE(P364,R364)</f>
        <v>8.2974999999999994</v>
      </c>
      <c r="R364" s="245">
        <f>AVERAGE(O364,U364)</f>
        <v>8.2899999999999991</v>
      </c>
      <c r="S364" s="245">
        <f>2*R364-Q364</f>
        <v>8.2824999999999989</v>
      </c>
      <c r="T364" s="245">
        <f>AVERAGE(S364,U364)</f>
        <v>8.2562499999999996</v>
      </c>
      <c r="U364" s="277">
        <v>8.23</v>
      </c>
      <c r="V364" s="245">
        <f>2*U364-T364</f>
        <v>8.2037500000000012</v>
      </c>
      <c r="W364" s="245">
        <f>2*V364-U364</f>
        <v>8.177500000000002</v>
      </c>
      <c r="X364" s="245">
        <f>2*W364-V364</f>
        <v>8.1512500000000028</v>
      </c>
      <c r="Y364" s="245">
        <f>AVERAGE(X364,Z364)</f>
        <v>8.1956250000000015</v>
      </c>
      <c r="Z364" s="245">
        <f>AVERAGE(U364,AE364)</f>
        <v>8.24</v>
      </c>
      <c r="AA364" s="245">
        <f>2*Z364-Y364</f>
        <v>8.2843749999999989</v>
      </c>
      <c r="AB364" s="245">
        <f>AVERAGE(AA364,AC364)</f>
        <v>8.2757812499999979</v>
      </c>
      <c r="AC364" s="245">
        <f>AVERAGE(AA364,AE364)</f>
        <v>8.2671874999999986</v>
      </c>
      <c r="AD364" s="245">
        <f>AVERAGE(AC364,AE364)</f>
        <v>8.2585937499999993</v>
      </c>
      <c r="AE364" s="277">
        <v>8.25</v>
      </c>
      <c r="AF364" s="245">
        <f>2*AE364-AD364</f>
        <v>8.2414062500000007</v>
      </c>
      <c r="AG364" s="245">
        <f>AVERAGE(AF364,AH364)</f>
        <v>8.2573046874999996</v>
      </c>
      <c r="AH364" s="245">
        <f>AVERAGE(AF364,AJ364)</f>
        <v>8.2732031250000002</v>
      </c>
      <c r="AI364" s="245">
        <f>AVERAGE(AH364,AJ364)</f>
        <v>8.2891015625000009</v>
      </c>
      <c r="AJ364" s="245">
        <f>AVERAGE(AE364,AO364)</f>
        <v>8.3049999999999997</v>
      </c>
      <c r="AK364" s="245">
        <f>2*AJ364-AI364</f>
        <v>8.3208984374999986</v>
      </c>
      <c r="AL364" s="245">
        <f>AVERAGE(AK364,AM364)</f>
        <v>8.3306738281249988</v>
      </c>
      <c r="AM364" s="245">
        <f>AVERAGE(AK364,AO364)</f>
        <v>8.340449218749999</v>
      </c>
      <c r="AN364" s="245">
        <f>AVERAGE(AM364,AO364)</f>
        <v>8.3502246093749992</v>
      </c>
      <c r="AO364" s="277">
        <v>8.36</v>
      </c>
      <c r="AP364" s="277">
        <v>8.59</v>
      </c>
    </row>
    <row r="365" spans="1:42" x14ac:dyDescent="0.2">
      <c r="A365" s="253">
        <v>42607</v>
      </c>
      <c r="B365" s="277">
        <v>9.33</v>
      </c>
      <c r="C365" s="277">
        <v>9.19</v>
      </c>
      <c r="D365" s="277">
        <f>AVERAGE(C365,E365)</f>
        <v>9.08</v>
      </c>
      <c r="E365" s="277">
        <v>8.9700000000000006</v>
      </c>
      <c r="F365" s="277">
        <f>AVERAGE(G365,E365)</f>
        <v>8.8949999999999996</v>
      </c>
      <c r="G365" s="277">
        <v>8.82</v>
      </c>
      <c r="H365" s="277">
        <f>AVERAGE(I365,G365)</f>
        <v>8.5350000000000001</v>
      </c>
      <c r="I365" s="277">
        <v>8.25</v>
      </c>
      <c r="J365" s="277">
        <f>AVERAGE(I365,K365)</f>
        <v>8.41</v>
      </c>
      <c r="K365" s="277">
        <v>8.57</v>
      </c>
      <c r="L365" s="245">
        <f>AVERAGE(K365,M365)</f>
        <v>8.5250000000000004</v>
      </c>
      <c r="M365" s="245">
        <f>AVERAGE(K365,O365)</f>
        <v>8.48</v>
      </c>
      <c r="N365" s="245">
        <f>AVERAGE(M365,O365)</f>
        <v>8.4350000000000005</v>
      </c>
      <c r="O365" s="277">
        <v>8.39</v>
      </c>
      <c r="P365" s="245">
        <f>2*O365-N365</f>
        <v>8.3450000000000006</v>
      </c>
      <c r="Q365" s="245">
        <f>AVERAGE(P365,R365)</f>
        <v>8.3350000000000009</v>
      </c>
      <c r="R365" s="245">
        <f>AVERAGE(O365,U365)</f>
        <v>8.3249999999999993</v>
      </c>
      <c r="S365" s="245">
        <f>2*R365-Q365</f>
        <v>8.3149999999999977</v>
      </c>
      <c r="T365" s="245">
        <f>AVERAGE(S365,U365)</f>
        <v>8.2874999999999979</v>
      </c>
      <c r="U365" s="277">
        <v>8.26</v>
      </c>
      <c r="V365" s="245">
        <f>2*U365-T365</f>
        <v>8.2325000000000017</v>
      </c>
      <c r="W365" s="245">
        <f>2*V365-U365</f>
        <v>8.2050000000000036</v>
      </c>
      <c r="X365" s="245">
        <f>2*W365-V365</f>
        <v>8.1775000000000055</v>
      </c>
      <c r="Y365" s="245">
        <f>AVERAGE(X365,Z365)</f>
        <v>8.2162500000000023</v>
      </c>
      <c r="Z365" s="245">
        <f>AVERAGE(U365,AE365)</f>
        <v>8.254999999999999</v>
      </c>
      <c r="AA365" s="245">
        <f>2*Z365-Y365</f>
        <v>8.2937499999999957</v>
      </c>
      <c r="AB365" s="245">
        <f>AVERAGE(AA365,AC365)</f>
        <v>8.2828124999999968</v>
      </c>
      <c r="AC365" s="245">
        <f>AVERAGE(AA365,AE365)</f>
        <v>8.2718749999999979</v>
      </c>
      <c r="AD365" s="245">
        <f>AVERAGE(AC365,AE365)</f>
        <v>8.2609374999999989</v>
      </c>
      <c r="AE365" s="277">
        <v>8.25</v>
      </c>
      <c r="AF365" s="245">
        <f>2*AE365-AD365</f>
        <v>8.2390625000000011</v>
      </c>
      <c r="AG365" s="245">
        <f>AVERAGE(AF365,AH365)</f>
        <v>8.2555468750000003</v>
      </c>
      <c r="AH365" s="245">
        <f>AVERAGE(AF365,AJ365)</f>
        <v>8.2720312500000013</v>
      </c>
      <c r="AI365" s="245">
        <f>AVERAGE(AH365,AJ365)</f>
        <v>8.2885156250000005</v>
      </c>
      <c r="AJ365" s="245">
        <f>AVERAGE(AE365,AO365)</f>
        <v>8.3049999999999997</v>
      </c>
      <c r="AK365" s="245">
        <f>2*AJ365-AI365</f>
        <v>8.3214843749999989</v>
      </c>
      <c r="AL365" s="245">
        <f>AVERAGE(AK365,AM365)</f>
        <v>8.3311132812499977</v>
      </c>
      <c r="AM365" s="245">
        <f>AVERAGE(AK365,AO365)</f>
        <v>8.3407421874999983</v>
      </c>
      <c r="AN365" s="245">
        <f>AVERAGE(AM365,AO365)</f>
        <v>8.3503710937499989</v>
      </c>
      <c r="AO365" s="277">
        <v>8.36</v>
      </c>
      <c r="AP365" s="277">
        <v>8.6</v>
      </c>
    </row>
    <row r="366" spans="1:42" x14ac:dyDescent="0.2">
      <c r="A366" s="253">
        <v>42606</v>
      </c>
      <c r="B366" s="277">
        <v>9.42</v>
      </c>
      <c r="C366" s="277">
        <v>9.25</v>
      </c>
      <c r="D366" s="277">
        <f>AVERAGE(C366,E366)</f>
        <v>9.120000000000001</v>
      </c>
      <c r="E366" s="277">
        <v>8.99</v>
      </c>
      <c r="F366" s="277">
        <f>AVERAGE(G366,E366)</f>
        <v>8.9149999999999991</v>
      </c>
      <c r="G366" s="277">
        <v>8.84</v>
      </c>
      <c r="H366" s="277">
        <f>AVERAGE(I366,G366)</f>
        <v>8.58</v>
      </c>
      <c r="I366" s="277">
        <v>8.32</v>
      </c>
      <c r="J366" s="277">
        <f>AVERAGE(I366,K366)</f>
        <v>8.4600000000000009</v>
      </c>
      <c r="K366" s="277">
        <v>8.6</v>
      </c>
      <c r="L366" s="245">
        <f>AVERAGE(K366,M366)</f>
        <v>8.5549999999999997</v>
      </c>
      <c r="M366" s="245">
        <f>AVERAGE(K366,O366)</f>
        <v>8.51</v>
      </c>
      <c r="N366" s="245">
        <f>AVERAGE(M366,O366)</f>
        <v>8.4649999999999999</v>
      </c>
      <c r="O366" s="277">
        <v>8.42</v>
      </c>
      <c r="P366" s="245">
        <f>2*O366-N366</f>
        <v>8.375</v>
      </c>
      <c r="Q366" s="245">
        <f>AVERAGE(P366,R366)</f>
        <v>8.3674999999999997</v>
      </c>
      <c r="R366" s="245">
        <f>AVERAGE(O366,U366)</f>
        <v>8.36</v>
      </c>
      <c r="S366" s="245">
        <f>2*R366-Q366</f>
        <v>8.3524999999999991</v>
      </c>
      <c r="T366" s="245">
        <f>AVERAGE(S366,U366)</f>
        <v>8.3262499999999999</v>
      </c>
      <c r="U366" s="277">
        <v>8.3000000000000007</v>
      </c>
      <c r="V366" s="245">
        <f>2*U366-T366</f>
        <v>8.2737500000000015</v>
      </c>
      <c r="W366" s="245">
        <f>2*V366-U366</f>
        <v>8.2475000000000023</v>
      </c>
      <c r="X366" s="245">
        <f>2*W366-V366</f>
        <v>8.2212500000000031</v>
      </c>
      <c r="Y366" s="245">
        <f>AVERAGE(X366,Z366)</f>
        <v>8.2656250000000018</v>
      </c>
      <c r="Z366" s="245">
        <f>AVERAGE(U366,AE366)</f>
        <v>8.31</v>
      </c>
      <c r="AA366" s="245">
        <f>2*Z366-Y366</f>
        <v>8.3543749999999992</v>
      </c>
      <c r="AB366" s="245">
        <f>AVERAGE(AA366,AC366)</f>
        <v>8.3457812499999982</v>
      </c>
      <c r="AC366" s="245">
        <f>AVERAGE(AA366,AE366)</f>
        <v>8.3371874999999989</v>
      </c>
      <c r="AD366" s="245">
        <f>AVERAGE(AC366,AE366)</f>
        <v>8.3285937499999996</v>
      </c>
      <c r="AE366" s="277">
        <v>8.32</v>
      </c>
      <c r="AF366" s="245">
        <f>2*AE366-AD366</f>
        <v>8.311406250000001</v>
      </c>
      <c r="AG366" s="245">
        <f>AVERAGE(AF366,AH366)</f>
        <v>8.3273046874999999</v>
      </c>
      <c r="AH366" s="245">
        <f>AVERAGE(AF366,AJ366)</f>
        <v>8.3432031250000005</v>
      </c>
      <c r="AI366" s="245">
        <f>AVERAGE(AH366,AJ366)</f>
        <v>8.3591015625000011</v>
      </c>
      <c r="AJ366" s="245">
        <f>AVERAGE(AE366,AO366)</f>
        <v>8.375</v>
      </c>
      <c r="AK366" s="245">
        <f>2*AJ366-AI366</f>
        <v>8.3908984374999989</v>
      </c>
      <c r="AL366" s="245">
        <f>AVERAGE(AK366,AM366)</f>
        <v>8.4006738281249991</v>
      </c>
      <c r="AM366" s="245">
        <f>AVERAGE(AK366,AO366)</f>
        <v>8.4104492187499993</v>
      </c>
      <c r="AN366" s="245">
        <f>AVERAGE(AM366,AO366)</f>
        <v>8.4202246093749995</v>
      </c>
      <c r="AO366" s="277">
        <v>8.43</v>
      </c>
      <c r="AP366" s="277">
        <v>8.67</v>
      </c>
    </row>
    <row r="367" spans="1:42" x14ac:dyDescent="0.2">
      <c r="A367" s="253">
        <v>42605</v>
      </c>
      <c r="B367" s="277">
        <v>9.44</v>
      </c>
      <c r="C367" s="277">
        <v>9.2799999999999994</v>
      </c>
      <c r="D367" s="277">
        <f>AVERAGE(C367,E367)</f>
        <v>9.1549999999999994</v>
      </c>
      <c r="E367" s="277">
        <v>9.0299999999999994</v>
      </c>
      <c r="F367" s="277">
        <f>AVERAGE(G367,E367)</f>
        <v>8.9450000000000003</v>
      </c>
      <c r="G367" s="277">
        <v>8.86</v>
      </c>
      <c r="H367" s="277">
        <f>AVERAGE(I367,G367)</f>
        <v>8.5599999999999987</v>
      </c>
      <c r="I367" s="277">
        <v>8.26</v>
      </c>
      <c r="J367" s="277">
        <f>AVERAGE(I367,K367)</f>
        <v>8.4149999999999991</v>
      </c>
      <c r="K367" s="277">
        <v>8.57</v>
      </c>
      <c r="L367" s="245">
        <f>AVERAGE(K367,M367)</f>
        <v>8.5225000000000009</v>
      </c>
      <c r="M367" s="245">
        <f>AVERAGE(K367,O367)</f>
        <v>8.4750000000000014</v>
      </c>
      <c r="N367" s="245">
        <f>AVERAGE(M367,O367)</f>
        <v>8.427500000000002</v>
      </c>
      <c r="O367" s="277">
        <v>8.3800000000000008</v>
      </c>
      <c r="P367" s="245">
        <f>2*O367-N367</f>
        <v>8.3324999999999996</v>
      </c>
      <c r="Q367" s="245">
        <f>AVERAGE(P367,R367)</f>
        <v>8.3237500000000004</v>
      </c>
      <c r="R367" s="245">
        <f>AVERAGE(O367,U367)</f>
        <v>8.3150000000000013</v>
      </c>
      <c r="S367" s="245">
        <f>2*R367-Q367</f>
        <v>8.3062500000000021</v>
      </c>
      <c r="T367" s="245">
        <f>AVERAGE(S367,U367)</f>
        <v>8.2781250000000011</v>
      </c>
      <c r="U367" s="277">
        <v>8.25</v>
      </c>
      <c r="V367" s="245">
        <f>2*U367-T367</f>
        <v>8.2218749999999989</v>
      </c>
      <c r="W367" s="245">
        <f>2*V367-U367</f>
        <v>8.1937499999999979</v>
      </c>
      <c r="X367" s="245">
        <f>2*W367-V367</f>
        <v>8.1656249999999968</v>
      </c>
      <c r="Y367" s="245">
        <f>AVERAGE(X367,Z367)</f>
        <v>8.210312499999997</v>
      </c>
      <c r="Z367" s="245">
        <f>AVERAGE(U367,AE367)</f>
        <v>8.254999999999999</v>
      </c>
      <c r="AA367" s="245">
        <f>2*Z367-Y367</f>
        <v>8.299687500000001</v>
      </c>
      <c r="AB367" s="245">
        <f>AVERAGE(AA367,AC367)</f>
        <v>8.2897656250000011</v>
      </c>
      <c r="AC367" s="245">
        <f>AVERAGE(AA367,AE367)</f>
        <v>8.2798437500000013</v>
      </c>
      <c r="AD367" s="245">
        <f>AVERAGE(AC367,AE367)</f>
        <v>8.2699218750000014</v>
      </c>
      <c r="AE367" s="277">
        <v>8.26</v>
      </c>
      <c r="AF367" s="245">
        <f>2*AE367-AD367</f>
        <v>8.2500781249999982</v>
      </c>
      <c r="AG367" s="245">
        <f>AVERAGE(AF367,AH367)</f>
        <v>8.2663085937499989</v>
      </c>
      <c r="AH367" s="245">
        <f>AVERAGE(AF367,AJ367)</f>
        <v>8.2825390624999997</v>
      </c>
      <c r="AI367" s="245">
        <f>AVERAGE(AH367,AJ367)</f>
        <v>8.2987695312499987</v>
      </c>
      <c r="AJ367" s="245">
        <f>AVERAGE(AE367,AO367)</f>
        <v>8.3149999999999995</v>
      </c>
      <c r="AK367" s="245">
        <f>2*AJ367-AI367</f>
        <v>8.3312304687500003</v>
      </c>
      <c r="AL367" s="245">
        <f>AVERAGE(AK367,AM367)</f>
        <v>8.3409228515624996</v>
      </c>
      <c r="AM367" s="245">
        <f>AVERAGE(AK367,AO367)</f>
        <v>8.3506152343749989</v>
      </c>
      <c r="AN367" s="245">
        <f>AVERAGE(AM367,AO367)</f>
        <v>8.3603076171874982</v>
      </c>
      <c r="AO367" s="277">
        <v>8.3699999999999992</v>
      </c>
      <c r="AP367" s="277">
        <v>8.61</v>
      </c>
    </row>
    <row r="368" spans="1:42" x14ac:dyDescent="0.2">
      <c r="A368" s="253">
        <v>42604</v>
      </c>
      <c r="B368" s="277">
        <v>9.4</v>
      </c>
      <c r="C368" s="277">
        <v>9.27</v>
      </c>
      <c r="D368" s="277">
        <f>AVERAGE(C368,E368)</f>
        <v>9.16</v>
      </c>
      <c r="E368" s="277">
        <v>9.0500000000000007</v>
      </c>
      <c r="F368" s="277">
        <f>AVERAGE(G368,E368)</f>
        <v>8.9649999999999999</v>
      </c>
      <c r="G368" s="277">
        <v>8.8800000000000008</v>
      </c>
      <c r="H368" s="277">
        <f>AVERAGE(I368,G368)</f>
        <v>8.5950000000000006</v>
      </c>
      <c r="I368" s="277">
        <v>8.31</v>
      </c>
      <c r="J368" s="277">
        <f>AVERAGE(I368,K368)</f>
        <v>8.4600000000000009</v>
      </c>
      <c r="K368" s="277">
        <v>8.61</v>
      </c>
      <c r="L368" s="245">
        <f>AVERAGE(K368,M368)</f>
        <v>8.5625</v>
      </c>
      <c r="M368" s="245">
        <f>AVERAGE(K368,O368)</f>
        <v>8.5150000000000006</v>
      </c>
      <c r="N368" s="245">
        <f>AVERAGE(M368,O368)</f>
        <v>8.4675000000000011</v>
      </c>
      <c r="O368" s="277">
        <v>8.42</v>
      </c>
      <c r="P368" s="245">
        <f>2*O368-N368</f>
        <v>8.3724999999999987</v>
      </c>
      <c r="Q368" s="245">
        <f>AVERAGE(P368,R368)</f>
        <v>8.3662499999999991</v>
      </c>
      <c r="R368" s="245">
        <f>AVERAGE(O368,U368)</f>
        <v>8.36</v>
      </c>
      <c r="S368" s="245">
        <f>2*R368-Q368</f>
        <v>8.3537499999999998</v>
      </c>
      <c r="T368" s="245">
        <f>AVERAGE(S368,U368)</f>
        <v>8.3268750000000011</v>
      </c>
      <c r="U368" s="277">
        <v>8.3000000000000007</v>
      </c>
      <c r="V368" s="245">
        <f>2*U368-T368</f>
        <v>8.2731250000000003</v>
      </c>
      <c r="W368" s="245">
        <f>2*V368-U368</f>
        <v>8.2462499999999999</v>
      </c>
      <c r="X368" s="245">
        <f>2*W368-V368</f>
        <v>8.2193749999999994</v>
      </c>
      <c r="Y368" s="245">
        <f>AVERAGE(X368,Z368)</f>
        <v>8.2621874999999996</v>
      </c>
      <c r="Z368" s="245">
        <f>AVERAGE(U368,AE368)</f>
        <v>8.3049999999999997</v>
      </c>
      <c r="AA368" s="245">
        <f>2*Z368-Y368</f>
        <v>8.3478124999999999</v>
      </c>
      <c r="AB368" s="245">
        <f>AVERAGE(AA368,AC368)</f>
        <v>8.3383593749999996</v>
      </c>
      <c r="AC368" s="245">
        <f>AVERAGE(AA368,AE368)</f>
        <v>8.3289062499999993</v>
      </c>
      <c r="AD368" s="245">
        <f>AVERAGE(AC368,AE368)</f>
        <v>8.319453124999999</v>
      </c>
      <c r="AE368" s="277">
        <v>8.31</v>
      </c>
      <c r="AF368" s="245">
        <f>2*AE368-AD368</f>
        <v>8.300546875000002</v>
      </c>
      <c r="AG368" s="245">
        <f>AVERAGE(AF368,AH368)</f>
        <v>8.3179101562500009</v>
      </c>
      <c r="AH368" s="245">
        <f>AVERAGE(AF368,AJ368)</f>
        <v>8.3352734375000015</v>
      </c>
      <c r="AI368" s="245">
        <f>AVERAGE(AH368,AJ368)</f>
        <v>8.3526367187500021</v>
      </c>
      <c r="AJ368" s="245">
        <f>AVERAGE(AE368,AO368)</f>
        <v>8.370000000000001</v>
      </c>
      <c r="AK368" s="245">
        <f>2*AJ368-AI368</f>
        <v>8.3873632812499999</v>
      </c>
      <c r="AL368" s="245">
        <f>AVERAGE(AK368,AM368)</f>
        <v>8.3980224609375007</v>
      </c>
      <c r="AM368" s="245">
        <f>AVERAGE(AK368,AO368)</f>
        <v>8.4086816406249998</v>
      </c>
      <c r="AN368" s="245">
        <f>AVERAGE(AM368,AO368)</f>
        <v>8.4193408203124989</v>
      </c>
      <c r="AO368" s="277">
        <v>8.43</v>
      </c>
      <c r="AP368" s="277">
        <v>8.66</v>
      </c>
    </row>
    <row r="369" spans="1:42" x14ac:dyDescent="0.2">
      <c r="A369" s="253">
        <v>42601</v>
      </c>
      <c r="B369" s="277">
        <v>9.42</v>
      </c>
      <c r="C369" s="277">
        <v>9.27</v>
      </c>
      <c r="D369" s="277">
        <f>AVERAGE(C369,E369)</f>
        <v>9.1549999999999994</v>
      </c>
      <c r="E369" s="277">
        <v>9.0399999999999991</v>
      </c>
      <c r="F369" s="277">
        <f>AVERAGE(G369,E369)</f>
        <v>8.9549999999999983</v>
      </c>
      <c r="G369" s="277">
        <v>8.8699999999999992</v>
      </c>
      <c r="H369" s="277">
        <f>AVERAGE(I369,G369)</f>
        <v>8.5850000000000009</v>
      </c>
      <c r="I369" s="277">
        <v>8.3000000000000007</v>
      </c>
      <c r="J369" s="277">
        <f>AVERAGE(I369,K369)</f>
        <v>8.4400000000000013</v>
      </c>
      <c r="K369" s="277">
        <v>8.58</v>
      </c>
      <c r="L369" s="245">
        <f>AVERAGE(K369,M369)</f>
        <v>8.5324999999999989</v>
      </c>
      <c r="M369" s="245">
        <f>AVERAGE(K369,O369)</f>
        <v>8.4849999999999994</v>
      </c>
      <c r="N369" s="245">
        <f>AVERAGE(M369,O369)</f>
        <v>8.4375</v>
      </c>
      <c r="O369" s="277">
        <v>8.39</v>
      </c>
      <c r="P369" s="245">
        <f>2*O369-N369</f>
        <v>8.3425000000000011</v>
      </c>
      <c r="Q369" s="245">
        <f>AVERAGE(P369,R369)</f>
        <v>8.3362499999999997</v>
      </c>
      <c r="R369" s="245">
        <f>AVERAGE(O369,U369)</f>
        <v>8.33</v>
      </c>
      <c r="S369" s="245">
        <f>2*R369-Q369</f>
        <v>8.3237500000000004</v>
      </c>
      <c r="T369" s="245">
        <f>AVERAGE(S369,U369)</f>
        <v>8.296875</v>
      </c>
      <c r="U369" s="277">
        <v>8.27</v>
      </c>
      <c r="V369" s="245">
        <f>2*U369-T369</f>
        <v>8.2431249999999991</v>
      </c>
      <c r="W369" s="245">
        <f>2*V369-U369</f>
        <v>8.2162499999999987</v>
      </c>
      <c r="X369" s="245">
        <f>2*W369-V369</f>
        <v>8.1893749999999983</v>
      </c>
      <c r="Y369" s="245">
        <f>AVERAGE(X369,Z369)</f>
        <v>8.2371874999999992</v>
      </c>
      <c r="Z369" s="245">
        <f>AVERAGE(U369,AE369)</f>
        <v>8.2850000000000001</v>
      </c>
      <c r="AA369" s="245">
        <f>2*Z369-Y369</f>
        <v>8.3328125000000011</v>
      </c>
      <c r="AB369" s="245">
        <f>AVERAGE(AA369,AC369)</f>
        <v>8.3246093750000014</v>
      </c>
      <c r="AC369" s="245">
        <f>AVERAGE(AA369,AE369)</f>
        <v>8.31640625</v>
      </c>
      <c r="AD369" s="245">
        <f>AVERAGE(AC369,AE369)</f>
        <v>8.3082031250000004</v>
      </c>
      <c r="AE369" s="277">
        <v>8.3000000000000007</v>
      </c>
      <c r="AF369" s="245">
        <f>2*AE369-AD369</f>
        <v>8.2917968750000011</v>
      </c>
      <c r="AG369" s="245">
        <f>AVERAGE(AF369,AH369)</f>
        <v>8.308847656250002</v>
      </c>
      <c r="AH369" s="245">
        <f>AVERAGE(AF369,AJ369)</f>
        <v>8.3258984375000011</v>
      </c>
      <c r="AI369" s="245">
        <f>AVERAGE(AH369,AJ369)</f>
        <v>8.3429492187500003</v>
      </c>
      <c r="AJ369" s="245">
        <f>AVERAGE(AE369,AO369)</f>
        <v>8.36</v>
      </c>
      <c r="AK369" s="245">
        <f>2*AJ369-AI369</f>
        <v>8.3770507812499986</v>
      </c>
      <c r="AL369" s="245">
        <f>AVERAGE(AK369,AM369)</f>
        <v>8.3877880859374994</v>
      </c>
      <c r="AM369" s="245">
        <f>AVERAGE(AK369,AO369)</f>
        <v>8.3985253906250001</v>
      </c>
      <c r="AN369" s="245">
        <f>AVERAGE(AM369,AO369)</f>
        <v>8.4092626953124991</v>
      </c>
      <c r="AO369" s="277">
        <v>8.42</v>
      </c>
      <c r="AP369" s="277">
        <v>8.66</v>
      </c>
    </row>
    <row r="370" spans="1:42" x14ac:dyDescent="0.2">
      <c r="A370" s="253">
        <v>42600</v>
      </c>
      <c r="B370" s="277">
        <v>9.49</v>
      </c>
      <c r="C370" s="277">
        <v>9.31</v>
      </c>
      <c r="D370" s="277">
        <f>AVERAGE(C370,E370)</f>
        <v>9.18</v>
      </c>
      <c r="E370" s="277">
        <v>9.0500000000000007</v>
      </c>
      <c r="F370" s="277">
        <f>AVERAGE(G370,E370)</f>
        <v>8.9700000000000006</v>
      </c>
      <c r="G370" s="277">
        <v>8.89</v>
      </c>
      <c r="H370" s="277">
        <f>AVERAGE(I370,G370)</f>
        <v>8.5850000000000009</v>
      </c>
      <c r="I370" s="277">
        <v>8.2799999999999994</v>
      </c>
      <c r="J370" s="277">
        <f>AVERAGE(I370,K370)</f>
        <v>8.4450000000000003</v>
      </c>
      <c r="K370" s="277">
        <v>8.61</v>
      </c>
      <c r="L370" s="245">
        <f>AVERAGE(K370,M370)</f>
        <v>8.5574999999999992</v>
      </c>
      <c r="M370" s="245">
        <f>AVERAGE(K370,O370)</f>
        <v>8.504999999999999</v>
      </c>
      <c r="N370" s="245">
        <f>AVERAGE(M370,O370)</f>
        <v>8.4525000000000006</v>
      </c>
      <c r="O370" s="277">
        <v>8.4</v>
      </c>
      <c r="P370" s="245">
        <f>2*O370-N370</f>
        <v>8.3475000000000001</v>
      </c>
      <c r="Q370" s="245">
        <f>AVERAGE(P370,R370)</f>
        <v>8.338750000000001</v>
      </c>
      <c r="R370" s="245">
        <f>AVERAGE(O370,U370)</f>
        <v>8.33</v>
      </c>
      <c r="S370" s="245">
        <f>2*R370-Q370</f>
        <v>8.3212499999999991</v>
      </c>
      <c r="T370" s="245">
        <f>AVERAGE(S370,U370)</f>
        <v>8.2906249999999986</v>
      </c>
      <c r="U370" s="277">
        <v>8.26</v>
      </c>
      <c r="V370" s="245">
        <f>2*U370-T370</f>
        <v>8.229375000000001</v>
      </c>
      <c r="W370" s="245">
        <f>2*V370-U370</f>
        <v>8.1987500000000022</v>
      </c>
      <c r="X370" s="245">
        <f>2*W370-V370</f>
        <v>8.1681250000000034</v>
      </c>
      <c r="Y370" s="245">
        <f>AVERAGE(X370,Z370)</f>
        <v>8.2190625000000015</v>
      </c>
      <c r="Z370" s="245">
        <f>AVERAGE(U370,AE370)</f>
        <v>8.27</v>
      </c>
      <c r="AA370" s="245">
        <f>2*Z370-Y370</f>
        <v>8.3209374999999977</v>
      </c>
      <c r="AB370" s="245">
        <f>AVERAGE(AA370,AC370)</f>
        <v>8.3107031249999981</v>
      </c>
      <c r="AC370" s="245">
        <f>AVERAGE(AA370,AE370)</f>
        <v>8.3004687499999985</v>
      </c>
      <c r="AD370" s="245">
        <f>AVERAGE(AC370,AE370)</f>
        <v>8.2902343749999989</v>
      </c>
      <c r="AE370" s="277">
        <v>8.2799999999999994</v>
      </c>
      <c r="AF370" s="245">
        <f>2*AE370-AD370</f>
        <v>8.2697656249999998</v>
      </c>
      <c r="AG370" s="245">
        <f>AVERAGE(AF370,AH370)</f>
        <v>8.2860742187499987</v>
      </c>
      <c r="AH370" s="245">
        <f>AVERAGE(AF370,AJ370)</f>
        <v>8.3023828124999994</v>
      </c>
      <c r="AI370" s="245">
        <f>AVERAGE(AH370,AJ370)</f>
        <v>8.3186914062500001</v>
      </c>
      <c r="AJ370" s="245">
        <f>AVERAGE(AE370,AO370)</f>
        <v>8.3350000000000009</v>
      </c>
      <c r="AK370" s="245">
        <f>2*AJ370-AI370</f>
        <v>8.3513085937500016</v>
      </c>
      <c r="AL370" s="245">
        <f>AVERAGE(AK370,AM370)</f>
        <v>8.3609814453125004</v>
      </c>
      <c r="AM370" s="245">
        <f>AVERAGE(AK370,AO370)</f>
        <v>8.3706542968750011</v>
      </c>
      <c r="AN370" s="245">
        <f>AVERAGE(AM370,AO370)</f>
        <v>8.3803271484375017</v>
      </c>
      <c r="AO370" s="277">
        <v>8.39</v>
      </c>
      <c r="AP370" s="277">
        <v>8.6</v>
      </c>
    </row>
    <row r="371" spans="1:42" x14ac:dyDescent="0.2">
      <c r="A371" s="253">
        <v>42599</v>
      </c>
      <c r="B371" s="277">
        <v>9.4600000000000009</v>
      </c>
      <c r="C371" s="277">
        <v>9.3000000000000007</v>
      </c>
      <c r="D371" s="277">
        <f>AVERAGE(C371,E371)</f>
        <v>9.1900000000000013</v>
      </c>
      <c r="E371" s="277">
        <v>9.08</v>
      </c>
      <c r="F371" s="277">
        <f>AVERAGE(G371,E371)</f>
        <v>9.0150000000000006</v>
      </c>
      <c r="G371" s="277">
        <v>8.9499999999999993</v>
      </c>
      <c r="H371" s="277">
        <f>AVERAGE(I371,G371)</f>
        <v>8.6199999999999992</v>
      </c>
      <c r="I371" s="277">
        <v>8.2899999999999991</v>
      </c>
      <c r="J371" s="277">
        <f>AVERAGE(I371,K371)</f>
        <v>8.48</v>
      </c>
      <c r="K371" s="277">
        <v>8.67</v>
      </c>
      <c r="L371" s="245">
        <f>AVERAGE(K371,M371)</f>
        <v>8.6149999999999984</v>
      </c>
      <c r="M371" s="245">
        <f>AVERAGE(K371,O371)</f>
        <v>8.5599999999999987</v>
      </c>
      <c r="N371" s="245">
        <f>AVERAGE(M371,O371)</f>
        <v>8.504999999999999</v>
      </c>
      <c r="O371" s="277">
        <v>8.4499999999999993</v>
      </c>
      <c r="P371" s="245">
        <f>2*O371-N371</f>
        <v>8.3949999999999996</v>
      </c>
      <c r="Q371" s="245">
        <f>AVERAGE(P371,R371)</f>
        <v>8.3849999999999998</v>
      </c>
      <c r="R371" s="245">
        <f>AVERAGE(O371,U371)</f>
        <v>8.375</v>
      </c>
      <c r="S371" s="245">
        <f>2*R371-Q371</f>
        <v>8.3650000000000002</v>
      </c>
      <c r="T371" s="245">
        <f>AVERAGE(S371,U371)</f>
        <v>8.3324999999999996</v>
      </c>
      <c r="U371" s="277">
        <v>8.3000000000000007</v>
      </c>
      <c r="V371" s="245">
        <f>2*U371-T371</f>
        <v>8.2675000000000018</v>
      </c>
      <c r="W371" s="245">
        <f>2*V371-U371</f>
        <v>8.235000000000003</v>
      </c>
      <c r="X371" s="245">
        <f>2*W371-V371</f>
        <v>8.2025000000000041</v>
      </c>
      <c r="Y371" s="245">
        <f>AVERAGE(X371,Z371)</f>
        <v>8.2487500000000011</v>
      </c>
      <c r="Z371" s="245">
        <f>AVERAGE(U371,AE371)</f>
        <v>8.2949999999999999</v>
      </c>
      <c r="AA371" s="245">
        <f>2*Z371-Y371</f>
        <v>8.3412499999999987</v>
      </c>
      <c r="AB371" s="245">
        <f>AVERAGE(AA371,AC371)</f>
        <v>8.3284374999999997</v>
      </c>
      <c r="AC371" s="245">
        <f>AVERAGE(AA371,AE371)</f>
        <v>8.3156249999999989</v>
      </c>
      <c r="AD371" s="245">
        <f>AVERAGE(AC371,AE371)</f>
        <v>8.3028124999999982</v>
      </c>
      <c r="AE371" s="277">
        <v>8.2899999999999991</v>
      </c>
      <c r="AF371" s="245">
        <f>2*AE371-AD371</f>
        <v>8.2771875000000001</v>
      </c>
      <c r="AG371" s="245">
        <f>AVERAGE(AF371,AH371)</f>
        <v>8.2903906250000006</v>
      </c>
      <c r="AH371" s="245">
        <f>AVERAGE(AF371,AJ371)</f>
        <v>8.3035937499999992</v>
      </c>
      <c r="AI371" s="245">
        <f>AVERAGE(AH371,AJ371)</f>
        <v>8.3167968749999979</v>
      </c>
      <c r="AJ371" s="245">
        <f>AVERAGE(AE371,AO371)</f>
        <v>8.3299999999999983</v>
      </c>
      <c r="AK371" s="245">
        <f>2*AJ371-AI371</f>
        <v>8.3432031249999987</v>
      </c>
      <c r="AL371" s="245">
        <f>AVERAGE(AK371,AM371)</f>
        <v>8.3499023437499993</v>
      </c>
      <c r="AM371" s="245">
        <f>AVERAGE(AK371,AO371)</f>
        <v>8.3566015624999999</v>
      </c>
      <c r="AN371" s="245">
        <f>AVERAGE(AM371,AO371)</f>
        <v>8.3633007812500004</v>
      </c>
      <c r="AO371" s="277">
        <v>8.3699999999999992</v>
      </c>
      <c r="AP371" s="277">
        <v>8.58</v>
      </c>
    </row>
    <row r="372" spans="1:42" x14ac:dyDescent="0.2">
      <c r="A372" s="253">
        <v>42598</v>
      </c>
      <c r="B372" s="277">
        <v>9.44</v>
      </c>
      <c r="C372" s="277">
        <v>9.3000000000000007</v>
      </c>
      <c r="D372" s="277">
        <f>AVERAGE(C372,E372)</f>
        <v>9.1950000000000003</v>
      </c>
      <c r="E372" s="277">
        <v>9.09</v>
      </c>
      <c r="F372" s="277">
        <f>AVERAGE(G372,E372)</f>
        <v>9.02</v>
      </c>
      <c r="G372" s="277">
        <v>8.9499999999999993</v>
      </c>
      <c r="H372" s="277">
        <f>AVERAGE(I372,G372)</f>
        <v>8.61</v>
      </c>
      <c r="I372" s="277">
        <v>8.27</v>
      </c>
      <c r="J372" s="277">
        <f>AVERAGE(I372,K372)</f>
        <v>8.4450000000000003</v>
      </c>
      <c r="K372" s="277">
        <v>8.6199999999999992</v>
      </c>
      <c r="L372" s="245">
        <f>AVERAGE(K372,M372)</f>
        <v>8.5625</v>
      </c>
      <c r="M372" s="245">
        <f>AVERAGE(K372,O372)</f>
        <v>8.504999999999999</v>
      </c>
      <c r="N372" s="245">
        <f>AVERAGE(M372,O372)</f>
        <v>8.4474999999999998</v>
      </c>
      <c r="O372" s="277">
        <v>8.39</v>
      </c>
      <c r="P372" s="245">
        <f>2*O372-N372</f>
        <v>8.3325000000000014</v>
      </c>
      <c r="Q372" s="245">
        <f>AVERAGE(P372,R372)</f>
        <v>8.3287499999999994</v>
      </c>
      <c r="R372" s="245">
        <f>AVERAGE(O372,U372)</f>
        <v>8.3249999999999993</v>
      </c>
      <c r="S372" s="245">
        <f>2*R372-Q372</f>
        <v>8.3212499999999991</v>
      </c>
      <c r="T372" s="245">
        <f>AVERAGE(S372,U372)</f>
        <v>8.2906249999999986</v>
      </c>
      <c r="U372" s="277">
        <v>8.26</v>
      </c>
      <c r="V372" s="245">
        <f>2*U372-T372</f>
        <v>8.229375000000001</v>
      </c>
      <c r="W372" s="245">
        <f>2*V372-U372</f>
        <v>8.1987500000000022</v>
      </c>
      <c r="X372" s="245">
        <f>2*W372-V372</f>
        <v>8.1681250000000034</v>
      </c>
      <c r="Y372" s="245">
        <f>AVERAGE(X372,Z372)</f>
        <v>8.216562500000002</v>
      </c>
      <c r="Z372" s="245">
        <f>AVERAGE(U372,AE372)</f>
        <v>8.2650000000000006</v>
      </c>
      <c r="AA372" s="245">
        <f>2*Z372-Y372</f>
        <v>8.3134374999999991</v>
      </c>
      <c r="AB372" s="245">
        <f>AVERAGE(AA372,AC372)</f>
        <v>8.3025781250000001</v>
      </c>
      <c r="AC372" s="245">
        <f>AVERAGE(AA372,AE372)</f>
        <v>8.2917187499999994</v>
      </c>
      <c r="AD372" s="245">
        <f>AVERAGE(AC372,AE372)</f>
        <v>8.2808593749999986</v>
      </c>
      <c r="AE372" s="277">
        <v>8.27</v>
      </c>
      <c r="AF372" s="245">
        <f>2*AE372-AD372</f>
        <v>8.2591406250000006</v>
      </c>
      <c r="AG372" s="245">
        <f>AVERAGE(AF372,AH372)</f>
        <v>8.2731054687499999</v>
      </c>
      <c r="AH372" s="245">
        <f>AVERAGE(AF372,AJ372)</f>
        <v>8.2870703124999991</v>
      </c>
      <c r="AI372" s="245">
        <f>AVERAGE(AH372,AJ372)</f>
        <v>8.3010351562499984</v>
      </c>
      <c r="AJ372" s="245">
        <f>AVERAGE(AE372,AO372)</f>
        <v>8.3149999999999995</v>
      </c>
      <c r="AK372" s="245">
        <f>2*AJ372-AI372</f>
        <v>8.3289648437500006</v>
      </c>
      <c r="AL372" s="245">
        <f>AVERAGE(AK372,AM372)</f>
        <v>8.3367236328125003</v>
      </c>
      <c r="AM372" s="245">
        <f>AVERAGE(AK372,AO372)</f>
        <v>8.344482421875</v>
      </c>
      <c r="AN372" s="245">
        <f>AVERAGE(AM372,AO372)</f>
        <v>8.3522412109374997</v>
      </c>
      <c r="AO372" s="277">
        <v>8.36</v>
      </c>
      <c r="AP372" s="277">
        <v>8.5500000000000007</v>
      </c>
    </row>
    <row r="373" spans="1:42" x14ac:dyDescent="0.2">
      <c r="A373" s="253">
        <v>42597</v>
      </c>
      <c r="B373" s="277">
        <v>9.4600000000000009</v>
      </c>
      <c r="C373" s="277">
        <v>9.3000000000000007</v>
      </c>
      <c r="D373" s="277">
        <f>AVERAGE(C373,E373)</f>
        <v>9.18</v>
      </c>
      <c r="E373" s="277">
        <v>9.06</v>
      </c>
      <c r="F373" s="277">
        <f>AVERAGE(G373,E373)</f>
        <v>8.99</v>
      </c>
      <c r="G373" s="277">
        <v>8.92</v>
      </c>
      <c r="H373" s="277">
        <f>AVERAGE(I373,G373)</f>
        <v>8.6050000000000004</v>
      </c>
      <c r="I373" s="277">
        <v>8.2899999999999991</v>
      </c>
      <c r="J373" s="277">
        <f>AVERAGE(I373,K373)</f>
        <v>8.4549999999999983</v>
      </c>
      <c r="K373" s="277">
        <v>8.6199999999999992</v>
      </c>
      <c r="L373" s="245">
        <f>AVERAGE(K373,M373)</f>
        <v>8.5649999999999995</v>
      </c>
      <c r="M373" s="245">
        <f>AVERAGE(K373,O373)</f>
        <v>8.51</v>
      </c>
      <c r="N373" s="245">
        <f>AVERAGE(M373,O373)</f>
        <v>8.4550000000000001</v>
      </c>
      <c r="O373" s="277">
        <v>8.4</v>
      </c>
      <c r="P373" s="245">
        <f>2*O373-N373</f>
        <v>8.3450000000000006</v>
      </c>
      <c r="Q373" s="245">
        <f>AVERAGE(P373,R373)</f>
        <v>8.34</v>
      </c>
      <c r="R373" s="245">
        <f>AVERAGE(O373,U373)</f>
        <v>8.3350000000000009</v>
      </c>
      <c r="S373" s="245">
        <f>2*R373-Q373</f>
        <v>8.3300000000000018</v>
      </c>
      <c r="T373" s="245">
        <f>AVERAGE(S373,U373)</f>
        <v>8.3000000000000007</v>
      </c>
      <c r="U373" s="277">
        <v>8.27</v>
      </c>
      <c r="V373" s="245">
        <f>2*U373-T373</f>
        <v>8.2399999999999984</v>
      </c>
      <c r="W373" s="245">
        <f>2*V373-U373</f>
        <v>8.2099999999999973</v>
      </c>
      <c r="X373" s="245">
        <f>2*W373-V373</f>
        <v>8.1799999999999962</v>
      </c>
      <c r="Y373" s="245">
        <f>AVERAGE(X373,Z373)</f>
        <v>8.2299999999999969</v>
      </c>
      <c r="Z373" s="245">
        <f>AVERAGE(U373,AE373)</f>
        <v>8.2799999999999994</v>
      </c>
      <c r="AA373" s="245">
        <f>2*Z373-Y373</f>
        <v>8.3300000000000018</v>
      </c>
      <c r="AB373" s="245">
        <f>AVERAGE(AA373,AC373)</f>
        <v>8.32</v>
      </c>
      <c r="AC373" s="245">
        <f>AVERAGE(AA373,AE373)</f>
        <v>8.31</v>
      </c>
      <c r="AD373" s="245">
        <f>AVERAGE(AC373,AE373)</f>
        <v>8.3000000000000007</v>
      </c>
      <c r="AE373" s="277">
        <v>8.2899999999999991</v>
      </c>
      <c r="AF373" s="245">
        <f>2*AE373-AD373</f>
        <v>8.2799999999999976</v>
      </c>
      <c r="AG373" s="245">
        <f>AVERAGE(AF373,AH373)</f>
        <v>8.2937499999999993</v>
      </c>
      <c r="AH373" s="245">
        <f>AVERAGE(AF373,AJ373)</f>
        <v>8.3074999999999992</v>
      </c>
      <c r="AI373" s="245">
        <f>AVERAGE(AH373,AJ373)</f>
        <v>8.3212499999999991</v>
      </c>
      <c r="AJ373" s="245">
        <f>AVERAGE(AE373,AO373)</f>
        <v>8.3350000000000009</v>
      </c>
      <c r="AK373" s="245">
        <f>2*AJ373-AI373</f>
        <v>8.3487500000000026</v>
      </c>
      <c r="AL373" s="245">
        <f>AVERAGE(AK373,AM373)</f>
        <v>8.3565625000000026</v>
      </c>
      <c r="AM373" s="245">
        <f>AVERAGE(AK373,AO373)</f>
        <v>8.3643750000000026</v>
      </c>
      <c r="AN373" s="245">
        <f>AVERAGE(AM373,AO373)</f>
        <v>8.3721875000000026</v>
      </c>
      <c r="AO373" s="277">
        <v>8.3800000000000008</v>
      </c>
      <c r="AP373" s="277">
        <v>8.58</v>
      </c>
    </row>
    <row r="374" spans="1:42" x14ac:dyDescent="0.2">
      <c r="A374" s="253">
        <v>42594</v>
      </c>
      <c r="B374" s="277">
        <v>9.49</v>
      </c>
      <c r="C374" s="277">
        <v>9.33</v>
      </c>
      <c r="D374" s="277">
        <f>AVERAGE(C374,E374)</f>
        <v>9.2149999999999999</v>
      </c>
      <c r="E374" s="277">
        <v>9.1</v>
      </c>
      <c r="F374" s="277">
        <f>AVERAGE(G374,E374)</f>
        <v>9.0150000000000006</v>
      </c>
      <c r="G374" s="277">
        <v>8.93</v>
      </c>
      <c r="H374" s="277">
        <f>AVERAGE(I374,G374)</f>
        <v>8.64</v>
      </c>
      <c r="I374" s="277">
        <v>8.35</v>
      </c>
      <c r="J374" s="277">
        <f>AVERAGE(I374,K374)</f>
        <v>8.49</v>
      </c>
      <c r="K374" s="277">
        <v>8.6300000000000008</v>
      </c>
      <c r="L374" s="245">
        <f>AVERAGE(K374,M374)</f>
        <v>8.5775000000000006</v>
      </c>
      <c r="M374" s="245">
        <f>AVERAGE(K374,O374)</f>
        <v>8.5250000000000004</v>
      </c>
      <c r="N374" s="245">
        <f>AVERAGE(M374,O374)</f>
        <v>8.4725000000000001</v>
      </c>
      <c r="O374" s="277">
        <v>8.42</v>
      </c>
      <c r="P374" s="245">
        <f>2*O374-N374</f>
        <v>8.3674999999999997</v>
      </c>
      <c r="Q374" s="245">
        <f>AVERAGE(P374,R374)</f>
        <v>8.3662500000000009</v>
      </c>
      <c r="R374" s="245">
        <f>AVERAGE(O374,U374)</f>
        <v>8.3650000000000002</v>
      </c>
      <c r="S374" s="245">
        <f>2*R374-Q374</f>
        <v>8.3637499999999996</v>
      </c>
      <c r="T374" s="245">
        <f>AVERAGE(S374,U374)</f>
        <v>8.3368749999999991</v>
      </c>
      <c r="U374" s="277">
        <v>8.31</v>
      </c>
      <c r="V374" s="245">
        <f>2*U374-T374</f>
        <v>8.2831250000000018</v>
      </c>
      <c r="W374" s="245">
        <f>2*V374-U374</f>
        <v>8.2562500000000032</v>
      </c>
      <c r="X374" s="245">
        <f>2*W374-V374</f>
        <v>8.2293750000000045</v>
      </c>
      <c r="Y374" s="245">
        <f>AVERAGE(X374,Z374)</f>
        <v>8.2796875000000014</v>
      </c>
      <c r="Z374" s="245">
        <f>AVERAGE(U374,AE374)</f>
        <v>8.33</v>
      </c>
      <c r="AA374" s="245">
        <f>2*Z374-Y374</f>
        <v>8.3803124999999987</v>
      </c>
      <c r="AB374" s="245">
        <f>AVERAGE(AA374,AC374)</f>
        <v>8.3727343749999985</v>
      </c>
      <c r="AC374" s="245">
        <f>AVERAGE(AA374,AE374)</f>
        <v>8.3651562499999983</v>
      </c>
      <c r="AD374" s="245">
        <f>AVERAGE(AC374,AE374)</f>
        <v>8.3575781249999999</v>
      </c>
      <c r="AE374" s="277">
        <v>8.35</v>
      </c>
      <c r="AF374" s="245">
        <f>2*AE374-AD374</f>
        <v>8.3424218749999994</v>
      </c>
      <c r="AG374" s="245">
        <f>AVERAGE(AF374,AH374)</f>
        <v>8.3580664062499999</v>
      </c>
      <c r="AH374" s="245">
        <f>AVERAGE(AF374,AJ374)</f>
        <v>8.3737109375000003</v>
      </c>
      <c r="AI374" s="245">
        <f>AVERAGE(AH374,AJ374)</f>
        <v>8.3893554687500007</v>
      </c>
      <c r="AJ374" s="245">
        <f>AVERAGE(AE374,AO374)</f>
        <v>8.4050000000000011</v>
      </c>
      <c r="AK374" s="245">
        <f>2*AJ374-AI374</f>
        <v>8.4206445312500016</v>
      </c>
      <c r="AL374" s="245">
        <f>AVERAGE(AK374,AM374)</f>
        <v>8.4304833984375023</v>
      </c>
      <c r="AM374" s="245">
        <f>AVERAGE(AK374,AO374)</f>
        <v>8.4403222656250012</v>
      </c>
      <c r="AN374" s="245">
        <f>AVERAGE(AM374,AO374)</f>
        <v>8.4501611328125001</v>
      </c>
      <c r="AO374" s="277">
        <v>8.4600000000000009</v>
      </c>
      <c r="AP374" s="277">
        <v>8.66</v>
      </c>
    </row>
    <row r="375" spans="1:42" x14ac:dyDescent="0.2">
      <c r="A375" s="253">
        <v>42593</v>
      </c>
      <c r="B375" s="277">
        <v>9.4600000000000009</v>
      </c>
      <c r="C375" s="277">
        <v>9.32</v>
      </c>
      <c r="D375" s="277">
        <f>AVERAGE(C375,E375)</f>
        <v>9.1950000000000003</v>
      </c>
      <c r="E375" s="277">
        <v>9.07</v>
      </c>
      <c r="F375" s="277">
        <f>AVERAGE(G375,E375)</f>
        <v>8.9649999999999999</v>
      </c>
      <c r="G375" s="277">
        <v>8.86</v>
      </c>
      <c r="H375" s="277">
        <f>AVERAGE(I375,G375)</f>
        <v>8.5549999999999997</v>
      </c>
      <c r="I375" s="277">
        <v>8.25</v>
      </c>
      <c r="J375" s="277">
        <f>AVERAGE(I375,K375)</f>
        <v>8.3949999999999996</v>
      </c>
      <c r="K375" s="277">
        <v>8.5399999999999991</v>
      </c>
      <c r="L375" s="245">
        <f>AVERAGE(K375,M375)</f>
        <v>8.4924999999999997</v>
      </c>
      <c r="M375" s="245">
        <f>AVERAGE(K375,O375)</f>
        <v>8.4450000000000003</v>
      </c>
      <c r="N375" s="245">
        <f>AVERAGE(M375,O375)</f>
        <v>8.3975000000000009</v>
      </c>
      <c r="O375" s="277">
        <v>8.35</v>
      </c>
      <c r="P375" s="245">
        <f>2*O375-N375</f>
        <v>8.3024999999999984</v>
      </c>
      <c r="Q375" s="245">
        <f>AVERAGE(P375,R375)</f>
        <v>8.2962499999999988</v>
      </c>
      <c r="R375" s="245">
        <f>AVERAGE(O375,U375)</f>
        <v>8.2899999999999991</v>
      </c>
      <c r="S375" s="245">
        <f>2*R375-Q375</f>
        <v>8.2837499999999995</v>
      </c>
      <c r="T375" s="245">
        <f>AVERAGE(S375,U375)</f>
        <v>8.2568750000000009</v>
      </c>
      <c r="U375" s="277">
        <v>8.23</v>
      </c>
      <c r="V375" s="245">
        <f>2*U375-T375</f>
        <v>8.203125</v>
      </c>
      <c r="W375" s="245">
        <f>2*V375-U375</f>
        <v>8.1762499999999996</v>
      </c>
      <c r="X375" s="245">
        <f>2*W375-V375</f>
        <v>8.1493749999999991</v>
      </c>
      <c r="Y375" s="245">
        <f>AVERAGE(X375,Z375)</f>
        <v>8.1946875000000006</v>
      </c>
      <c r="Z375" s="245">
        <f>AVERAGE(U375,AE375)</f>
        <v>8.24</v>
      </c>
      <c r="AA375" s="245">
        <f>2*Z375-Y375</f>
        <v>8.2853124999999999</v>
      </c>
      <c r="AB375" s="245">
        <f>AVERAGE(AA375,AC375)</f>
        <v>8.276484374999999</v>
      </c>
      <c r="AC375" s="245">
        <f>AVERAGE(AA375,AE375)</f>
        <v>8.2676562499999999</v>
      </c>
      <c r="AD375" s="245">
        <f>AVERAGE(AC375,AE375)</f>
        <v>8.2588281250000009</v>
      </c>
      <c r="AE375" s="277">
        <v>8.25</v>
      </c>
      <c r="AF375" s="245">
        <f>2*AE375-AD375</f>
        <v>8.2411718749999991</v>
      </c>
      <c r="AG375" s="245">
        <f>AVERAGE(AF375,AH375)</f>
        <v>8.2571289062499993</v>
      </c>
      <c r="AH375" s="245">
        <f>AVERAGE(AF375,AJ375)</f>
        <v>8.2730859374999994</v>
      </c>
      <c r="AI375" s="245">
        <f>AVERAGE(AH375,AJ375)</f>
        <v>8.2890429687499996</v>
      </c>
      <c r="AJ375" s="245">
        <f>AVERAGE(AE375,AO375)</f>
        <v>8.3049999999999997</v>
      </c>
      <c r="AK375" s="245">
        <f>2*AJ375-AI375</f>
        <v>8.3209570312499999</v>
      </c>
      <c r="AL375" s="245">
        <f>AVERAGE(AK375,AM375)</f>
        <v>8.3307177734374989</v>
      </c>
      <c r="AM375" s="245">
        <f>AVERAGE(AK375,AO375)</f>
        <v>8.3404785156249996</v>
      </c>
      <c r="AN375" s="245">
        <f>AVERAGE(AM375,AO375)</f>
        <v>8.3502392578125004</v>
      </c>
      <c r="AO375" s="277">
        <v>8.36</v>
      </c>
      <c r="AP375" s="277">
        <v>8.5500000000000007</v>
      </c>
    </row>
    <row r="376" spans="1:42" x14ac:dyDescent="0.2">
      <c r="A376" s="253">
        <v>42592</v>
      </c>
      <c r="B376" s="277">
        <v>9.4499999999999993</v>
      </c>
      <c r="C376" s="277">
        <v>9.3000000000000007</v>
      </c>
      <c r="D376" s="277">
        <f>AVERAGE(C376,E376)</f>
        <v>9.18</v>
      </c>
      <c r="E376" s="277">
        <v>9.06</v>
      </c>
      <c r="F376" s="277">
        <f>AVERAGE(G376,E376)</f>
        <v>8.9600000000000009</v>
      </c>
      <c r="G376" s="277">
        <v>8.86</v>
      </c>
      <c r="H376" s="277">
        <f>AVERAGE(I376,G376)</f>
        <v>8.5599999999999987</v>
      </c>
      <c r="I376" s="277">
        <v>8.26</v>
      </c>
      <c r="J376" s="277">
        <f>AVERAGE(I376,K376)</f>
        <v>8.3999999999999986</v>
      </c>
      <c r="K376" s="277">
        <v>8.5399999999999991</v>
      </c>
      <c r="L376" s="245">
        <f>AVERAGE(K376,M376)</f>
        <v>8.4899999999999984</v>
      </c>
      <c r="M376" s="245">
        <f>AVERAGE(K376,O376)</f>
        <v>8.44</v>
      </c>
      <c r="N376" s="245">
        <f>AVERAGE(M376,O376)</f>
        <v>8.39</v>
      </c>
      <c r="O376" s="277">
        <v>8.34</v>
      </c>
      <c r="P376" s="245">
        <f>2*O376-N376</f>
        <v>8.2899999999999991</v>
      </c>
      <c r="Q376" s="245">
        <f>AVERAGE(P376,R376)</f>
        <v>8.2874999999999996</v>
      </c>
      <c r="R376" s="245">
        <f>AVERAGE(O376,U376)</f>
        <v>8.2850000000000001</v>
      </c>
      <c r="S376" s="245">
        <f>2*R376-Q376</f>
        <v>8.2825000000000006</v>
      </c>
      <c r="T376" s="245">
        <f>AVERAGE(S376,U376)</f>
        <v>8.2562500000000014</v>
      </c>
      <c r="U376" s="277">
        <v>8.23</v>
      </c>
      <c r="V376" s="245">
        <f>2*U376-T376</f>
        <v>8.2037499999999994</v>
      </c>
      <c r="W376" s="245">
        <f>2*V376-U376</f>
        <v>8.1774999999999984</v>
      </c>
      <c r="X376" s="245">
        <f>2*W376-V376</f>
        <v>8.1512499999999974</v>
      </c>
      <c r="Y376" s="245">
        <f>AVERAGE(X376,Z376)</f>
        <v>8.1981249999999992</v>
      </c>
      <c r="Z376" s="245">
        <f>AVERAGE(U376,AE376)</f>
        <v>8.245000000000001</v>
      </c>
      <c r="AA376" s="245">
        <f>2*Z376-Y376</f>
        <v>8.2918750000000028</v>
      </c>
      <c r="AB376" s="245">
        <f>AVERAGE(AA376,AC376)</f>
        <v>8.2839062500000011</v>
      </c>
      <c r="AC376" s="245">
        <f>AVERAGE(AA376,AE376)</f>
        <v>8.2759375000000013</v>
      </c>
      <c r="AD376" s="245">
        <f>AVERAGE(AC376,AE376)</f>
        <v>8.2679687500000014</v>
      </c>
      <c r="AE376" s="277">
        <v>8.26</v>
      </c>
      <c r="AF376" s="245">
        <f>2*AE376-AD376</f>
        <v>8.2520312499999982</v>
      </c>
      <c r="AG376" s="245">
        <f>AVERAGE(AF376,AH376)</f>
        <v>8.2665234374999983</v>
      </c>
      <c r="AH376" s="245">
        <f>AVERAGE(AF376,AJ376)</f>
        <v>8.2810156249999984</v>
      </c>
      <c r="AI376" s="245">
        <f>AVERAGE(AH376,AJ376)</f>
        <v>8.2955078124999986</v>
      </c>
      <c r="AJ376" s="245">
        <f>AVERAGE(AE376,AO376)</f>
        <v>8.3099999999999987</v>
      </c>
      <c r="AK376" s="245">
        <f>2*AJ376-AI376</f>
        <v>8.3244921874999989</v>
      </c>
      <c r="AL376" s="245">
        <f>AVERAGE(AK376,AM376)</f>
        <v>8.333369140624999</v>
      </c>
      <c r="AM376" s="245">
        <f>AVERAGE(AK376,AO376)</f>
        <v>8.3422460937499991</v>
      </c>
      <c r="AN376" s="245">
        <f>AVERAGE(AM376,AO376)</f>
        <v>8.3511230468749993</v>
      </c>
      <c r="AO376" s="277">
        <v>8.36</v>
      </c>
      <c r="AP376" s="277">
        <v>8.5500000000000007</v>
      </c>
    </row>
    <row r="377" spans="1:42" x14ac:dyDescent="0.2">
      <c r="A377" s="253">
        <v>42591</v>
      </c>
      <c r="B377" s="277">
        <v>9.4499999999999993</v>
      </c>
      <c r="C377" s="277">
        <v>9.31</v>
      </c>
      <c r="D377" s="277">
        <f>AVERAGE(C377,E377)</f>
        <v>9.1999999999999993</v>
      </c>
      <c r="E377" s="277">
        <v>9.09</v>
      </c>
      <c r="F377" s="277">
        <f>AVERAGE(G377,E377)</f>
        <v>8.995000000000001</v>
      </c>
      <c r="G377" s="277">
        <v>8.9</v>
      </c>
      <c r="H377" s="277">
        <f>AVERAGE(I377,G377)</f>
        <v>8.5749999999999993</v>
      </c>
      <c r="I377" s="277">
        <v>8.25</v>
      </c>
      <c r="J377" s="277">
        <f>AVERAGE(I377,K377)</f>
        <v>8.4</v>
      </c>
      <c r="K377" s="277">
        <v>8.5500000000000007</v>
      </c>
      <c r="L377" s="245">
        <f>AVERAGE(K377,M377)</f>
        <v>8.4975000000000005</v>
      </c>
      <c r="M377" s="245">
        <f>AVERAGE(K377,O377)</f>
        <v>8.4450000000000003</v>
      </c>
      <c r="N377" s="245">
        <f>AVERAGE(M377,O377)</f>
        <v>8.3925000000000001</v>
      </c>
      <c r="O377" s="277">
        <v>8.34</v>
      </c>
      <c r="P377" s="245">
        <f>2*O377-N377</f>
        <v>8.2874999999999996</v>
      </c>
      <c r="Q377" s="245">
        <f>AVERAGE(P377,R377)</f>
        <v>8.286249999999999</v>
      </c>
      <c r="R377" s="245">
        <f>AVERAGE(O377,U377)</f>
        <v>8.2850000000000001</v>
      </c>
      <c r="S377" s="245">
        <f>2*R377-Q377</f>
        <v>8.2837500000000013</v>
      </c>
      <c r="T377" s="245">
        <f>AVERAGE(S377,U377)</f>
        <v>8.2568750000000009</v>
      </c>
      <c r="U377" s="277">
        <v>8.23</v>
      </c>
      <c r="V377" s="245">
        <f>2*U377-T377</f>
        <v>8.203125</v>
      </c>
      <c r="W377" s="245">
        <f>2*V377-U377</f>
        <v>8.1762499999999996</v>
      </c>
      <c r="X377" s="245">
        <f>2*W377-V377</f>
        <v>8.1493749999999991</v>
      </c>
      <c r="Y377" s="245">
        <f>AVERAGE(X377,Z377)</f>
        <v>8.1946875000000006</v>
      </c>
      <c r="Z377" s="245">
        <f>AVERAGE(U377,AE377)</f>
        <v>8.24</v>
      </c>
      <c r="AA377" s="245">
        <f>2*Z377-Y377</f>
        <v>8.2853124999999999</v>
      </c>
      <c r="AB377" s="245">
        <f>AVERAGE(AA377,AC377)</f>
        <v>8.276484374999999</v>
      </c>
      <c r="AC377" s="245">
        <f>AVERAGE(AA377,AE377)</f>
        <v>8.2676562499999999</v>
      </c>
      <c r="AD377" s="245">
        <f>AVERAGE(AC377,AE377)</f>
        <v>8.2588281250000009</v>
      </c>
      <c r="AE377" s="277">
        <v>8.25</v>
      </c>
      <c r="AF377" s="245">
        <f>2*AE377-AD377</f>
        <v>8.2411718749999991</v>
      </c>
      <c r="AG377" s="245">
        <f>AVERAGE(AF377,AH377)</f>
        <v>8.2533789062499991</v>
      </c>
      <c r="AH377" s="245">
        <f>AVERAGE(AF377,AJ377)</f>
        <v>8.2655859374999991</v>
      </c>
      <c r="AI377" s="245">
        <f>AVERAGE(AH377,AJ377)</f>
        <v>8.2777929687499991</v>
      </c>
      <c r="AJ377" s="245">
        <f>AVERAGE(AE377,AO377)</f>
        <v>8.2899999999999991</v>
      </c>
      <c r="AK377" s="245">
        <f>2*AJ377-AI377</f>
        <v>8.3022070312499991</v>
      </c>
      <c r="AL377" s="245">
        <f>AVERAGE(AK377,AM377)</f>
        <v>8.3091552734374989</v>
      </c>
      <c r="AM377" s="245">
        <f>AVERAGE(AK377,AO377)</f>
        <v>8.3161035156249987</v>
      </c>
      <c r="AN377" s="245">
        <f>AVERAGE(AM377,AO377)</f>
        <v>8.3230517578125003</v>
      </c>
      <c r="AO377" s="277">
        <v>8.33</v>
      </c>
      <c r="AP377" s="277">
        <v>8.49</v>
      </c>
    </row>
    <row r="378" spans="1:42" x14ac:dyDescent="0.2">
      <c r="A378" s="253">
        <v>42590</v>
      </c>
      <c r="B378" s="277">
        <v>9.42</v>
      </c>
      <c r="C378" s="277">
        <v>9.2899999999999991</v>
      </c>
      <c r="D378" s="277">
        <f>AVERAGE(C378,E378)</f>
        <v>9.1950000000000003</v>
      </c>
      <c r="E378" s="277">
        <v>9.1</v>
      </c>
      <c r="F378" s="277">
        <f>AVERAGE(G378,E378)</f>
        <v>9.0150000000000006</v>
      </c>
      <c r="G378" s="277">
        <v>8.93</v>
      </c>
      <c r="H378" s="277">
        <f>AVERAGE(I378,G378)</f>
        <v>8.6050000000000004</v>
      </c>
      <c r="I378" s="277">
        <v>8.2799999999999994</v>
      </c>
      <c r="J378" s="277">
        <f>AVERAGE(I378,K378)</f>
        <v>8.4450000000000003</v>
      </c>
      <c r="K378" s="277">
        <v>8.61</v>
      </c>
      <c r="L378" s="245">
        <f>AVERAGE(K378,M378)</f>
        <v>8.5574999999999992</v>
      </c>
      <c r="M378" s="245">
        <f>AVERAGE(K378,O378)</f>
        <v>8.504999999999999</v>
      </c>
      <c r="N378" s="245">
        <f>AVERAGE(M378,O378)</f>
        <v>8.4525000000000006</v>
      </c>
      <c r="O378" s="277">
        <v>8.4</v>
      </c>
      <c r="P378" s="245">
        <f>2*O378-N378</f>
        <v>8.3475000000000001</v>
      </c>
      <c r="Q378" s="245">
        <f>AVERAGE(P378,R378)</f>
        <v>8.3462499999999995</v>
      </c>
      <c r="R378" s="245">
        <f>AVERAGE(O378,U378)</f>
        <v>8.3449999999999989</v>
      </c>
      <c r="S378" s="245">
        <f>2*R378-Q378</f>
        <v>8.3437499999999982</v>
      </c>
      <c r="T378" s="245">
        <f>AVERAGE(S378,U378)</f>
        <v>8.3168749999999996</v>
      </c>
      <c r="U378" s="277">
        <v>8.2899999999999991</v>
      </c>
      <c r="V378" s="245">
        <f>2*U378-T378</f>
        <v>8.2631249999999987</v>
      </c>
      <c r="W378" s="245">
        <f>2*V378-U378</f>
        <v>8.2362499999999983</v>
      </c>
      <c r="X378" s="245">
        <f>2*W378-V378</f>
        <v>8.2093749999999979</v>
      </c>
      <c r="Y378" s="245">
        <f>AVERAGE(X378,Z378)</f>
        <v>8.247187499999999</v>
      </c>
      <c r="Z378" s="245">
        <f>AVERAGE(U378,AE378)</f>
        <v>8.2850000000000001</v>
      </c>
      <c r="AA378" s="245">
        <f>2*Z378-Y378</f>
        <v>8.3228125000000013</v>
      </c>
      <c r="AB378" s="245">
        <f>AVERAGE(AA378,AC378)</f>
        <v>8.3121093750000004</v>
      </c>
      <c r="AC378" s="245">
        <f>AVERAGE(AA378,AE378)</f>
        <v>8.3014062499999994</v>
      </c>
      <c r="AD378" s="245">
        <f>AVERAGE(AC378,AE378)</f>
        <v>8.2907031250000003</v>
      </c>
      <c r="AE378" s="277">
        <v>8.2799999999999994</v>
      </c>
      <c r="AF378" s="245">
        <f>2*AE378-AD378</f>
        <v>8.2692968749999984</v>
      </c>
      <c r="AG378" s="245">
        <f>AVERAGE(AF378,AH378)</f>
        <v>8.2807226562499991</v>
      </c>
      <c r="AH378" s="245">
        <f>AVERAGE(AF378,AJ378)</f>
        <v>8.2921484374999999</v>
      </c>
      <c r="AI378" s="245">
        <f>AVERAGE(AH378,AJ378)</f>
        <v>8.3035742187500006</v>
      </c>
      <c r="AJ378" s="245">
        <f>AVERAGE(AE378,AO378)</f>
        <v>8.3149999999999995</v>
      </c>
      <c r="AK378" s="245">
        <f>2*AJ378-AI378</f>
        <v>8.3264257812499984</v>
      </c>
      <c r="AL378" s="245">
        <f>AVERAGE(AK378,AM378)</f>
        <v>8.3323193359374983</v>
      </c>
      <c r="AM378" s="245">
        <f>AVERAGE(AK378,AO378)</f>
        <v>8.3382128906249982</v>
      </c>
      <c r="AN378" s="245">
        <f>AVERAGE(AM378,AO378)</f>
        <v>8.344106445312498</v>
      </c>
      <c r="AO378" s="277">
        <v>8.35</v>
      </c>
      <c r="AP378" s="277">
        <v>8.5</v>
      </c>
    </row>
    <row r="379" spans="1:42" x14ac:dyDescent="0.2">
      <c r="A379" s="253">
        <v>42587</v>
      </c>
      <c r="B379" s="277">
        <v>9.39</v>
      </c>
      <c r="C379" s="277">
        <v>9.2799999999999994</v>
      </c>
      <c r="D379" s="277">
        <f>AVERAGE(C379,E379)</f>
        <v>9.2050000000000001</v>
      </c>
      <c r="E379" s="277">
        <v>9.1300000000000008</v>
      </c>
      <c r="F379" s="277">
        <f>AVERAGE(G379,E379)</f>
        <v>9.0500000000000007</v>
      </c>
      <c r="G379" s="277">
        <v>8.9700000000000006</v>
      </c>
      <c r="H379" s="277">
        <f>AVERAGE(I379,G379)</f>
        <v>8.6750000000000007</v>
      </c>
      <c r="I379" s="277">
        <v>8.3800000000000008</v>
      </c>
      <c r="J379" s="277">
        <f>AVERAGE(I379,K379)</f>
        <v>8.52</v>
      </c>
      <c r="K379" s="277">
        <v>8.66</v>
      </c>
      <c r="L379" s="245">
        <f>AVERAGE(K379,M379)</f>
        <v>8.6074999999999999</v>
      </c>
      <c r="M379" s="245">
        <f>AVERAGE(K379,O379)</f>
        <v>8.5549999999999997</v>
      </c>
      <c r="N379" s="245">
        <f>AVERAGE(M379,O379)</f>
        <v>8.5024999999999995</v>
      </c>
      <c r="O379" s="277">
        <v>8.4499999999999993</v>
      </c>
      <c r="P379" s="245">
        <f>2*O379-N379</f>
        <v>8.3974999999999991</v>
      </c>
      <c r="Q379" s="245">
        <f>AVERAGE(P379,R379)</f>
        <v>8.4012499999999992</v>
      </c>
      <c r="R379" s="245">
        <f>AVERAGE(O379,U379)</f>
        <v>8.4049999999999994</v>
      </c>
      <c r="S379" s="245">
        <f>2*R379-Q379</f>
        <v>8.4087499999999995</v>
      </c>
      <c r="T379" s="245">
        <f>AVERAGE(S379,U379)</f>
        <v>8.3843749999999986</v>
      </c>
      <c r="U379" s="277">
        <v>8.36</v>
      </c>
      <c r="V379" s="245">
        <f>2*U379-T379</f>
        <v>8.3356250000000003</v>
      </c>
      <c r="W379" s="245">
        <f>2*V379-U379</f>
        <v>8.3112500000000011</v>
      </c>
      <c r="X379" s="245">
        <f>2*W379-V379</f>
        <v>8.286875000000002</v>
      </c>
      <c r="Y379" s="245">
        <f>AVERAGE(X379,Z379)</f>
        <v>8.3284375000000015</v>
      </c>
      <c r="Z379" s="245">
        <f>AVERAGE(U379,AE379)</f>
        <v>8.370000000000001</v>
      </c>
      <c r="AA379" s="245">
        <f>2*Z379-Y379</f>
        <v>8.4115625000000005</v>
      </c>
      <c r="AB379" s="245">
        <f>AVERAGE(AA379,AC379)</f>
        <v>8.4036718750000006</v>
      </c>
      <c r="AC379" s="245">
        <f>AVERAGE(AA379,AE379)</f>
        <v>8.3957812500000006</v>
      </c>
      <c r="AD379" s="245">
        <f>AVERAGE(AC379,AE379)</f>
        <v>8.3878906250000007</v>
      </c>
      <c r="AE379" s="277">
        <v>8.3800000000000008</v>
      </c>
      <c r="AF379" s="245">
        <f>2*AE379-AD379</f>
        <v>8.3721093750000009</v>
      </c>
      <c r="AG379" s="245">
        <f>AVERAGE(AF379,AH379)</f>
        <v>8.3828320312500004</v>
      </c>
      <c r="AH379" s="245">
        <f>AVERAGE(AF379,AJ379)</f>
        <v>8.3935546875</v>
      </c>
      <c r="AI379" s="245">
        <f>AVERAGE(AH379,AJ379)</f>
        <v>8.4042773437499996</v>
      </c>
      <c r="AJ379" s="245">
        <f>AVERAGE(AE379,AO379)</f>
        <v>8.4149999999999991</v>
      </c>
      <c r="AK379" s="245">
        <f>2*AJ379-AI379</f>
        <v>8.4257226562499987</v>
      </c>
      <c r="AL379" s="245">
        <f>AVERAGE(AK379,AM379)</f>
        <v>8.4317919921874989</v>
      </c>
      <c r="AM379" s="245">
        <f>AVERAGE(AK379,AO379)</f>
        <v>8.437861328124999</v>
      </c>
      <c r="AN379" s="245">
        <f>AVERAGE(AM379,AO379)</f>
        <v>8.4439306640624991</v>
      </c>
      <c r="AO379" s="277">
        <v>8.4499999999999993</v>
      </c>
      <c r="AP379" s="277">
        <v>8.59</v>
      </c>
    </row>
    <row r="380" spans="1:42" x14ac:dyDescent="0.2">
      <c r="A380" s="253">
        <v>42586</v>
      </c>
      <c r="B380" s="277">
        <v>9.44</v>
      </c>
      <c r="C380" s="277">
        <v>9.34</v>
      </c>
      <c r="D380" s="277">
        <f>AVERAGE(C380,E380)</f>
        <v>9.26</v>
      </c>
      <c r="E380" s="277">
        <v>9.18</v>
      </c>
      <c r="F380" s="277">
        <f>AVERAGE(G380,E380)</f>
        <v>9.1</v>
      </c>
      <c r="G380" s="277">
        <v>9.02</v>
      </c>
      <c r="H380" s="277">
        <f>AVERAGE(I380,G380)</f>
        <v>8.74</v>
      </c>
      <c r="I380" s="277">
        <v>8.4600000000000009</v>
      </c>
      <c r="J380" s="277">
        <f>AVERAGE(I380,K380)</f>
        <v>8.5850000000000009</v>
      </c>
      <c r="K380" s="277">
        <v>8.7100000000000009</v>
      </c>
      <c r="L380" s="245">
        <f>AVERAGE(K380,M380)</f>
        <v>8.6625000000000014</v>
      </c>
      <c r="M380" s="245">
        <f>AVERAGE(K380,O380)</f>
        <v>8.6150000000000002</v>
      </c>
      <c r="N380" s="245">
        <f>AVERAGE(M380,O380)</f>
        <v>8.567499999999999</v>
      </c>
      <c r="O380" s="277">
        <v>8.52</v>
      </c>
      <c r="P380" s="245">
        <f>2*O380-N380</f>
        <v>8.4725000000000001</v>
      </c>
      <c r="Q380" s="245">
        <f>AVERAGE(P380,R380)</f>
        <v>8.473749999999999</v>
      </c>
      <c r="R380" s="245">
        <f>AVERAGE(O380,U380)</f>
        <v>8.4749999999999996</v>
      </c>
      <c r="S380" s="245">
        <f>2*R380-Q380</f>
        <v>8.4762500000000003</v>
      </c>
      <c r="T380" s="245">
        <f>AVERAGE(S380,U380)</f>
        <v>8.453125</v>
      </c>
      <c r="U380" s="277">
        <v>8.43</v>
      </c>
      <c r="V380" s="245">
        <f>2*U380-T380</f>
        <v>8.4068749999999994</v>
      </c>
      <c r="W380" s="245">
        <f>2*V380-U380</f>
        <v>8.3837499999999991</v>
      </c>
      <c r="X380" s="245">
        <f>2*W380-V380</f>
        <v>8.3606249999999989</v>
      </c>
      <c r="Y380" s="245">
        <f>AVERAGE(X380,Z380)</f>
        <v>8.4028124999999996</v>
      </c>
      <c r="Z380" s="245">
        <f>AVERAGE(U380,AE380)</f>
        <v>8.4450000000000003</v>
      </c>
      <c r="AA380" s="245">
        <f>2*Z380-Y380</f>
        <v>8.487187500000001</v>
      </c>
      <c r="AB380" s="245">
        <f>AVERAGE(AA380,AC380)</f>
        <v>8.4803906250000018</v>
      </c>
      <c r="AC380" s="245">
        <f>AVERAGE(AA380,AE380)</f>
        <v>8.4735937500000009</v>
      </c>
      <c r="AD380" s="245">
        <f>AVERAGE(AC380,AE380)</f>
        <v>8.466796875</v>
      </c>
      <c r="AE380" s="277">
        <v>8.4600000000000009</v>
      </c>
      <c r="AF380" s="245">
        <f>2*AE380-AD380</f>
        <v>8.4532031250000017</v>
      </c>
      <c r="AG380" s="245">
        <f>AVERAGE(AF380,AH380)</f>
        <v>8.4649023437500013</v>
      </c>
      <c r="AH380" s="245">
        <f>AVERAGE(AF380,AJ380)</f>
        <v>8.4766015625000009</v>
      </c>
      <c r="AI380" s="245">
        <f>AVERAGE(AH380,AJ380)</f>
        <v>8.4883007812500004</v>
      </c>
      <c r="AJ380" s="245">
        <f>AVERAGE(AE380,AO380)</f>
        <v>8.5</v>
      </c>
      <c r="AK380" s="245">
        <f>2*AJ380-AI380</f>
        <v>8.5116992187499996</v>
      </c>
      <c r="AL380" s="245">
        <f>AVERAGE(AK380,AM380)</f>
        <v>8.5187744140624986</v>
      </c>
      <c r="AM380" s="245">
        <f>AVERAGE(AK380,AO380)</f>
        <v>8.5258496093749994</v>
      </c>
      <c r="AN380" s="245">
        <f>AVERAGE(AM380,AO380)</f>
        <v>8.5329248046875001</v>
      </c>
      <c r="AO380" s="277">
        <v>8.5399999999999991</v>
      </c>
      <c r="AP380" s="277">
        <v>8.67</v>
      </c>
    </row>
    <row r="381" spans="1:42" x14ac:dyDescent="0.2">
      <c r="A381" s="253">
        <v>42585</v>
      </c>
      <c r="B381" s="277">
        <v>9.5399999999999991</v>
      </c>
      <c r="C381" s="277">
        <v>9.41</v>
      </c>
      <c r="D381" s="277">
        <f>AVERAGE(C381,E381)</f>
        <v>9.31</v>
      </c>
      <c r="E381" s="277">
        <v>9.2100000000000009</v>
      </c>
      <c r="F381" s="277">
        <f>AVERAGE(G381,E381)</f>
        <v>9.125</v>
      </c>
      <c r="G381" s="277">
        <v>9.0399999999999991</v>
      </c>
      <c r="H381" s="277">
        <f>AVERAGE(I381,G381)</f>
        <v>8.7650000000000006</v>
      </c>
      <c r="I381" s="277">
        <v>8.49</v>
      </c>
      <c r="J381" s="277">
        <f>AVERAGE(I381,K381)</f>
        <v>8.625</v>
      </c>
      <c r="K381" s="277">
        <v>8.76</v>
      </c>
      <c r="L381" s="245">
        <f>AVERAGE(K381,M381)</f>
        <v>8.7149999999999999</v>
      </c>
      <c r="M381" s="245">
        <f>AVERAGE(K381,O381)</f>
        <v>8.67</v>
      </c>
      <c r="N381" s="245">
        <f>AVERAGE(M381,O381)</f>
        <v>8.625</v>
      </c>
      <c r="O381" s="277">
        <v>8.58</v>
      </c>
      <c r="P381" s="245">
        <f>2*O381-N381</f>
        <v>8.5350000000000001</v>
      </c>
      <c r="Q381" s="245">
        <f>AVERAGE(P381,R381)</f>
        <v>8.5325000000000006</v>
      </c>
      <c r="R381" s="245">
        <f>AVERAGE(O381,U381)</f>
        <v>8.5300000000000011</v>
      </c>
      <c r="S381" s="245">
        <f>2*R381-Q381</f>
        <v>8.5275000000000016</v>
      </c>
      <c r="T381" s="245">
        <f>AVERAGE(S381,U381)</f>
        <v>8.5037500000000001</v>
      </c>
      <c r="U381" s="277">
        <v>8.48</v>
      </c>
      <c r="V381" s="245">
        <f>2*U381-T381</f>
        <v>8.4562500000000007</v>
      </c>
      <c r="W381" s="245">
        <f>2*V381-U381</f>
        <v>8.432500000000001</v>
      </c>
      <c r="X381" s="245">
        <f>2*W381-V381</f>
        <v>8.4087500000000013</v>
      </c>
      <c r="Y381" s="245">
        <f>AVERAGE(X381,Z381)</f>
        <v>8.4468750000000004</v>
      </c>
      <c r="Z381" s="245">
        <f>AVERAGE(U381,AE381)</f>
        <v>8.4849999999999994</v>
      </c>
      <c r="AA381" s="245">
        <f>2*Z381-Y381</f>
        <v>8.5231249999999985</v>
      </c>
      <c r="AB381" s="245">
        <f>AVERAGE(AA381,AC381)</f>
        <v>8.5148437499999989</v>
      </c>
      <c r="AC381" s="245">
        <f>AVERAGE(AA381,AE381)</f>
        <v>8.5065624999999994</v>
      </c>
      <c r="AD381" s="245">
        <f>AVERAGE(AC381,AE381)</f>
        <v>8.4982812499999998</v>
      </c>
      <c r="AE381" s="277">
        <v>8.49</v>
      </c>
      <c r="AF381" s="245">
        <f>2*AE381-AD381</f>
        <v>8.4817187500000006</v>
      </c>
      <c r="AG381" s="245">
        <f>AVERAGE(AF381,AH381)</f>
        <v>8.4900390624999993</v>
      </c>
      <c r="AH381" s="245">
        <f>AVERAGE(AF381,AJ381)</f>
        <v>8.4983593749999997</v>
      </c>
      <c r="AI381" s="245">
        <f>AVERAGE(AH381,AJ381)</f>
        <v>8.5066796875000001</v>
      </c>
      <c r="AJ381" s="245">
        <f>AVERAGE(AE381,AO381)</f>
        <v>8.5150000000000006</v>
      </c>
      <c r="AK381" s="245">
        <f>2*AJ381-AI381</f>
        <v>8.523320312500001</v>
      </c>
      <c r="AL381" s="245">
        <f>AVERAGE(AK381,AM381)</f>
        <v>8.5274902343750014</v>
      </c>
      <c r="AM381" s="245">
        <f>AVERAGE(AK381,AO381)</f>
        <v>8.5316601562500001</v>
      </c>
      <c r="AN381" s="245">
        <f>AVERAGE(AM381,AO381)</f>
        <v>8.5358300781249987</v>
      </c>
      <c r="AO381" s="277">
        <v>8.5399999999999991</v>
      </c>
      <c r="AP381" s="277">
        <v>8.66</v>
      </c>
    </row>
    <row r="382" spans="1:42" x14ac:dyDescent="0.2">
      <c r="A382" s="253">
        <v>42584</v>
      </c>
      <c r="B382" s="277">
        <v>9.6999999999999993</v>
      </c>
      <c r="C382" s="277">
        <v>9.49</v>
      </c>
      <c r="D382" s="277">
        <f>AVERAGE(C382,E382)</f>
        <v>9.33</v>
      </c>
      <c r="E382" s="277">
        <v>9.17</v>
      </c>
      <c r="F382" s="277">
        <f>AVERAGE(G382,E382)</f>
        <v>9.08</v>
      </c>
      <c r="G382" s="277">
        <v>8.99</v>
      </c>
      <c r="H382" s="277">
        <f>AVERAGE(I382,G382)</f>
        <v>8.73</v>
      </c>
      <c r="I382" s="277">
        <v>8.4700000000000006</v>
      </c>
      <c r="J382" s="277">
        <f>AVERAGE(I382,K382)</f>
        <v>8.59</v>
      </c>
      <c r="K382" s="277">
        <v>8.7100000000000009</v>
      </c>
      <c r="L382" s="245">
        <f>AVERAGE(K382,M382)</f>
        <v>8.6675000000000004</v>
      </c>
      <c r="M382" s="245">
        <f>AVERAGE(K382,O382)</f>
        <v>8.625</v>
      </c>
      <c r="N382" s="245">
        <f>AVERAGE(M382,O382)</f>
        <v>8.5824999999999996</v>
      </c>
      <c r="O382" s="277">
        <v>8.5399999999999991</v>
      </c>
      <c r="P382" s="245">
        <f>2*O382-N382</f>
        <v>8.4974999999999987</v>
      </c>
      <c r="Q382" s="245">
        <f>AVERAGE(P382,R382)</f>
        <v>8.4962499999999999</v>
      </c>
      <c r="R382" s="245">
        <f>AVERAGE(O382,U382)</f>
        <v>8.4949999999999992</v>
      </c>
      <c r="S382" s="245">
        <f>2*R382-Q382</f>
        <v>8.4937499999999986</v>
      </c>
      <c r="T382" s="245">
        <f>AVERAGE(S382,U382)</f>
        <v>8.4718749999999989</v>
      </c>
      <c r="U382" s="277">
        <v>8.4499999999999993</v>
      </c>
      <c r="V382" s="245">
        <f>2*U382-T382</f>
        <v>8.4281249999999996</v>
      </c>
      <c r="W382" s="245">
        <f>2*V382-U382</f>
        <v>8.40625</v>
      </c>
      <c r="X382" s="245">
        <f>2*W382-V382</f>
        <v>8.3843750000000004</v>
      </c>
      <c r="Y382" s="245">
        <f>AVERAGE(X382,Z382)</f>
        <v>8.4221874999999997</v>
      </c>
      <c r="Z382" s="245">
        <f>AVERAGE(U382,AE382)</f>
        <v>8.4600000000000009</v>
      </c>
      <c r="AA382" s="245">
        <f>2*Z382-Y382</f>
        <v>8.497812500000002</v>
      </c>
      <c r="AB382" s="245">
        <f>AVERAGE(AA382,AC382)</f>
        <v>8.4908593750000012</v>
      </c>
      <c r="AC382" s="245">
        <f>AVERAGE(AA382,AE382)</f>
        <v>8.4839062500000004</v>
      </c>
      <c r="AD382" s="245">
        <f>AVERAGE(AC382,AE382)</f>
        <v>8.4769531250000014</v>
      </c>
      <c r="AE382" s="277">
        <v>8.4700000000000006</v>
      </c>
      <c r="AF382" s="245">
        <f>2*AE382-AD382</f>
        <v>8.4630468749999999</v>
      </c>
      <c r="AG382" s="245">
        <f>AVERAGE(AF382,AH382)</f>
        <v>8.4735351562499996</v>
      </c>
      <c r="AH382" s="245">
        <f>AVERAGE(AF382,AJ382)</f>
        <v>8.4840234374999994</v>
      </c>
      <c r="AI382" s="245">
        <f>AVERAGE(AH382,AJ382)</f>
        <v>8.4945117187499992</v>
      </c>
      <c r="AJ382" s="245">
        <f>AVERAGE(AE382,AO382)</f>
        <v>8.504999999999999</v>
      </c>
      <c r="AK382" s="245">
        <f>2*AJ382-AI382</f>
        <v>8.5154882812499988</v>
      </c>
      <c r="AL382" s="245">
        <f>AVERAGE(AK382,AM382)</f>
        <v>8.5216162109374984</v>
      </c>
      <c r="AM382" s="245">
        <f>AVERAGE(AK382,AO382)</f>
        <v>8.5277441406249999</v>
      </c>
      <c r="AN382" s="245">
        <f>AVERAGE(AM382,AO382)</f>
        <v>8.5338720703124995</v>
      </c>
      <c r="AO382" s="277">
        <v>8.5399999999999991</v>
      </c>
      <c r="AP382" s="277">
        <v>8.67</v>
      </c>
    </row>
    <row r="383" spans="1:42" x14ac:dyDescent="0.2">
      <c r="A383" s="253">
        <v>42583</v>
      </c>
      <c r="B383" s="277">
        <v>9.6999999999999993</v>
      </c>
      <c r="C383" s="277">
        <v>9.48</v>
      </c>
      <c r="D383" s="277">
        <f>AVERAGE(C383,E383)</f>
        <v>9.3249999999999993</v>
      </c>
      <c r="E383" s="277">
        <v>9.17</v>
      </c>
      <c r="F383" s="277">
        <f>AVERAGE(G383,E383)</f>
        <v>9.0650000000000013</v>
      </c>
      <c r="G383" s="277">
        <v>8.9600000000000009</v>
      </c>
      <c r="H383" s="277">
        <f>AVERAGE(I383,G383)</f>
        <v>8.7050000000000001</v>
      </c>
      <c r="I383" s="277">
        <v>8.4499999999999993</v>
      </c>
      <c r="J383" s="277">
        <f>AVERAGE(I383,K383)</f>
        <v>8.5599999999999987</v>
      </c>
      <c r="K383" s="277">
        <v>8.67</v>
      </c>
      <c r="L383" s="245">
        <f>AVERAGE(K383,M383)</f>
        <v>8.625</v>
      </c>
      <c r="M383" s="245">
        <f>AVERAGE(K383,O383)</f>
        <v>8.58</v>
      </c>
      <c r="N383" s="245">
        <f>AVERAGE(M383,O383)</f>
        <v>8.5350000000000001</v>
      </c>
      <c r="O383" s="277">
        <v>8.49</v>
      </c>
      <c r="P383" s="245">
        <f>2*O383-N383</f>
        <v>8.4450000000000003</v>
      </c>
      <c r="Q383" s="245">
        <f>AVERAGE(P383,R383)</f>
        <v>8.4474999999999998</v>
      </c>
      <c r="R383" s="245">
        <f>AVERAGE(O383,U383)</f>
        <v>8.4499999999999993</v>
      </c>
      <c r="S383" s="245">
        <f>2*R383-Q383</f>
        <v>8.4524999999999988</v>
      </c>
      <c r="T383" s="245">
        <f>AVERAGE(S383,U383)</f>
        <v>8.4312499999999986</v>
      </c>
      <c r="U383" s="277">
        <v>8.41</v>
      </c>
      <c r="V383" s="245">
        <f>2*U383-T383</f>
        <v>8.3887500000000017</v>
      </c>
      <c r="W383" s="245">
        <f>2*V383-U383</f>
        <v>8.3675000000000033</v>
      </c>
      <c r="X383" s="245">
        <f>2*W383-V383</f>
        <v>8.3462500000000048</v>
      </c>
      <c r="Y383" s="245">
        <f>AVERAGE(X383,Z383)</f>
        <v>8.3881250000000023</v>
      </c>
      <c r="Z383" s="245">
        <f>AVERAGE(U383,AE383)</f>
        <v>8.43</v>
      </c>
      <c r="AA383" s="245">
        <f>2*Z383-Y383</f>
        <v>8.4718749999999972</v>
      </c>
      <c r="AB383" s="245">
        <f>AVERAGE(AA383,AC383)</f>
        <v>8.4664062499999986</v>
      </c>
      <c r="AC383" s="245">
        <f>AVERAGE(AA383,AE383)</f>
        <v>8.4609374999999982</v>
      </c>
      <c r="AD383" s="245">
        <f>AVERAGE(AC383,AE383)</f>
        <v>8.4554687499999979</v>
      </c>
      <c r="AE383" s="277">
        <v>8.4499999999999993</v>
      </c>
      <c r="AF383" s="245">
        <f>2*AE383-AD383</f>
        <v>8.4445312500000007</v>
      </c>
      <c r="AG383" s="245">
        <f>AVERAGE(AF383,AH383)</f>
        <v>8.4571484375000008</v>
      </c>
      <c r="AH383" s="245">
        <f>AVERAGE(AF383,AJ383)</f>
        <v>8.4697656250000009</v>
      </c>
      <c r="AI383" s="245">
        <f>AVERAGE(AH383,AJ383)</f>
        <v>8.4823828124999991</v>
      </c>
      <c r="AJ383" s="245">
        <f>AVERAGE(AE383,AO383)</f>
        <v>8.4949999999999992</v>
      </c>
      <c r="AK383" s="245">
        <f>2*AJ383-AI383</f>
        <v>8.5076171874999993</v>
      </c>
      <c r="AL383" s="245">
        <f>AVERAGE(AK383,AM383)</f>
        <v>8.5157128906250001</v>
      </c>
      <c r="AM383" s="245">
        <f>AVERAGE(AK383,AO383)</f>
        <v>8.5238085937499992</v>
      </c>
      <c r="AN383" s="245">
        <f>AVERAGE(AM383,AO383)</f>
        <v>8.5319042968749983</v>
      </c>
      <c r="AO383" s="277">
        <v>8.5399999999999991</v>
      </c>
      <c r="AP383" s="277">
        <v>8.67</v>
      </c>
    </row>
    <row r="384" spans="1:42" x14ac:dyDescent="0.2">
      <c r="A384" s="253">
        <v>42580</v>
      </c>
      <c r="B384" s="277">
        <v>9.7100000000000009</v>
      </c>
      <c r="C384" s="277">
        <v>9.4600000000000009</v>
      </c>
      <c r="D384" s="277">
        <f>AVERAGE(C384,E384)</f>
        <v>9.2850000000000001</v>
      </c>
      <c r="E384" s="277">
        <v>9.11</v>
      </c>
      <c r="F384" s="277">
        <f>AVERAGE(G384,E384)</f>
        <v>9.01</v>
      </c>
      <c r="G384" s="277">
        <v>8.91</v>
      </c>
      <c r="H384" s="277">
        <f>AVERAGE(I384,G384)</f>
        <v>8.7199999999999989</v>
      </c>
      <c r="I384" s="277">
        <v>8.5299999999999994</v>
      </c>
      <c r="J384" s="277">
        <f>AVERAGE(I384,K384)</f>
        <v>8.59</v>
      </c>
      <c r="K384" s="277">
        <v>8.65</v>
      </c>
      <c r="L384" s="245">
        <f>AVERAGE(K384,M384)</f>
        <v>8.6150000000000002</v>
      </c>
      <c r="M384" s="245">
        <f>AVERAGE(K384,O384)</f>
        <v>8.58</v>
      </c>
      <c r="N384" s="245">
        <f>AVERAGE(M384,O384)</f>
        <v>8.5449999999999999</v>
      </c>
      <c r="O384" s="277">
        <v>8.51</v>
      </c>
      <c r="P384" s="245">
        <f>2*O384-N384</f>
        <v>8.4749999999999996</v>
      </c>
      <c r="Q384" s="245">
        <f>AVERAGE(P384,R384)</f>
        <v>8.48</v>
      </c>
      <c r="R384" s="245">
        <f>AVERAGE(O384,U384)</f>
        <v>8.4849999999999994</v>
      </c>
      <c r="S384" s="245">
        <f>2*R384-Q384</f>
        <v>8.4899999999999984</v>
      </c>
      <c r="T384" s="245">
        <f>AVERAGE(S384,U384)</f>
        <v>8.4749999999999996</v>
      </c>
      <c r="U384" s="277">
        <v>8.4600000000000009</v>
      </c>
      <c r="V384" s="245">
        <f>2*U384-T384</f>
        <v>8.4450000000000021</v>
      </c>
      <c r="W384" s="245">
        <f>2*V384-U384</f>
        <v>8.4300000000000033</v>
      </c>
      <c r="X384" s="245">
        <f>2*W384-V384</f>
        <v>8.4150000000000045</v>
      </c>
      <c r="Y384" s="245">
        <f>AVERAGE(X384,Z384)</f>
        <v>8.4550000000000018</v>
      </c>
      <c r="Z384" s="245">
        <f>AVERAGE(U384,AE384)</f>
        <v>8.495000000000001</v>
      </c>
      <c r="AA384" s="245">
        <f>2*Z384-Y384</f>
        <v>8.5350000000000001</v>
      </c>
      <c r="AB384" s="245">
        <f>AVERAGE(AA384,AC384)</f>
        <v>8.5337499999999995</v>
      </c>
      <c r="AC384" s="245">
        <f>AVERAGE(AA384,AE384)</f>
        <v>8.5324999999999989</v>
      </c>
      <c r="AD384" s="245">
        <f>AVERAGE(AC384,AE384)</f>
        <v>8.53125</v>
      </c>
      <c r="AE384" s="277">
        <v>8.5299999999999994</v>
      </c>
      <c r="AF384" s="245">
        <f>2*AE384-AD384</f>
        <v>8.5287499999999987</v>
      </c>
      <c r="AG384" s="245">
        <f>AVERAGE(AF384,AH384)</f>
        <v>8.5415624999999995</v>
      </c>
      <c r="AH384" s="245">
        <f>AVERAGE(AF384,AJ384)</f>
        <v>8.5543750000000003</v>
      </c>
      <c r="AI384" s="245">
        <f>AVERAGE(AH384,AJ384)</f>
        <v>8.5671874999999993</v>
      </c>
      <c r="AJ384" s="245">
        <f>AVERAGE(AE384,AO384)</f>
        <v>8.58</v>
      </c>
      <c r="AK384" s="245">
        <f>2*AJ384-AI384</f>
        <v>8.5928125000000009</v>
      </c>
      <c r="AL384" s="245">
        <f>AVERAGE(AK384,AM384)</f>
        <v>8.6021093750000013</v>
      </c>
      <c r="AM384" s="245">
        <f>AVERAGE(AK384,AO384)</f>
        <v>8.6114062500000017</v>
      </c>
      <c r="AN384" s="245">
        <f>AVERAGE(AM384,AO384)</f>
        <v>8.6207031250000021</v>
      </c>
      <c r="AO384" s="277">
        <v>8.6300000000000008</v>
      </c>
      <c r="AP384" s="277">
        <v>8.76</v>
      </c>
    </row>
    <row r="385" spans="1:42" x14ac:dyDescent="0.2">
      <c r="A385" s="253">
        <v>42579</v>
      </c>
      <c r="B385" s="277">
        <v>9.7799999999999994</v>
      </c>
      <c r="C385" s="277">
        <v>9.5299999999999994</v>
      </c>
      <c r="D385" s="277">
        <f>AVERAGE(C385,E385)</f>
        <v>9.34</v>
      </c>
      <c r="E385" s="277">
        <v>9.15</v>
      </c>
      <c r="F385" s="277">
        <f>AVERAGE(G385,E385)</f>
        <v>9.0500000000000007</v>
      </c>
      <c r="G385" s="277">
        <v>8.9499999999999993</v>
      </c>
      <c r="H385" s="277">
        <f>AVERAGE(I385,G385)</f>
        <v>8.8000000000000007</v>
      </c>
      <c r="I385" s="277">
        <v>8.65</v>
      </c>
      <c r="J385" s="277">
        <f>AVERAGE(I385,K385)</f>
        <v>8.6750000000000007</v>
      </c>
      <c r="K385" s="277">
        <v>8.6999999999999993</v>
      </c>
      <c r="L385" s="245">
        <f>AVERAGE(K385,M385)</f>
        <v>8.67</v>
      </c>
      <c r="M385" s="245">
        <f>AVERAGE(K385,O385)</f>
        <v>8.64</v>
      </c>
      <c r="N385" s="245">
        <f>AVERAGE(M385,O385)</f>
        <v>8.61</v>
      </c>
      <c r="O385" s="277">
        <v>8.58</v>
      </c>
      <c r="P385" s="245">
        <f>2*O385-N385</f>
        <v>8.5500000000000007</v>
      </c>
      <c r="Q385" s="245">
        <f>AVERAGE(P385,R385)</f>
        <v>8.56</v>
      </c>
      <c r="R385" s="245">
        <f>AVERAGE(O385,U385)</f>
        <v>8.57</v>
      </c>
      <c r="S385" s="245">
        <f>2*R385-Q385</f>
        <v>8.58</v>
      </c>
      <c r="T385" s="245">
        <f>AVERAGE(S385,U385)</f>
        <v>8.57</v>
      </c>
      <c r="U385" s="277">
        <v>8.56</v>
      </c>
      <c r="V385" s="245">
        <f>2*U385-T385</f>
        <v>8.5500000000000007</v>
      </c>
      <c r="W385" s="245">
        <f>2*V385-U385</f>
        <v>8.5400000000000009</v>
      </c>
      <c r="X385" s="245">
        <f>2*W385-V385</f>
        <v>8.5300000000000011</v>
      </c>
      <c r="Y385" s="245">
        <f>AVERAGE(X385,Z385)</f>
        <v>8.5675000000000008</v>
      </c>
      <c r="Z385" s="245">
        <f>AVERAGE(U385,AE385)</f>
        <v>8.6050000000000004</v>
      </c>
      <c r="AA385" s="245">
        <f>2*Z385-Y385</f>
        <v>8.6425000000000001</v>
      </c>
      <c r="AB385" s="245">
        <f>AVERAGE(AA385,AC385)</f>
        <v>8.6443750000000001</v>
      </c>
      <c r="AC385" s="245">
        <f>AVERAGE(AA385,AE385)</f>
        <v>8.6462500000000002</v>
      </c>
      <c r="AD385" s="245">
        <f>AVERAGE(AC385,AE385)</f>
        <v>8.6481250000000003</v>
      </c>
      <c r="AE385" s="277">
        <v>8.65</v>
      </c>
      <c r="AF385" s="245">
        <f>2*AE385-AD385</f>
        <v>8.6518750000000004</v>
      </c>
      <c r="AG385" s="245">
        <f>AVERAGE(AF385,AH385)</f>
        <v>8.6639062500000001</v>
      </c>
      <c r="AH385" s="245">
        <f>AVERAGE(AF385,AJ385)</f>
        <v>8.6759374999999999</v>
      </c>
      <c r="AI385" s="245">
        <f>AVERAGE(AH385,AJ385)</f>
        <v>8.6879687499999996</v>
      </c>
      <c r="AJ385" s="245">
        <f>AVERAGE(AE385,AO385)</f>
        <v>8.6999999999999993</v>
      </c>
      <c r="AK385" s="245">
        <f>2*AJ385-AI385</f>
        <v>8.712031249999999</v>
      </c>
      <c r="AL385" s="245">
        <f>AVERAGE(AK385,AM385)</f>
        <v>8.7215234375000001</v>
      </c>
      <c r="AM385" s="245">
        <f>AVERAGE(AK385,AO385)</f>
        <v>8.7310156249999995</v>
      </c>
      <c r="AN385" s="245">
        <f>AVERAGE(AM385,AO385)</f>
        <v>8.7405078124999989</v>
      </c>
      <c r="AO385" s="277">
        <v>8.75</v>
      </c>
      <c r="AP385" s="277">
        <v>8.8800000000000008</v>
      </c>
    </row>
    <row r="386" spans="1:42" x14ac:dyDescent="0.2">
      <c r="A386" s="253">
        <v>42578</v>
      </c>
      <c r="B386" s="277">
        <v>9.82</v>
      </c>
      <c r="C386" s="277">
        <v>9.58</v>
      </c>
      <c r="D386" s="277">
        <f>AVERAGE(C386,E386)</f>
        <v>9.4050000000000011</v>
      </c>
      <c r="E386" s="277">
        <v>9.23</v>
      </c>
      <c r="F386" s="277">
        <f>AVERAGE(G386,E386)</f>
        <v>9.14</v>
      </c>
      <c r="G386" s="277">
        <v>9.0500000000000007</v>
      </c>
      <c r="H386" s="277">
        <f>AVERAGE(I386,G386)</f>
        <v>8.8550000000000004</v>
      </c>
      <c r="I386" s="277">
        <v>8.66</v>
      </c>
      <c r="J386" s="277">
        <f>AVERAGE(I386,K386)</f>
        <v>8.7199999999999989</v>
      </c>
      <c r="K386" s="277">
        <v>8.7799999999999994</v>
      </c>
      <c r="L386" s="245">
        <f>AVERAGE(K386,M386)</f>
        <v>8.745000000000001</v>
      </c>
      <c r="M386" s="245">
        <f>AVERAGE(K386,O386)</f>
        <v>8.7100000000000009</v>
      </c>
      <c r="N386" s="245">
        <f>AVERAGE(M386,O386)</f>
        <v>8.6750000000000007</v>
      </c>
      <c r="O386" s="277">
        <v>8.64</v>
      </c>
      <c r="P386" s="245">
        <f>2*O386-N386</f>
        <v>8.6050000000000004</v>
      </c>
      <c r="Q386" s="245">
        <f>AVERAGE(P386,R386)</f>
        <v>8.61</v>
      </c>
      <c r="R386" s="245">
        <f>AVERAGE(O386,U386)</f>
        <v>8.6150000000000002</v>
      </c>
      <c r="S386" s="245">
        <f>2*R386-Q386</f>
        <v>8.620000000000001</v>
      </c>
      <c r="T386" s="245">
        <f>AVERAGE(S386,U386)</f>
        <v>8.6050000000000004</v>
      </c>
      <c r="U386" s="277">
        <v>8.59</v>
      </c>
      <c r="V386" s="245">
        <f>2*U386-T386</f>
        <v>8.5749999999999993</v>
      </c>
      <c r="W386" s="245">
        <f>2*V386-U386</f>
        <v>8.5599999999999987</v>
      </c>
      <c r="X386" s="245">
        <f>2*W386-V386</f>
        <v>8.5449999999999982</v>
      </c>
      <c r="Y386" s="245">
        <f>AVERAGE(X386,Z386)</f>
        <v>8.5849999999999991</v>
      </c>
      <c r="Z386" s="245">
        <f>AVERAGE(U386,AE386)</f>
        <v>8.625</v>
      </c>
      <c r="AA386" s="245">
        <f>2*Z386-Y386</f>
        <v>8.6650000000000009</v>
      </c>
      <c r="AB386" s="245">
        <f>AVERAGE(AA386,AC386)</f>
        <v>8.6637500000000003</v>
      </c>
      <c r="AC386" s="245">
        <f>AVERAGE(AA386,AE386)</f>
        <v>8.6625000000000014</v>
      </c>
      <c r="AD386" s="245">
        <f>AVERAGE(AC386,AE386)</f>
        <v>8.6612500000000008</v>
      </c>
      <c r="AE386" s="277">
        <v>8.66</v>
      </c>
      <c r="AF386" s="245">
        <f>2*AE386-AD386</f>
        <v>8.6587499999999995</v>
      </c>
      <c r="AG386" s="245">
        <f>AVERAGE(AF386,AH386)</f>
        <v>8.6715625000000003</v>
      </c>
      <c r="AH386" s="245">
        <f>AVERAGE(AF386,AJ386)</f>
        <v>8.6843749999999993</v>
      </c>
      <c r="AI386" s="245">
        <f>AVERAGE(AH386,AJ386)</f>
        <v>8.6971875000000001</v>
      </c>
      <c r="AJ386" s="245">
        <f>AVERAGE(AE386,AO386)</f>
        <v>8.7100000000000009</v>
      </c>
      <c r="AK386" s="245">
        <f>2*AJ386-AI386</f>
        <v>8.7228125000000016</v>
      </c>
      <c r="AL386" s="245">
        <f>AVERAGE(AK386,AM386)</f>
        <v>8.7321093750000003</v>
      </c>
      <c r="AM386" s="245">
        <f>AVERAGE(AK386,AO386)</f>
        <v>8.7414062500000007</v>
      </c>
      <c r="AN386" s="245">
        <f>AVERAGE(AM386,AO386)</f>
        <v>8.7507031250000011</v>
      </c>
      <c r="AO386" s="277">
        <v>8.76</v>
      </c>
      <c r="AP386" s="277">
        <v>8.9</v>
      </c>
    </row>
    <row r="387" spans="1:42" x14ac:dyDescent="0.2">
      <c r="A387" s="253">
        <v>42577</v>
      </c>
      <c r="B387" s="277">
        <v>9.83</v>
      </c>
      <c r="C387" s="277">
        <v>9.6</v>
      </c>
      <c r="D387" s="277">
        <f>AVERAGE(C387,E387)</f>
        <v>9.43</v>
      </c>
      <c r="E387" s="277">
        <v>9.26</v>
      </c>
      <c r="F387" s="277">
        <f>AVERAGE(G387,E387)</f>
        <v>9.1649999999999991</v>
      </c>
      <c r="G387" s="277">
        <v>9.07</v>
      </c>
      <c r="H387" s="277">
        <f>AVERAGE(I387,G387)</f>
        <v>8.9050000000000011</v>
      </c>
      <c r="I387" s="277">
        <v>8.74</v>
      </c>
      <c r="J387" s="277">
        <f>AVERAGE(I387,K387)</f>
        <v>8.7750000000000004</v>
      </c>
      <c r="K387" s="277">
        <v>8.81</v>
      </c>
      <c r="L387" s="245">
        <f>AVERAGE(K387,M387)</f>
        <v>8.7774999999999999</v>
      </c>
      <c r="M387" s="245">
        <f>AVERAGE(K387,O387)</f>
        <v>8.745000000000001</v>
      </c>
      <c r="N387" s="245">
        <f>AVERAGE(M387,O387)</f>
        <v>8.7125000000000004</v>
      </c>
      <c r="O387" s="277">
        <v>8.68</v>
      </c>
      <c r="P387" s="245">
        <f>2*O387-N387</f>
        <v>8.6474999999999991</v>
      </c>
      <c r="Q387" s="245">
        <f>AVERAGE(P387,R387)</f>
        <v>8.6587499999999995</v>
      </c>
      <c r="R387" s="245">
        <f>AVERAGE(O387,U387)</f>
        <v>8.67</v>
      </c>
      <c r="S387" s="245">
        <f>2*R387-Q387</f>
        <v>8.6812500000000004</v>
      </c>
      <c r="T387" s="245">
        <f>AVERAGE(S387,U387)</f>
        <v>8.6706250000000011</v>
      </c>
      <c r="U387" s="277">
        <v>8.66</v>
      </c>
      <c r="V387" s="245">
        <f>2*U387-T387</f>
        <v>8.6493749999999991</v>
      </c>
      <c r="W387" s="245">
        <f>2*V387-U387</f>
        <v>8.6387499999999982</v>
      </c>
      <c r="X387" s="245">
        <f>2*W387-V387</f>
        <v>8.6281249999999972</v>
      </c>
      <c r="Y387" s="245">
        <f>AVERAGE(X387,Z387)</f>
        <v>8.6640624999999982</v>
      </c>
      <c r="Z387" s="245">
        <f>AVERAGE(U387,AE387)</f>
        <v>8.6999999999999993</v>
      </c>
      <c r="AA387" s="245">
        <f>2*Z387-Y387</f>
        <v>8.7359375000000004</v>
      </c>
      <c r="AB387" s="245">
        <f>AVERAGE(AA387,AC387)</f>
        <v>8.7369531249999994</v>
      </c>
      <c r="AC387" s="245">
        <f>AVERAGE(AA387,AE387)</f>
        <v>8.7379687500000003</v>
      </c>
      <c r="AD387" s="245">
        <f>AVERAGE(AC387,AE387)</f>
        <v>8.7389843750000011</v>
      </c>
      <c r="AE387" s="277">
        <v>8.74</v>
      </c>
      <c r="AF387" s="245">
        <f>2*AE387-AD387</f>
        <v>8.7410156249999993</v>
      </c>
      <c r="AG387" s="245">
        <f>AVERAGE(AF387,AH387)</f>
        <v>8.754511718749999</v>
      </c>
      <c r="AH387" s="245">
        <f>AVERAGE(AF387,AJ387)</f>
        <v>8.7680078124999987</v>
      </c>
      <c r="AI387" s="245">
        <f>AVERAGE(AH387,AJ387)</f>
        <v>8.7815039062499984</v>
      </c>
      <c r="AJ387" s="245">
        <f>AVERAGE(AE387,AO387)</f>
        <v>8.7949999999999999</v>
      </c>
      <c r="AK387" s="245">
        <f>2*AJ387-AI387</f>
        <v>8.8084960937500014</v>
      </c>
      <c r="AL387" s="245">
        <f>AVERAGE(AK387,AM387)</f>
        <v>8.8188720703125014</v>
      </c>
      <c r="AM387" s="245">
        <f>AVERAGE(AK387,AO387)</f>
        <v>8.8292480468750014</v>
      </c>
      <c r="AN387" s="245">
        <f>AVERAGE(AM387,AO387)</f>
        <v>8.8396240234375014</v>
      </c>
      <c r="AO387" s="277">
        <v>8.85</v>
      </c>
      <c r="AP387" s="277">
        <v>8.99</v>
      </c>
    </row>
    <row r="388" spans="1:42" x14ac:dyDescent="0.2">
      <c r="A388" s="253">
        <v>42576</v>
      </c>
      <c r="B388" s="277">
        <v>9.86</v>
      </c>
      <c r="C388" s="277">
        <v>9.6199999999999992</v>
      </c>
      <c r="D388" s="277">
        <f>AVERAGE(C388,E388)</f>
        <v>9.44</v>
      </c>
      <c r="E388" s="277">
        <v>9.26</v>
      </c>
      <c r="F388" s="277">
        <f>AVERAGE(G388,E388)</f>
        <v>9.14</v>
      </c>
      <c r="G388" s="277">
        <v>9.02</v>
      </c>
      <c r="H388" s="277">
        <f>AVERAGE(I388,G388)</f>
        <v>8.86</v>
      </c>
      <c r="I388" s="277">
        <v>8.6999999999999993</v>
      </c>
      <c r="J388" s="277">
        <f>AVERAGE(I388,K388)</f>
        <v>8.73</v>
      </c>
      <c r="K388" s="277">
        <v>8.76</v>
      </c>
      <c r="L388" s="245">
        <f>AVERAGE(K388,M388)</f>
        <v>8.73</v>
      </c>
      <c r="M388" s="245">
        <f>AVERAGE(K388,O388)</f>
        <v>8.6999999999999993</v>
      </c>
      <c r="N388" s="245">
        <f>AVERAGE(M388,O388)</f>
        <v>8.67</v>
      </c>
      <c r="O388" s="277">
        <v>8.64</v>
      </c>
      <c r="P388" s="245">
        <f>2*O388-N388</f>
        <v>8.6100000000000012</v>
      </c>
      <c r="Q388" s="245">
        <f>AVERAGE(P388,R388)</f>
        <v>8.6174999999999997</v>
      </c>
      <c r="R388" s="245">
        <f>AVERAGE(O388,U388)</f>
        <v>8.625</v>
      </c>
      <c r="S388" s="245">
        <f>2*R388-Q388</f>
        <v>8.6325000000000003</v>
      </c>
      <c r="T388" s="245">
        <f>AVERAGE(S388,U388)</f>
        <v>8.6212499999999999</v>
      </c>
      <c r="U388" s="277">
        <v>8.61</v>
      </c>
      <c r="V388" s="245">
        <f>2*U388-T388</f>
        <v>8.598749999999999</v>
      </c>
      <c r="W388" s="245">
        <f>2*V388-U388</f>
        <v>8.5874999999999986</v>
      </c>
      <c r="X388" s="245">
        <f>2*W388-V388</f>
        <v>8.5762499999999982</v>
      </c>
      <c r="Y388" s="245">
        <f>AVERAGE(X388,Z388)</f>
        <v>8.6156249999999979</v>
      </c>
      <c r="Z388" s="245">
        <f>AVERAGE(U388,AE388)</f>
        <v>8.6549999999999994</v>
      </c>
      <c r="AA388" s="245">
        <f>2*Z388-Y388</f>
        <v>8.6943750000000009</v>
      </c>
      <c r="AB388" s="245">
        <f>AVERAGE(AA388,AC388)</f>
        <v>8.6957812499999996</v>
      </c>
      <c r="AC388" s="245">
        <f>AVERAGE(AA388,AE388)</f>
        <v>8.6971875000000001</v>
      </c>
      <c r="AD388" s="245">
        <f>AVERAGE(AC388,AE388)</f>
        <v>8.6985937500000006</v>
      </c>
      <c r="AE388" s="277">
        <v>8.6999999999999993</v>
      </c>
      <c r="AF388" s="245">
        <f>2*AE388-AD388</f>
        <v>8.701406249999998</v>
      </c>
      <c r="AG388" s="245">
        <f>AVERAGE(AF388,AH388)</f>
        <v>8.7135546874999985</v>
      </c>
      <c r="AH388" s="245">
        <f>AVERAGE(AF388,AJ388)</f>
        <v>8.725703124999999</v>
      </c>
      <c r="AI388" s="245">
        <f>AVERAGE(AH388,AJ388)</f>
        <v>8.7378515624999995</v>
      </c>
      <c r="AJ388" s="245">
        <f>AVERAGE(AE388,AO388)</f>
        <v>8.75</v>
      </c>
      <c r="AK388" s="245">
        <f>2*AJ388-AI388</f>
        <v>8.7621484375000005</v>
      </c>
      <c r="AL388" s="245">
        <f>AVERAGE(AK388,AM388)</f>
        <v>8.771611328125001</v>
      </c>
      <c r="AM388" s="245">
        <f>AVERAGE(AK388,AO388)</f>
        <v>8.7810742187499997</v>
      </c>
      <c r="AN388" s="245">
        <f>AVERAGE(AM388,AO388)</f>
        <v>8.7905371093750002</v>
      </c>
      <c r="AO388" s="277">
        <v>8.8000000000000007</v>
      </c>
      <c r="AP388" s="277">
        <v>8.93</v>
      </c>
    </row>
    <row r="389" spans="1:42" x14ac:dyDescent="0.2">
      <c r="A389" s="253">
        <v>42573</v>
      </c>
      <c r="B389" s="277">
        <v>9.86</v>
      </c>
      <c r="C389" s="277">
        <v>9.6199999999999992</v>
      </c>
      <c r="D389" s="277">
        <f>AVERAGE(C389,E389)</f>
        <v>9.44</v>
      </c>
      <c r="E389" s="277">
        <v>9.26</v>
      </c>
      <c r="F389" s="277">
        <f>AVERAGE(G389,E389)</f>
        <v>9.1649999999999991</v>
      </c>
      <c r="G389" s="277">
        <v>9.07</v>
      </c>
      <c r="H389" s="277">
        <f>AVERAGE(I389,G389)</f>
        <v>8.875</v>
      </c>
      <c r="I389" s="277">
        <v>8.68</v>
      </c>
      <c r="J389" s="277">
        <f>AVERAGE(I389,K389)</f>
        <v>8.74</v>
      </c>
      <c r="K389" s="277">
        <v>8.8000000000000007</v>
      </c>
      <c r="L389" s="245">
        <f>AVERAGE(K389,M389)</f>
        <v>8.7650000000000006</v>
      </c>
      <c r="M389" s="245">
        <f>AVERAGE(K389,O389)</f>
        <v>8.73</v>
      </c>
      <c r="N389" s="245">
        <f>AVERAGE(M389,O389)</f>
        <v>8.6950000000000003</v>
      </c>
      <c r="O389" s="277">
        <v>8.66</v>
      </c>
      <c r="P389" s="245">
        <f>2*O389-N389</f>
        <v>8.625</v>
      </c>
      <c r="Q389" s="245">
        <f>AVERAGE(P389,R389)</f>
        <v>8.6274999999999995</v>
      </c>
      <c r="R389" s="245">
        <f>AVERAGE(O389,U389)</f>
        <v>8.629999999999999</v>
      </c>
      <c r="S389" s="245">
        <f>2*R389-Q389</f>
        <v>8.6324999999999985</v>
      </c>
      <c r="T389" s="245">
        <f>AVERAGE(S389,U389)</f>
        <v>8.6162499999999991</v>
      </c>
      <c r="U389" s="277">
        <v>8.6</v>
      </c>
      <c r="V389" s="245">
        <f>2*U389-T389</f>
        <v>8.5837500000000002</v>
      </c>
      <c r="W389" s="245">
        <f>2*V389-U389</f>
        <v>8.5675000000000008</v>
      </c>
      <c r="X389" s="245">
        <f>2*W389-V389</f>
        <v>8.5512500000000014</v>
      </c>
      <c r="Y389" s="245">
        <f>AVERAGE(X389,Z389)</f>
        <v>8.5956250000000018</v>
      </c>
      <c r="Z389" s="245">
        <f>AVERAGE(U389,AE389)</f>
        <v>8.64</v>
      </c>
      <c r="AA389" s="245">
        <f>2*Z389-Y389</f>
        <v>8.6843749999999993</v>
      </c>
      <c r="AB389" s="245">
        <f>AVERAGE(AA389,AC389)</f>
        <v>8.6832812500000003</v>
      </c>
      <c r="AC389" s="245">
        <f>AVERAGE(AA389,AE389)</f>
        <v>8.6821874999999995</v>
      </c>
      <c r="AD389" s="245">
        <f>AVERAGE(AC389,AE389)</f>
        <v>8.6810937499999987</v>
      </c>
      <c r="AE389" s="277">
        <v>8.68</v>
      </c>
      <c r="AF389" s="245">
        <f>2*AE389-AD389</f>
        <v>8.6789062500000007</v>
      </c>
      <c r="AG389" s="245">
        <f>AVERAGE(AF389,AH389)</f>
        <v>8.6916796875000006</v>
      </c>
      <c r="AH389" s="245">
        <f>AVERAGE(AF389,AJ389)</f>
        <v>8.7044531250000006</v>
      </c>
      <c r="AI389" s="245">
        <f>AVERAGE(AH389,AJ389)</f>
        <v>8.7172265625000005</v>
      </c>
      <c r="AJ389" s="245">
        <f>AVERAGE(AE389,AO389)</f>
        <v>8.73</v>
      </c>
      <c r="AK389" s="245">
        <f>2*AJ389-AI389</f>
        <v>8.7427734375000004</v>
      </c>
      <c r="AL389" s="245">
        <f>AVERAGE(AK389,AM389)</f>
        <v>8.752080078125001</v>
      </c>
      <c r="AM389" s="245">
        <f>AVERAGE(AK389,AO389)</f>
        <v>8.7613867187499999</v>
      </c>
      <c r="AN389" s="245">
        <f>AVERAGE(AM389,AO389)</f>
        <v>8.7706933593749987</v>
      </c>
      <c r="AO389" s="277">
        <v>8.7799999999999994</v>
      </c>
      <c r="AP389" s="277">
        <v>8.93</v>
      </c>
    </row>
    <row r="390" spans="1:42" x14ac:dyDescent="0.2">
      <c r="A390" s="253">
        <v>42572</v>
      </c>
      <c r="B390" s="277">
        <v>9.84</v>
      </c>
      <c r="C390" s="277">
        <v>9.59</v>
      </c>
      <c r="D390" s="277">
        <f>AVERAGE(C390,E390)</f>
        <v>9.41</v>
      </c>
      <c r="E390" s="277">
        <v>9.23</v>
      </c>
      <c r="F390" s="277">
        <f>AVERAGE(G390,E390)</f>
        <v>9.125</v>
      </c>
      <c r="G390" s="277">
        <v>9.02</v>
      </c>
      <c r="H390" s="277">
        <f>AVERAGE(I390,G390)</f>
        <v>8.8249999999999993</v>
      </c>
      <c r="I390" s="277">
        <v>8.6300000000000008</v>
      </c>
      <c r="J390" s="277">
        <f>AVERAGE(I390,K390)</f>
        <v>8.6900000000000013</v>
      </c>
      <c r="K390" s="277">
        <v>8.75</v>
      </c>
      <c r="L390" s="245">
        <f>AVERAGE(K390,M390)</f>
        <v>8.7125000000000004</v>
      </c>
      <c r="M390" s="245">
        <f>AVERAGE(K390,O390)</f>
        <v>8.6750000000000007</v>
      </c>
      <c r="N390" s="245">
        <f>AVERAGE(M390,O390)</f>
        <v>8.6374999999999993</v>
      </c>
      <c r="O390" s="277">
        <v>8.6</v>
      </c>
      <c r="P390" s="245">
        <f>2*O390-N390</f>
        <v>8.5625</v>
      </c>
      <c r="Q390" s="245">
        <f>AVERAGE(P390,R390)</f>
        <v>8.5687499999999996</v>
      </c>
      <c r="R390" s="245">
        <f>AVERAGE(O390,U390)</f>
        <v>8.5749999999999993</v>
      </c>
      <c r="S390" s="245">
        <f>2*R390-Q390</f>
        <v>8.5812499999999989</v>
      </c>
      <c r="T390" s="245">
        <f>AVERAGE(S390,U390)</f>
        <v>8.5656250000000007</v>
      </c>
      <c r="U390" s="277">
        <v>8.5500000000000007</v>
      </c>
      <c r="V390" s="245">
        <f>2*U390-T390</f>
        <v>8.5343750000000007</v>
      </c>
      <c r="W390" s="245">
        <f>2*V390-U390</f>
        <v>8.5187500000000007</v>
      </c>
      <c r="X390" s="245">
        <f>2*W390-V390</f>
        <v>8.5031250000000007</v>
      </c>
      <c r="Y390" s="245">
        <f>AVERAGE(X390,Z390)</f>
        <v>8.5465625000000003</v>
      </c>
      <c r="Z390" s="245">
        <f>AVERAGE(U390,AE390)</f>
        <v>8.59</v>
      </c>
      <c r="AA390" s="245">
        <f>2*Z390-Y390</f>
        <v>8.6334374999999994</v>
      </c>
      <c r="AB390" s="245">
        <f>AVERAGE(AA390,AC390)</f>
        <v>8.6325781250000002</v>
      </c>
      <c r="AC390" s="245">
        <f>AVERAGE(AA390,AE390)</f>
        <v>8.631718750000001</v>
      </c>
      <c r="AD390" s="245">
        <f>AVERAGE(AC390,AE390)</f>
        <v>8.630859375</v>
      </c>
      <c r="AE390" s="277">
        <v>8.6300000000000008</v>
      </c>
      <c r="AF390" s="245">
        <f>2*AE390-AD390</f>
        <v>8.6291406250000016</v>
      </c>
      <c r="AG390" s="245">
        <f>AVERAGE(AF390,AH390)</f>
        <v>8.6431054687500009</v>
      </c>
      <c r="AH390" s="245">
        <f>AVERAGE(AF390,AJ390)</f>
        <v>8.6570703125000001</v>
      </c>
      <c r="AI390" s="245">
        <f>AVERAGE(AH390,AJ390)</f>
        <v>8.6710351562499994</v>
      </c>
      <c r="AJ390" s="245">
        <f>AVERAGE(AE390,AO390)</f>
        <v>8.6850000000000005</v>
      </c>
      <c r="AK390" s="245">
        <f>2*AJ390-AI390</f>
        <v>8.6989648437500016</v>
      </c>
      <c r="AL390" s="245">
        <f>AVERAGE(AK390,AM390)</f>
        <v>8.7092236328125008</v>
      </c>
      <c r="AM390" s="245">
        <f>AVERAGE(AK390,AO390)</f>
        <v>8.719482421875</v>
      </c>
      <c r="AN390" s="245">
        <f>AVERAGE(AM390,AO390)</f>
        <v>8.729741210937501</v>
      </c>
      <c r="AO390" s="277">
        <v>8.74</v>
      </c>
      <c r="AP390" s="277">
        <v>8.89</v>
      </c>
    </row>
    <row r="391" spans="1:42" x14ac:dyDescent="0.2">
      <c r="A391" s="253">
        <v>42571</v>
      </c>
      <c r="B391" s="277">
        <v>9.84</v>
      </c>
      <c r="C391" s="277">
        <v>9.59</v>
      </c>
      <c r="D391" s="277">
        <f>AVERAGE(C391,E391)</f>
        <v>9.3949999999999996</v>
      </c>
      <c r="E391" s="277">
        <v>9.1999999999999993</v>
      </c>
      <c r="F391" s="277">
        <f>AVERAGE(G391,E391)</f>
        <v>9.0850000000000009</v>
      </c>
      <c r="G391" s="277">
        <v>8.9700000000000006</v>
      </c>
      <c r="H391" s="277">
        <f>AVERAGE(I391,G391)</f>
        <v>8.7899999999999991</v>
      </c>
      <c r="I391" s="277">
        <v>8.61</v>
      </c>
      <c r="J391" s="277">
        <f>AVERAGE(I391,K391)</f>
        <v>8.6549999999999994</v>
      </c>
      <c r="K391" s="277">
        <v>8.6999999999999993</v>
      </c>
      <c r="L391" s="245">
        <f>AVERAGE(K391,M391)</f>
        <v>8.6649999999999991</v>
      </c>
      <c r="M391" s="245">
        <f>AVERAGE(K391,O391)</f>
        <v>8.629999999999999</v>
      </c>
      <c r="N391" s="245">
        <f>AVERAGE(M391,O391)</f>
        <v>8.5949999999999989</v>
      </c>
      <c r="O391" s="277">
        <v>8.56</v>
      </c>
      <c r="P391" s="245">
        <f>2*O391-N391</f>
        <v>8.5250000000000021</v>
      </c>
      <c r="Q391" s="245">
        <f>AVERAGE(P391,R391)</f>
        <v>8.5325000000000006</v>
      </c>
      <c r="R391" s="245">
        <f>AVERAGE(O391,U391)</f>
        <v>8.5399999999999991</v>
      </c>
      <c r="S391" s="245">
        <f>2*R391-Q391</f>
        <v>8.5474999999999977</v>
      </c>
      <c r="T391" s="245">
        <f>AVERAGE(S391,U391)</f>
        <v>8.5337499999999977</v>
      </c>
      <c r="U391" s="277">
        <v>8.52</v>
      </c>
      <c r="V391" s="245">
        <f>2*U391-T391</f>
        <v>8.5062500000000014</v>
      </c>
      <c r="W391" s="245">
        <f>2*V391-U391</f>
        <v>8.4925000000000033</v>
      </c>
      <c r="X391" s="245">
        <f>2*W391-V391</f>
        <v>8.4787500000000051</v>
      </c>
      <c r="Y391" s="245">
        <f>AVERAGE(X391,Z391)</f>
        <v>8.5218750000000014</v>
      </c>
      <c r="Z391" s="245">
        <f>AVERAGE(U391,AE391)</f>
        <v>8.5649999999999995</v>
      </c>
      <c r="AA391" s="245">
        <f>2*Z391-Y391</f>
        <v>8.6081249999999976</v>
      </c>
      <c r="AB391" s="245">
        <f>AVERAGE(AA391,AC391)</f>
        <v>8.6085937499999972</v>
      </c>
      <c r="AC391" s="245">
        <f>AVERAGE(AA391,AE391)</f>
        <v>8.6090624999999985</v>
      </c>
      <c r="AD391" s="245">
        <f>AVERAGE(AC391,AE391)</f>
        <v>8.6095312499999999</v>
      </c>
      <c r="AE391" s="277">
        <v>8.61</v>
      </c>
      <c r="AF391" s="245">
        <f>2*AE391-AD391</f>
        <v>8.610468749999999</v>
      </c>
      <c r="AG391" s="245">
        <f>AVERAGE(AF391,AH391)</f>
        <v>8.6241015624999982</v>
      </c>
      <c r="AH391" s="245">
        <f>AVERAGE(AF391,AJ391)</f>
        <v>8.6377343749999991</v>
      </c>
      <c r="AI391" s="245">
        <f>AVERAGE(AH391,AJ391)</f>
        <v>8.6513671875</v>
      </c>
      <c r="AJ391" s="245">
        <f>AVERAGE(AE391,AO391)</f>
        <v>8.6649999999999991</v>
      </c>
      <c r="AK391" s="245">
        <f>2*AJ391-AI391</f>
        <v>8.6786328124999983</v>
      </c>
      <c r="AL391" s="245">
        <f>AVERAGE(AK391,AM391)</f>
        <v>8.6889746093749984</v>
      </c>
      <c r="AM391" s="245">
        <f>AVERAGE(AK391,AO391)</f>
        <v>8.6993164062499986</v>
      </c>
      <c r="AN391" s="245">
        <f>AVERAGE(AM391,AO391)</f>
        <v>8.7096582031249987</v>
      </c>
      <c r="AO391" s="277">
        <v>8.7200000000000006</v>
      </c>
      <c r="AP391" s="277">
        <v>8.8800000000000008</v>
      </c>
    </row>
    <row r="392" spans="1:42" x14ac:dyDescent="0.2">
      <c r="A392" s="253">
        <v>42570</v>
      </c>
      <c r="B392" s="277">
        <v>9.84</v>
      </c>
      <c r="C392" s="277">
        <v>9.6</v>
      </c>
      <c r="D392" s="277">
        <f>AVERAGE(C392,E392)</f>
        <v>9.4149999999999991</v>
      </c>
      <c r="E392" s="277">
        <v>9.23</v>
      </c>
      <c r="F392" s="277">
        <f>AVERAGE(G392,E392)</f>
        <v>9.11</v>
      </c>
      <c r="G392" s="277">
        <v>8.99</v>
      </c>
      <c r="H392" s="277">
        <f>AVERAGE(I392,G392)</f>
        <v>8.7850000000000001</v>
      </c>
      <c r="I392" s="277">
        <v>8.58</v>
      </c>
      <c r="J392" s="277">
        <f>AVERAGE(I392,K392)</f>
        <v>8.6349999999999998</v>
      </c>
      <c r="K392" s="277">
        <v>8.69</v>
      </c>
      <c r="L392" s="245">
        <f>AVERAGE(K392,M392)</f>
        <v>8.6524999999999999</v>
      </c>
      <c r="M392" s="245">
        <f>AVERAGE(K392,O392)</f>
        <v>8.6149999999999984</v>
      </c>
      <c r="N392" s="245">
        <f>AVERAGE(M392,O392)</f>
        <v>8.5774999999999988</v>
      </c>
      <c r="O392" s="277">
        <v>8.5399999999999991</v>
      </c>
      <c r="P392" s="245">
        <f>2*O392-N392</f>
        <v>8.5024999999999995</v>
      </c>
      <c r="Q392" s="245">
        <f>AVERAGE(P392,R392)</f>
        <v>8.5087499999999991</v>
      </c>
      <c r="R392" s="245">
        <f>AVERAGE(O392,U392)</f>
        <v>8.5150000000000006</v>
      </c>
      <c r="S392" s="245">
        <f>2*R392-Q392</f>
        <v>8.521250000000002</v>
      </c>
      <c r="T392" s="245">
        <f>AVERAGE(S392,U392)</f>
        <v>8.505625000000002</v>
      </c>
      <c r="U392" s="277">
        <v>8.49</v>
      </c>
      <c r="V392" s="245">
        <f>2*U392-T392</f>
        <v>8.4743749999999984</v>
      </c>
      <c r="W392" s="245">
        <f>2*V392-U392</f>
        <v>8.4587499999999967</v>
      </c>
      <c r="X392" s="245">
        <f>2*W392-V392</f>
        <v>8.4431249999999949</v>
      </c>
      <c r="Y392" s="245">
        <f>AVERAGE(X392,Z392)</f>
        <v>8.4890624999999975</v>
      </c>
      <c r="Z392" s="245">
        <f>AVERAGE(U392,AE392)</f>
        <v>8.5350000000000001</v>
      </c>
      <c r="AA392" s="245">
        <f>2*Z392-Y392</f>
        <v>8.5809375000000028</v>
      </c>
      <c r="AB392" s="245">
        <f>AVERAGE(AA392,AC392)</f>
        <v>8.580703125000003</v>
      </c>
      <c r="AC392" s="245">
        <f>AVERAGE(AA392,AE392)</f>
        <v>8.5804687500000014</v>
      </c>
      <c r="AD392" s="245">
        <f>AVERAGE(AC392,AE392)</f>
        <v>8.5802343749999999</v>
      </c>
      <c r="AE392" s="277">
        <v>8.58</v>
      </c>
      <c r="AF392" s="245">
        <f>2*AE392-AD392</f>
        <v>8.5797656250000003</v>
      </c>
      <c r="AG392" s="245">
        <f>AVERAGE(AF392,AH392)</f>
        <v>8.5935742187499997</v>
      </c>
      <c r="AH392" s="245">
        <f>AVERAGE(AF392,AJ392)</f>
        <v>8.6073828124999991</v>
      </c>
      <c r="AI392" s="245">
        <f>AVERAGE(AH392,AJ392)</f>
        <v>8.6211914062499986</v>
      </c>
      <c r="AJ392" s="245">
        <f>AVERAGE(AE392,AO392)</f>
        <v>8.6349999999999998</v>
      </c>
      <c r="AK392" s="245">
        <f>2*AJ392-AI392</f>
        <v>8.648808593750001</v>
      </c>
      <c r="AL392" s="245">
        <f>AVERAGE(AK392,AM392)</f>
        <v>8.6591064453125011</v>
      </c>
      <c r="AM392" s="245">
        <f>AVERAGE(AK392,AO392)</f>
        <v>8.6694042968750011</v>
      </c>
      <c r="AN392" s="245">
        <f>AVERAGE(AM392,AO392)</f>
        <v>8.6797021484374994</v>
      </c>
      <c r="AO392" s="277">
        <v>8.69</v>
      </c>
      <c r="AP392" s="277">
        <v>8.85</v>
      </c>
    </row>
    <row r="393" spans="1:42" x14ac:dyDescent="0.2">
      <c r="A393" s="253">
        <v>42569</v>
      </c>
      <c r="B393" s="277">
        <v>9.92</v>
      </c>
      <c r="C393" s="277">
        <v>9.61</v>
      </c>
      <c r="D393" s="277">
        <f>AVERAGE(C393,E393)</f>
        <v>9.3849999999999998</v>
      </c>
      <c r="E393" s="277">
        <v>9.16</v>
      </c>
      <c r="F393" s="277">
        <f>AVERAGE(G393,E393)</f>
        <v>9.0350000000000001</v>
      </c>
      <c r="G393" s="277">
        <v>8.91</v>
      </c>
      <c r="H393" s="277">
        <f>AVERAGE(I393,G393)</f>
        <v>8.7650000000000006</v>
      </c>
      <c r="I393" s="277">
        <v>8.6199999999999992</v>
      </c>
      <c r="J393" s="277">
        <f>AVERAGE(I393,K393)</f>
        <v>8.6349999999999998</v>
      </c>
      <c r="K393" s="277">
        <v>8.65</v>
      </c>
      <c r="L393" s="245">
        <f>AVERAGE(K393,M393)</f>
        <v>8.6224999999999987</v>
      </c>
      <c r="M393" s="245">
        <f>AVERAGE(K393,O393)</f>
        <v>8.5949999999999989</v>
      </c>
      <c r="N393" s="245">
        <f>AVERAGE(M393,O393)</f>
        <v>8.567499999999999</v>
      </c>
      <c r="O393" s="277">
        <v>8.5399999999999991</v>
      </c>
      <c r="P393" s="245">
        <f>2*O393-N393</f>
        <v>8.5124999999999993</v>
      </c>
      <c r="Q393" s="245">
        <f>AVERAGE(P393,R393)</f>
        <v>8.5187499999999989</v>
      </c>
      <c r="R393" s="245">
        <f>AVERAGE(O393,U393)</f>
        <v>8.5249999999999986</v>
      </c>
      <c r="S393" s="245">
        <f>2*R393-Q393</f>
        <v>8.5312499999999982</v>
      </c>
      <c r="T393" s="245">
        <f>AVERAGE(S393,U393)</f>
        <v>8.520624999999999</v>
      </c>
      <c r="U393" s="277">
        <v>8.51</v>
      </c>
      <c r="V393" s="245">
        <f>2*U393-T393</f>
        <v>8.4993750000000006</v>
      </c>
      <c r="W393" s="245">
        <f>2*V393-U393</f>
        <v>8.4887500000000014</v>
      </c>
      <c r="X393" s="245">
        <f>2*W393-V393</f>
        <v>8.4781250000000021</v>
      </c>
      <c r="Y393" s="245">
        <f>AVERAGE(X393,Z393)</f>
        <v>8.5215625000000017</v>
      </c>
      <c r="Z393" s="245">
        <f>AVERAGE(U393,AE393)</f>
        <v>8.5649999999999995</v>
      </c>
      <c r="AA393" s="245">
        <f>2*Z393-Y393</f>
        <v>8.6084374999999973</v>
      </c>
      <c r="AB393" s="245">
        <f>AVERAGE(AA393,AC393)</f>
        <v>8.6113281249999982</v>
      </c>
      <c r="AC393" s="245">
        <f>AVERAGE(AA393,AE393)</f>
        <v>8.6142187499999991</v>
      </c>
      <c r="AD393" s="245">
        <f>AVERAGE(AC393,AE393)</f>
        <v>8.6171093749999983</v>
      </c>
      <c r="AE393" s="277">
        <v>8.6199999999999992</v>
      </c>
      <c r="AF393" s="245">
        <f>2*AE393-AD393</f>
        <v>8.6228906250000001</v>
      </c>
      <c r="AG393" s="245">
        <f>AVERAGE(AF393,AH393)</f>
        <v>8.6371679687499991</v>
      </c>
      <c r="AH393" s="245">
        <f>AVERAGE(AF393,AJ393)</f>
        <v>8.6514453124999999</v>
      </c>
      <c r="AI393" s="245">
        <f>AVERAGE(AH393,AJ393)</f>
        <v>8.6657226562500007</v>
      </c>
      <c r="AJ393" s="245">
        <f>AVERAGE(AE393,AO393)</f>
        <v>8.68</v>
      </c>
      <c r="AK393" s="245">
        <f>2*AJ393-AI393</f>
        <v>8.6942773437499987</v>
      </c>
      <c r="AL393" s="245">
        <f>AVERAGE(AK393,AM393)</f>
        <v>8.7057080078124986</v>
      </c>
      <c r="AM393" s="245">
        <f>AVERAGE(AK393,AO393)</f>
        <v>8.7171386718749986</v>
      </c>
      <c r="AN393" s="245">
        <f>AVERAGE(AM393,AO393)</f>
        <v>8.7285693359375003</v>
      </c>
      <c r="AO393" s="277">
        <v>8.74</v>
      </c>
      <c r="AP393" s="277">
        <v>8.89</v>
      </c>
    </row>
    <row r="394" spans="1:42" x14ac:dyDescent="0.2">
      <c r="A394" s="253">
        <v>42566</v>
      </c>
      <c r="B394" s="277">
        <v>9.91</v>
      </c>
      <c r="C394" s="277">
        <v>9.61</v>
      </c>
      <c r="D394" s="277">
        <f>AVERAGE(C394,E394)</f>
        <v>9.3849999999999998</v>
      </c>
      <c r="E394" s="277">
        <v>9.16</v>
      </c>
      <c r="F394" s="277">
        <f>AVERAGE(G394,E394)</f>
        <v>9.0350000000000001</v>
      </c>
      <c r="G394" s="277">
        <v>8.91</v>
      </c>
      <c r="H394" s="277">
        <f>AVERAGE(I394,G394)</f>
        <v>8.7149999999999999</v>
      </c>
      <c r="I394" s="277">
        <v>8.52</v>
      </c>
      <c r="J394" s="277">
        <f>AVERAGE(I394,K394)</f>
        <v>8.5749999999999993</v>
      </c>
      <c r="K394" s="277">
        <v>8.6300000000000008</v>
      </c>
      <c r="L394" s="245">
        <f>AVERAGE(K394,M394)</f>
        <v>8.5925000000000011</v>
      </c>
      <c r="M394" s="245">
        <f>AVERAGE(K394,O394)</f>
        <v>8.5549999999999997</v>
      </c>
      <c r="N394" s="245">
        <f>AVERAGE(M394,O394)</f>
        <v>8.5175000000000001</v>
      </c>
      <c r="O394" s="277">
        <v>8.48</v>
      </c>
      <c r="P394" s="245">
        <f>2*O394-N394</f>
        <v>8.4425000000000008</v>
      </c>
      <c r="Q394" s="245">
        <f>AVERAGE(P394,R394)</f>
        <v>8.4487500000000004</v>
      </c>
      <c r="R394" s="245">
        <f>AVERAGE(O394,U394)</f>
        <v>8.4550000000000001</v>
      </c>
      <c r="S394" s="245">
        <f>2*R394-Q394</f>
        <v>8.4612499999999997</v>
      </c>
      <c r="T394" s="245">
        <f>AVERAGE(S394,U394)</f>
        <v>8.4456249999999997</v>
      </c>
      <c r="U394" s="277">
        <v>8.43</v>
      </c>
      <c r="V394" s="245">
        <f>2*U394-T394</f>
        <v>8.4143749999999997</v>
      </c>
      <c r="W394" s="245">
        <f>2*V394-U394</f>
        <v>8.3987499999999997</v>
      </c>
      <c r="X394" s="245">
        <f>2*W394-V394</f>
        <v>8.3831249999999997</v>
      </c>
      <c r="Y394" s="245">
        <f>AVERAGE(X394,Z394)</f>
        <v>8.4290625000000006</v>
      </c>
      <c r="Z394" s="245">
        <f>AVERAGE(U394,AE394)</f>
        <v>8.4749999999999996</v>
      </c>
      <c r="AA394" s="245">
        <f>2*Z394-Y394</f>
        <v>8.5209374999999987</v>
      </c>
      <c r="AB394" s="245">
        <f>AVERAGE(AA394,AC394)</f>
        <v>8.5207031249999989</v>
      </c>
      <c r="AC394" s="245">
        <f>AVERAGE(AA394,AE394)</f>
        <v>8.5204687499999991</v>
      </c>
      <c r="AD394" s="245">
        <f>AVERAGE(AC394,AE394)</f>
        <v>8.5202343749999994</v>
      </c>
      <c r="AE394" s="277">
        <v>8.52</v>
      </c>
      <c r="AF394" s="245">
        <f>2*AE394-AD394</f>
        <v>8.5197656249999998</v>
      </c>
      <c r="AG394" s="245">
        <f>AVERAGE(AF394,AH394)</f>
        <v>8.5348242187499999</v>
      </c>
      <c r="AH394" s="245">
        <f>AVERAGE(AF394,AJ394)</f>
        <v>8.5498828124999999</v>
      </c>
      <c r="AI394" s="245">
        <f>AVERAGE(AH394,AJ394)</f>
        <v>8.56494140625</v>
      </c>
      <c r="AJ394" s="245">
        <f>AVERAGE(AE394,AO394)</f>
        <v>8.58</v>
      </c>
      <c r="AK394" s="245">
        <f>2*AJ394-AI394</f>
        <v>8.5950585937500001</v>
      </c>
      <c r="AL394" s="245">
        <f>AVERAGE(AK394,AM394)</f>
        <v>8.6062939453125011</v>
      </c>
      <c r="AM394" s="245">
        <f>AVERAGE(AK394,AO394)</f>
        <v>8.6175292968750004</v>
      </c>
      <c r="AN394" s="245">
        <f>AVERAGE(AM394,AO394)</f>
        <v>8.6287646484374996</v>
      </c>
      <c r="AO394" s="277">
        <v>8.64</v>
      </c>
      <c r="AP394" s="277">
        <v>8.8000000000000007</v>
      </c>
    </row>
    <row r="395" spans="1:42" x14ac:dyDescent="0.2">
      <c r="A395" s="253">
        <v>42565</v>
      </c>
      <c r="B395" s="277">
        <v>9.92</v>
      </c>
      <c r="C395" s="277">
        <v>9.61</v>
      </c>
      <c r="D395" s="277">
        <f>AVERAGE(C395,E395)</f>
        <v>9.379999999999999</v>
      </c>
      <c r="E395" s="277">
        <v>9.15</v>
      </c>
      <c r="F395" s="277">
        <f>AVERAGE(G395,E395)</f>
        <v>9.0250000000000004</v>
      </c>
      <c r="G395" s="277">
        <v>8.9</v>
      </c>
      <c r="H395" s="277">
        <f>AVERAGE(I395,G395)</f>
        <v>8.6900000000000013</v>
      </c>
      <c r="I395" s="277">
        <v>8.48</v>
      </c>
      <c r="J395" s="277">
        <f>AVERAGE(I395,K395)</f>
        <v>8.5350000000000001</v>
      </c>
      <c r="K395" s="277">
        <v>8.59</v>
      </c>
      <c r="L395" s="245">
        <f>AVERAGE(K395,M395)</f>
        <v>8.5525000000000002</v>
      </c>
      <c r="M395" s="245">
        <f>AVERAGE(K395,O395)</f>
        <v>8.5150000000000006</v>
      </c>
      <c r="N395" s="245">
        <f>AVERAGE(M395,O395)</f>
        <v>8.4774999999999991</v>
      </c>
      <c r="O395" s="277">
        <v>8.44</v>
      </c>
      <c r="P395" s="245">
        <f>2*O395-N395</f>
        <v>8.4024999999999999</v>
      </c>
      <c r="Q395" s="245">
        <f>AVERAGE(P395,R395)</f>
        <v>8.4087499999999995</v>
      </c>
      <c r="R395" s="245">
        <f>AVERAGE(O395,U395)</f>
        <v>8.4149999999999991</v>
      </c>
      <c r="S395" s="245">
        <f>2*R395-Q395</f>
        <v>8.4212499999999988</v>
      </c>
      <c r="T395" s="245">
        <f>AVERAGE(S395,U395)</f>
        <v>8.4056250000000006</v>
      </c>
      <c r="U395" s="277">
        <v>8.39</v>
      </c>
      <c r="V395" s="245">
        <f>2*U395-T395</f>
        <v>8.3743750000000006</v>
      </c>
      <c r="W395" s="245">
        <f>2*V395-U395</f>
        <v>8.3587500000000006</v>
      </c>
      <c r="X395" s="245">
        <f>2*W395-V395</f>
        <v>8.3431250000000006</v>
      </c>
      <c r="Y395" s="245">
        <f>AVERAGE(X395,Z395)</f>
        <v>8.3890625000000014</v>
      </c>
      <c r="Z395" s="245">
        <f>AVERAGE(U395,AE395)</f>
        <v>8.4350000000000005</v>
      </c>
      <c r="AA395" s="245">
        <f>2*Z395-Y395</f>
        <v>8.4809374999999996</v>
      </c>
      <c r="AB395" s="245">
        <f>AVERAGE(AA395,AC395)</f>
        <v>8.4807031249999998</v>
      </c>
      <c r="AC395" s="245">
        <f>AVERAGE(AA395,AE395)</f>
        <v>8.48046875</v>
      </c>
      <c r="AD395" s="245">
        <f>AVERAGE(AC395,AE395)</f>
        <v>8.4802343750000002</v>
      </c>
      <c r="AE395" s="277">
        <v>8.48</v>
      </c>
      <c r="AF395" s="245">
        <f>2*AE395-AD395</f>
        <v>8.4797656250000006</v>
      </c>
      <c r="AG395" s="245">
        <f>AVERAGE(AF395,AH395)</f>
        <v>8.4960742187499996</v>
      </c>
      <c r="AH395" s="245">
        <f>AVERAGE(AF395,AJ395)</f>
        <v>8.5123828125000003</v>
      </c>
      <c r="AI395" s="245">
        <f>AVERAGE(AH395,AJ395)</f>
        <v>8.528691406250001</v>
      </c>
      <c r="AJ395" s="245">
        <f>AVERAGE(AE395,AO395)</f>
        <v>8.5449999999999999</v>
      </c>
      <c r="AK395" s="245">
        <f>2*AJ395-AI395</f>
        <v>8.5613085937499989</v>
      </c>
      <c r="AL395" s="245">
        <f>AVERAGE(AK395,AM395)</f>
        <v>8.573481445312499</v>
      </c>
      <c r="AM395" s="245">
        <f>AVERAGE(AK395,AO395)</f>
        <v>8.5856542968749991</v>
      </c>
      <c r="AN395" s="245">
        <f>AVERAGE(AM395,AO395)</f>
        <v>8.5978271484374993</v>
      </c>
      <c r="AO395" s="277">
        <v>8.61</v>
      </c>
      <c r="AP395" s="277">
        <v>8.7799999999999994</v>
      </c>
    </row>
    <row r="396" spans="1:42" x14ac:dyDescent="0.2">
      <c r="A396" s="253">
        <v>42564</v>
      </c>
      <c r="B396" s="277">
        <v>9.84</v>
      </c>
      <c r="C396" s="277">
        <v>9.6</v>
      </c>
      <c r="D396" s="277">
        <f>AVERAGE(C396,E396)</f>
        <v>9.4149999999999991</v>
      </c>
      <c r="E396" s="277">
        <v>9.23</v>
      </c>
      <c r="F396" s="277">
        <f>AVERAGE(G396,E396)</f>
        <v>9.1150000000000002</v>
      </c>
      <c r="G396" s="277">
        <v>9</v>
      </c>
      <c r="H396" s="277">
        <f>AVERAGE(I396,G396)</f>
        <v>8.7149999999999999</v>
      </c>
      <c r="I396" s="277">
        <v>8.43</v>
      </c>
      <c r="J396" s="277">
        <f>AVERAGE(I396,K396)</f>
        <v>8.5500000000000007</v>
      </c>
      <c r="K396" s="277">
        <v>8.67</v>
      </c>
      <c r="L396" s="245">
        <f>AVERAGE(K396,M396)</f>
        <v>8.6224999999999987</v>
      </c>
      <c r="M396" s="245">
        <f>AVERAGE(K396,O396)</f>
        <v>8.5749999999999993</v>
      </c>
      <c r="N396" s="245">
        <f>AVERAGE(M396,O396)</f>
        <v>8.5274999999999999</v>
      </c>
      <c r="O396" s="277">
        <v>8.48</v>
      </c>
      <c r="P396" s="245">
        <f>2*O396-N396</f>
        <v>8.432500000000001</v>
      </c>
      <c r="Q396" s="245">
        <f>AVERAGE(P396,R396)</f>
        <v>8.4287500000000009</v>
      </c>
      <c r="R396" s="245">
        <f>AVERAGE(O396,U396)</f>
        <v>8.4250000000000007</v>
      </c>
      <c r="S396" s="245">
        <f>2*R396-Q396</f>
        <v>8.4212500000000006</v>
      </c>
      <c r="T396" s="245">
        <f>AVERAGE(S396,U396)</f>
        <v>8.395624999999999</v>
      </c>
      <c r="U396" s="277">
        <v>8.3699999999999992</v>
      </c>
      <c r="V396" s="245">
        <f>2*U396-T396</f>
        <v>8.3443749999999994</v>
      </c>
      <c r="W396" s="245">
        <f>2*V396-U396</f>
        <v>8.3187499999999996</v>
      </c>
      <c r="X396" s="245">
        <f>2*W396-V396</f>
        <v>8.2931249999999999</v>
      </c>
      <c r="Y396" s="245">
        <f>AVERAGE(X396,Z396)</f>
        <v>8.3465624999999992</v>
      </c>
      <c r="Z396" s="245">
        <f>AVERAGE(U396,AE396)</f>
        <v>8.3999999999999986</v>
      </c>
      <c r="AA396" s="245">
        <f>2*Z396-Y396</f>
        <v>8.4534374999999979</v>
      </c>
      <c r="AB396" s="245">
        <f>AVERAGE(AA396,AC396)</f>
        <v>8.4475781249999997</v>
      </c>
      <c r="AC396" s="245">
        <f>AVERAGE(AA396,AE396)</f>
        <v>8.4417187499999997</v>
      </c>
      <c r="AD396" s="245">
        <f>AVERAGE(AC396,AE396)</f>
        <v>8.4358593749999997</v>
      </c>
      <c r="AE396" s="277">
        <v>8.43</v>
      </c>
      <c r="AF396" s="245">
        <f>2*AE396-AD396</f>
        <v>8.4241406249999997</v>
      </c>
      <c r="AG396" s="245">
        <f>AVERAGE(AF396,AH396)</f>
        <v>8.4393554687499996</v>
      </c>
      <c r="AH396" s="245">
        <f>AVERAGE(AF396,AJ396)</f>
        <v>8.4545703124999996</v>
      </c>
      <c r="AI396" s="245">
        <f>AVERAGE(AH396,AJ396)</f>
        <v>8.4697851562499995</v>
      </c>
      <c r="AJ396" s="245">
        <f>AVERAGE(AE396,AO396)</f>
        <v>8.4849999999999994</v>
      </c>
      <c r="AK396" s="245">
        <f>2*AJ396-AI396</f>
        <v>8.5002148437499994</v>
      </c>
      <c r="AL396" s="245">
        <f>AVERAGE(AK396,AM396)</f>
        <v>8.5101611328124989</v>
      </c>
      <c r="AM396" s="245">
        <f>AVERAGE(AK396,AO396)</f>
        <v>8.5201074218750001</v>
      </c>
      <c r="AN396" s="245">
        <f>AVERAGE(AM396,AO396)</f>
        <v>8.5300537109374996</v>
      </c>
      <c r="AO396" s="277">
        <v>8.5399999999999991</v>
      </c>
      <c r="AP396" s="277">
        <v>8.73</v>
      </c>
    </row>
    <row r="397" spans="1:42" x14ac:dyDescent="0.2">
      <c r="A397" s="253">
        <v>42563</v>
      </c>
      <c r="B397" s="277">
        <v>9.82</v>
      </c>
      <c r="C397" s="277">
        <v>9.59</v>
      </c>
      <c r="D397" s="277">
        <f>AVERAGE(C397,E397)</f>
        <v>9.41</v>
      </c>
      <c r="E397" s="277">
        <v>9.23</v>
      </c>
      <c r="F397" s="277">
        <f>AVERAGE(G397,E397)</f>
        <v>9.09</v>
      </c>
      <c r="G397" s="277">
        <v>8.9499999999999993</v>
      </c>
      <c r="H397" s="277">
        <f>AVERAGE(I397,G397)</f>
        <v>8.6549999999999994</v>
      </c>
      <c r="I397" s="277">
        <v>8.36</v>
      </c>
      <c r="J397" s="277">
        <f>AVERAGE(I397,K397)</f>
        <v>8.48</v>
      </c>
      <c r="K397" s="277">
        <v>8.6</v>
      </c>
      <c r="L397" s="245">
        <f>AVERAGE(K397,M397)</f>
        <v>8.5524999999999984</v>
      </c>
      <c r="M397" s="245">
        <f>AVERAGE(K397,O397)</f>
        <v>8.504999999999999</v>
      </c>
      <c r="N397" s="245">
        <f>AVERAGE(M397,O397)</f>
        <v>8.4574999999999996</v>
      </c>
      <c r="O397" s="277">
        <v>8.41</v>
      </c>
      <c r="P397" s="245">
        <f>2*O397-N397</f>
        <v>8.3625000000000007</v>
      </c>
      <c r="Q397" s="245">
        <f>AVERAGE(P397,R397)</f>
        <v>8.3587500000000006</v>
      </c>
      <c r="R397" s="245">
        <f>AVERAGE(O397,U397)</f>
        <v>8.3550000000000004</v>
      </c>
      <c r="S397" s="245">
        <f>2*R397-Q397</f>
        <v>8.3512500000000003</v>
      </c>
      <c r="T397" s="245">
        <f>AVERAGE(S397,U397)</f>
        <v>8.3256250000000005</v>
      </c>
      <c r="U397" s="277">
        <v>8.3000000000000007</v>
      </c>
      <c r="V397" s="245">
        <f>2*U397-T397</f>
        <v>8.2743750000000009</v>
      </c>
      <c r="W397" s="245">
        <f>2*V397-U397</f>
        <v>8.2487500000000011</v>
      </c>
      <c r="X397" s="245">
        <f>2*W397-V397</f>
        <v>8.2231250000000014</v>
      </c>
      <c r="Y397" s="245">
        <f>AVERAGE(X397,Z397)</f>
        <v>8.2765625000000007</v>
      </c>
      <c r="Z397" s="245">
        <f>AVERAGE(U397,AE397)</f>
        <v>8.33</v>
      </c>
      <c r="AA397" s="245">
        <f>2*Z397-Y397</f>
        <v>8.3834374999999994</v>
      </c>
      <c r="AB397" s="245">
        <f>AVERAGE(AA397,AC397)</f>
        <v>8.3775781249999994</v>
      </c>
      <c r="AC397" s="245">
        <f>AVERAGE(AA397,AE397)</f>
        <v>8.3717187499999994</v>
      </c>
      <c r="AD397" s="245">
        <f>AVERAGE(AC397,AE397)</f>
        <v>8.3658593749999994</v>
      </c>
      <c r="AE397" s="277">
        <v>8.36</v>
      </c>
      <c r="AF397" s="245">
        <f>2*AE397-AD397</f>
        <v>8.3541406249999994</v>
      </c>
      <c r="AG397" s="245">
        <f>AVERAGE(AF397,AH397)</f>
        <v>8.37060546875</v>
      </c>
      <c r="AH397" s="245">
        <f>AVERAGE(AF397,AJ397)</f>
        <v>8.3870703125000006</v>
      </c>
      <c r="AI397" s="245">
        <f>AVERAGE(AH397,AJ397)</f>
        <v>8.4035351562500011</v>
      </c>
      <c r="AJ397" s="245">
        <f>AVERAGE(AE397,AO397)</f>
        <v>8.42</v>
      </c>
      <c r="AK397" s="245">
        <f>2*AJ397-AI397</f>
        <v>8.4364648437499987</v>
      </c>
      <c r="AL397" s="245">
        <f>AVERAGE(AK397,AM397)</f>
        <v>8.4473486328124991</v>
      </c>
      <c r="AM397" s="245">
        <f>AVERAGE(AK397,AO397)</f>
        <v>8.4582324218749996</v>
      </c>
      <c r="AN397" s="245">
        <f>AVERAGE(AM397,AO397)</f>
        <v>8.4691162109375</v>
      </c>
      <c r="AO397" s="277">
        <v>8.48</v>
      </c>
      <c r="AP397" s="277">
        <v>8.66</v>
      </c>
    </row>
    <row r="398" spans="1:42" x14ac:dyDescent="0.2">
      <c r="A398" s="253">
        <v>42562</v>
      </c>
      <c r="B398" s="277">
        <v>9.7899999999999991</v>
      </c>
      <c r="C398" s="277">
        <v>9.6</v>
      </c>
      <c r="D398" s="277">
        <f>AVERAGE(C398,E398)</f>
        <v>9.4450000000000003</v>
      </c>
      <c r="E398" s="277">
        <v>9.2899999999999991</v>
      </c>
      <c r="F398" s="277">
        <f>AVERAGE(G398,E398)</f>
        <v>9.1649999999999991</v>
      </c>
      <c r="G398" s="277">
        <v>9.0399999999999991</v>
      </c>
      <c r="H398" s="277">
        <f>AVERAGE(I398,G398)</f>
        <v>8.6849999999999987</v>
      </c>
      <c r="I398" s="277">
        <v>8.33</v>
      </c>
      <c r="J398" s="277">
        <f>AVERAGE(I398,K398)</f>
        <v>8.51</v>
      </c>
      <c r="K398" s="277">
        <v>8.69</v>
      </c>
      <c r="L398" s="245">
        <f>AVERAGE(K398,M398)</f>
        <v>8.6349999999999998</v>
      </c>
      <c r="M398" s="245">
        <f>AVERAGE(K398,O398)</f>
        <v>8.58</v>
      </c>
      <c r="N398" s="245">
        <f>AVERAGE(M398,O398)</f>
        <v>8.5250000000000004</v>
      </c>
      <c r="O398" s="277">
        <v>8.4700000000000006</v>
      </c>
      <c r="P398" s="245">
        <f>2*O398-N398</f>
        <v>8.4150000000000009</v>
      </c>
      <c r="Q398" s="245">
        <f>AVERAGE(P398,R398)</f>
        <v>8.4050000000000011</v>
      </c>
      <c r="R398" s="245">
        <f>AVERAGE(O398,U398)</f>
        <v>8.3949999999999996</v>
      </c>
      <c r="S398" s="245">
        <f>2*R398-Q398</f>
        <v>8.384999999999998</v>
      </c>
      <c r="T398" s="245">
        <f>AVERAGE(S398,U398)</f>
        <v>8.3524999999999991</v>
      </c>
      <c r="U398" s="277">
        <v>8.32</v>
      </c>
      <c r="V398" s="245">
        <f>2*U398-T398</f>
        <v>8.2875000000000014</v>
      </c>
      <c r="W398" s="245">
        <f>2*V398-U398</f>
        <v>8.2550000000000026</v>
      </c>
      <c r="X398" s="245">
        <f>2*W398-V398</f>
        <v>8.2225000000000037</v>
      </c>
      <c r="Y398" s="245">
        <f>AVERAGE(X398,Z398)</f>
        <v>8.2737500000000015</v>
      </c>
      <c r="Z398" s="245">
        <f>AVERAGE(U398,AE398)</f>
        <v>8.3249999999999993</v>
      </c>
      <c r="AA398" s="245">
        <f>2*Z398-Y398</f>
        <v>8.3762499999999971</v>
      </c>
      <c r="AB398" s="245">
        <f>AVERAGE(AA398,AC398)</f>
        <v>8.3646874999999987</v>
      </c>
      <c r="AC398" s="245">
        <f>AVERAGE(AA398,AE398)</f>
        <v>8.3531249999999986</v>
      </c>
      <c r="AD398" s="245">
        <f>AVERAGE(AC398,AE398)</f>
        <v>8.3415624999999984</v>
      </c>
      <c r="AE398" s="277">
        <v>8.33</v>
      </c>
      <c r="AF398" s="245">
        <f>2*AE398-AD398</f>
        <v>8.3184375000000017</v>
      </c>
      <c r="AG398" s="245">
        <f>AVERAGE(AF398,AH398)</f>
        <v>8.3313281250000024</v>
      </c>
      <c r="AH398" s="245">
        <f>AVERAGE(AF398,AJ398)</f>
        <v>8.3442187500000014</v>
      </c>
      <c r="AI398" s="245">
        <f>AVERAGE(AH398,AJ398)</f>
        <v>8.3571093750000003</v>
      </c>
      <c r="AJ398" s="245">
        <f>AVERAGE(AE398,AO398)</f>
        <v>8.370000000000001</v>
      </c>
      <c r="AK398" s="245">
        <f>2*AJ398-AI398</f>
        <v>8.3828906250000017</v>
      </c>
      <c r="AL398" s="245">
        <f>AVERAGE(AK398,AM398)</f>
        <v>8.3896679687500004</v>
      </c>
      <c r="AM398" s="245">
        <f>AVERAGE(AK398,AO398)</f>
        <v>8.3964453125000009</v>
      </c>
      <c r="AN398" s="245">
        <f>AVERAGE(AM398,AO398)</f>
        <v>8.4032226562500014</v>
      </c>
      <c r="AO398" s="277">
        <v>8.41</v>
      </c>
      <c r="AP398" s="277">
        <v>8.56</v>
      </c>
    </row>
    <row r="399" spans="1:42" x14ac:dyDescent="0.2">
      <c r="A399" s="253">
        <v>42559</v>
      </c>
      <c r="B399" s="277">
        <v>9.7899999999999991</v>
      </c>
      <c r="C399" s="277">
        <v>9.61</v>
      </c>
      <c r="D399" s="277">
        <f>AVERAGE(C399,E399)</f>
        <v>9.4699999999999989</v>
      </c>
      <c r="E399" s="277">
        <v>9.33</v>
      </c>
      <c r="F399" s="277">
        <f>AVERAGE(G399,E399)</f>
        <v>9.2249999999999996</v>
      </c>
      <c r="G399" s="277">
        <v>9.1199999999999992</v>
      </c>
      <c r="H399" s="277">
        <f>AVERAGE(I399,G399)</f>
        <v>8.73</v>
      </c>
      <c r="I399" s="277">
        <v>8.34</v>
      </c>
      <c r="J399" s="277">
        <f>AVERAGE(I399,K399)</f>
        <v>8.5549999999999997</v>
      </c>
      <c r="K399" s="277">
        <v>8.77</v>
      </c>
      <c r="L399" s="245">
        <f>AVERAGE(K399,M399)</f>
        <v>8.7124999999999986</v>
      </c>
      <c r="M399" s="245">
        <f>AVERAGE(K399,O399)</f>
        <v>8.6549999999999994</v>
      </c>
      <c r="N399" s="245">
        <f>AVERAGE(M399,O399)</f>
        <v>8.5975000000000001</v>
      </c>
      <c r="O399" s="277">
        <v>8.5399999999999991</v>
      </c>
      <c r="P399" s="245">
        <f>2*O399-N399</f>
        <v>8.4824999999999982</v>
      </c>
      <c r="Q399" s="245">
        <f>AVERAGE(P399,R399)</f>
        <v>8.4662499999999987</v>
      </c>
      <c r="R399" s="245">
        <f>AVERAGE(O399,U399)</f>
        <v>8.4499999999999993</v>
      </c>
      <c r="S399" s="245">
        <f>2*R399-Q399</f>
        <v>8.4337499999999999</v>
      </c>
      <c r="T399" s="245">
        <f>AVERAGE(S399,U399)</f>
        <v>8.3968749999999996</v>
      </c>
      <c r="U399" s="277">
        <v>8.36</v>
      </c>
      <c r="V399" s="245">
        <f>2*U399-T399</f>
        <v>8.3231249999999992</v>
      </c>
      <c r="W399" s="245">
        <f>2*V399-U399</f>
        <v>8.286249999999999</v>
      </c>
      <c r="X399" s="245">
        <f>2*W399-V399</f>
        <v>8.2493749999999988</v>
      </c>
      <c r="Y399" s="245">
        <f>AVERAGE(X399,Z399)</f>
        <v>8.2996874999999992</v>
      </c>
      <c r="Z399" s="245">
        <f>AVERAGE(U399,AE399)</f>
        <v>8.35</v>
      </c>
      <c r="AA399" s="245">
        <f>2*Z399-Y399</f>
        <v>8.4003125000000001</v>
      </c>
      <c r="AB399" s="245">
        <f>AVERAGE(AA399,AC399)</f>
        <v>8.3852343749999996</v>
      </c>
      <c r="AC399" s="245">
        <f>AVERAGE(AA399,AE399)</f>
        <v>8.3701562500000009</v>
      </c>
      <c r="AD399" s="245">
        <f>AVERAGE(AC399,AE399)</f>
        <v>8.3550781250000004</v>
      </c>
      <c r="AE399" s="277">
        <v>8.34</v>
      </c>
      <c r="AF399" s="245">
        <f>2*AE399-AD399</f>
        <v>8.3249218749999994</v>
      </c>
      <c r="AG399" s="245">
        <f>AVERAGE(AF399,AH399)</f>
        <v>8.3374414062500009</v>
      </c>
      <c r="AH399" s="245">
        <f>AVERAGE(AF399,AJ399)</f>
        <v>8.3499609375000006</v>
      </c>
      <c r="AI399" s="245">
        <f>AVERAGE(AH399,AJ399)</f>
        <v>8.3624804687500003</v>
      </c>
      <c r="AJ399" s="245">
        <f>AVERAGE(AE399,AO399)</f>
        <v>8.375</v>
      </c>
      <c r="AK399" s="245">
        <f>2*AJ399-AI399</f>
        <v>8.3875195312499997</v>
      </c>
      <c r="AL399" s="245">
        <f>AVERAGE(AK399,AM399)</f>
        <v>8.3931396484375007</v>
      </c>
      <c r="AM399" s="245">
        <f>AVERAGE(AK399,AO399)</f>
        <v>8.3987597656249999</v>
      </c>
      <c r="AN399" s="245">
        <f>AVERAGE(AM399,AO399)</f>
        <v>8.4043798828124991</v>
      </c>
      <c r="AO399" s="277">
        <v>8.41</v>
      </c>
      <c r="AP399" s="277">
        <v>8.5299999999999994</v>
      </c>
    </row>
    <row r="400" spans="1:42" x14ac:dyDescent="0.2">
      <c r="A400" s="253">
        <v>42558</v>
      </c>
      <c r="B400" s="277">
        <v>9.81</v>
      </c>
      <c r="C400" s="277">
        <v>9.61</v>
      </c>
      <c r="D400" s="277">
        <f>AVERAGE(C400,E400)</f>
        <v>9.4550000000000001</v>
      </c>
      <c r="E400" s="277">
        <v>9.3000000000000007</v>
      </c>
      <c r="F400" s="277">
        <f>AVERAGE(G400,E400)</f>
        <v>9.2100000000000009</v>
      </c>
      <c r="G400" s="277">
        <v>9.1199999999999992</v>
      </c>
      <c r="H400" s="277">
        <f>AVERAGE(I400,G400)</f>
        <v>8.69</v>
      </c>
      <c r="I400" s="277">
        <v>8.26</v>
      </c>
      <c r="J400" s="277">
        <f>AVERAGE(I400,K400)</f>
        <v>8.52</v>
      </c>
      <c r="K400" s="277">
        <v>8.7799999999999994</v>
      </c>
      <c r="L400" s="245">
        <f>AVERAGE(K400,M400)</f>
        <v>8.7174999999999994</v>
      </c>
      <c r="M400" s="245">
        <f>AVERAGE(K400,O400)</f>
        <v>8.6549999999999994</v>
      </c>
      <c r="N400" s="245">
        <f>AVERAGE(M400,O400)</f>
        <v>8.5924999999999994</v>
      </c>
      <c r="O400" s="277">
        <v>8.5299999999999994</v>
      </c>
      <c r="P400" s="245">
        <f>2*O400-N400</f>
        <v>8.4674999999999994</v>
      </c>
      <c r="Q400" s="245">
        <f>AVERAGE(P400,R400)</f>
        <v>8.4487500000000004</v>
      </c>
      <c r="R400" s="245">
        <f>AVERAGE(O400,U400)</f>
        <v>8.43</v>
      </c>
      <c r="S400" s="245">
        <f>2*R400-Q400</f>
        <v>8.411249999999999</v>
      </c>
      <c r="T400" s="245">
        <f>AVERAGE(S400,U400)</f>
        <v>8.3706250000000004</v>
      </c>
      <c r="U400" s="277">
        <v>8.33</v>
      </c>
      <c r="V400" s="245">
        <f>2*U400-T400</f>
        <v>8.2893749999999997</v>
      </c>
      <c r="W400" s="245">
        <f>2*V400-U400</f>
        <v>8.2487499999999994</v>
      </c>
      <c r="X400" s="245">
        <f>2*W400-V400</f>
        <v>8.208124999999999</v>
      </c>
      <c r="Y400" s="245">
        <f>AVERAGE(X400,Z400)</f>
        <v>8.2515624999999986</v>
      </c>
      <c r="Z400" s="245">
        <f>AVERAGE(U400,AE400)</f>
        <v>8.2949999999999999</v>
      </c>
      <c r="AA400" s="245">
        <f>2*Z400-Y400</f>
        <v>8.3384375000000013</v>
      </c>
      <c r="AB400" s="245">
        <f>AVERAGE(AA400,AC400)</f>
        <v>8.3188281250000014</v>
      </c>
      <c r="AC400" s="245">
        <f>AVERAGE(AA400,AE400)</f>
        <v>8.2992187500000014</v>
      </c>
      <c r="AD400" s="245">
        <f>AVERAGE(AC400,AE400)</f>
        <v>8.2796093749999997</v>
      </c>
      <c r="AE400" s="277">
        <v>8.26</v>
      </c>
      <c r="AF400" s="245">
        <f>2*AE400-AD400</f>
        <v>8.2403906249999999</v>
      </c>
      <c r="AG400" s="245">
        <f>AVERAGE(AF400,AH400)</f>
        <v>8.2490429687500004</v>
      </c>
      <c r="AH400" s="245">
        <f>AVERAGE(AF400,AJ400)</f>
        <v>8.2576953124999992</v>
      </c>
      <c r="AI400" s="245">
        <f>AVERAGE(AH400,AJ400)</f>
        <v>8.266347656249998</v>
      </c>
      <c r="AJ400" s="245">
        <f>AVERAGE(AE400,AO400)</f>
        <v>8.2749999999999986</v>
      </c>
      <c r="AK400" s="245">
        <f>2*AJ400-AI400</f>
        <v>8.2836523437499991</v>
      </c>
      <c r="AL400" s="245">
        <f>AVERAGE(AK400,AM400)</f>
        <v>8.2852392578124991</v>
      </c>
      <c r="AM400" s="245">
        <f>AVERAGE(AK400,AO400)</f>
        <v>8.2868261718749991</v>
      </c>
      <c r="AN400" s="245">
        <f>AVERAGE(AM400,AO400)</f>
        <v>8.2884130859374991</v>
      </c>
      <c r="AO400" s="277">
        <v>8.2899999999999991</v>
      </c>
      <c r="AP400" s="277">
        <v>8.39</v>
      </c>
    </row>
    <row r="401" spans="1:42" x14ac:dyDescent="0.2">
      <c r="A401" s="253">
        <v>42557</v>
      </c>
      <c r="B401" s="277">
        <v>9.92</v>
      </c>
      <c r="C401" s="277">
        <v>9.68</v>
      </c>
      <c r="D401" s="277">
        <f>AVERAGE(C401,E401)</f>
        <v>9.4849999999999994</v>
      </c>
      <c r="E401" s="277">
        <v>9.2899999999999991</v>
      </c>
      <c r="F401" s="277">
        <f>AVERAGE(G401,E401)</f>
        <v>9.17</v>
      </c>
      <c r="G401" s="277">
        <v>9.0500000000000007</v>
      </c>
      <c r="H401" s="277">
        <f>AVERAGE(I401,G401)</f>
        <v>8.6950000000000003</v>
      </c>
      <c r="I401" s="277">
        <v>8.34</v>
      </c>
      <c r="J401" s="277">
        <f>AVERAGE(I401,K401)</f>
        <v>8.5250000000000004</v>
      </c>
      <c r="K401" s="277">
        <v>8.7100000000000009</v>
      </c>
      <c r="L401" s="245">
        <f>AVERAGE(K401,M401)</f>
        <v>8.6575000000000006</v>
      </c>
      <c r="M401" s="245">
        <f>AVERAGE(K401,O401)</f>
        <v>8.6050000000000004</v>
      </c>
      <c r="N401" s="245">
        <f>AVERAGE(M401,O401)</f>
        <v>8.5525000000000002</v>
      </c>
      <c r="O401" s="277">
        <v>8.5</v>
      </c>
      <c r="P401" s="245">
        <f>2*O401-N401</f>
        <v>8.4474999999999998</v>
      </c>
      <c r="Q401" s="245">
        <f>AVERAGE(P401,R401)</f>
        <v>8.4362500000000011</v>
      </c>
      <c r="R401" s="245">
        <f>AVERAGE(O401,U401)</f>
        <v>8.4250000000000007</v>
      </c>
      <c r="S401" s="245">
        <f>2*R401-Q401</f>
        <v>8.4137500000000003</v>
      </c>
      <c r="T401" s="245">
        <f>AVERAGE(S401,U401)</f>
        <v>8.3818750000000009</v>
      </c>
      <c r="U401" s="277">
        <v>8.35</v>
      </c>
      <c r="V401" s="245">
        <f>2*U401-T401</f>
        <v>8.3181249999999984</v>
      </c>
      <c r="W401" s="245">
        <f>2*V401-U401</f>
        <v>8.2862499999999972</v>
      </c>
      <c r="X401" s="245">
        <f>2*W401-V401</f>
        <v>8.254374999999996</v>
      </c>
      <c r="Y401" s="245">
        <f>AVERAGE(X401,Z401)</f>
        <v>8.2996874999999974</v>
      </c>
      <c r="Z401" s="245">
        <f>AVERAGE(U401,AE401)</f>
        <v>8.3449999999999989</v>
      </c>
      <c r="AA401" s="245">
        <f>2*Z401-Y401</f>
        <v>8.3903125000000003</v>
      </c>
      <c r="AB401" s="245">
        <f>AVERAGE(AA401,AC401)</f>
        <v>8.3777343749999993</v>
      </c>
      <c r="AC401" s="245">
        <f>AVERAGE(AA401,AE401)</f>
        <v>8.3651562500000001</v>
      </c>
      <c r="AD401" s="245">
        <f>AVERAGE(AC401,AE401)</f>
        <v>8.3525781250000009</v>
      </c>
      <c r="AE401" s="277">
        <v>8.34</v>
      </c>
      <c r="AF401" s="245">
        <f>2*AE401-AD401</f>
        <v>8.3274218749999989</v>
      </c>
      <c r="AG401" s="245">
        <f>AVERAGE(AF401,AH401)</f>
        <v>8.3380664062500003</v>
      </c>
      <c r="AH401" s="245">
        <f>AVERAGE(AF401,AJ401)</f>
        <v>8.3487109374999999</v>
      </c>
      <c r="AI401" s="245">
        <f>AVERAGE(AH401,AJ401)</f>
        <v>8.3593554687499996</v>
      </c>
      <c r="AJ401" s="245">
        <f>AVERAGE(AE401,AO401)</f>
        <v>8.370000000000001</v>
      </c>
      <c r="AK401" s="245">
        <f>2*AJ401-AI401</f>
        <v>8.3806445312500024</v>
      </c>
      <c r="AL401" s="245">
        <f>AVERAGE(AK401,AM401)</f>
        <v>8.3854833984375023</v>
      </c>
      <c r="AM401" s="245">
        <f>AVERAGE(AK401,AO401)</f>
        <v>8.3903222656250023</v>
      </c>
      <c r="AN401" s="245">
        <f>AVERAGE(AM401,AO401)</f>
        <v>8.3951611328125004</v>
      </c>
      <c r="AO401" s="277">
        <v>8.4</v>
      </c>
      <c r="AP401" s="277">
        <v>8.5</v>
      </c>
    </row>
    <row r="402" spans="1:42" x14ac:dyDescent="0.2">
      <c r="A402" s="253">
        <v>42556</v>
      </c>
      <c r="B402" s="277">
        <v>9.98</v>
      </c>
      <c r="C402" s="277">
        <v>9.6999999999999993</v>
      </c>
      <c r="D402" s="277">
        <f>AVERAGE(C402,E402)</f>
        <v>9.48</v>
      </c>
      <c r="E402" s="277">
        <v>9.26</v>
      </c>
      <c r="F402" s="277">
        <f>AVERAGE(G402,E402)</f>
        <v>9.120000000000001</v>
      </c>
      <c r="G402" s="277">
        <v>8.98</v>
      </c>
      <c r="H402" s="277">
        <f>AVERAGE(I402,G402)</f>
        <v>8.68</v>
      </c>
      <c r="I402" s="277">
        <v>8.3800000000000008</v>
      </c>
      <c r="J402" s="277">
        <f>AVERAGE(I402,K402)</f>
        <v>8.5100000000000016</v>
      </c>
      <c r="K402" s="277">
        <v>8.64</v>
      </c>
      <c r="L402" s="245">
        <f>AVERAGE(K402,M402)</f>
        <v>8.5950000000000006</v>
      </c>
      <c r="M402" s="245">
        <f>AVERAGE(K402,O402)</f>
        <v>8.5500000000000007</v>
      </c>
      <c r="N402" s="245">
        <f>AVERAGE(M402,O402)</f>
        <v>8.5050000000000008</v>
      </c>
      <c r="O402" s="277">
        <v>8.4600000000000009</v>
      </c>
      <c r="P402" s="245">
        <f>2*O402-N402</f>
        <v>8.4150000000000009</v>
      </c>
      <c r="Q402" s="245">
        <f>AVERAGE(P402,R402)</f>
        <v>8.41</v>
      </c>
      <c r="R402" s="245">
        <f>AVERAGE(O402,U402)</f>
        <v>8.4050000000000011</v>
      </c>
      <c r="S402" s="245">
        <f>2*R402-Q402</f>
        <v>8.4000000000000021</v>
      </c>
      <c r="T402" s="245">
        <f>AVERAGE(S402,U402)</f>
        <v>8.375</v>
      </c>
      <c r="U402" s="277">
        <v>8.35</v>
      </c>
      <c r="V402" s="245">
        <f>2*U402-T402</f>
        <v>8.3249999999999993</v>
      </c>
      <c r="W402" s="245">
        <f>2*V402-U402</f>
        <v>8.2999999999999989</v>
      </c>
      <c r="X402" s="245">
        <f>2*W402-V402</f>
        <v>8.2749999999999986</v>
      </c>
      <c r="Y402" s="245">
        <f>AVERAGE(X402,Z402)</f>
        <v>8.32</v>
      </c>
      <c r="Z402" s="245">
        <f>AVERAGE(U402,AE402)</f>
        <v>8.3650000000000002</v>
      </c>
      <c r="AA402" s="245">
        <f>2*Z402-Y402</f>
        <v>8.41</v>
      </c>
      <c r="AB402" s="245">
        <f>AVERAGE(AA402,AC402)</f>
        <v>8.4024999999999999</v>
      </c>
      <c r="AC402" s="245">
        <f>AVERAGE(AA402,AE402)</f>
        <v>8.3949999999999996</v>
      </c>
      <c r="AD402" s="245">
        <f>AVERAGE(AC402,AE402)</f>
        <v>8.3874999999999993</v>
      </c>
      <c r="AE402" s="277">
        <v>8.3800000000000008</v>
      </c>
      <c r="AF402" s="245">
        <f>2*AE402-AD402</f>
        <v>8.3725000000000023</v>
      </c>
      <c r="AG402" s="245">
        <f>AVERAGE(AF402,AH402)</f>
        <v>8.3831250000000015</v>
      </c>
      <c r="AH402" s="245">
        <f>AVERAGE(AF402,AJ402)</f>
        <v>8.3937500000000007</v>
      </c>
      <c r="AI402" s="245">
        <f>AVERAGE(AH402,AJ402)</f>
        <v>8.4043749999999999</v>
      </c>
      <c r="AJ402" s="245">
        <f>AVERAGE(AE402,AO402)</f>
        <v>8.4149999999999991</v>
      </c>
      <c r="AK402" s="245">
        <f>2*AJ402-AI402</f>
        <v>8.4256249999999984</v>
      </c>
      <c r="AL402" s="245">
        <f>AVERAGE(AK402,AM402)</f>
        <v>8.4317187499999982</v>
      </c>
      <c r="AM402" s="245">
        <f>AVERAGE(AK402,AO402)</f>
        <v>8.4378124999999997</v>
      </c>
      <c r="AN402" s="245">
        <f>AVERAGE(AM402,AO402)</f>
        <v>8.4439062499999995</v>
      </c>
      <c r="AO402" s="277">
        <v>8.4499999999999993</v>
      </c>
      <c r="AP402" s="277">
        <v>8.56</v>
      </c>
    </row>
    <row r="403" spans="1:42" x14ac:dyDescent="0.2">
      <c r="A403" s="253">
        <v>42555</v>
      </c>
      <c r="B403" s="277">
        <v>9.9499999999999993</v>
      </c>
      <c r="C403" s="277">
        <v>9.67</v>
      </c>
      <c r="D403" s="277">
        <f>AVERAGE(C403,E403)</f>
        <v>9.4450000000000003</v>
      </c>
      <c r="E403" s="277">
        <v>9.2200000000000006</v>
      </c>
      <c r="F403" s="277">
        <f>AVERAGE(G403,E403)</f>
        <v>9.0749999999999993</v>
      </c>
      <c r="G403" s="277">
        <v>8.93</v>
      </c>
      <c r="H403" s="277">
        <f>AVERAGE(I403,G403)</f>
        <v>8.5850000000000009</v>
      </c>
      <c r="I403" s="277">
        <v>8.24</v>
      </c>
      <c r="J403" s="277">
        <f>AVERAGE(I403,K403)</f>
        <v>8.39</v>
      </c>
      <c r="K403" s="277">
        <v>8.5399999999999991</v>
      </c>
      <c r="L403" s="245">
        <f>AVERAGE(K403,M403)</f>
        <v>8.4874999999999989</v>
      </c>
      <c r="M403" s="245">
        <f>AVERAGE(K403,O403)</f>
        <v>8.4349999999999987</v>
      </c>
      <c r="N403" s="245">
        <f>AVERAGE(M403,O403)</f>
        <v>8.3825000000000003</v>
      </c>
      <c r="O403" s="277">
        <v>8.33</v>
      </c>
      <c r="P403" s="245">
        <f>2*O403-N403</f>
        <v>8.2774999999999999</v>
      </c>
      <c r="Q403" s="245">
        <f>AVERAGE(P403,R403)</f>
        <v>8.276250000000001</v>
      </c>
      <c r="R403" s="245">
        <f>AVERAGE(O403,U403)</f>
        <v>8.2750000000000004</v>
      </c>
      <c r="S403" s="245">
        <f>2*R403-Q403</f>
        <v>8.2737499999999997</v>
      </c>
      <c r="T403" s="245">
        <f>AVERAGE(S403,U403)</f>
        <v>8.2468749999999993</v>
      </c>
      <c r="U403" s="277">
        <v>8.2200000000000006</v>
      </c>
      <c r="V403" s="245">
        <f>2*U403-T403</f>
        <v>8.193125000000002</v>
      </c>
      <c r="W403" s="245">
        <f>2*V403-U403</f>
        <v>8.1662500000000033</v>
      </c>
      <c r="X403" s="245">
        <f>2*W403-V403</f>
        <v>8.1393750000000047</v>
      </c>
      <c r="Y403" s="245">
        <f>AVERAGE(X403,Z403)</f>
        <v>8.1846875000000026</v>
      </c>
      <c r="Z403" s="245">
        <f>AVERAGE(U403,AE403)</f>
        <v>8.23</v>
      </c>
      <c r="AA403" s="245">
        <f>2*Z403-Y403</f>
        <v>8.2753124999999983</v>
      </c>
      <c r="AB403" s="245">
        <f>AVERAGE(AA403,AC403)</f>
        <v>8.2664843749999992</v>
      </c>
      <c r="AC403" s="245">
        <f>AVERAGE(AA403,AE403)</f>
        <v>8.2576562500000001</v>
      </c>
      <c r="AD403" s="245">
        <f>AVERAGE(AC403,AE403)</f>
        <v>8.2488281249999993</v>
      </c>
      <c r="AE403" s="277">
        <v>8.24</v>
      </c>
      <c r="AF403" s="245">
        <f>2*AE403-AD403</f>
        <v>8.2311718750000011</v>
      </c>
      <c r="AG403" s="245">
        <f>AVERAGE(AF403,AH403)</f>
        <v>8.2408789062499999</v>
      </c>
      <c r="AH403" s="245">
        <f>AVERAGE(AF403,AJ403)</f>
        <v>8.2505859375000004</v>
      </c>
      <c r="AI403" s="245">
        <f>AVERAGE(AH403,AJ403)</f>
        <v>8.2602929687500009</v>
      </c>
      <c r="AJ403" s="245">
        <f>AVERAGE(AE403,AO403)</f>
        <v>8.27</v>
      </c>
      <c r="AK403" s="245">
        <f>2*AJ403-AI403</f>
        <v>8.2797070312499983</v>
      </c>
      <c r="AL403" s="245">
        <f>AVERAGE(AK403,AM403)</f>
        <v>8.284780273437498</v>
      </c>
      <c r="AM403" s="245">
        <f>AVERAGE(AK403,AO403)</f>
        <v>8.2898535156249995</v>
      </c>
      <c r="AN403" s="245">
        <f>AVERAGE(AM403,AO403)</f>
        <v>8.294926757812501</v>
      </c>
      <c r="AO403" s="277">
        <v>8.3000000000000007</v>
      </c>
      <c r="AP403" s="277">
        <v>8.39</v>
      </c>
    </row>
    <row r="404" spans="1:42" x14ac:dyDescent="0.2">
      <c r="A404" s="253">
        <v>42552</v>
      </c>
      <c r="B404" s="277">
        <v>9.9700000000000006</v>
      </c>
      <c r="C404" s="277">
        <v>9.66</v>
      </c>
      <c r="D404" s="277">
        <f>AVERAGE(C404,E404)</f>
        <v>9.4350000000000005</v>
      </c>
      <c r="E404" s="277">
        <v>9.2100000000000009</v>
      </c>
      <c r="F404" s="277">
        <f>AVERAGE(G404,E404)</f>
        <v>9.06</v>
      </c>
      <c r="G404" s="277">
        <v>8.91</v>
      </c>
      <c r="H404" s="277">
        <f>AVERAGE(I404,G404)</f>
        <v>8.5749999999999993</v>
      </c>
      <c r="I404" s="277">
        <v>8.24</v>
      </c>
      <c r="J404" s="277">
        <f>AVERAGE(I404,K404)</f>
        <v>8.370000000000001</v>
      </c>
      <c r="K404" s="277">
        <v>8.5</v>
      </c>
      <c r="L404" s="245">
        <f>AVERAGE(K404,M404)</f>
        <v>8.4474999999999998</v>
      </c>
      <c r="M404" s="245">
        <f>AVERAGE(K404,O404)</f>
        <v>8.3949999999999996</v>
      </c>
      <c r="N404" s="245">
        <f>AVERAGE(M404,O404)</f>
        <v>8.3424999999999994</v>
      </c>
      <c r="O404" s="277">
        <v>8.2899999999999991</v>
      </c>
      <c r="P404" s="245">
        <f>2*O404-N404</f>
        <v>8.2374999999999989</v>
      </c>
      <c r="Q404" s="245">
        <f>AVERAGE(P404,R404)</f>
        <v>8.2412499999999991</v>
      </c>
      <c r="R404" s="245">
        <f>AVERAGE(O404,U404)</f>
        <v>8.2449999999999992</v>
      </c>
      <c r="S404" s="245">
        <f>2*R404-Q404</f>
        <v>8.2487499999999994</v>
      </c>
      <c r="T404" s="245">
        <f>AVERAGE(S404,U404)</f>
        <v>8.2243749999999984</v>
      </c>
      <c r="U404" s="277">
        <v>8.1999999999999993</v>
      </c>
      <c r="V404" s="245">
        <f>2*U404-T404</f>
        <v>8.1756250000000001</v>
      </c>
      <c r="W404" s="245">
        <f>2*V404-U404</f>
        <v>8.151250000000001</v>
      </c>
      <c r="X404" s="245">
        <f>2*W404-V404</f>
        <v>8.1268750000000018</v>
      </c>
      <c r="Y404" s="245">
        <f>AVERAGE(X404,Z404)</f>
        <v>8.1734375000000004</v>
      </c>
      <c r="Z404" s="245">
        <f>AVERAGE(U404,AE404)</f>
        <v>8.2199999999999989</v>
      </c>
      <c r="AA404" s="245">
        <f>2*Z404-Y404</f>
        <v>8.2665624999999974</v>
      </c>
      <c r="AB404" s="245">
        <f>AVERAGE(AA404,AC404)</f>
        <v>8.2599218749999981</v>
      </c>
      <c r="AC404" s="245">
        <f>AVERAGE(AA404,AE404)</f>
        <v>8.2532812499999988</v>
      </c>
      <c r="AD404" s="245">
        <f>AVERAGE(AC404,AE404)</f>
        <v>8.2466406249999995</v>
      </c>
      <c r="AE404" s="277">
        <v>8.24</v>
      </c>
      <c r="AF404" s="245">
        <f>2*AE404-AD404</f>
        <v>8.2333593750000009</v>
      </c>
      <c r="AG404" s="245">
        <f>AVERAGE(AF404,AH404)</f>
        <v>8.2425195312500001</v>
      </c>
      <c r="AH404" s="245">
        <f>AVERAGE(AF404,AJ404)</f>
        <v>8.2516796875000011</v>
      </c>
      <c r="AI404" s="245">
        <f>AVERAGE(AH404,AJ404)</f>
        <v>8.2608398437500004</v>
      </c>
      <c r="AJ404" s="245">
        <f>AVERAGE(AE404,AO404)</f>
        <v>8.27</v>
      </c>
      <c r="AK404" s="245">
        <f>2*AJ404-AI404</f>
        <v>8.2791601562499988</v>
      </c>
      <c r="AL404" s="245">
        <f>AVERAGE(AK404,AM404)</f>
        <v>8.2843701171874997</v>
      </c>
      <c r="AM404" s="245">
        <f>AVERAGE(AK404,AO404)</f>
        <v>8.2895800781249989</v>
      </c>
      <c r="AN404" s="245">
        <f>AVERAGE(AM404,AO404)</f>
        <v>8.2947900390624998</v>
      </c>
      <c r="AO404" s="277">
        <v>8.3000000000000007</v>
      </c>
      <c r="AP404" s="277">
        <v>8.36</v>
      </c>
    </row>
    <row r="405" spans="1:42" x14ac:dyDescent="0.2">
      <c r="A405" s="253">
        <v>42551</v>
      </c>
      <c r="B405" s="277">
        <v>9.91</v>
      </c>
      <c r="C405" s="277">
        <v>9.66</v>
      </c>
      <c r="D405" s="277">
        <f>AVERAGE(C405,E405)</f>
        <v>9.4600000000000009</v>
      </c>
      <c r="E405" s="277">
        <v>9.26</v>
      </c>
      <c r="F405" s="277">
        <f>AVERAGE(G405,E405)</f>
        <v>9.1050000000000004</v>
      </c>
      <c r="G405" s="277">
        <v>8.9499999999999993</v>
      </c>
      <c r="H405" s="277">
        <f>AVERAGE(I405,G405)</f>
        <v>8.6</v>
      </c>
      <c r="I405" s="277">
        <v>8.25</v>
      </c>
      <c r="J405" s="277">
        <f>AVERAGE(I405,K405)</f>
        <v>8.3949999999999996</v>
      </c>
      <c r="K405" s="277">
        <v>8.5399999999999991</v>
      </c>
      <c r="L405" s="245">
        <f>AVERAGE(K405,M405)</f>
        <v>8.4874999999999989</v>
      </c>
      <c r="M405" s="245">
        <f>AVERAGE(K405,O405)</f>
        <v>8.4349999999999987</v>
      </c>
      <c r="N405" s="245">
        <f>AVERAGE(M405,O405)</f>
        <v>8.3825000000000003</v>
      </c>
      <c r="O405" s="277">
        <v>8.33</v>
      </c>
      <c r="P405" s="245">
        <f>2*O405-N405</f>
        <v>8.2774999999999999</v>
      </c>
      <c r="Q405" s="245">
        <f>AVERAGE(P405,R405)</f>
        <v>8.2837499999999995</v>
      </c>
      <c r="R405" s="245">
        <f>AVERAGE(O405,U405)</f>
        <v>8.2899999999999991</v>
      </c>
      <c r="S405" s="245">
        <f>2*R405-Q405</f>
        <v>8.2962499999999988</v>
      </c>
      <c r="T405" s="245">
        <f>AVERAGE(S405,U405)</f>
        <v>8.2731250000000003</v>
      </c>
      <c r="U405" s="277">
        <v>8.25</v>
      </c>
      <c r="V405" s="245">
        <f>2*U405-T405</f>
        <v>8.2268749999999997</v>
      </c>
      <c r="W405" s="245">
        <f>2*V405-U405</f>
        <v>8.2037499999999994</v>
      </c>
      <c r="X405" s="245">
        <f>2*W405-V405</f>
        <v>8.1806249999999991</v>
      </c>
      <c r="Y405" s="245">
        <f>AVERAGE(X405,Z405)</f>
        <v>8.2153124999999996</v>
      </c>
      <c r="Z405" s="245">
        <f>AVERAGE(U405,AE405)</f>
        <v>8.25</v>
      </c>
      <c r="AA405" s="245">
        <f>2*Z405-Y405</f>
        <v>8.2846875000000004</v>
      </c>
      <c r="AB405" s="245">
        <f>AVERAGE(AA405,AC405)</f>
        <v>8.2760156249999994</v>
      </c>
      <c r="AC405" s="245">
        <f>AVERAGE(AA405,AE405)</f>
        <v>8.2673437500000002</v>
      </c>
      <c r="AD405" s="245">
        <f>AVERAGE(AC405,AE405)</f>
        <v>8.258671875000001</v>
      </c>
      <c r="AE405" s="277">
        <v>8.25</v>
      </c>
      <c r="AF405" s="245">
        <f>2*AE405-AD405</f>
        <v>8.241328124999999</v>
      </c>
      <c r="AG405" s="245">
        <f>AVERAGE(AF405,AH405)</f>
        <v>8.2459960937499996</v>
      </c>
      <c r="AH405" s="245">
        <f>AVERAGE(AF405,AJ405)</f>
        <v>8.2506640625000003</v>
      </c>
      <c r="AI405" s="245">
        <f>AVERAGE(AH405,AJ405)</f>
        <v>8.2553320312499991</v>
      </c>
      <c r="AJ405" s="245">
        <f>AVERAGE(AE405,AO405)</f>
        <v>8.26</v>
      </c>
      <c r="AK405" s="245">
        <f>2*AJ405-AI405</f>
        <v>8.2646679687500004</v>
      </c>
      <c r="AL405" s="245">
        <f>AVERAGE(AK405,AM405)</f>
        <v>8.2660009765625002</v>
      </c>
      <c r="AM405" s="245">
        <f>AVERAGE(AK405,AO405)</f>
        <v>8.267333984375</v>
      </c>
      <c r="AN405" s="245">
        <f>AVERAGE(AM405,AO405)</f>
        <v>8.2686669921874998</v>
      </c>
      <c r="AO405" s="277">
        <v>8.27</v>
      </c>
      <c r="AP405" s="277">
        <v>8.2899999999999991</v>
      </c>
    </row>
    <row r="406" spans="1:42" x14ac:dyDescent="0.2">
      <c r="A406" s="253">
        <v>42550</v>
      </c>
      <c r="B406" s="277">
        <v>9.91</v>
      </c>
      <c r="C406" s="277">
        <v>9.67</v>
      </c>
      <c r="D406" s="277">
        <f>AVERAGE(C406,E406)</f>
        <v>9.48</v>
      </c>
      <c r="E406" s="277">
        <v>9.2899999999999991</v>
      </c>
      <c r="F406" s="277">
        <f>AVERAGE(G406,E406)</f>
        <v>9.1449999999999996</v>
      </c>
      <c r="G406" s="277">
        <v>9</v>
      </c>
      <c r="H406" s="277">
        <f>AVERAGE(I406,G406)</f>
        <v>8.6900000000000013</v>
      </c>
      <c r="I406" s="277">
        <v>8.3800000000000008</v>
      </c>
      <c r="J406" s="277">
        <f>AVERAGE(I406,K406)</f>
        <v>8.5</v>
      </c>
      <c r="K406" s="277">
        <v>8.6199999999999992</v>
      </c>
      <c r="L406" s="245">
        <f>AVERAGE(K406,M406)</f>
        <v>8.5775000000000006</v>
      </c>
      <c r="M406" s="245">
        <f>AVERAGE(K406,O406)</f>
        <v>8.5350000000000001</v>
      </c>
      <c r="N406" s="245">
        <f>AVERAGE(M406,O406)</f>
        <v>8.4924999999999997</v>
      </c>
      <c r="O406" s="277">
        <v>8.4499999999999993</v>
      </c>
      <c r="P406" s="245">
        <f>2*O406-N406</f>
        <v>8.4074999999999989</v>
      </c>
      <c r="Q406" s="245">
        <f>AVERAGE(P406,R406)</f>
        <v>8.4137500000000003</v>
      </c>
      <c r="R406" s="245">
        <f>AVERAGE(O406,U406)</f>
        <v>8.42</v>
      </c>
      <c r="S406" s="245">
        <f>2*R406-Q406</f>
        <v>8.4262499999999996</v>
      </c>
      <c r="T406" s="245">
        <f>AVERAGE(S406,U406)</f>
        <v>8.4081250000000001</v>
      </c>
      <c r="U406" s="277">
        <v>8.39</v>
      </c>
      <c r="V406" s="245">
        <f>2*U406-T406</f>
        <v>8.3718750000000011</v>
      </c>
      <c r="W406" s="245">
        <f>2*V406-U406</f>
        <v>8.3537500000000016</v>
      </c>
      <c r="X406" s="245">
        <f>2*W406-V406</f>
        <v>8.3356250000000021</v>
      </c>
      <c r="Y406" s="245">
        <f>AVERAGE(X406,Z406)</f>
        <v>8.3603125000000027</v>
      </c>
      <c r="Z406" s="245">
        <f>AVERAGE(U406,AE406)</f>
        <v>8.3850000000000016</v>
      </c>
      <c r="AA406" s="245">
        <f>2*Z406-Y406</f>
        <v>8.4096875000000004</v>
      </c>
      <c r="AB406" s="245">
        <f>AVERAGE(AA406,AC406)</f>
        <v>8.4022656250000001</v>
      </c>
      <c r="AC406" s="245">
        <f>AVERAGE(AA406,AE406)</f>
        <v>8.3948437499999997</v>
      </c>
      <c r="AD406" s="245">
        <f>AVERAGE(AC406,AE406)</f>
        <v>8.3874218750000011</v>
      </c>
      <c r="AE406" s="277">
        <v>8.3800000000000008</v>
      </c>
      <c r="AF406" s="245">
        <f>2*AE406-AD406</f>
        <v>8.3725781250000004</v>
      </c>
      <c r="AG406" s="245">
        <f>AVERAGE(AF406,AH406)</f>
        <v>8.3756835937500007</v>
      </c>
      <c r="AH406" s="245">
        <f>AVERAGE(AF406,AJ406)</f>
        <v>8.378789062500001</v>
      </c>
      <c r="AI406" s="245">
        <f>AVERAGE(AH406,AJ406)</f>
        <v>8.3818945312500013</v>
      </c>
      <c r="AJ406" s="245">
        <f>AVERAGE(AE406,AO406)</f>
        <v>8.3850000000000016</v>
      </c>
      <c r="AK406" s="245">
        <f>2*AJ406-AI406</f>
        <v>8.3881054687500018</v>
      </c>
      <c r="AL406" s="245">
        <f>AVERAGE(AK406,AM406)</f>
        <v>8.3885791015625024</v>
      </c>
      <c r="AM406" s="245">
        <f>AVERAGE(AK406,AO406)</f>
        <v>8.3890527343750012</v>
      </c>
      <c r="AN406" s="245">
        <f>AVERAGE(AM406,AO406)</f>
        <v>8.3895263671875</v>
      </c>
      <c r="AO406" s="277">
        <v>8.39</v>
      </c>
      <c r="AP406" s="277">
        <v>8.39</v>
      </c>
    </row>
    <row r="407" spans="1:42" x14ac:dyDescent="0.2">
      <c r="A407" s="253">
        <v>42549</v>
      </c>
      <c r="B407" s="277">
        <v>9.9700000000000006</v>
      </c>
      <c r="C407" s="277">
        <v>9.67</v>
      </c>
      <c r="D407" s="277">
        <f>AVERAGE(C407,E407)</f>
        <v>9.4600000000000009</v>
      </c>
      <c r="E407" s="277">
        <v>9.25</v>
      </c>
      <c r="F407" s="277">
        <f>AVERAGE(G407,E407)</f>
        <v>9.1050000000000004</v>
      </c>
      <c r="G407" s="277">
        <v>8.9600000000000009</v>
      </c>
      <c r="H407" s="277">
        <f>AVERAGE(I407,G407)</f>
        <v>8.6750000000000007</v>
      </c>
      <c r="I407" s="277">
        <v>8.39</v>
      </c>
      <c r="J407" s="277">
        <f>AVERAGE(I407,K407)</f>
        <v>8.5150000000000006</v>
      </c>
      <c r="K407" s="277">
        <v>8.64</v>
      </c>
      <c r="L407" s="245">
        <f>AVERAGE(K407,M407)</f>
        <v>8.6025000000000009</v>
      </c>
      <c r="M407" s="245">
        <f>AVERAGE(K407,O407)</f>
        <v>8.5650000000000013</v>
      </c>
      <c r="N407" s="245">
        <f>AVERAGE(M407,O407)</f>
        <v>8.5274999999999999</v>
      </c>
      <c r="O407" s="277">
        <v>8.49</v>
      </c>
      <c r="P407" s="245">
        <f>2*O407-N407</f>
        <v>8.4525000000000006</v>
      </c>
      <c r="Q407" s="245">
        <f>AVERAGE(P407,R407)</f>
        <v>8.4512499999999999</v>
      </c>
      <c r="R407" s="245">
        <f>AVERAGE(O407,U407)</f>
        <v>8.4499999999999993</v>
      </c>
      <c r="S407" s="245">
        <f>2*R407-Q407</f>
        <v>8.4487499999999986</v>
      </c>
      <c r="T407" s="245">
        <f>AVERAGE(S407,U407)</f>
        <v>8.4293750000000003</v>
      </c>
      <c r="U407" s="277">
        <v>8.41</v>
      </c>
      <c r="V407" s="245">
        <f>2*U407-T407</f>
        <v>8.390625</v>
      </c>
      <c r="W407" s="245">
        <f>2*V407-U407</f>
        <v>8.3712499999999999</v>
      </c>
      <c r="X407" s="245">
        <f>2*W407-V407</f>
        <v>8.3518749999999997</v>
      </c>
      <c r="Y407" s="245">
        <f>AVERAGE(X407,Z407)</f>
        <v>8.3759374999999991</v>
      </c>
      <c r="Z407" s="245">
        <f>AVERAGE(U407,AE407)</f>
        <v>8.4</v>
      </c>
      <c r="AA407" s="245">
        <f>2*Z407-Y407</f>
        <v>8.4240625000000016</v>
      </c>
      <c r="AB407" s="245">
        <f>AVERAGE(AA407,AC407)</f>
        <v>8.4155468750000004</v>
      </c>
      <c r="AC407" s="245">
        <f>AVERAGE(AA407,AE407)</f>
        <v>8.4070312500000011</v>
      </c>
      <c r="AD407" s="245">
        <f>AVERAGE(AC407,AE407)</f>
        <v>8.3985156250000017</v>
      </c>
      <c r="AE407" s="277">
        <v>8.39</v>
      </c>
      <c r="AF407" s="245">
        <f>2*AE407-AD407</f>
        <v>8.3814843749999994</v>
      </c>
      <c r="AG407" s="245">
        <f>AVERAGE(AF407,AH407)</f>
        <v>8.3836132812499997</v>
      </c>
      <c r="AH407" s="245">
        <f>AVERAGE(AF407,AJ407)</f>
        <v>8.3857421875</v>
      </c>
      <c r="AI407" s="245">
        <f>AVERAGE(AH407,AJ407)</f>
        <v>8.3878710937500003</v>
      </c>
      <c r="AJ407" s="245">
        <f>AVERAGE(AE407,AO407)</f>
        <v>8.39</v>
      </c>
      <c r="AK407" s="245">
        <f>2*AJ407-AI407</f>
        <v>8.3921289062500009</v>
      </c>
      <c r="AL407" s="245">
        <f>AVERAGE(AK407,AM407)</f>
        <v>8.3915966796875008</v>
      </c>
      <c r="AM407" s="245">
        <f>AVERAGE(AK407,AO407)</f>
        <v>8.3910644531250007</v>
      </c>
      <c r="AN407" s="245">
        <f>AVERAGE(AM407,AO407)</f>
        <v>8.3905322265625006</v>
      </c>
      <c r="AO407" s="277">
        <v>8.39</v>
      </c>
      <c r="AP407" s="277">
        <v>8.3800000000000008</v>
      </c>
    </row>
    <row r="408" spans="1:42" x14ac:dyDescent="0.2">
      <c r="A408" s="253">
        <v>42548</v>
      </c>
      <c r="B408" s="277">
        <v>10.01</v>
      </c>
      <c r="C408" s="277">
        <v>9.73</v>
      </c>
      <c r="D408" s="277">
        <f>AVERAGE(C408,E408)</f>
        <v>9.5250000000000004</v>
      </c>
      <c r="E408" s="277">
        <v>9.32</v>
      </c>
      <c r="F408" s="277">
        <f>AVERAGE(G408,E408)</f>
        <v>9.1750000000000007</v>
      </c>
      <c r="G408" s="277">
        <v>9.0299999999999994</v>
      </c>
      <c r="H408" s="277">
        <f>AVERAGE(I408,G408)</f>
        <v>8.76</v>
      </c>
      <c r="I408" s="277">
        <v>8.49</v>
      </c>
      <c r="J408" s="277">
        <f>AVERAGE(I408,K408)</f>
        <v>8.6050000000000004</v>
      </c>
      <c r="K408" s="277">
        <v>8.7200000000000006</v>
      </c>
      <c r="L408" s="245">
        <f>AVERAGE(K408,M408)</f>
        <v>8.6850000000000005</v>
      </c>
      <c r="M408" s="245">
        <f>AVERAGE(K408,O408)</f>
        <v>8.65</v>
      </c>
      <c r="N408" s="245">
        <f>AVERAGE(M408,O408)</f>
        <v>8.6150000000000002</v>
      </c>
      <c r="O408" s="277">
        <v>8.58</v>
      </c>
      <c r="P408" s="245">
        <f>2*O408-N408</f>
        <v>8.5449999999999999</v>
      </c>
      <c r="Q408" s="245">
        <f>AVERAGE(P408,R408)</f>
        <v>8.5449999999999999</v>
      </c>
      <c r="R408" s="245">
        <f>AVERAGE(O408,U408)</f>
        <v>8.5449999999999999</v>
      </c>
      <c r="S408" s="245">
        <f>2*R408-Q408</f>
        <v>8.5449999999999999</v>
      </c>
      <c r="T408" s="245">
        <f>AVERAGE(S408,U408)</f>
        <v>8.5274999999999999</v>
      </c>
      <c r="U408" s="277">
        <v>8.51</v>
      </c>
      <c r="V408" s="245">
        <f>2*U408-T408</f>
        <v>8.4924999999999997</v>
      </c>
      <c r="W408" s="245">
        <f>2*V408-U408</f>
        <v>8.4749999999999996</v>
      </c>
      <c r="X408" s="245">
        <f>2*W408-V408</f>
        <v>8.4574999999999996</v>
      </c>
      <c r="Y408" s="245">
        <f>AVERAGE(X408,Z408)</f>
        <v>8.4787499999999998</v>
      </c>
      <c r="Z408" s="245">
        <f>AVERAGE(U408,AE408)</f>
        <v>8.5</v>
      </c>
      <c r="AA408" s="245">
        <f>2*Z408-Y408</f>
        <v>8.5212500000000002</v>
      </c>
      <c r="AB408" s="245">
        <f>AVERAGE(AA408,AC408)</f>
        <v>8.5134375000000002</v>
      </c>
      <c r="AC408" s="245">
        <f>AVERAGE(AA408,AE408)</f>
        <v>8.5056250000000002</v>
      </c>
      <c r="AD408" s="245">
        <f>AVERAGE(AC408,AE408)</f>
        <v>8.4978125000000002</v>
      </c>
      <c r="AE408" s="277">
        <v>8.49</v>
      </c>
      <c r="AF408" s="245">
        <f>2*AE408-AD408</f>
        <v>8.4821875000000002</v>
      </c>
      <c r="AG408" s="245">
        <f>AVERAGE(AF408,AH408)</f>
        <v>8.4816406250000007</v>
      </c>
      <c r="AH408" s="245">
        <f>AVERAGE(AF408,AJ408)</f>
        <v>8.4810937499999994</v>
      </c>
      <c r="AI408" s="245">
        <f>AVERAGE(AH408,AJ408)</f>
        <v>8.4805468749999999</v>
      </c>
      <c r="AJ408" s="245">
        <f>AVERAGE(AE408,AO408)</f>
        <v>8.48</v>
      </c>
      <c r="AK408" s="245">
        <f>2*AJ408-AI408</f>
        <v>8.4794531250000009</v>
      </c>
      <c r="AL408" s="245">
        <f>AVERAGE(AK408,AM408)</f>
        <v>8.4770898437500009</v>
      </c>
      <c r="AM408" s="245">
        <f>AVERAGE(AK408,AO408)</f>
        <v>8.4747265625000008</v>
      </c>
      <c r="AN408" s="245">
        <f>AVERAGE(AM408,AO408)</f>
        <v>8.4723632812500007</v>
      </c>
      <c r="AO408" s="277">
        <v>8.4700000000000006</v>
      </c>
      <c r="AP408" s="277">
        <v>8.44</v>
      </c>
    </row>
    <row r="409" spans="1:42" x14ac:dyDescent="0.2">
      <c r="A409" s="253">
        <v>42545</v>
      </c>
      <c r="B409" s="277">
        <v>10.24</v>
      </c>
      <c r="C409" s="277">
        <v>9.83</v>
      </c>
      <c r="D409" s="277">
        <f>AVERAGE(C409,E409)</f>
        <v>9.5749999999999993</v>
      </c>
      <c r="E409" s="277">
        <v>9.32</v>
      </c>
      <c r="F409" s="277">
        <f>AVERAGE(G409,E409)</f>
        <v>9.1850000000000005</v>
      </c>
      <c r="G409" s="277">
        <v>9.0500000000000007</v>
      </c>
      <c r="H409" s="277">
        <f>AVERAGE(I409,G409)</f>
        <v>8.8150000000000013</v>
      </c>
      <c r="I409" s="277">
        <v>8.58</v>
      </c>
      <c r="J409" s="277">
        <f>AVERAGE(I409,K409)</f>
        <v>8.6849999999999987</v>
      </c>
      <c r="K409" s="277">
        <v>8.7899999999999991</v>
      </c>
      <c r="L409" s="245">
        <f>AVERAGE(K409,M409)</f>
        <v>8.7649999999999988</v>
      </c>
      <c r="M409" s="245">
        <f>AVERAGE(K409,O409)</f>
        <v>8.7399999999999984</v>
      </c>
      <c r="N409" s="245">
        <f>AVERAGE(M409,O409)</f>
        <v>8.7149999999999999</v>
      </c>
      <c r="O409" s="277">
        <v>8.69</v>
      </c>
      <c r="P409" s="245">
        <f>2*O409-N409</f>
        <v>8.6649999999999991</v>
      </c>
      <c r="Q409" s="245">
        <f>AVERAGE(P409,R409)</f>
        <v>8.66</v>
      </c>
      <c r="R409" s="245">
        <f>AVERAGE(O409,U409)</f>
        <v>8.6549999999999994</v>
      </c>
      <c r="S409" s="245">
        <f>2*R409-Q409</f>
        <v>8.6499999999999986</v>
      </c>
      <c r="T409" s="245">
        <f>AVERAGE(S409,U409)</f>
        <v>8.634999999999998</v>
      </c>
      <c r="U409" s="277">
        <v>8.6199999999999992</v>
      </c>
      <c r="V409" s="245">
        <f>2*U409-T409</f>
        <v>8.6050000000000004</v>
      </c>
      <c r="W409" s="245">
        <f>2*V409-U409</f>
        <v>8.5900000000000016</v>
      </c>
      <c r="X409" s="245">
        <f>2*W409-V409</f>
        <v>8.5750000000000028</v>
      </c>
      <c r="Y409" s="245">
        <f>AVERAGE(X409,Z409)</f>
        <v>8.5875000000000021</v>
      </c>
      <c r="Z409" s="245">
        <f>AVERAGE(U409,AE409)</f>
        <v>8.6</v>
      </c>
      <c r="AA409" s="245">
        <f>2*Z409-Y409</f>
        <v>8.6124999999999972</v>
      </c>
      <c r="AB409" s="245">
        <f>AVERAGE(AA409,AC409)</f>
        <v>8.6043749999999974</v>
      </c>
      <c r="AC409" s="245">
        <f>AVERAGE(AA409,AE409)</f>
        <v>8.5962499999999977</v>
      </c>
      <c r="AD409" s="245">
        <f>AVERAGE(AC409,AE409)</f>
        <v>8.588124999999998</v>
      </c>
      <c r="AE409" s="277">
        <v>8.58</v>
      </c>
      <c r="AF409" s="245">
        <f>2*AE409-AD409</f>
        <v>8.5718750000000021</v>
      </c>
      <c r="AG409" s="245">
        <f>AVERAGE(AF409,AH409)</f>
        <v>8.5701562500000019</v>
      </c>
      <c r="AH409" s="245">
        <f>AVERAGE(AF409,AJ409)</f>
        <v>8.5684375000000017</v>
      </c>
      <c r="AI409" s="245">
        <f>AVERAGE(AH409,AJ409)</f>
        <v>8.5667187500000015</v>
      </c>
      <c r="AJ409" s="245">
        <f>AVERAGE(AE409,AO409)</f>
        <v>8.5650000000000013</v>
      </c>
      <c r="AK409" s="245">
        <f>2*AJ409-AI409</f>
        <v>8.5632812500000011</v>
      </c>
      <c r="AL409" s="245">
        <f>AVERAGE(AK409,AM409)</f>
        <v>8.5599609375000014</v>
      </c>
      <c r="AM409" s="245">
        <f>AVERAGE(AK409,AO409)</f>
        <v>8.556640625</v>
      </c>
      <c r="AN409" s="245">
        <f>AVERAGE(AM409,AO409)</f>
        <v>8.5533203125000004</v>
      </c>
      <c r="AO409" s="277">
        <v>8.5500000000000007</v>
      </c>
      <c r="AP409" s="277">
        <v>8.52</v>
      </c>
    </row>
    <row r="410" spans="1:42" x14ac:dyDescent="0.2">
      <c r="A410" s="253">
        <v>42544</v>
      </c>
      <c r="B410" s="277">
        <v>10.18</v>
      </c>
      <c r="C410" s="277">
        <v>9.77</v>
      </c>
      <c r="D410" s="277">
        <f>AVERAGE(C410,E410)</f>
        <v>9.51</v>
      </c>
      <c r="E410" s="277">
        <v>9.25</v>
      </c>
      <c r="F410" s="277">
        <f>AVERAGE(G410,E410)</f>
        <v>9.1150000000000002</v>
      </c>
      <c r="G410" s="277">
        <v>8.98</v>
      </c>
      <c r="H410" s="277">
        <f>AVERAGE(I410,G410)</f>
        <v>8.74</v>
      </c>
      <c r="I410" s="277">
        <v>8.5</v>
      </c>
      <c r="J410" s="277">
        <f>AVERAGE(I410,K410)</f>
        <v>8.61</v>
      </c>
      <c r="K410" s="277">
        <v>8.7200000000000006</v>
      </c>
      <c r="L410" s="245">
        <f>AVERAGE(K410,M410)</f>
        <v>8.692499999999999</v>
      </c>
      <c r="M410" s="245">
        <f>AVERAGE(K410,O410)</f>
        <v>8.6649999999999991</v>
      </c>
      <c r="N410" s="245">
        <f>AVERAGE(M410,O410)</f>
        <v>8.6374999999999993</v>
      </c>
      <c r="O410" s="277">
        <v>8.61</v>
      </c>
      <c r="P410" s="245">
        <f>2*O410-N410</f>
        <v>8.5824999999999996</v>
      </c>
      <c r="Q410" s="245">
        <f>AVERAGE(P410,R410)</f>
        <v>8.5787499999999994</v>
      </c>
      <c r="R410" s="245">
        <f>AVERAGE(O410,U410)</f>
        <v>8.5749999999999993</v>
      </c>
      <c r="S410" s="245">
        <f>2*R410-Q410</f>
        <v>8.5712499999999991</v>
      </c>
      <c r="T410" s="245">
        <f>AVERAGE(S410,U410)</f>
        <v>8.5556249999999991</v>
      </c>
      <c r="U410" s="277">
        <v>8.5399999999999991</v>
      </c>
      <c r="V410" s="245">
        <f>2*U410-T410</f>
        <v>8.5243749999999991</v>
      </c>
      <c r="W410" s="245">
        <f>2*V410-U410</f>
        <v>8.5087499999999991</v>
      </c>
      <c r="X410" s="245">
        <f>2*W410-V410</f>
        <v>8.4931249999999991</v>
      </c>
      <c r="Y410" s="245">
        <f>AVERAGE(X410,Z410)</f>
        <v>8.5065624999999994</v>
      </c>
      <c r="Z410" s="245">
        <f>AVERAGE(U410,AE410)</f>
        <v>8.52</v>
      </c>
      <c r="AA410" s="245">
        <f>2*Z410-Y410</f>
        <v>8.5334374999999998</v>
      </c>
      <c r="AB410" s="245">
        <f>AVERAGE(AA410,AC410)</f>
        <v>8.5250781250000003</v>
      </c>
      <c r="AC410" s="245">
        <f>AVERAGE(AA410,AE410)</f>
        <v>8.516718749999999</v>
      </c>
      <c r="AD410" s="245">
        <f>AVERAGE(AC410,AE410)</f>
        <v>8.5083593749999995</v>
      </c>
      <c r="AE410" s="277">
        <v>8.5</v>
      </c>
      <c r="AF410" s="245">
        <f>2*AE410-AD410</f>
        <v>8.4916406250000005</v>
      </c>
      <c r="AG410" s="245">
        <f>AVERAGE(AF410,AH410)</f>
        <v>8.4899804687500016</v>
      </c>
      <c r="AH410" s="245">
        <f>AVERAGE(AF410,AJ410)</f>
        <v>8.4883203125000009</v>
      </c>
      <c r="AI410" s="245">
        <f>AVERAGE(AH410,AJ410)</f>
        <v>8.4866601562500001</v>
      </c>
      <c r="AJ410" s="245">
        <f>AVERAGE(AE410,AO410)</f>
        <v>8.4849999999999994</v>
      </c>
      <c r="AK410" s="245">
        <f>2*AJ410-AI410</f>
        <v>8.4833398437499987</v>
      </c>
      <c r="AL410" s="245">
        <f>AVERAGE(AK410,AM410)</f>
        <v>8.4800048828124996</v>
      </c>
      <c r="AM410" s="245">
        <f>AVERAGE(AK410,AO410)</f>
        <v>8.4766699218750006</v>
      </c>
      <c r="AN410" s="245">
        <f>AVERAGE(AM410,AO410)</f>
        <v>8.4733349609374997</v>
      </c>
      <c r="AO410" s="277">
        <v>8.4700000000000006</v>
      </c>
      <c r="AP410" s="277">
        <v>8.43</v>
      </c>
    </row>
    <row r="411" spans="1:42" x14ac:dyDescent="0.2">
      <c r="A411" s="253">
        <v>42543</v>
      </c>
      <c r="B411" s="277">
        <v>9.99</v>
      </c>
      <c r="C411" s="277">
        <v>9.74</v>
      </c>
      <c r="D411" s="277">
        <f>AVERAGE(C411,E411)</f>
        <v>9.5549999999999997</v>
      </c>
      <c r="E411" s="277">
        <v>9.3699999999999992</v>
      </c>
      <c r="F411" s="277">
        <f>AVERAGE(G411,E411)</f>
        <v>9.2399999999999984</v>
      </c>
      <c r="G411" s="277">
        <v>9.11</v>
      </c>
      <c r="H411" s="277">
        <f>AVERAGE(I411,G411)</f>
        <v>8.7799999999999994</v>
      </c>
      <c r="I411" s="277">
        <v>8.4499999999999993</v>
      </c>
      <c r="J411" s="277">
        <f>AVERAGE(I411,K411)</f>
        <v>8.625</v>
      </c>
      <c r="K411" s="277">
        <v>8.8000000000000007</v>
      </c>
      <c r="L411" s="245">
        <f>AVERAGE(K411,M411)</f>
        <v>8.7625000000000011</v>
      </c>
      <c r="M411" s="245">
        <f>AVERAGE(K411,O411)</f>
        <v>8.7250000000000014</v>
      </c>
      <c r="N411" s="245">
        <f>AVERAGE(M411,O411)</f>
        <v>8.6875</v>
      </c>
      <c r="O411" s="277">
        <v>8.65</v>
      </c>
      <c r="P411" s="245">
        <f>2*O411-N411</f>
        <v>8.6125000000000007</v>
      </c>
      <c r="Q411" s="245">
        <f>AVERAGE(P411,R411)</f>
        <v>8.6037499999999998</v>
      </c>
      <c r="R411" s="245">
        <f>AVERAGE(O411,U411)</f>
        <v>8.5949999999999989</v>
      </c>
      <c r="S411" s="245">
        <f>2*R411-Q411</f>
        <v>8.5862499999999979</v>
      </c>
      <c r="T411" s="245">
        <f>AVERAGE(S411,U411)</f>
        <v>8.5631249999999994</v>
      </c>
      <c r="U411" s="277">
        <v>8.5399999999999991</v>
      </c>
      <c r="V411" s="245">
        <f>2*U411-T411</f>
        <v>8.5168749999999989</v>
      </c>
      <c r="W411" s="245">
        <f>2*V411-U411</f>
        <v>8.4937499999999986</v>
      </c>
      <c r="X411" s="245">
        <f>2*W411-V411</f>
        <v>8.4706249999999983</v>
      </c>
      <c r="Y411" s="245">
        <f>AVERAGE(X411,Z411)</f>
        <v>8.4828124999999979</v>
      </c>
      <c r="Z411" s="245">
        <f>AVERAGE(U411,AE411)</f>
        <v>8.4949999999999992</v>
      </c>
      <c r="AA411" s="245">
        <f>2*Z411-Y411</f>
        <v>8.5071875000000006</v>
      </c>
      <c r="AB411" s="245">
        <f>AVERAGE(AA411,AC411)</f>
        <v>8.4928906250000011</v>
      </c>
      <c r="AC411" s="245">
        <f>AVERAGE(AA411,AE411)</f>
        <v>8.4785937499999999</v>
      </c>
      <c r="AD411" s="245">
        <f>AVERAGE(AC411,AE411)</f>
        <v>8.4642968749999987</v>
      </c>
      <c r="AE411" s="277">
        <v>8.4499999999999993</v>
      </c>
      <c r="AF411" s="245">
        <f>2*AE411-AD411</f>
        <v>8.4357031249999999</v>
      </c>
      <c r="AG411" s="245">
        <f>AVERAGE(AF411,AH411)</f>
        <v>8.4342773437500007</v>
      </c>
      <c r="AH411" s="245">
        <f>AVERAGE(AF411,AJ411)</f>
        <v>8.4328515624999998</v>
      </c>
      <c r="AI411" s="245">
        <f>AVERAGE(AH411,AJ411)</f>
        <v>8.4314257812499989</v>
      </c>
      <c r="AJ411" s="245">
        <f>AVERAGE(AE411,AO411)</f>
        <v>8.43</v>
      </c>
      <c r="AK411" s="245">
        <f>2*AJ411-AI411</f>
        <v>8.4285742187500006</v>
      </c>
      <c r="AL411" s="245">
        <f>AVERAGE(AK411,AM411)</f>
        <v>8.4239306640624996</v>
      </c>
      <c r="AM411" s="245">
        <f>AVERAGE(AK411,AO411)</f>
        <v>8.4192871093750004</v>
      </c>
      <c r="AN411" s="245">
        <f>AVERAGE(AM411,AO411)</f>
        <v>8.4146435546875011</v>
      </c>
      <c r="AO411" s="277">
        <v>8.41</v>
      </c>
      <c r="AP411" s="277">
        <v>8.35</v>
      </c>
    </row>
    <row r="412" spans="1:42" x14ac:dyDescent="0.2">
      <c r="A412" s="253">
        <v>42542</v>
      </c>
      <c r="B412" s="277">
        <v>10.029999999999999</v>
      </c>
      <c r="C412" s="277">
        <v>9.77</v>
      </c>
      <c r="D412" s="277">
        <f>AVERAGE(C412,E412)</f>
        <v>9.57</v>
      </c>
      <c r="E412" s="277">
        <v>9.3699999999999992</v>
      </c>
      <c r="F412" s="277">
        <f>AVERAGE(G412,E412)</f>
        <v>9.2449999999999992</v>
      </c>
      <c r="G412" s="277">
        <v>9.1199999999999992</v>
      </c>
      <c r="H412" s="277">
        <f>AVERAGE(I412,G412)</f>
        <v>8.8000000000000007</v>
      </c>
      <c r="I412" s="277">
        <v>8.48</v>
      </c>
      <c r="J412" s="277">
        <f>AVERAGE(I412,K412)</f>
        <v>8.6550000000000011</v>
      </c>
      <c r="K412" s="277">
        <v>8.83</v>
      </c>
      <c r="L412" s="245">
        <f>AVERAGE(K412,M412)</f>
        <v>8.7925000000000004</v>
      </c>
      <c r="M412" s="245">
        <f>AVERAGE(K412,O412)</f>
        <v>8.754999999999999</v>
      </c>
      <c r="N412" s="245">
        <f>AVERAGE(M412,O412)</f>
        <v>8.7174999999999994</v>
      </c>
      <c r="O412" s="277">
        <v>8.68</v>
      </c>
      <c r="P412" s="245">
        <f>2*O412-N412</f>
        <v>8.6425000000000001</v>
      </c>
      <c r="Q412" s="245">
        <f>AVERAGE(P412,R412)</f>
        <v>8.6312500000000014</v>
      </c>
      <c r="R412" s="245">
        <f>AVERAGE(O412,U412)</f>
        <v>8.620000000000001</v>
      </c>
      <c r="S412" s="245">
        <f>2*R412-Q412</f>
        <v>8.6087500000000006</v>
      </c>
      <c r="T412" s="245">
        <f>AVERAGE(S412,U412)</f>
        <v>8.5843750000000014</v>
      </c>
      <c r="U412" s="277">
        <v>8.56</v>
      </c>
      <c r="V412" s="245">
        <f>2*U412-T412</f>
        <v>8.5356249999999996</v>
      </c>
      <c r="W412" s="245">
        <f>2*V412-U412</f>
        <v>8.5112499999999986</v>
      </c>
      <c r="X412" s="245">
        <f>2*W412-V412</f>
        <v>8.4868749999999977</v>
      </c>
      <c r="Y412" s="245">
        <f>AVERAGE(X412,Z412)</f>
        <v>8.5034374999999986</v>
      </c>
      <c r="Z412" s="245">
        <f>AVERAGE(U412,AE412)</f>
        <v>8.52</v>
      </c>
      <c r="AA412" s="245">
        <f>2*Z412-Y412</f>
        <v>8.5365625000000005</v>
      </c>
      <c r="AB412" s="245">
        <f>AVERAGE(AA412,AC412)</f>
        <v>8.5224218749999991</v>
      </c>
      <c r="AC412" s="245">
        <f>AVERAGE(AA412,AE412)</f>
        <v>8.5082812499999996</v>
      </c>
      <c r="AD412" s="245">
        <f>AVERAGE(AC412,AE412)</f>
        <v>8.494140625</v>
      </c>
      <c r="AE412" s="277">
        <v>8.48</v>
      </c>
      <c r="AF412" s="245">
        <f>2*AE412-AD412</f>
        <v>8.4658593750000009</v>
      </c>
      <c r="AG412" s="245">
        <f>AVERAGE(AF412,AH412)</f>
        <v>8.4643945312500009</v>
      </c>
      <c r="AH412" s="245">
        <f>AVERAGE(AF412,AJ412)</f>
        <v>8.4629296875000009</v>
      </c>
      <c r="AI412" s="245">
        <f>AVERAGE(AH412,AJ412)</f>
        <v>8.4614648437500009</v>
      </c>
      <c r="AJ412" s="245">
        <f>AVERAGE(AE412,AO412)</f>
        <v>8.4600000000000009</v>
      </c>
      <c r="AK412" s="245">
        <f>2*AJ412-AI412</f>
        <v>8.4585351562500009</v>
      </c>
      <c r="AL412" s="245">
        <f>AVERAGE(AK412,AM412)</f>
        <v>8.4539013671875001</v>
      </c>
      <c r="AM412" s="245">
        <f>AVERAGE(AK412,AO412)</f>
        <v>8.4492675781249993</v>
      </c>
      <c r="AN412" s="245">
        <f>AVERAGE(AM412,AO412)</f>
        <v>8.4446337890625003</v>
      </c>
      <c r="AO412" s="277">
        <v>8.44</v>
      </c>
      <c r="AP412" s="277">
        <v>8.4</v>
      </c>
    </row>
    <row r="413" spans="1:42" x14ac:dyDescent="0.2">
      <c r="A413" s="253">
        <v>42541</v>
      </c>
      <c r="B413" s="277">
        <v>10.1</v>
      </c>
      <c r="C413" s="277">
        <v>9.7799999999999994</v>
      </c>
      <c r="D413" s="277">
        <f>AVERAGE(C413,E413)</f>
        <v>9.5549999999999997</v>
      </c>
      <c r="E413" s="277">
        <v>9.33</v>
      </c>
      <c r="F413" s="277">
        <f>AVERAGE(G413,E413)</f>
        <v>9.2050000000000001</v>
      </c>
      <c r="G413" s="277">
        <v>9.08</v>
      </c>
      <c r="H413" s="277">
        <f>AVERAGE(I413,G413)</f>
        <v>8.7800000000000011</v>
      </c>
      <c r="I413" s="277">
        <v>8.48</v>
      </c>
      <c r="J413" s="277">
        <f>AVERAGE(I413,K413)</f>
        <v>8.65</v>
      </c>
      <c r="K413" s="277">
        <v>8.82</v>
      </c>
      <c r="L413" s="245">
        <f>AVERAGE(K413,M413)</f>
        <v>8.7850000000000001</v>
      </c>
      <c r="M413" s="245">
        <f>AVERAGE(K413,O413)</f>
        <v>8.75</v>
      </c>
      <c r="N413" s="245">
        <f>AVERAGE(M413,O413)</f>
        <v>8.7149999999999999</v>
      </c>
      <c r="O413" s="277">
        <v>8.68</v>
      </c>
      <c r="P413" s="245">
        <f>2*O413-N413</f>
        <v>8.6449999999999996</v>
      </c>
      <c r="Q413" s="245">
        <f>AVERAGE(P413,R413)</f>
        <v>8.6325000000000003</v>
      </c>
      <c r="R413" s="245">
        <f>AVERAGE(O413,U413)</f>
        <v>8.620000000000001</v>
      </c>
      <c r="S413" s="245">
        <f>2*R413-Q413</f>
        <v>8.6075000000000017</v>
      </c>
      <c r="T413" s="245">
        <f>AVERAGE(S413,U413)</f>
        <v>8.583750000000002</v>
      </c>
      <c r="U413" s="277">
        <v>8.56</v>
      </c>
      <c r="V413" s="245">
        <f>2*U413-T413</f>
        <v>8.536249999999999</v>
      </c>
      <c r="W413" s="245">
        <f>2*V413-U413</f>
        <v>8.5124999999999975</v>
      </c>
      <c r="X413" s="245">
        <f>2*W413-V413</f>
        <v>8.488749999999996</v>
      </c>
      <c r="Y413" s="245">
        <f>AVERAGE(X413,Z413)</f>
        <v>8.5043749999999978</v>
      </c>
      <c r="Z413" s="245">
        <f>AVERAGE(U413,AE413)</f>
        <v>8.52</v>
      </c>
      <c r="AA413" s="245">
        <f>2*Z413-Y413</f>
        <v>8.5356250000000014</v>
      </c>
      <c r="AB413" s="245">
        <f>AVERAGE(AA413,AC413)</f>
        <v>8.5217187500000016</v>
      </c>
      <c r="AC413" s="245">
        <f>AVERAGE(AA413,AE413)</f>
        <v>8.5078125</v>
      </c>
      <c r="AD413" s="245">
        <f>AVERAGE(AC413,AE413)</f>
        <v>8.4939062500000002</v>
      </c>
      <c r="AE413" s="277">
        <v>8.48</v>
      </c>
      <c r="AF413" s="245">
        <f>2*AE413-AD413</f>
        <v>8.4660937500000006</v>
      </c>
      <c r="AG413" s="245">
        <f>AVERAGE(AF413,AH413)</f>
        <v>8.4658203125</v>
      </c>
      <c r="AH413" s="245">
        <f>AVERAGE(AF413,AJ413)</f>
        <v>8.4655468750000011</v>
      </c>
      <c r="AI413" s="245">
        <f>AVERAGE(AH413,AJ413)</f>
        <v>8.4652734375000005</v>
      </c>
      <c r="AJ413" s="245">
        <f>AVERAGE(AE413,AO413)</f>
        <v>8.4649999999999999</v>
      </c>
      <c r="AK413" s="245">
        <f>2*AJ413-AI413</f>
        <v>8.4647265624999992</v>
      </c>
      <c r="AL413" s="245">
        <f>AVERAGE(AK413,AM413)</f>
        <v>8.4610449218750006</v>
      </c>
      <c r="AM413" s="245">
        <f>AVERAGE(AK413,AO413)</f>
        <v>8.4573632812500001</v>
      </c>
      <c r="AN413" s="245">
        <f>AVERAGE(AM413,AO413)</f>
        <v>8.4536816406249997</v>
      </c>
      <c r="AO413" s="277">
        <v>8.4499999999999993</v>
      </c>
      <c r="AP413" s="277">
        <v>8.42</v>
      </c>
    </row>
    <row r="414" spans="1:42" x14ac:dyDescent="0.2">
      <c r="A414" s="253">
        <v>42538</v>
      </c>
      <c r="B414" s="277">
        <v>10.19</v>
      </c>
      <c r="C414" s="277">
        <v>9.85</v>
      </c>
      <c r="D414" s="277">
        <f>AVERAGE(C414,E414)</f>
        <v>9.6349999999999998</v>
      </c>
      <c r="E414" s="277">
        <v>9.42</v>
      </c>
      <c r="F414" s="277">
        <f>AVERAGE(G414,E414)</f>
        <v>9.3000000000000007</v>
      </c>
      <c r="G414" s="277">
        <v>9.18</v>
      </c>
      <c r="H414" s="277">
        <f>AVERAGE(I414,G414)</f>
        <v>8.875</v>
      </c>
      <c r="I414" s="277">
        <v>8.57</v>
      </c>
      <c r="J414" s="277">
        <f>AVERAGE(I414,K414)</f>
        <v>8.754999999999999</v>
      </c>
      <c r="K414" s="277">
        <v>8.94</v>
      </c>
      <c r="L414" s="245">
        <f>AVERAGE(K414,M414)</f>
        <v>8.9024999999999999</v>
      </c>
      <c r="M414" s="245">
        <f>AVERAGE(K414,O414)</f>
        <v>8.8649999999999984</v>
      </c>
      <c r="N414" s="245">
        <f>AVERAGE(M414,O414)</f>
        <v>8.8274999999999988</v>
      </c>
      <c r="O414" s="277">
        <v>8.7899999999999991</v>
      </c>
      <c r="P414" s="245">
        <f>2*O414-N414</f>
        <v>8.7524999999999995</v>
      </c>
      <c r="Q414" s="245">
        <f>AVERAGE(P414,R414)</f>
        <v>8.7337500000000006</v>
      </c>
      <c r="R414" s="245">
        <f>AVERAGE(O414,U414)</f>
        <v>8.7149999999999999</v>
      </c>
      <c r="S414" s="245">
        <f>2*R414-Q414</f>
        <v>8.6962499999999991</v>
      </c>
      <c r="T414" s="245">
        <f>AVERAGE(S414,U414)</f>
        <v>8.6681249999999999</v>
      </c>
      <c r="U414" s="277">
        <v>8.64</v>
      </c>
      <c r="V414" s="245">
        <f>2*U414-T414</f>
        <v>8.6118750000000013</v>
      </c>
      <c r="W414" s="245">
        <f>2*V414-U414</f>
        <v>8.583750000000002</v>
      </c>
      <c r="X414" s="245">
        <f>2*W414-V414</f>
        <v>8.5556250000000027</v>
      </c>
      <c r="Y414" s="245">
        <f>AVERAGE(X414,Z414)</f>
        <v>8.5803125000000016</v>
      </c>
      <c r="Z414" s="245">
        <f>AVERAGE(U414,AE414)</f>
        <v>8.6050000000000004</v>
      </c>
      <c r="AA414" s="245">
        <f>2*Z414-Y414</f>
        <v>8.6296874999999993</v>
      </c>
      <c r="AB414" s="245">
        <f>AVERAGE(AA414,AC414)</f>
        <v>8.6147656250000004</v>
      </c>
      <c r="AC414" s="245">
        <f>AVERAGE(AA414,AE414)</f>
        <v>8.5998437499999998</v>
      </c>
      <c r="AD414" s="245">
        <f>AVERAGE(AC414,AE414)</f>
        <v>8.5849218749999991</v>
      </c>
      <c r="AE414" s="277">
        <v>8.57</v>
      </c>
      <c r="AF414" s="245">
        <f>2*AE414-AD414</f>
        <v>8.5550781250000014</v>
      </c>
      <c r="AG414" s="245">
        <f>AVERAGE(AF414,AH414)</f>
        <v>8.555058593750001</v>
      </c>
      <c r="AH414" s="245">
        <f>AVERAGE(AF414,AJ414)</f>
        <v>8.5550390625000006</v>
      </c>
      <c r="AI414" s="245">
        <f>AVERAGE(AH414,AJ414)</f>
        <v>8.5550195312500001</v>
      </c>
      <c r="AJ414" s="245">
        <f>AVERAGE(AE414,AO414)</f>
        <v>8.5549999999999997</v>
      </c>
      <c r="AK414" s="245">
        <f>2*AJ414-AI414</f>
        <v>8.5549804687499993</v>
      </c>
      <c r="AL414" s="245">
        <f>AVERAGE(AK414,AM414)</f>
        <v>8.5512353515625001</v>
      </c>
      <c r="AM414" s="245">
        <f>AVERAGE(AK414,AO414)</f>
        <v>8.5474902343749992</v>
      </c>
      <c r="AN414" s="245">
        <f>AVERAGE(AM414,AO414)</f>
        <v>8.5437451171874983</v>
      </c>
      <c r="AO414" s="277">
        <v>8.5399999999999991</v>
      </c>
      <c r="AP414" s="277">
        <v>8.51</v>
      </c>
    </row>
    <row r="415" spans="1:42" x14ac:dyDescent="0.2">
      <c r="A415" s="253">
        <v>42537</v>
      </c>
      <c r="B415" s="277">
        <v>10.039999999999999</v>
      </c>
      <c r="C415" s="277">
        <v>9.7799999999999994</v>
      </c>
      <c r="D415" s="277">
        <f>AVERAGE(C415,E415)</f>
        <v>9.6050000000000004</v>
      </c>
      <c r="E415" s="277">
        <v>9.43</v>
      </c>
      <c r="F415" s="277">
        <f>AVERAGE(G415,E415)</f>
        <v>9.3249999999999993</v>
      </c>
      <c r="G415" s="277">
        <v>9.2200000000000006</v>
      </c>
      <c r="H415" s="277">
        <f>AVERAGE(I415,G415)</f>
        <v>8.93</v>
      </c>
      <c r="I415" s="277">
        <v>8.64</v>
      </c>
      <c r="J415" s="277">
        <f>AVERAGE(I415,K415)</f>
        <v>8.8150000000000013</v>
      </c>
      <c r="K415" s="277">
        <v>8.99</v>
      </c>
      <c r="L415" s="245">
        <f>AVERAGE(K415,M415)</f>
        <v>8.9550000000000001</v>
      </c>
      <c r="M415" s="245">
        <f>AVERAGE(K415,O415)</f>
        <v>8.92</v>
      </c>
      <c r="N415" s="245">
        <f>AVERAGE(M415,O415)</f>
        <v>8.8849999999999998</v>
      </c>
      <c r="O415" s="277">
        <v>8.85</v>
      </c>
      <c r="P415" s="245">
        <f>2*O415-N415</f>
        <v>8.8149999999999995</v>
      </c>
      <c r="Q415" s="245">
        <f>AVERAGE(P415,R415)</f>
        <v>8.7974999999999994</v>
      </c>
      <c r="R415" s="245">
        <f>AVERAGE(O415,U415)</f>
        <v>8.7800000000000011</v>
      </c>
      <c r="S415" s="245">
        <f>2*R415-Q415</f>
        <v>8.7625000000000028</v>
      </c>
      <c r="T415" s="245">
        <f>AVERAGE(S415,U415)</f>
        <v>8.7362500000000018</v>
      </c>
      <c r="U415" s="277">
        <v>8.7100000000000009</v>
      </c>
      <c r="V415" s="245">
        <f>2*U415-T415</f>
        <v>8.6837499999999999</v>
      </c>
      <c r="W415" s="245">
        <f>2*V415-U415</f>
        <v>8.6574999999999989</v>
      </c>
      <c r="X415" s="245">
        <f>2*W415-V415</f>
        <v>8.6312499999999979</v>
      </c>
      <c r="Y415" s="245">
        <f>AVERAGE(X415,Z415)</f>
        <v>8.6531249999999993</v>
      </c>
      <c r="Z415" s="245">
        <f>AVERAGE(U415,AE415)</f>
        <v>8.6750000000000007</v>
      </c>
      <c r="AA415" s="245">
        <f>2*Z415-Y415</f>
        <v>8.6968750000000021</v>
      </c>
      <c r="AB415" s="245">
        <f>AVERAGE(AA415,AC415)</f>
        <v>8.6826562500000009</v>
      </c>
      <c r="AC415" s="245">
        <f>AVERAGE(AA415,AE415)</f>
        <v>8.6684375000000014</v>
      </c>
      <c r="AD415" s="245">
        <f>AVERAGE(AC415,AE415)</f>
        <v>8.6542187500000018</v>
      </c>
      <c r="AE415" s="277">
        <v>8.64</v>
      </c>
      <c r="AF415" s="245">
        <f>2*AE415-AD415</f>
        <v>8.6257812499999993</v>
      </c>
      <c r="AG415" s="245">
        <f>AVERAGE(AF415,AH415)</f>
        <v>8.6280859374999999</v>
      </c>
      <c r="AH415" s="245">
        <f>AVERAGE(AF415,AJ415)</f>
        <v>8.6303906250000004</v>
      </c>
      <c r="AI415" s="245">
        <f>AVERAGE(AH415,AJ415)</f>
        <v>8.632695312500001</v>
      </c>
      <c r="AJ415" s="245">
        <f>AVERAGE(AE415,AO415)</f>
        <v>8.6350000000000016</v>
      </c>
      <c r="AK415" s="245">
        <f>2*AJ415-AI415</f>
        <v>8.6373046875000021</v>
      </c>
      <c r="AL415" s="245">
        <f>AVERAGE(AK415,AM415)</f>
        <v>8.6354785156250014</v>
      </c>
      <c r="AM415" s="245">
        <f>AVERAGE(AK415,AO415)</f>
        <v>8.6336523437500006</v>
      </c>
      <c r="AN415" s="245">
        <f>AVERAGE(AM415,AO415)</f>
        <v>8.6318261718750016</v>
      </c>
      <c r="AO415" s="277">
        <v>8.6300000000000008</v>
      </c>
      <c r="AP415" s="277">
        <v>8.6</v>
      </c>
    </row>
    <row r="416" spans="1:42" x14ac:dyDescent="0.2">
      <c r="A416" s="253">
        <v>42536</v>
      </c>
      <c r="B416" s="277">
        <v>10.1</v>
      </c>
      <c r="C416" s="277">
        <v>9.81</v>
      </c>
      <c r="D416" s="277">
        <f>AVERAGE(C416,E416)</f>
        <v>9.61</v>
      </c>
      <c r="E416" s="277">
        <v>9.41</v>
      </c>
      <c r="F416" s="277">
        <f>AVERAGE(G416,E416)</f>
        <v>9.3000000000000007</v>
      </c>
      <c r="G416" s="277">
        <v>9.19</v>
      </c>
      <c r="H416" s="277">
        <f>AVERAGE(I416,G416)</f>
        <v>8.879999999999999</v>
      </c>
      <c r="I416" s="277">
        <v>8.57</v>
      </c>
      <c r="J416" s="277">
        <f>AVERAGE(I416,K416)</f>
        <v>8.745000000000001</v>
      </c>
      <c r="K416" s="277">
        <v>8.92</v>
      </c>
      <c r="L416" s="245">
        <f>AVERAGE(K416,M416)</f>
        <v>8.8825000000000003</v>
      </c>
      <c r="M416" s="245">
        <f>AVERAGE(K416,O416)</f>
        <v>8.8449999999999989</v>
      </c>
      <c r="N416" s="245">
        <f>AVERAGE(M416,O416)</f>
        <v>8.8074999999999992</v>
      </c>
      <c r="O416" s="277">
        <v>8.77</v>
      </c>
      <c r="P416" s="245">
        <f>2*O416-N416</f>
        <v>8.7324999999999999</v>
      </c>
      <c r="Q416" s="245">
        <f>AVERAGE(P416,R416)</f>
        <v>8.7212500000000013</v>
      </c>
      <c r="R416" s="245">
        <f>AVERAGE(O416,U416)</f>
        <v>8.7100000000000009</v>
      </c>
      <c r="S416" s="245">
        <f>2*R416-Q416</f>
        <v>8.6987500000000004</v>
      </c>
      <c r="T416" s="245">
        <f>AVERAGE(S416,U416)</f>
        <v>8.6743750000000013</v>
      </c>
      <c r="U416" s="277">
        <v>8.65</v>
      </c>
      <c r="V416" s="245">
        <f>2*U416-T416</f>
        <v>8.6256249999999994</v>
      </c>
      <c r="W416" s="245">
        <f>2*V416-U416</f>
        <v>8.6012499999999985</v>
      </c>
      <c r="X416" s="245">
        <f>2*W416-V416</f>
        <v>8.5768749999999976</v>
      </c>
      <c r="Y416" s="245">
        <f>AVERAGE(X416,Z416)</f>
        <v>8.5934374999999985</v>
      </c>
      <c r="Z416" s="245">
        <f>AVERAGE(U416,AE416)</f>
        <v>8.61</v>
      </c>
      <c r="AA416" s="245">
        <f>2*Z416-Y416</f>
        <v>8.6265625000000004</v>
      </c>
      <c r="AB416" s="245">
        <f>AVERAGE(AA416,AC416)</f>
        <v>8.612421874999999</v>
      </c>
      <c r="AC416" s="245">
        <f>AVERAGE(AA416,AE416)</f>
        <v>8.5982812499999994</v>
      </c>
      <c r="AD416" s="245">
        <f>AVERAGE(AC416,AE416)</f>
        <v>8.5841406249999999</v>
      </c>
      <c r="AE416" s="277">
        <v>8.57</v>
      </c>
      <c r="AF416" s="245">
        <f>2*AE416-AD416</f>
        <v>8.5558593750000007</v>
      </c>
      <c r="AG416" s="245">
        <f>AVERAGE(AF416,AH416)</f>
        <v>8.5568945312500002</v>
      </c>
      <c r="AH416" s="245">
        <f>AVERAGE(AF416,AJ416)</f>
        <v>8.5579296874999997</v>
      </c>
      <c r="AI416" s="245">
        <f>AVERAGE(AH416,AJ416)</f>
        <v>8.558964843750001</v>
      </c>
      <c r="AJ416" s="245">
        <f>AVERAGE(AE416,AO416)</f>
        <v>8.56</v>
      </c>
      <c r="AK416" s="245">
        <f>2*AJ416-AI416</f>
        <v>8.56103515625</v>
      </c>
      <c r="AL416" s="245">
        <f>AVERAGE(AK416,AM416)</f>
        <v>8.5582763671874993</v>
      </c>
      <c r="AM416" s="245">
        <f>AVERAGE(AK416,AO416)</f>
        <v>8.5555175781250004</v>
      </c>
      <c r="AN416" s="245">
        <f>AVERAGE(AM416,AO416)</f>
        <v>8.5527587890625014</v>
      </c>
      <c r="AO416" s="277">
        <v>8.5500000000000007</v>
      </c>
      <c r="AP416" s="277">
        <v>8.52</v>
      </c>
    </row>
    <row r="417" spans="1:42" x14ac:dyDescent="0.2">
      <c r="A417" s="253">
        <v>42535</v>
      </c>
      <c r="B417" s="277">
        <v>9.8699999999999992</v>
      </c>
      <c r="C417" s="277">
        <v>9.69</v>
      </c>
      <c r="D417" s="277">
        <f>AVERAGE(C417,E417)</f>
        <v>9.5399999999999991</v>
      </c>
      <c r="E417" s="277">
        <v>9.39</v>
      </c>
      <c r="F417" s="277">
        <f>AVERAGE(G417,E417)</f>
        <v>9.2850000000000001</v>
      </c>
      <c r="G417" s="277">
        <v>9.18</v>
      </c>
      <c r="H417" s="277">
        <f>AVERAGE(I417,G417)</f>
        <v>8.86</v>
      </c>
      <c r="I417" s="277">
        <v>8.5399999999999991</v>
      </c>
      <c r="J417" s="277">
        <f>AVERAGE(I417,K417)</f>
        <v>8.75</v>
      </c>
      <c r="K417" s="277">
        <v>8.9600000000000009</v>
      </c>
      <c r="L417" s="245">
        <f>AVERAGE(K417,M417)</f>
        <v>8.9275000000000002</v>
      </c>
      <c r="M417" s="245">
        <f>AVERAGE(K417,O417)</f>
        <v>8.8949999999999996</v>
      </c>
      <c r="N417" s="245">
        <f>AVERAGE(M417,O417)</f>
        <v>8.8625000000000007</v>
      </c>
      <c r="O417" s="277">
        <v>8.83</v>
      </c>
      <c r="P417" s="245">
        <f>2*O417-N417</f>
        <v>8.7974999999999994</v>
      </c>
      <c r="Q417" s="245">
        <f>AVERAGE(P417,R417)</f>
        <v>8.7737499999999997</v>
      </c>
      <c r="R417" s="245">
        <f>AVERAGE(O417,U417)</f>
        <v>8.75</v>
      </c>
      <c r="S417" s="245">
        <f>2*R417-Q417</f>
        <v>8.7262500000000003</v>
      </c>
      <c r="T417" s="245">
        <f>AVERAGE(S417,U417)</f>
        <v>8.698125000000001</v>
      </c>
      <c r="U417" s="277">
        <v>8.67</v>
      </c>
      <c r="V417" s="245">
        <f>2*U417-T417</f>
        <v>8.6418749999999989</v>
      </c>
      <c r="W417" s="245">
        <f>2*V417-U417</f>
        <v>8.6137499999999978</v>
      </c>
      <c r="X417" s="245">
        <f>2*W417-V417</f>
        <v>8.5856249999999967</v>
      </c>
      <c r="Y417" s="245">
        <f>AVERAGE(X417,Z417)</f>
        <v>8.5953124999999986</v>
      </c>
      <c r="Z417" s="245">
        <f>AVERAGE(U417,AE417)</f>
        <v>8.6050000000000004</v>
      </c>
      <c r="AA417" s="245">
        <f>2*Z417-Y417</f>
        <v>8.6146875000000023</v>
      </c>
      <c r="AB417" s="245">
        <f>AVERAGE(AA417,AC417)</f>
        <v>8.5960156250000015</v>
      </c>
      <c r="AC417" s="245">
        <f>AVERAGE(AA417,AE417)</f>
        <v>8.5773437500000007</v>
      </c>
      <c r="AD417" s="245">
        <f>AVERAGE(AC417,AE417)</f>
        <v>8.5586718749999999</v>
      </c>
      <c r="AE417" s="277">
        <v>8.5399999999999991</v>
      </c>
      <c r="AF417" s="245">
        <f>2*AE417-AD417</f>
        <v>8.5213281249999984</v>
      </c>
      <c r="AG417" s="245">
        <f>AVERAGE(AF417,AH417)</f>
        <v>8.5172460937499999</v>
      </c>
      <c r="AH417" s="245">
        <f>AVERAGE(AF417,AJ417)</f>
        <v>8.5131640624999996</v>
      </c>
      <c r="AI417" s="245">
        <f>AVERAGE(AH417,AJ417)</f>
        <v>8.5090820312499993</v>
      </c>
      <c r="AJ417" s="245">
        <f>AVERAGE(AE417,AO417)</f>
        <v>8.504999999999999</v>
      </c>
      <c r="AK417" s="245">
        <f>2*AJ417-AI417</f>
        <v>8.5009179687499987</v>
      </c>
      <c r="AL417" s="245">
        <f>AVERAGE(AK417,AM417)</f>
        <v>8.4931884765624996</v>
      </c>
      <c r="AM417" s="245">
        <f>AVERAGE(AK417,AO417)</f>
        <v>8.4854589843750006</v>
      </c>
      <c r="AN417" s="245">
        <f>AVERAGE(AM417,AO417)</f>
        <v>8.4777294921874997</v>
      </c>
      <c r="AO417" s="277">
        <v>8.4700000000000006</v>
      </c>
      <c r="AP417" s="277">
        <v>8.42</v>
      </c>
    </row>
    <row r="418" spans="1:42" x14ac:dyDescent="0.2">
      <c r="A418" s="253">
        <v>42531</v>
      </c>
      <c r="B418" s="277">
        <v>9.85</v>
      </c>
      <c r="C418" s="277">
        <v>9.66</v>
      </c>
      <c r="D418" s="277">
        <f>AVERAGE(C418,E418)</f>
        <v>9.5150000000000006</v>
      </c>
      <c r="E418" s="277">
        <v>9.3699999999999992</v>
      </c>
      <c r="F418" s="277">
        <f>AVERAGE(G418,E418)</f>
        <v>9.26</v>
      </c>
      <c r="G418" s="277">
        <v>9.15</v>
      </c>
      <c r="H418" s="277">
        <f>AVERAGE(I418,G418)</f>
        <v>8.7800000000000011</v>
      </c>
      <c r="I418" s="277">
        <v>8.41</v>
      </c>
      <c r="J418" s="277">
        <f>AVERAGE(I418,K418)</f>
        <v>8.65</v>
      </c>
      <c r="K418" s="277">
        <v>8.89</v>
      </c>
      <c r="L418" s="245">
        <f>AVERAGE(K418,M418)</f>
        <v>8.8475000000000001</v>
      </c>
      <c r="M418" s="245">
        <f>AVERAGE(K418,O418)</f>
        <v>8.8049999999999997</v>
      </c>
      <c r="N418" s="245">
        <f>AVERAGE(M418,O418)</f>
        <v>8.7624999999999993</v>
      </c>
      <c r="O418" s="277">
        <v>8.7200000000000006</v>
      </c>
      <c r="P418" s="245">
        <f>2*O418-N418</f>
        <v>8.677500000000002</v>
      </c>
      <c r="Q418" s="245">
        <f>AVERAGE(P418,R418)</f>
        <v>8.6562500000000018</v>
      </c>
      <c r="R418" s="245">
        <f>AVERAGE(O418,U418)</f>
        <v>8.6350000000000016</v>
      </c>
      <c r="S418" s="245">
        <f>2*R418-Q418</f>
        <v>8.6137500000000014</v>
      </c>
      <c r="T418" s="245">
        <f>AVERAGE(S418,U418)</f>
        <v>8.5818750000000001</v>
      </c>
      <c r="U418" s="277">
        <v>8.5500000000000007</v>
      </c>
      <c r="V418" s="245">
        <f>2*U418-T418</f>
        <v>8.5181250000000013</v>
      </c>
      <c r="W418" s="245">
        <f>2*V418-U418</f>
        <v>8.4862500000000018</v>
      </c>
      <c r="X418" s="245">
        <f>2*W418-V418</f>
        <v>8.4543750000000024</v>
      </c>
      <c r="Y418" s="245">
        <f>AVERAGE(X418,Z418)</f>
        <v>8.4671875000000014</v>
      </c>
      <c r="Z418" s="245">
        <f>AVERAGE(U418,AE418)</f>
        <v>8.48</v>
      </c>
      <c r="AA418" s="245">
        <f>2*Z418-Y418</f>
        <v>8.4928124999999994</v>
      </c>
      <c r="AB418" s="245">
        <f>AVERAGE(AA418,AC418)</f>
        <v>8.4721093749999987</v>
      </c>
      <c r="AC418" s="245">
        <f>AVERAGE(AA418,AE418)</f>
        <v>8.4514062499999998</v>
      </c>
      <c r="AD418" s="245">
        <f>AVERAGE(AC418,AE418)</f>
        <v>8.4307031250000009</v>
      </c>
      <c r="AE418" s="277">
        <v>8.41</v>
      </c>
      <c r="AF418" s="245">
        <f>2*AE418-AD418</f>
        <v>8.3892968749999994</v>
      </c>
      <c r="AG418" s="245">
        <f>AVERAGE(AF418,AH418)</f>
        <v>8.3869726562499984</v>
      </c>
      <c r="AH418" s="245">
        <f>AVERAGE(AF418,AJ418)</f>
        <v>8.3846484374999992</v>
      </c>
      <c r="AI418" s="245">
        <f>AVERAGE(AH418,AJ418)</f>
        <v>8.38232421875</v>
      </c>
      <c r="AJ418" s="245">
        <f>AVERAGE(AE418,AO418)</f>
        <v>8.379999999999999</v>
      </c>
      <c r="AK418" s="245">
        <f>2*AJ418-AI418</f>
        <v>8.377675781249998</v>
      </c>
      <c r="AL418" s="245">
        <f>AVERAGE(AK418,AM418)</f>
        <v>8.3707568359374989</v>
      </c>
      <c r="AM418" s="245">
        <f>AVERAGE(AK418,AO418)</f>
        <v>8.3638378906249997</v>
      </c>
      <c r="AN418" s="245">
        <f>AVERAGE(AM418,AO418)</f>
        <v>8.3569189453125006</v>
      </c>
      <c r="AO418" s="277">
        <v>8.35</v>
      </c>
      <c r="AP418" s="277">
        <v>8.2799999999999994</v>
      </c>
    </row>
    <row r="419" spans="1:42" x14ac:dyDescent="0.2">
      <c r="A419" s="253">
        <v>42530</v>
      </c>
      <c r="B419" s="277">
        <v>9.99</v>
      </c>
      <c r="C419" s="277">
        <v>9.76</v>
      </c>
      <c r="D419" s="277">
        <f>AVERAGE(C419,E419)</f>
        <v>9.5949999999999989</v>
      </c>
      <c r="E419" s="277">
        <v>9.43</v>
      </c>
      <c r="F419" s="277">
        <f>AVERAGE(G419,E419)</f>
        <v>9.3249999999999993</v>
      </c>
      <c r="G419" s="277">
        <v>9.2200000000000006</v>
      </c>
      <c r="H419" s="277">
        <f>AVERAGE(I419,G419)</f>
        <v>8.8650000000000002</v>
      </c>
      <c r="I419" s="277">
        <v>8.51</v>
      </c>
      <c r="J419" s="277">
        <f>AVERAGE(I419,K419)</f>
        <v>8.7249999999999996</v>
      </c>
      <c r="K419" s="277">
        <v>8.94</v>
      </c>
      <c r="L419" s="245">
        <f>AVERAGE(K419,M419)</f>
        <v>8.8999999999999986</v>
      </c>
      <c r="M419" s="245">
        <f>AVERAGE(K419,O419)</f>
        <v>8.86</v>
      </c>
      <c r="N419" s="245">
        <f>AVERAGE(M419,O419)</f>
        <v>8.82</v>
      </c>
      <c r="O419" s="277">
        <v>8.7799999999999994</v>
      </c>
      <c r="P419" s="245">
        <f>2*O419-N419</f>
        <v>8.7399999999999984</v>
      </c>
      <c r="Q419" s="245">
        <f>AVERAGE(P419,R419)</f>
        <v>8.7199999999999989</v>
      </c>
      <c r="R419" s="245">
        <f>AVERAGE(O419,U419)</f>
        <v>8.6999999999999993</v>
      </c>
      <c r="S419" s="245">
        <f>2*R419-Q419</f>
        <v>8.68</v>
      </c>
      <c r="T419" s="245">
        <f>AVERAGE(S419,U419)</f>
        <v>8.6499999999999986</v>
      </c>
      <c r="U419" s="277">
        <v>8.6199999999999992</v>
      </c>
      <c r="V419" s="245">
        <f>2*U419-T419</f>
        <v>8.59</v>
      </c>
      <c r="W419" s="245">
        <f>2*V419-U419</f>
        <v>8.56</v>
      </c>
      <c r="X419" s="245">
        <f>2*W419-V419</f>
        <v>8.5300000000000011</v>
      </c>
      <c r="Y419" s="245">
        <f>AVERAGE(X419,Z419)</f>
        <v>8.5474999999999994</v>
      </c>
      <c r="Z419" s="245">
        <f>AVERAGE(U419,AE419)</f>
        <v>8.5649999999999995</v>
      </c>
      <c r="AA419" s="245">
        <f>2*Z419-Y419</f>
        <v>8.5824999999999996</v>
      </c>
      <c r="AB419" s="245">
        <f>AVERAGE(AA419,AC419)</f>
        <v>8.5643750000000001</v>
      </c>
      <c r="AC419" s="245">
        <f>AVERAGE(AA419,AE419)</f>
        <v>8.5462500000000006</v>
      </c>
      <c r="AD419" s="245">
        <f>AVERAGE(AC419,AE419)</f>
        <v>8.5281249999999993</v>
      </c>
      <c r="AE419" s="277">
        <v>8.51</v>
      </c>
      <c r="AF419" s="245">
        <f>2*AE419-AD419</f>
        <v>8.4918750000000003</v>
      </c>
      <c r="AG419" s="245">
        <f>AVERAGE(AF419,AH419)</f>
        <v>8.4901562500000001</v>
      </c>
      <c r="AH419" s="245">
        <f>AVERAGE(AF419,AJ419)</f>
        <v>8.4884374999999999</v>
      </c>
      <c r="AI419" s="245">
        <f>AVERAGE(AH419,AJ419)</f>
        <v>8.4867187499999996</v>
      </c>
      <c r="AJ419" s="245">
        <f>AVERAGE(AE419,AO419)</f>
        <v>8.4849999999999994</v>
      </c>
      <c r="AK419" s="245">
        <f>2*AJ419-AI419</f>
        <v>8.4832812499999992</v>
      </c>
      <c r="AL419" s="245">
        <f>AVERAGE(AK419,AM419)</f>
        <v>8.4774609374999983</v>
      </c>
      <c r="AM419" s="245">
        <f>AVERAGE(AK419,AO419)</f>
        <v>8.4716406249999991</v>
      </c>
      <c r="AN419" s="245">
        <f>AVERAGE(AM419,AO419)</f>
        <v>8.4658203125</v>
      </c>
      <c r="AO419" s="277">
        <v>8.4600000000000009</v>
      </c>
      <c r="AP419" s="277">
        <v>8.42</v>
      </c>
    </row>
    <row r="420" spans="1:42" x14ac:dyDescent="0.2">
      <c r="A420" s="253">
        <v>42529</v>
      </c>
      <c r="B420" s="277">
        <v>10</v>
      </c>
      <c r="C420" s="277">
        <v>9.76</v>
      </c>
      <c r="D420" s="277">
        <f>AVERAGE(C420,E420)</f>
        <v>9.5949999999999989</v>
      </c>
      <c r="E420" s="277">
        <v>9.43</v>
      </c>
      <c r="F420" s="277">
        <f>AVERAGE(G420,E420)</f>
        <v>9.3350000000000009</v>
      </c>
      <c r="G420" s="277">
        <v>9.24</v>
      </c>
      <c r="H420" s="277">
        <f>AVERAGE(I420,G420)</f>
        <v>8.84</v>
      </c>
      <c r="I420" s="277">
        <v>8.44</v>
      </c>
      <c r="J420" s="277">
        <f>AVERAGE(I420,K420)</f>
        <v>8.69</v>
      </c>
      <c r="K420" s="277">
        <v>8.94</v>
      </c>
      <c r="L420" s="245">
        <f>AVERAGE(K420,M420)</f>
        <v>8.89</v>
      </c>
      <c r="M420" s="245">
        <f>AVERAGE(K420,O420)</f>
        <v>8.84</v>
      </c>
      <c r="N420" s="245">
        <f>AVERAGE(M420,O420)</f>
        <v>8.7899999999999991</v>
      </c>
      <c r="O420" s="277">
        <v>8.74</v>
      </c>
      <c r="P420" s="245">
        <f>2*O420-N420</f>
        <v>8.6900000000000013</v>
      </c>
      <c r="Q420" s="245">
        <f>AVERAGE(P420,R420)</f>
        <v>8.6725000000000012</v>
      </c>
      <c r="R420" s="245">
        <f>AVERAGE(O420,U420)</f>
        <v>8.6550000000000011</v>
      </c>
      <c r="S420" s="245">
        <f>2*R420-Q420</f>
        <v>8.6375000000000011</v>
      </c>
      <c r="T420" s="245">
        <f>AVERAGE(S420,U420)</f>
        <v>8.6037500000000016</v>
      </c>
      <c r="U420" s="277">
        <v>8.57</v>
      </c>
      <c r="V420" s="245">
        <f>2*U420-T420</f>
        <v>8.536249999999999</v>
      </c>
      <c r="W420" s="245">
        <f>2*V420-U420</f>
        <v>8.5024999999999977</v>
      </c>
      <c r="X420" s="245">
        <f>2*W420-V420</f>
        <v>8.4687499999999964</v>
      </c>
      <c r="Y420" s="245">
        <f>AVERAGE(X420,Z420)</f>
        <v>8.4868749999999977</v>
      </c>
      <c r="Z420" s="245">
        <f>AVERAGE(U420,AE420)</f>
        <v>8.504999999999999</v>
      </c>
      <c r="AA420" s="245">
        <f>2*Z420-Y420</f>
        <v>8.5231250000000003</v>
      </c>
      <c r="AB420" s="245">
        <f>AVERAGE(AA420,AC420)</f>
        <v>8.5023437499999996</v>
      </c>
      <c r="AC420" s="245">
        <f>AVERAGE(AA420,AE420)</f>
        <v>8.481562499999999</v>
      </c>
      <c r="AD420" s="245">
        <f>AVERAGE(AC420,AE420)</f>
        <v>8.4607812500000001</v>
      </c>
      <c r="AE420" s="277">
        <v>8.44</v>
      </c>
      <c r="AF420" s="245">
        <f>2*AE420-AD420</f>
        <v>8.4192187499999989</v>
      </c>
      <c r="AG420" s="245">
        <f>AVERAGE(AF420,AH420)</f>
        <v>8.4181640624999989</v>
      </c>
      <c r="AH420" s="245">
        <f>AVERAGE(AF420,AJ420)</f>
        <v>8.417109374999999</v>
      </c>
      <c r="AI420" s="245">
        <f>AVERAGE(AH420,AJ420)</f>
        <v>8.4160546874999991</v>
      </c>
      <c r="AJ420" s="245">
        <f>AVERAGE(AE420,AO420)</f>
        <v>8.4149999999999991</v>
      </c>
      <c r="AK420" s="245">
        <f>2*AJ420-AI420</f>
        <v>8.4139453124999992</v>
      </c>
      <c r="AL420" s="245">
        <f>AVERAGE(AK420,AM420)</f>
        <v>8.407958984375</v>
      </c>
      <c r="AM420" s="245">
        <f>AVERAGE(AK420,AO420)</f>
        <v>8.401972656249999</v>
      </c>
      <c r="AN420" s="245">
        <f>AVERAGE(AM420,AO420)</f>
        <v>8.3959863281249998</v>
      </c>
      <c r="AO420" s="277">
        <v>8.39</v>
      </c>
      <c r="AP420" s="277">
        <v>8.33</v>
      </c>
    </row>
    <row r="421" spans="1:42" x14ac:dyDescent="0.2">
      <c r="A421" s="253">
        <v>42528</v>
      </c>
      <c r="B421" s="277">
        <v>9.9700000000000006</v>
      </c>
      <c r="C421" s="277">
        <v>9.77</v>
      </c>
      <c r="D421" s="277">
        <f>AVERAGE(C421,E421)</f>
        <v>9.620000000000001</v>
      </c>
      <c r="E421" s="277">
        <v>9.4700000000000006</v>
      </c>
      <c r="F421" s="277">
        <f>AVERAGE(G421,E421)</f>
        <v>9.375</v>
      </c>
      <c r="G421" s="277">
        <v>9.2799999999999994</v>
      </c>
      <c r="H421" s="277">
        <f>AVERAGE(I421,G421)</f>
        <v>8.8649999999999984</v>
      </c>
      <c r="I421" s="277">
        <v>8.4499999999999993</v>
      </c>
      <c r="J421" s="277">
        <f>AVERAGE(I421,K421)</f>
        <v>8.7249999999999996</v>
      </c>
      <c r="K421" s="277">
        <v>9</v>
      </c>
      <c r="L421" s="245">
        <f>AVERAGE(K421,M421)</f>
        <v>8.9499999999999993</v>
      </c>
      <c r="M421" s="245">
        <f>AVERAGE(K421,O421)</f>
        <v>8.9</v>
      </c>
      <c r="N421" s="245">
        <f>AVERAGE(M421,O421)</f>
        <v>8.8500000000000014</v>
      </c>
      <c r="O421" s="277">
        <v>8.8000000000000007</v>
      </c>
      <c r="P421" s="245">
        <f>2*O421-N421</f>
        <v>8.75</v>
      </c>
      <c r="Q421" s="245">
        <f>AVERAGE(P421,R421)</f>
        <v>8.7249999999999996</v>
      </c>
      <c r="R421" s="245">
        <f>AVERAGE(O421,U421)</f>
        <v>8.6999999999999993</v>
      </c>
      <c r="S421" s="245">
        <f>2*R421-Q421</f>
        <v>8.6749999999999989</v>
      </c>
      <c r="T421" s="245">
        <f>AVERAGE(S421,U421)</f>
        <v>8.6374999999999993</v>
      </c>
      <c r="U421" s="277">
        <v>8.6</v>
      </c>
      <c r="V421" s="245">
        <f>2*U421-T421</f>
        <v>8.5625</v>
      </c>
      <c r="W421" s="245">
        <f>2*V421-U421</f>
        <v>8.5250000000000004</v>
      </c>
      <c r="X421" s="245">
        <f>2*W421-V421</f>
        <v>8.4875000000000007</v>
      </c>
      <c r="Y421" s="245">
        <f>AVERAGE(X421,Z421)</f>
        <v>8.5062499999999996</v>
      </c>
      <c r="Z421" s="245">
        <f>AVERAGE(U421,AE421)</f>
        <v>8.5249999999999986</v>
      </c>
      <c r="AA421" s="245">
        <f>2*Z421-Y421</f>
        <v>8.5437499999999975</v>
      </c>
      <c r="AB421" s="245">
        <f>AVERAGE(AA421,AC421)</f>
        <v>8.5203124999999993</v>
      </c>
      <c r="AC421" s="245">
        <f>AVERAGE(AA421,AE421)</f>
        <v>8.4968749999999993</v>
      </c>
      <c r="AD421" s="245">
        <f>AVERAGE(AC421,AE421)</f>
        <v>8.4734374999999993</v>
      </c>
      <c r="AE421" s="277">
        <v>8.4499999999999993</v>
      </c>
      <c r="AF421" s="245">
        <f>2*AE421-AD421</f>
        <v>8.4265624999999993</v>
      </c>
      <c r="AG421" s="245">
        <f>AVERAGE(AF421,AH421)</f>
        <v>8.4224218749999995</v>
      </c>
      <c r="AH421" s="245">
        <f>AVERAGE(AF421,AJ421)</f>
        <v>8.4182812499999997</v>
      </c>
      <c r="AI421" s="245">
        <f>AVERAGE(AH421,AJ421)</f>
        <v>8.4141406249999999</v>
      </c>
      <c r="AJ421" s="245">
        <f>AVERAGE(AE421,AO421)</f>
        <v>8.41</v>
      </c>
      <c r="AK421" s="245">
        <f>2*AJ421-AI421</f>
        <v>8.4058593750000004</v>
      </c>
      <c r="AL421" s="245">
        <f>AVERAGE(AK421,AM421)</f>
        <v>8.3968945312500001</v>
      </c>
      <c r="AM421" s="245">
        <f>AVERAGE(AK421,AO421)</f>
        <v>8.3879296874999998</v>
      </c>
      <c r="AN421" s="245">
        <f>AVERAGE(AM421,AO421)</f>
        <v>8.3789648437499995</v>
      </c>
      <c r="AO421" s="277">
        <v>8.3699999999999992</v>
      </c>
      <c r="AP421" s="277">
        <v>8.31</v>
      </c>
    </row>
    <row r="422" spans="1:42" x14ac:dyDescent="0.2">
      <c r="A422" s="253">
        <v>42527</v>
      </c>
      <c r="B422" s="277">
        <v>10</v>
      </c>
      <c r="C422" s="277">
        <v>9.75</v>
      </c>
      <c r="D422" s="277">
        <f>AVERAGE(C422,E422)</f>
        <v>9.620000000000001</v>
      </c>
      <c r="E422" s="277">
        <v>9.49</v>
      </c>
      <c r="F422" s="277">
        <f>AVERAGE(G422,E422)</f>
        <v>9.3949999999999996</v>
      </c>
      <c r="G422" s="277">
        <v>9.3000000000000007</v>
      </c>
      <c r="H422" s="277">
        <f>AVERAGE(I422,G422)</f>
        <v>8.9250000000000007</v>
      </c>
      <c r="I422" s="277">
        <v>8.5500000000000007</v>
      </c>
      <c r="J422" s="277">
        <f>AVERAGE(I422,K422)</f>
        <v>8.7899999999999991</v>
      </c>
      <c r="K422" s="277">
        <v>9.0299999999999994</v>
      </c>
      <c r="L422" s="245">
        <f>AVERAGE(K422,M422)</f>
        <v>8.98</v>
      </c>
      <c r="M422" s="245">
        <f>AVERAGE(K422,O422)</f>
        <v>8.93</v>
      </c>
      <c r="N422" s="245">
        <f>AVERAGE(M422,O422)</f>
        <v>8.879999999999999</v>
      </c>
      <c r="O422" s="277">
        <v>8.83</v>
      </c>
      <c r="P422" s="245">
        <f>2*O422-N422</f>
        <v>8.7800000000000011</v>
      </c>
      <c r="Q422" s="245">
        <f>AVERAGE(P422,R422)</f>
        <v>8.7625000000000011</v>
      </c>
      <c r="R422" s="245">
        <f>AVERAGE(O422,U422)</f>
        <v>8.745000000000001</v>
      </c>
      <c r="S422" s="245">
        <f>2*R422-Q422</f>
        <v>8.7275000000000009</v>
      </c>
      <c r="T422" s="245">
        <f>AVERAGE(S422,U422)</f>
        <v>8.6937500000000014</v>
      </c>
      <c r="U422" s="277">
        <v>8.66</v>
      </c>
      <c r="V422" s="245">
        <f>2*U422-T422</f>
        <v>8.6262499999999989</v>
      </c>
      <c r="W422" s="245">
        <f>2*V422-U422</f>
        <v>8.5924999999999976</v>
      </c>
      <c r="X422" s="245">
        <f>2*W422-V422</f>
        <v>8.5587499999999963</v>
      </c>
      <c r="Y422" s="245">
        <f>AVERAGE(X422,Z422)</f>
        <v>8.5818749999999984</v>
      </c>
      <c r="Z422" s="245">
        <f>AVERAGE(U422,AE422)</f>
        <v>8.6050000000000004</v>
      </c>
      <c r="AA422" s="245">
        <f>2*Z422-Y422</f>
        <v>8.6281250000000025</v>
      </c>
      <c r="AB422" s="245">
        <f>AVERAGE(AA422,AC422)</f>
        <v>8.6085937500000007</v>
      </c>
      <c r="AC422" s="245">
        <f>AVERAGE(AA422,AE422)</f>
        <v>8.5890625000000007</v>
      </c>
      <c r="AD422" s="245">
        <f>AVERAGE(AC422,AE422)</f>
        <v>8.5695312500000007</v>
      </c>
      <c r="AE422" s="277">
        <v>8.5500000000000007</v>
      </c>
      <c r="AF422" s="245">
        <f>2*AE422-AD422</f>
        <v>8.5304687500000007</v>
      </c>
      <c r="AG422" s="245">
        <f>AVERAGE(AF422,AH422)</f>
        <v>8.5303515625000017</v>
      </c>
      <c r="AH422" s="245">
        <f>AVERAGE(AF422,AJ422)</f>
        <v>8.5302343750000009</v>
      </c>
      <c r="AI422" s="245">
        <f>AVERAGE(AH422,AJ422)</f>
        <v>8.5301171875000001</v>
      </c>
      <c r="AJ422" s="245">
        <f>AVERAGE(AE422,AO422)</f>
        <v>8.5300000000000011</v>
      </c>
      <c r="AK422" s="245">
        <f>2*AJ422-AI422</f>
        <v>8.5298828125000021</v>
      </c>
      <c r="AL422" s="245">
        <f>AVERAGE(AK422,AM422)</f>
        <v>8.524912109375002</v>
      </c>
      <c r="AM422" s="245">
        <f>AVERAGE(AK422,AO422)</f>
        <v>8.5199414062500018</v>
      </c>
      <c r="AN422" s="245">
        <f>AVERAGE(AM422,AO422)</f>
        <v>8.5149707031250017</v>
      </c>
      <c r="AO422" s="277">
        <v>8.51</v>
      </c>
      <c r="AP422" s="277">
        <v>8.49</v>
      </c>
    </row>
    <row r="423" spans="1:42" x14ac:dyDescent="0.2">
      <c r="A423" s="253">
        <v>42524</v>
      </c>
      <c r="B423" s="277">
        <v>10.050000000000001</v>
      </c>
      <c r="C423" s="277">
        <v>9.7899999999999991</v>
      </c>
      <c r="D423" s="277">
        <f>AVERAGE(C423,E423)</f>
        <v>9.64</v>
      </c>
      <c r="E423" s="277">
        <v>9.49</v>
      </c>
      <c r="F423" s="277">
        <f>AVERAGE(G423,E423)</f>
        <v>9.4250000000000007</v>
      </c>
      <c r="G423" s="277">
        <v>9.36</v>
      </c>
      <c r="H423" s="277">
        <f>AVERAGE(I423,G423)</f>
        <v>9.0449999999999999</v>
      </c>
      <c r="I423" s="277">
        <v>8.73</v>
      </c>
      <c r="J423" s="277">
        <f>AVERAGE(I423,K423)</f>
        <v>8.9400000000000013</v>
      </c>
      <c r="K423" s="277">
        <v>9.15</v>
      </c>
      <c r="L423" s="245">
        <f>AVERAGE(K423,M423)</f>
        <v>9.1075000000000017</v>
      </c>
      <c r="M423" s="245">
        <f>AVERAGE(K423,O423)</f>
        <v>9.0650000000000013</v>
      </c>
      <c r="N423" s="245">
        <f>AVERAGE(M423,O423)</f>
        <v>9.0225000000000009</v>
      </c>
      <c r="O423" s="277">
        <v>8.98</v>
      </c>
      <c r="P423" s="245">
        <f>2*O423-N423</f>
        <v>8.9375</v>
      </c>
      <c r="Q423" s="245">
        <f>AVERAGE(P423,R423)</f>
        <v>8.9187499999999993</v>
      </c>
      <c r="R423" s="245">
        <f>AVERAGE(O423,U423)</f>
        <v>8.9</v>
      </c>
      <c r="S423" s="245">
        <f>2*R423-Q423</f>
        <v>8.8812500000000014</v>
      </c>
      <c r="T423" s="245">
        <f>AVERAGE(S423,U423)</f>
        <v>8.8506250000000009</v>
      </c>
      <c r="U423" s="277">
        <v>8.82</v>
      </c>
      <c r="V423" s="245">
        <f>2*U423-T423</f>
        <v>8.7893749999999997</v>
      </c>
      <c r="W423" s="245">
        <f>2*V423-U423</f>
        <v>8.7587499999999991</v>
      </c>
      <c r="X423" s="245">
        <f>2*W423-V423</f>
        <v>8.7281249999999986</v>
      </c>
      <c r="Y423" s="245">
        <f>AVERAGE(X423,Z423)</f>
        <v>8.7515624999999986</v>
      </c>
      <c r="Z423" s="245">
        <f>AVERAGE(U423,AE423)</f>
        <v>8.7750000000000004</v>
      </c>
      <c r="AA423" s="245">
        <f>2*Z423-Y423</f>
        <v>8.7984375000000021</v>
      </c>
      <c r="AB423" s="245">
        <f>AVERAGE(AA423,AC423)</f>
        <v>8.7813281250000017</v>
      </c>
      <c r="AC423" s="245">
        <f>AVERAGE(AA423,AE423)</f>
        <v>8.7642187500000013</v>
      </c>
      <c r="AD423" s="245">
        <f>AVERAGE(AC423,AE423)</f>
        <v>8.7471093750000009</v>
      </c>
      <c r="AE423" s="277">
        <v>8.73</v>
      </c>
      <c r="AF423" s="245">
        <f>2*AE423-AD423</f>
        <v>8.712890625</v>
      </c>
      <c r="AG423" s="245">
        <f>AVERAGE(AF423,AH423)</f>
        <v>8.7146679687499997</v>
      </c>
      <c r="AH423" s="245">
        <f>AVERAGE(AF423,AJ423)</f>
        <v>8.7164453124999994</v>
      </c>
      <c r="AI423" s="245">
        <f>AVERAGE(AH423,AJ423)</f>
        <v>8.7182226562499991</v>
      </c>
      <c r="AJ423" s="245">
        <f>AVERAGE(AE423,AO423)</f>
        <v>8.7200000000000006</v>
      </c>
      <c r="AK423" s="245">
        <f>2*AJ423-AI423</f>
        <v>8.7217773437500021</v>
      </c>
      <c r="AL423" s="245">
        <f>AVERAGE(AK423,AM423)</f>
        <v>8.7188330078125027</v>
      </c>
      <c r="AM423" s="245">
        <f>AVERAGE(AK423,AO423)</f>
        <v>8.7158886718750015</v>
      </c>
      <c r="AN423" s="245">
        <f>AVERAGE(AM423,AO423)</f>
        <v>8.7129443359375003</v>
      </c>
      <c r="AO423" s="277">
        <v>8.7100000000000009</v>
      </c>
      <c r="AP423" s="277">
        <v>8.6999999999999993</v>
      </c>
    </row>
    <row r="424" spans="1:42" x14ac:dyDescent="0.2">
      <c r="A424" s="253">
        <v>42523</v>
      </c>
      <c r="B424" s="277">
        <v>9.98</v>
      </c>
      <c r="C424" s="277">
        <v>9.77</v>
      </c>
      <c r="D424" s="277">
        <f>AVERAGE(C424,E424)</f>
        <v>9.66</v>
      </c>
      <c r="E424" s="277">
        <v>9.5500000000000007</v>
      </c>
      <c r="F424" s="277">
        <f>AVERAGE(G424,E424)</f>
        <v>9.49</v>
      </c>
      <c r="G424" s="277">
        <v>9.43</v>
      </c>
      <c r="H424" s="277">
        <f>AVERAGE(I424,G424)</f>
        <v>9.1499999999999986</v>
      </c>
      <c r="I424" s="277">
        <v>8.8699999999999992</v>
      </c>
      <c r="J424" s="277">
        <f>AVERAGE(I424,K424)</f>
        <v>9.0399999999999991</v>
      </c>
      <c r="K424" s="277">
        <v>9.2100000000000009</v>
      </c>
      <c r="L424" s="245">
        <f>AVERAGE(K424,M424)</f>
        <v>9.1700000000000017</v>
      </c>
      <c r="M424" s="245">
        <f>AVERAGE(K424,O424)</f>
        <v>9.1300000000000008</v>
      </c>
      <c r="N424" s="245">
        <f>AVERAGE(M424,O424)</f>
        <v>9.09</v>
      </c>
      <c r="O424" s="277">
        <v>9.0500000000000007</v>
      </c>
      <c r="P424" s="245">
        <f>2*O424-N424</f>
        <v>9.0100000000000016</v>
      </c>
      <c r="Q424" s="245">
        <f>AVERAGE(P424,R424)</f>
        <v>9</v>
      </c>
      <c r="R424" s="245">
        <f>AVERAGE(O424,U424)</f>
        <v>8.99</v>
      </c>
      <c r="S424" s="245">
        <f>2*R424-Q424</f>
        <v>8.98</v>
      </c>
      <c r="T424" s="245">
        <f>AVERAGE(S424,U424)</f>
        <v>8.9550000000000001</v>
      </c>
      <c r="U424" s="277">
        <v>8.93</v>
      </c>
      <c r="V424" s="245">
        <f>2*U424-T424</f>
        <v>8.9049999999999994</v>
      </c>
      <c r="W424" s="245">
        <f>2*V424-U424</f>
        <v>8.879999999999999</v>
      </c>
      <c r="X424" s="245">
        <f>2*W424-V424</f>
        <v>8.8549999999999986</v>
      </c>
      <c r="Y424" s="245">
        <f>AVERAGE(X424,Z424)</f>
        <v>8.8774999999999977</v>
      </c>
      <c r="Z424" s="245">
        <f>AVERAGE(U424,AE424)</f>
        <v>8.8999999999999986</v>
      </c>
      <c r="AA424" s="245">
        <f>2*Z424-Y424</f>
        <v>8.9224999999999994</v>
      </c>
      <c r="AB424" s="245">
        <f>AVERAGE(AA424,AC424)</f>
        <v>8.9093749999999989</v>
      </c>
      <c r="AC424" s="245">
        <f>AVERAGE(AA424,AE424)</f>
        <v>8.8962499999999984</v>
      </c>
      <c r="AD424" s="245">
        <f>AVERAGE(AC424,AE424)</f>
        <v>8.8831249999999997</v>
      </c>
      <c r="AE424" s="277">
        <v>8.8699999999999992</v>
      </c>
      <c r="AF424" s="245">
        <f>2*AE424-AD424</f>
        <v>8.8568749999999987</v>
      </c>
      <c r="AG424" s="245">
        <f>AVERAGE(AF424,AH424)</f>
        <v>8.8589062499999986</v>
      </c>
      <c r="AH424" s="245">
        <f>AVERAGE(AF424,AJ424)</f>
        <v>8.8609374999999986</v>
      </c>
      <c r="AI424" s="245">
        <f>AVERAGE(AH424,AJ424)</f>
        <v>8.8629687499999985</v>
      </c>
      <c r="AJ424" s="245">
        <f>AVERAGE(AE424,AO424)</f>
        <v>8.8649999999999984</v>
      </c>
      <c r="AK424" s="245">
        <f>2*AJ424-AI424</f>
        <v>8.8670312499999984</v>
      </c>
      <c r="AL424" s="245">
        <f>AVERAGE(AK424,AM424)</f>
        <v>8.8652734374999973</v>
      </c>
      <c r="AM424" s="245">
        <f>AVERAGE(AK424,AO424)</f>
        <v>8.863515624999998</v>
      </c>
      <c r="AN424" s="245">
        <f>AVERAGE(AM424,AO424)</f>
        <v>8.8617578124999987</v>
      </c>
      <c r="AO424" s="277">
        <v>8.86</v>
      </c>
      <c r="AP424" s="277">
        <v>8.86</v>
      </c>
    </row>
    <row r="425" spans="1:42" x14ac:dyDescent="0.2">
      <c r="A425" s="253">
        <v>42522</v>
      </c>
      <c r="B425" s="277">
        <v>10.01</v>
      </c>
      <c r="C425" s="277">
        <v>9.8000000000000007</v>
      </c>
      <c r="D425" s="277">
        <f>AVERAGE(C425,E425)</f>
        <v>9.6750000000000007</v>
      </c>
      <c r="E425" s="277">
        <v>9.5500000000000007</v>
      </c>
      <c r="F425" s="277">
        <f>AVERAGE(G425,E425)</f>
        <v>9.49</v>
      </c>
      <c r="G425" s="277">
        <v>9.43</v>
      </c>
      <c r="H425" s="277">
        <f>AVERAGE(I425,G425)</f>
        <v>9.129999999999999</v>
      </c>
      <c r="I425" s="277">
        <v>8.83</v>
      </c>
      <c r="J425" s="277">
        <f>AVERAGE(I425,K425)</f>
        <v>9.0300000000000011</v>
      </c>
      <c r="K425" s="277">
        <v>9.23</v>
      </c>
      <c r="L425" s="245">
        <f>AVERAGE(K425,M425)</f>
        <v>9.1900000000000013</v>
      </c>
      <c r="M425" s="245">
        <f>AVERAGE(K425,O425)</f>
        <v>9.15</v>
      </c>
      <c r="N425" s="245">
        <f>AVERAGE(M425,O425)</f>
        <v>9.11</v>
      </c>
      <c r="O425" s="277">
        <v>9.07</v>
      </c>
      <c r="P425" s="245">
        <f>2*O425-N425</f>
        <v>9.0300000000000011</v>
      </c>
      <c r="Q425" s="245">
        <f>AVERAGE(P425,R425)</f>
        <v>9.0125000000000011</v>
      </c>
      <c r="R425" s="245">
        <f>AVERAGE(O425,U425)</f>
        <v>8.995000000000001</v>
      </c>
      <c r="S425" s="245">
        <f>2*R425-Q425</f>
        <v>8.9775000000000009</v>
      </c>
      <c r="T425" s="245">
        <f>AVERAGE(S425,U425)</f>
        <v>8.9487500000000004</v>
      </c>
      <c r="U425" s="277">
        <v>8.92</v>
      </c>
      <c r="V425" s="245">
        <f>2*U425-T425</f>
        <v>8.8912499999999994</v>
      </c>
      <c r="W425" s="245">
        <f>2*V425-U425</f>
        <v>8.8624999999999989</v>
      </c>
      <c r="X425" s="245">
        <f>2*W425-V425</f>
        <v>8.8337499999999984</v>
      </c>
      <c r="Y425" s="245">
        <f>AVERAGE(X425,Z425)</f>
        <v>8.8543749999999992</v>
      </c>
      <c r="Z425" s="245">
        <f>AVERAGE(U425,AE425)</f>
        <v>8.875</v>
      </c>
      <c r="AA425" s="245">
        <f>2*Z425-Y425</f>
        <v>8.8956250000000008</v>
      </c>
      <c r="AB425" s="245">
        <f>AVERAGE(AA425,AC425)</f>
        <v>8.8792187499999997</v>
      </c>
      <c r="AC425" s="245">
        <f>AVERAGE(AA425,AE425)</f>
        <v>8.8628125000000004</v>
      </c>
      <c r="AD425" s="245">
        <f>AVERAGE(AC425,AE425)</f>
        <v>8.8464062500000011</v>
      </c>
      <c r="AE425" s="277">
        <v>8.83</v>
      </c>
      <c r="AF425" s="245">
        <f>2*AE425-AD425</f>
        <v>8.813593749999999</v>
      </c>
      <c r="AG425" s="245">
        <f>AVERAGE(AF425,AH425)</f>
        <v>8.8151953124999984</v>
      </c>
      <c r="AH425" s="245">
        <f>AVERAGE(AF425,AJ425)</f>
        <v>8.8167968749999996</v>
      </c>
      <c r="AI425" s="245">
        <f>AVERAGE(AH425,AJ425)</f>
        <v>8.8183984375000009</v>
      </c>
      <c r="AJ425" s="245">
        <f>AVERAGE(AE425,AO425)</f>
        <v>8.82</v>
      </c>
      <c r="AK425" s="245">
        <f>2*AJ425-AI425</f>
        <v>8.8216015624999997</v>
      </c>
      <c r="AL425" s="245">
        <f>AVERAGE(AK425,AM425)</f>
        <v>8.8187011718750004</v>
      </c>
      <c r="AM425" s="245">
        <f>AVERAGE(AK425,AO425)</f>
        <v>8.815800781250001</v>
      </c>
      <c r="AN425" s="245">
        <f>AVERAGE(AM425,AO425)</f>
        <v>8.8129003906249999</v>
      </c>
      <c r="AO425" s="277">
        <v>8.81</v>
      </c>
      <c r="AP425" s="277">
        <v>8.7899999999999991</v>
      </c>
    </row>
    <row r="426" spans="1:42" x14ac:dyDescent="0.2">
      <c r="A426" s="253">
        <v>42521</v>
      </c>
      <c r="B426" s="277">
        <v>9.91</v>
      </c>
      <c r="C426" s="277">
        <v>9.7100000000000009</v>
      </c>
      <c r="D426" s="277">
        <f>AVERAGE(C426,E426)</f>
        <v>9.59</v>
      </c>
      <c r="E426" s="277">
        <v>9.4700000000000006</v>
      </c>
      <c r="F426" s="277">
        <f>AVERAGE(G426,E426)</f>
        <v>9.4</v>
      </c>
      <c r="G426" s="277">
        <v>9.33</v>
      </c>
      <c r="H426" s="277">
        <f>AVERAGE(I426,G426)</f>
        <v>9.0150000000000006</v>
      </c>
      <c r="I426" s="277">
        <v>8.6999999999999993</v>
      </c>
      <c r="J426" s="277">
        <f>AVERAGE(I426,K426)</f>
        <v>8.9149999999999991</v>
      </c>
      <c r="K426" s="277">
        <v>9.1300000000000008</v>
      </c>
      <c r="L426" s="245">
        <f>AVERAGE(K426,M426)</f>
        <v>9.0925000000000011</v>
      </c>
      <c r="M426" s="245">
        <f>AVERAGE(K426,O426)</f>
        <v>9.0549999999999997</v>
      </c>
      <c r="N426" s="245">
        <f>AVERAGE(M426,O426)</f>
        <v>9.0175000000000001</v>
      </c>
      <c r="O426" s="277">
        <v>8.98</v>
      </c>
      <c r="P426" s="245">
        <f>2*O426-N426</f>
        <v>8.9425000000000008</v>
      </c>
      <c r="Q426" s="245">
        <f>AVERAGE(P426,R426)</f>
        <v>8.9187499999999993</v>
      </c>
      <c r="R426" s="245">
        <f>AVERAGE(O426,U426)</f>
        <v>8.8949999999999996</v>
      </c>
      <c r="S426" s="245">
        <f>2*R426-Q426</f>
        <v>8.8712499999999999</v>
      </c>
      <c r="T426" s="245">
        <f>AVERAGE(S426,U426)</f>
        <v>8.8406249999999993</v>
      </c>
      <c r="U426" s="277">
        <v>8.81</v>
      </c>
      <c r="V426" s="245">
        <f>2*U426-T426</f>
        <v>8.7793750000000017</v>
      </c>
      <c r="W426" s="245">
        <f>2*V426-U426</f>
        <v>8.7487500000000029</v>
      </c>
      <c r="X426" s="245">
        <f>2*W426-V426</f>
        <v>8.7181250000000041</v>
      </c>
      <c r="Y426" s="245">
        <f>AVERAGE(X426,Z426)</f>
        <v>8.7365625000000016</v>
      </c>
      <c r="Z426" s="245">
        <f>AVERAGE(U426,AE426)</f>
        <v>8.754999999999999</v>
      </c>
      <c r="AA426" s="245">
        <f>2*Z426-Y426</f>
        <v>8.7734374999999964</v>
      </c>
      <c r="AB426" s="245">
        <f>AVERAGE(AA426,AC426)</f>
        <v>8.7550781249999972</v>
      </c>
      <c r="AC426" s="245">
        <f>AVERAGE(AA426,AE426)</f>
        <v>8.7367187499999979</v>
      </c>
      <c r="AD426" s="245">
        <f>AVERAGE(AC426,AE426)</f>
        <v>8.7183593749999986</v>
      </c>
      <c r="AE426" s="277">
        <v>8.6999999999999993</v>
      </c>
      <c r="AF426" s="245">
        <f>2*AE426-AD426</f>
        <v>8.681640625</v>
      </c>
      <c r="AG426" s="245">
        <f>AVERAGE(AF426,AH426)</f>
        <v>8.6799804687499993</v>
      </c>
      <c r="AH426" s="245">
        <f>AVERAGE(AF426,AJ426)</f>
        <v>8.6783203125000004</v>
      </c>
      <c r="AI426" s="245">
        <f>AVERAGE(AH426,AJ426)</f>
        <v>8.6766601562500014</v>
      </c>
      <c r="AJ426" s="245">
        <f>AVERAGE(AE426,AO426)</f>
        <v>8.6750000000000007</v>
      </c>
      <c r="AK426" s="245">
        <f>2*AJ426-AI426</f>
        <v>8.67333984375</v>
      </c>
      <c r="AL426" s="245">
        <f>AVERAGE(AK426,AM426)</f>
        <v>8.6675048828124996</v>
      </c>
      <c r="AM426" s="245">
        <f>AVERAGE(AK426,AO426)</f>
        <v>8.6616699218749993</v>
      </c>
      <c r="AN426" s="245">
        <f>AVERAGE(AM426,AO426)</f>
        <v>8.6558349609375007</v>
      </c>
      <c r="AO426" s="277">
        <v>8.65</v>
      </c>
      <c r="AP426" s="277">
        <v>8.6199999999999992</v>
      </c>
    </row>
    <row r="427" spans="1:42" x14ac:dyDescent="0.2">
      <c r="A427" s="253">
        <v>42520</v>
      </c>
      <c r="B427" s="277">
        <v>9.75</v>
      </c>
      <c r="C427" s="277">
        <v>9.6</v>
      </c>
      <c r="D427" s="277">
        <f>AVERAGE(C427,E427)</f>
        <v>9.5399999999999991</v>
      </c>
      <c r="E427" s="277">
        <v>9.48</v>
      </c>
      <c r="F427" s="277">
        <f>AVERAGE(G427,E427)</f>
        <v>9.42</v>
      </c>
      <c r="G427" s="277">
        <v>9.36</v>
      </c>
      <c r="H427" s="277">
        <f>AVERAGE(I427,G427)</f>
        <v>9.0449999999999999</v>
      </c>
      <c r="I427" s="277">
        <v>8.73</v>
      </c>
      <c r="J427" s="277">
        <f>AVERAGE(I427,K427)</f>
        <v>8.93</v>
      </c>
      <c r="K427" s="277">
        <v>9.1300000000000008</v>
      </c>
      <c r="L427" s="245">
        <f>AVERAGE(K427,M427)</f>
        <v>9.09</v>
      </c>
      <c r="M427" s="245">
        <f>AVERAGE(K427,O427)</f>
        <v>9.0500000000000007</v>
      </c>
      <c r="N427" s="245">
        <f>AVERAGE(M427,O427)</f>
        <v>9.0100000000000016</v>
      </c>
      <c r="O427" s="277">
        <v>8.9700000000000006</v>
      </c>
      <c r="P427" s="245">
        <f>2*O427-N427</f>
        <v>8.93</v>
      </c>
      <c r="Q427" s="245">
        <f>AVERAGE(P427,R427)</f>
        <v>8.9149999999999991</v>
      </c>
      <c r="R427" s="245">
        <f>AVERAGE(O427,U427)</f>
        <v>8.9</v>
      </c>
      <c r="S427" s="245">
        <f>2*R427-Q427</f>
        <v>8.8850000000000016</v>
      </c>
      <c r="T427" s="245">
        <f>AVERAGE(S427,U427)</f>
        <v>8.8575000000000017</v>
      </c>
      <c r="U427" s="277">
        <v>8.83</v>
      </c>
      <c r="V427" s="245">
        <f>2*U427-T427</f>
        <v>8.8024999999999984</v>
      </c>
      <c r="W427" s="245">
        <f>2*V427-U427</f>
        <v>8.7749999999999968</v>
      </c>
      <c r="X427" s="245">
        <f>2*W427-V427</f>
        <v>8.7474999999999952</v>
      </c>
      <c r="Y427" s="245">
        <f>AVERAGE(X427,Z427)</f>
        <v>8.7637499999999982</v>
      </c>
      <c r="Z427" s="245">
        <f>AVERAGE(U427,AE427)</f>
        <v>8.7800000000000011</v>
      </c>
      <c r="AA427" s="245">
        <f>2*Z427-Y427</f>
        <v>8.7962500000000041</v>
      </c>
      <c r="AB427" s="245">
        <f>AVERAGE(AA427,AC427)</f>
        <v>8.7796875000000032</v>
      </c>
      <c r="AC427" s="245">
        <f>AVERAGE(AA427,AE427)</f>
        <v>8.7631250000000023</v>
      </c>
      <c r="AD427" s="245">
        <f>AVERAGE(AC427,AE427)</f>
        <v>8.7465625000000014</v>
      </c>
      <c r="AE427" s="277">
        <v>8.73</v>
      </c>
      <c r="AF427" s="245">
        <f>2*AE427-AD427</f>
        <v>8.7134374999999995</v>
      </c>
      <c r="AG427" s="245">
        <f>AVERAGE(AF427,AH427)</f>
        <v>8.7125781250000003</v>
      </c>
      <c r="AH427" s="245">
        <f>AVERAGE(AF427,AJ427)</f>
        <v>8.7117187499999993</v>
      </c>
      <c r="AI427" s="245">
        <f>AVERAGE(AH427,AJ427)</f>
        <v>8.7108593750000001</v>
      </c>
      <c r="AJ427" s="245">
        <f>AVERAGE(AE427,AO427)</f>
        <v>8.7100000000000009</v>
      </c>
      <c r="AK427" s="245">
        <f>2*AJ427-AI427</f>
        <v>8.7091406250000016</v>
      </c>
      <c r="AL427" s="245">
        <f>AVERAGE(AK427,AM427)</f>
        <v>8.704355468750002</v>
      </c>
      <c r="AM427" s="245">
        <f>AVERAGE(AK427,AO427)</f>
        <v>8.6995703125000006</v>
      </c>
      <c r="AN427" s="245">
        <f>AVERAGE(AM427,AO427)</f>
        <v>8.6947851562499991</v>
      </c>
      <c r="AO427" s="277">
        <v>8.69</v>
      </c>
      <c r="AP427" s="277">
        <v>8.65</v>
      </c>
    </row>
    <row r="428" spans="1:42" x14ac:dyDescent="0.2">
      <c r="A428" s="253">
        <v>42517</v>
      </c>
      <c r="B428" s="277">
        <v>9.69</v>
      </c>
      <c r="C428" s="277">
        <v>9.6</v>
      </c>
      <c r="D428" s="277">
        <f>AVERAGE(C428,E428)</f>
        <v>9.5249999999999986</v>
      </c>
      <c r="E428" s="277">
        <v>9.4499999999999993</v>
      </c>
      <c r="F428" s="277">
        <f>AVERAGE(G428,E428)</f>
        <v>9.3849999999999998</v>
      </c>
      <c r="G428" s="277">
        <v>9.32</v>
      </c>
      <c r="H428" s="277">
        <f>AVERAGE(I428,G428)</f>
        <v>9.01</v>
      </c>
      <c r="I428" s="277">
        <v>8.6999999999999993</v>
      </c>
      <c r="J428" s="277">
        <f>AVERAGE(I428,K428)</f>
        <v>8.91</v>
      </c>
      <c r="K428" s="277">
        <v>9.1199999999999992</v>
      </c>
      <c r="L428" s="245">
        <f>AVERAGE(K428,M428)</f>
        <v>9.0824999999999996</v>
      </c>
      <c r="M428" s="245">
        <f>AVERAGE(K428,O428)</f>
        <v>9.0449999999999999</v>
      </c>
      <c r="N428" s="245">
        <f>AVERAGE(M428,O428)</f>
        <v>9.0075000000000003</v>
      </c>
      <c r="O428" s="277">
        <v>8.9700000000000006</v>
      </c>
      <c r="P428" s="245">
        <f>2*O428-N428</f>
        <v>8.932500000000001</v>
      </c>
      <c r="Q428" s="245">
        <f>AVERAGE(P428,R428)</f>
        <v>8.9162500000000016</v>
      </c>
      <c r="R428" s="245">
        <f>AVERAGE(O428,U428)</f>
        <v>8.9</v>
      </c>
      <c r="S428" s="245">
        <f>2*R428-Q428</f>
        <v>8.8837499999999991</v>
      </c>
      <c r="T428" s="245">
        <f>AVERAGE(S428,U428)</f>
        <v>8.8568749999999987</v>
      </c>
      <c r="U428" s="277">
        <v>8.83</v>
      </c>
      <c r="V428" s="245">
        <f>2*U428-T428</f>
        <v>8.8031250000000014</v>
      </c>
      <c r="W428" s="245">
        <f>2*V428-U428</f>
        <v>8.7762500000000028</v>
      </c>
      <c r="X428" s="245">
        <f>2*W428-V428</f>
        <v>8.7493750000000041</v>
      </c>
      <c r="Y428" s="245">
        <f>AVERAGE(X428,Z428)</f>
        <v>8.7571875000000023</v>
      </c>
      <c r="Z428" s="245">
        <f>AVERAGE(U428,AE428)</f>
        <v>8.7650000000000006</v>
      </c>
      <c r="AA428" s="245">
        <f>2*Z428-Y428</f>
        <v>8.7728124999999988</v>
      </c>
      <c r="AB428" s="245">
        <f>AVERAGE(AA428,AC428)</f>
        <v>8.7546093749999976</v>
      </c>
      <c r="AC428" s="245">
        <f>AVERAGE(AA428,AE428)</f>
        <v>8.7364062499999982</v>
      </c>
      <c r="AD428" s="245">
        <f>AVERAGE(AC428,AE428)</f>
        <v>8.7182031249999987</v>
      </c>
      <c r="AE428" s="277">
        <v>8.6999999999999993</v>
      </c>
      <c r="AF428" s="245">
        <f>2*AE428-AD428</f>
        <v>8.6817968749999999</v>
      </c>
      <c r="AG428" s="245">
        <f>AVERAGE(AF428,AH428)</f>
        <v>8.6775976562500006</v>
      </c>
      <c r="AH428" s="245">
        <f>AVERAGE(AF428,AJ428)</f>
        <v>8.6733984374999995</v>
      </c>
      <c r="AI428" s="245">
        <f>AVERAGE(AH428,AJ428)</f>
        <v>8.6691992187499984</v>
      </c>
      <c r="AJ428" s="245">
        <f>AVERAGE(AE428,AO428)</f>
        <v>8.6649999999999991</v>
      </c>
      <c r="AK428" s="245">
        <f>2*AJ428-AI428</f>
        <v>8.6608007812499999</v>
      </c>
      <c r="AL428" s="245">
        <f>AVERAGE(AK428,AM428)</f>
        <v>8.6531005859374996</v>
      </c>
      <c r="AM428" s="245">
        <f>AVERAGE(AK428,AO428)</f>
        <v>8.6454003906249994</v>
      </c>
      <c r="AN428" s="245">
        <f>AVERAGE(AM428,AO428)</f>
        <v>8.637700195312501</v>
      </c>
      <c r="AO428" s="277">
        <v>8.6300000000000008</v>
      </c>
      <c r="AP428" s="277">
        <v>8.57</v>
      </c>
    </row>
    <row r="429" spans="1:42" x14ac:dyDescent="0.2">
      <c r="A429" s="253">
        <v>42516</v>
      </c>
      <c r="B429" s="277">
        <v>9.59</v>
      </c>
      <c r="C429" s="277">
        <v>9.5299999999999994</v>
      </c>
      <c r="D429" s="277">
        <f>AVERAGE(C429,E429)</f>
        <v>9.4849999999999994</v>
      </c>
      <c r="E429" s="277">
        <v>9.44</v>
      </c>
      <c r="F429" s="277">
        <f>AVERAGE(G429,E429)</f>
        <v>9.379999999999999</v>
      </c>
      <c r="G429" s="277">
        <v>9.32</v>
      </c>
      <c r="H429" s="277">
        <f>AVERAGE(I429,G429)</f>
        <v>8.99</v>
      </c>
      <c r="I429" s="277">
        <v>8.66</v>
      </c>
      <c r="J429" s="277">
        <f>AVERAGE(I429,K429)</f>
        <v>8.8849999999999998</v>
      </c>
      <c r="K429" s="277">
        <v>9.11</v>
      </c>
      <c r="L429" s="245">
        <f>AVERAGE(K429,M429)</f>
        <v>9.07</v>
      </c>
      <c r="M429" s="245">
        <f>AVERAGE(K429,O429)</f>
        <v>9.0299999999999994</v>
      </c>
      <c r="N429" s="245">
        <f>AVERAGE(M429,O429)</f>
        <v>8.9899999999999984</v>
      </c>
      <c r="O429" s="277">
        <v>8.9499999999999993</v>
      </c>
      <c r="P429" s="245">
        <f>2*O429-N429</f>
        <v>8.91</v>
      </c>
      <c r="Q429" s="245">
        <f>AVERAGE(P429,R429)</f>
        <v>8.8925000000000001</v>
      </c>
      <c r="R429" s="245">
        <f>AVERAGE(O429,U429)</f>
        <v>8.875</v>
      </c>
      <c r="S429" s="245">
        <f>2*R429-Q429</f>
        <v>8.8574999999999999</v>
      </c>
      <c r="T429" s="245">
        <f>AVERAGE(S429,U429)</f>
        <v>8.8287499999999994</v>
      </c>
      <c r="U429" s="277">
        <v>8.8000000000000007</v>
      </c>
      <c r="V429" s="245">
        <f>2*U429-T429</f>
        <v>8.771250000000002</v>
      </c>
      <c r="W429" s="245">
        <f>2*V429-U429</f>
        <v>8.7425000000000033</v>
      </c>
      <c r="X429" s="245">
        <f>2*W429-V429</f>
        <v>8.7137500000000045</v>
      </c>
      <c r="Y429" s="245">
        <f>AVERAGE(X429,Z429)</f>
        <v>8.7218750000000025</v>
      </c>
      <c r="Z429" s="245">
        <f>AVERAGE(U429,AE429)</f>
        <v>8.73</v>
      </c>
      <c r="AA429" s="245">
        <f>2*Z429-Y429</f>
        <v>8.7381249999999984</v>
      </c>
      <c r="AB429" s="245">
        <f>AVERAGE(AA429,AC429)</f>
        <v>8.7185937500000001</v>
      </c>
      <c r="AC429" s="245">
        <f>AVERAGE(AA429,AE429)</f>
        <v>8.6990625000000001</v>
      </c>
      <c r="AD429" s="245">
        <f>AVERAGE(AC429,AE429)</f>
        <v>8.6795312500000001</v>
      </c>
      <c r="AE429" s="277">
        <v>8.66</v>
      </c>
      <c r="AF429" s="245">
        <f>2*AE429-AD429</f>
        <v>8.6404687500000001</v>
      </c>
      <c r="AG429" s="245">
        <f>AVERAGE(AF429,AH429)</f>
        <v>8.636601562500001</v>
      </c>
      <c r="AH429" s="245">
        <f>AVERAGE(AF429,AJ429)</f>
        <v>8.6327343750000001</v>
      </c>
      <c r="AI429" s="245">
        <f>AVERAGE(AH429,AJ429)</f>
        <v>8.6288671874999991</v>
      </c>
      <c r="AJ429" s="245">
        <f>AVERAGE(AE429,AO429)</f>
        <v>8.625</v>
      </c>
      <c r="AK429" s="245">
        <f>2*AJ429-AI429</f>
        <v>8.6211328125000009</v>
      </c>
      <c r="AL429" s="245">
        <f>AVERAGE(AK429,AM429)</f>
        <v>8.6133496093749997</v>
      </c>
      <c r="AM429" s="245">
        <f>AVERAGE(AK429,AO429)</f>
        <v>8.6055664062500004</v>
      </c>
      <c r="AN429" s="245">
        <f>AVERAGE(AM429,AO429)</f>
        <v>8.597783203125001</v>
      </c>
      <c r="AO429" s="277">
        <v>8.59</v>
      </c>
      <c r="AP429" s="277">
        <v>8.52</v>
      </c>
    </row>
    <row r="430" spans="1:42" x14ac:dyDescent="0.2">
      <c r="A430" s="253">
        <v>42515</v>
      </c>
      <c r="B430" s="277">
        <v>9.58</v>
      </c>
      <c r="C430" s="277">
        <v>9.5399999999999991</v>
      </c>
      <c r="D430" s="277">
        <f>AVERAGE(C430,E430)</f>
        <v>9.4949999999999992</v>
      </c>
      <c r="E430" s="277">
        <v>9.4499999999999993</v>
      </c>
      <c r="F430" s="277">
        <f>AVERAGE(G430,E430)</f>
        <v>9.39</v>
      </c>
      <c r="G430" s="277">
        <v>9.33</v>
      </c>
      <c r="H430" s="277">
        <f>AVERAGE(I430,G430)</f>
        <v>8.99</v>
      </c>
      <c r="I430" s="277">
        <v>8.65</v>
      </c>
      <c r="J430" s="277">
        <f>AVERAGE(I430,K430)</f>
        <v>8.8650000000000002</v>
      </c>
      <c r="K430" s="277">
        <v>9.08</v>
      </c>
      <c r="L430" s="245">
        <f>AVERAGE(K430,M430)</f>
        <v>9.0375000000000014</v>
      </c>
      <c r="M430" s="245">
        <f>AVERAGE(K430,O430)</f>
        <v>8.995000000000001</v>
      </c>
      <c r="N430" s="245">
        <f>AVERAGE(M430,O430)</f>
        <v>8.9525000000000006</v>
      </c>
      <c r="O430" s="277">
        <v>8.91</v>
      </c>
      <c r="P430" s="245">
        <f>2*O430-N430</f>
        <v>8.8674999999999997</v>
      </c>
      <c r="Q430" s="245">
        <f>AVERAGE(P430,R430)</f>
        <v>8.8537499999999998</v>
      </c>
      <c r="R430" s="245">
        <f>AVERAGE(O430,U430)</f>
        <v>8.84</v>
      </c>
      <c r="S430" s="245">
        <f>2*R430-Q430</f>
        <v>8.8262499999999999</v>
      </c>
      <c r="T430" s="245">
        <f>AVERAGE(S430,U430)</f>
        <v>8.7981249999999989</v>
      </c>
      <c r="U430" s="277">
        <v>8.77</v>
      </c>
      <c r="V430" s="245">
        <f>2*U430-T430</f>
        <v>8.7418750000000003</v>
      </c>
      <c r="W430" s="245">
        <f>2*V430-U430</f>
        <v>8.713750000000001</v>
      </c>
      <c r="X430" s="245">
        <f>2*W430-V430</f>
        <v>8.6856250000000017</v>
      </c>
      <c r="Y430" s="245">
        <f>AVERAGE(X430,Z430)</f>
        <v>8.6978125000000013</v>
      </c>
      <c r="Z430" s="245">
        <f>AVERAGE(U430,AE430)</f>
        <v>8.7100000000000009</v>
      </c>
      <c r="AA430" s="245">
        <f>2*Z430-Y430</f>
        <v>8.7221875000000004</v>
      </c>
      <c r="AB430" s="245">
        <f>AVERAGE(AA430,AC430)</f>
        <v>8.7041406250000009</v>
      </c>
      <c r="AC430" s="245">
        <f>AVERAGE(AA430,AE430)</f>
        <v>8.6860937500000013</v>
      </c>
      <c r="AD430" s="245">
        <f>AVERAGE(AC430,AE430)</f>
        <v>8.6680468750000017</v>
      </c>
      <c r="AE430" s="277">
        <v>8.65</v>
      </c>
      <c r="AF430" s="245">
        <f>2*AE430-AD430</f>
        <v>8.631953124999999</v>
      </c>
      <c r="AG430" s="245">
        <f>AVERAGE(AF430,AH430)</f>
        <v>8.6277148437499989</v>
      </c>
      <c r="AH430" s="245">
        <f>AVERAGE(AF430,AJ430)</f>
        <v>8.6234765624999987</v>
      </c>
      <c r="AI430" s="245">
        <f>AVERAGE(AH430,AJ430)</f>
        <v>8.6192382812499986</v>
      </c>
      <c r="AJ430" s="245">
        <f>AVERAGE(AE430,AO430)</f>
        <v>8.6150000000000002</v>
      </c>
      <c r="AK430" s="245">
        <f>2*AJ430-AI430</f>
        <v>8.6107617187500018</v>
      </c>
      <c r="AL430" s="245">
        <f>AVERAGE(AK430,AM430)</f>
        <v>8.6030712890625018</v>
      </c>
      <c r="AM430" s="245">
        <f>AVERAGE(AK430,AO430)</f>
        <v>8.5953808593750018</v>
      </c>
      <c r="AN430" s="245">
        <f>AVERAGE(AM430,AO430)</f>
        <v>8.5876904296875018</v>
      </c>
      <c r="AO430" s="277">
        <v>8.58</v>
      </c>
      <c r="AP430" s="277">
        <v>8.52</v>
      </c>
    </row>
    <row r="431" spans="1:42" x14ac:dyDescent="0.2">
      <c r="A431" s="253">
        <v>42514</v>
      </c>
      <c r="B431" s="277">
        <v>9.5500000000000007</v>
      </c>
      <c r="C431" s="277">
        <v>9.5</v>
      </c>
      <c r="D431" s="277">
        <f>AVERAGE(C431,E431)</f>
        <v>9.4550000000000001</v>
      </c>
      <c r="E431" s="277">
        <v>9.41</v>
      </c>
      <c r="F431" s="277">
        <f>AVERAGE(G431,E431)</f>
        <v>9.36</v>
      </c>
      <c r="G431" s="277">
        <v>9.31</v>
      </c>
      <c r="H431" s="277">
        <f>AVERAGE(I431,G431)</f>
        <v>9.0100000000000016</v>
      </c>
      <c r="I431" s="277">
        <v>8.7100000000000009</v>
      </c>
      <c r="J431" s="277">
        <f>AVERAGE(I431,K431)</f>
        <v>8.91</v>
      </c>
      <c r="K431" s="277">
        <v>9.11</v>
      </c>
      <c r="L431" s="245">
        <f>AVERAGE(K431,M431)</f>
        <v>9.0749999999999993</v>
      </c>
      <c r="M431" s="245">
        <f>AVERAGE(K431,O431)</f>
        <v>9.0399999999999991</v>
      </c>
      <c r="N431" s="245">
        <f>AVERAGE(M431,O431)</f>
        <v>9.004999999999999</v>
      </c>
      <c r="O431" s="277">
        <v>8.9700000000000006</v>
      </c>
      <c r="P431" s="245">
        <f>2*O431-N431</f>
        <v>8.9350000000000023</v>
      </c>
      <c r="Q431" s="245">
        <f>AVERAGE(P431,R431)</f>
        <v>8.9175000000000004</v>
      </c>
      <c r="R431" s="245">
        <f>AVERAGE(O431,U431)</f>
        <v>8.9</v>
      </c>
      <c r="S431" s="245">
        <f>2*R431-Q431</f>
        <v>8.8825000000000003</v>
      </c>
      <c r="T431" s="245">
        <f>AVERAGE(S431,U431)</f>
        <v>8.8562499999999993</v>
      </c>
      <c r="U431" s="277">
        <v>8.83</v>
      </c>
      <c r="V431" s="245">
        <f>2*U431-T431</f>
        <v>8.8037500000000009</v>
      </c>
      <c r="W431" s="245">
        <f>2*V431-U431</f>
        <v>8.7775000000000016</v>
      </c>
      <c r="X431" s="245">
        <f>2*W431-V431</f>
        <v>8.7512500000000024</v>
      </c>
      <c r="Y431" s="245">
        <f>AVERAGE(X431,Z431)</f>
        <v>8.760625000000001</v>
      </c>
      <c r="Z431" s="245">
        <f>AVERAGE(U431,AE431)</f>
        <v>8.77</v>
      </c>
      <c r="AA431" s="245">
        <f>2*Z431-Y431</f>
        <v>8.7793749999999982</v>
      </c>
      <c r="AB431" s="245">
        <f>AVERAGE(AA431,AC431)</f>
        <v>8.7620312499999997</v>
      </c>
      <c r="AC431" s="245">
        <f>AVERAGE(AA431,AE431)</f>
        <v>8.7446874999999995</v>
      </c>
      <c r="AD431" s="245">
        <f>AVERAGE(AC431,AE431)</f>
        <v>8.7273437499999993</v>
      </c>
      <c r="AE431" s="277">
        <v>8.7100000000000009</v>
      </c>
      <c r="AF431" s="245">
        <f>2*AE431-AD431</f>
        <v>8.6926562500000024</v>
      </c>
      <c r="AG431" s="245">
        <f>AVERAGE(AF431,AH431)</f>
        <v>8.6907421875000015</v>
      </c>
      <c r="AH431" s="245">
        <f>AVERAGE(AF431,AJ431)</f>
        <v>8.6888281250000006</v>
      </c>
      <c r="AI431" s="245">
        <f>AVERAGE(AH431,AJ431)</f>
        <v>8.6869140625000014</v>
      </c>
      <c r="AJ431" s="245">
        <f>AVERAGE(AE431,AO431)</f>
        <v>8.6850000000000005</v>
      </c>
      <c r="AK431" s="245">
        <f>2*AJ431-AI431</f>
        <v>8.6830859374999996</v>
      </c>
      <c r="AL431" s="245">
        <f>AVERAGE(AK431,AM431)</f>
        <v>8.6773144531249997</v>
      </c>
      <c r="AM431" s="245">
        <f>AVERAGE(AK431,AO431)</f>
        <v>8.6715429687499999</v>
      </c>
      <c r="AN431" s="245">
        <f>AVERAGE(AM431,AO431)</f>
        <v>8.665771484375</v>
      </c>
      <c r="AO431" s="277">
        <v>8.66</v>
      </c>
      <c r="AP431" s="277">
        <v>8.6</v>
      </c>
    </row>
    <row r="432" spans="1:42" x14ac:dyDescent="0.2">
      <c r="A432" s="253">
        <v>42513</v>
      </c>
      <c r="B432" s="277">
        <v>9.52</v>
      </c>
      <c r="C432" s="277">
        <v>9.5</v>
      </c>
      <c r="D432" s="277">
        <f>AVERAGE(C432,E432)</f>
        <v>9.4699999999999989</v>
      </c>
      <c r="E432" s="277">
        <v>9.44</v>
      </c>
      <c r="F432" s="277">
        <f>AVERAGE(G432,E432)</f>
        <v>9.39</v>
      </c>
      <c r="G432" s="277">
        <v>9.34</v>
      </c>
      <c r="H432" s="277">
        <f>AVERAGE(I432,G432)</f>
        <v>9.0350000000000001</v>
      </c>
      <c r="I432" s="277">
        <v>8.73</v>
      </c>
      <c r="J432" s="277">
        <f>AVERAGE(I432,K432)</f>
        <v>8.93</v>
      </c>
      <c r="K432" s="277">
        <v>9.1300000000000008</v>
      </c>
      <c r="L432" s="245">
        <f>AVERAGE(K432,M432)</f>
        <v>9.0925000000000011</v>
      </c>
      <c r="M432" s="245">
        <f>AVERAGE(K432,O432)</f>
        <v>9.0549999999999997</v>
      </c>
      <c r="N432" s="245">
        <f>AVERAGE(M432,O432)</f>
        <v>9.0175000000000001</v>
      </c>
      <c r="O432" s="277">
        <v>8.98</v>
      </c>
      <c r="P432" s="245">
        <f>2*O432-N432</f>
        <v>8.9425000000000008</v>
      </c>
      <c r="Q432" s="245">
        <f>AVERAGE(P432,R432)</f>
        <v>8.9287500000000009</v>
      </c>
      <c r="R432" s="245">
        <f>AVERAGE(O432,U432)</f>
        <v>8.9149999999999991</v>
      </c>
      <c r="S432" s="245">
        <f>2*R432-Q432</f>
        <v>8.9012499999999974</v>
      </c>
      <c r="T432" s="245">
        <f>AVERAGE(S432,U432)</f>
        <v>8.8756249999999994</v>
      </c>
      <c r="U432" s="277">
        <v>8.85</v>
      </c>
      <c r="V432" s="245">
        <f>2*U432-T432</f>
        <v>8.8243749999999999</v>
      </c>
      <c r="W432" s="245">
        <f>2*V432-U432</f>
        <v>8.7987500000000001</v>
      </c>
      <c r="X432" s="245">
        <f>2*W432-V432</f>
        <v>8.7731250000000003</v>
      </c>
      <c r="Y432" s="245">
        <f>AVERAGE(X432,Z432)</f>
        <v>8.7815624999999997</v>
      </c>
      <c r="Z432" s="245">
        <f>AVERAGE(U432,AE432)</f>
        <v>8.7899999999999991</v>
      </c>
      <c r="AA432" s="245">
        <f>2*Z432-Y432</f>
        <v>8.7984374999999986</v>
      </c>
      <c r="AB432" s="245">
        <f>AVERAGE(AA432,AC432)</f>
        <v>8.7813281249999982</v>
      </c>
      <c r="AC432" s="245">
        <f>AVERAGE(AA432,AE432)</f>
        <v>8.7642187499999995</v>
      </c>
      <c r="AD432" s="245">
        <f>AVERAGE(AC432,AE432)</f>
        <v>8.7471093750000009</v>
      </c>
      <c r="AE432" s="277">
        <v>8.73</v>
      </c>
      <c r="AF432" s="245">
        <f>2*AE432-AD432</f>
        <v>8.712890625</v>
      </c>
      <c r="AG432" s="245">
        <f>AVERAGE(AF432,AH432)</f>
        <v>8.7096679687500007</v>
      </c>
      <c r="AH432" s="245">
        <f>AVERAGE(AF432,AJ432)</f>
        <v>8.7064453124999996</v>
      </c>
      <c r="AI432" s="245">
        <f>AVERAGE(AH432,AJ432)</f>
        <v>8.7032226562499986</v>
      </c>
      <c r="AJ432" s="245">
        <f>AVERAGE(AE432,AO432)</f>
        <v>8.6999999999999993</v>
      </c>
      <c r="AK432" s="245">
        <f>2*AJ432-AI432</f>
        <v>8.69677734375</v>
      </c>
      <c r="AL432" s="245">
        <f>AVERAGE(AK432,AM432)</f>
        <v>8.6900830078125004</v>
      </c>
      <c r="AM432" s="245">
        <f>AVERAGE(AK432,AO432)</f>
        <v>8.6833886718750009</v>
      </c>
      <c r="AN432" s="245">
        <f>AVERAGE(AM432,AO432)</f>
        <v>8.6766943359375013</v>
      </c>
      <c r="AO432" s="277">
        <v>8.67</v>
      </c>
      <c r="AP432" s="277">
        <v>8.6199999999999992</v>
      </c>
    </row>
    <row r="433" spans="1:42" x14ac:dyDescent="0.2">
      <c r="A433" s="253">
        <v>42510</v>
      </c>
      <c r="B433" s="277">
        <v>9.56</v>
      </c>
      <c r="C433" s="277">
        <v>9.52</v>
      </c>
      <c r="D433" s="277">
        <f>AVERAGE(C433,E433)</f>
        <v>9.4699999999999989</v>
      </c>
      <c r="E433" s="277">
        <v>9.42</v>
      </c>
      <c r="F433" s="277">
        <f>AVERAGE(G433,E433)</f>
        <v>9.36</v>
      </c>
      <c r="G433" s="277">
        <v>9.3000000000000007</v>
      </c>
      <c r="H433" s="277">
        <f>AVERAGE(I433,G433)</f>
        <v>9.0050000000000008</v>
      </c>
      <c r="I433" s="277">
        <v>8.7100000000000009</v>
      </c>
      <c r="J433" s="277">
        <f>AVERAGE(I433,K433)</f>
        <v>8.9</v>
      </c>
      <c r="K433" s="277">
        <v>9.09</v>
      </c>
      <c r="L433" s="245">
        <f>AVERAGE(K433,M433)</f>
        <v>9.0549999999999997</v>
      </c>
      <c r="M433" s="245">
        <f>AVERAGE(K433,O433)</f>
        <v>9.02</v>
      </c>
      <c r="N433" s="245">
        <f>AVERAGE(M433,O433)</f>
        <v>8.9849999999999994</v>
      </c>
      <c r="O433" s="277">
        <v>8.9499999999999993</v>
      </c>
      <c r="P433" s="245">
        <f>2*O433-N433</f>
        <v>8.9149999999999991</v>
      </c>
      <c r="Q433" s="245">
        <f>AVERAGE(P433,R433)</f>
        <v>8.8999999999999986</v>
      </c>
      <c r="R433" s="245">
        <f>AVERAGE(O433,U433)</f>
        <v>8.8849999999999998</v>
      </c>
      <c r="S433" s="245">
        <f>2*R433-Q433</f>
        <v>8.870000000000001</v>
      </c>
      <c r="T433" s="245">
        <f>AVERAGE(S433,U433)</f>
        <v>8.8450000000000006</v>
      </c>
      <c r="U433" s="277">
        <v>8.82</v>
      </c>
      <c r="V433" s="245">
        <f>2*U433-T433</f>
        <v>8.7949999999999999</v>
      </c>
      <c r="W433" s="245">
        <f>2*V433-U433</f>
        <v>8.77</v>
      </c>
      <c r="X433" s="245">
        <f>2*W433-V433</f>
        <v>8.7449999999999992</v>
      </c>
      <c r="Y433" s="245">
        <f>AVERAGE(X433,Z433)</f>
        <v>8.754999999999999</v>
      </c>
      <c r="Z433" s="245">
        <f>AVERAGE(U433,AE433)</f>
        <v>8.7650000000000006</v>
      </c>
      <c r="AA433" s="245">
        <f>2*Z433-Y433</f>
        <v>8.7750000000000021</v>
      </c>
      <c r="AB433" s="245">
        <f>AVERAGE(AA433,AC433)</f>
        <v>8.7587500000000027</v>
      </c>
      <c r="AC433" s="245">
        <f>AVERAGE(AA433,AE433)</f>
        <v>8.7425000000000015</v>
      </c>
      <c r="AD433" s="245">
        <f>AVERAGE(AC433,AE433)</f>
        <v>8.7262500000000003</v>
      </c>
      <c r="AE433" s="277">
        <v>8.7100000000000009</v>
      </c>
      <c r="AF433" s="245">
        <f>2*AE433-AD433</f>
        <v>8.6937500000000014</v>
      </c>
      <c r="AG433" s="245">
        <f>AVERAGE(AF433,AH433)</f>
        <v>8.690312500000001</v>
      </c>
      <c r="AH433" s="245">
        <f>AVERAGE(AF433,AJ433)</f>
        <v>8.6868750000000006</v>
      </c>
      <c r="AI433" s="245">
        <f>AVERAGE(AH433,AJ433)</f>
        <v>8.6834375000000001</v>
      </c>
      <c r="AJ433" s="245">
        <f>AVERAGE(AE433,AO433)</f>
        <v>8.68</v>
      </c>
      <c r="AK433" s="245">
        <f>2*AJ433-AI433</f>
        <v>8.6765624999999993</v>
      </c>
      <c r="AL433" s="245">
        <f>AVERAGE(AK433,AM433)</f>
        <v>8.669921875</v>
      </c>
      <c r="AM433" s="245">
        <f>AVERAGE(AK433,AO433)</f>
        <v>8.6632812500000007</v>
      </c>
      <c r="AN433" s="245">
        <f>AVERAGE(AM433,AO433)</f>
        <v>8.6566406250000014</v>
      </c>
      <c r="AO433" s="277">
        <v>8.65</v>
      </c>
      <c r="AP433" s="277">
        <v>8.59</v>
      </c>
    </row>
    <row r="434" spans="1:42" x14ac:dyDescent="0.2">
      <c r="A434" s="253">
        <v>42509</v>
      </c>
      <c r="B434" s="277">
        <v>9.5500000000000007</v>
      </c>
      <c r="C434" s="277">
        <v>9.52</v>
      </c>
      <c r="D434" s="277">
        <f>AVERAGE(C434,E434)</f>
        <v>9.4699999999999989</v>
      </c>
      <c r="E434" s="277">
        <v>9.42</v>
      </c>
      <c r="F434" s="277">
        <f>AVERAGE(G434,E434)</f>
        <v>9.3650000000000002</v>
      </c>
      <c r="G434" s="277">
        <v>9.31</v>
      </c>
      <c r="H434" s="277">
        <f>AVERAGE(I434,G434)</f>
        <v>9.0449999999999999</v>
      </c>
      <c r="I434" s="277">
        <v>8.7799999999999994</v>
      </c>
      <c r="J434" s="277">
        <f>AVERAGE(I434,K434)</f>
        <v>8.9550000000000001</v>
      </c>
      <c r="K434" s="277">
        <v>9.1300000000000008</v>
      </c>
      <c r="L434" s="245">
        <f>AVERAGE(K434,M434)</f>
        <v>9.0975000000000001</v>
      </c>
      <c r="M434" s="245">
        <f>AVERAGE(K434,O434)</f>
        <v>9.0650000000000013</v>
      </c>
      <c r="N434" s="245">
        <f>AVERAGE(M434,O434)</f>
        <v>9.0325000000000006</v>
      </c>
      <c r="O434" s="277">
        <v>9</v>
      </c>
      <c r="P434" s="245">
        <f>2*O434-N434</f>
        <v>8.9674999999999994</v>
      </c>
      <c r="Q434" s="245">
        <f>AVERAGE(P434,R434)</f>
        <v>8.9562500000000007</v>
      </c>
      <c r="R434" s="245">
        <f>AVERAGE(O434,U434)</f>
        <v>8.9450000000000003</v>
      </c>
      <c r="S434" s="245">
        <f>2*R434-Q434</f>
        <v>8.9337499999999999</v>
      </c>
      <c r="T434" s="245">
        <f>AVERAGE(S434,U434)</f>
        <v>8.9118750000000002</v>
      </c>
      <c r="U434" s="277">
        <v>8.89</v>
      </c>
      <c r="V434" s="245">
        <f>2*U434-T434</f>
        <v>8.8681250000000009</v>
      </c>
      <c r="W434" s="245">
        <f>2*V434-U434</f>
        <v>8.8462500000000013</v>
      </c>
      <c r="X434" s="245">
        <f>2*W434-V434</f>
        <v>8.8243750000000016</v>
      </c>
      <c r="Y434" s="245">
        <f>AVERAGE(X434,Z434)</f>
        <v>8.8296875000000021</v>
      </c>
      <c r="Z434" s="245">
        <f>AVERAGE(U434,AE434)</f>
        <v>8.8350000000000009</v>
      </c>
      <c r="AA434" s="245">
        <f>2*Z434-Y434</f>
        <v>8.8403124999999996</v>
      </c>
      <c r="AB434" s="245">
        <f>AVERAGE(AA434,AC434)</f>
        <v>8.8252343749999991</v>
      </c>
      <c r="AC434" s="245">
        <f>AVERAGE(AA434,AE434)</f>
        <v>8.8101562499999986</v>
      </c>
      <c r="AD434" s="245">
        <f>AVERAGE(AC434,AE434)</f>
        <v>8.7950781249999999</v>
      </c>
      <c r="AE434" s="277">
        <v>8.7799999999999994</v>
      </c>
      <c r="AF434" s="245">
        <f>2*AE434-AD434</f>
        <v>8.7649218749999989</v>
      </c>
      <c r="AG434" s="245">
        <f>AVERAGE(AF434,AH434)</f>
        <v>8.7611914062499991</v>
      </c>
      <c r="AH434" s="245">
        <f>AVERAGE(AF434,AJ434)</f>
        <v>8.7574609374999994</v>
      </c>
      <c r="AI434" s="245">
        <f>AVERAGE(AH434,AJ434)</f>
        <v>8.7537304687499997</v>
      </c>
      <c r="AJ434" s="245">
        <f>AVERAGE(AE434,AO434)</f>
        <v>8.75</v>
      </c>
      <c r="AK434" s="245">
        <f>2*AJ434-AI434</f>
        <v>8.7462695312500003</v>
      </c>
      <c r="AL434" s="245">
        <f>AVERAGE(AK434,AM434)</f>
        <v>8.7397021484374999</v>
      </c>
      <c r="AM434" s="245">
        <f>AVERAGE(AK434,AO434)</f>
        <v>8.7331347656249996</v>
      </c>
      <c r="AN434" s="245">
        <f>AVERAGE(AM434,AO434)</f>
        <v>8.726567382812501</v>
      </c>
      <c r="AO434" s="277">
        <v>8.7200000000000006</v>
      </c>
      <c r="AP434" s="277">
        <v>8.66</v>
      </c>
    </row>
    <row r="435" spans="1:42" x14ac:dyDescent="0.2">
      <c r="A435" s="253">
        <v>42508</v>
      </c>
      <c r="B435" s="277">
        <v>9.5399999999999991</v>
      </c>
      <c r="C435" s="277">
        <v>9.5</v>
      </c>
      <c r="D435" s="277">
        <f>AVERAGE(C435,E435)</f>
        <v>9.4450000000000003</v>
      </c>
      <c r="E435" s="277">
        <v>9.39</v>
      </c>
      <c r="F435" s="277">
        <f>AVERAGE(G435,E435)</f>
        <v>9.32</v>
      </c>
      <c r="G435" s="277">
        <v>9.25</v>
      </c>
      <c r="H435" s="277">
        <f>AVERAGE(I435,G435)</f>
        <v>8.9749999999999996</v>
      </c>
      <c r="I435" s="277">
        <v>8.6999999999999993</v>
      </c>
      <c r="J435" s="277">
        <f>AVERAGE(I435,K435)</f>
        <v>8.8699999999999992</v>
      </c>
      <c r="K435" s="277">
        <v>9.0399999999999991</v>
      </c>
      <c r="L435" s="245">
        <f>AVERAGE(K435,M435)</f>
        <v>9.0075000000000003</v>
      </c>
      <c r="M435" s="245">
        <f>AVERAGE(K435,O435)</f>
        <v>8.9749999999999996</v>
      </c>
      <c r="N435" s="245">
        <f>AVERAGE(M435,O435)</f>
        <v>8.942499999999999</v>
      </c>
      <c r="O435" s="277">
        <v>8.91</v>
      </c>
      <c r="P435" s="245">
        <f>2*O435-N435</f>
        <v>8.8775000000000013</v>
      </c>
      <c r="Q435" s="245">
        <f>AVERAGE(P435,R435)</f>
        <v>8.8637499999999996</v>
      </c>
      <c r="R435" s="245">
        <f>AVERAGE(O435,U435)</f>
        <v>8.85</v>
      </c>
      <c r="S435" s="245">
        <f>2*R435-Q435</f>
        <v>8.8362499999999997</v>
      </c>
      <c r="T435" s="245">
        <f>AVERAGE(S435,U435)</f>
        <v>8.8131249999999994</v>
      </c>
      <c r="U435" s="277">
        <v>8.7899999999999991</v>
      </c>
      <c r="V435" s="245">
        <f>2*U435-T435</f>
        <v>8.7668749999999989</v>
      </c>
      <c r="W435" s="245">
        <f>2*V435-U435</f>
        <v>8.7437499999999986</v>
      </c>
      <c r="X435" s="245">
        <f>2*W435-V435</f>
        <v>8.7206249999999983</v>
      </c>
      <c r="Y435" s="245">
        <f>AVERAGE(X435,Z435)</f>
        <v>8.7328124999999979</v>
      </c>
      <c r="Z435" s="245">
        <f>AVERAGE(U435,AE435)</f>
        <v>8.7449999999999992</v>
      </c>
      <c r="AA435" s="245">
        <f>2*Z435-Y435</f>
        <v>8.7571875000000006</v>
      </c>
      <c r="AB435" s="245">
        <f>AVERAGE(AA435,AC435)</f>
        <v>8.7428906250000011</v>
      </c>
      <c r="AC435" s="245">
        <f>AVERAGE(AA435,AE435)</f>
        <v>8.7285937499999999</v>
      </c>
      <c r="AD435" s="245">
        <f>AVERAGE(AC435,AE435)</f>
        <v>8.7142968749999987</v>
      </c>
      <c r="AE435" s="277">
        <v>8.6999999999999993</v>
      </c>
      <c r="AF435" s="245">
        <f>2*AE435-AD435</f>
        <v>8.6857031249999999</v>
      </c>
      <c r="AG435" s="245">
        <f>AVERAGE(AF435,AH435)</f>
        <v>8.6830273437500001</v>
      </c>
      <c r="AH435" s="245">
        <f>AVERAGE(AF435,AJ435)</f>
        <v>8.6803515625000003</v>
      </c>
      <c r="AI435" s="245">
        <f>AVERAGE(AH435,AJ435)</f>
        <v>8.6776757812500005</v>
      </c>
      <c r="AJ435" s="245">
        <f>AVERAGE(AE435,AO435)</f>
        <v>8.6750000000000007</v>
      </c>
      <c r="AK435" s="245">
        <f>2*AJ435-AI435</f>
        <v>8.6723242187500009</v>
      </c>
      <c r="AL435" s="245">
        <f>AVERAGE(AK435,AM435)</f>
        <v>8.6667431640625008</v>
      </c>
      <c r="AM435" s="245">
        <f>AVERAGE(AK435,AO435)</f>
        <v>8.6611621093750006</v>
      </c>
      <c r="AN435" s="245">
        <f>AVERAGE(AM435,AO435)</f>
        <v>8.6555810546875005</v>
      </c>
      <c r="AO435" s="277">
        <v>8.65</v>
      </c>
      <c r="AP435" s="277">
        <v>8.61</v>
      </c>
    </row>
    <row r="436" spans="1:42" x14ac:dyDescent="0.2">
      <c r="A436" s="253">
        <v>42507</v>
      </c>
      <c r="B436" s="277">
        <v>9.48</v>
      </c>
      <c r="C436" s="277">
        <v>9.4700000000000006</v>
      </c>
      <c r="D436" s="277">
        <f>AVERAGE(C436,E436)</f>
        <v>9.4149999999999991</v>
      </c>
      <c r="E436" s="277">
        <v>9.36</v>
      </c>
      <c r="F436" s="277">
        <f>AVERAGE(G436,E436)</f>
        <v>9.2850000000000001</v>
      </c>
      <c r="G436" s="277">
        <v>9.2100000000000009</v>
      </c>
      <c r="H436" s="277">
        <f>AVERAGE(I436,G436)</f>
        <v>8.9400000000000013</v>
      </c>
      <c r="I436" s="277">
        <v>8.67</v>
      </c>
      <c r="J436" s="277">
        <f>AVERAGE(I436,K436)</f>
        <v>8.83</v>
      </c>
      <c r="K436" s="277">
        <v>8.99</v>
      </c>
      <c r="L436" s="245">
        <f>AVERAGE(K436,M436)</f>
        <v>8.9574999999999996</v>
      </c>
      <c r="M436" s="245">
        <f>AVERAGE(K436,O436)</f>
        <v>8.9250000000000007</v>
      </c>
      <c r="N436" s="245">
        <f>AVERAGE(M436,O436)</f>
        <v>8.8925000000000001</v>
      </c>
      <c r="O436" s="277">
        <v>8.86</v>
      </c>
      <c r="P436" s="245">
        <f>2*O436-N436</f>
        <v>8.8274999999999988</v>
      </c>
      <c r="Q436" s="245">
        <f>AVERAGE(P436,R436)</f>
        <v>8.8162500000000001</v>
      </c>
      <c r="R436" s="245">
        <f>AVERAGE(O436,U436)</f>
        <v>8.8049999999999997</v>
      </c>
      <c r="S436" s="245">
        <f>2*R436-Q436</f>
        <v>8.7937499999999993</v>
      </c>
      <c r="T436" s="245">
        <f>AVERAGE(S436,U436)</f>
        <v>8.7718749999999996</v>
      </c>
      <c r="U436" s="277">
        <v>8.75</v>
      </c>
      <c r="V436" s="245">
        <f>2*U436-T436</f>
        <v>8.7281250000000004</v>
      </c>
      <c r="W436" s="245">
        <f>2*V436-U436</f>
        <v>8.7062500000000007</v>
      </c>
      <c r="X436" s="245">
        <f>2*W436-V436</f>
        <v>8.6843750000000011</v>
      </c>
      <c r="Y436" s="245">
        <f>AVERAGE(X436,Z436)</f>
        <v>8.6971875000000018</v>
      </c>
      <c r="Z436" s="245">
        <f>AVERAGE(U436,AE436)</f>
        <v>8.7100000000000009</v>
      </c>
      <c r="AA436" s="245">
        <f>2*Z436-Y436</f>
        <v>8.7228124999999999</v>
      </c>
      <c r="AB436" s="245">
        <f>AVERAGE(AA436,AC436)</f>
        <v>8.7096093749999994</v>
      </c>
      <c r="AC436" s="245">
        <f>AVERAGE(AA436,AE436)</f>
        <v>8.696406249999999</v>
      </c>
      <c r="AD436" s="245">
        <f>AVERAGE(AC436,AE436)</f>
        <v>8.6832031249999986</v>
      </c>
      <c r="AE436" s="277">
        <v>8.67</v>
      </c>
      <c r="AF436" s="245">
        <f>2*AE436-AD436</f>
        <v>8.6567968750000013</v>
      </c>
      <c r="AG436" s="245">
        <f>AVERAGE(AF436,AH436)</f>
        <v>8.6550976562500015</v>
      </c>
      <c r="AH436" s="245">
        <f>AVERAGE(AF436,AJ436)</f>
        <v>8.6533984375000017</v>
      </c>
      <c r="AI436" s="245">
        <f>AVERAGE(AH436,AJ436)</f>
        <v>8.6516992187500001</v>
      </c>
      <c r="AJ436" s="245">
        <f>AVERAGE(AE436,AO436)</f>
        <v>8.65</v>
      </c>
      <c r="AK436" s="245">
        <f>2*AJ436-AI436</f>
        <v>8.6483007812500006</v>
      </c>
      <c r="AL436" s="245">
        <f>AVERAGE(AK436,AM436)</f>
        <v>8.6437255859375011</v>
      </c>
      <c r="AM436" s="245">
        <f>AVERAGE(AK436,AO436)</f>
        <v>8.6391503906250016</v>
      </c>
      <c r="AN436" s="245">
        <f>AVERAGE(AM436,AO436)</f>
        <v>8.6345751953125003</v>
      </c>
      <c r="AO436" s="277">
        <v>8.6300000000000008</v>
      </c>
      <c r="AP436" s="277">
        <v>8.59</v>
      </c>
    </row>
    <row r="437" spans="1:42" x14ac:dyDescent="0.2">
      <c r="A437" s="253">
        <v>42506</v>
      </c>
      <c r="B437" s="277">
        <v>9.4600000000000009</v>
      </c>
      <c r="C437" s="277">
        <v>9.4600000000000009</v>
      </c>
      <c r="D437" s="277">
        <f>AVERAGE(C437,E437)</f>
        <v>9.4050000000000011</v>
      </c>
      <c r="E437" s="277">
        <v>9.35</v>
      </c>
      <c r="F437" s="277">
        <f>AVERAGE(G437,E437)</f>
        <v>9.27</v>
      </c>
      <c r="G437" s="277">
        <v>9.19</v>
      </c>
      <c r="H437" s="277">
        <f>AVERAGE(I437,G437)</f>
        <v>8.92</v>
      </c>
      <c r="I437" s="277">
        <v>8.65</v>
      </c>
      <c r="J437" s="277">
        <f>AVERAGE(I437,K437)</f>
        <v>8.81</v>
      </c>
      <c r="K437" s="277">
        <v>8.9700000000000006</v>
      </c>
      <c r="L437" s="245">
        <f>AVERAGE(K437,M437)</f>
        <v>8.9400000000000013</v>
      </c>
      <c r="M437" s="245">
        <f>AVERAGE(K437,O437)</f>
        <v>8.91</v>
      </c>
      <c r="N437" s="245">
        <f>AVERAGE(M437,O437)</f>
        <v>8.879999999999999</v>
      </c>
      <c r="O437" s="277">
        <v>8.85</v>
      </c>
      <c r="P437" s="245">
        <f>2*O437-N437</f>
        <v>8.82</v>
      </c>
      <c r="Q437" s="245">
        <f>AVERAGE(P437,R437)</f>
        <v>8.807500000000001</v>
      </c>
      <c r="R437" s="245">
        <f>AVERAGE(O437,U437)</f>
        <v>8.7949999999999999</v>
      </c>
      <c r="S437" s="245">
        <f>2*R437-Q437</f>
        <v>8.7824999999999989</v>
      </c>
      <c r="T437" s="245">
        <f>AVERAGE(S437,U437)</f>
        <v>8.7612500000000004</v>
      </c>
      <c r="U437" s="277">
        <v>8.74</v>
      </c>
      <c r="V437" s="245">
        <f>2*U437-T437</f>
        <v>8.71875</v>
      </c>
      <c r="W437" s="245">
        <f>2*V437-U437</f>
        <v>8.6974999999999998</v>
      </c>
      <c r="X437" s="245">
        <f>2*W437-V437</f>
        <v>8.6762499999999996</v>
      </c>
      <c r="Y437" s="245">
        <f>AVERAGE(X437,Z437)</f>
        <v>8.6856249999999999</v>
      </c>
      <c r="Z437" s="245">
        <f>AVERAGE(U437,AE437)</f>
        <v>8.6950000000000003</v>
      </c>
      <c r="AA437" s="245">
        <f>2*Z437-Y437</f>
        <v>8.7043750000000006</v>
      </c>
      <c r="AB437" s="245">
        <f>AVERAGE(AA437,AC437)</f>
        <v>8.6907812500000006</v>
      </c>
      <c r="AC437" s="245">
        <f>AVERAGE(AA437,AE437)</f>
        <v>8.6771875000000005</v>
      </c>
      <c r="AD437" s="245">
        <f>AVERAGE(AC437,AE437)</f>
        <v>8.6635937500000004</v>
      </c>
      <c r="AE437" s="277">
        <v>8.65</v>
      </c>
      <c r="AF437" s="245">
        <f>2*AE437-AD437</f>
        <v>8.6364062500000003</v>
      </c>
      <c r="AG437" s="245">
        <f>AVERAGE(AF437,AH437)</f>
        <v>8.6348046875000009</v>
      </c>
      <c r="AH437" s="245">
        <f>AVERAGE(AF437,AJ437)</f>
        <v>8.6332031249999996</v>
      </c>
      <c r="AI437" s="245">
        <f>AVERAGE(AH437,AJ437)</f>
        <v>8.6316015624999984</v>
      </c>
      <c r="AJ437" s="245">
        <f>AVERAGE(AE437,AO437)</f>
        <v>8.629999999999999</v>
      </c>
      <c r="AK437" s="245">
        <f>2*AJ437-AI437</f>
        <v>8.6283984374999996</v>
      </c>
      <c r="AL437" s="245">
        <f>AVERAGE(AK437,AM437)</f>
        <v>8.6237988281250004</v>
      </c>
      <c r="AM437" s="245">
        <f>AVERAGE(AK437,AO437)</f>
        <v>8.6191992187499995</v>
      </c>
      <c r="AN437" s="245">
        <f>AVERAGE(AM437,AO437)</f>
        <v>8.6145996093749986</v>
      </c>
      <c r="AO437" s="277">
        <v>8.61</v>
      </c>
      <c r="AP437" s="277">
        <v>8.57</v>
      </c>
    </row>
    <row r="438" spans="1:42" x14ac:dyDescent="0.2">
      <c r="A438" s="253">
        <v>42503</v>
      </c>
      <c r="B438" s="277">
        <v>9.4700000000000006</v>
      </c>
      <c r="C438" s="277">
        <v>9.49</v>
      </c>
      <c r="D438" s="277">
        <f>AVERAGE(C438,E438)</f>
        <v>9.43</v>
      </c>
      <c r="E438" s="277">
        <v>9.3699999999999992</v>
      </c>
      <c r="F438" s="277">
        <f>AVERAGE(G438,E438)</f>
        <v>9.2850000000000001</v>
      </c>
      <c r="G438" s="277">
        <v>9.1999999999999993</v>
      </c>
      <c r="H438" s="277">
        <f>AVERAGE(I438,G438)</f>
        <v>8.9349999999999987</v>
      </c>
      <c r="I438" s="277">
        <v>8.67</v>
      </c>
      <c r="J438" s="277">
        <f>AVERAGE(I438,K438)</f>
        <v>8.8150000000000013</v>
      </c>
      <c r="K438" s="277">
        <v>8.9600000000000009</v>
      </c>
      <c r="L438" s="245">
        <f>AVERAGE(K438,M438)</f>
        <v>8.9275000000000002</v>
      </c>
      <c r="M438" s="245">
        <f>AVERAGE(K438,O438)</f>
        <v>8.8949999999999996</v>
      </c>
      <c r="N438" s="245">
        <f>AVERAGE(M438,O438)</f>
        <v>8.8625000000000007</v>
      </c>
      <c r="O438" s="277">
        <v>8.83</v>
      </c>
      <c r="P438" s="245">
        <f>2*O438-N438</f>
        <v>8.7974999999999994</v>
      </c>
      <c r="Q438" s="245">
        <f>AVERAGE(P438,R438)</f>
        <v>8.7912499999999998</v>
      </c>
      <c r="R438" s="245">
        <f>AVERAGE(O438,U438)</f>
        <v>8.7850000000000001</v>
      </c>
      <c r="S438" s="245">
        <f>2*R438-Q438</f>
        <v>8.7787500000000005</v>
      </c>
      <c r="T438" s="245">
        <f>AVERAGE(S438,U438)</f>
        <v>8.7593750000000004</v>
      </c>
      <c r="U438" s="277">
        <v>8.74</v>
      </c>
      <c r="V438" s="245">
        <f>2*U438-T438</f>
        <v>8.7206250000000001</v>
      </c>
      <c r="W438" s="245">
        <f>2*V438-U438</f>
        <v>8.7012499999999999</v>
      </c>
      <c r="X438" s="245">
        <f>2*W438-V438</f>
        <v>8.6818749999999998</v>
      </c>
      <c r="Y438" s="245">
        <f>AVERAGE(X438,Z438)</f>
        <v>8.6934374999999999</v>
      </c>
      <c r="Z438" s="245">
        <f>AVERAGE(U438,AE438)</f>
        <v>8.7050000000000001</v>
      </c>
      <c r="AA438" s="245">
        <f>2*Z438-Y438</f>
        <v>8.7165625000000002</v>
      </c>
      <c r="AB438" s="245">
        <f>AVERAGE(AA438,AC438)</f>
        <v>8.7049218750000001</v>
      </c>
      <c r="AC438" s="245">
        <f>AVERAGE(AA438,AE438)</f>
        <v>8.6932812500000001</v>
      </c>
      <c r="AD438" s="245">
        <f>AVERAGE(AC438,AE438)</f>
        <v>8.681640625</v>
      </c>
      <c r="AE438" s="277">
        <v>8.67</v>
      </c>
      <c r="AF438" s="245">
        <f>2*AE438-AD438</f>
        <v>8.6583593749999999</v>
      </c>
      <c r="AG438" s="245">
        <f>AVERAGE(AF438,AH438)</f>
        <v>8.6575195312499993</v>
      </c>
      <c r="AH438" s="245">
        <f>AVERAGE(AF438,AJ438)</f>
        <v>8.6566796875000005</v>
      </c>
      <c r="AI438" s="245">
        <f>AVERAGE(AH438,AJ438)</f>
        <v>8.6558398437500017</v>
      </c>
      <c r="AJ438" s="245">
        <f>AVERAGE(AE438,AO438)</f>
        <v>8.6550000000000011</v>
      </c>
      <c r="AK438" s="245">
        <f>2*AJ438-AI438</f>
        <v>8.6541601562500006</v>
      </c>
      <c r="AL438" s="245">
        <f>AVERAGE(AK438,AM438)</f>
        <v>8.6506201171875006</v>
      </c>
      <c r="AM438" s="245">
        <f>AVERAGE(AK438,AO438)</f>
        <v>8.6470800781250006</v>
      </c>
      <c r="AN438" s="245">
        <f>AVERAGE(AM438,AO438)</f>
        <v>8.6435400390625006</v>
      </c>
      <c r="AO438" s="277">
        <v>8.64</v>
      </c>
      <c r="AP438" s="277">
        <v>8.6199999999999992</v>
      </c>
    </row>
    <row r="439" spans="1:42" x14ac:dyDescent="0.2">
      <c r="A439" s="253">
        <v>42502</v>
      </c>
      <c r="B439" s="277">
        <v>9.43</v>
      </c>
      <c r="C439" s="277">
        <v>9.48</v>
      </c>
      <c r="D439" s="277">
        <f>AVERAGE(C439,E439)</f>
        <v>9.42</v>
      </c>
      <c r="E439" s="277">
        <v>9.36</v>
      </c>
      <c r="F439" s="277">
        <f>AVERAGE(G439,E439)</f>
        <v>9.2799999999999994</v>
      </c>
      <c r="G439" s="277">
        <v>9.1999999999999993</v>
      </c>
      <c r="H439" s="277">
        <f>AVERAGE(I439,G439)</f>
        <v>8.9450000000000003</v>
      </c>
      <c r="I439" s="277">
        <v>8.69</v>
      </c>
      <c r="J439" s="277">
        <f>AVERAGE(I439,K439)</f>
        <v>8.8350000000000009</v>
      </c>
      <c r="K439" s="277">
        <v>8.98</v>
      </c>
      <c r="L439" s="245">
        <f>AVERAGE(K439,M439)</f>
        <v>8.9499999999999993</v>
      </c>
      <c r="M439" s="245">
        <f>AVERAGE(K439,O439)</f>
        <v>8.92</v>
      </c>
      <c r="N439" s="245">
        <f>AVERAGE(M439,O439)</f>
        <v>8.89</v>
      </c>
      <c r="O439" s="277">
        <v>8.86</v>
      </c>
      <c r="P439" s="245">
        <f>2*O439-N439</f>
        <v>8.8299999999999983</v>
      </c>
      <c r="Q439" s="245">
        <f>AVERAGE(P439,R439)</f>
        <v>8.822499999999998</v>
      </c>
      <c r="R439" s="245">
        <f>AVERAGE(O439,U439)</f>
        <v>8.8149999999999995</v>
      </c>
      <c r="S439" s="245">
        <f>2*R439-Q439</f>
        <v>8.807500000000001</v>
      </c>
      <c r="T439" s="245">
        <f>AVERAGE(S439,U439)</f>
        <v>8.7887500000000003</v>
      </c>
      <c r="U439" s="277">
        <v>8.77</v>
      </c>
      <c r="V439" s="245">
        <f>2*U439-T439</f>
        <v>8.7512499999999989</v>
      </c>
      <c r="W439" s="245">
        <f>2*V439-U439</f>
        <v>8.7324999999999982</v>
      </c>
      <c r="X439" s="245">
        <f>2*W439-V439</f>
        <v>8.7137499999999974</v>
      </c>
      <c r="Y439" s="245">
        <f>AVERAGE(X439,Z439)</f>
        <v>8.7218749999999989</v>
      </c>
      <c r="Z439" s="245">
        <f>AVERAGE(U439,AE439)</f>
        <v>8.73</v>
      </c>
      <c r="AA439" s="245">
        <f>2*Z439-Y439</f>
        <v>8.7381250000000019</v>
      </c>
      <c r="AB439" s="245">
        <f>AVERAGE(AA439,AC439)</f>
        <v>8.7260937500000004</v>
      </c>
      <c r="AC439" s="245">
        <f>AVERAGE(AA439,AE439)</f>
        <v>8.7140625000000007</v>
      </c>
      <c r="AD439" s="245">
        <f>AVERAGE(AC439,AE439)</f>
        <v>8.702031250000001</v>
      </c>
      <c r="AE439" s="277">
        <v>8.69</v>
      </c>
      <c r="AF439" s="245">
        <f>2*AE439-AD439</f>
        <v>8.677968749999998</v>
      </c>
      <c r="AG439" s="245">
        <f>AVERAGE(AF439,AH439)</f>
        <v>8.6747265624999983</v>
      </c>
      <c r="AH439" s="245">
        <f>AVERAGE(AF439,AJ439)</f>
        <v>8.6714843749999986</v>
      </c>
      <c r="AI439" s="245">
        <f>AVERAGE(AH439,AJ439)</f>
        <v>8.6682421874999989</v>
      </c>
      <c r="AJ439" s="245">
        <f>AVERAGE(AE439,AO439)</f>
        <v>8.6649999999999991</v>
      </c>
      <c r="AK439" s="245">
        <f>2*AJ439-AI439</f>
        <v>8.6617578124999994</v>
      </c>
      <c r="AL439" s="245">
        <f>AVERAGE(AK439,AM439)</f>
        <v>8.6563183593749997</v>
      </c>
      <c r="AM439" s="245">
        <f>AVERAGE(AK439,AO439)</f>
        <v>8.65087890625</v>
      </c>
      <c r="AN439" s="245">
        <f>AVERAGE(AM439,AO439)</f>
        <v>8.6454394531250003</v>
      </c>
      <c r="AO439" s="277">
        <v>8.64</v>
      </c>
      <c r="AP439" s="277">
        <v>8.6</v>
      </c>
    </row>
    <row r="440" spans="1:42" x14ac:dyDescent="0.2">
      <c r="A440" s="253">
        <v>42501</v>
      </c>
      <c r="B440" s="277">
        <v>9.59</v>
      </c>
      <c r="C440" s="277">
        <v>9.52</v>
      </c>
      <c r="D440" s="277">
        <f>AVERAGE(C440,E440)</f>
        <v>9.4450000000000003</v>
      </c>
      <c r="E440" s="277">
        <v>9.3699999999999992</v>
      </c>
      <c r="F440" s="277">
        <f>AVERAGE(G440,E440)</f>
        <v>9.2850000000000001</v>
      </c>
      <c r="G440" s="277">
        <v>9.1999999999999993</v>
      </c>
      <c r="H440" s="277">
        <f>AVERAGE(I440,G440)</f>
        <v>8.9699999999999989</v>
      </c>
      <c r="I440" s="277">
        <v>8.74</v>
      </c>
      <c r="J440" s="277">
        <f>AVERAGE(I440,K440)</f>
        <v>8.8550000000000004</v>
      </c>
      <c r="K440" s="277">
        <v>8.9700000000000006</v>
      </c>
      <c r="L440" s="245">
        <f>AVERAGE(K440,M440)</f>
        <v>8.942499999999999</v>
      </c>
      <c r="M440" s="245">
        <f>AVERAGE(K440,O440)</f>
        <v>8.9149999999999991</v>
      </c>
      <c r="N440" s="245">
        <f>AVERAGE(M440,O440)</f>
        <v>8.8874999999999993</v>
      </c>
      <c r="O440" s="277">
        <v>8.86</v>
      </c>
      <c r="P440" s="245">
        <f>2*O440-N440</f>
        <v>8.8324999999999996</v>
      </c>
      <c r="Q440" s="245">
        <f>AVERAGE(P440,R440)</f>
        <v>8.8287499999999994</v>
      </c>
      <c r="R440" s="245">
        <f>AVERAGE(O440,U440)</f>
        <v>8.8249999999999993</v>
      </c>
      <c r="S440" s="245">
        <f>2*R440-Q440</f>
        <v>8.8212499999999991</v>
      </c>
      <c r="T440" s="245">
        <f>AVERAGE(S440,U440)</f>
        <v>8.8056249999999991</v>
      </c>
      <c r="U440" s="277">
        <v>8.7899999999999991</v>
      </c>
      <c r="V440" s="245">
        <f>2*U440-T440</f>
        <v>8.7743749999999991</v>
      </c>
      <c r="W440" s="245">
        <f>2*V440-U440</f>
        <v>8.7587499999999991</v>
      </c>
      <c r="X440" s="245">
        <f>2*W440-V440</f>
        <v>8.7431249999999991</v>
      </c>
      <c r="Y440" s="245">
        <f>AVERAGE(X440,Z440)</f>
        <v>8.7540624999999999</v>
      </c>
      <c r="Z440" s="245">
        <f>AVERAGE(U440,AE440)</f>
        <v>8.7650000000000006</v>
      </c>
      <c r="AA440" s="245">
        <f>2*Z440-Y440</f>
        <v>8.7759375000000013</v>
      </c>
      <c r="AB440" s="245">
        <f>AVERAGE(AA440,AC440)</f>
        <v>8.7669531250000006</v>
      </c>
      <c r="AC440" s="245">
        <f>AVERAGE(AA440,AE440)</f>
        <v>8.7579687499999999</v>
      </c>
      <c r="AD440" s="245">
        <f>AVERAGE(AC440,AE440)</f>
        <v>8.7489843749999991</v>
      </c>
      <c r="AE440" s="277">
        <v>8.74</v>
      </c>
      <c r="AF440" s="245">
        <f>2*AE440-AD440</f>
        <v>8.7310156250000013</v>
      </c>
      <c r="AG440" s="245">
        <f>AVERAGE(AF440,AH440)</f>
        <v>8.7282617187500016</v>
      </c>
      <c r="AH440" s="245">
        <f>AVERAGE(AF440,AJ440)</f>
        <v>8.7255078125000001</v>
      </c>
      <c r="AI440" s="245">
        <f>AVERAGE(AH440,AJ440)</f>
        <v>8.7227539062499986</v>
      </c>
      <c r="AJ440" s="245">
        <f>AVERAGE(AE440,AO440)</f>
        <v>8.7199999999999989</v>
      </c>
      <c r="AK440" s="245">
        <f>2*AJ440-AI440</f>
        <v>8.7172460937499991</v>
      </c>
      <c r="AL440" s="245">
        <f>AVERAGE(AK440,AM440)</f>
        <v>8.7129345703124983</v>
      </c>
      <c r="AM440" s="245">
        <f>AVERAGE(AK440,AO440)</f>
        <v>8.7086230468749992</v>
      </c>
      <c r="AN440" s="245">
        <f>AVERAGE(AM440,AO440)</f>
        <v>8.7043115234375001</v>
      </c>
      <c r="AO440" s="277">
        <v>8.6999999999999993</v>
      </c>
      <c r="AP440" s="277">
        <v>8.66</v>
      </c>
    </row>
    <row r="441" spans="1:42" x14ac:dyDescent="0.2">
      <c r="A441" s="253">
        <v>42500</v>
      </c>
      <c r="B441" s="277">
        <v>9.61</v>
      </c>
      <c r="C441" s="277">
        <v>9.56</v>
      </c>
      <c r="D441" s="277">
        <f>AVERAGE(C441,E441)</f>
        <v>9.49</v>
      </c>
      <c r="E441" s="277">
        <v>9.42</v>
      </c>
      <c r="F441" s="277">
        <f>AVERAGE(G441,E441)</f>
        <v>9.35</v>
      </c>
      <c r="G441" s="277">
        <v>9.2799999999999994</v>
      </c>
      <c r="H441" s="277">
        <f>AVERAGE(I441,G441)</f>
        <v>9.0649999999999995</v>
      </c>
      <c r="I441" s="277">
        <v>8.85</v>
      </c>
      <c r="J441" s="277">
        <f>AVERAGE(I441,K441)</f>
        <v>8.9699999999999989</v>
      </c>
      <c r="K441" s="277">
        <v>9.09</v>
      </c>
      <c r="L441" s="245">
        <f>AVERAGE(K441,M441)</f>
        <v>9.0649999999999995</v>
      </c>
      <c r="M441" s="245">
        <f>AVERAGE(K441,O441)</f>
        <v>9.0399999999999991</v>
      </c>
      <c r="N441" s="245">
        <f>AVERAGE(M441,O441)</f>
        <v>9.0150000000000006</v>
      </c>
      <c r="O441" s="277">
        <v>8.99</v>
      </c>
      <c r="P441" s="245">
        <f>2*O441-N441</f>
        <v>8.9649999999999999</v>
      </c>
      <c r="Q441" s="245">
        <f>AVERAGE(P441,R441)</f>
        <v>8.9600000000000009</v>
      </c>
      <c r="R441" s="245">
        <f>AVERAGE(O441,U441)</f>
        <v>8.9550000000000001</v>
      </c>
      <c r="S441" s="245">
        <f>2*R441-Q441</f>
        <v>8.9499999999999993</v>
      </c>
      <c r="T441" s="245">
        <f>AVERAGE(S441,U441)</f>
        <v>8.9349999999999987</v>
      </c>
      <c r="U441" s="277">
        <v>8.92</v>
      </c>
      <c r="V441" s="245">
        <f>2*U441-T441</f>
        <v>8.9050000000000011</v>
      </c>
      <c r="W441" s="245">
        <f>2*V441-U441</f>
        <v>8.8900000000000023</v>
      </c>
      <c r="X441" s="245">
        <f>2*W441-V441</f>
        <v>8.8750000000000036</v>
      </c>
      <c r="Y441" s="245">
        <f>AVERAGE(X441,Z441)</f>
        <v>8.8800000000000026</v>
      </c>
      <c r="Z441" s="245">
        <f>AVERAGE(U441,AE441)</f>
        <v>8.8849999999999998</v>
      </c>
      <c r="AA441" s="245">
        <f>2*Z441-Y441</f>
        <v>8.889999999999997</v>
      </c>
      <c r="AB441" s="245">
        <f>AVERAGE(AA441,AC441)</f>
        <v>8.8799999999999972</v>
      </c>
      <c r="AC441" s="245">
        <f>AVERAGE(AA441,AE441)</f>
        <v>8.8699999999999974</v>
      </c>
      <c r="AD441" s="245">
        <f>AVERAGE(AC441,AE441)</f>
        <v>8.86</v>
      </c>
      <c r="AE441" s="277">
        <v>8.85</v>
      </c>
      <c r="AF441" s="245">
        <f>2*AE441-AD441</f>
        <v>8.84</v>
      </c>
      <c r="AG441" s="245">
        <f>AVERAGE(AF441,AH441)</f>
        <v>8.8362499999999997</v>
      </c>
      <c r="AH441" s="245">
        <f>AVERAGE(AF441,AJ441)</f>
        <v>8.8324999999999996</v>
      </c>
      <c r="AI441" s="245">
        <f>AVERAGE(AH441,AJ441)</f>
        <v>8.8287499999999994</v>
      </c>
      <c r="AJ441" s="245">
        <f>AVERAGE(AE441,AO441)</f>
        <v>8.8249999999999993</v>
      </c>
      <c r="AK441" s="245">
        <f>2*AJ441-AI441</f>
        <v>8.8212499999999991</v>
      </c>
      <c r="AL441" s="245">
        <f>AVERAGE(AK441,AM441)</f>
        <v>8.8159375000000004</v>
      </c>
      <c r="AM441" s="245">
        <f>AVERAGE(AK441,AO441)</f>
        <v>8.8106249999999999</v>
      </c>
      <c r="AN441" s="245">
        <f>AVERAGE(AM441,AO441)</f>
        <v>8.8053124999999994</v>
      </c>
      <c r="AO441" s="277">
        <v>8.8000000000000007</v>
      </c>
      <c r="AP441" s="277">
        <v>8.75</v>
      </c>
    </row>
    <row r="442" spans="1:42" x14ac:dyDescent="0.2">
      <c r="A442" s="253">
        <v>42496</v>
      </c>
      <c r="B442" s="277">
        <v>9.6</v>
      </c>
      <c r="C442" s="277">
        <v>9.51</v>
      </c>
      <c r="D442" s="277">
        <f>AVERAGE(C442,E442)</f>
        <v>9.44</v>
      </c>
      <c r="E442" s="277">
        <v>9.3699999999999992</v>
      </c>
      <c r="F442" s="277">
        <f>AVERAGE(G442,E442)</f>
        <v>9.3149999999999995</v>
      </c>
      <c r="G442" s="277">
        <v>9.26</v>
      </c>
      <c r="H442" s="277">
        <f>AVERAGE(I442,G442)</f>
        <v>9.0449999999999999</v>
      </c>
      <c r="I442" s="277">
        <v>8.83</v>
      </c>
      <c r="J442" s="277">
        <f>AVERAGE(I442,K442)</f>
        <v>8.9550000000000001</v>
      </c>
      <c r="K442" s="277">
        <v>9.08</v>
      </c>
      <c r="L442" s="245">
        <f>AVERAGE(K442,M442)</f>
        <v>9.0525000000000002</v>
      </c>
      <c r="M442" s="245">
        <f>AVERAGE(K442,O442)</f>
        <v>9.0250000000000004</v>
      </c>
      <c r="N442" s="245">
        <f>AVERAGE(M442,O442)</f>
        <v>8.9975000000000005</v>
      </c>
      <c r="O442" s="277">
        <v>8.9700000000000006</v>
      </c>
      <c r="P442" s="245">
        <f>2*O442-N442</f>
        <v>8.9425000000000008</v>
      </c>
      <c r="Q442" s="245">
        <f>AVERAGE(P442,R442)</f>
        <v>8.9362500000000011</v>
      </c>
      <c r="R442" s="245">
        <f>AVERAGE(O442,U442)</f>
        <v>8.93</v>
      </c>
      <c r="S442" s="245">
        <f>2*R442-Q442</f>
        <v>8.9237499999999983</v>
      </c>
      <c r="T442" s="245">
        <f>AVERAGE(S442,U442)</f>
        <v>8.9068749999999994</v>
      </c>
      <c r="U442" s="277">
        <v>8.89</v>
      </c>
      <c r="V442" s="245">
        <f>2*U442-T442</f>
        <v>8.8731250000000017</v>
      </c>
      <c r="W442" s="245">
        <f>2*V442-U442</f>
        <v>8.8562500000000028</v>
      </c>
      <c r="X442" s="245">
        <f>2*W442-V442</f>
        <v>8.839375000000004</v>
      </c>
      <c r="Y442" s="245">
        <f>AVERAGE(X442,Z442)</f>
        <v>8.8496875000000017</v>
      </c>
      <c r="Z442" s="245">
        <f>AVERAGE(U442,AE442)</f>
        <v>8.86</v>
      </c>
      <c r="AA442" s="245">
        <f>2*Z442-Y442</f>
        <v>8.8703124999999972</v>
      </c>
      <c r="AB442" s="245">
        <f>AVERAGE(AA442,AC442)</f>
        <v>8.8602343749999974</v>
      </c>
      <c r="AC442" s="245">
        <f>AVERAGE(AA442,AE442)</f>
        <v>8.8501562499999977</v>
      </c>
      <c r="AD442" s="245">
        <f>AVERAGE(AC442,AE442)</f>
        <v>8.840078124999998</v>
      </c>
      <c r="AE442" s="277">
        <v>8.83</v>
      </c>
      <c r="AF442" s="245">
        <f>2*AE442-AD442</f>
        <v>8.8199218750000021</v>
      </c>
      <c r="AG442" s="245">
        <f>AVERAGE(AF442,AH442)</f>
        <v>8.8186914062500019</v>
      </c>
      <c r="AH442" s="245">
        <f>AVERAGE(AF442,AJ442)</f>
        <v>8.8174609375000017</v>
      </c>
      <c r="AI442" s="245">
        <f>AVERAGE(AH442,AJ442)</f>
        <v>8.8162304687500015</v>
      </c>
      <c r="AJ442" s="245">
        <f>AVERAGE(AE442,AO442)</f>
        <v>8.8150000000000013</v>
      </c>
      <c r="AK442" s="245">
        <f>2*AJ442-AI442</f>
        <v>8.8137695312500011</v>
      </c>
      <c r="AL442" s="245">
        <f>AVERAGE(AK442,AM442)</f>
        <v>8.8103271484375014</v>
      </c>
      <c r="AM442" s="245">
        <f>AVERAGE(AK442,AO442)</f>
        <v>8.806884765625</v>
      </c>
      <c r="AN442" s="245">
        <f>AVERAGE(AM442,AO442)</f>
        <v>8.8034423828125004</v>
      </c>
      <c r="AO442" s="277">
        <v>8.8000000000000007</v>
      </c>
      <c r="AP442" s="277">
        <v>8.76</v>
      </c>
    </row>
    <row r="443" spans="1:42" x14ac:dyDescent="0.2">
      <c r="A443" s="253">
        <v>42495</v>
      </c>
      <c r="B443" s="277">
        <v>9.66</v>
      </c>
      <c r="C443" s="277">
        <v>9.57</v>
      </c>
      <c r="D443" s="277">
        <f>AVERAGE(C443,E443)</f>
        <v>9.495000000000001</v>
      </c>
      <c r="E443" s="277">
        <v>9.42</v>
      </c>
      <c r="F443" s="277">
        <f>AVERAGE(G443,E443)</f>
        <v>9.3550000000000004</v>
      </c>
      <c r="G443" s="277">
        <v>9.2899999999999991</v>
      </c>
      <c r="H443" s="277">
        <f>AVERAGE(I443,G443)</f>
        <v>9.0799999999999983</v>
      </c>
      <c r="I443" s="277">
        <v>8.8699999999999992</v>
      </c>
      <c r="J443" s="277">
        <f>AVERAGE(I443,K443)</f>
        <v>8.9749999999999996</v>
      </c>
      <c r="K443" s="277">
        <v>9.08</v>
      </c>
      <c r="L443" s="245">
        <f>AVERAGE(K443,M443)</f>
        <v>9.0525000000000002</v>
      </c>
      <c r="M443" s="245">
        <f>AVERAGE(K443,O443)</f>
        <v>9.0250000000000004</v>
      </c>
      <c r="N443" s="245">
        <f>AVERAGE(M443,O443)</f>
        <v>8.9975000000000005</v>
      </c>
      <c r="O443" s="277">
        <v>8.9700000000000006</v>
      </c>
      <c r="P443" s="245">
        <f>2*O443-N443</f>
        <v>8.9425000000000008</v>
      </c>
      <c r="Q443" s="245">
        <f>AVERAGE(P443,R443)</f>
        <v>8.9437500000000014</v>
      </c>
      <c r="R443" s="245">
        <f>AVERAGE(O443,U443)</f>
        <v>8.9450000000000003</v>
      </c>
      <c r="S443" s="245">
        <f>2*R443-Q443</f>
        <v>8.9462499999999991</v>
      </c>
      <c r="T443" s="245">
        <f>AVERAGE(S443,U443)</f>
        <v>8.9331250000000004</v>
      </c>
      <c r="U443" s="277">
        <v>8.92</v>
      </c>
      <c r="V443" s="245">
        <f>2*U443-T443</f>
        <v>8.9068749999999994</v>
      </c>
      <c r="W443" s="245">
        <f>2*V443-U443</f>
        <v>8.8937499999999989</v>
      </c>
      <c r="X443" s="245">
        <f>2*W443-V443</f>
        <v>8.8806249999999984</v>
      </c>
      <c r="Y443" s="245">
        <f>AVERAGE(X443,Z443)</f>
        <v>8.887812499999999</v>
      </c>
      <c r="Z443" s="245">
        <f>AVERAGE(U443,AE443)</f>
        <v>8.8949999999999996</v>
      </c>
      <c r="AA443" s="245">
        <f>2*Z443-Y443</f>
        <v>8.9021875000000001</v>
      </c>
      <c r="AB443" s="245">
        <f>AVERAGE(AA443,AC443)</f>
        <v>8.8941406250000004</v>
      </c>
      <c r="AC443" s="245">
        <f>AVERAGE(AA443,AE443)</f>
        <v>8.8860937500000006</v>
      </c>
      <c r="AD443" s="245">
        <f>AVERAGE(AC443,AE443)</f>
        <v>8.878046874999999</v>
      </c>
      <c r="AE443" s="277">
        <v>8.8699999999999992</v>
      </c>
      <c r="AF443" s="245">
        <f>2*AE443-AD443</f>
        <v>8.8619531249999994</v>
      </c>
      <c r="AG443" s="245">
        <f>AVERAGE(AF443,AH443)</f>
        <v>8.8589648437499999</v>
      </c>
      <c r="AH443" s="245">
        <f>AVERAGE(AF443,AJ443)</f>
        <v>8.8559765625000004</v>
      </c>
      <c r="AI443" s="245">
        <f>AVERAGE(AH443,AJ443)</f>
        <v>8.8529882812499991</v>
      </c>
      <c r="AJ443" s="245">
        <f>AVERAGE(AE443,AO443)</f>
        <v>8.85</v>
      </c>
      <c r="AK443" s="245">
        <f>2*AJ443-AI443</f>
        <v>8.8470117187500001</v>
      </c>
      <c r="AL443" s="245">
        <f>AVERAGE(AK443,AM443)</f>
        <v>8.8427587890625006</v>
      </c>
      <c r="AM443" s="245">
        <f>AVERAGE(AK443,AO443)</f>
        <v>8.838505859375001</v>
      </c>
      <c r="AN443" s="245">
        <f>AVERAGE(AM443,AO443)</f>
        <v>8.8342529296875014</v>
      </c>
      <c r="AO443" s="277">
        <v>8.83</v>
      </c>
      <c r="AP443" s="277">
        <v>8.7899999999999991</v>
      </c>
    </row>
    <row r="444" spans="1:42" x14ac:dyDescent="0.2">
      <c r="A444" s="253">
        <v>42494</v>
      </c>
      <c r="B444" s="277">
        <v>9.84</v>
      </c>
      <c r="C444" s="277">
        <v>9.66</v>
      </c>
      <c r="D444" s="277">
        <f>AVERAGE(C444,E444)</f>
        <v>9.5399999999999991</v>
      </c>
      <c r="E444" s="277">
        <v>9.42</v>
      </c>
      <c r="F444" s="277">
        <f>AVERAGE(G444,E444)</f>
        <v>9.3550000000000004</v>
      </c>
      <c r="G444" s="277">
        <v>9.2899999999999991</v>
      </c>
      <c r="H444" s="277">
        <f>AVERAGE(I444,G444)</f>
        <v>9.09</v>
      </c>
      <c r="I444" s="277">
        <v>8.89</v>
      </c>
      <c r="J444" s="277">
        <f>AVERAGE(I444,K444)</f>
        <v>9.004999999999999</v>
      </c>
      <c r="K444" s="277">
        <v>9.1199999999999992</v>
      </c>
      <c r="L444" s="245">
        <f>AVERAGE(K444,M444)</f>
        <v>9.0924999999999994</v>
      </c>
      <c r="M444" s="245">
        <f>AVERAGE(K444,O444)</f>
        <v>9.0649999999999995</v>
      </c>
      <c r="N444" s="245">
        <f>AVERAGE(M444,O444)</f>
        <v>9.0374999999999996</v>
      </c>
      <c r="O444" s="277">
        <v>9.01</v>
      </c>
      <c r="P444" s="245">
        <f>2*O444-N444</f>
        <v>8.9824999999999999</v>
      </c>
      <c r="Q444" s="245">
        <f>AVERAGE(P444,R444)</f>
        <v>8.9812499999999993</v>
      </c>
      <c r="R444" s="245">
        <f>AVERAGE(O444,U444)</f>
        <v>8.98</v>
      </c>
      <c r="S444" s="245">
        <f>2*R444-Q444</f>
        <v>8.9787500000000016</v>
      </c>
      <c r="T444" s="245">
        <f>AVERAGE(S444,U444)</f>
        <v>8.9643750000000004</v>
      </c>
      <c r="U444" s="277">
        <v>8.9499999999999993</v>
      </c>
      <c r="V444" s="245">
        <f>2*U444-T444</f>
        <v>8.9356249999999982</v>
      </c>
      <c r="W444" s="245">
        <f>2*V444-U444</f>
        <v>8.921249999999997</v>
      </c>
      <c r="X444" s="245">
        <f>2*W444-V444</f>
        <v>8.9068749999999959</v>
      </c>
      <c r="Y444" s="245">
        <f>AVERAGE(X444,Z444)</f>
        <v>8.913437499999997</v>
      </c>
      <c r="Z444" s="245">
        <f>AVERAGE(U444,AE444)</f>
        <v>8.92</v>
      </c>
      <c r="AA444" s="245">
        <f>2*Z444-Y444</f>
        <v>8.9265625000000028</v>
      </c>
      <c r="AB444" s="245">
        <f>AVERAGE(AA444,AC444)</f>
        <v>8.9174218750000023</v>
      </c>
      <c r="AC444" s="245">
        <f>AVERAGE(AA444,AE444)</f>
        <v>8.9082812500000017</v>
      </c>
      <c r="AD444" s="245">
        <f>AVERAGE(AC444,AE444)</f>
        <v>8.8991406250000011</v>
      </c>
      <c r="AE444" s="277">
        <v>8.89</v>
      </c>
      <c r="AF444" s="245">
        <f>2*AE444-AD444</f>
        <v>8.880859375</v>
      </c>
      <c r="AG444" s="245">
        <f>AVERAGE(AF444,AH444)</f>
        <v>8.8781445312500011</v>
      </c>
      <c r="AH444" s="245">
        <f>AVERAGE(AF444,AJ444)</f>
        <v>8.8754296875000005</v>
      </c>
      <c r="AI444" s="245">
        <f>AVERAGE(AH444,AJ444)</f>
        <v>8.8727148437499999</v>
      </c>
      <c r="AJ444" s="245">
        <f>AVERAGE(AE444,AO444)</f>
        <v>8.870000000000001</v>
      </c>
      <c r="AK444" s="245">
        <f>2*AJ444-AI444</f>
        <v>8.8672851562500021</v>
      </c>
      <c r="AL444" s="245">
        <f>AVERAGE(AK444,AM444)</f>
        <v>8.8629638671875011</v>
      </c>
      <c r="AM444" s="245">
        <f>AVERAGE(AK444,AO444)</f>
        <v>8.858642578125</v>
      </c>
      <c r="AN444" s="245">
        <f>AVERAGE(AM444,AO444)</f>
        <v>8.8543212890625007</v>
      </c>
      <c r="AO444" s="277">
        <v>8.85</v>
      </c>
      <c r="AP444" s="277">
        <v>8.82</v>
      </c>
    </row>
    <row r="445" spans="1:42" x14ac:dyDescent="0.2">
      <c r="A445" s="253">
        <v>42489</v>
      </c>
      <c r="B445" s="277">
        <v>9.7799999999999994</v>
      </c>
      <c r="C445" s="277">
        <v>9.6</v>
      </c>
      <c r="D445" s="277">
        <f>AVERAGE(C445,E445)</f>
        <v>9.495000000000001</v>
      </c>
      <c r="E445" s="277">
        <v>9.39</v>
      </c>
      <c r="F445" s="277">
        <f>AVERAGE(G445,E445)</f>
        <v>9.3150000000000013</v>
      </c>
      <c r="G445" s="277">
        <v>9.24</v>
      </c>
      <c r="H445" s="277">
        <f>AVERAGE(I445,G445)</f>
        <v>9.01</v>
      </c>
      <c r="I445" s="277">
        <v>8.7799999999999994</v>
      </c>
      <c r="J445" s="277">
        <f>AVERAGE(I445,K445)</f>
        <v>8.8849999999999998</v>
      </c>
      <c r="K445" s="277">
        <v>8.99</v>
      </c>
      <c r="L445" s="245">
        <f>AVERAGE(K445,M445)</f>
        <v>8.9574999999999996</v>
      </c>
      <c r="M445" s="245">
        <f>AVERAGE(K445,O445)</f>
        <v>8.9250000000000007</v>
      </c>
      <c r="N445" s="245">
        <f>AVERAGE(M445,O445)</f>
        <v>8.8925000000000001</v>
      </c>
      <c r="O445" s="277">
        <v>8.86</v>
      </c>
      <c r="P445" s="245">
        <f>2*O445-N445</f>
        <v>8.8274999999999988</v>
      </c>
      <c r="Q445" s="245">
        <f>AVERAGE(P445,R445)</f>
        <v>8.8337499999999984</v>
      </c>
      <c r="R445" s="245">
        <f>AVERAGE(O445,U445)</f>
        <v>8.84</v>
      </c>
      <c r="S445" s="245">
        <f>2*R445-Q445</f>
        <v>8.8462500000000013</v>
      </c>
      <c r="T445" s="245">
        <f>AVERAGE(S445,U445)</f>
        <v>8.8331250000000008</v>
      </c>
      <c r="U445" s="277">
        <v>8.82</v>
      </c>
      <c r="V445" s="245">
        <f>2*U445-T445</f>
        <v>8.8068749999999998</v>
      </c>
      <c r="W445" s="245">
        <f>2*V445-U445</f>
        <v>8.7937499999999993</v>
      </c>
      <c r="X445" s="245">
        <f>2*W445-V445</f>
        <v>8.7806249999999988</v>
      </c>
      <c r="Y445" s="245">
        <f>AVERAGE(X445,Z445)</f>
        <v>8.7903124999999989</v>
      </c>
      <c r="Z445" s="245">
        <f>AVERAGE(U445,AE445)</f>
        <v>8.8000000000000007</v>
      </c>
      <c r="AA445" s="245">
        <f>2*Z445-Y445</f>
        <v>8.8096875000000026</v>
      </c>
      <c r="AB445" s="245">
        <f>AVERAGE(AA445,AC445)</f>
        <v>8.8022656250000022</v>
      </c>
      <c r="AC445" s="245">
        <f>AVERAGE(AA445,AE445)</f>
        <v>8.7948437500000018</v>
      </c>
      <c r="AD445" s="245">
        <f>AVERAGE(AC445,AE445)</f>
        <v>8.7874218749999997</v>
      </c>
      <c r="AE445" s="277">
        <v>8.7799999999999994</v>
      </c>
      <c r="AF445" s="245">
        <f>2*AE445-AD445</f>
        <v>8.772578124999999</v>
      </c>
      <c r="AG445" s="245">
        <f>AVERAGE(AF445,AH445)</f>
        <v>8.7706835937500003</v>
      </c>
      <c r="AH445" s="245">
        <f>AVERAGE(AF445,AJ445)</f>
        <v>8.7687890624999998</v>
      </c>
      <c r="AI445" s="245">
        <f>AVERAGE(AH445,AJ445)</f>
        <v>8.7668945312499993</v>
      </c>
      <c r="AJ445" s="245">
        <f>AVERAGE(AE445,AO445)</f>
        <v>8.7650000000000006</v>
      </c>
      <c r="AK445" s="245">
        <f>2*AJ445-AI445</f>
        <v>8.7631054687500018</v>
      </c>
      <c r="AL445" s="245">
        <f>AVERAGE(AK445,AM445)</f>
        <v>8.7598291015625023</v>
      </c>
      <c r="AM445" s="245">
        <f>AVERAGE(AK445,AO445)</f>
        <v>8.7565527343750009</v>
      </c>
      <c r="AN445" s="245">
        <f>AVERAGE(AM445,AO445)</f>
        <v>8.7532763671874996</v>
      </c>
      <c r="AO445" s="277">
        <v>8.75</v>
      </c>
      <c r="AP445" s="277">
        <v>8.7100000000000009</v>
      </c>
    </row>
    <row r="446" spans="1:42" x14ac:dyDescent="0.2">
      <c r="A446" s="253">
        <v>42488</v>
      </c>
      <c r="B446" s="277">
        <v>9.84</v>
      </c>
      <c r="C446" s="277">
        <v>9.64</v>
      </c>
      <c r="D446" s="277">
        <f>AVERAGE(C446,E446)</f>
        <v>9.5300000000000011</v>
      </c>
      <c r="E446" s="277">
        <v>9.42</v>
      </c>
      <c r="F446" s="277">
        <f>AVERAGE(G446,E446)</f>
        <v>9.3550000000000004</v>
      </c>
      <c r="G446" s="277">
        <v>9.2899999999999991</v>
      </c>
      <c r="H446" s="277">
        <f>AVERAGE(I446,G446)</f>
        <v>9.1349999999999998</v>
      </c>
      <c r="I446" s="277">
        <v>8.98</v>
      </c>
      <c r="J446" s="277">
        <f>AVERAGE(I446,K446)</f>
        <v>9.0500000000000007</v>
      </c>
      <c r="K446" s="277">
        <v>9.1199999999999992</v>
      </c>
      <c r="L446" s="245">
        <f>AVERAGE(K446,M446)</f>
        <v>9.0975000000000001</v>
      </c>
      <c r="M446" s="245">
        <f>AVERAGE(K446,O446)</f>
        <v>9.0749999999999993</v>
      </c>
      <c r="N446" s="245">
        <f>AVERAGE(M446,O446)</f>
        <v>9.0524999999999984</v>
      </c>
      <c r="O446" s="277">
        <v>9.0299999999999994</v>
      </c>
      <c r="P446" s="245">
        <f>2*O446-N446</f>
        <v>9.0075000000000003</v>
      </c>
      <c r="Q446" s="245">
        <f>AVERAGE(P446,R446)</f>
        <v>9.0112500000000004</v>
      </c>
      <c r="R446" s="245">
        <f>AVERAGE(O446,U446)</f>
        <v>9.0150000000000006</v>
      </c>
      <c r="S446" s="245">
        <f>2*R446-Q446</f>
        <v>9.0187500000000007</v>
      </c>
      <c r="T446" s="245">
        <f>AVERAGE(S446,U446)</f>
        <v>9.0093750000000004</v>
      </c>
      <c r="U446" s="277">
        <v>9</v>
      </c>
      <c r="V446" s="245">
        <f>2*U446-T446</f>
        <v>8.9906249999999996</v>
      </c>
      <c r="W446" s="245">
        <f>2*V446-U446</f>
        <v>8.9812499999999993</v>
      </c>
      <c r="X446" s="245">
        <f>2*W446-V446</f>
        <v>8.9718749999999989</v>
      </c>
      <c r="Y446" s="245">
        <f>AVERAGE(X446,Z446)</f>
        <v>8.9809374999999996</v>
      </c>
      <c r="Z446" s="245">
        <f>AVERAGE(U446,AE446)</f>
        <v>8.99</v>
      </c>
      <c r="AA446" s="245">
        <f>2*Z446-Y446</f>
        <v>8.9990625000000009</v>
      </c>
      <c r="AB446" s="245">
        <f>AVERAGE(AA446,AC446)</f>
        <v>8.9942968749999999</v>
      </c>
      <c r="AC446" s="245">
        <f>AVERAGE(AA446,AE446)</f>
        <v>8.9895312500000006</v>
      </c>
      <c r="AD446" s="245">
        <f>AVERAGE(AC446,AE446)</f>
        <v>8.9847656250000014</v>
      </c>
      <c r="AE446" s="277">
        <v>8.98</v>
      </c>
      <c r="AF446" s="245">
        <f>2*AE446-AD446</f>
        <v>8.9752343749999994</v>
      </c>
      <c r="AG446" s="245">
        <f>AVERAGE(AF446,AH446)</f>
        <v>8.9764257812500006</v>
      </c>
      <c r="AH446" s="245">
        <f>AVERAGE(AF446,AJ446)</f>
        <v>8.9776171874999999</v>
      </c>
      <c r="AI446" s="245">
        <f>AVERAGE(AH446,AJ446)</f>
        <v>8.9788085937499993</v>
      </c>
      <c r="AJ446" s="245">
        <f>AVERAGE(AE446,AO446)</f>
        <v>8.98</v>
      </c>
      <c r="AK446" s="245">
        <f>2*AJ446-AI446</f>
        <v>8.9811914062500016</v>
      </c>
      <c r="AL446" s="245">
        <f>AVERAGE(AK446,AM446)</f>
        <v>8.9808935546875013</v>
      </c>
      <c r="AM446" s="245">
        <f>AVERAGE(AK446,AO446)</f>
        <v>8.980595703125001</v>
      </c>
      <c r="AN446" s="245">
        <f>AVERAGE(AM446,AO446)</f>
        <v>8.9802978515625007</v>
      </c>
      <c r="AO446" s="277">
        <v>8.98</v>
      </c>
      <c r="AP446" s="277">
        <v>8.9700000000000006</v>
      </c>
    </row>
    <row r="447" spans="1:42" x14ac:dyDescent="0.2">
      <c r="A447" s="253">
        <v>42487</v>
      </c>
      <c r="B447" s="277">
        <v>9.94</v>
      </c>
      <c r="C447" s="277">
        <v>9.66</v>
      </c>
      <c r="D447" s="277">
        <f>AVERAGE(C447,E447)</f>
        <v>9.5650000000000013</v>
      </c>
      <c r="E447" s="277">
        <v>9.4700000000000006</v>
      </c>
      <c r="F447" s="277">
        <f>AVERAGE(G447,E447)</f>
        <v>9.42</v>
      </c>
      <c r="G447" s="277">
        <v>9.3699999999999992</v>
      </c>
      <c r="H447" s="277">
        <f>AVERAGE(I447,G447)</f>
        <v>9.2650000000000006</v>
      </c>
      <c r="I447" s="277">
        <v>9.16</v>
      </c>
      <c r="J447" s="277">
        <f>AVERAGE(I447,K447)</f>
        <v>9.2100000000000009</v>
      </c>
      <c r="K447" s="277">
        <v>9.26</v>
      </c>
      <c r="L447" s="245">
        <f>AVERAGE(K447,M447)</f>
        <v>9.245000000000001</v>
      </c>
      <c r="M447" s="245">
        <f>AVERAGE(K447,O447)</f>
        <v>9.23</v>
      </c>
      <c r="N447" s="245">
        <f>AVERAGE(M447,O447)</f>
        <v>9.2149999999999999</v>
      </c>
      <c r="O447" s="277">
        <v>9.1999999999999993</v>
      </c>
      <c r="P447" s="245">
        <f>2*O447-N447</f>
        <v>9.1849999999999987</v>
      </c>
      <c r="Q447" s="245">
        <f>AVERAGE(P447,R447)</f>
        <v>9.1849999999999987</v>
      </c>
      <c r="R447" s="245">
        <f>AVERAGE(O447,U447)</f>
        <v>9.1849999999999987</v>
      </c>
      <c r="S447" s="245">
        <f>2*R447-Q447</f>
        <v>9.1849999999999987</v>
      </c>
      <c r="T447" s="245">
        <f>AVERAGE(S447,U447)</f>
        <v>9.1774999999999984</v>
      </c>
      <c r="U447" s="277">
        <v>9.17</v>
      </c>
      <c r="V447" s="245">
        <f>2*U447-T447</f>
        <v>9.1625000000000014</v>
      </c>
      <c r="W447" s="245">
        <f>2*V447-U447</f>
        <v>9.1550000000000029</v>
      </c>
      <c r="X447" s="245">
        <f>2*W447-V447</f>
        <v>9.1475000000000044</v>
      </c>
      <c r="Y447" s="245">
        <f>AVERAGE(X447,Z447)</f>
        <v>9.1562500000000018</v>
      </c>
      <c r="Z447" s="245">
        <f>AVERAGE(U447,AE447)</f>
        <v>9.1649999999999991</v>
      </c>
      <c r="AA447" s="245">
        <f>2*Z447-Y447</f>
        <v>9.1737499999999965</v>
      </c>
      <c r="AB447" s="245">
        <f>AVERAGE(AA447,AC447)</f>
        <v>9.1703124999999979</v>
      </c>
      <c r="AC447" s="245">
        <f>AVERAGE(AA447,AE447)</f>
        <v>9.1668749999999974</v>
      </c>
      <c r="AD447" s="245">
        <f>AVERAGE(AC447,AE447)</f>
        <v>9.1634374999999988</v>
      </c>
      <c r="AE447" s="277">
        <v>9.16</v>
      </c>
      <c r="AF447" s="245">
        <f>2*AE447-AD447</f>
        <v>9.1565625000000015</v>
      </c>
      <c r="AG447" s="245">
        <f>AVERAGE(AF447,AH447)</f>
        <v>9.1574218750000007</v>
      </c>
      <c r="AH447" s="245">
        <f>AVERAGE(AF447,AJ447)</f>
        <v>9.1582812500000017</v>
      </c>
      <c r="AI447" s="245">
        <f>AVERAGE(AH447,AJ447)</f>
        <v>9.1591406250000009</v>
      </c>
      <c r="AJ447" s="245">
        <f>AVERAGE(AE447,AO447)</f>
        <v>9.16</v>
      </c>
      <c r="AK447" s="245">
        <f>2*AJ447-AI447</f>
        <v>9.1608593749999994</v>
      </c>
      <c r="AL447" s="245">
        <f>AVERAGE(AK447,AM447)</f>
        <v>9.16064453125</v>
      </c>
      <c r="AM447" s="245">
        <f>AVERAGE(AK447,AO447)</f>
        <v>9.1604296874999989</v>
      </c>
      <c r="AN447" s="245">
        <f>AVERAGE(AM447,AO447)</f>
        <v>9.1602148437499995</v>
      </c>
      <c r="AO447" s="277">
        <v>9.16</v>
      </c>
      <c r="AP447" s="277">
        <v>9.16</v>
      </c>
    </row>
    <row r="448" spans="1:42" x14ac:dyDescent="0.2">
      <c r="A448" s="253">
        <v>42486</v>
      </c>
      <c r="B448" s="277">
        <v>9.94</v>
      </c>
      <c r="C448" s="277">
        <v>9.69</v>
      </c>
      <c r="D448" s="277">
        <f>AVERAGE(C448,E448)</f>
        <v>9.58</v>
      </c>
      <c r="E448" s="277">
        <v>9.4700000000000006</v>
      </c>
      <c r="F448" s="277">
        <f>AVERAGE(G448,E448)</f>
        <v>9.42</v>
      </c>
      <c r="G448" s="277">
        <v>9.3699999999999992</v>
      </c>
      <c r="H448" s="277">
        <f>AVERAGE(I448,G448)</f>
        <v>9.2850000000000001</v>
      </c>
      <c r="I448" s="277">
        <v>9.1999999999999993</v>
      </c>
      <c r="J448" s="277">
        <f>AVERAGE(I448,K448)</f>
        <v>9.2399999999999984</v>
      </c>
      <c r="K448" s="277">
        <v>9.2799999999999994</v>
      </c>
      <c r="L448" s="245">
        <f>AVERAGE(K448,M448)</f>
        <v>9.27</v>
      </c>
      <c r="M448" s="245">
        <f>AVERAGE(K448,O448)</f>
        <v>9.26</v>
      </c>
      <c r="N448" s="245">
        <f>AVERAGE(M448,O448)</f>
        <v>9.25</v>
      </c>
      <c r="O448" s="277">
        <v>9.24</v>
      </c>
      <c r="P448" s="245">
        <f>2*O448-N448</f>
        <v>9.23</v>
      </c>
      <c r="Q448" s="245">
        <f>AVERAGE(P448,R448)</f>
        <v>9.23</v>
      </c>
      <c r="R448" s="245">
        <f>AVERAGE(O448,U448)</f>
        <v>9.23</v>
      </c>
      <c r="S448" s="245">
        <f>2*R448-Q448</f>
        <v>9.23</v>
      </c>
      <c r="T448" s="245">
        <f>AVERAGE(S448,U448)</f>
        <v>9.2250000000000014</v>
      </c>
      <c r="U448" s="277">
        <v>9.2200000000000006</v>
      </c>
      <c r="V448" s="245">
        <f>2*U448-T448</f>
        <v>9.2149999999999999</v>
      </c>
      <c r="W448" s="245">
        <f>2*V448-U448</f>
        <v>9.2099999999999991</v>
      </c>
      <c r="X448" s="245">
        <f>2*W448-V448</f>
        <v>9.2049999999999983</v>
      </c>
      <c r="Y448" s="245">
        <f>AVERAGE(X448,Z448)</f>
        <v>9.2074999999999996</v>
      </c>
      <c r="Z448" s="245">
        <f>AVERAGE(U448,AE448)</f>
        <v>9.2100000000000009</v>
      </c>
      <c r="AA448" s="245">
        <f>2*Z448-Y448</f>
        <v>9.2125000000000021</v>
      </c>
      <c r="AB448" s="245">
        <f>AVERAGE(AA448,AC448)</f>
        <v>9.2093750000000014</v>
      </c>
      <c r="AC448" s="245">
        <f>AVERAGE(AA448,AE448)</f>
        <v>9.2062500000000007</v>
      </c>
      <c r="AD448" s="245">
        <f>AVERAGE(AC448,AE448)</f>
        <v>9.203125</v>
      </c>
      <c r="AE448" s="277">
        <v>9.1999999999999993</v>
      </c>
      <c r="AF448" s="245">
        <f>2*AE448-AD448</f>
        <v>9.1968749999999986</v>
      </c>
      <c r="AG448" s="245">
        <f>AVERAGE(AF448,AH448)</f>
        <v>9.1976562499999979</v>
      </c>
      <c r="AH448" s="245">
        <f>AVERAGE(AF448,AJ448)</f>
        <v>9.1984374999999989</v>
      </c>
      <c r="AI448" s="245">
        <f>AVERAGE(AH448,AJ448)</f>
        <v>9.19921875</v>
      </c>
      <c r="AJ448" s="245">
        <f>AVERAGE(AE448,AO448)</f>
        <v>9.1999999999999993</v>
      </c>
      <c r="AK448" s="245">
        <f>2*AJ448-AI448</f>
        <v>9.2007812499999986</v>
      </c>
      <c r="AL448" s="245">
        <f>AVERAGE(AK448,AM448)</f>
        <v>9.2005859374999979</v>
      </c>
      <c r="AM448" s="245">
        <f>AVERAGE(AK448,AO448)</f>
        <v>9.2003906249999989</v>
      </c>
      <c r="AN448" s="245">
        <f>AVERAGE(AM448,AO448)</f>
        <v>9.2001953125</v>
      </c>
      <c r="AO448" s="277">
        <v>9.1999999999999993</v>
      </c>
      <c r="AP448" s="277">
        <v>9.19</v>
      </c>
    </row>
    <row r="449" spans="1:42" x14ac:dyDescent="0.2">
      <c r="A449" s="253">
        <v>42485</v>
      </c>
      <c r="B449" s="277">
        <v>9.91</v>
      </c>
      <c r="C449" s="277">
        <v>9.66</v>
      </c>
      <c r="D449" s="277">
        <f>AVERAGE(C449,E449)</f>
        <v>9.5650000000000013</v>
      </c>
      <c r="E449" s="277">
        <v>9.4700000000000006</v>
      </c>
      <c r="F449" s="277">
        <f>AVERAGE(G449,E449)</f>
        <v>9.4250000000000007</v>
      </c>
      <c r="G449" s="277">
        <v>9.3800000000000008</v>
      </c>
      <c r="H449" s="277">
        <f>AVERAGE(I449,G449)</f>
        <v>9.2899999999999991</v>
      </c>
      <c r="I449" s="277">
        <v>9.1999999999999993</v>
      </c>
      <c r="J449" s="277">
        <f>AVERAGE(I449,K449)</f>
        <v>9.2399999999999984</v>
      </c>
      <c r="K449" s="277">
        <v>9.2799999999999994</v>
      </c>
      <c r="L449" s="245">
        <f>AVERAGE(K449,M449)</f>
        <v>9.2674999999999983</v>
      </c>
      <c r="M449" s="245">
        <f>AVERAGE(K449,O449)</f>
        <v>9.254999999999999</v>
      </c>
      <c r="N449" s="245">
        <f>AVERAGE(M449,O449)</f>
        <v>9.2424999999999997</v>
      </c>
      <c r="O449" s="277">
        <v>9.23</v>
      </c>
      <c r="P449" s="245">
        <f>2*O449-N449</f>
        <v>9.2175000000000011</v>
      </c>
      <c r="Q449" s="245">
        <f>AVERAGE(P449,R449)</f>
        <v>9.21875</v>
      </c>
      <c r="R449" s="245">
        <f>AVERAGE(O449,U449)</f>
        <v>9.2200000000000006</v>
      </c>
      <c r="S449" s="245">
        <f>2*R449-Q449</f>
        <v>9.2212500000000013</v>
      </c>
      <c r="T449" s="245">
        <f>AVERAGE(S449,U449)</f>
        <v>9.2156250000000011</v>
      </c>
      <c r="U449" s="277">
        <v>9.2100000000000009</v>
      </c>
      <c r="V449" s="245">
        <f>2*U449-T449</f>
        <v>9.2043750000000006</v>
      </c>
      <c r="W449" s="245">
        <f>2*V449-U449</f>
        <v>9.1987500000000004</v>
      </c>
      <c r="X449" s="245">
        <f>2*W449-V449</f>
        <v>9.1931250000000002</v>
      </c>
      <c r="Y449" s="245">
        <f>AVERAGE(X449,Z449)</f>
        <v>9.1990625000000001</v>
      </c>
      <c r="Z449" s="245">
        <f>AVERAGE(U449,AE449)</f>
        <v>9.2050000000000001</v>
      </c>
      <c r="AA449" s="245">
        <f>2*Z449-Y449</f>
        <v>9.2109375</v>
      </c>
      <c r="AB449" s="245">
        <f>AVERAGE(AA449,AC449)</f>
        <v>9.2082031250000007</v>
      </c>
      <c r="AC449" s="245">
        <f>AVERAGE(AA449,AE449)</f>
        <v>9.2054687499999996</v>
      </c>
      <c r="AD449" s="245">
        <f>AVERAGE(AC449,AE449)</f>
        <v>9.2027343749999986</v>
      </c>
      <c r="AE449" s="277">
        <v>9.1999999999999993</v>
      </c>
      <c r="AF449" s="245">
        <f>2*AE449-AD449</f>
        <v>9.197265625</v>
      </c>
      <c r="AG449" s="245">
        <f>AVERAGE(AF449,AH449)</f>
        <v>9.1966992187500001</v>
      </c>
      <c r="AH449" s="245">
        <f>AVERAGE(AF449,AJ449)</f>
        <v>9.1961328125000001</v>
      </c>
      <c r="AI449" s="245">
        <f>AVERAGE(AH449,AJ449)</f>
        <v>9.1955664062500002</v>
      </c>
      <c r="AJ449" s="245">
        <f>AVERAGE(AE449,AO449)</f>
        <v>9.1950000000000003</v>
      </c>
      <c r="AK449" s="245">
        <f>2*AJ449-AI449</f>
        <v>9.1944335937500004</v>
      </c>
      <c r="AL449" s="245">
        <f>AVERAGE(AK449,AM449)</f>
        <v>9.1933251953125001</v>
      </c>
      <c r="AM449" s="245">
        <f>AVERAGE(AK449,AO449)</f>
        <v>9.1922167968749999</v>
      </c>
      <c r="AN449" s="245">
        <f>AVERAGE(AM449,AO449)</f>
        <v>9.1911083984374997</v>
      </c>
      <c r="AO449" s="277">
        <v>9.19</v>
      </c>
      <c r="AP449" s="277">
        <v>9.18</v>
      </c>
    </row>
    <row r="450" spans="1:42" x14ac:dyDescent="0.2">
      <c r="A450" s="253">
        <v>42482</v>
      </c>
      <c r="B450" s="277">
        <v>9.8800000000000008</v>
      </c>
      <c r="C450" s="277">
        <v>9.61</v>
      </c>
      <c r="D450" s="277">
        <f>AVERAGE(C450,E450)</f>
        <v>9.52</v>
      </c>
      <c r="E450" s="277">
        <v>9.43</v>
      </c>
      <c r="F450" s="277">
        <f>AVERAGE(G450,E450)</f>
        <v>9.39</v>
      </c>
      <c r="G450" s="277">
        <v>9.35</v>
      </c>
      <c r="H450" s="277">
        <f>AVERAGE(I450,G450)</f>
        <v>9.254999999999999</v>
      </c>
      <c r="I450" s="277">
        <v>9.16</v>
      </c>
      <c r="J450" s="277">
        <f>AVERAGE(I450,K450)</f>
        <v>9.2100000000000009</v>
      </c>
      <c r="K450" s="277">
        <v>9.26</v>
      </c>
      <c r="L450" s="245">
        <f>AVERAGE(K450,M450)</f>
        <v>9.245000000000001</v>
      </c>
      <c r="M450" s="245">
        <f>AVERAGE(K450,O450)</f>
        <v>9.23</v>
      </c>
      <c r="N450" s="245">
        <f>AVERAGE(M450,O450)</f>
        <v>9.2149999999999999</v>
      </c>
      <c r="O450" s="277">
        <v>9.1999999999999993</v>
      </c>
      <c r="P450" s="245">
        <f>2*O450-N450</f>
        <v>9.1849999999999987</v>
      </c>
      <c r="Q450" s="245">
        <f>AVERAGE(P450,R450)</f>
        <v>9.1849999999999987</v>
      </c>
      <c r="R450" s="245">
        <f>AVERAGE(O450,U450)</f>
        <v>9.1849999999999987</v>
      </c>
      <c r="S450" s="245">
        <f>2*R450-Q450</f>
        <v>9.1849999999999987</v>
      </c>
      <c r="T450" s="245">
        <f>AVERAGE(S450,U450)</f>
        <v>9.1774999999999984</v>
      </c>
      <c r="U450" s="277">
        <v>9.17</v>
      </c>
      <c r="V450" s="245">
        <f>2*U450-T450</f>
        <v>9.1625000000000014</v>
      </c>
      <c r="W450" s="245">
        <f>2*V450-U450</f>
        <v>9.1550000000000029</v>
      </c>
      <c r="X450" s="245">
        <f>2*W450-V450</f>
        <v>9.1475000000000044</v>
      </c>
      <c r="Y450" s="245">
        <f>AVERAGE(X450,Z450)</f>
        <v>9.1562500000000018</v>
      </c>
      <c r="Z450" s="245">
        <f>AVERAGE(U450,AE450)</f>
        <v>9.1649999999999991</v>
      </c>
      <c r="AA450" s="245">
        <f>2*Z450-Y450</f>
        <v>9.1737499999999965</v>
      </c>
      <c r="AB450" s="245">
        <f>AVERAGE(AA450,AC450)</f>
        <v>9.1703124999999979</v>
      </c>
      <c r="AC450" s="245">
        <f>AVERAGE(AA450,AE450)</f>
        <v>9.1668749999999974</v>
      </c>
      <c r="AD450" s="245">
        <f>AVERAGE(AC450,AE450)</f>
        <v>9.1634374999999988</v>
      </c>
      <c r="AE450" s="277">
        <v>9.16</v>
      </c>
      <c r="AF450" s="245">
        <f>2*AE450-AD450</f>
        <v>9.1565625000000015</v>
      </c>
      <c r="AG450" s="245">
        <f>AVERAGE(AF450,AH450)</f>
        <v>9.1561718750000018</v>
      </c>
      <c r="AH450" s="245">
        <f>AVERAGE(AF450,AJ450)</f>
        <v>9.1557812500000004</v>
      </c>
      <c r="AI450" s="245">
        <f>AVERAGE(AH450,AJ450)</f>
        <v>9.1553906250000008</v>
      </c>
      <c r="AJ450" s="245">
        <f>AVERAGE(AE450,AO450)</f>
        <v>9.1550000000000011</v>
      </c>
      <c r="AK450" s="245">
        <f>2*AJ450-AI450</f>
        <v>9.1546093750000015</v>
      </c>
      <c r="AL450" s="245">
        <f>AVERAGE(AK450,AM450)</f>
        <v>9.1534570312500012</v>
      </c>
      <c r="AM450" s="245">
        <f>AVERAGE(AK450,AO450)</f>
        <v>9.1523046875000009</v>
      </c>
      <c r="AN450" s="245">
        <f>AVERAGE(AM450,AO450)</f>
        <v>9.1511523437500006</v>
      </c>
      <c r="AO450" s="277">
        <v>9.15</v>
      </c>
      <c r="AP450" s="277">
        <v>9.14</v>
      </c>
    </row>
    <row r="451" spans="1:42" x14ac:dyDescent="0.2">
      <c r="A451" s="253">
        <v>42481</v>
      </c>
      <c r="B451" s="277">
        <v>9.82</v>
      </c>
      <c r="C451" s="277">
        <v>9.58</v>
      </c>
      <c r="D451" s="277">
        <f>AVERAGE(C451,E451)</f>
        <v>9.504999999999999</v>
      </c>
      <c r="E451" s="277">
        <v>9.43</v>
      </c>
      <c r="F451" s="277">
        <f>AVERAGE(G451,E451)</f>
        <v>9.3949999999999996</v>
      </c>
      <c r="G451" s="277">
        <v>9.36</v>
      </c>
      <c r="H451" s="277">
        <f>AVERAGE(I451,G451)</f>
        <v>9.2349999999999994</v>
      </c>
      <c r="I451" s="277">
        <v>9.11</v>
      </c>
      <c r="J451" s="277">
        <f>AVERAGE(I451,K451)</f>
        <v>9.17</v>
      </c>
      <c r="K451" s="277">
        <v>9.23</v>
      </c>
      <c r="L451" s="245">
        <f>AVERAGE(K451,M451)</f>
        <v>9.2125000000000004</v>
      </c>
      <c r="M451" s="245">
        <f>AVERAGE(K451,O451)</f>
        <v>9.1950000000000003</v>
      </c>
      <c r="N451" s="245">
        <f>AVERAGE(M451,O451)</f>
        <v>9.1775000000000002</v>
      </c>
      <c r="O451" s="277">
        <v>9.16</v>
      </c>
      <c r="P451" s="245">
        <f>2*O451-N451</f>
        <v>9.1425000000000001</v>
      </c>
      <c r="Q451" s="245">
        <f>AVERAGE(P451,R451)</f>
        <v>9.1437500000000007</v>
      </c>
      <c r="R451" s="245">
        <f>AVERAGE(O451,U451)</f>
        <v>9.1449999999999996</v>
      </c>
      <c r="S451" s="245">
        <f>2*R451-Q451</f>
        <v>9.1462499999999984</v>
      </c>
      <c r="T451" s="245">
        <f>AVERAGE(S451,U451)</f>
        <v>9.1381249999999987</v>
      </c>
      <c r="U451" s="277">
        <v>9.1300000000000008</v>
      </c>
      <c r="V451" s="245">
        <f>2*U451-T451</f>
        <v>9.1218750000000028</v>
      </c>
      <c r="W451" s="245">
        <f>2*V451-U451</f>
        <v>9.1137500000000049</v>
      </c>
      <c r="X451" s="245">
        <f>2*W451-V451</f>
        <v>9.105625000000007</v>
      </c>
      <c r="Y451" s="245">
        <f>AVERAGE(X451,Z451)</f>
        <v>9.112812500000004</v>
      </c>
      <c r="Z451" s="245">
        <f>AVERAGE(U451,AE451)</f>
        <v>9.120000000000001</v>
      </c>
      <c r="AA451" s="245">
        <f>2*Z451-Y451</f>
        <v>9.127187499999998</v>
      </c>
      <c r="AB451" s="245">
        <f>AVERAGE(AA451,AC451)</f>
        <v>9.1228906249999984</v>
      </c>
      <c r="AC451" s="245">
        <f>AVERAGE(AA451,AE451)</f>
        <v>9.1185937499999987</v>
      </c>
      <c r="AD451" s="245">
        <f>AVERAGE(AC451,AE451)</f>
        <v>9.1142968749999991</v>
      </c>
      <c r="AE451" s="277">
        <v>9.11</v>
      </c>
      <c r="AF451" s="245">
        <f>2*AE451-AD451</f>
        <v>9.1057031249999998</v>
      </c>
      <c r="AG451" s="245">
        <f>AVERAGE(AF451,AH451)</f>
        <v>9.1055273437500013</v>
      </c>
      <c r="AH451" s="245">
        <f>AVERAGE(AF451,AJ451)</f>
        <v>9.105351562500001</v>
      </c>
      <c r="AI451" s="245">
        <f>AVERAGE(AH451,AJ451)</f>
        <v>9.1051757812500007</v>
      </c>
      <c r="AJ451" s="245">
        <f>AVERAGE(AE451,AO451)</f>
        <v>9.1050000000000004</v>
      </c>
      <c r="AK451" s="245">
        <f>2*AJ451-AI451</f>
        <v>9.1048242187500001</v>
      </c>
      <c r="AL451" s="245">
        <f>AVERAGE(AK451,AM451)</f>
        <v>9.1036181640624996</v>
      </c>
      <c r="AM451" s="245">
        <f>AVERAGE(AK451,AO451)</f>
        <v>9.102412109374999</v>
      </c>
      <c r="AN451" s="245">
        <f>AVERAGE(AM451,AO451)</f>
        <v>9.1012060546874984</v>
      </c>
      <c r="AO451" s="277">
        <v>9.1</v>
      </c>
      <c r="AP451" s="277">
        <v>9.1</v>
      </c>
    </row>
    <row r="452" spans="1:42" x14ac:dyDescent="0.2">
      <c r="A452" s="253">
        <v>42480</v>
      </c>
      <c r="B452" s="277">
        <v>9.7799999999999994</v>
      </c>
      <c r="C452" s="277">
        <v>9.56</v>
      </c>
      <c r="D452" s="277">
        <f>AVERAGE(C452,E452)</f>
        <v>9.4600000000000009</v>
      </c>
      <c r="E452" s="277">
        <v>9.36</v>
      </c>
      <c r="F452" s="277">
        <f>AVERAGE(G452,E452)</f>
        <v>9.32</v>
      </c>
      <c r="G452" s="277">
        <v>9.2799999999999994</v>
      </c>
      <c r="H452" s="277">
        <f>AVERAGE(I452,G452)</f>
        <v>9.1750000000000007</v>
      </c>
      <c r="I452" s="277">
        <v>9.07</v>
      </c>
      <c r="J452" s="277">
        <f>AVERAGE(I452,K452)</f>
        <v>9.120000000000001</v>
      </c>
      <c r="K452" s="277">
        <v>9.17</v>
      </c>
      <c r="L452" s="245">
        <f>AVERAGE(K452,M452)</f>
        <v>9.1550000000000011</v>
      </c>
      <c r="M452" s="245">
        <f>AVERAGE(K452,O452)</f>
        <v>9.14</v>
      </c>
      <c r="N452" s="245">
        <f>AVERAGE(M452,O452)</f>
        <v>9.125</v>
      </c>
      <c r="O452" s="277">
        <v>9.11</v>
      </c>
      <c r="P452" s="245">
        <f>2*O452-N452</f>
        <v>9.0949999999999989</v>
      </c>
      <c r="Q452" s="245">
        <f>AVERAGE(P452,R452)</f>
        <v>9.0949999999999989</v>
      </c>
      <c r="R452" s="245">
        <f>AVERAGE(O452,U452)</f>
        <v>9.0949999999999989</v>
      </c>
      <c r="S452" s="245">
        <f>2*R452-Q452</f>
        <v>9.0949999999999989</v>
      </c>
      <c r="T452" s="245">
        <f>AVERAGE(S452,U452)</f>
        <v>9.0874999999999986</v>
      </c>
      <c r="U452" s="277">
        <v>9.08</v>
      </c>
      <c r="V452" s="245">
        <f>2*U452-T452</f>
        <v>9.0725000000000016</v>
      </c>
      <c r="W452" s="245">
        <f>2*V452-U452</f>
        <v>9.0650000000000031</v>
      </c>
      <c r="X452" s="245">
        <f>2*W452-V452</f>
        <v>9.0575000000000045</v>
      </c>
      <c r="Y452" s="245">
        <f>AVERAGE(X452,Z452)</f>
        <v>9.0662500000000019</v>
      </c>
      <c r="Z452" s="245">
        <f>AVERAGE(U452,AE452)</f>
        <v>9.0749999999999993</v>
      </c>
      <c r="AA452" s="245">
        <f>2*Z452-Y452</f>
        <v>9.0837499999999967</v>
      </c>
      <c r="AB452" s="245">
        <f>AVERAGE(AA452,AC452)</f>
        <v>9.080312499999998</v>
      </c>
      <c r="AC452" s="245">
        <f>AVERAGE(AA452,AE452)</f>
        <v>9.0768749999999976</v>
      </c>
      <c r="AD452" s="245">
        <f>AVERAGE(AC452,AE452)</f>
        <v>9.0734374999999989</v>
      </c>
      <c r="AE452" s="277">
        <v>9.07</v>
      </c>
      <c r="AF452" s="245">
        <f>2*AE452-AD452</f>
        <v>9.0665625000000016</v>
      </c>
      <c r="AG452" s="245">
        <f>AVERAGE(AF452,AH452)</f>
        <v>9.0686718749999997</v>
      </c>
      <c r="AH452" s="245">
        <f>AVERAGE(AF452,AJ452)</f>
        <v>9.0707812499999996</v>
      </c>
      <c r="AI452" s="245">
        <f>AVERAGE(AH452,AJ452)</f>
        <v>9.0728906249999994</v>
      </c>
      <c r="AJ452" s="245">
        <f>AVERAGE(AE452,AO452)</f>
        <v>9.0749999999999993</v>
      </c>
      <c r="AK452" s="245">
        <f>2*AJ452-AI452</f>
        <v>9.0771093749999991</v>
      </c>
      <c r="AL452" s="245">
        <f>AVERAGE(AK452,AM452)</f>
        <v>9.0778320312499989</v>
      </c>
      <c r="AM452" s="245">
        <f>AVERAGE(AK452,AO452)</f>
        <v>9.0785546874999987</v>
      </c>
      <c r="AN452" s="245">
        <f>AVERAGE(AM452,AO452)</f>
        <v>9.0792773437500003</v>
      </c>
      <c r="AO452" s="277">
        <v>9.08</v>
      </c>
      <c r="AP452" s="277">
        <v>9.08</v>
      </c>
    </row>
    <row r="453" spans="1:42" x14ac:dyDescent="0.2">
      <c r="A453" s="253">
        <v>42479</v>
      </c>
      <c r="B453" s="277">
        <v>9.85</v>
      </c>
      <c r="C453" s="277">
        <v>9.67</v>
      </c>
      <c r="D453" s="277">
        <f>AVERAGE(C453,E453)</f>
        <v>9.5650000000000013</v>
      </c>
      <c r="E453" s="277">
        <v>9.4600000000000009</v>
      </c>
      <c r="F453" s="277">
        <f>AVERAGE(G453,E453)</f>
        <v>9.4050000000000011</v>
      </c>
      <c r="G453" s="277">
        <v>9.35</v>
      </c>
      <c r="H453" s="277">
        <f>AVERAGE(I453,G453)</f>
        <v>9.245000000000001</v>
      </c>
      <c r="I453" s="277">
        <v>9.14</v>
      </c>
      <c r="J453" s="277">
        <f>AVERAGE(I453,K453)</f>
        <v>9.1900000000000013</v>
      </c>
      <c r="K453" s="277">
        <v>9.24</v>
      </c>
      <c r="L453" s="245">
        <f>AVERAGE(K453,M453)</f>
        <v>9.23</v>
      </c>
      <c r="M453" s="245">
        <f>AVERAGE(K453,O453)</f>
        <v>9.2199999999999989</v>
      </c>
      <c r="N453" s="245">
        <f>AVERAGE(M453,O453)</f>
        <v>9.2099999999999991</v>
      </c>
      <c r="O453" s="277">
        <v>9.1999999999999993</v>
      </c>
      <c r="P453" s="245">
        <f>2*O453-N453</f>
        <v>9.19</v>
      </c>
      <c r="Q453" s="245">
        <f>AVERAGE(P453,R453)</f>
        <v>9.1849999999999987</v>
      </c>
      <c r="R453" s="245">
        <f>AVERAGE(O453,U453)</f>
        <v>9.18</v>
      </c>
      <c r="S453" s="245">
        <f>2*R453-Q453</f>
        <v>9.1750000000000007</v>
      </c>
      <c r="T453" s="245">
        <f>AVERAGE(S453,U453)</f>
        <v>9.1675000000000004</v>
      </c>
      <c r="U453" s="277">
        <v>9.16</v>
      </c>
      <c r="V453" s="245">
        <f>2*U453-T453</f>
        <v>9.1524999999999999</v>
      </c>
      <c r="W453" s="245">
        <f>2*V453-U453</f>
        <v>9.1449999999999996</v>
      </c>
      <c r="X453" s="245">
        <f>2*W453-V453</f>
        <v>9.1374999999999993</v>
      </c>
      <c r="Y453" s="245">
        <f>AVERAGE(X453,Z453)</f>
        <v>9.1437500000000007</v>
      </c>
      <c r="Z453" s="245">
        <f>AVERAGE(U453,AE453)</f>
        <v>9.15</v>
      </c>
      <c r="AA453" s="245">
        <f>2*Z453-Y453</f>
        <v>9.15625</v>
      </c>
      <c r="AB453" s="245">
        <f>AVERAGE(AA453,AC453)</f>
        <v>9.1521875000000001</v>
      </c>
      <c r="AC453" s="245">
        <f>AVERAGE(AA453,AE453)</f>
        <v>9.1481250000000003</v>
      </c>
      <c r="AD453" s="245">
        <f>AVERAGE(AC453,AE453)</f>
        <v>9.1440625000000004</v>
      </c>
      <c r="AE453" s="277">
        <v>9.14</v>
      </c>
      <c r="AF453" s="245">
        <f>2*AE453-AD453</f>
        <v>9.1359375000000007</v>
      </c>
      <c r="AG453" s="245">
        <f>AVERAGE(AF453,AH453)</f>
        <v>9.1344531250000003</v>
      </c>
      <c r="AH453" s="245">
        <f>AVERAGE(AF453,AJ453)</f>
        <v>9.1329687499999999</v>
      </c>
      <c r="AI453" s="245">
        <f>AVERAGE(AH453,AJ453)</f>
        <v>9.1314843749999994</v>
      </c>
      <c r="AJ453" s="245">
        <f>AVERAGE(AE453,AO453)</f>
        <v>9.129999999999999</v>
      </c>
      <c r="AK453" s="245">
        <f>2*AJ453-AI453</f>
        <v>9.1285156249999986</v>
      </c>
      <c r="AL453" s="245">
        <f>AVERAGE(AK453,AM453)</f>
        <v>9.1263867187499983</v>
      </c>
      <c r="AM453" s="245">
        <f>AVERAGE(AK453,AO453)</f>
        <v>9.124257812499998</v>
      </c>
      <c r="AN453" s="245">
        <f>AVERAGE(AM453,AO453)</f>
        <v>9.1221289062499977</v>
      </c>
      <c r="AO453" s="277">
        <v>9.1199999999999992</v>
      </c>
      <c r="AP453" s="277">
        <v>9.1199999999999992</v>
      </c>
    </row>
    <row r="454" spans="1:42" x14ac:dyDescent="0.2">
      <c r="A454" s="253">
        <v>42478</v>
      </c>
      <c r="B454" s="277">
        <v>9.92</v>
      </c>
      <c r="C454" s="277">
        <v>9.7100000000000009</v>
      </c>
      <c r="D454" s="277">
        <f>AVERAGE(C454,E454)</f>
        <v>9.6000000000000014</v>
      </c>
      <c r="E454" s="277">
        <v>9.49</v>
      </c>
      <c r="F454" s="277">
        <f>AVERAGE(G454,E454)</f>
        <v>9.4450000000000003</v>
      </c>
      <c r="G454" s="277">
        <v>9.4</v>
      </c>
      <c r="H454" s="277">
        <f>AVERAGE(I454,G454)</f>
        <v>9.2949999999999999</v>
      </c>
      <c r="I454" s="277">
        <v>9.19</v>
      </c>
      <c r="J454" s="277">
        <f>AVERAGE(I454,K454)</f>
        <v>9.245000000000001</v>
      </c>
      <c r="K454" s="277">
        <v>9.3000000000000007</v>
      </c>
      <c r="L454" s="245">
        <f>AVERAGE(K454,M454)</f>
        <v>9.2850000000000001</v>
      </c>
      <c r="M454" s="245">
        <f>AVERAGE(K454,O454)</f>
        <v>9.27</v>
      </c>
      <c r="N454" s="245">
        <f>AVERAGE(M454,O454)</f>
        <v>9.254999999999999</v>
      </c>
      <c r="O454" s="277">
        <v>9.24</v>
      </c>
      <c r="P454" s="245">
        <f>2*O454-N454</f>
        <v>9.2250000000000014</v>
      </c>
      <c r="Q454" s="245">
        <f>AVERAGE(P454,R454)</f>
        <v>9.2225000000000001</v>
      </c>
      <c r="R454" s="245">
        <f>AVERAGE(O454,U454)</f>
        <v>9.2199999999999989</v>
      </c>
      <c r="S454" s="245">
        <f>2*R454-Q454</f>
        <v>9.2174999999999976</v>
      </c>
      <c r="T454" s="245">
        <f>AVERAGE(S454,U454)</f>
        <v>9.2087499999999984</v>
      </c>
      <c r="U454" s="277">
        <v>9.1999999999999993</v>
      </c>
      <c r="V454" s="245">
        <f>2*U454-T454</f>
        <v>9.1912500000000001</v>
      </c>
      <c r="W454" s="245">
        <f>2*V454-U454</f>
        <v>9.182500000000001</v>
      </c>
      <c r="X454" s="245">
        <f>2*W454-V454</f>
        <v>9.1737500000000018</v>
      </c>
      <c r="Y454" s="245">
        <f>AVERAGE(X454,Z454)</f>
        <v>9.1843750000000011</v>
      </c>
      <c r="Z454" s="245">
        <f>AVERAGE(U454,AE454)</f>
        <v>9.1950000000000003</v>
      </c>
      <c r="AA454" s="245">
        <f>2*Z454-Y454</f>
        <v>9.2056249999999995</v>
      </c>
      <c r="AB454" s="245">
        <f>AVERAGE(AA454,AC454)</f>
        <v>9.2017187499999995</v>
      </c>
      <c r="AC454" s="245">
        <f>AVERAGE(AA454,AE454)</f>
        <v>9.1978124999999995</v>
      </c>
      <c r="AD454" s="245">
        <f>AVERAGE(AC454,AE454)</f>
        <v>9.1939062499999995</v>
      </c>
      <c r="AE454" s="277">
        <v>9.19</v>
      </c>
      <c r="AF454" s="245">
        <f>2*AE454-AD454</f>
        <v>9.1860937499999995</v>
      </c>
      <c r="AG454" s="245">
        <f>AVERAGE(AF454,AH454)</f>
        <v>9.1870703124999995</v>
      </c>
      <c r="AH454" s="245">
        <f>AVERAGE(AF454,AJ454)</f>
        <v>9.1880468749999995</v>
      </c>
      <c r="AI454" s="245">
        <f>AVERAGE(AH454,AJ454)</f>
        <v>9.1890234374999995</v>
      </c>
      <c r="AJ454" s="245">
        <f>AVERAGE(AE454,AO454)</f>
        <v>9.19</v>
      </c>
      <c r="AK454" s="245">
        <f>2*AJ454-AI454</f>
        <v>9.1909765624999995</v>
      </c>
      <c r="AL454" s="245">
        <f>AVERAGE(AK454,AM454)</f>
        <v>9.1907324218749995</v>
      </c>
      <c r="AM454" s="245">
        <f>AVERAGE(AK454,AO454)</f>
        <v>9.1904882812499995</v>
      </c>
      <c r="AN454" s="245">
        <f>AVERAGE(AM454,AO454)</f>
        <v>9.1902441406249995</v>
      </c>
      <c r="AO454" s="277">
        <v>9.19</v>
      </c>
      <c r="AP454" s="277">
        <v>9.19</v>
      </c>
    </row>
    <row r="455" spans="1:42" x14ac:dyDescent="0.2">
      <c r="A455" s="253">
        <v>42475</v>
      </c>
      <c r="B455" s="277">
        <v>9.9</v>
      </c>
      <c r="C455" s="277">
        <v>9.75</v>
      </c>
      <c r="D455" s="277">
        <f>AVERAGE(C455,E455)</f>
        <v>9.64</v>
      </c>
      <c r="E455" s="277">
        <v>9.5299999999999994</v>
      </c>
      <c r="F455" s="277">
        <f>AVERAGE(G455,E455)</f>
        <v>9.4649999999999999</v>
      </c>
      <c r="G455" s="277">
        <v>9.4</v>
      </c>
      <c r="H455" s="277">
        <f>AVERAGE(I455,G455)</f>
        <v>9.2949999999999999</v>
      </c>
      <c r="I455" s="277">
        <v>9.19</v>
      </c>
      <c r="J455" s="277">
        <f>AVERAGE(I455,K455)</f>
        <v>9.23</v>
      </c>
      <c r="K455" s="277">
        <v>9.27</v>
      </c>
      <c r="L455" s="245">
        <f>AVERAGE(K455,M455)</f>
        <v>9.2575000000000003</v>
      </c>
      <c r="M455" s="245">
        <f>AVERAGE(K455,O455)</f>
        <v>9.245000000000001</v>
      </c>
      <c r="N455" s="245">
        <f>AVERAGE(M455,O455)</f>
        <v>9.2325000000000017</v>
      </c>
      <c r="O455" s="277">
        <v>9.2200000000000006</v>
      </c>
      <c r="P455" s="245">
        <f>2*O455-N455</f>
        <v>9.2074999999999996</v>
      </c>
      <c r="Q455" s="245">
        <f>AVERAGE(P455,R455)</f>
        <v>9.2087500000000002</v>
      </c>
      <c r="R455" s="245">
        <f>AVERAGE(O455,U455)</f>
        <v>9.2100000000000009</v>
      </c>
      <c r="S455" s="245">
        <f>2*R455-Q455</f>
        <v>9.2112500000000015</v>
      </c>
      <c r="T455" s="245">
        <f>AVERAGE(S455,U455)</f>
        <v>9.2056250000000013</v>
      </c>
      <c r="U455" s="277">
        <v>9.1999999999999993</v>
      </c>
      <c r="V455" s="245">
        <f>2*U455-T455</f>
        <v>9.1943749999999973</v>
      </c>
      <c r="W455" s="245">
        <f>2*V455-U455</f>
        <v>9.1887499999999953</v>
      </c>
      <c r="X455" s="245">
        <f>2*W455-V455</f>
        <v>9.1831249999999933</v>
      </c>
      <c r="Y455" s="245">
        <f>AVERAGE(X455,Z455)</f>
        <v>9.1890624999999968</v>
      </c>
      <c r="Z455" s="245">
        <f>AVERAGE(U455,AE455)</f>
        <v>9.1950000000000003</v>
      </c>
      <c r="AA455" s="245">
        <f>2*Z455-Y455</f>
        <v>9.2009375000000038</v>
      </c>
      <c r="AB455" s="245">
        <f>AVERAGE(AA455,AC455)</f>
        <v>9.1982031250000027</v>
      </c>
      <c r="AC455" s="245">
        <f>AVERAGE(AA455,AE455)</f>
        <v>9.1954687500000016</v>
      </c>
      <c r="AD455" s="245">
        <f>AVERAGE(AC455,AE455)</f>
        <v>9.1927343750000006</v>
      </c>
      <c r="AE455" s="277">
        <v>9.19</v>
      </c>
      <c r="AF455" s="245">
        <f>2*AE455-AD455</f>
        <v>9.1872656249999984</v>
      </c>
      <c r="AG455" s="245">
        <f>AVERAGE(AF455,AH455)</f>
        <v>9.1854492187499979</v>
      </c>
      <c r="AH455" s="245">
        <f>AVERAGE(AF455,AJ455)</f>
        <v>9.1836328124999991</v>
      </c>
      <c r="AI455" s="245">
        <f>AVERAGE(AH455,AJ455)</f>
        <v>9.1818164062500003</v>
      </c>
      <c r="AJ455" s="245">
        <f>AVERAGE(AE455,AO455)</f>
        <v>9.18</v>
      </c>
      <c r="AK455" s="245">
        <f>2*AJ455-AI455</f>
        <v>9.1781835937499991</v>
      </c>
      <c r="AL455" s="245">
        <f>AVERAGE(AK455,AM455)</f>
        <v>9.1761376953124998</v>
      </c>
      <c r="AM455" s="245">
        <f>AVERAGE(AK455,AO455)</f>
        <v>9.1740917968750004</v>
      </c>
      <c r="AN455" s="245">
        <f>AVERAGE(AM455,AO455)</f>
        <v>9.1720458984374993</v>
      </c>
      <c r="AO455" s="277">
        <v>9.17</v>
      </c>
      <c r="AP455" s="277">
        <v>9.16</v>
      </c>
    </row>
    <row r="456" spans="1:42" x14ac:dyDescent="0.2">
      <c r="A456" s="253">
        <v>42474</v>
      </c>
      <c r="B456" s="277">
        <v>9.92</v>
      </c>
      <c r="C456" s="277">
        <v>9.6999999999999993</v>
      </c>
      <c r="D456" s="277">
        <f>AVERAGE(C456,E456)</f>
        <v>9.59</v>
      </c>
      <c r="E456" s="277">
        <v>9.48</v>
      </c>
      <c r="F456" s="277">
        <f>AVERAGE(G456,E456)</f>
        <v>9.4350000000000005</v>
      </c>
      <c r="G456" s="277">
        <v>9.39</v>
      </c>
      <c r="H456" s="277">
        <f>AVERAGE(I456,G456)</f>
        <v>9.2850000000000001</v>
      </c>
      <c r="I456" s="277">
        <v>9.18</v>
      </c>
      <c r="J456" s="277">
        <f>AVERAGE(I456,K456)</f>
        <v>9.2349999999999994</v>
      </c>
      <c r="K456" s="277">
        <v>9.2899999999999991</v>
      </c>
      <c r="L456" s="245">
        <f>AVERAGE(K456,M456)</f>
        <v>9.2749999999999986</v>
      </c>
      <c r="M456" s="245">
        <f>AVERAGE(K456,O456)</f>
        <v>9.26</v>
      </c>
      <c r="N456" s="245">
        <f>AVERAGE(M456,O456)</f>
        <v>9.245000000000001</v>
      </c>
      <c r="O456" s="277">
        <v>9.23</v>
      </c>
      <c r="P456" s="245">
        <f>2*O456-N456</f>
        <v>9.2149999999999999</v>
      </c>
      <c r="Q456" s="245">
        <f>AVERAGE(P456,R456)</f>
        <v>9.2149999999999999</v>
      </c>
      <c r="R456" s="245">
        <f>AVERAGE(O456,U456)</f>
        <v>9.2149999999999999</v>
      </c>
      <c r="S456" s="245">
        <f>2*R456-Q456</f>
        <v>9.2149999999999999</v>
      </c>
      <c r="T456" s="245">
        <f>AVERAGE(S456,U456)</f>
        <v>9.2074999999999996</v>
      </c>
      <c r="U456" s="277">
        <v>9.1999999999999993</v>
      </c>
      <c r="V456" s="245">
        <f>2*U456-T456</f>
        <v>9.192499999999999</v>
      </c>
      <c r="W456" s="245">
        <f>2*V456-U456</f>
        <v>9.1849999999999987</v>
      </c>
      <c r="X456" s="245">
        <f>2*W456-V456</f>
        <v>9.1774999999999984</v>
      </c>
      <c r="Y456" s="245">
        <f>AVERAGE(X456,Z456)</f>
        <v>9.1837499999999999</v>
      </c>
      <c r="Z456" s="245">
        <f>AVERAGE(U456,AE456)</f>
        <v>9.19</v>
      </c>
      <c r="AA456" s="245">
        <f>2*Z456-Y456</f>
        <v>9.1962499999999991</v>
      </c>
      <c r="AB456" s="245">
        <f>AVERAGE(AA456,AC456)</f>
        <v>9.1921874999999993</v>
      </c>
      <c r="AC456" s="245">
        <f>AVERAGE(AA456,AE456)</f>
        <v>9.1881249999999994</v>
      </c>
      <c r="AD456" s="245">
        <f>AVERAGE(AC456,AE456)</f>
        <v>9.1840624999999996</v>
      </c>
      <c r="AE456" s="277">
        <v>9.18</v>
      </c>
      <c r="AF456" s="245">
        <f>2*AE456-AD456</f>
        <v>9.1759374999999999</v>
      </c>
      <c r="AG456" s="245">
        <f>AVERAGE(AF456,AH456)</f>
        <v>9.1757031250000001</v>
      </c>
      <c r="AH456" s="245">
        <f>AVERAGE(AF456,AJ456)</f>
        <v>9.1754687500000003</v>
      </c>
      <c r="AI456" s="245">
        <f>AVERAGE(AH456,AJ456)</f>
        <v>9.1752343750000005</v>
      </c>
      <c r="AJ456" s="245">
        <f>AVERAGE(AE456,AO456)</f>
        <v>9.1750000000000007</v>
      </c>
      <c r="AK456" s="245">
        <f>2*AJ456-AI456</f>
        <v>9.1747656250000009</v>
      </c>
      <c r="AL456" s="245">
        <f>AVERAGE(AK456,AM456)</f>
        <v>9.1735742187500016</v>
      </c>
      <c r="AM456" s="245">
        <f>AVERAGE(AK456,AO456)</f>
        <v>9.1723828125000004</v>
      </c>
      <c r="AN456" s="245">
        <f>AVERAGE(AM456,AO456)</f>
        <v>9.1711914062499993</v>
      </c>
      <c r="AO456" s="277">
        <v>9.17</v>
      </c>
      <c r="AP456" s="277">
        <v>9.17</v>
      </c>
    </row>
    <row r="457" spans="1:42" x14ac:dyDescent="0.2">
      <c r="A457" s="253">
        <v>42473</v>
      </c>
      <c r="B457" s="277">
        <v>9.85</v>
      </c>
      <c r="C457" s="277">
        <v>9.6999999999999993</v>
      </c>
      <c r="D457" s="277">
        <f>AVERAGE(C457,E457)</f>
        <v>9.6050000000000004</v>
      </c>
      <c r="E457" s="277">
        <v>9.51</v>
      </c>
      <c r="F457" s="277">
        <f>AVERAGE(G457,E457)</f>
        <v>9.4550000000000001</v>
      </c>
      <c r="G457" s="277">
        <v>9.4</v>
      </c>
      <c r="H457" s="277">
        <f>AVERAGE(I457,G457)</f>
        <v>9.2850000000000001</v>
      </c>
      <c r="I457" s="277">
        <v>9.17</v>
      </c>
      <c r="J457" s="277">
        <f>AVERAGE(I457,K457)</f>
        <v>9.2249999999999996</v>
      </c>
      <c r="K457" s="277">
        <v>9.2799999999999994</v>
      </c>
      <c r="L457" s="245">
        <f>AVERAGE(K457,M457)</f>
        <v>9.2650000000000006</v>
      </c>
      <c r="M457" s="245">
        <f>AVERAGE(K457,O457)</f>
        <v>9.25</v>
      </c>
      <c r="N457" s="245">
        <f>AVERAGE(M457,O457)</f>
        <v>9.2349999999999994</v>
      </c>
      <c r="O457" s="277">
        <v>9.2200000000000006</v>
      </c>
      <c r="P457" s="245">
        <f>2*O457-N457</f>
        <v>9.2050000000000018</v>
      </c>
      <c r="Q457" s="245">
        <f>AVERAGE(P457,R457)</f>
        <v>9.2050000000000018</v>
      </c>
      <c r="R457" s="245">
        <f>AVERAGE(O457,U457)</f>
        <v>9.2050000000000001</v>
      </c>
      <c r="S457" s="245">
        <f>2*R457-Q457</f>
        <v>9.2049999999999983</v>
      </c>
      <c r="T457" s="245">
        <f>AVERAGE(S457,U457)</f>
        <v>9.197499999999998</v>
      </c>
      <c r="U457" s="277">
        <v>9.19</v>
      </c>
      <c r="V457" s="245">
        <f>2*U457-T457</f>
        <v>9.182500000000001</v>
      </c>
      <c r="W457" s="245">
        <f>2*V457-U457</f>
        <v>9.1750000000000025</v>
      </c>
      <c r="X457" s="245">
        <f>2*W457-V457</f>
        <v>9.167500000000004</v>
      </c>
      <c r="Y457" s="245">
        <f>AVERAGE(X457,Z457)</f>
        <v>9.1737500000000018</v>
      </c>
      <c r="Z457" s="245">
        <f>AVERAGE(U457,AE457)</f>
        <v>9.18</v>
      </c>
      <c r="AA457" s="245">
        <f>2*Z457-Y457</f>
        <v>9.1862499999999976</v>
      </c>
      <c r="AB457" s="245">
        <f>AVERAGE(AA457,AC457)</f>
        <v>9.1821874999999977</v>
      </c>
      <c r="AC457" s="245">
        <f>AVERAGE(AA457,AE457)</f>
        <v>9.1781249999999979</v>
      </c>
      <c r="AD457" s="245">
        <f>AVERAGE(AC457,AE457)</f>
        <v>9.174062499999998</v>
      </c>
      <c r="AE457" s="277">
        <v>9.17</v>
      </c>
      <c r="AF457" s="245">
        <f>2*AE457-AD457</f>
        <v>9.1659375000000018</v>
      </c>
      <c r="AG457" s="245">
        <f>AVERAGE(AF457,AH457)</f>
        <v>9.1644531250000014</v>
      </c>
      <c r="AH457" s="245">
        <f>AVERAGE(AF457,AJ457)</f>
        <v>9.162968750000001</v>
      </c>
      <c r="AI457" s="245">
        <f>AVERAGE(AH457,AJ457)</f>
        <v>9.1614843750000006</v>
      </c>
      <c r="AJ457" s="245">
        <f>AVERAGE(AE457,AO457)</f>
        <v>9.16</v>
      </c>
      <c r="AK457" s="245">
        <f>2*AJ457-AI457</f>
        <v>9.1585156249999997</v>
      </c>
      <c r="AL457" s="245">
        <f>AVERAGE(AK457,AM457)</f>
        <v>9.1563867187499994</v>
      </c>
      <c r="AM457" s="245">
        <f>AVERAGE(AK457,AO457)</f>
        <v>9.1542578124999991</v>
      </c>
      <c r="AN457" s="245">
        <f>AVERAGE(AM457,AO457)</f>
        <v>9.1521289062499989</v>
      </c>
      <c r="AO457" s="277">
        <v>9.15</v>
      </c>
      <c r="AP457" s="277">
        <v>9.14</v>
      </c>
    </row>
    <row r="458" spans="1:42" x14ac:dyDescent="0.2">
      <c r="A458" s="253">
        <v>42472</v>
      </c>
      <c r="B458" s="277">
        <v>9.83</v>
      </c>
      <c r="C458" s="277">
        <v>9.69</v>
      </c>
      <c r="D458" s="277">
        <f>AVERAGE(C458,E458)</f>
        <v>9.5850000000000009</v>
      </c>
      <c r="E458" s="277">
        <v>9.48</v>
      </c>
      <c r="F458" s="277">
        <f>AVERAGE(G458,E458)</f>
        <v>9.4149999999999991</v>
      </c>
      <c r="G458" s="277">
        <v>9.35</v>
      </c>
      <c r="H458" s="277">
        <f>AVERAGE(I458,G458)</f>
        <v>9.23</v>
      </c>
      <c r="I458" s="277">
        <v>9.11</v>
      </c>
      <c r="J458" s="277">
        <f>AVERAGE(I458,K458)</f>
        <v>9.1750000000000007</v>
      </c>
      <c r="K458" s="277">
        <v>9.24</v>
      </c>
      <c r="L458" s="245">
        <f>AVERAGE(K458,M458)</f>
        <v>9.2274999999999991</v>
      </c>
      <c r="M458" s="245">
        <f>AVERAGE(K458,O458)</f>
        <v>9.2149999999999999</v>
      </c>
      <c r="N458" s="245">
        <f>AVERAGE(M458,O458)</f>
        <v>9.2025000000000006</v>
      </c>
      <c r="O458" s="277">
        <v>9.19</v>
      </c>
      <c r="P458" s="245">
        <f>2*O458-N458</f>
        <v>9.1774999999999984</v>
      </c>
      <c r="Q458" s="245">
        <f>AVERAGE(P458,R458)</f>
        <v>9.1737499999999983</v>
      </c>
      <c r="R458" s="245">
        <f>AVERAGE(O458,U458)</f>
        <v>9.17</v>
      </c>
      <c r="S458" s="245">
        <f>2*R458-Q458</f>
        <v>9.1662500000000016</v>
      </c>
      <c r="T458" s="245">
        <f>AVERAGE(S458,U458)</f>
        <v>9.1581250000000018</v>
      </c>
      <c r="U458" s="277">
        <v>9.15</v>
      </c>
      <c r="V458" s="245">
        <f>2*U458-T458</f>
        <v>9.1418749999999989</v>
      </c>
      <c r="W458" s="245">
        <f>2*V458-U458</f>
        <v>9.1337499999999974</v>
      </c>
      <c r="X458" s="245">
        <f>2*W458-V458</f>
        <v>9.1256249999999959</v>
      </c>
      <c r="Y458" s="245">
        <f>AVERAGE(X458,Z458)</f>
        <v>9.1278124999999974</v>
      </c>
      <c r="Z458" s="245">
        <f>AVERAGE(U458,AE458)</f>
        <v>9.129999999999999</v>
      </c>
      <c r="AA458" s="245">
        <f>2*Z458-Y458</f>
        <v>9.1321875000000006</v>
      </c>
      <c r="AB458" s="245">
        <f>AVERAGE(AA458,AC458)</f>
        <v>9.1266406250000003</v>
      </c>
      <c r="AC458" s="245">
        <f>AVERAGE(AA458,AE458)</f>
        <v>9.12109375</v>
      </c>
      <c r="AD458" s="245">
        <f>AVERAGE(AC458,AE458)</f>
        <v>9.1155468749999997</v>
      </c>
      <c r="AE458" s="277">
        <v>9.11</v>
      </c>
      <c r="AF458" s="245">
        <f>2*AE458-AD458</f>
        <v>9.1044531249999991</v>
      </c>
      <c r="AG458" s="245">
        <f>AVERAGE(AF458,AH458)</f>
        <v>9.1033398437499997</v>
      </c>
      <c r="AH458" s="245">
        <f>AVERAGE(AF458,AJ458)</f>
        <v>9.1022265625000003</v>
      </c>
      <c r="AI458" s="245">
        <f>AVERAGE(AH458,AJ458)</f>
        <v>9.1011132812500009</v>
      </c>
      <c r="AJ458" s="245">
        <f>AVERAGE(AE458,AO458)</f>
        <v>9.1</v>
      </c>
      <c r="AK458" s="245">
        <f>2*AJ458-AI458</f>
        <v>9.0988867187499984</v>
      </c>
      <c r="AL458" s="245">
        <f>AVERAGE(AK458,AM458)</f>
        <v>9.0966650390624988</v>
      </c>
      <c r="AM458" s="245">
        <f>AVERAGE(AK458,AO458)</f>
        <v>9.0944433593749991</v>
      </c>
      <c r="AN458" s="245">
        <f>AVERAGE(AM458,AO458)</f>
        <v>9.0922216796874995</v>
      </c>
      <c r="AO458" s="277">
        <v>9.09</v>
      </c>
      <c r="AP458" s="277">
        <v>9.09</v>
      </c>
    </row>
    <row r="459" spans="1:42" x14ac:dyDescent="0.2">
      <c r="A459" s="253">
        <v>42471</v>
      </c>
      <c r="B459" s="277">
        <v>9.82</v>
      </c>
      <c r="C459" s="277">
        <v>9.66</v>
      </c>
      <c r="D459" s="277">
        <f>AVERAGE(C459,E459)</f>
        <v>9.5650000000000013</v>
      </c>
      <c r="E459" s="277">
        <v>9.4700000000000006</v>
      </c>
      <c r="F459" s="277">
        <f>AVERAGE(G459,E459)</f>
        <v>9.4250000000000007</v>
      </c>
      <c r="G459" s="277">
        <v>9.3800000000000008</v>
      </c>
      <c r="H459" s="277">
        <f>AVERAGE(I459,G459)</f>
        <v>9.2550000000000008</v>
      </c>
      <c r="I459" s="277">
        <v>9.1300000000000008</v>
      </c>
      <c r="J459" s="277">
        <f>AVERAGE(I459,K459)</f>
        <v>9.1950000000000003</v>
      </c>
      <c r="K459" s="277">
        <v>9.26</v>
      </c>
      <c r="L459" s="245">
        <f>AVERAGE(K459,M459)</f>
        <v>9.2424999999999997</v>
      </c>
      <c r="M459" s="245">
        <f>AVERAGE(K459,O459)</f>
        <v>9.2249999999999996</v>
      </c>
      <c r="N459" s="245">
        <f>AVERAGE(M459,O459)</f>
        <v>9.2074999999999996</v>
      </c>
      <c r="O459" s="277">
        <v>9.19</v>
      </c>
      <c r="P459" s="245">
        <f>2*O459-N459</f>
        <v>9.1724999999999994</v>
      </c>
      <c r="Q459" s="245">
        <f>AVERAGE(P459,R459)</f>
        <v>9.1712500000000006</v>
      </c>
      <c r="R459" s="245">
        <f>AVERAGE(O459,U459)</f>
        <v>9.17</v>
      </c>
      <c r="S459" s="245">
        <f>2*R459-Q459</f>
        <v>9.1687499999999993</v>
      </c>
      <c r="T459" s="245">
        <f>AVERAGE(S459,U459)</f>
        <v>9.1593750000000007</v>
      </c>
      <c r="U459" s="277">
        <v>9.15</v>
      </c>
      <c r="V459" s="245">
        <f>2*U459-T459</f>
        <v>9.140625</v>
      </c>
      <c r="W459" s="245">
        <f>2*V459-U459</f>
        <v>9.1312499999999996</v>
      </c>
      <c r="X459" s="245">
        <f>2*W459-V459</f>
        <v>9.1218749999999993</v>
      </c>
      <c r="Y459" s="245">
        <f>AVERAGE(X459,Z459)</f>
        <v>9.1309374999999999</v>
      </c>
      <c r="Z459" s="245">
        <f>AVERAGE(U459,AE459)</f>
        <v>9.14</v>
      </c>
      <c r="AA459" s="245">
        <f>2*Z459-Y459</f>
        <v>9.1490625000000012</v>
      </c>
      <c r="AB459" s="245">
        <f>AVERAGE(AA459,AC459)</f>
        <v>9.144296875000002</v>
      </c>
      <c r="AC459" s="245">
        <f>AVERAGE(AA459,AE459)</f>
        <v>9.139531250000001</v>
      </c>
      <c r="AD459" s="245">
        <f>AVERAGE(AC459,AE459)</f>
        <v>9.134765625</v>
      </c>
      <c r="AE459" s="277">
        <v>9.1300000000000008</v>
      </c>
      <c r="AF459" s="245">
        <f>2*AE459-AD459</f>
        <v>9.1252343750000016</v>
      </c>
      <c r="AG459" s="245">
        <f>AVERAGE(AF459,AH459)</f>
        <v>9.1251757812500003</v>
      </c>
      <c r="AH459" s="245">
        <f>AVERAGE(AF459,AJ459)</f>
        <v>9.1251171875000008</v>
      </c>
      <c r="AI459" s="245">
        <f>AVERAGE(AH459,AJ459)</f>
        <v>9.1250585937500013</v>
      </c>
      <c r="AJ459" s="245">
        <f>AVERAGE(AE459,AO459)</f>
        <v>9.125</v>
      </c>
      <c r="AK459" s="245">
        <f>2*AJ459-AI459</f>
        <v>9.1249414062499987</v>
      </c>
      <c r="AL459" s="245">
        <f>AVERAGE(AK459,AM459)</f>
        <v>9.1237060546874993</v>
      </c>
      <c r="AM459" s="245">
        <f>AVERAGE(AK459,AO459)</f>
        <v>9.1224707031249999</v>
      </c>
      <c r="AN459" s="245">
        <f>AVERAGE(AM459,AO459)</f>
        <v>9.1212353515625004</v>
      </c>
      <c r="AO459" s="277">
        <v>9.1199999999999992</v>
      </c>
      <c r="AP459" s="277">
        <v>9.11</v>
      </c>
    </row>
    <row r="460" spans="1:42" x14ac:dyDescent="0.2">
      <c r="A460" s="253">
        <v>42468</v>
      </c>
      <c r="B460" s="277">
        <v>9.86</v>
      </c>
      <c r="C460" s="277">
        <v>9.77</v>
      </c>
      <c r="D460" s="277">
        <f>AVERAGE(C460,E460)</f>
        <v>9.6549999999999994</v>
      </c>
      <c r="E460" s="277">
        <v>9.5399999999999991</v>
      </c>
      <c r="F460" s="277">
        <f>AVERAGE(G460,E460)</f>
        <v>9.48</v>
      </c>
      <c r="G460" s="277">
        <v>9.42</v>
      </c>
      <c r="H460" s="277">
        <f>AVERAGE(I460,G460)</f>
        <v>9.2949999999999999</v>
      </c>
      <c r="I460" s="277">
        <v>9.17</v>
      </c>
      <c r="J460" s="277">
        <f>AVERAGE(I460,K460)</f>
        <v>9.2349999999999994</v>
      </c>
      <c r="K460" s="277">
        <v>9.3000000000000007</v>
      </c>
      <c r="L460" s="245">
        <f>AVERAGE(K460,M460)</f>
        <v>9.2825000000000006</v>
      </c>
      <c r="M460" s="245">
        <f>AVERAGE(K460,O460)</f>
        <v>9.2650000000000006</v>
      </c>
      <c r="N460" s="245">
        <f>AVERAGE(M460,O460)</f>
        <v>9.2475000000000005</v>
      </c>
      <c r="O460" s="277">
        <v>9.23</v>
      </c>
      <c r="P460" s="245">
        <f>2*O460-N460</f>
        <v>9.2125000000000004</v>
      </c>
      <c r="Q460" s="245">
        <f>AVERAGE(P460,R460)</f>
        <v>9.213750000000001</v>
      </c>
      <c r="R460" s="245">
        <f>AVERAGE(O460,U460)</f>
        <v>9.2149999999999999</v>
      </c>
      <c r="S460" s="245">
        <f>2*R460-Q460</f>
        <v>9.2162499999999987</v>
      </c>
      <c r="T460" s="245">
        <f>AVERAGE(S460,U460)</f>
        <v>9.208124999999999</v>
      </c>
      <c r="U460" s="277">
        <v>9.1999999999999993</v>
      </c>
      <c r="V460" s="245">
        <f>2*U460-T460</f>
        <v>9.1918749999999996</v>
      </c>
      <c r="W460" s="245">
        <f>2*V460-U460</f>
        <v>9.1837499999999999</v>
      </c>
      <c r="X460" s="245">
        <f>2*W460-V460</f>
        <v>9.1756250000000001</v>
      </c>
      <c r="Y460" s="245">
        <f>AVERAGE(X460,Z460)</f>
        <v>9.1803124999999994</v>
      </c>
      <c r="Z460" s="245">
        <f>AVERAGE(U460,AE460)</f>
        <v>9.1849999999999987</v>
      </c>
      <c r="AA460" s="245">
        <f>2*Z460-Y460</f>
        <v>9.189687499999998</v>
      </c>
      <c r="AB460" s="245">
        <f>AVERAGE(AA460,AC460)</f>
        <v>9.1847656249999989</v>
      </c>
      <c r="AC460" s="245">
        <f>AVERAGE(AA460,AE460)</f>
        <v>9.1798437499999999</v>
      </c>
      <c r="AD460" s="245">
        <f>AVERAGE(AC460,AE460)</f>
        <v>9.174921874999999</v>
      </c>
      <c r="AE460" s="277">
        <v>9.17</v>
      </c>
      <c r="AF460" s="245">
        <f>2*AE460-AD460</f>
        <v>9.1650781250000009</v>
      </c>
      <c r="AG460" s="245">
        <f>AVERAGE(AF460,AH460)</f>
        <v>9.1638085937500016</v>
      </c>
      <c r="AH460" s="245">
        <f>AVERAGE(AF460,AJ460)</f>
        <v>9.1625390625000005</v>
      </c>
      <c r="AI460" s="245">
        <f>AVERAGE(AH460,AJ460)</f>
        <v>9.1612695312499994</v>
      </c>
      <c r="AJ460" s="245">
        <f>AVERAGE(AE460,AO460)</f>
        <v>9.16</v>
      </c>
      <c r="AK460" s="245">
        <f>2*AJ460-AI460</f>
        <v>9.1587304687500009</v>
      </c>
      <c r="AL460" s="245">
        <f>AVERAGE(AK460,AM460)</f>
        <v>9.1565478515625003</v>
      </c>
      <c r="AM460" s="245">
        <f>AVERAGE(AK460,AO460)</f>
        <v>9.1543652343749997</v>
      </c>
      <c r="AN460" s="245">
        <f>AVERAGE(AM460,AO460)</f>
        <v>9.1521826171874991</v>
      </c>
      <c r="AO460" s="277">
        <v>9.15</v>
      </c>
      <c r="AP460" s="277">
        <v>9.1199999999999992</v>
      </c>
    </row>
    <row r="461" spans="1:42" x14ac:dyDescent="0.2">
      <c r="A461" s="253">
        <v>42467</v>
      </c>
      <c r="B461" s="277">
        <v>9.91</v>
      </c>
      <c r="C461" s="277">
        <v>9.77</v>
      </c>
      <c r="D461" s="277">
        <f>AVERAGE(C461,E461)</f>
        <v>9.6549999999999994</v>
      </c>
      <c r="E461" s="277">
        <v>9.5399999999999991</v>
      </c>
      <c r="F461" s="277">
        <f>AVERAGE(G461,E461)</f>
        <v>9.4849999999999994</v>
      </c>
      <c r="G461" s="277">
        <v>9.43</v>
      </c>
      <c r="H461" s="277">
        <f>AVERAGE(I461,G461)</f>
        <v>9.3550000000000004</v>
      </c>
      <c r="I461" s="277">
        <v>9.2799999999999994</v>
      </c>
      <c r="J461" s="277">
        <f>AVERAGE(I461,K461)</f>
        <v>9.3149999999999995</v>
      </c>
      <c r="K461" s="277">
        <v>9.35</v>
      </c>
      <c r="L461" s="245">
        <f>AVERAGE(K461,M461)</f>
        <v>9.3425000000000011</v>
      </c>
      <c r="M461" s="245">
        <f>AVERAGE(K461,O461)</f>
        <v>9.3350000000000009</v>
      </c>
      <c r="N461" s="245">
        <f>AVERAGE(M461,O461)</f>
        <v>9.3275000000000006</v>
      </c>
      <c r="O461" s="277">
        <v>9.32</v>
      </c>
      <c r="P461" s="245">
        <f>2*O461-N461</f>
        <v>9.3125</v>
      </c>
      <c r="Q461" s="245">
        <f>AVERAGE(P461,R461)</f>
        <v>9.3137500000000006</v>
      </c>
      <c r="R461" s="245">
        <f>AVERAGE(O461,U461)</f>
        <v>9.3150000000000013</v>
      </c>
      <c r="S461" s="245">
        <f>2*R461-Q461</f>
        <v>9.3162500000000019</v>
      </c>
      <c r="T461" s="245">
        <f>AVERAGE(S461,U461)</f>
        <v>9.3131250000000012</v>
      </c>
      <c r="U461" s="277">
        <v>9.31</v>
      </c>
      <c r="V461" s="245">
        <f>2*U461-T461</f>
        <v>9.3068749999999998</v>
      </c>
      <c r="W461" s="245">
        <f>2*V461-U461</f>
        <v>9.3037499999999991</v>
      </c>
      <c r="X461" s="245">
        <f>2*W461-V461</f>
        <v>9.3006249999999984</v>
      </c>
      <c r="Y461" s="245">
        <f>AVERAGE(X461,Z461)</f>
        <v>9.2978124999999991</v>
      </c>
      <c r="Z461" s="245">
        <f>AVERAGE(U461,AE461)</f>
        <v>9.2949999999999999</v>
      </c>
      <c r="AA461" s="245">
        <f>2*Z461-Y461</f>
        <v>9.2921875000000007</v>
      </c>
      <c r="AB461" s="245">
        <f>AVERAGE(AA461,AC461)</f>
        <v>9.2891406249999999</v>
      </c>
      <c r="AC461" s="245">
        <f>AVERAGE(AA461,AE461)</f>
        <v>9.2860937499999991</v>
      </c>
      <c r="AD461" s="245">
        <f>AVERAGE(AC461,AE461)</f>
        <v>9.2830468750000001</v>
      </c>
      <c r="AE461" s="277">
        <v>9.2799999999999994</v>
      </c>
      <c r="AF461" s="245">
        <f>2*AE461-AD461</f>
        <v>9.2769531249999986</v>
      </c>
      <c r="AG461" s="245">
        <f>AVERAGE(AF461,AH461)</f>
        <v>9.2739648437499991</v>
      </c>
      <c r="AH461" s="245">
        <f>AVERAGE(AF461,AJ461)</f>
        <v>9.2709765624999996</v>
      </c>
      <c r="AI461" s="245">
        <f>AVERAGE(AH461,AJ461)</f>
        <v>9.2679882812500001</v>
      </c>
      <c r="AJ461" s="245">
        <f>AVERAGE(AE461,AO461)</f>
        <v>9.2650000000000006</v>
      </c>
      <c r="AK461" s="245">
        <f>2*AJ461-AI461</f>
        <v>9.2620117187500011</v>
      </c>
      <c r="AL461" s="245">
        <f>AVERAGE(AK461,AM461)</f>
        <v>9.2590087890625021</v>
      </c>
      <c r="AM461" s="245">
        <f>AVERAGE(AK461,AO461)</f>
        <v>9.2560058593750014</v>
      </c>
      <c r="AN461" s="245">
        <f>AVERAGE(AM461,AO461)</f>
        <v>9.2530029296875007</v>
      </c>
      <c r="AO461" s="277">
        <v>9.25</v>
      </c>
      <c r="AP461" s="277">
        <v>9.2100000000000009</v>
      </c>
    </row>
    <row r="462" spans="1:42" x14ac:dyDescent="0.2">
      <c r="A462" s="253">
        <v>42466</v>
      </c>
      <c r="B462" s="277">
        <v>9.9700000000000006</v>
      </c>
      <c r="C462" s="277">
        <v>9.8000000000000007</v>
      </c>
      <c r="D462" s="277">
        <f>AVERAGE(C462,E462)</f>
        <v>9.6449999999999996</v>
      </c>
      <c r="E462" s="277">
        <v>9.49</v>
      </c>
      <c r="F462" s="277">
        <f>AVERAGE(G462,E462)</f>
        <v>9.4250000000000007</v>
      </c>
      <c r="G462" s="277">
        <v>9.36</v>
      </c>
      <c r="H462" s="277">
        <f>AVERAGE(I462,G462)</f>
        <v>9.245000000000001</v>
      </c>
      <c r="I462" s="277">
        <v>9.1300000000000008</v>
      </c>
      <c r="J462" s="277">
        <f>AVERAGE(I462,K462)</f>
        <v>9.1900000000000013</v>
      </c>
      <c r="K462" s="277">
        <v>9.25</v>
      </c>
      <c r="L462" s="245">
        <f>AVERAGE(K462,M462)</f>
        <v>9.2349999999999994</v>
      </c>
      <c r="M462" s="245">
        <f>AVERAGE(K462,O462)</f>
        <v>9.2199999999999989</v>
      </c>
      <c r="N462" s="245">
        <f>AVERAGE(M462,O462)</f>
        <v>9.2049999999999983</v>
      </c>
      <c r="O462" s="277">
        <v>9.19</v>
      </c>
      <c r="P462" s="245">
        <f>2*O462-N462</f>
        <v>9.1750000000000007</v>
      </c>
      <c r="Q462" s="245">
        <f>AVERAGE(P462,R462)</f>
        <v>9.1724999999999994</v>
      </c>
      <c r="R462" s="245">
        <f>AVERAGE(O462,U462)</f>
        <v>9.17</v>
      </c>
      <c r="S462" s="245">
        <f>2*R462-Q462</f>
        <v>9.1675000000000004</v>
      </c>
      <c r="T462" s="245">
        <f>AVERAGE(S462,U462)</f>
        <v>9.1587500000000013</v>
      </c>
      <c r="U462" s="277">
        <v>9.15</v>
      </c>
      <c r="V462" s="245">
        <f>2*U462-T462</f>
        <v>9.1412499999999994</v>
      </c>
      <c r="W462" s="245">
        <f>2*V462-U462</f>
        <v>9.1324999999999985</v>
      </c>
      <c r="X462" s="245">
        <f>2*W462-V462</f>
        <v>9.1237499999999976</v>
      </c>
      <c r="Y462" s="245">
        <f>AVERAGE(X462,Z462)</f>
        <v>9.1318749999999991</v>
      </c>
      <c r="Z462" s="245">
        <f>AVERAGE(U462,AE462)</f>
        <v>9.14</v>
      </c>
      <c r="AA462" s="245">
        <f>2*Z462-Y462</f>
        <v>9.1481250000000021</v>
      </c>
      <c r="AB462" s="245">
        <f>AVERAGE(AA462,AC462)</f>
        <v>9.1435937500000009</v>
      </c>
      <c r="AC462" s="245">
        <f>AVERAGE(AA462,AE462)</f>
        <v>9.1390625000000014</v>
      </c>
      <c r="AD462" s="245">
        <f>AVERAGE(AC462,AE462)</f>
        <v>9.134531250000002</v>
      </c>
      <c r="AE462" s="277">
        <v>9.1300000000000008</v>
      </c>
      <c r="AF462" s="245">
        <f>2*AE462-AD462</f>
        <v>9.1254687499999996</v>
      </c>
      <c r="AG462" s="245">
        <f>AVERAGE(AF462,AH462)</f>
        <v>9.1253515625000006</v>
      </c>
      <c r="AH462" s="245">
        <f>AVERAGE(AF462,AJ462)</f>
        <v>9.1252343749999998</v>
      </c>
      <c r="AI462" s="245">
        <f>AVERAGE(AH462,AJ462)</f>
        <v>9.125117187499999</v>
      </c>
      <c r="AJ462" s="245">
        <f>AVERAGE(AE462,AO462)</f>
        <v>9.125</v>
      </c>
      <c r="AK462" s="245">
        <f>2*AJ462-AI462</f>
        <v>9.124882812500001</v>
      </c>
      <c r="AL462" s="245">
        <f>AVERAGE(AK462,AM462)</f>
        <v>9.123662109375001</v>
      </c>
      <c r="AM462" s="245">
        <f>AVERAGE(AK462,AO462)</f>
        <v>9.122441406250001</v>
      </c>
      <c r="AN462" s="245">
        <f>AVERAGE(AM462,AO462)</f>
        <v>9.121220703125001</v>
      </c>
      <c r="AO462" s="277">
        <v>9.1199999999999992</v>
      </c>
      <c r="AP462" s="277">
        <v>9.1</v>
      </c>
    </row>
    <row r="463" spans="1:42" x14ac:dyDescent="0.2">
      <c r="A463" s="253">
        <v>42465</v>
      </c>
      <c r="B463" s="277">
        <v>9.99</v>
      </c>
      <c r="C463" s="277">
        <v>9.83</v>
      </c>
      <c r="D463" s="277">
        <f>AVERAGE(C463,E463)</f>
        <v>9.6649999999999991</v>
      </c>
      <c r="E463" s="277">
        <v>9.5</v>
      </c>
      <c r="F463" s="277">
        <f>AVERAGE(G463,E463)</f>
        <v>9.4349999999999987</v>
      </c>
      <c r="G463" s="277">
        <v>9.3699999999999992</v>
      </c>
      <c r="H463" s="277">
        <f>AVERAGE(I463,G463)</f>
        <v>9.2650000000000006</v>
      </c>
      <c r="I463" s="277">
        <v>9.16</v>
      </c>
      <c r="J463" s="277">
        <f>AVERAGE(I463,K463)</f>
        <v>9.2149999999999999</v>
      </c>
      <c r="K463" s="277">
        <v>9.27</v>
      </c>
      <c r="L463" s="245">
        <f>AVERAGE(K463,M463)</f>
        <v>9.26</v>
      </c>
      <c r="M463" s="245">
        <f>AVERAGE(K463,O463)</f>
        <v>9.25</v>
      </c>
      <c r="N463" s="245">
        <f>AVERAGE(M463,O463)</f>
        <v>9.24</v>
      </c>
      <c r="O463" s="277">
        <v>9.23</v>
      </c>
      <c r="P463" s="245">
        <f>2*O463-N463</f>
        <v>9.2200000000000006</v>
      </c>
      <c r="Q463" s="245">
        <f>AVERAGE(P463,R463)</f>
        <v>9.2175000000000011</v>
      </c>
      <c r="R463" s="245">
        <f>AVERAGE(O463,U463)</f>
        <v>9.2149999999999999</v>
      </c>
      <c r="S463" s="245">
        <f>2*R463-Q463</f>
        <v>9.2124999999999986</v>
      </c>
      <c r="T463" s="245">
        <f>AVERAGE(S463,U463)</f>
        <v>9.2062499999999989</v>
      </c>
      <c r="U463" s="277">
        <v>9.1999999999999993</v>
      </c>
      <c r="V463" s="245">
        <f>2*U463-T463</f>
        <v>9.1937499999999996</v>
      </c>
      <c r="W463" s="245">
        <f>2*V463-U463</f>
        <v>9.1875</v>
      </c>
      <c r="X463" s="245">
        <f>2*W463-V463</f>
        <v>9.1812500000000004</v>
      </c>
      <c r="Y463" s="245">
        <f>AVERAGE(X463,Z463)</f>
        <v>9.1806249999999991</v>
      </c>
      <c r="Z463" s="245">
        <f>AVERAGE(U463,AE463)</f>
        <v>9.18</v>
      </c>
      <c r="AA463" s="245">
        <f>2*Z463-Y463</f>
        <v>9.1793750000000003</v>
      </c>
      <c r="AB463" s="245">
        <f>AVERAGE(AA463,AC463)</f>
        <v>9.1745312500000011</v>
      </c>
      <c r="AC463" s="245">
        <f>AVERAGE(AA463,AE463)</f>
        <v>9.1696875000000002</v>
      </c>
      <c r="AD463" s="245">
        <f>AVERAGE(AC463,AE463)</f>
        <v>9.1648437499999993</v>
      </c>
      <c r="AE463" s="277">
        <v>9.16</v>
      </c>
      <c r="AF463" s="245">
        <f>2*AE463-AD463</f>
        <v>9.155156250000001</v>
      </c>
      <c r="AG463" s="245">
        <f>AVERAGE(AF463,AH463)</f>
        <v>9.1538671875000013</v>
      </c>
      <c r="AH463" s="245">
        <f>AVERAGE(AF463,AJ463)</f>
        <v>9.1525781250000016</v>
      </c>
      <c r="AI463" s="245">
        <f>AVERAGE(AH463,AJ463)</f>
        <v>9.1512890625000018</v>
      </c>
      <c r="AJ463" s="245">
        <f>AVERAGE(AE463,AO463)</f>
        <v>9.15</v>
      </c>
      <c r="AK463" s="245">
        <f>2*AJ463-AI463</f>
        <v>9.1487109374999989</v>
      </c>
      <c r="AL463" s="245">
        <f>AVERAGE(AK463,AM463)</f>
        <v>9.1465332031249993</v>
      </c>
      <c r="AM463" s="245">
        <f>AVERAGE(AK463,AO463)</f>
        <v>9.1443554687499997</v>
      </c>
      <c r="AN463" s="245">
        <f>AVERAGE(AM463,AO463)</f>
        <v>9.1421777343750001</v>
      </c>
      <c r="AO463" s="277">
        <v>9.14</v>
      </c>
      <c r="AP463" s="277">
        <v>9.11</v>
      </c>
    </row>
    <row r="464" spans="1:42" x14ac:dyDescent="0.2">
      <c r="A464" s="253">
        <v>42464</v>
      </c>
      <c r="B464" s="277">
        <v>9.8800000000000008</v>
      </c>
      <c r="C464" s="277">
        <v>9.85</v>
      </c>
      <c r="D464" s="277">
        <f>AVERAGE(C464,E464)</f>
        <v>9.6950000000000003</v>
      </c>
      <c r="E464" s="277">
        <v>9.5399999999999991</v>
      </c>
      <c r="F464" s="277">
        <f>AVERAGE(G464,E464)</f>
        <v>9.4499999999999993</v>
      </c>
      <c r="G464" s="277">
        <v>9.36</v>
      </c>
      <c r="H464" s="277">
        <f>AVERAGE(I464,G464)</f>
        <v>9.2100000000000009</v>
      </c>
      <c r="I464" s="277">
        <v>9.06</v>
      </c>
      <c r="J464" s="277">
        <f>AVERAGE(I464,K464)</f>
        <v>9.129999999999999</v>
      </c>
      <c r="K464" s="277">
        <v>9.1999999999999993</v>
      </c>
      <c r="L464" s="245">
        <f>AVERAGE(K464,M464)</f>
        <v>9.1875</v>
      </c>
      <c r="M464" s="245">
        <f>AVERAGE(K464,O464)</f>
        <v>9.1750000000000007</v>
      </c>
      <c r="N464" s="245">
        <f>AVERAGE(M464,O464)</f>
        <v>9.1625000000000014</v>
      </c>
      <c r="O464" s="277">
        <v>9.15</v>
      </c>
      <c r="P464" s="245">
        <f>2*O464-N464</f>
        <v>9.1374999999999993</v>
      </c>
      <c r="Q464" s="245">
        <f>AVERAGE(P464,R464)</f>
        <v>9.1337499999999991</v>
      </c>
      <c r="R464" s="245">
        <f>AVERAGE(O464,U464)</f>
        <v>9.129999999999999</v>
      </c>
      <c r="S464" s="245">
        <f>2*R464-Q464</f>
        <v>9.1262499999999989</v>
      </c>
      <c r="T464" s="245">
        <f>AVERAGE(S464,U464)</f>
        <v>9.1181249999999991</v>
      </c>
      <c r="U464" s="277">
        <v>9.11</v>
      </c>
      <c r="V464" s="245">
        <f>2*U464-T464</f>
        <v>9.1018749999999997</v>
      </c>
      <c r="W464" s="245">
        <f>2*V464-U464</f>
        <v>9.09375</v>
      </c>
      <c r="X464" s="245">
        <f>2*W464-V464</f>
        <v>9.0856250000000003</v>
      </c>
      <c r="Y464" s="245">
        <f>AVERAGE(X464,Z464)</f>
        <v>9.0853125000000006</v>
      </c>
      <c r="Z464" s="245">
        <f>AVERAGE(U464,AE464)</f>
        <v>9.0850000000000009</v>
      </c>
      <c r="AA464" s="245">
        <f>2*Z464-Y464</f>
        <v>9.0846875000000011</v>
      </c>
      <c r="AB464" s="245">
        <f>AVERAGE(AA464,AC464)</f>
        <v>9.0785156250000014</v>
      </c>
      <c r="AC464" s="245">
        <f>AVERAGE(AA464,AE464)</f>
        <v>9.0723437500000017</v>
      </c>
      <c r="AD464" s="245">
        <f>AVERAGE(AC464,AE464)</f>
        <v>9.066171875000002</v>
      </c>
      <c r="AE464" s="277">
        <v>9.06</v>
      </c>
      <c r="AF464" s="245">
        <f>2*AE464-AD464</f>
        <v>9.053828124999999</v>
      </c>
      <c r="AG464" s="245">
        <f>AVERAGE(AF464,AH464)</f>
        <v>9.0528710937499994</v>
      </c>
      <c r="AH464" s="245">
        <f>AVERAGE(AF464,AJ464)</f>
        <v>9.0519140624999999</v>
      </c>
      <c r="AI464" s="245">
        <f>AVERAGE(AH464,AJ464)</f>
        <v>9.0509570312500003</v>
      </c>
      <c r="AJ464" s="245">
        <f>AVERAGE(AE464,AO464)</f>
        <v>9.0500000000000007</v>
      </c>
      <c r="AK464" s="245">
        <f>2*AJ464-AI464</f>
        <v>9.0490429687500011</v>
      </c>
      <c r="AL464" s="245">
        <f>AVERAGE(AK464,AM464)</f>
        <v>9.0467822265625006</v>
      </c>
      <c r="AM464" s="245">
        <f>AVERAGE(AK464,AO464)</f>
        <v>9.0445214843750001</v>
      </c>
      <c r="AN464" s="245">
        <f>AVERAGE(AM464,AO464)</f>
        <v>9.0422607421874996</v>
      </c>
      <c r="AO464" s="277">
        <v>9.0399999999999991</v>
      </c>
      <c r="AP464" s="277">
        <v>9.01</v>
      </c>
    </row>
    <row r="465" spans="1:42" x14ac:dyDescent="0.2">
      <c r="A465" s="253">
        <v>42461</v>
      </c>
      <c r="B465" s="277">
        <v>9.9</v>
      </c>
      <c r="C465" s="277">
        <v>9.84</v>
      </c>
      <c r="D465" s="277">
        <f>AVERAGE(C465,E465)</f>
        <v>9.6550000000000011</v>
      </c>
      <c r="E465" s="277">
        <v>9.4700000000000006</v>
      </c>
      <c r="F465" s="277">
        <f>AVERAGE(G465,E465)</f>
        <v>9.3850000000000016</v>
      </c>
      <c r="G465" s="277">
        <v>9.3000000000000007</v>
      </c>
      <c r="H465" s="277">
        <f>AVERAGE(I465,G465)</f>
        <v>9.18</v>
      </c>
      <c r="I465" s="277">
        <v>9.06</v>
      </c>
      <c r="J465" s="277">
        <f>AVERAGE(I465,K465)</f>
        <v>9.125</v>
      </c>
      <c r="K465" s="277">
        <v>9.19</v>
      </c>
      <c r="L465" s="245">
        <f>AVERAGE(K465,M465)</f>
        <v>9.18</v>
      </c>
      <c r="M465" s="245">
        <f>AVERAGE(K465,O465)</f>
        <v>9.17</v>
      </c>
      <c r="N465" s="245">
        <f>AVERAGE(M465,O465)</f>
        <v>9.16</v>
      </c>
      <c r="O465" s="277">
        <v>9.15</v>
      </c>
      <c r="P465" s="245">
        <f>2*O465-N465</f>
        <v>9.14</v>
      </c>
      <c r="Q465" s="245">
        <f>AVERAGE(P465,R465)</f>
        <v>9.1349999999999998</v>
      </c>
      <c r="R465" s="245">
        <f>AVERAGE(O465,U465)</f>
        <v>9.129999999999999</v>
      </c>
      <c r="S465" s="245">
        <f>2*R465-Q465</f>
        <v>9.1249999999999982</v>
      </c>
      <c r="T465" s="245">
        <f>AVERAGE(S465,U465)</f>
        <v>9.1174999999999997</v>
      </c>
      <c r="U465" s="277">
        <v>9.11</v>
      </c>
      <c r="V465" s="245">
        <f>2*U465-T465</f>
        <v>9.1024999999999991</v>
      </c>
      <c r="W465" s="245">
        <f>2*V465-U465</f>
        <v>9.0949999999999989</v>
      </c>
      <c r="X465" s="245">
        <f>2*W465-V465</f>
        <v>9.0874999999999986</v>
      </c>
      <c r="Y465" s="245">
        <f>AVERAGE(X465,Z465)</f>
        <v>9.0862499999999997</v>
      </c>
      <c r="Z465" s="245">
        <f>AVERAGE(U465,AE465)</f>
        <v>9.0850000000000009</v>
      </c>
      <c r="AA465" s="245">
        <f>2*Z465-Y465</f>
        <v>9.083750000000002</v>
      </c>
      <c r="AB465" s="245">
        <f>AVERAGE(AA465,AC465)</f>
        <v>9.0778125000000021</v>
      </c>
      <c r="AC465" s="245">
        <f>AVERAGE(AA465,AE465)</f>
        <v>9.0718750000000021</v>
      </c>
      <c r="AD465" s="245">
        <f>AVERAGE(AC465,AE465)</f>
        <v>9.0659375000000004</v>
      </c>
      <c r="AE465" s="277">
        <v>9.06</v>
      </c>
      <c r="AF465" s="245">
        <f>2*AE465-AD465</f>
        <v>9.0540625000000006</v>
      </c>
      <c r="AG465" s="245">
        <f>AVERAGE(AF465,AH465)</f>
        <v>9.0517968750000009</v>
      </c>
      <c r="AH465" s="245">
        <f>AVERAGE(AF465,AJ465)</f>
        <v>9.0495312500000011</v>
      </c>
      <c r="AI465" s="245">
        <f>AVERAGE(AH465,AJ465)</f>
        <v>9.0472656250000014</v>
      </c>
      <c r="AJ465" s="245">
        <f>AVERAGE(AE465,AO465)</f>
        <v>9.0449999999999999</v>
      </c>
      <c r="AK465" s="245">
        <f>2*AJ465-AI465</f>
        <v>9.0427343749999984</v>
      </c>
      <c r="AL465" s="245">
        <f>AVERAGE(AK465,AM465)</f>
        <v>9.0395507812499982</v>
      </c>
      <c r="AM465" s="245">
        <f>AVERAGE(AK465,AO465)</f>
        <v>9.036367187499998</v>
      </c>
      <c r="AN465" s="245">
        <f>AVERAGE(AM465,AO465)</f>
        <v>9.0331835937499996</v>
      </c>
      <c r="AO465" s="277">
        <v>9.0299999999999994</v>
      </c>
      <c r="AP465" s="277">
        <v>9</v>
      </c>
    </row>
    <row r="466" spans="1:42" x14ac:dyDescent="0.2">
      <c r="A466" s="253">
        <v>42460</v>
      </c>
      <c r="B466" s="277">
        <v>9.9499999999999993</v>
      </c>
      <c r="C466" s="277">
        <v>9.8800000000000008</v>
      </c>
      <c r="D466" s="277">
        <f>AVERAGE(C466,E466)</f>
        <v>9.68</v>
      </c>
      <c r="E466" s="277">
        <v>9.48</v>
      </c>
      <c r="F466" s="277">
        <f>AVERAGE(G466,E466)</f>
        <v>9.379999999999999</v>
      </c>
      <c r="G466" s="277">
        <v>9.2799999999999994</v>
      </c>
      <c r="H466" s="277">
        <f>AVERAGE(I466,G466)</f>
        <v>9.1449999999999996</v>
      </c>
      <c r="I466" s="277">
        <v>9.01</v>
      </c>
      <c r="J466" s="277">
        <f>AVERAGE(I466,K466)</f>
        <v>9.07</v>
      </c>
      <c r="K466" s="277">
        <v>9.1300000000000008</v>
      </c>
      <c r="L466" s="245">
        <f>AVERAGE(K466,M466)</f>
        <v>9.1174999999999997</v>
      </c>
      <c r="M466" s="245">
        <f>AVERAGE(K466,O466)</f>
        <v>9.1050000000000004</v>
      </c>
      <c r="N466" s="245">
        <f>AVERAGE(M466,O466)</f>
        <v>9.0925000000000011</v>
      </c>
      <c r="O466" s="277">
        <v>9.08</v>
      </c>
      <c r="P466" s="245">
        <f>2*O466-N466</f>
        <v>9.067499999999999</v>
      </c>
      <c r="Q466" s="245">
        <f>AVERAGE(P466,R466)</f>
        <v>9.0637499999999989</v>
      </c>
      <c r="R466" s="245">
        <f>AVERAGE(O466,U466)</f>
        <v>9.0599999999999987</v>
      </c>
      <c r="S466" s="245">
        <f>2*R466-Q466</f>
        <v>9.0562499999999986</v>
      </c>
      <c r="T466" s="245">
        <f>AVERAGE(S466,U466)</f>
        <v>9.0481249999999989</v>
      </c>
      <c r="U466" s="277">
        <v>9.0399999999999991</v>
      </c>
      <c r="V466" s="245">
        <f>2*U466-T466</f>
        <v>9.0318749999999994</v>
      </c>
      <c r="W466" s="245">
        <f>2*V466-U466</f>
        <v>9.0237499999999997</v>
      </c>
      <c r="X466" s="245">
        <f>2*W466-V466</f>
        <v>9.015625</v>
      </c>
      <c r="Y466" s="245">
        <f>AVERAGE(X466,Z466)</f>
        <v>9.0203124999999993</v>
      </c>
      <c r="Z466" s="245">
        <f>AVERAGE(U466,AE466)</f>
        <v>9.0249999999999986</v>
      </c>
      <c r="AA466" s="245">
        <f>2*Z466-Y466</f>
        <v>9.0296874999999979</v>
      </c>
      <c r="AB466" s="245">
        <f>AVERAGE(AA466,AC466)</f>
        <v>9.0247656249999988</v>
      </c>
      <c r="AC466" s="245">
        <f>AVERAGE(AA466,AE466)</f>
        <v>9.0198437499999997</v>
      </c>
      <c r="AD466" s="245">
        <f>AVERAGE(AC466,AE466)</f>
        <v>9.0149218749999989</v>
      </c>
      <c r="AE466" s="277">
        <v>9.01</v>
      </c>
      <c r="AF466" s="245">
        <f>2*AE466-AD466</f>
        <v>9.0050781250000007</v>
      </c>
      <c r="AG466" s="245">
        <f>AVERAGE(AF466,AH466)</f>
        <v>9.0050585937500003</v>
      </c>
      <c r="AH466" s="245">
        <f>AVERAGE(AF466,AJ466)</f>
        <v>9.0050390624999999</v>
      </c>
      <c r="AI466" s="245">
        <f>AVERAGE(AH466,AJ466)</f>
        <v>9.0050195312499994</v>
      </c>
      <c r="AJ466" s="245">
        <f>AVERAGE(AE466,AO466)</f>
        <v>9.004999999999999</v>
      </c>
      <c r="AK466" s="245">
        <f>2*AJ466-AI466</f>
        <v>9.0049804687499986</v>
      </c>
      <c r="AL466" s="245">
        <f>AVERAGE(AK466,AM466)</f>
        <v>9.0037353515624989</v>
      </c>
      <c r="AM466" s="245">
        <f>AVERAGE(AK466,AO466)</f>
        <v>9.0024902343749993</v>
      </c>
      <c r="AN466" s="245">
        <f>AVERAGE(AM466,AO466)</f>
        <v>9.0012451171874996</v>
      </c>
      <c r="AO466" s="277">
        <v>9</v>
      </c>
      <c r="AP466" s="277">
        <v>8.98</v>
      </c>
    </row>
    <row r="467" spans="1:42" x14ac:dyDescent="0.2">
      <c r="A467" s="253">
        <v>42459</v>
      </c>
      <c r="B467" s="277">
        <v>9.8000000000000007</v>
      </c>
      <c r="C467" s="277">
        <v>9.67</v>
      </c>
      <c r="D467" s="277">
        <f>AVERAGE(C467,E467)</f>
        <v>9.5300000000000011</v>
      </c>
      <c r="E467" s="277">
        <v>9.39</v>
      </c>
      <c r="F467" s="277">
        <f>AVERAGE(G467,E467)</f>
        <v>9.33</v>
      </c>
      <c r="G467" s="277">
        <v>9.27</v>
      </c>
      <c r="H467" s="277">
        <f>AVERAGE(I467,G467)</f>
        <v>9.16</v>
      </c>
      <c r="I467" s="277">
        <v>9.0500000000000007</v>
      </c>
      <c r="J467" s="277">
        <f>AVERAGE(I467,K467)</f>
        <v>9.11</v>
      </c>
      <c r="K467" s="277">
        <v>9.17</v>
      </c>
      <c r="L467" s="245">
        <f>AVERAGE(K467,M467)</f>
        <v>9.16</v>
      </c>
      <c r="M467" s="245">
        <f>AVERAGE(K467,O467)</f>
        <v>9.15</v>
      </c>
      <c r="N467" s="245">
        <f>AVERAGE(M467,O467)</f>
        <v>9.14</v>
      </c>
      <c r="O467" s="277">
        <v>9.1300000000000008</v>
      </c>
      <c r="P467" s="245">
        <f>2*O467-N467</f>
        <v>9.120000000000001</v>
      </c>
      <c r="Q467" s="245">
        <f>AVERAGE(P467,R467)</f>
        <v>9.1125000000000007</v>
      </c>
      <c r="R467" s="245">
        <f>AVERAGE(O467,U467)</f>
        <v>9.1050000000000004</v>
      </c>
      <c r="S467" s="245">
        <f>2*R467-Q467</f>
        <v>9.0975000000000001</v>
      </c>
      <c r="T467" s="245">
        <f>AVERAGE(S467,U467)</f>
        <v>9.088750000000001</v>
      </c>
      <c r="U467" s="277">
        <v>9.08</v>
      </c>
      <c r="V467" s="245">
        <f>2*U467-T467</f>
        <v>9.0712499999999991</v>
      </c>
      <c r="W467" s="245">
        <f>2*V467-U467</f>
        <v>9.0624999999999982</v>
      </c>
      <c r="X467" s="245">
        <f>2*W467-V467</f>
        <v>9.0537499999999973</v>
      </c>
      <c r="Y467" s="245">
        <f>AVERAGE(X467,Z467)</f>
        <v>9.0593749999999993</v>
      </c>
      <c r="Z467" s="245">
        <f>AVERAGE(U467,AE467)</f>
        <v>9.0650000000000013</v>
      </c>
      <c r="AA467" s="245">
        <f>2*Z467-Y467</f>
        <v>9.0706250000000033</v>
      </c>
      <c r="AB467" s="245">
        <f>AVERAGE(AA467,AC467)</f>
        <v>9.0654687500000026</v>
      </c>
      <c r="AC467" s="245">
        <f>AVERAGE(AA467,AE467)</f>
        <v>9.060312500000002</v>
      </c>
      <c r="AD467" s="245">
        <f>AVERAGE(AC467,AE467)</f>
        <v>9.0551562500000014</v>
      </c>
      <c r="AE467" s="277">
        <v>9.0500000000000007</v>
      </c>
      <c r="AF467" s="245">
        <f>2*AE467-AD467</f>
        <v>9.0448437500000001</v>
      </c>
      <c r="AG467" s="245">
        <f>AVERAGE(AF467,AH467)</f>
        <v>9.0448828124999991</v>
      </c>
      <c r="AH467" s="245">
        <f>AVERAGE(AF467,AJ467)</f>
        <v>9.044921875</v>
      </c>
      <c r="AI467" s="245">
        <f>AVERAGE(AH467,AJ467)</f>
        <v>9.0449609375000009</v>
      </c>
      <c r="AJ467" s="245">
        <f>AVERAGE(AE467,AO467)</f>
        <v>9.0449999999999999</v>
      </c>
      <c r="AK467" s="245">
        <f>2*AJ467-AI467</f>
        <v>9.045039062499999</v>
      </c>
      <c r="AL467" s="245">
        <f>AVERAGE(AK467,AM467)</f>
        <v>9.0437792968749982</v>
      </c>
      <c r="AM467" s="245">
        <f>AVERAGE(AK467,AO467)</f>
        <v>9.0425195312499991</v>
      </c>
      <c r="AN467" s="245">
        <f>AVERAGE(AM467,AO467)</f>
        <v>9.041259765625</v>
      </c>
      <c r="AO467" s="277">
        <v>9.0399999999999991</v>
      </c>
      <c r="AP467" s="277">
        <v>9.0299999999999994</v>
      </c>
    </row>
    <row r="468" spans="1:42" x14ac:dyDescent="0.2">
      <c r="A468" s="253">
        <v>42458</v>
      </c>
      <c r="B468" s="277">
        <v>9.8000000000000007</v>
      </c>
      <c r="C468" s="277">
        <v>9.66</v>
      </c>
      <c r="D468" s="277">
        <f>AVERAGE(C468,E468)</f>
        <v>9.5449999999999999</v>
      </c>
      <c r="E468" s="277">
        <v>9.43</v>
      </c>
      <c r="F468" s="277">
        <f>AVERAGE(G468,E468)</f>
        <v>9.39</v>
      </c>
      <c r="G468" s="277">
        <v>9.35</v>
      </c>
      <c r="H468" s="277">
        <f>AVERAGE(I468,G468)</f>
        <v>9.27</v>
      </c>
      <c r="I468" s="277">
        <v>9.19</v>
      </c>
      <c r="J468" s="277">
        <f>AVERAGE(I468,K468)</f>
        <v>9.2399999999999984</v>
      </c>
      <c r="K468" s="277">
        <v>9.2899999999999991</v>
      </c>
      <c r="L468" s="245">
        <f>AVERAGE(K468,M468)</f>
        <v>9.2774999999999999</v>
      </c>
      <c r="M468" s="245">
        <f>AVERAGE(K468,O468)</f>
        <v>9.2650000000000006</v>
      </c>
      <c r="N468" s="245">
        <f>AVERAGE(M468,O468)</f>
        <v>9.2525000000000013</v>
      </c>
      <c r="O468" s="277">
        <v>9.24</v>
      </c>
      <c r="P468" s="245">
        <f>2*O468-N468</f>
        <v>9.2274999999999991</v>
      </c>
      <c r="Q468" s="245">
        <f>AVERAGE(P468,R468)</f>
        <v>9.2287499999999998</v>
      </c>
      <c r="R468" s="245">
        <f>AVERAGE(O468,U468)</f>
        <v>9.23</v>
      </c>
      <c r="S468" s="245">
        <f>2*R468-Q468</f>
        <v>9.2312500000000011</v>
      </c>
      <c r="T468" s="245">
        <f>AVERAGE(S468,U468)</f>
        <v>9.2256250000000009</v>
      </c>
      <c r="U468" s="277">
        <v>9.2200000000000006</v>
      </c>
      <c r="V468" s="245">
        <f>2*U468-T468</f>
        <v>9.2143750000000004</v>
      </c>
      <c r="W468" s="245">
        <f>2*V468-U468</f>
        <v>9.2087500000000002</v>
      </c>
      <c r="X468" s="245">
        <f>2*W468-V468</f>
        <v>9.203125</v>
      </c>
      <c r="Y468" s="245">
        <f>AVERAGE(X468,Z468)</f>
        <v>9.2040624999999991</v>
      </c>
      <c r="Z468" s="245">
        <f>AVERAGE(U468,AE468)</f>
        <v>9.2050000000000001</v>
      </c>
      <c r="AA468" s="245">
        <f>2*Z468-Y468</f>
        <v>9.205937500000001</v>
      </c>
      <c r="AB468" s="245">
        <f>AVERAGE(AA468,AC468)</f>
        <v>9.2019531250000011</v>
      </c>
      <c r="AC468" s="245">
        <f>AVERAGE(AA468,AE468)</f>
        <v>9.1979687500000011</v>
      </c>
      <c r="AD468" s="245">
        <f>AVERAGE(AC468,AE468)</f>
        <v>9.1939843749999994</v>
      </c>
      <c r="AE468" s="277">
        <v>9.19</v>
      </c>
      <c r="AF468" s="245">
        <f>2*AE468-AD468</f>
        <v>9.1860156249999996</v>
      </c>
      <c r="AG468" s="245">
        <f>AVERAGE(AF468,AH468)</f>
        <v>9.1857617187499994</v>
      </c>
      <c r="AH468" s="245">
        <f>AVERAGE(AF468,AJ468)</f>
        <v>9.1855078124999991</v>
      </c>
      <c r="AI468" s="245">
        <f>AVERAGE(AH468,AJ468)</f>
        <v>9.1852539062499989</v>
      </c>
      <c r="AJ468" s="245">
        <f>AVERAGE(AE468,AO468)</f>
        <v>9.1849999999999987</v>
      </c>
      <c r="AK468" s="245">
        <f>2*AJ468-AI468</f>
        <v>9.1847460937499985</v>
      </c>
      <c r="AL468" s="245">
        <f>AVERAGE(AK468,AM468)</f>
        <v>9.1835595703125001</v>
      </c>
      <c r="AM468" s="245">
        <f>AVERAGE(AK468,AO468)</f>
        <v>9.182373046875</v>
      </c>
      <c r="AN468" s="245">
        <f>AVERAGE(AM468,AO468)</f>
        <v>9.1811865234374999</v>
      </c>
      <c r="AO468" s="277">
        <v>9.18</v>
      </c>
      <c r="AP468" s="277">
        <v>9.16</v>
      </c>
    </row>
    <row r="469" spans="1:42" x14ac:dyDescent="0.2">
      <c r="A469" s="253">
        <v>42457</v>
      </c>
      <c r="B469" s="277">
        <v>9.68</v>
      </c>
      <c r="C469" s="277">
        <v>9.6300000000000008</v>
      </c>
      <c r="D469" s="277">
        <f>AVERAGE(C469,E469)</f>
        <v>9.5150000000000006</v>
      </c>
      <c r="E469" s="277">
        <v>9.4</v>
      </c>
      <c r="F469" s="277">
        <f>AVERAGE(G469,E469)</f>
        <v>9.36</v>
      </c>
      <c r="G469" s="277">
        <v>9.32</v>
      </c>
      <c r="H469" s="277">
        <f>AVERAGE(I469,G469)</f>
        <v>9.23</v>
      </c>
      <c r="I469" s="277">
        <v>9.14</v>
      </c>
      <c r="J469" s="277">
        <f>AVERAGE(I469,K469)</f>
        <v>9.1999999999999993</v>
      </c>
      <c r="K469" s="277">
        <v>9.26</v>
      </c>
      <c r="L469" s="245">
        <f>AVERAGE(K469,M469)</f>
        <v>9.25</v>
      </c>
      <c r="M469" s="245">
        <f>AVERAGE(K469,O469)</f>
        <v>9.24</v>
      </c>
      <c r="N469" s="245">
        <f>AVERAGE(M469,O469)</f>
        <v>9.23</v>
      </c>
      <c r="O469" s="277">
        <v>9.2200000000000006</v>
      </c>
      <c r="P469" s="245">
        <f>2*O469-N469</f>
        <v>9.2100000000000009</v>
      </c>
      <c r="Q469" s="245">
        <f>AVERAGE(P469,R469)</f>
        <v>9.2050000000000001</v>
      </c>
      <c r="R469" s="245">
        <f>AVERAGE(O469,U469)</f>
        <v>9.1999999999999993</v>
      </c>
      <c r="S469" s="245">
        <f>2*R469-Q469</f>
        <v>9.1949999999999985</v>
      </c>
      <c r="T469" s="245">
        <f>AVERAGE(S469,U469)</f>
        <v>9.1875</v>
      </c>
      <c r="U469" s="277">
        <v>9.18</v>
      </c>
      <c r="V469" s="245">
        <f>2*U469-T469</f>
        <v>9.1724999999999994</v>
      </c>
      <c r="W469" s="245">
        <f>2*V469-U469</f>
        <v>9.1649999999999991</v>
      </c>
      <c r="X469" s="245">
        <f>2*W469-V469</f>
        <v>9.1574999999999989</v>
      </c>
      <c r="Y469" s="245">
        <f>AVERAGE(X469,Z469)</f>
        <v>9.1587499999999995</v>
      </c>
      <c r="Z469" s="245">
        <f>AVERAGE(U469,AE469)</f>
        <v>9.16</v>
      </c>
      <c r="AA469" s="245">
        <f>2*Z469-Y469</f>
        <v>9.1612500000000008</v>
      </c>
      <c r="AB469" s="245">
        <f>AVERAGE(AA469,AC469)</f>
        <v>9.1559375000000003</v>
      </c>
      <c r="AC469" s="245">
        <f>AVERAGE(AA469,AE469)</f>
        <v>9.1506250000000016</v>
      </c>
      <c r="AD469" s="245">
        <f>AVERAGE(AC469,AE469)</f>
        <v>9.1453125000000011</v>
      </c>
      <c r="AE469" s="277">
        <v>9.14</v>
      </c>
      <c r="AF469" s="245">
        <f>2*AE469-AD469</f>
        <v>9.1346875000000001</v>
      </c>
      <c r="AG469" s="245">
        <f>AVERAGE(AF469,AH469)</f>
        <v>9.1335156250000011</v>
      </c>
      <c r="AH469" s="245">
        <f>AVERAGE(AF469,AJ469)</f>
        <v>9.1323437500000004</v>
      </c>
      <c r="AI469" s="245">
        <f>AVERAGE(AH469,AJ469)</f>
        <v>9.1311718749999997</v>
      </c>
      <c r="AJ469" s="245">
        <f>AVERAGE(AE469,AO469)</f>
        <v>9.129999999999999</v>
      </c>
      <c r="AK469" s="245">
        <f>2*AJ469-AI469</f>
        <v>9.1288281249999983</v>
      </c>
      <c r="AL469" s="245">
        <f>AVERAGE(AK469,AM469)</f>
        <v>9.1266210937499981</v>
      </c>
      <c r="AM469" s="245">
        <f>AVERAGE(AK469,AO469)</f>
        <v>9.1244140624999979</v>
      </c>
      <c r="AN469" s="245">
        <f>AVERAGE(AM469,AO469)</f>
        <v>9.1222070312499994</v>
      </c>
      <c r="AO469" s="277">
        <v>9.1199999999999992</v>
      </c>
      <c r="AP469" s="277">
        <v>9.09</v>
      </c>
    </row>
    <row r="470" spans="1:42" x14ac:dyDescent="0.2">
      <c r="A470" s="253">
        <v>42454</v>
      </c>
      <c r="B470" s="277">
        <v>9.7200000000000006</v>
      </c>
      <c r="C470" s="277">
        <v>9.64</v>
      </c>
      <c r="D470" s="277">
        <f>AVERAGE(C470,E470)</f>
        <v>9.5350000000000001</v>
      </c>
      <c r="E470" s="277">
        <v>9.43</v>
      </c>
      <c r="F470" s="277">
        <f>AVERAGE(G470,E470)</f>
        <v>9.375</v>
      </c>
      <c r="G470" s="277">
        <v>9.32</v>
      </c>
      <c r="H470" s="277">
        <f>AVERAGE(I470,G470)</f>
        <v>9.23</v>
      </c>
      <c r="I470" s="277">
        <v>9.14</v>
      </c>
      <c r="J470" s="277">
        <f>AVERAGE(I470,K470)</f>
        <v>9.18</v>
      </c>
      <c r="K470" s="277">
        <v>9.2200000000000006</v>
      </c>
      <c r="L470" s="245">
        <f>AVERAGE(K470,M470)</f>
        <v>9.2125000000000004</v>
      </c>
      <c r="M470" s="245">
        <f>AVERAGE(K470,O470)</f>
        <v>9.2050000000000001</v>
      </c>
      <c r="N470" s="245">
        <f>AVERAGE(M470,O470)</f>
        <v>9.1974999999999998</v>
      </c>
      <c r="O470" s="277">
        <v>9.19</v>
      </c>
      <c r="P470" s="245">
        <f>2*O470-N470</f>
        <v>9.1824999999999992</v>
      </c>
      <c r="Q470" s="245">
        <f>AVERAGE(P470,R470)</f>
        <v>9.1787500000000009</v>
      </c>
      <c r="R470" s="245">
        <f>AVERAGE(O470,U470)</f>
        <v>9.1750000000000007</v>
      </c>
      <c r="S470" s="245">
        <f>2*R470-Q470</f>
        <v>9.1712500000000006</v>
      </c>
      <c r="T470" s="245">
        <f>AVERAGE(S470,U470)</f>
        <v>9.1656250000000004</v>
      </c>
      <c r="U470" s="277">
        <v>9.16</v>
      </c>
      <c r="V470" s="245">
        <f>2*U470-T470</f>
        <v>9.1543749999999999</v>
      </c>
      <c r="W470" s="245">
        <f>2*V470-U470</f>
        <v>9.1487499999999997</v>
      </c>
      <c r="X470" s="245">
        <f>2*W470-V470</f>
        <v>9.1431249999999995</v>
      </c>
      <c r="Y470" s="245">
        <f>AVERAGE(X470,Z470)</f>
        <v>9.1465624999999999</v>
      </c>
      <c r="Z470" s="245">
        <f>AVERAGE(U470,AE470)</f>
        <v>9.15</v>
      </c>
      <c r="AA470" s="245">
        <f>2*Z470-Y470</f>
        <v>9.1534375000000008</v>
      </c>
      <c r="AB470" s="245">
        <f>AVERAGE(AA470,AC470)</f>
        <v>9.1500781250000003</v>
      </c>
      <c r="AC470" s="245">
        <f>AVERAGE(AA470,AE470)</f>
        <v>9.1467187500000016</v>
      </c>
      <c r="AD470" s="245">
        <f>AVERAGE(AC470,AE470)</f>
        <v>9.1433593750000011</v>
      </c>
      <c r="AE470" s="277">
        <v>9.14</v>
      </c>
      <c r="AF470" s="245">
        <f>2*AE470-AD470</f>
        <v>9.1366406250000001</v>
      </c>
      <c r="AG470" s="245">
        <f>AVERAGE(AF470,AH470)</f>
        <v>9.13623046875</v>
      </c>
      <c r="AH470" s="245">
        <f>AVERAGE(AF470,AJ470)</f>
        <v>9.1358203125000017</v>
      </c>
      <c r="AI470" s="245">
        <f>AVERAGE(AH470,AJ470)</f>
        <v>9.1354101562500016</v>
      </c>
      <c r="AJ470" s="245">
        <f>AVERAGE(AE470,AO470)</f>
        <v>9.1350000000000016</v>
      </c>
      <c r="AK470" s="245">
        <f>2*AJ470-AI470</f>
        <v>9.1345898437500015</v>
      </c>
      <c r="AL470" s="245">
        <f>AVERAGE(AK470,AM470)</f>
        <v>9.1334423828125004</v>
      </c>
      <c r="AM470" s="245">
        <f>AVERAGE(AK470,AO470)</f>
        <v>9.1322949218750011</v>
      </c>
      <c r="AN470" s="245">
        <f>AVERAGE(AM470,AO470)</f>
        <v>9.1311474609375018</v>
      </c>
      <c r="AO470" s="277">
        <v>9.1300000000000008</v>
      </c>
      <c r="AP470" s="277">
        <v>9.11</v>
      </c>
    </row>
    <row r="471" spans="1:42" x14ac:dyDescent="0.2">
      <c r="A471" s="253">
        <v>42453</v>
      </c>
      <c r="B471" s="277">
        <v>9.6999999999999993</v>
      </c>
      <c r="C471" s="277">
        <v>9.6300000000000008</v>
      </c>
      <c r="D471" s="277">
        <f>AVERAGE(C471,E471)</f>
        <v>9.5450000000000017</v>
      </c>
      <c r="E471" s="277">
        <v>9.4600000000000009</v>
      </c>
      <c r="F471" s="277">
        <f>AVERAGE(G471,E471)</f>
        <v>9.4050000000000011</v>
      </c>
      <c r="G471" s="277">
        <v>9.35</v>
      </c>
      <c r="H471" s="277">
        <f>AVERAGE(I471,G471)</f>
        <v>9.2899999999999991</v>
      </c>
      <c r="I471" s="277">
        <v>9.23</v>
      </c>
      <c r="J471" s="277">
        <f>AVERAGE(I471,K471)</f>
        <v>9.25</v>
      </c>
      <c r="K471" s="277">
        <v>9.27</v>
      </c>
      <c r="L471" s="245">
        <f>AVERAGE(K471,M471)</f>
        <v>9.2650000000000006</v>
      </c>
      <c r="M471" s="245">
        <f>AVERAGE(K471,O471)</f>
        <v>9.26</v>
      </c>
      <c r="N471" s="245">
        <f>AVERAGE(M471,O471)</f>
        <v>9.254999999999999</v>
      </c>
      <c r="O471" s="277">
        <v>9.25</v>
      </c>
      <c r="P471" s="245">
        <f>2*O471-N471</f>
        <v>9.245000000000001</v>
      </c>
      <c r="Q471" s="245">
        <f>AVERAGE(P471,R471)</f>
        <v>9.2475000000000005</v>
      </c>
      <c r="R471" s="245">
        <f>AVERAGE(O471,U471)</f>
        <v>9.25</v>
      </c>
      <c r="S471" s="245">
        <f>2*R471-Q471</f>
        <v>9.2524999999999995</v>
      </c>
      <c r="T471" s="245">
        <f>AVERAGE(S471,U471)</f>
        <v>9.2512499999999989</v>
      </c>
      <c r="U471" s="277">
        <v>9.25</v>
      </c>
      <c r="V471" s="245">
        <f>2*U471-T471</f>
        <v>9.2487500000000011</v>
      </c>
      <c r="W471" s="245">
        <f>2*V471-U471</f>
        <v>9.2475000000000023</v>
      </c>
      <c r="X471" s="245">
        <f>2*W471-V471</f>
        <v>9.2462500000000034</v>
      </c>
      <c r="Y471" s="245">
        <f>AVERAGE(X471,Z471)</f>
        <v>9.2431250000000027</v>
      </c>
      <c r="Z471" s="245">
        <f>AVERAGE(U471,AE471)</f>
        <v>9.24</v>
      </c>
      <c r="AA471" s="245">
        <f>2*Z471-Y471</f>
        <v>9.2368749999999977</v>
      </c>
      <c r="AB471" s="245">
        <f>AVERAGE(AA471,AC471)</f>
        <v>9.2351562499999993</v>
      </c>
      <c r="AC471" s="245">
        <f>AVERAGE(AA471,AE471)</f>
        <v>9.2334374999999991</v>
      </c>
      <c r="AD471" s="245">
        <f>AVERAGE(AC471,AE471)</f>
        <v>9.2317187499999989</v>
      </c>
      <c r="AE471" s="277">
        <v>9.23</v>
      </c>
      <c r="AF471" s="245">
        <f>2*AE471-AD471</f>
        <v>9.228281250000002</v>
      </c>
      <c r="AG471" s="245">
        <f>AVERAGE(AF471,AH471)</f>
        <v>9.2274609375000018</v>
      </c>
      <c r="AH471" s="245">
        <f>AVERAGE(AF471,AJ471)</f>
        <v>9.2266406250000017</v>
      </c>
      <c r="AI471" s="245">
        <f>AVERAGE(AH471,AJ471)</f>
        <v>9.2258203125000016</v>
      </c>
      <c r="AJ471" s="245">
        <f>AVERAGE(AE471,AO471)</f>
        <v>9.2250000000000014</v>
      </c>
      <c r="AK471" s="245">
        <f>2*AJ471-AI471</f>
        <v>9.2241796875000013</v>
      </c>
      <c r="AL471" s="245">
        <f>AVERAGE(AK471,AM471)</f>
        <v>9.2231347656250016</v>
      </c>
      <c r="AM471" s="245">
        <f>AVERAGE(AK471,AO471)</f>
        <v>9.2220898437500018</v>
      </c>
      <c r="AN471" s="245">
        <f>AVERAGE(AM471,AO471)</f>
        <v>9.2210449218750021</v>
      </c>
      <c r="AO471" s="277">
        <v>9.2200000000000006</v>
      </c>
      <c r="AP471" s="277">
        <v>9.1999999999999993</v>
      </c>
    </row>
    <row r="472" spans="1:42" x14ac:dyDescent="0.2">
      <c r="A472" s="253">
        <v>42452</v>
      </c>
      <c r="B472" s="277">
        <v>9.7100000000000009</v>
      </c>
      <c r="C472" s="277">
        <v>9.61</v>
      </c>
      <c r="D472" s="277">
        <f>AVERAGE(C472,E472)</f>
        <v>9.504999999999999</v>
      </c>
      <c r="E472" s="277">
        <v>9.4</v>
      </c>
      <c r="F472" s="277">
        <f>AVERAGE(G472,E472)</f>
        <v>9.34</v>
      </c>
      <c r="G472" s="277">
        <v>9.2799999999999994</v>
      </c>
      <c r="H472" s="277">
        <f>AVERAGE(I472,G472)</f>
        <v>9.2249999999999996</v>
      </c>
      <c r="I472" s="277">
        <v>9.17</v>
      </c>
      <c r="J472" s="277">
        <f>AVERAGE(I472,K472)</f>
        <v>9.1900000000000013</v>
      </c>
      <c r="K472" s="277">
        <v>9.2100000000000009</v>
      </c>
      <c r="L472" s="245">
        <f>AVERAGE(K472,M472)</f>
        <v>9.2100000000000009</v>
      </c>
      <c r="M472" s="245">
        <f>AVERAGE(K472,O472)</f>
        <v>9.2100000000000009</v>
      </c>
      <c r="N472" s="245">
        <f>AVERAGE(M472,O472)</f>
        <v>9.2100000000000009</v>
      </c>
      <c r="O472" s="277">
        <v>9.2100000000000009</v>
      </c>
      <c r="P472" s="245">
        <f>2*O472-N472</f>
        <v>9.2100000000000009</v>
      </c>
      <c r="Q472" s="245">
        <f>AVERAGE(P472,R472)</f>
        <v>9.2074999999999996</v>
      </c>
      <c r="R472" s="245">
        <f>AVERAGE(O472,U472)</f>
        <v>9.2050000000000001</v>
      </c>
      <c r="S472" s="245">
        <f>2*R472-Q472</f>
        <v>9.2025000000000006</v>
      </c>
      <c r="T472" s="245">
        <f>AVERAGE(S472,U472)</f>
        <v>9.2012499999999999</v>
      </c>
      <c r="U472" s="277">
        <v>9.1999999999999993</v>
      </c>
      <c r="V472" s="245">
        <f>2*U472-T472</f>
        <v>9.1987499999999986</v>
      </c>
      <c r="W472" s="245">
        <f>2*V472-U472</f>
        <v>9.197499999999998</v>
      </c>
      <c r="X472" s="245">
        <f>2*W472-V472</f>
        <v>9.1962499999999974</v>
      </c>
      <c r="Y472" s="245">
        <f>AVERAGE(X472,Z472)</f>
        <v>9.1906249999999972</v>
      </c>
      <c r="Z472" s="245">
        <f>AVERAGE(U472,AE472)</f>
        <v>9.1849999999999987</v>
      </c>
      <c r="AA472" s="245">
        <f>2*Z472-Y472</f>
        <v>9.1793750000000003</v>
      </c>
      <c r="AB472" s="245">
        <f>AVERAGE(AA472,AC472)</f>
        <v>9.1770312500000006</v>
      </c>
      <c r="AC472" s="245">
        <f>AVERAGE(AA472,AE472)</f>
        <v>9.174687500000001</v>
      </c>
      <c r="AD472" s="245">
        <f>AVERAGE(AC472,AE472)</f>
        <v>9.1723437499999996</v>
      </c>
      <c r="AE472" s="277">
        <v>9.17</v>
      </c>
      <c r="AF472" s="245">
        <f>2*AE472-AD472</f>
        <v>9.1676562500000003</v>
      </c>
      <c r="AG472" s="245">
        <f>AVERAGE(AF472,AH472)</f>
        <v>9.1657421875000011</v>
      </c>
      <c r="AH472" s="245">
        <f>AVERAGE(AF472,AJ472)</f>
        <v>9.1638281250000002</v>
      </c>
      <c r="AI472" s="245">
        <f>AVERAGE(AH472,AJ472)</f>
        <v>9.1619140624999993</v>
      </c>
      <c r="AJ472" s="245">
        <f>AVERAGE(AE472,AO472)</f>
        <v>9.16</v>
      </c>
      <c r="AK472" s="245">
        <f>2*AJ472-AI472</f>
        <v>9.158085937500001</v>
      </c>
      <c r="AL472" s="245">
        <f>AVERAGE(AK472,AM472)</f>
        <v>9.1560644531250013</v>
      </c>
      <c r="AM472" s="245">
        <f>AVERAGE(AK472,AO472)</f>
        <v>9.1540429687500016</v>
      </c>
      <c r="AN472" s="245">
        <f>AVERAGE(AM472,AO472)</f>
        <v>9.1520214843750018</v>
      </c>
      <c r="AO472" s="277">
        <v>9.15</v>
      </c>
      <c r="AP472" s="277">
        <v>9.1199999999999992</v>
      </c>
    </row>
    <row r="473" spans="1:42" x14ac:dyDescent="0.2">
      <c r="A473" s="253">
        <v>42451</v>
      </c>
      <c r="B473" s="277">
        <v>9.5299999999999994</v>
      </c>
      <c r="C473" s="277">
        <v>9.48</v>
      </c>
      <c r="D473" s="277">
        <f>AVERAGE(C473,E473)</f>
        <v>9.39</v>
      </c>
      <c r="E473" s="277">
        <v>9.3000000000000007</v>
      </c>
      <c r="F473" s="277">
        <f>AVERAGE(G473,E473)</f>
        <v>9.245000000000001</v>
      </c>
      <c r="G473" s="277">
        <v>9.19</v>
      </c>
      <c r="H473" s="277">
        <f>AVERAGE(I473,G473)</f>
        <v>9.0850000000000009</v>
      </c>
      <c r="I473" s="277">
        <v>8.98</v>
      </c>
      <c r="J473" s="277">
        <f>AVERAGE(I473,K473)</f>
        <v>9.0250000000000004</v>
      </c>
      <c r="K473" s="277">
        <v>9.07</v>
      </c>
      <c r="L473" s="245">
        <f>AVERAGE(K473,M473)</f>
        <v>9.06</v>
      </c>
      <c r="M473" s="245">
        <f>AVERAGE(K473,O473)</f>
        <v>9.0500000000000007</v>
      </c>
      <c r="N473" s="245">
        <f>AVERAGE(M473,O473)</f>
        <v>9.0399999999999991</v>
      </c>
      <c r="O473" s="277">
        <v>9.0299999999999994</v>
      </c>
      <c r="P473" s="245">
        <f>2*O473-N473</f>
        <v>9.02</v>
      </c>
      <c r="Q473" s="245">
        <f>AVERAGE(P473,R473)</f>
        <v>9.02</v>
      </c>
      <c r="R473" s="245">
        <f>AVERAGE(O473,U473)</f>
        <v>9.02</v>
      </c>
      <c r="S473" s="245">
        <f>2*R473-Q473</f>
        <v>9.02</v>
      </c>
      <c r="T473" s="245">
        <f>AVERAGE(S473,U473)</f>
        <v>9.0150000000000006</v>
      </c>
      <c r="U473" s="277">
        <v>9.01</v>
      </c>
      <c r="V473" s="245">
        <f>2*U473-T473</f>
        <v>9.004999999999999</v>
      </c>
      <c r="W473" s="245">
        <f>2*V473-U473</f>
        <v>8.9999999999999982</v>
      </c>
      <c r="X473" s="245">
        <f>2*W473-V473</f>
        <v>8.9949999999999974</v>
      </c>
      <c r="Y473" s="245">
        <f>AVERAGE(X473,Z473)</f>
        <v>8.9949999999999992</v>
      </c>
      <c r="Z473" s="245">
        <f>AVERAGE(U473,AE473)</f>
        <v>8.995000000000001</v>
      </c>
      <c r="AA473" s="245">
        <f>2*Z473-Y473</f>
        <v>8.9950000000000028</v>
      </c>
      <c r="AB473" s="245">
        <f>AVERAGE(AA473,AC473)</f>
        <v>8.9912500000000009</v>
      </c>
      <c r="AC473" s="245">
        <f>AVERAGE(AA473,AE473)</f>
        <v>8.9875000000000007</v>
      </c>
      <c r="AD473" s="245">
        <f>AVERAGE(AC473,AE473)</f>
        <v>8.9837500000000006</v>
      </c>
      <c r="AE473" s="277">
        <v>8.98</v>
      </c>
      <c r="AF473" s="245">
        <f>2*AE473-AD473</f>
        <v>8.9762500000000003</v>
      </c>
      <c r="AG473" s="245">
        <f>AVERAGE(AF473,AH473)</f>
        <v>8.9746874999999999</v>
      </c>
      <c r="AH473" s="245">
        <f>AVERAGE(AF473,AJ473)</f>
        <v>8.9731249999999996</v>
      </c>
      <c r="AI473" s="245">
        <f>AVERAGE(AH473,AJ473)</f>
        <v>8.971562500000001</v>
      </c>
      <c r="AJ473" s="245">
        <f>AVERAGE(AE473,AO473)</f>
        <v>8.9700000000000006</v>
      </c>
      <c r="AK473" s="245">
        <f>2*AJ473-AI473</f>
        <v>8.9684375000000003</v>
      </c>
      <c r="AL473" s="245">
        <f>AVERAGE(AK473,AM473)</f>
        <v>8.9663281250000004</v>
      </c>
      <c r="AM473" s="245">
        <f>AVERAGE(AK473,AO473)</f>
        <v>8.9642187500000006</v>
      </c>
      <c r="AN473" s="245">
        <f>AVERAGE(AM473,AO473)</f>
        <v>8.9621093750000007</v>
      </c>
      <c r="AO473" s="277">
        <v>8.9600000000000009</v>
      </c>
      <c r="AP473" s="277">
        <v>8.94</v>
      </c>
    </row>
    <row r="474" spans="1:42" x14ac:dyDescent="0.2">
      <c r="A474" s="253">
        <v>42450</v>
      </c>
      <c r="B474" s="277">
        <v>9.48</v>
      </c>
      <c r="C474" s="277">
        <v>9.4499999999999993</v>
      </c>
      <c r="D474" s="277">
        <f>AVERAGE(C474,E474)</f>
        <v>9.3699999999999992</v>
      </c>
      <c r="E474" s="277">
        <v>9.2899999999999991</v>
      </c>
      <c r="F474" s="277">
        <f>AVERAGE(G474,E474)</f>
        <v>9.23</v>
      </c>
      <c r="G474" s="277">
        <v>9.17</v>
      </c>
      <c r="H474" s="277">
        <f>AVERAGE(I474,G474)</f>
        <v>9.0850000000000009</v>
      </c>
      <c r="I474" s="277">
        <v>9</v>
      </c>
      <c r="J474" s="277">
        <f>AVERAGE(I474,K474)</f>
        <v>9.0300000000000011</v>
      </c>
      <c r="K474" s="277">
        <v>9.06</v>
      </c>
      <c r="L474" s="245">
        <f>AVERAGE(K474,M474)</f>
        <v>9.0474999999999994</v>
      </c>
      <c r="M474" s="245">
        <f>AVERAGE(K474,O474)</f>
        <v>9.0350000000000001</v>
      </c>
      <c r="N474" s="245">
        <f>AVERAGE(M474,O474)</f>
        <v>9.0225000000000009</v>
      </c>
      <c r="O474" s="277">
        <v>9.01</v>
      </c>
      <c r="P474" s="245">
        <f>2*O474-N474</f>
        <v>8.9974999999999987</v>
      </c>
      <c r="Q474" s="245">
        <f>AVERAGE(P474,R474)</f>
        <v>9.0037500000000001</v>
      </c>
      <c r="R474" s="245">
        <f>AVERAGE(O474,U474)</f>
        <v>9.01</v>
      </c>
      <c r="S474" s="245">
        <f>2*R474-Q474</f>
        <v>9.0162499999999994</v>
      </c>
      <c r="T474" s="245">
        <f>AVERAGE(S474,U474)</f>
        <v>9.0131249999999987</v>
      </c>
      <c r="U474" s="277">
        <v>9.01</v>
      </c>
      <c r="V474" s="245">
        <f>2*U474-T474</f>
        <v>9.0068750000000009</v>
      </c>
      <c r="W474" s="245">
        <f>2*V474-U474</f>
        <v>9.0037500000000019</v>
      </c>
      <c r="X474" s="245">
        <f>2*W474-V474</f>
        <v>9.000625000000003</v>
      </c>
      <c r="Y474" s="245">
        <f>AVERAGE(X474,Z474)</f>
        <v>9.002812500000001</v>
      </c>
      <c r="Z474" s="245">
        <f>AVERAGE(U474,AE474)</f>
        <v>9.004999999999999</v>
      </c>
      <c r="AA474" s="245">
        <f>2*Z474-Y474</f>
        <v>9.007187499999997</v>
      </c>
      <c r="AB474" s="245">
        <f>AVERAGE(AA474,AC474)</f>
        <v>9.0053906249999969</v>
      </c>
      <c r="AC474" s="245">
        <f>AVERAGE(AA474,AE474)</f>
        <v>9.0035937499999985</v>
      </c>
      <c r="AD474" s="245">
        <f>AVERAGE(AC474,AE474)</f>
        <v>9.0017968750000001</v>
      </c>
      <c r="AE474" s="277">
        <v>9</v>
      </c>
      <c r="AF474" s="245">
        <f>2*AE474-AD474</f>
        <v>8.9982031249999999</v>
      </c>
      <c r="AG474" s="245">
        <f>AVERAGE(AF474,AH474)</f>
        <v>8.9974023437500001</v>
      </c>
      <c r="AH474" s="245">
        <f>AVERAGE(AF474,AJ474)</f>
        <v>8.9966015625000004</v>
      </c>
      <c r="AI474" s="245">
        <f>AVERAGE(AH474,AJ474)</f>
        <v>8.9958007812500007</v>
      </c>
      <c r="AJ474" s="245">
        <f>AVERAGE(AE474,AO474)</f>
        <v>8.995000000000001</v>
      </c>
      <c r="AK474" s="245">
        <f>2*AJ474-AI474</f>
        <v>8.9941992187500013</v>
      </c>
      <c r="AL474" s="245">
        <f>AVERAGE(AK474,AM474)</f>
        <v>8.9931494140625006</v>
      </c>
      <c r="AM474" s="245">
        <f>AVERAGE(AK474,AO474)</f>
        <v>8.9920996093749999</v>
      </c>
      <c r="AN474" s="245">
        <f>AVERAGE(AM474,AO474)</f>
        <v>8.9910498046874991</v>
      </c>
      <c r="AO474" s="277">
        <v>8.99</v>
      </c>
      <c r="AP474" s="277">
        <v>8.9700000000000006</v>
      </c>
    </row>
    <row r="475" spans="1:42" x14ac:dyDescent="0.2">
      <c r="A475" s="253">
        <v>42447</v>
      </c>
      <c r="B475" s="277">
        <v>9.3699999999999992</v>
      </c>
      <c r="C475" s="277">
        <v>9.3699999999999992</v>
      </c>
      <c r="D475" s="277">
        <f>AVERAGE(C475,E475)</f>
        <v>9.3049999999999997</v>
      </c>
      <c r="E475" s="277">
        <v>9.24</v>
      </c>
      <c r="F475" s="277">
        <f>AVERAGE(G475,E475)</f>
        <v>9.1850000000000005</v>
      </c>
      <c r="G475" s="277">
        <v>9.1300000000000008</v>
      </c>
      <c r="H475" s="277">
        <f>AVERAGE(I475,G475)</f>
        <v>9.0399999999999991</v>
      </c>
      <c r="I475" s="277">
        <v>8.9499999999999993</v>
      </c>
      <c r="J475" s="277">
        <f>AVERAGE(I475,K475)</f>
        <v>8.9899999999999984</v>
      </c>
      <c r="K475" s="277">
        <v>9.0299999999999994</v>
      </c>
      <c r="L475" s="245">
        <f>AVERAGE(K475,M475)</f>
        <v>9.0249999999999986</v>
      </c>
      <c r="M475" s="245">
        <f>AVERAGE(K475,O475)</f>
        <v>9.02</v>
      </c>
      <c r="N475" s="245">
        <f>AVERAGE(M475,O475)</f>
        <v>9.0150000000000006</v>
      </c>
      <c r="O475" s="277">
        <v>9.01</v>
      </c>
      <c r="P475" s="245">
        <f>2*O475-N475</f>
        <v>9.004999999999999</v>
      </c>
      <c r="Q475" s="245">
        <f>AVERAGE(P475,R475)</f>
        <v>9.0024999999999995</v>
      </c>
      <c r="R475" s="245">
        <f>AVERAGE(O475,U475)</f>
        <v>9</v>
      </c>
      <c r="S475" s="245">
        <f>2*R475-Q475</f>
        <v>8.9975000000000005</v>
      </c>
      <c r="T475" s="245">
        <f>AVERAGE(S475,U475)</f>
        <v>8.9937500000000004</v>
      </c>
      <c r="U475" s="277">
        <v>8.99</v>
      </c>
      <c r="V475" s="245">
        <f>2*U475-T475</f>
        <v>8.9862500000000001</v>
      </c>
      <c r="W475" s="245">
        <f>2*V475-U475</f>
        <v>8.9824999999999999</v>
      </c>
      <c r="X475" s="245">
        <f>2*W475-V475</f>
        <v>8.9787499999999998</v>
      </c>
      <c r="Y475" s="245">
        <f>AVERAGE(X475,Z475)</f>
        <v>8.9743749999999984</v>
      </c>
      <c r="Z475" s="245">
        <f>AVERAGE(U475,AE475)</f>
        <v>8.9699999999999989</v>
      </c>
      <c r="AA475" s="245">
        <f>2*Z475-Y475</f>
        <v>8.9656249999999993</v>
      </c>
      <c r="AB475" s="245">
        <f>AVERAGE(AA475,AC475)</f>
        <v>8.9617187499999993</v>
      </c>
      <c r="AC475" s="245">
        <f>AVERAGE(AA475,AE475)</f>
        <v>8.9578124999999993</v>
      </c>
      <c r="AD475" s="245">
        <f>AVERAGE(AC475,AE475)</f>
        <v>8.9539062499999993</v>
      </c>
      <c r="AE475" s="277">
        <v>8.9499999999999993</v>
      </c>
      <c r="AF475" s="245">
        <f>2*AE475-AD475</f>
        <v>8.9460937499999993</v>
      </c>
      <c r="AG475" s="245">
        <f>AVERAGE(AF475,AH475)</f>
        <v>8.9445703124999998</v>
      </c>
      <c r="AH475" s="245">
        <f>AVERAGE(AF475,AJ475)</f>
        <v>8.9430468750000003</v>
      </c>
      <c r="AI475" s="245">
        <f>AVERAGE(AH475,AJ475)</f>
        <v>8.941523437499999</v>
      </c>
      <c r="AJ475" s="245">
        <f>AVERAGE(AE475,AO475)</f>
        <v>8.94</v>
      </c>
      <c r="AK475" s="245">
        <f>2*AJ475-AI475</f>
        <v>8.9384765625</v>
      </c>
      <c r="AL475" s="245">
        <f>AVERAGE(AK475,AM475)</f>
        <v>8.9363574218749999</v>
      </c>
      <c r="AM475" s="245">
        <f>AVERAGE(AK475,AO475)</f>
        <v>8.9342382812499999</v>
      </c>
      <c r="AN475" s="245">
        <f>AVERAGE(AM475,AO475)</f>
        <v>8.9321191406249998</v>
      </c>
      <c r="AO475" s="277">
        <v>8.93</v>
      </c>
      <c r="AP475" s="277">
        <v>8.92</v>
      </c>
    </row>
    <row r="476" spans="1:42" x14ac:dyDescent="0.2">
      <c r="A476" s="253">
        <v>42446</v>
      </c>
      <c r="B476" s="277">
        <v>9.4499999999999993</v>
      </c>
      <c r="C476" s="277">
        <v>9.41</v>
      </c>
      <c r="D476" s="277">
        <f>AVERAGE(C476,E476)</f>
        <v>9.32</v>
      </c>
      <c r="E476" s="277">
        <v>9.23</v>
      </c>
      <c r="F476" s="277">
        <f>AVERAGE(G476,E476)</f>
        <v>9.1999999999999993</v>
      </c>
      <c r="G476" s="277">
        <v>9.17</v>
      </c>
      <c r="H476" s="277">
        <f>AVERAGE(I476,G476)</f>
        <v>9.1349999999999998</v>
      </c>
      <c r="I476" s="277">
        <v>9.1</v>
      </c>
      <c r="J476" s="277">
        <f>AVERAGE(I476,K476)</f>
        <v>9.120000000000001</v>
      </c>
      <c r="K476" s="277">
        <v>9.14</v>
      </c>
      <c r="L476" s="245">
        <f>AVERAGE(K476,M476)</f>
        <v>9.1349999999999998</v>
      </c>
      <c r="M476" s="245">
        <f>AVERAGE(K476,O476)</f>
        <v>9.129999999999999</v>
      </c>
      <c r="N476" s="245">
        <f>AVERAGE(M476,O476)</f>
        <v>9.125</v>
      </c>
      <c r="O476" s="277">
        <v>9.1199999999999992</v>
      </c>
      <c r="P476" s="245">
        <f>2*O476-N476</f>
        <v>9.1149999999999984</v>
      </c>
      <c r="Q476" s="245">
        <f>AVERAGE(P476,R476)</f>
        <v>9.1124999999999989</v>
      </c>
      <c r="R476" s="245">
        <f>AVERAGE(O476,U476)</f>
        <v>9.11</v>
      </c>
      <c r="S476" s="245">
        <f>2*R476-Q476</f>
        <v>9.1074999999999999</v>
      </c>
      <c r="T476" s="245">
        <f>AVERAGE(S476,U476)</f>
        <v>9.1037499999999998</v>
      </c>
      <c r="U476" s="277">
        <v>9.1</v>
      </c>
      <c r="V476" s="245">
        <f>2*U476-T476</f>
        <v>9.0962499999999995</v>
      </c>
      <c r="W476" s="245">
        <f>2*V476-U476</f>
        <v>9.0924999999999994</v>
      </c>
      <c r="X476" s="245">
        <f>2*W476-V476</f>
        <v>9.0887499999999992</v>
      </c>
      <c r="Y476" s="245">
        <f>AVERAGE(X476,Z476)</f>
        <v>9.0943749999999994</v>
      </c>
      <c r="Z476" s="245">
        <f>AVERAGE(U476,AE476)</f>
        <v>9.1</v>
      </c>
      <c r="AA476" s="245">
        <f>2*Z476-Y476</f>
        <v>9.1056249999999999</v>
      </c>
      <c r="AB476" s="245">
        <f>AVERAGE(AA476,AC476)</f>
        <v>9.1042187499999994</v>
      </c>
      <c r="AC476" s="245">
        <f>AVERAGE(AA476,AE476)</f>
        <v>9.1028124999999989</v>
      </c>
      <c r="AD476" s="245">
        <f>AVERAGE(AC476,AE476)</f>
        <v>9.1014062500000001</v>
      </c>
      <c r="AE476" s="277">
        <v>9.1</v>
      </c>
      <c r="AF476" s="245">
        <f>2*AE476-AD476</f>
        <v>9.0985937499999991</v>
      </c>
      <c r="AG476" s="245">
        <f>AVERAGE(AF476,AH476)</f>
        <v>9.1001953124999986</v>
      </c>
      <c r="AH476" s="245">
        <f>AVERAGE(AF476,AJ476)</f>
        <v>9.1017968749999998</v>
      </c>
      <c r="AI476" s="245">
        <f>AVERAGE(AH476,AJ476)</f>
        <v>9.103398437500001</v>
      </c>
      <c r="AJ476" s="245">
        <f>AVERAGE(AE476,AO476)</f>
        <v>9.1050000000000004</v>
      </c>
      <c r="AK476" s="245">
        <f>2*AJ476-AI476</f>
        <v>9.1066015624999999</v>
      </c>
      <c r="AL476" s="245">
        <f>AVERAGE(AK476,AM476)</f>
        <v>9.1074511718749989</v>
      </c>
      <c r="AM476" s="245">
        <f>AVERAGE(AK476,AO476)</f>
        <v>9.1083007812499996</v>
      </c>
      <c r="AN476" s="245">
        <f>AVERAGE(AM476,AO476)</f>
        <v>9.1091503906250004</v>
      </c>
      <c r="AO476" s="277">
        <v>9.11</v>
      </c>
      <c r="AP476" s="277">
        <v>9.1199999999999992</v>
      </c>
    </row>
    <row r="477" spans="1:42" x14ac:dyDescent="0.2">
      <c r="A477" s="253">
        <v>42445</v>
      </c>
      <c r="B477" s="277">
        <v>9.5</v>
      </c>
      <c r="C477" s="277">
        <v>9.5299999999999994</v>
      </c>
      <c r="D477" s="277">
        <f>AVERAGE(C477,E477)</f>
        <v>9.51</v>
      </c>
      <c r="E477" s="277">
        <v>9.49</v>
      </c>
      <c r="F477" s="277">
        <f>AVERAGE(G477,E477)</f>
        <v>9.4849999999999994</v>
      </c>
      <c r="G477" s="277">
        <v>9.48</v>
      </c>
      <c r="H477" s="277">
        <f>AVERAGE(I477,G477)</f>
        <v>9.43</v>
      </c>
      <c r="I477" s="277">
        <v>9.3800000000000008</v>
      </c>
      <c r="J477" s="277">
        <f>AVERAGE(I477,K477)</f>
        <v>9.4200000000000017</v>
      </c>
      <c r="K477" s="277">
        <v>9.4600000000000009</v>
      </c>
      <c r="L477" s="245">
        <f>AVERAGE(K477,M477)</f>
        <v>9.4525000000000006</v>
      </c>
      <c r="M477" s="245">
        <f>AVERAGE(K477,O477)</f>
        <v>9.4450000000000003</v>
      </c>
      <c r="N477" s="245">
        <f>AVERAGE(M477,O477)</f>
        <v>9.4375</v>
      </c>
      <c r="O477" s="277">
        <v>9.43</v>
      </c>
      <c r="P477" s="245">
        <f>2*O477-N477</f>
        <v>9.4224999999999994</v>
      </c>
      <c r="Q477" s="245">
        <f>AVERAGE(P477,R477)</f>
        <v>9.4187499999999993</v>
      </c>
      <c r="R477" s="245">
        <f>AVERAGE(O477,U477)</f>
        <v>9.4149999999999991</v>
      </c>
      <c r="S477" s="245">
        <f>2*R477-Q477</f>
        <v>9.411249999999999</v>
      </c>
      <c r="T477" s="245">
        <f>AVERAGE(S477,U477)</f>
        <v>9.4056250000000006</v>
      </c>
      <c r="U477" s="277">
        <v>9.4</v>
      </c>
      <c r="V477" s="245">
        <f>2*U477-T477</f>
        <v>9.3943750000000001</v>
      </c>
      <c r="W477" s="245">
        <f>2*V477-U477</f>
        <v>9.3887499999999999</v>
      </c>
      <c r="X477" s="245">
        <f>2*W477-V477</f>
        <v>9.3831249999999997</v>
      </c>
      <c r="Y477" s="245">
        <f>AVERAGE(X477,Z477)</f>
        <v>9.3865625000000001</v>
      </c>
      <c r="Z477" s="245">
        <f>AVERAGE(U477,AE477)</f>
        <v>9.39</v>
      </c>
      <c r="AA477" s="245">
        <f>2*Z477-Y477</f>
        <v>9.393437500000001</v>
      </c>
      <c r="AB477" s="245">
        <f>AVERAGE(AA477,AC477)</f>
        <v>9.3900781250000005</v>
      </c>
      <c r="AC477" s="245">
        <f>AVERAGE(AA477,AE477)</f>
        <v>9.38671875</v>
      </c>
      <c r="AD477" s="245">
        <f>AVERAGE(AC477,AE477)</f>
        <v>9.3833593750000013</v>
      </c>
      <c r="AE477" s="277">
        <v>9.3800000000000008</v>
      </c>
      <c r="AF477" s="245">
        <f>2*AE477-AD477</f>
        <v>9.3766406250000003</v>
      </c>
      <c r="AG477" s="245">
        <f>AVERAGE(AF477,AH477)</f>
        <v>9.3774804687500009</v>
      </c>
      <c r="AH477" s="245">
        <f>AVERAGE(AF477,AJ477)</f>
        <v>9.3783203125000014</v>
      </c>
      <c r="AI477" s="245">
        <f>AVERAGE(AH477,AJ477)</f>
        <v>9.379160156250002</v>
      </c>
      <c r="AJ477" s="245">
        <f>AVERAGE(AE477,AO477)</f>
        <v>9.3800000000000008</v>
      </c>
      <c r="AK477" s="245">
        <f>2*AJ477-AI477</f>
        <v>9.3808398437499996</v>
      </c>
      <c r="AL477" s="245">
        <f>AVERAGE(AK477,AM477)</f>
        <v>9.3806298828124994</v>
      </c>
      <c r="AM477" s="245">
        <f>AVERAGE(AK477,AO477)</f>
        <v>9.3804199218749993</v>
      </c>
      <c r="AN477" s="245">
        <f>AVERAGE(AM477,AO477)</f>
        <v>9.3802099609374991</v>
      </c>
      <c r="AO477" s="277">
        <v>9.3800000000000008</v>
      </c>
      <c r="AP477" s="277">
        <v>9.39</v>
      </c>
    </row>
    <row r="478" spans="1:42" x14ac:dyDescent="0.2">
      <c r="A478" s="253">
        <v>42444</v>
      </c>
      <c r="B478" s="277">
        <v>9.48</v>
      </c>
      <c r="C478" s="277">
        <v>9.5399999999999991</v>
      </c>
      <c r="D478" s="277">
        <f>AVERAGE(C478,E478)</f>
        <v>9.5299999999999994</v>
      </c>
      <c r="E478" s="277">
        <v>9.52</v>
      </c>
      <c r="F478" s="277">
        <f>AVERAGE(G478,E478)</f>
        <v>9.5249999999999986</v>
      </c>
      <c r="G478" s="277">
        <v>9.5299999999999994</v>
      </c>
      <c r="H478" s="277">
        <f>AVERAGE(I478,G478)</f>
        <v>9.4849999999999994</v>
      </c>
      <c r="I478" s="277">
        <v>9.44</v>
      </c>
      <c r="J478" s="277">
        <f>AVERAGE(I478,K478)</f>
        <v>9.5</v>
      </c>
      <c r="K478" s="277">
        <v>9.56</v>
      </c>
      <c r="L478" s="245">
        <f>AVERAGE(K478,M478)</f>
        <v>9.557500000000001</v>
      </c>
      <c r="M478" s="245">
        <f>AVERAGE(K478,O478)</f>
        <v>9.5549999999999997</v>
      </c>
      <c r="N478" s="245">
        <f>AVERAGE(M478,O478)</f>
        <v>9.5525000000000002</v>
      </c>
      <c r="O478" s="277">
        <v>9.5500000000000007</v>
      </c>
      <c r="P478" s="245">
        <f>2*O478-N478</f>
        <v>9.5475000000000012</v>
      </c>
      <c r="Q478" s="245">
        <f>AVERAGE(P478,R478)</f>
        <v>9.5362500000000008</v>
      </c>
      <c r="R478" s="245">
        <f>AVERAGE(O478,U478)</f>
        <v>9.5250000000000004</v>
      </c>
      <c r="S478" s="245">
        <f>2*R478-Q478</f>
        <v>9.5137499999999999</v>
      </c>
      <c r="T478" s="245">
        <f>AVERAGE(S478,U478)</f>
        <v>9.5068750000000009</v>
      </c>
      <c r="U478" s="277">
        <v>9.5</v>
      </c>
      <c r="V478" s="245">
        <f>2*U478-T478</f>
        <v>9.4931249999999991</v>
      </c>
      <c r="W478" s="245">
        <f>2*V478-U478</f>
        <v>9.4862499999999983</v>
      </c>
      <c r="X478" s="245">
        <f>2*W478-V478</f>
        <v>9.4793749999999974</v>
      </c>
      <c r="Y478" s="245">
        <f>AVERAGE(X478,Z478)</f>
        <v>9.4746874999999982</v>
      </c>
      <c r="Z478" s="245">
        <f>AVERAGE(U478,AE478)</f>
        <v>9.4699999999999989</v>
      </c>
      <c r="AA478" s="245">
        <f>2*Z478-Y478</f>
        <v>9.4653124999999996</v>
      </c>
      <c r="AB478" s="245">
        <f>AVERAGE(AA478,AC478)</f>
        <v>9.458984375</v>
      </c>
      <c r="AC478" s="245">
        <f>AVERAGE(AA478,AE478)</f>
        <v>9.4526562500000004</v>
      </c>
      <c r="AD478" s="245">
        <f>AVERAGE(AC478,AE478)</f>
        <v>9.4463281250000009</v>
      </c>
      <c r="AE478" s="277">
        <v>9.44</v>
      </c>
      <c r="AF478" s="245">
        <f>2*AE478-AD478</f>
        <v>9.4336718749999982</v>
      </c>
      <c r="AG478" s="245">
        <f>AVERAGE(AF478,AH478)</f>
        <v>9.4327539062499994</v>
      </c>
      <c r="AH478" s="245">
        <f>AVERAGE(AF478,AJ478)</f>
        <v>9.4318359374999989</v>
      </c>
      <c r="AI478" s="245">
        <f>AVERAGE(AH478,AJ478)</f>
        <v>9.4309179687499984</v>
      </c>
      <c r="AJ478" s="245">
        <f>AVERAGE(AE478,AO478)</f>
        <v>9.43</v>
      </c>
      <c r="AK478" s="245">
        <f>2*AJ478-AI478</f>
        <v>9.429082031250001</v>
      </c>
      <c r="AL478" s="245">
        <f>AVERAGE(AK478,AM478)</f>
        <v>9.4268115234375003</v>
      </c>
      <c r="AM478" s="245">
        <f>AVERAGE(AK478,AO478)</f>
        <v>9.4245410156249996</v>
      </c>
      <c r="AN478" s="245">
        <f>AVERAGE(AM478,AO478)</f>
        <v>9.4222705078124989</v>
      </c>
      <c r="AO478" s="277">
        <v>9.42</v>
      </c>
      <c r="AP478" s="277">
        <v>9.42</v>
      </c>
    </row>
    <row r="479" spans="1:42" x14ac:dyDescent="0.2">
      <c r="A479" s="253">
        <v>42443</v>
      </c>
      <c r="B479" s="277">
        <v>9.48</v>
      </c>
      <c r="C479" s="277">
        <v>9.4600000000000009</v>
      </c>
      <c r="D479" s="277">
        <f>AVERAGE(C479,E479)</f>
        <v>9.4350000000000005</v>
      </c>
      <c r="E479" s="277">
        <v>9.41</v>
      </c>
      <c r="F479" s="277">
        <f>AVERAGE(G479,E479)</f>
        <v>9.4149999999999991</v>
      </c>
      <c r="G479" s="277">
        <v>9.42</v>
      </c>
      <c r="H479" s="277">
        <f>AVERAGE(I479,G479)</f>
        <v>9.379999999999999</v>
      </c>
      <c r="I479" s="277">
        <v>9.34</v>
      </c>
      <c r="J479" s="277">
        <f>AVERAGE(I479,K479)</f>
        <v>9.4050000000000011</v>
      </c>
      <c r="K479" s="277">
        <v>9.4700000000000006</v>
      </c>
      <c r="L479" s="245">
        <f>AVERAGE(K479,M479)</f>
        <v>9.4700000000000006</v>
      </c>
      <c r="M479" s="245">
        <f>AVERAGE(K479,O479)</f>
        <v>9.4700000000000006</v>
      </c>
      <c r="N479" s="245">
        <f>AVERAGE(M479,O479)</f>
        <v>9.4700000000000006</v>
      </c>
      <c r="O479" s="277">
        <v>9.4700000000000006</v>
      </c>
      <c r="P479" s="245">
        <f>2*O479-N479</f>
        <v>9.4700000000000006</v>
      </c>
      <c r="Q479" s="245">
        <f>AVERAGE(P479,R479)</f>
        <v>9.4550000000000018</v>
      </c>
      <c r="R479" s="245">
        <f>AVERAGE(O479,U479)</f>
        <v>9.4400000000000013</v>
      </c>
      <c r="S479" s="245">
        <f>2*R479-Q479</f>
        <v>9.4250000000000007</v>
      </c>
      <c r="T479" s="245">
        <f>AVERAGE(S479,U479)</f>
        <v>9.4175000000000004</v>
      </c>
      <c r="U479" s="277">
        <v>9.41</v>
      </c>
      <c r="V479" s="245">
        <f>2*U479-T479</f>
        <v>9.4024999999999999</v>
      </c>
      <c r="W479" s="245">
        <f>2*V479-U479</f>
        <v>9.3949999999999996</v>
      </c>
      <c r="X479" s="245">
        <f>2*W479-V479</f>
        <v>9.3874999999999993</v>
      </c>
      <c r="Y479" s="245">
        <f>AVERAGE(X479,Z479)</f>
        <v>9.3812499999999996</v>
      </c>
      <c r="Z479" s="245">
        <f>AVERAGE(U479,AE479)</f>
        <v>9.375</v>
      </c>
      <c r="AA479" s="245">
        <f>2*Z479-Y479</f>
        <v>9.3687500000000004</v>
      </c>
      <c r="AB479" s="245">
        <f>AVERAGE(AA479,AC479)</f>
        <v>9.3615625000000016</v>
      </c>
      <c r="AC479" s="245">
        <f>AVERAGE(AA479,AE479)</f>
        <v>9.354375000000001</v>
      </c>
      <c r="AD479" s="245">
        <f>AVERAGE(AC479,AE479)</f>
        <v>9.3471875000000004</v>
      </c>
      <c r="AE479" s="277">
        <v>9.34</v>
      </c>
      <c r="AF479" s="245">
        <f>2*AE479-AD479</f>
        <v>9.3328124999999993</v>
      </c>
      <c r="AG479" s="245">
        <f>AVERAGE(AF479,AH479)</f>
        <v>9.3321093749999999</v>
      </c>
      <c r="AH479" s="245">
        <f>AVERAGE(AF479,AJ479)</f>
        <v>9.3314062500000006</v>
      </c>
      <c r="AI479" s="245">
        <f>AVERAGE(AH479,AJ479)</f>
        <v>9.3307031249999994</v>
      </c>
      <c r="AJ479" s="245">
        <f>AVERAGE(AE479,AO479)</f>
        <v>9.33</v>
      </c>
      <c r="AK479" s="245">
        <f>2*AJ479-AI479</f>
        <v>9.3292968750000007</v>
      </c>
      <c r="AL479" s="245">
        <f>AVERAGE(AK479,AM479)</f>
        <v>9.3269726562499997</v>
      </c>
      <c r="AM479" s="245">
        <f>AVERAGE(AK479,AO479)</f>
        <v>9.3246484375000005</v>
      </c>
      <c r="AN479" s="245">
        <f>AVERAGE(AM479,AO479)</f>
        <v>9.3223242187500013</v>
      </c>
      <c r="AO479" s="277">
        <v>9.32</v>
      </c>
      <c r="AP479" s="277">
        <v>9.31</v>
      </c>
    </row>
    <row r="480" spans="1:42" x14ac:dyDescent="0.2">
      <c r="A480" s="253">
        <v>42440</v>
      </c>
      <c r="B480" s="277">
        <v>9.42</v>
      </c>
      <c r="C480" s="277">
        <v>9.36</v>
      </c>
      <c r="D480" s="277">
        <f>AVERAGE(C480,E480)</f>
        <v>9.3099999999999987</v>
      </c>
      <c r="E480" s="277">
        <v>9.26</v>
      </c>
      <c r="F480" s="277">
        <f>AVERAGE(G480,E480)</f>
        <v>9.2749999999999986</v>
      </c>
      <c r="G480" s="277">
        <v>9.2899999999999991</v>
      </c>
      <c r="H480" s="277">
        <f>AVERAGE(I480,G480)</f>
        <v>9.27</v>
      </c>
      <c r="I480" s="277">
        <v>9.25</v>
      </c>
      <c r="J480" s="277">
        <f>AVERAGE(I480,K480)</f>
        <v>9.3150000000000013</v>
      </c>
      <c r="K480" s="277">
        <v>9.3800000000000008</v>
      </c>
      <c r="L480" s="245">
        <f>AVERAGE(K480,M480)</f>
        <v>9.3825000000000003</v>
      </c>
      <c r="M480" s="245">
        <f>AVERAGE(K480,O480)</f>
        <v>9.3850000000000016</v>
      </c>
      <c r="N480" s="245">
        <f>AVERAGE(M480,O480)</f>
        <v>9.3875000000000011</v>
      </c>
      <c r="O480" s="277">
        <v>9.39</v>
      </c>
      <c r="P480" s="245">
        <f>2*O480-N480</f>
        <v>9.3925000000000001</v>
      </c>
      <c r="Q480" s="245">
        <f>AVERAGE(P480,R480)</f>
        <v>9.3762499999999989</v>
      </c>
      <c r="R480" s="245">
        <f>AVERAGE(O480,U480)</f>
        <v>9.36</v>
      </c>
      <c r="S480" s="245">
        <f>2*R480-Q480</f>
        <v>9.34375</v>
      </c>
      <c r="T480" s="245">
        <f>AVERAGE(S480,U480)</f>
        <v>9.3368749999999991</v>
      </c>
      <c r="U480" s="277">
        <v>9.33</v>
      </c>
      <c r="V480" s="245">
        <f>2*U480-T480</f>
        <v>9.323125000000001</v>
      </c>
      <c r="W480" s="245">
        <f>2*V480-U480</f>
        <v>9.3162500000000019</v>
      </c>
      <c r="X480" s="245">
        <f>2*W480-V480</f>
        <v>9.3093750000000028</v>
      </c>
      <c r="Y480" s="245">
        <f>AVERAGE(X480,Z480)</f>
        <v>9.299687500000001</v>
      </c>
      <c r="Z480" s="245">
        <f>AVERAGE(U480,AE480)</f>
        <v>9.2899999999999991</v>
      </c>
      <c r="AA480" s="245">
        <f>2*Z480-Y480</f>
        <v>9.2803124999999973</v>
      </c>
      <c r="AB480" s="245">
        <f>AVERAGE(AA480,AC480)</f>
        <v>9.2727343749999989</v>
      </c>
      <c r="AC480" s="245">
        <f>AVERAGE(AA480,AE480)</f>
        <v>9.2651562499999986</v>
      </c>
      <c r="AD480" s="245">
        <f>AVERAGE(AC480,AE480)</f>
        <v>9.2575781249999984</v>
      </c>
      <c r="AE480" s="277">
        <v>9.25</v>
      </c>
      <c r="AF480" s="245">
        <f>2*AE480-AD480</f>
        <v>9.2424218750000016</v>
      </c>
      <c r="AG480" s="245">
        <f>AVERAGE(AF480,AH480)</f>
        <v>9.2405664062500001</v>
      </c>
      <c r="AH480" s="245">
        <f>AVERAGE(AF480,AJ480)</f>
        <v>9.2387109375000005</v>
      </c>
      <c r="AI480" s="245">
        <f>AVERAGE(AH480,AJ480)</f>
        <v>9.2368554687500009</v>
      </c>
      <c r="AJ480" s="245">
        <f>AVERAGE(AE480,AO480)</f>
        <v>9.2349999999999994</v>
      </c>
      <c r="AK480" s="245">
        <f>2*AJ480-AI480</f>
        <v>9.233144531249998</v>
      </c>
      <c r="AL480" s="245">
        <f>AVERAGE(AK480,AM480)</f>
        <v>9.2298583984374982</v>
      </c>
      <c r="AM480" s="245">
        <f>AVERAGE(AK480,AO480)</f>
        <v>9.2265722656249984</v>
      </c>
      <c r="AN480" s="245">
        <f>AVERAGE(AM480,AO480)</f>
        <v>9.2232861328125004</v>
      </c>
      <c r="AO480" s="277">
        <v>9.2200000000000006</v>
      </c>
      <c r="AP480" s="277">
        <v>9.2100000000000009</v>
      </c>
    </row>
    <row r="481" spans="1:42" x14ac:dyDescent="0.2">
      <c r="A481" s="253">
        <v>42439</v>
      </c>
      <c r="B481" s="277">
        <v>9.4600000000000009</v>
      </c>
      <c r="C481" s="277">
        <v>9.42</v>
      </c>
      <c r="D481" s="277">
        <f>AVERAGE(C481,E481)</f>
        <v>9.379999999999999</v>
      </c>
      <c r="E481" s="277">
        <v>9.34</v>
      </c>
      <c r="F481" s="277">
        <f>AVERAGE(G481,E481)</f>
        <v>9.33</v>
      </c>
      <c r="G481" s="277">
        <v>9.32</v>
      </c>
      <c r="H481" s="277">
        <f>AVERAGE(I481,G481)</f>
        <v>9.26</v>
      </c>
      <c r="I481" s="277">
        <v>9.1999999999999993</v>
      </c>
      <c r="J481" s="277">
        <f>AVERAGE(I481,K481)</f>
        <v>9.2650000000000006</v>
      </c>
      <c r="K481" s="277">
        <v>9.33</v>
      </c>
      <c r="L481" s="245">
        <f>AVERAGE(K481,M481)</f>
        <v>9.3275000000000006</v>
      </c>
      <c r="M481" s="245">
        <f>AVERAGE(K481,O481)</f>
        <v>9.3249999999999993</v>
      </c>
      <c r="N481" s="245">
        <f>AVERAGE(M481,O481)</f>
        <v>9.3224999999999998</v>
      </c>
      <c r="O481" s="277">
        <v>9.32</v>
      </c>
      <c r="P481" s="245">
        <f>2*O481-N481</f>
        <v>9.3175000000000008</v>
      </c>
      <c r="Q481" s="245">
        <f>AVERAGE(P481,R481)</f>
        <v>9.3037500000000009</v>
      </c>
      <c r="R481" s="245">
        <f>AVERAGE(O481,U481)</f>
        <v>9.2899999999999991</v>
      </c>
      <c r="S481" s="245">
        <f>2*R481-Q481</f>
        <v>9.2762499999999974</v>
      </c>
      <c r="T481" s="245">
        <f>AVERAGE(S481,U481)</f>
        <v>9.2681249999999977</v>
      </c>
      <c r="U481" s="277">
        <v>9.26</v>
      </c>
      <c r="V481" s="245">
        <f>2*U481-T481</f>
        <v>9.2518750000000018</v>
      </c>
      <c r="W481" s="245">
        <f>2*V481-U481</f>
        <v>9.2437500000000039</v>
      </c>
      <c r="X481" s="245">
        <f>2*W481-V481</f>
        <v>9.235625000000006</v>
      </c>
      <c r="Y481" s="245">
        <f>AVERAGE(X481,Z481)</f>
        <v>9.2328125000000032</v>
      </c>
      <c r="Z481" s="245">
        <f>AVERAGE(U481,AE481)</f>
        <v>9.23</v>
      </c>
      <c r="AA481" s="245">
        <f>2*Z481-Y481</f>
        <v>9.2271874999999977</v>
      </c>
      <c r="AB481" s="245">
        <f>AVERAGE(AA481,AC481)</f>
        <v>9.2203906249999967</v>
      </c>
      <c r="AC481" s="245">
        <f>AVERAGE(AA481,AE481)</f>
        <v>9.2135937499999976</v>
      </c>
      <c r="AD481" s="245">
        <f>AVERAGE(AC481,AE481)</f>
        <v>9.2067968749999984</v>
      </c>
      <c r="AE481" s="277">
        <v>9.1999999999999993</v>
      </c>
      <c r="AF481" s="245">
        <f>2*AE481-AD481</f>
        <v>9.1932031250000001</v>
      </c>
      <c r="AG481" s="245">
        <f>AVERAGE(AF481,AH481)</f>
        <v>9.1911523437499998</v>
      </c>
      <c r="AH481" s="245">
        <f>AVERAGE(AF481,AJ481)</f>
        <v>9.1891015624999994</v>
      </c>
      <c r="AI481" s="245">
        <f>AVERAGE(AH481,AJ481)</f>
        <v>9.1870507812499991</v>
      </c>
      <c r="AJ481" s="245">
        <f>AVERAGE(AE481,AO481)</f>
        <v>9.1849999999999987</v>
      </c>
      <c r="AK481" s="245">
        <f>2*AJ481-AI481</f>
        <v>9.1829492187499984</v>
      </c>
      <c r="AL481" s="245">
        <f>AVERAGE(AK481,AM481)</f>
        <v>9.1797119140624979</v>
      </c>
      <c r="AM481" s="245">
        <f>AVERAGE(AK481,AO481)</f>
        <v>9.1764746093749991</v>
      </c>
      <c r="AN481" s="245">
        <f>AVERAGE(AM481,AO481)</f>
        <v>9.1732373046875004</v>
      </c>
      <c r="AO481" s="277">
        <v>9.17</v>
      </c>
      <c r="AP481" s="277">
        <v>9.17</v>
      </c>
    </row>
    <row r="482" spans="1:42" x14ac:dyDescent="0.2">
      <c r="A482" s="253">
        <v>42438</v>
      </c>
      <c r="B482" s="277">
        <v>9.42</v>
      </c>
      <c r="C482" s="277">
        <v>9.4</v>
      </c>
      <c r="D482" s="277">
        <f>AVERAGE(C482,E482)</f>
        <v>9.3500000000000014</v>
      </c>
      <c r="E482" s="277">
        <v>9.3000000000000007</v>
      </c>
      <c r="F482" s="277">
        <f>AVERAGE(G482,E482)</f>
        <v>9.2949999999999999</v>
      </c>
      <c r="G482" s="277">
        <v>9.2899999999999991</v>
      </c>
      <c r="H482" s="277">
        <f>AVERAGE(I482,G482)</f>
        <v>9.2149999999999999</v>
      </c>
      <c r="I482" s="277">
        <v>9.14</v>
      </c>
      <c r="J482" s="277">
        <f>AVERAGE(I482,K482)</f>
        <v>9.2100000000000009</v>
      </c>
      <c r="K482" s="277">
        <v>9.2799999999999994</v>
      </c>
      <c r="L482" s="245">
        <f>AVERAGE(K482,M482)</f>
        <v>9.27</v>
      </c>
      <c r="M482" s="245">
        <f>AVERAGE(K482,O482)</f>
        <v>9.26</v>
      </c>
      <c r="N482" s="245">
        <f>AVERAGE(M482,O482)</f>
        <v>9.25</v>
      </c>
      <c r="O482" s="277">
        <v>9.24</v>
      </c>
      <c r="P482" s="245">
        <f>2*O482-N482</f>
        <v>9.23</v>
      </c>
      <c r="Q482" s="245">
        <f>AVERAGE(P482,R482)</f>
        <v>9.2200000000000006</v>
      </c>
      <c r="R482" s="245">
        <f>AVERAGE(O482,U482)</f>
        <v>9.2100000000000009</v>
      </c>
      <c r="S482" s="245">
        <f>2*R482-Q482</f>
        <v>9.2000000000000011</v>
      </c>
      <c r="T482" s="245">
        <f>AVERAGE(S482,U482)</f>
        <v>9.1900000000000013</v>
      </c>
      <c r="U482" s="277">
        <v>9.18</v>
      </c>
      <c r="V482" s="245">
        <f>2*U482-T482</f>
        <v>9.1699999999999982</v>
      </c>
      <c r="W482" s="245">
        <f>2*V482-U482</f>
        <v>9.1599999999999966</v>
      </c>
      <c r="X482" s="245">
        <f>2*W482-V482</f>
        <v>9.149999999999995</v>
      </c>
      <c r="Y482" s="245">
        <f>AVERAGE(X482,Z482)</f>
        <v>9.1549999999999976</v>
      </c>
      <c r="Z482" s="245">
        <f>AVERAGE(U482,AE482)</f>
        <v>9.16</v>
      </c>
      <c r="AA482" s="245">
        <f>2*Z482-Y482</f>
        <v>9.1650000000000027</v>
      </c>
      <c r="AB482" s="245">
        <f>AVERAGE(AA482,AC482)</f>
        <v>9.1587500000000013</v>
      </c>
      <c r="AC482" s="245">
        <f>AVERAGE(AA482,AE482)</f>
        <v>9.1525000000000016</v>
      </c>
      <c r="AD482" s="245">
        <f>AVERAGE(AC482,AE482)</f>
        <v>9.146250000000002</v>
      </c>
      <c r="AE482" s="277">
        <v>9.14</v>
      </c>
      <c r="AF482" s="245">
        <f>2*AE482-AD482</f>
        <v>9.1337499999999991</v>
      </c>
      <c r="AG482" s="245">
        <f>AVERAGE(AF482,AH482)</f>
        <v>9.1340624999999989</v>
      </c>
      <c r="AH482" s="245">
        <f>AVERAGE(AF482,AJ482)</f>
        <v>9.1343750000000004</v>
      </c>
      <c r="AI482" s="245">
        <f>AVERAGE(AH482,AJ482)</f>
        <v>9.1346875000000018</v>
      </c>
      <c r="AJ482" s="245">
        <f>AVERAGE(AE482,AO482)</f>
        <v>9.1350000000000016</v>
      </c>
      <c r="AK482" s="245">
        <f>2*AJ482-AI482</f>
        <v>9.1353125000000013</v>
      </c>
      <c r="AL482" s="245">
        <f>AVERAGE(AK482,AM482)</f>
        <v>9.1339843750000007</v>
      </c>
      <c r="AM482" s="245">
        <f>AVERAGE(AK482,AO482)</f>
        <v>9.1326562500000001</v>
      </c>
      <c r="AN482" s="245">
        <f>AVERAGE(AM482,AO482)</f>
        <v>9.1313281249999996</v>
      </c>
      <c r="AO482" s="277">
        <v>9.1300000000000008</v>
      </c>
      <c r="AP482" s="277">
        <v>9.14</v>
      </c>
    </row>
    <row r="483" spans="1:42" x14ac:dyDescent="0.2">
      <c r="A483" s="253">
        <v>42436</v>
      </c>
      <c r="B483" s="277">
        <v>9.44</v>
      </c>
      <c r="C483" s="277">
        <v>9.39</v>
      </c>
      <c r="D483" s="277">
        <f>AVERAGE(C483,E483)</f>
        <v>9.32</v>
      </c>
      <c r="E483" s="277">
        <v>9.25</v>
      </c>
      <c r="F483" s="277">
        <f>AVERAGE(G483,E483)</f>
        <v>9.25</v>
      </c>
      <c r="G483" s="277">
        <v>9.25</v>
      </c>
      <c r="H483" s="277">
        <f>AVERAGE(I483,G483)</f>
        <v>9.1849999999999987</v>
      </c>
      <c r="I483" s="277">
        <v>9.1199999999999992</v>
      </c>
      <c r="J483" s="277">
        <f>AVERAGE(I483,K483)</f>
        <v>9.19</v>
      </c>
      <c r="K483" s="277">
        <v>9.26</v>
      </c>
      <c r="L483" s="245">
        <f>AVERAGE(K483,M483)</f>
        <v>9.25</v>
      </c>
      <c r="M483" s="245">
        <f>AVERAGE(K483,O483)</f>
        <v>9.24</v>
      </c>
      <c r="N483" s="245">
        <f>AVERAGE(M483,O483)</f>
        <v>9.23</v>
      </c>
      <c r="O483" s="277">
        <v>9.2200000000000006</v>
      </c>
      <c r="P483" s="245">
        <f>2*O483-N483</f>
        <v>9.2100000000000009</v>
      </c>
      <c r="Q483" s="245">
        <f>AVERAGE(P483,R483)</f>
        <v>9.2000000000000011</v>
      </c>
      <c r="R483" s="245">
        <f>AVERAGE(O483,U483)</f>
        <v>9.1900000000000013</v>
      </c>
      <c r="S483" s="245">
        <f>2*R483-Q483</f>
        <v>9.1800000000000015</v>
      </c>
      <c r="T483" s="245">
        <f>AVERAGE(S483,U483)</f>
        <v>9.1700000000000017</v>
      </c>
      <c r="U483" s="277">
        <v>9.16</v>
      </c>
      <c r="V483" s="245">
        <f>2*U483-T483</f>
        <v>9.1499999999999986</v>
      </c>
      <c r="W483" s="245">
        <f>2*V483-U483</f>
        <v>9.139999999999997</v>
      </c>
      <c r="X483" s="245">
        <f>2*W483-V483</f>
        <v>9.1299999999999955</v>
      </c>
      <c r="Y483" s="245">
        <f>AVERAGE(X483,Z483)</f>
        <v>9.134999999999998</v>
      </c>
      <c r="Z483" s="245">
        <f>AVERAGE(U483,AE483)</f>
        <v>9.14</v>
      </c>
      <c r="AA483" s="245">
        <f>2*Z483-Y483</f>
        <v>9.1450000000000031</v>
      </c>
      <c r="AB483" s="245">
        <f>AVERAGE(AA483,AC483)</f>
        <v>9.1387500000000017</v>
      </c>
      <c r="AC483" s="245">
        <f>AVERAGE(AA483,AE483)</f>
        <v>9.1325000000000003</v>
      </c>
      <c r="AD483" s="245">
        <f>AVERAGE(AC483,AE483)</f>
        <v>9.1262499999999989</v>
      </c>
      <c r="AE483" s="277">
        <v>9.1199999999999992</v>
      </c>
      <c r="AF483" s="245">
        <f>2*AE483-AD483</f>
        <v>9.1137499999999996</v>
      </c>
      <c r="AG483" s="245">
        <f>AVERAGE(AF483,AH483)</f>
        <v>9.1153124999999999</v>
      </c>
      <c r="AH483" s="245">
        <f>AVERAGE(AF483,AJ483)</f>
        <v>9.1168750000000003</v>
      </c>
      <c r="AI483" s="245">
        <f>AVERAGE(AH483,AJ483)</f>
        <v>9.1184374999999989</v>
      </c>
      <c r="AJ483" s="245">
        <f>AVERAGE(AE483,AO483)</f>
        <v>9.1199999999999992</v>
      </c>
      <c r="AK483" s="245">
        <f>2*AJ483-AI483</f>
        <v>9.1215624999999996</v>
      </c>
      <c r="AL483" s="245">
        <f>AVERAGE(AK483,AM483)</f>
        <v>9.1211718749999999</v>
      </c>
      <c r="AM483" s="245">
        <f>AVERAGE(AK483,AO483)</f>
        <v>9.1207812500000003</v>
      </c>
      <c r="AN483" s="245">
        <f>AVERAGE(AM483,AO483)</f>
        <v>9.1203906249999989</v>
      </c>
      <c r="AO483" s="277">
        <v>9.1199999999999992</v>
      </c>
      <c r="AP483" s="277">
        <v>9.14</v>
      </c>
    </row>
    <row r="484" spans="1:42" x14ac:dyDescent="0.2">
      <c r="A484" s="253">
        <v>42433</v>
      </c>
      <c r="B484" s="277">
        <v>9.26</v>
      </c>
      <c r="C484" s="277">
        <v>9.2899999999999991</v>
      </c>
      <c r="D484" s="277">
        <f>AVERAGE(C484,E484)</f>
        <v>9.2749999999999986</v>
      </c>
      <c r="E484" s="277">
        <v>9.26</v>
      </c>
      <c r="F484" s="277">
        <f>AVERAGE(G484,E484)</f>
        <v>9.27</v>
      </c>
      <c r="G484" s="277">
        <v>9.2799999999999994</v>
      </c>
      <c r="H484" s="277">
        <f>AVERAGE(I484,G484)</f>
        <v>9.2100000000000009</v>
      </c>
      <c r="I484" s="277">
        <v>9.14</v>
      </c>
      <c r="J484" s="277">
        <f>AVERAGE(I484,K484)</f>
        <v>9.2200000000000006</v>
      </c>
      <c r="K484" s="277">
        <v>9.3000000000000007</v>
      </c>
      <c r="L484" s="245">
        <f>AVERAGE(K484,M484)</f>
        <v>9.2925000000000004</v>
      </c>
      <c r="M484" s="245">
        <f>AVERAGE(K484,O484)</f>
        <v>9.2850000000000001</v>
      </c>
      <c r="N484" s="245">
        <f>AVERAGE(M484,O484)</f>
        <v>9.2774999999999999</v>
      </c>
      <c r="O484" s="277">
        <v>9.27</v>
      </c>
      <c r="P484" s="245">
        <f>2*O484-N484</f>
        <v>9.2624999999999993</v>
      </c>
      <c r="Q484" s="245">
        <f>AVERAGE(P484,R484)</f>
        <v>9.2462499999999999</v>
      </c>
      <c r="R484" s="245">
        <f>AVERAGE(O484,U484)</f>
        <v>9.23</v>
      </c>
      <c r="S484" s="245">
        <f>2*R484-Q484</f>
        <v>9.213750000000001</v>
      </c>
      <c r="T484" s="245">
        <f>AVERAGE(S484,U484)</f>
        <v>9.2018750000000011</v>
      </c>
      <c r="U484" s="277">
        <v>9.19</v>
      </c>
      <c r="V484" s="245">
        <f>2*U484-T484</f>
        <v>9.1781249999999979</v>
      </c>
      <c r="W484" s="245">
        <f>2*V484-U484</f>
        <v>9.1662499999999962</v>
      </c>
      <c r="X484" s="245">
        <f>2*W484-V484</f>
        <v>9.1543749999999946</v>
      </c>
      <c r="Y484" s="245">
        <f>AVERAGE(X484,Z484)</f>
        <v>9.1596874999999969</v>
      </c>
      <c r="Z484" s="245">
        <f>AVERAGE(U484,AE484)</f>
        <v>9.1649999999999991</v>
      </c>
      <c r="AA484" s="245">
        <f>2*Z484-Y484</f>
        <v>9.1703125000000014</v>
      </c>
      <c r="AB484" s="245">
        <f>AVERAGE(AA484,AC484)</f>
        <v>9.1627343750000012</v>
      </c>
      <c r="AC484" s="245">
        <f>AVERAGE(AA484,AE484)</f>
        <v>9.155156250000001</v>
      </c>
      <c r="AD484" s="245">
        <f>AVERAGE(AC484,AE484)</f>
        <v>9.1475781250000008</v>
      </c>
      <c r="AE484" s="277">
        <v>9.14</v>
      </c>
      <c r="AF484" s="245">
        <f>2*AE484-AD484</f>
        <v>9.1324218750000004</v>
      </c>
      <c r="AG484" s="245">
        <f>AVERAGE(AF484,AH484)</f>
        <v>9.133066406250002</v>
      </c>
      <c r="AH484" s="245">
        <f>AVERAGE(AF484,AJ484)</f>
        <v>9.1337109375000018</v>
      </c>
      <c r="AI484" s="245">
        <f>AVERAGE(AH484,AJ484)</f>
        <v>9.1343554687500017</v>
      </c>
      <c r="AJ484" s="245">
        <f>AVERAGE(AE484,AO484)</f>
        <v>9.1350000000000016</v>
      </c>
      <c r="AK484" s="245">
        <f>2*AJ484-AI484</f>
        <v>9.1356445312500014</v>
      </c>
      <c r="AL484" s="245">
        <f>AVERAGE(AK484,AM484)</f>
        <v>9.1342333984375017</v>
      </c>
      <c r="AM484" s="245">
        <f>AVERAGE(AK484,AO484)</f>
        <v>9.132822265625002</v>
      </c>
      <c r="AN484" s="245">
        <f>AVERAGE(AM484,AO484)</f>
        <v>9.1314111328125023</v>
      </c>
      <c r="AO484" s="277">
        <v>9.1300000000000008</v>
      </c>
      <c r="AP484" s="277">
        <v>9.14</v>
      </c>
    </row>
    <row r="485" spans="1:42" x14ac:dyDescent="0.2">
      <c r="A485" s="253">
        <v>42432</v>
      </c>
      <c r="B485" s="277">
        <v>9.2799999999999994</v>
      </c>
      <c r="C485" s="277">
        <v>9.3699999999999992</v>
      </c>
      <c r="D485" s="277">
        <f>AVERAGE(C485,E485)</f>
        <v>9.36</v>
      </c>
      <c r="E485" s="277">
        <v>9.35</v>
      </c>
      <c r="F485" s="277">
        <f>AVERAGE(G485,E485)</f>
        <v>9.3550000000000004</v>
      </c>
      <c r="G485" s="277">
        <v>9.36</v>
      </c>
      <c r="H485" s="277">
        <f>AVERAGE(I485,G485)</f>
        <v>9.2949999999999999</v>
      </c>
      <c r="I485" s="277">
        <v>9.23</v>
      </c>
      <c r="J485" s="277">
        <f>AVERAGE(I485,K485)</f>
        <v>9.2949999999999999</v>
      </c>
      <c r="K485" s="277">
        <v>9.36</v>
      </c>
      <c r="L485" s="245">
        <f>AVERAGE(K485,M485)</f>
        <v>9.3550000000000004</v>
      </c>
      <c r="M485" s="245">
        <f>AVERAGE(K485,O485)</f>
        <v>9.35</v>
      </c>
      <c r="N485" s="245">
        <f>AVERAGE(M485,O485)</f>
        <v>9.3449999999999989</v>
      </c>
      <c r="O485" s="277">
        <v>9.34</v>
      </c>
      <c r="P485" s="245">
        <f>2*O485-N485</f>
        <v>9.3350000000000009</v>
      </c>
      <c r="Q485" s="245">
        <f>AVERAGE(P485,R485)</f>
        <v>9.3224999999999998</v>
      </c>
      <c r="R485" s="245">
        <f>AVERAGE(O485,U485)</f>
        <v>9.3099999999999987</v>
      </c>
      <c r="S485" s="245">
        <f>2*R485-Q485</f>
        <v>9.2974999999999977</v>
      </c>
      <c r="T485" s="245">
        <f>AVERAGE(S485,U485)</f>
        <v>9.2887499999999985</v>
      </c>
      <c r="U485" s="277">
        <v>9.2799999999999994</v>
      </c>
      <c r="V485" s="245">
        <f>2*U485-T485</f>
        <v>9.2712500000000002</v>
      </c>
      <c r="W485" s="245">
        <f>2*V485-U485</f>
        <v>9.2625000000000011</v>
      </c>
      <c r="X485" s="245">
        <f>2*W485-V485</f>
        <v>9.2537500000000019</v>
      </c>
      <c r="Y485" s="245">
        <f>AVERAGE(X485,Z485)</f>
        <v>9.2543749999999996</v>
      </c>
      <c r="Z485" s="245">
        <f>AVERAGE(U485,AE485)</f>
        <v>9.254999999999999</v>
      </c>
      <c r="AA485" s="245">
        <f>2*Z485-Y485</f>
        <v>9.2556249999999984</v>
      </c>
      <c r="AB485" s="245">
        <f>AVERAGE(AA485,AC485)</f>
        <v>9.2492187499999989</v>
      </c>
      <c r="AC485" s="245">
        <f>AVERAGE(AA485,AE485)</f>
        <v>9.2428124999999994</v>
      </c>
      <c r="AD485" s="245">
        <f>AVERAGE(AC485,AE485)</f>
        <v>9.2364062499999999</v>
      </c>
      <c r="AE485" s="277">
        <v>9.23</v>
      </c>
      <c r="AF485" s="245">
        <f>2*AE485-AD485</f>
        <v>9.2235937500000009</v>
      </c>
      <c r="AG485" s="245">
        <f>AVERAGE(AF485,AH485)</f>
        <v>9.2239453124999997</v>
      </c>
      <c r="AH485" s="245">
        <f>AVERAGE(AF485,AJ485)</f>
        <v>9.2242968750000003</v>
      </c>
      <c r="AI485" s="245">
        <f>AVERAGE(AH485,AJ485)</f>
        <v>9.2246484375000009</v>
      </c>
      <c r="AJ485" s="245">
        <f>AVERAGE(AE485,AO485)</f>
        <v>9.2250000000000014</v>
      </c>
      <c r="AK485" s="245">
        <f>2*AJ485-AI485</f>
        <v>9.225351562500002</v>
      </c>
      <c r="AL485" s="245">
        <f>AVERAGE(AK485,AM485)</f>
        <v>9.2240136718750012</v>
      </c>
      <c r="AM485" s="245">
        <f>AVERAGE(AK485,AO485)</f>
        <v>9.2226757812500004</v>
      </c>
      <c r="AN485" s="245">
        <f>AVERAGE(AM485,AO485)</f>
        <v>9.2213378906250014</v>
      </c>
      <c r="AO485" s="277">
        <v>9.2200000000000006</v>
      </c>
      <c r="AP485" s="277">
        <v>9.2200000000000006</v>
      </c>
    </row>
    <row r="486" spans="1:42" x14ac:dyDescent="0.2">
      <c r="A486" s="253">
        <v>42431</v>
      </c>
      <c r="B486" s="277">
        <v>9.3800000000000008</v>
      </c>
      <c r="C486" s="277">
        <v>9.4700000000000006</v>
      </c>
      <c r="D486" s="277">
        <f>AVERAGE(C486,E486)</f>
        <v>9.4550000000000001</v>
      </c>
      <c r="E486" s="277">
        <v>9.44</v>
      </c>
      <c r="F486" s="277">
        <f>AVERAGE(G486,E486)</f>
        <v>9.4450000000000003</v>
      </c>
      <c r="G486" s="277">
        <v>9.4499999999999993</v>
      </c>
      <c r="H486" s="277">
        <f>AVERAGE(I486,G486)</f>
        <v>9.36</v>
      </c>
      <c r="I486" s="277">
        <v>9.27</v>
      </c>
      <c r="J486" s="277">
        <f>AVERAGE(I486,K486)</f>
        <v>9.3550000000000004</v>
      </c>
      <c r="K486" s="277">
        <v>9.44</v>
      </c>
      <c r="L486" s="245">
        <f>AVERAGE(K486,M486)</f>
        <v>9.4274999999999984</v>
      </c>
      <c r="M486" s="245">
        <f>AVERAGE(K486,O486)</f>
        <v>9.4149999999999991</v>
      </c>
      <c r="N486" s="245">
        <f>AVERAGE(M486,O486)</f>
        <v>9.4024999999999999</v>
      </c>
      <c r="O486" s="277">
        <v>9.39</v>
      </c>
      <c r="P486" s="245">
        <f>2*O486-N486</f>
        <v>9.3775000000000013</v>
      </c>
      <c r="Q486" s="245">
        <f>AVERAGE(P486,R486)</f>
        <v>9.3637500000000014</v>
      </c>
      <c r="R486" s="245">
        <f>AVERAGE(O486,U486)</f>
        <v>9.3500000000000014</v>
      </c>
      <c r="S486" s="245">
        <f>2*R486-Q486</f>
        <v>9.3362500000000015</v>
      </c>
      <c r="T486" s="245">
        <f>AVERAGE(S486,U486)</f>
        <v>9.323125000000001</v>
      </c>
      <c r="U486" s="277">
        <v>9.31</v>
      </c>
      <c r="V486" s="245">
        <f>2*U486-T486</f>
        <v>9.296875</v>
      </c>
      <c r="W486" s="245">
        <f>2*V486-U486</f>
        <v>9.2837499999999995</v>
      </c>
      <c r="X486" s="245">
        <f>2*W486-V486</f>
        <v>9.270624999999999</v>
      </c>
      <c r="Y486" s="245">
        <f>AVERAGE(X486,Z486)</f>
        <v>9.2803124999999991</v>
      </c>
      <c r="Z486" s="245">
        <f>AVERAGE(U486,AE486)</f>
        <v>9.2899999999999991</v>
      </c>
      <c r="AA486" s="245">
        <f>2*Z486-Y486</f>
        <v>9.2996874999999992</v>
      </c>
      <c r="AB486" s="245">
        <f>AVERAGE(AA486,AC486)</f>
        <v>9.2922656249999989</v>
      </c>
      <c r="AC486" s="245">
        <f>AVERAGE(AA486,AE486)</f>
        <v>9.2848437500000003</v>
      </c>
      <c r="AD486" s="245">
        <f>AVERAGE(AC486,AE486)</f>
        <v>9.2774218749999999</v>
      </c>
      <c r="AE486" s="277">
        <v>9.27</v>
      </c>
      <c r="AF486" s="245">
        <f>2*AE486-AD486</f>
        <v>9.2625781249999992</v>
      </c>
      <c r="AG486" s="245">
        <f>AVERAGE(AF486,AH486)</f>
        <v>9.26318359375</v>
      </c>
      <c r="AH486" s="245">
        <f>AVERAGE(AF486,AJ486)</f>
        <v>9.263789062499999</v>
      </c>
      <c r="AI486" s="245">
        <f>AVERAGE(AH486,AJ486)</f>
        <v>9.2643945312499998</v>
      </c>
      <c r="AJ486" s="245">
        <f>AVERAGE(AE486,AO486)</f>
        <v>9.2650000000000006</v>
      </c>
      <c r="AK486" s="245">
        <f>2*AJ486-AI486</f>
        <v>9.2656054687500014</v>
      </c>
      <c r="AL486" s="245">
        <f>AVERAGE(AK486,AM486)</f>
        <v>9.2642041015625018</v>
      </c>
      <c r="AM486" s="245">
        <f>AVERAGE(AK486,AO486)</f>
        <v>9.2628027343750006</v>
      </c>
      <c r="AN486" s="245">
        <f>AVERAGE(AM486,AO486)</f>
        <v>9.2614013671874993</v>
      </c>
      <c r="AO486" s="277">
        <v>9.26</v>
      </c>
      <c r="AP486" s="277">
        <v>9.27</v>
      </c>
    </row>
    <row r="487" spans="1:42" x14ac:dyDescent="0.2">
      <c r="A487" s="253">
        <v>42430</v>
      </c>
      <c r="B487" s="277">
        <v>9.34</v>
      </c>
      <c r="C487" s="277">
        <v>9.4700000000000006</v>
      </c>
      <c r="D487" s="277">
        <f>AVERAGE(C487,E487)</f>
        <v>9.4750000000000014</v>
      </c>
      <c r="E487" s="277">
        <v>9.48</v>
      </c>
      <c r="F487" s="277">
        <f>AVERAGE(G487,E487)</f>
        <v>9.4849999999999994</v>
      </c>
      <c r="G487" s="277">
        <v>9.49</v>
      </c>
      <c r="H487" s="277">
        <f>AVERAGE(I487,G487)</f>
        <v>9.375</v>
      </c>
      <c r="I487" s="277">
        <v>9.26</v>
      </c>
      <c r="J487" s="277">
        <f>AVERAGE(I487,K487)</f>
        <v>9.3550000000000004</v>
      </c>
      <c r="K487" s="277">
        <v>9.4499999999999993</v>
      </c>
      <c r="L487" s="245">
        <f>AVERAGE(K487,M487)</f>
        <v>9.4324999999999992</v>
      </c>
      <c r="M487" s="245">
        <f>AVERAGE(K487,O487)</f>
        <v>9.4149999999999991</v>
      </c>
      <c r="N487" s="245">
        <f>AVERAGE(M487,O487)</f>
        <v>9.3975000000000009</v>
      </c>
      <c r="O487" s="277">
        <v>9.3800000000000008</v>
      </c>
      <c r="P487" s="245">
        <f>2*O487-N487</f>
        <v>9.3625000000000007</v>
      </c>
      <c r="Q487" s="245">
        <f>AVERAGE(P487,R487)</f>
        <v>9.3487500000000008</v>
      </c>
      <c r="R487" s="245">
        <f>AVERAGE(O487,U487)</f>
        <v>9.3350000000000009</v>
      </c>
      <c r="S487" s="245">
        <f>2*R487-Q487</f>
        <v>9.3212500000000009</v>
      </c>
      <c r="T487" s="245">
        <f>AVERAGE(S487,U487)</f>
        <v>9.3056249999999991</v>
      </c>
      <c r="U487" s="277">
        <v>9.2899999999999991</v>
      </c>
      <c r="V487" s="245">
        <f>2*U487-T487</f>
        <v>9.2743749999999991</v>
      </c>
      <c r="W487" s="245">
        <f>2*V487-U487</f>
        <v>9.2587499999999991</v>
      </c>
      <c r="X487" s="245">
        <f>2*W487-V487</f>
        <v>9.2431249999999991</v>
      </c>
      <c r="Y487" s="245">
        <f>AVERAGE(X487,Z487)</f>
        <v>9.2590624999999989</v>
      </c>
      <c r="Z487" s="245">
        <f>AVERAGE(U487,AE487)</f>
        <v>9.2749999999999986</v>
      </c>
      <c r="AA487" s="245">
        <f>2*Z487-Y487</f>
        <v>9.2909374999999983</v>
      </c>
      <c r="AB487" s="245">
        <f>AVERAGE(AA487,AC487)</f>
        <v>9.2832031249999982</v>
      </c>
      <c r="AC487" s="245">
        <f>AVERAGE(AA487,AE487)</f>
        <v>9.2754687499999982</v>
      </c>
      <c r="AD487" s="245">
        <f>AVERAGE(AC487,AE487)</f>
        <v>9.2677343749999999</v>
      </c>
      <c r="AE487" s="277">
        <v>9.26</v>
      </c>
      <c r="AF487" s="245">
        <f>2*AE487-AD487</f>
        <v>9.2522656249999997</v>
      </c>
      <c r="AG487" s="245">
        <f>AVERAGE(AF487,AH487)</f>
        <v>9.2541992187499993</v>
      </c>
      <c r="AH487" s="245">
        <f>AVERAGE(AF487,AJ487)</f>
        <v>9.2561328124999989</v>
      </c>
      <c r="AI487" s="245">
        <f>AVERAGE(AH487,AJ487)</f>
        <v>9.2580664062499984</v>
      </c>
      <c r="AJ487" s="245">
        <f>AVERAGE(AE487,AO487)</f>
        <v>9.26</v>
      </c>
      <c r="AK487" s="245">
        <f>2*AJ487-AI487</f>
        <v>9.2619335937500011</v>
      </c>
      <c r="AL487" s="245">
        <f>AVERAGE(AK487,AM487)</f>
        <v>9.2614501953125004</v>
      </c>
      <c r="AM487" s="245">
        <f>AVERAGE(AK487,AO487)</f>
        <v>9.2609667968749996</v>
      </c>
      <c r="AN487" s="245">
        <f>AVERAGE(AM487,AO487)</f>
        <v>9.2604833984375006</v>
      </c>
      <c r="AO487" s="277">
        <v>9.26</v>
      </c>
      <c r="AP487" s="277">
        <v>9.27</v>
      </c>
    </row>
    <row r="488" spans="1:42" x14ac:dyDescent="0.2">
      <c r="A488" s="253">
        <v>42429</v>
      </c>
      <c r="B488" s="277">
        <v>9.48</v>
      </c>
      <c r="C488" s="277">
        <v>9.64</v>
      </c>
      <c r="D488" s="277">
        <f>AVERAGE(C488,E488)</f>
        <v>9.6449999999999996</v>
      </c>
      <c r="E488" s="277">
        <v>9.65</v>
      </c>
      <c r="F488" s="277">
        <f>AVERAGE(G488,E488)</f>
        <v>9.6649999999999991</v>
      </c>
      <c r="G488" s="277">
        <v>9.68</v>
      </c>
      <c r="H488" s="277">
        <f>AVERAGE(I488,G488)</f>
        <v>9.5949999999999989</v>
      </c>
      <c r="I488" s="277">
        <v>9.51</v>
      </c>
      <c r="J488" s="277">
        <f>AVERAGE(I488,K488)</f>
        <v>9.620000000000001</v>
      </c>
      <c r="K488" s="277">
        <v>9.73</v>
      </c>
      <c r="L488" s="245">
        <f>AVERAGE(K488,M488)</f>
        <v>9.7225000000000001</v>
      </c>
      <c r="M488" s="245">
        <f>AVERAGE(K488,O488)</f>
        <v>9.7149999999999999</v>
      </c>
      <c r="N488" s="245">
        <f>AVERAGE(M488,O488)</f>
        <v>9.7074999999999996</v>
      </c>
      <c r="O488" s="277">
        <v>9.6999999999999993</v>
      </c>
      <c r="P488" s="245">
        <f>2*O488-N488</f>
        <v>9.692499999999999</v>
      </c>
      <c r="Q488" s="245">
        <f>AVERAGE(P488,R488)</f>
        <v>9.6687499999999993</v>
      </c>
      <c r="R488" s="245">
        <f>AVERAGE(O488,U488)</f>
        <v>9.6449999999999996</v>
      </c>
      <c r="S488" s="245">
        <f>2*R488-Q488</f>
        <v>9.6212499999999999</v>
      </c>
      <c r="T488" s="245">
        <f>AVERAGE(S488,U488)</f>
        <v>9.6056249999999999</v>
      </c>
      <c r="U488" s="277">
        <v>9.59</v>
      </c>
      <c r="V488" s="245">
        <f>2*U488-T488</f>
        <v>9.5743749999999999</v>
      </c>
      <c r="W488" s="245">
        <f>2*V488-U488</f>
        <v>9.5587499999999999</v>
      </c>
      <c r="X488" s="245">
        <f>2*W488-V488</f>
        <v>9.5431249999999999</v>
      </c>
      <c r="Y488" s="245">
        <f>AVERAGE(X488,Z488)</f>
        <v>9.5465625000000003</v>
      </c>
      <c r="Z488" s="245">
        <f>AVERAGE(U488,AE488)</f>
        <v>9.5500000000000007</v>
      </c>
      <c r="AA488" s="245">
        <f>2*Z488-Y488</f>
        <v>9.5534375000000011</v>
      </c>
      <c r="AB488" s="245">
        <f>AVERAGE(AA488,AC488)</f>
        <v>9.5425781250000004</v>
      </c>
      <c r="AC488" s="245">
        <f>AVERAGE(AA488,AE488)</f>
        <v>9.5317187499999996</v>
      </c>
      <c r="AD488" s="245">
        <f>AVERAGE(AC488,AE488)</f>
        <v>9.5208593750000006</v>
      </c>
      <c r="AE488" s="277">
        <v>9.51</v>
      </c>
      <c r="AF488" s="245">
        <f>2*AE488-AD488</f>
        <v>9.499140624999999</v>
      </c>
      <c r="AG488" s="245">
        <f>AVERAGE(AF488,AH488)</f>
        <v>9.4993554687500001</v>
      </c>
      <c r="AH488" s="245">
        <f>AVERAGE(AF488,AJ488)</f>
        <v>9.4995703124999995</v>
      </c>
      <c r="AI488" s="245">
        <f>AVERAGE(AH488,AJ488)</f>
        <v>9.4997851562499989</v>
      </c>
      <c r="AJ488" s="245">
        <f>AVERAGE(AE488,AO488)</f>
        <v>9.5</v>
      </c>
      <c r="AK488" s="245">
        <f>2*AJ488-AI488</f>
        <v>9.5002148437500011</v>
      </c>
      <c r="AL488" s="245">
        <f>AVERAGE(AK488,AM488)</f>
        <v>9.4976611328125014</v>
      </c>
      <c r="AM488" s="245">
        <f>AVERAGE(AK488,AO488)</f>
        <v>9.4951074218750016</v>
      </c>
      <c r="AN488" s="245">
        <f>AVERAGE(AM488,AO488)</f>
        <v>9.4925537109375</v>
      </c>
      <c r="AO488" s="277">
        <v>9.49</v>
      </c>
      <c r="AP488" s="277">
        <v>9.49</v>
      </c>
    </row>
    <row r="489" spans="1:42" x14ac:dyDescent="0.2">
      <c r="A489" s="253">
        <v>42426</v>
      </c>
      <c r="B489" s="277">
        <v>9.7100000000000009</v>
      </c>
      <c r="C489" s="277">
        <v>9.75</v>
      </c>
      <c r="D489" s="277">
        <f>AVERAGE(C489,E489)</f>
        <v>9.7100000000000009</v>
      </c>
      <c r="E489" s="277">
        <v>9.67</v>
      </c>
      <c r="F489" s="277">
        <f>AVERAGE(G489,E489)</f>
        <v>9.68</v>
      </c>
      <c r="G489" s="277">
        <v>9.69</v>
      </c>
      <c r="H489" s="277">
        <f>AVERAGE(I489,G489)</f>
        <v>9.5949999999999989</v>
      </c>
      <c r="I489" s="277">
        <v>9.5</v>
      </c>
      <c r="J489" s="277">
        <f>AVERAGE(I489,K489)</f>
        <v>9.6050000000000004</v>
      </c>
      <c r="K489" s="277">
        <v>9.7100000000000009</v>
      </c>
      <c r="L489" s="245">
        <f>AVERAGE(K489,M489)</f>
        <v>9.7000000000000011</v>
      </c>
      <c r="M489" s="245">
        <f>AVERAGE(K489,O489)</f>
        <v>9.6900000000000013</v>
      </c>
      <c r="N489" s="245">
        <f>AVERAGE(M489,O489)</f>
        <v>9.68</v>
      </c>
      <c r="O489" s="277">
        <v>9.67</v>
      </c>
      <c r="P489" s="245">
        <f>2*O489-N489</f>
        <v>9.66</v>
      </c>
      <c r="Q489" s="245">
        <f>AVERAGE(P489,R489)</f>
        <v>9.64</v>
      </c>
      <c r="R489" s="245">
        <f>AVERAGE(O489,U489)</f>
        <v>9.620000000000001</v>
      </c>
      <c r="S489" s="245">
        <f>2*R489-Q489</f>
        <v>9.6000000000000014</v>
      </c>
      <c r="T489" s="245">
        <f>AVERAGE(S489,U489)</f>
        <v>9.5850000000000009</v>
      </c>
      <c r="U489" s="277">
        <v>9.57</v>
      </c>
      <c r="V489" s="245">
        <f>2*U489-T489</f>
        <v>9.5549999999999997</v>
      </c>
      <c r="W489" s="245">
        <f>2*V489-U489</f>
        <v>9.5399999999999991</v>
      </c>
      <c r="X489" s="245">
        <f>2*W489-V489</f>
        <v>9.5249999999999986</v>
      </c>
      <c r="Y489" s="245">
        <f>AVERAGE(X489,Z489)</f>
        <v>9.5299999999999994</v>
      </c>
      <c r="Z489" s="245">
        <f>AVERAGE(U489,AE489)</f>
        <v>9.5350000000000001</v>
      </c>
      <c r="AA489" s="245">
        <f>2*Z489-Y489</f>
        <v>9.5400000000000009</v>
      </c>
      <c r="AB489" s="245">
        <f>AVERAGE(AA489,AC489)</f>
        <v>9.5300000000000011</v>
      </c>
      <c r="AC489" s="245">
        <f>AVERAGE(AA489,AE489)</f>
        <v>9.52</v>
      </c>
      <c r="AD489" s="245">
        <f>AVERAGE(AC489,AE489)</f>
        <v>9.51</v>
      </c>
      <c r="AE489" s="277">
        <v>9.5</v>
      </c>
      <c r="AF489" s="245">
        <f>2*AE489-AD489</f>
        <v>9.49</v>
      </c>
      <c r="AG489" s="245">
        <f>AVERAGE(AF489,AH489)</f>
        <v>9.4912500000000009</v>
      </c>
      <c r="AH489" s="245">
        <f>AVERAGE(AF489,AJ489)</f>
        <v>9.4924999999999997</v>
      </c>
      <c r="AI489" s="245">
        <f>AVERAGE(AH489,AJ489)</f>
        <v>9.4937500000000004</v>
      </c>
      <c r="AJ489" s="245">
        <f>AVERAGE(AE489,AO489)</f>
        <v>9.495000000000001</v>
      </c>
      <c r="AK489" s="245">
        <f>2*AJ489-AI489</f>
        <v>9.4962500000000016</v>
      </c>
      <c r="AL489" s="245">
        <f>AVERAGE(AK489,AM489)</f>
        <v>9.4946875000000013</v>
      </c>
      <c r="AM489" s="245">
        <f>AVERAGE(AK489,AO489)</f>
        <v>9.4931250000000009</v>
      </c>
      <c r="AN489" s="245">
        <f>AVERAGE(AM489,AO489)</f>
        <v>9.4915625000000006</v>
      </c>
      <c r="AO489" s="277">
        <v>9.49</v>
      </c>
      <c r="AP489" s="277">
        <v>9.52</v>
      </c>
    </row>
    <row r="490" spans="1:42" x14ac:dyDescent="0.2">
      <c r="A490" s="253">
        <v>42425</v>
      </c>
      <c r="B490" s="277">
        <v>9.74</v>
      </c>
      <c r="C490" s="277">
        <v>9.84</v>
      </c>
      <c r="D490" s="277">
        <f>AVERAGE(C490,E490)</f>
        <v>9.8099999999999987</v>
      </c>
      <c r="E490" s="277">
        <v>9.7799999999999994</v>
      </c>
      <c r="F490" s="277">
        <f>AVERAGE(G490,E490)</f>
        <v>9.7899999999999991</v>
      </c>
      <c r="G490" s="277">
        <v>9.8000000000000007</v>
      </c>
      <c r="H490" s="277">
        <f>AVERAGE(I490,G490)</f>
        <v>9.6950000000000003</v>
      </c>
      <c r="I490" s="277">
        <v>9.59</v>
      </c>
      <c r="J490" s="277">
        <f>AVERAGE(I490,K490)</f>
        <v>9.6999999999999993</v>
      </c>
      <c r="K490" s="277">
        <v>9.81</v>
      </c>
      <c r="L490" s="245">
        <f>AVERAGE(K490,M490)</f>
        <v>9.7950000000000017</v>
      </c>
      <c r="M490" s="245">
        <f>AVERAGE(K490,O490)</f>
        <v>9.7800000000000011</v>
      </c>
      <c r="N490" s="245">
        <f>AVERAGE(M490,O490)</f>
        <v>9.7650000000000006</v>
      </c>
      <c r="O490" s="277">
        <v>9.75</v>
      </c>
      <c r="P490" s="245">
        <f>2*O490-N490</f>
        <v>9.7349999999999994</v>
      </c>
      <c r="Q490" s="245">
        <f>AVERAGE(P490,R490)</f>
        <v>9.7149999999999999</v>
      </c>
      <c r="R490" s="245">
        <f>AVERAGE(O490,U490)</f>
        <v>9.6950000000000003</v>
      </c>
      <c r="S490" s="245">
        <f>2*R490-Q490</f>
        <v>9.6750000000000007</v>
      </c>
      <c r="T490" s="245">
        <f>AVERAGE(S490,U490)</f>
        <v>9.6575000000000006</v>
      </c>
      <c r="U490" s="277">
        <v>9.64</v>
      </c>
      <c r="V490" s="245">
        <f>2*U490-T490</f>
        <v>9.6225000000000005</v>
      </c>
      <c r="W490" s="245">
        <f>2*V490-U490</f>
        <v>9.6050000000000004</v>
      </c>
      <c r="X490" s="245">
        <f>2*W490-V490</f>
        <v>9.5875000000000004</v>
      </c>
      <c r="Y490" s="245">
        <f>AVERAGE(X490,Z490)</f>
        <v>9.6012500000000003</v>
      </c>
      <c r="Z490" s="245">
        <f>AVERAGE(U490,AE490)</f>
        <v>9.6150000000000002</v>
      </c>
      <c r="AA490" s="245">
        <f>2*Z490-Y490</f>
        <v>9.6287500000000001</v>
      </c>
      <c r="AB490" s="245">
        <f>AVERAGE(AA490,AC490)</f>
        <v>9.6190625000000001</v>
      </c>
      <c r="AC490" s="245">
        <f>AVERAGE(AA490,AE490)</f>
        <v>9.609375</v>
      </c>
      <c r="AD490" s="245">
        <f>AVERAGE(AC490,AE490)</f>
        <v>9.5996874999999999</v>
      </c>
      <c r="AE490" s="277">
        <v>9.59</v>
      </c>
      <c r="AF490" s="245">
        <f>2*AE490-AD490</f>
        <v>9.5803124999999998</v>
      </c>
      <c r="AG490" s="245">
        <f>AVERAGE(AF490,AH490)</f>
        <v>9.5827343750000011</v>
      </c>
      <c r="AH490" s="245">
        <f>AVERAGE(AF490,AJ490)</f>
        <v>9.5851562500000007</v>
      </c>
      <c r="AI490" s="245">
        <f>AVERAGE(AH490,AJ490)</f>
        <v>9.5875781250000003</v>
      </c>
      <c r="AJ490" s="245">
        <f>AVERAGE(AE490,AO490)</f>
        <v>9.59</v>
      </c>
      <c r="AK490" s="245">
        <f>2*AJ490-AI490</f>
        <v>9.5924218749999994</v>
      </c>
      <c r="AL490" s="245">
        <f>AVERAGE(AK490,AM490)</f>
        <v>9.5918164062500004</v>
      </c>
      <c r="AM490" s="245">
        <f>AVERAGE(AK490,AO490)</f>
        <v>9.5912109374999996</v>
      </c>
      <c r="AN490" s="245">
        <f>AVERAGE(AM490,AO490)</f>
        <v>9.5906054687499989</v>
      </c>
      <c r="AO490" s="277">
        <v>9.59</v>
      </c>
      <c r="AP490" s="277">
        <v>9.6199999999999992</v>
      </c>
    </row>
    <row r="491" spans="1:42" x14ac:dyDescent="0.2">
      <c r="A491" s="253">
        <v>42424</v>
      </c>
      <c r="B491" s="277">
        <v>9.68</v>
      </c>
      <c r="C491" s="277">
        <v>9.9</v>
      </c>
      <c r="D491" s="277">
        <f>AVERAGE(C491,E491)</f>
        <v>9.9149999999999991</v>
      </c>
      <c r="E491" s="277">
        <v>9.93</v>
      </c>
      <c r="F491" s="277">
        <f>AVERAGE(G491,E491)</f>
        <v>9.9550000000000001</v>
      </c>
      <c r="G491" s="277">
        <v>9.98</v>
      </c>
      <c r="H491" s="277">
        <f>AVERAGE(I491,G491)</f>
        <v>9.8849999999999998</v>
      </c>
      <c r="I491" s="277">
        <v>9.7899999999999991</v>
      </c>
      <c r="J491" s="277">
        <f>AVERAGE(I491,K491)</f>
        <v>9.8949999999999996</v>
      </c>
      <c r="K491" s="277">
        <v>10</v>
      </c>
      <c r="L491" s="245">
        <f>AVERAGE(K491,M491)</f>
        <v>9.9849999999999994</v>
      </c>
      <c r="M491" s="245">
        <f>AVERAGE(K491,O491)</f>
        <v>9.9699999999999989</v>
      </c>
      <c r="N491" s="245">
        <f>AVERAGE(M491,O491)</f>
        <v>9.9549999999999983</v>
      </c>
      <c r="O491" s="277">
        <v>9.94</v>
      </c>
      <c r="P491" s="245">
        <f>2*O491-N491</f>
        <v>9.9250000000000007</v>
      </c>
      <c r="Q491" s="245">
        <f>AVERAGE(P491,R491)</f>
        <v>9.9075000000000006</v>
      </c>
      <c r="R491" s="245">
        <f>AVERAGE(O491,U491)</f>
        <v>9.89</v>
      </c>
      <c r="S491" s="245">
        <f>2*R491-Q491</f>
        <v>9.8725000000000005</v>
      </c>
      <c r="T491" s="245">
        <f>AVERAGE(S491,U491)</f>
        <v>9.8562499999999993</v>
      </c>
      <c r="U491" s="277">
        <v>9.84</v>
      </c>
      <c r="V491" s="245">
        <f>2*U491-T491</f>
        <v>9.8237500000000004</v>
      </c>
      <c r="W491" s="245">
        <f>2*V491-U491</f>
        <v>9.807500000000001</v>
      </c>
      <c r="X491" s="245">
        <f>2*W491-V491</f>
        <v>9.7912500000000016</v>
      </c>
      <c r="Y491" s="245">
        <f>AVERAGE(X491,Z491)</f>
        <v>9.8031250000000014</v>
      </c>
      <c r="Z491" s="245">
        <f>AVERAGE(U491,AE491)</f>
        <v>9.8149999999999995</v>
      </c>
      <c r="AA491" s="245">
        <f>2*Z491-Y491</f>
        <v>9.8268749999999976</v>
      </c>
      <c r="AB491" s="245">
        <f>AVERAGE(AA491,AC491)</f>
        <v>9.8176562499999989</v>
      </c>
      <c r="AC491" s="245">
        <f>AVERAGE(AA491,AE491)</f>
        <v>9.8084374999999984</v>
      </c>
      <c r="AD491" s="245">
        <f>AVERAGE(AC491,AE491)</f>
        <v>9.7992187499999979</v>
      </c>
      <c r="AE491" s="277">
        <v>9.7899999999999991</v>
      </c>
      <c r="AF491" s="245">
        <f>2*AE491-AD491</f>
        <v>9.7807812500000004</v>
      </c>
      <c r="AG491" s="245">
        <f>AVERAGE(AF491,AH491)</f>
        <v>9.783085937500001</v>
      </c>
      <c r="AH491" s="245">
        <f>AVERAGE(AF491,AJ491)</f>
        <v>9.7853906249999998</v>
      </c>
      <c r="AI491" s="245">
        <f>AVERAGE(AH491,AJ491)</f>
        <v>9.7876953124999986</v>
      </c>
      <c r="AJ491" s="245">
        <f>AVERAGE(AE491,AO491)</f>
        <v>9.7899999999999991</v>
      </c>
      <c r="AK491" s="245">
        <f>2*AJ491-AI491</f>
        <v>9.7923046874999997</v>
      </c>
      <c r="AL491" s="245">
        <f>AVERAGE(AK491,AM491)</f>
        <v>9.7917285156249996</v>
      </c>
      <c r="AM491" s="245">
        <f>AVERAGE(AK491,AO491)</f>
        <v>9.7911523437499994</v>
      </c>
      <c r="AN491" s="245">
        <f>AVERAGE(AM491,AO491)</f>
        <v>9.7905761718749993</v>
      </c>
      <c r="AO491" s="277">
        <v>9.7899999999999991</v>
      </c>
      <c r="AP491" s="277">
        <v>9.82</v>
      </c>
    </row>
    <row r="492" spans="1:42" x14ac:dyDescent="0.2">
      <c r="A492" s="253">
        <v>42422</v>
      </c>
      <c r="B492" s="277">
        <v>9.25</v>
      </c>
      <c r="C492" s="277">
        <v>9.69</v>
      </c>
      <c r="D492" s="277">
        <f>AVERAGE(C492,E492)</f>
        <v>9.8049999999999997</v>
      </c>
      <c r="E492" s="277">
        <v>9.92</v>
      </c>
      <c r="F492" s="277">
        <f>AVERAGE(G492,E492)</f>
        <v>9.9550000000000001</v>
      </c>
      <c r="G492" s="277">
        <v>9.99</v>
      </c>
      <c r="H492" s="277">
        <f>AVERAGE(I492,G492)</f>
        <v>9.89</v>
      </c>
      <c r="I492" s="277">
        <v>9.7899999999999991</v>
      </c>
      <c r="J492" s="277">
        <f>AVERAGE(I492,K492)</f>
        <v>9.8999999999999986</v>
      </c>
      <c r="K492" s="277">
        <v>10.01</v>
      </c>
      <c r="L492" s="245">
        <f>AVERAGE(K492,M492)</f>
        <v>9.9974999999999987</v>
      </c>
      <c r="M492" s="245">
        <f>AVERAGE(K492,O492)</f>
        <v>9.9849999999999994</v>
      </c>
      <c r="N492" s="245">
        <f>AVERAGE(M492,O492)</f>
        <v>9.9725000000000001</v>
      </c>
      <c r="O492" s="277">
        <v>9.9600000000000009</v>
      </c>
      <c r="P492" s="245">
        <f>2*O492-N492</f>
        <v>9.9475000000000016</v>
      </c>
      <c r="Q492" s="245">
        <f>AVERAGE(P492,R492)</f>
        <v>9.9262500000000014</v>
      </c>
      <c r="R492" s="245">
        <f>AVERAGE(O492,U492)</f>
        <v>9.9050000000000011</v>
      </c>
      <c r="S492" s="245">
        <f>2*R492-Q492</f>
        <v>9.8837500000000009</v>
      </c>
      <c r="T492" s="245">
        <f>AVERAGE(S492,U492)</f>
        <v>9.8668750000000003</v>
      </c>
      <c r="U492" s="277">
        <v>9.85</v>
      </c>
      <c r="V492" s="245">
        <f>2*U492-T492</f>
        <v>9.833124999999999</v>
      </c>
      <c r="W492" s="245">
        <f>2*V492-U492</f>
        <v>9.8162499999999984</v>
      </c>
      <c r="X492" s="245">
        <f>2*W492-V492</f>
        <v>9.7993749999999977</v>
      </c>
      <c r="Y492" s="245">
        <f>AVERAGE(X492,Z492)</f>
        <v>9.809687499999999</v>
      </c>
      <c r="Z492" s="245">
        <f>AVERAGE(U492,AE492)</f>
        <v>9.82</v>
      </c>
      <c r="AA492" s="245">
        <f>2*Z492-Y492</f>
        <v>9.8303125000000016</v>
      </c>
      <c r="AB492" s="245">
        <f>AVERAGE(AA492,AC492)</f>
        <v>9.8202343750000018</v>
      </c>
      <c r="AC492" s="245">
        <f>AVERAGE(AA492,AE492)</f>
        <v>9.8101562500000004</v>
      </c>
      <c r="AD492" s="245">
        <f>AVERAGE(AC492,AE492)</f>
        <v>9.8000781249999989</v>
      </c>
      <c r="AE492" s="277">
        <v>9.7899999999999991</v>
      </c>
      <c r="AF492" s="245">
        <f>2*AE492-AD492</f>
        <v>9.7799218749999994</v>
      </c>
      <c r="AG492" s="245">
        <f>AVERAGE(AF492,AH492)</f>
        <v>9.78369140625</v>
      </c>
      <c r="AH492" s="245">
        <f>AVERAGE(AF492,AJ492)</f>
        <v>9.7874609375000006</v>
      </c>
      <c r="AI492" s="245">
        <f>AVERAGE(AH492,AJ492)</f>
        <v>9.7912304687500011</v>
      </c>
      <c r="AJ492" s="245">
        <f>AVERAGE(AE492,AO492)</f>
        <v>9.7949999999999999</v>
      </c>
      <c r="AK492" s="245">
        <f>2*AJ492-AI492</f>
        <v>9.7987695312499987</v>
      </c>
      <c r="AL492" s="245">
        <f>AVERAGE(AK492,AM492)</f>
        <v>9.7990771484374992</v>
      </c>
      <c r="AM492" s="245">
        <f>AVERAGE(AK492,AO492)</f>
        <v>9.7993847656249997</v>
      </c>
      <c r="AN492" s="245">
        <f>AVERAGE(AM492,AO492)</f>
        <v>9.7996923828125002</v>
      </c>
      <c r="AO492" s="277">
        <v>9.8000000000000007</v>
      </c>
      <c r="AP492" s="277">
        <v>9.85</v>
      </c>
    </row>
    <row r="493" spans="1:42" x14ac:dyDescent="0.2">
      <c r="A493" s="253">
        <v>42420</v>
      </c>
      <c r="B493" s="277">
        <v>9.33</v>
      </c>
      <c r="C493" s="277">
        <v>9.81</v>
      </c>
      <c r="D493" s="277">
        <f>AVERAGE(C493,E493)</f>
        <v>9.92</v>
      </c>
      <c r="E493" s="277">
        <v>10.029999999999999</v>
      </c>
      <c r="F493" s="277">
        <f>AVERAGE(G493,E493)</f>
        <v>10.029999999999999</v>
      </c>
      <c r="G493" s="277">
        <v>10.029999999999999</v>
      </c>
      <c r="H493" s="277">
        <f>AVERAGE(I493,G493)</f>
        <v>9.9600000000000009</v>
      </c>
      <c r="I493" s="277">
        <v>9.89</v>
      </c>
      <c r="J493" s="277">
        <f>AVERAGE(I493,K493)</f>
        <v>9.9450000000000003</v>
      </c>
      <c r="K493" s="277">
        <v>10</v>
      </c>
      <c r="L493" s="245">
        <f>AVERAGE(K493,M493)</f>
        <v>9.99</v>
      </c>
      <c r="M493" s="245">
        <f>AVERAGE(K493,O493)</f>
        <v>9.98</v>
      </c>
      <c r="N493" s="245">
        <f>AVERAGE(M493,O493)</f>
        <v>9.9700000000000006</v>
      </c>
      <c r="O493" s="277">
        <v>9.9600000000000009</v>
      </c>
      <c r="P493" s="245">
        <f>2*O493-N493</f>
        <v>9.9500000000000011</v>
      </c>
      <c r="Q493" s="245">
        <f>AVERAGE(P493,R493)</f>
        <v>9.9425000000000008</v>
      </c>
      <c r="R493" s="245">
        <f>AVERAGE(O493,U493)</f>
        <v>9.9350000000000005</v>
      </c>
      <c r="S493" s="245">
        <f>2*R493-Q493</f>
        <v>9.9275000000000002</v>
      </c>
      <c r="T493" s="245">
        <f>AVERAGE(S493,U493)</f>
        <v>9.9187499999999993</v>
      </c>
      <c r="U493" s="277">
        <v>9.91</v>
      </c>
      <c r="V493" s="245">
        <f>2*U493-T493</f>
        <v>9.901250000000001</v>
      </c>
      <c r="W493" s="245">
        <f>2*V493-U493</f>
        <v>9.8925000000000018</v>
      </c>
      <c r="X493" s="245">
        <f>2*W493-V493</f>
        <v>9.8837500000000027</v>
      </c>
      <c r="Y493" s="245">
        <f>AVERAGE(X493,Z493)</f>
        <v>9.8918750000000024</v>
      </c>
      <c r="Z493" s="245">
        <f>AVERAGE(U493,AE493)</f>
        <v>9.9</v>
      </c>
      <c r="AA493" s="245">
        <f>2*Z493-Y493</f>
        <v>9.9081249999999983</v>
      </c>
      <c r="AB493" s="245">
        <f>AVERAGE(AA493,AC493)</f>
        <v>9.9035937499999989</v>
      </c>
      <c r="AC493" s="245">
        <f>AVERAGE(AA493,AE493)</f>
        <v>9.8990624999999994</v>
      </c>
      <c r="AD493" s="245">
        <f>AVERAGE(AC493,AE493)</f>
        <v>9.89453125</v>
      </c>
      <c r="AE493" s="277">
        <v>9.89</v>
      </c>
      <c r="AF493" s="245">
        <f>2*AE493-AD493</f>
        <v>9.8854687500000011</v>
      </c>
      <c r="AG493" s="245">
        <f>AVERAGE(AF493,AH493)</f>
        <v>9.886601562500001</v>
      </c>
      <c r="AH493" s="245">
        <f>AVERAGE(AF493,AJ493)</f>
        <v>9.8877343750000009</v>
      </c>
      <c r="AI493" s="245">
        <f>AVERAGE(AH493,AJ493)</f>
        <v>9.8888671875000007</v>
      </c>
      <c r="AJ493" s="245">
        <f>AVERAGE(AE493,AO493)</f>
        <v>9.89</v>
      </c>
      <c r="AK493" s="245">
        <f>2*AJ493-AI493</f>
        <v>9.8911328125000004</v>
      </c>
      <c r="AL493" s="245">
        <f>AVERAGE(AK493,AM493)</f>
        <v>9.8908496093749996</v>
      </c>
      <c r="AM493" s="245">
        <f>AVERAGE(AK493,AO493)</f>
        <v>9.8905664062500005</v>
      </c>
      <c r="AN493" s="245">
        <f>AVERAGE(AM493,AO493)</f>
        <v>9.8902832031250014</v>
      </c>
      <c r="AO493" s="277">
        <v>9.89</v>
      </c>
      <c r="AP493" s="277">
        <v>9.9</v>
      </c>
    </row>
    <row r="494" spans="1:42" x14ac:dyDescent="0.2">
      <c r="A494" s="253">
        <v>42419</v>
      </c>
      <c r="B494" s="277">
        <v>9.51</v>
      </c>
      <c r="C494" s="277">
        <v>9.8800000000000008</v>
      </c>
      <c r="D494" s="277">
        <f>AVERAGE(C494,E494)</f>
        <v>9.9450000000000003</v>
      </c>
      <c r="E494" s="277">
        <v>10.01</v>
      </c>
      <c r="F494" s="277">
        <f>AVERAGE(G494,E494)</f>
        <v>10.030000000000001</v>
      </c>
      <c r="G494" s="277">
        <v>10.050000000000001</v>
      </c>
      <c r="H494" s="277">
        <f>AVERAGE(I494,G494)</f>
        <v>9.98</v>
      </c>
      <c r="I494" s="277">
        <v>9.91</v>
      </c>
      <c r="J494" s="277">
        <f>AVERAGE(I494,K494)</f>
        <v>9.99</v>
      </c>
      <c r="K494" s="277">
        <v>10.07</v>
      </c>
      <c r="L494" s="245">
        <f>AVERAGE(K494,M494)</f>
        <v>10.06</v>
      </c>
      <c r="M494" s="245">
        <f>AVERAGE(K494,O494)</f>
        <v>10.050000000000001</v>
      </c>
      <c r="N494" s="245">
        <f>AVERAGE(M494,O494)</f>
        <v>10.039999999999999</v>
      </c>
      <c r="O494" s="277">
        <v>10.029999999999999</v>
      </c>
      <c r="P494" s="245">
        <f>2*O494-N494</f>
        <v>10.02</v>
      </c>
      <c r="Q494" s="245">
        <f>AVERAGE(P494,R494)</f>
        <v>10.0075</v>
      </c>
      <c r="R494" s="245">
        <f>AVERAGE(O494,U494)</f>
        <v>9.995000000000001</v>
      </c>
      <c r="S494" s="245">
        <f>2*R494-Q494</f>
        <v>9.9825000000000017</v>
      </c>
      <c r="T494" s="245">
        <f>AVERAGE(S494,U494)</f>
        <v>9.9712500000000013</v>
      </c>
      <c r="U494" s="277">
        <v>9.9600000000000009</v>
      </c>
      <c r="V494" s="245">
        <f>2*U494-T494</f>
        <v>9.9487500000000004</v>
      </c>
      <c r="W494" s="245">
        <f>2*V494-U494</f>
        <v>9.9375</v>
      </c>
      <c r="X494" s="245">
        <f>2*W494-V494</f>
        <v>9.9262499999999996</v>
      </c>
      <c r="Y494" s="245">
        <f>AVERAGE(X494,Z494)</f>
        <v>9.9306249999999991</v>
      </c>
      <c r="Z494" s="245">
        <f>AVERAGE(U494,AE494)</f>
        <v>9.9350000000000005</v>
      </c>
      <c r="AA494" s="245">
        <f>2*Z494-Y494</f>
        <v>9.9393750000000018</v>
      </c>
      <c r="AB494" s="245">
        <f>AVERAGE(AA494,AC494)</f>
        <v>9.9320312500000014</v>
      </c>
      <c r="AC494" s="245">
        <f>AVERAGE(AA494,AE494)</f>
        <v>9.924687500000001</v>
      </c>
      <c r="AD494" s="245">
        <f>AVERAGE(AC494,AE494)</f>
        <v>9.9173437500000006</v>
      </c>
      <c r="AE494" s="277">
        <v>9.91</v>
      </c>
      <c r="AF494" s="245">
        <f>2*AE494-AD494</f>
        <v>9.9026562499999997</v>
      </c>
      <c r="AG494" s="245">
        <f>AVERAGE(AF494,AH494)</f>
        <v>9.9032421875000001</v>
      </c>
      <c r="AH494" s="245">
        <f>AVERAGE(AF494,AJ494)</f>
        <v>9.9038281250000004</v>
      </c>
      <c r="AI494" s="245">
        <f>AVERAGE(AH494,AJ494)</f>
        <v>9.9044140625000008</v>
      </c>
      <c r="AJ494" s="245">
        <f>AVERAGE(AE494,AO494)</f>
        <v>9.9050000000000011</v>
      </c>
      <c r="AK494" s="245">
        <f>2*AJ494-AI494</f>
        <v>9.9055859375000015</v>
      </c>
      <c r="AL494" s="245">
        <f>AVERAGE(AK494,AM494)</f>
        <v>9.9041894531250012</v>
      </c>
      <c r="AM494" s="245">
        <f>AVERAGE(AK494,AO494)</f>
        <v>9.9027929687500009</v>
      </c>
      <c r="AN494" s="245">
        <f>AVERAGE(AM494,AO494)</f>
        <v>9.9013964843750006</v>
      </c>
      <c r="AO494" s="277">
        <v>9.9</v>
      </c>
      <c r="AP494" s="277">
        <v>9.91</v>
      </c>
    </row>
    <row r="495" spans="1:42" x14ac:dyDescent="0.2">
      <c r="A495" s="253">
        <v>42418</v>
      </c>
      <c r="B495" s="277">
        <v>9.4700000000000006</v>
      </c>
      <c r="C495" s="277">
        <v>9.9</v>
      </c>
      <c r="D495" s="277">
        <f>AVERAGE(C495,E495)</f>
        <v>9.98</v>
      </c>
      <c r="E495" s="277">
        <v>10.06</v>
      </c>
      <c r="F495" s="277">
        <f>AVERAGE(G495,E495)</f>
        <v>10.08</v>
      </c>
      <c r="G495" s="277">
        <v>10.1</v>
      </c>
      <c r="H495" s="277">
        <f>AVERAGE(I495,G495)</f>
        <v>9.9749999999999996</v>
      </c>
      <c r="I495" s="277">
        <v>9.85</v>
      </c>
      <c r="J495" s="277">
        <f>AVERAGE(I495,K495)</f>
        <v>9.9649999999999999</v>
      </c>
      <c r="K495" s="277">
        <v>10.08</v>
      </c>
      <c r="L495" s="245">
        <f>AVERAGE(K495,M495)</f>
        <v>10.059999999999999</v>
      </c>
      <c r="M495" s="245">
        <f>AVERAGE(K495,O495)</f>
        <v>10.039999999999999</v>
      </c>
      <c r="N495" s="245">
        <f>AVERAGE(M495,O495)</f>
        <v>10.02</v>
      </c>
      <c r="O495" s="277">
        <v>10</v>
      </c>
      <c r="P495" s="245">
        <f>2*O495-N495</f>
        <v>9.98</v>
      </c>
      <c r="Q495" s="245">
        <f>AVERAGE(P495,R495)</f>
        <v>9.9649999999999999</v>
      </c>
      <c r="R495" s="245">
        <f>AVERAGE(O495,U495)</f>
        <v>9.9499999999999993</v>
      </c>
      <c r="S495" s="245">
        <f>2*R495-Q495</f>
        <v>9.9349999999999987</v>
      </c>
      <c r="T495" s="245">
        <f>AVERAGE(S495,U495)</f>
        <v>9.9175000000000004</v>
      </c>
      <c r="U495" s="277">
        <v>9.9</v>
      </c>
      <c r="V495" s="245">
        <f>2*U495-T495</f>
        <v>9.8825000000000003</v>
      </c>
      <c r="W495" s="245">
        <f>2*V495-U495</f>
        <v>9.8650000000000002</v>
      </c>
      <c r="X495" s="245">
        <f>2*W495-V495</f>
        <v>9.8475000000000001</v>
      </c>
      <c r="Y495" s="245">
        <f>AVERAGE(X495,Z495)</f>
        <v>9.8612500000000001</v>
      </c>
      <c r="Z495" s="245">
        <f>AVERAGE(U495,AE495)</f>
        <v>9.875</v>
      </c>
      <c r="AA495" s="245">
        <f>2*Z495-Y495</f>
        <v>9.8887499999999999</v>
      </c>
      <c r="AB495" s="245">
        <f>AVERAGE(AA495,AC495)</f>
        <v>9.8790624999999999</v>
      </c>
      <c r="AC495" s="245">
        <f>AVERAGE(AA495,AE495)</f>
        <v>9.8693749999999998</v>
      </c>
      <c r="AD495" s="245">
        <f>AVERAGE(AC495,AE495)</f>
        <v>9.8596874999999997</v>
      </c>
      <c r="AE495" s="277">
        <v>9.85</v>
      </c>
      <c r="AF495" s="245">
        <f>2*AE495-AD495</f>
        <v>9.8403124999999996</v>
      </c>
      <c r="AG495" s="245">
        <f>AVERAGE(AF495,AH495)</f>
        <v>9.8439843749999998</v>
      </c>
      <c r="AH495" s="245">
        <f>AVERAGE(AF495,AJ495)</f>
        <v>9.84765625</v>
      </c>
      <c r="AI495" s="245">
        <f>AVERAGE(AH495,AJ495)</f>
        <v>9.8513281250000002</v>
      </c>
      <c r="AJ495" s="245">
        <f>AVERAGE(AE495,AO495)</f>
        <v>9.8550000000000004</v>
      </c>
      <c r="AK495" s="245">
        <f>2*AJ495-AI495</f>
        <v>9.8586718750000006</v>
      </c>
      <c r="AL495" s="245">
        <f>AVERAGE(AK495,AM495)</f>
        <v>9.859003906249999</v>
      </c>
      <c r="AM495" s="245">
        <f>AVERAGE(AK495,AO495)</f>
        <v>9.8593359374999991</v>
      </c>
      <c r="AN495" s="245">
        <f>AVERAGE(AM495,AO495)</f>
        <v>9.8596679687499993</v>
      </c>
      <c r="AO495" s="277">
        <v>9.86</v>
      </c>
      <c r="AP495" s="277">
        <v>9.9</v>
      </c>
    </row>
    <row r="496" spans="1:42" x14ac:dyDescent="0.2">
      <c r="A496" s="253">
        <v>42417</v>
      </c>
      <c r="B496" s="277">
        <v>9.7100000000000009</v>
      </c>
      <c r="C496" s="277">
        <v>10.029999999999999</v>
      </c>
      <c r="D496" s="277">
        <f>AVERAGE(C496,E496)</f>
        <v>10.074999999999999</v>
      </c>
      <c r="E496" s="277">
        <v>10.119999999999999</v>
      </c>
      <c r="F496" s="277">
        <f>AVERAGE(G496,E496)</f>
        <v>10.16</v>
      </c>
      <c r="G496" s="277">
        <v>10.199999999999999</v>
      </c>
      <c r="H496" s="277">
        <f>AVERAGE(I496,G496)</f>
        <v>10.114999999999998</v>
      </c>
      <c r="I496" s="277">
        <v>10.029999999999999</v>
      </c>
      <c r="J496" s="277">
        <f>AVERAGE(I496,K496)</f>
        <v>10.135</v>
      </c>
      <c r="K496" s="277">
        <v>10.24</v>
      </c>
      <c r="L496" s="245">
        <f>AVERAGE(K496,M496)</f>
        <v>10.227499999999999</v>
      </c>
      <c r="M496" s="245">
        <f>AVERAGE(K496,O496)</f>
        <v>10.215</v>
      </c>
      <c r="N496" s="245">
        <f>AVERAGE(M496,O496)</f>
        <v>10.202500000000001</v>
      </c>
      <c r="O496" s="277">
        <v>10.19</v>
      </c>
      <c r="P496" s="245">
        <f>2*O496-N496</f>
        <v>10.177499999999998</v>
      </c>
      <c r="Q496" s="245">
        <f>AVERAGE(P496,R496)</f>
        <v>10.15875</v>
      </c>
      <c r="R496" s="245">
        <f>AVERAGE(O496,U496)</f>
        <v>10.14</v>
      </c>
      <c r="S496" s="245">
        <f>2*R496-Q496</f>
        <v>10.121250000000002</v>
      </c>
      <c r="T496" s="245">
        <f>AVERAGE(S496,U496)</f>
        <v>10.105625</v>
      </c>
      <c r="U496" s="277">
        <v>10.09</v>
      </c>
      <c r="V496" s="245">
        <f>2*U496-T496</f>
        <v>10.074375</v>
      </c>
      <c r="W496" s="245">
        <f>2*V496-U496</f>
        <v>10.05875</v>
      </c>
      <c r="X496" s="245">
        <f>2*W496-V496</f>
        <v>10.043125</v>
      </c>
      <c r="Y496" s="245">
        <f>AVERAGE(X496,Z496)</f>
        <v>10.051562499999999</v>
      </c>
      <c r="Z496" s="245">
        <f>AVERAGE(U496,AE496)</f>
        <v>10.059999999999999</v>
      </c>
      <c r="AA496" s="245">
        <f>2*Z496-Y496</f>
        <v>10.068437499999998</v>
      </c>
      <c r="AB496" s="245">
        <f>AVERAGE(AA496,AC496)</f>
        <v>10.058828124999998</v>
      </c>
      <c r="AC496" s="245">
        <f>AVERAGE(AA496,AE496)</f>
        <v>10.049218749999998</v>
      </c>
      <c r="AD496" s="245">
        <f>AVERAGE(AC496,AE496)</f>
        <v>10.039609374999998</v>
      </c>
      <c r="AE496" s="277">
        <v>10.029999999999999</v>
      </c>
      <c r="AF496" s="245">
        <f>2*AE496-AD496</f>
        <v>10.020390625000001</v>
      </c>
      <c r="AG496" s="245">
        <f>AVERAGE(AF496,AH496)</f>
        <v>10.02279296875</v>
      </c>
      <c r="AH496" s="245">
        <f>AVERAGE(AF496,AJ496)</f>
        <v>10.025195312499999</v>
      </c>
      <c r="AI496" s="245">
        <f>AVERAGE(AH496,AJ496)</f>
        <v>10.027597656249998</v>
      </c>
      <c r="AJ496" s="245">
        <f>AVERAGE(AE496,AO496)</f>
        <v>10.029999999999999</v>
      </c>
      <c r="AK496" s="245">
        <f>2*AJ496-AI496</f>
        <v>10.03240234375</v>
      </c>
      <c r="AL496" s="245">
        <f>AVERAGE(AK496,AM496)</f>
        <v>10.0318017578125</v>
      </c>
      <c r="AM496" s="245">
        <f>AVERAGE(AK496,AO496)</f>
        <v>10.031201171875001</v>
      </c>
      <c r="AN496" s="245">
        <f>AVERAGE(AM496,AO496)</f>
        <v>10.030600585937499</v>
      </c>
      <c r="AO496" s="277">
        <v>10.029999999999999</v>
      </c>
      <c r="AP496" s="277">
        <v>10.06</v>
      </c>
    </row>
    <row r="497" spans="1:42" x14ac:dyDescent="0.2">
      <c r="A497" s="253">
        <v>42416</v>
      </c>
      <c r="B497" s="277">
        <v>9.5399999999999991</v>
      </c>
      <c r="C497" s="277">
        <v>9.99</v>
      </c>
      <c r="D497" s="277">
        <f>AVERAGE(C497,E497)</f>
        <v>10.08</v>
      </c>
      <c r="E497" s="277">
        <v>10.17</v>
      </c>
      <c r="F497" s="277">
        <f>AVERAGE(G497,E497)</f>
        <v>10.215</v>
      </c>
      <c r="G497" s="277">
        <v>10.26</v>
      </c>
      <c r="H497" s="277">
        <f>AVERAGE(I497,G497)</f>
        <v>10.18</v>
      </c>
      <c r="I497" s="277">
        <v>10.1</v>
      </c>
      <c r="J497" s="277">
        <f>AVERAGE(I497,K497)</f>
        <v>10.215</v>
      </c>
      <c r="K497" s="277">
        <v>10.33</v>
      </c>
      <c r="L497" s="245">
        <f>AVERAGE(K497,M497)</f>
        <v>10.32</v>
      </c>
      <c r="M497" s="245">
        <f>AVERAGE(K497,O497)</f>
        <v>10.309999999999999</v>
      </c>
      <c r="N497" s="245">
        <f>AVERAGE(M497,O497)</f>
        <v>10.299999999999999</v>
      </c>
      <c r="O497" s="277">
        <v>10.29</v>
      </c>
      <c r="P497" s="245">
        <f>2*O497-N497</f>
        <v>10.28</v>
      </c>
      <c r="Q497" s="245">
        <f>AVERAGE(P497,R497)</f>
        <v>10.2575</v>
      </c>
      <c r="R497" s="245">
        <f>AVERAGE(O497,U497)</f>
        <v>10.234999999999999</v>
      </c>
      <c r="S497" s="245">
        <f>2*R497-Q497</f>
        <v>10.212499999999999</v>
      </c>
      <c r="T497" s="245">
        <f>AVERAGE(S497,U497)</f>
        <v>10.196249999999999</v>
      </c>
      <c r="U497" s="277">
        <v>10.18</v>
      </c>
      <c r="V497" s="245">
        <f>2*U497-T497</f>
        <v>10.16375</v>
      </c>
      <c r="W497" s="245">
        <f>2*V497-U497</f>
        <v>10.147500000000001</v>
      </c>
      <c r="X497" s="245">
        <f>2*W497-V497</f>
        <v>10.131250000000001</v>
      </c>
      <c r="Y497" s="245">
        <f>AVERAGE(X497,Z497)</f>
        <v>10.135625000000001</v>
      </c>
      <c r="Z497" s="245">
        <f>AVERAGE(U497,AE497)</f>
        <v>10.14</v>
      </c>
      <c r="AA497" s="245">
        <f>2*Z497-Y497</f>
        <v>10.144375</v>
      </c>
      <c r="AB497" s="245">
        <f>AVERAGE(AA497,AC497)</f>
        <v>10.13328125</v>
      </c>
      <c r="AC497" s="245">
        <f>AVERAGE(AA497,AE497)</f>
        <v>10.122187499999999</v>
      </c>
      <c r="AD497" s="245">
        <f>AVERAGE(AC497,AE497)</f>
        <v>10.111093749999998</v>
      </c>
      <c r="AE497" s="277">
        <v>10.1</v>
      </c>
      <c r="AF497" s="245">
        <f>2*AE497-AD497</f>
        <v>10.088906250000001</v>
      </c>
      <c r="AG497" s="245">
        <f>AVERAGE(AF497,AH497)</f>
        <v>10.0904296875</v>
      </c>
      <c r="AH497" s="245">
        <f>AVERAGE(AF497,AJ497)</f>
        <v>10.091953125</v>
      </c>
      <c r="AI497" s="245">
        <f>AVERAGE(AH497,AJ497)</f>
        <v>10.093476562499999</v>
      </c>
      <c r="AJ497" s="245">
        <f>AVERAGE(AE497,AO497)</f>
        <v>10.094999999999999</v>
      </c>
      <c r="AK497" s="245">
        <f>2*AJ497-AI497</f>
        <v>10.096523437499998</v>
      </c>
      <c r="AL497" s="245">
        <f>AVERAGE(AK497,AM497)</f>
        <v>10.094892578124998</v>
      </c>
      <c r="AM497" s="245">
        <f>AVERAGE(AK497,AO497)</f>
        <v>10.09326171875</v>
      </c>
      <c r="AN497" s="245">
        <f>AVERAGE(AM497,AO497)</f>
        <v>10.091630859375</v>
      </c>
      <c r="AO497" s="277">
        <v>10.09</v>
      </c>
      <c r="AP497" s="277">
        <v>10.1</v>
      </c>
    </row>
    <row r="498" spans="1:42" x14ac:dyDescent="0.2">
      <c r="A498" s="253">
        <v>42415</v>
      </c>
      <c r="B498" s="277">
        <v>9.44</v>
      </c>
      <c r="C498" s="277">
        <v>9.9700000000000006</v>
      </c>
      <c r="D498" s="277">
        <f>AVERAGE(C498,E498)</f>
        <v>10.11</v>
      </c>
      <c r="E498" s="277">
        <v>10.25</v>
      </c>
      <c r="F498" s="277">
        <f>AVERAGE(G498,E498)</f>
        <v>10.275</v>
      </c>
      <c r="G498" s="277">
        <v>10.3</v>
      </c>
      <c r="H498" s="277">
        <f>AVERAGE(I498,G498)</f>
        <v>10.164999999999999</v>
      </c>
      <c r="I498" s="277">
        <v>10.029999999999999</v>
      </c>
      <c r="J498" s="277">
        <f>AVERAGE(I498,K498)</f>
        <v>10.17</v>
      </c>
      <c r="K498" s="277">
        <v>10.31</v>
      </c>
      <c r="L498" s="245">
        <f>AVERAGE(K498,M498)</f>
        <v>10.295000000000002</v>
      </c>
      <c r="M498" s="245">
        <f>AVERAGE(K498,O498)</f>
        <v>10.280000000000001</v>
      </c>
      <c r="N498" s="245">
        <f>AVERAGE(M498,O498)</f>
        <v>10.265000000000001</v>
      </c>
      <c r="O498" s="277">
        <v>10.25</v>
      </c>
      <c r="P498" s="245">
        <f>2*O498-N498</f>
        <v>10.234999999999999</v>
      </c>
      <c r="Q498" s="245">
        <f>AVERAGE(P498,R498)</f>
        <v>10.2075</v>
      </c>
      <c r="R498" s="245">
        <f>AVERAGE(O498,U498)</f>
        <v>10.18</v>
      </c>
      <c r="S498" s="245">
        <f>2*R498-Q498</f>
        <v>10.1525</v>
      </c>
      <c r="T498" s="245">
        <f>AVERAGE(S498,U498)</f>
        <v>10.13125</v>
      </c>
      <c r="U498" s="277">
        <v>10.11</v>
      </c>
      <c r="V498" s="245">
        <f>2*U498-T498</f>
        <v>10.088749999999999</v>
      </c>
      <c r="W498" s="245">
        <f>2*V498-U498</f>
        <v>10.067499999999999</v>
      </c>
      <c r="X498" s="245">
        <f>2*W498-V498</f>
        <v>10.046249999999999</v>
      </c>
      <c r="Y498" s="245">
        <f>AVERAGE(X498,Z498)</f>
        <v>10.058125</v>
      </c>
      <c r="Z498" s="245">
        <f>AVERAGE(U498,AE498)</f>
        <v>10.07</v>
      </c>
      <c r="AA498" s="245">
        <f>2*Z498-Y498</f>
        <v>10.081875</v>
      </c>
      <c r="AB498" s="245">
        <f>AVERAGE(AA498,AC498)</f>
        <v>10.06890625</v>
      </c>
      <c r="AC498" s="245">
        <f>AVERAGE(AA498,AE498)</f>
        <v>10.055937499999999</v>
      </c>
      <c r="AD498" s="245">
        <f>AVERAGE(AC498,AE498)</f>
        <v>10.04296875</v>
      </c>
      <c r="AE498" s="277">
        <v>10.029999999999999</v>
      </c>
      <c r="AF498" s="245">
        <f>2*AE498-AD498</f>
        <v>10.017031249999999</v>
      </c>
      <c r="AG498" s="245">
        <f>AVERAGE(AF498,AH498)</f>
        <v>10.021523437499999</v>
      </c>
      <c r="AH498" s="245">
        <f>AVERAGE(AF498,AJ498)</f>
        <v>10.026015624999999</v>
      </c>
      <c r="AI498" s="245">
        <f>AVERAGE(AH498,AJ498)</f>
        <v>10.0305078125</v>
      </c>
      <c r="AJ498" s="245">
        <f>AVERAGE(AE498,AO498)</f>
        <v>10.035</v>
      </c>
      <c r="AK498" s="245">
        <f>2*AJ498-AI498</f>
        <v>10.0394921875</v>
      </c>
      <c r="AL498" s="245">
        <f>AVERAGE(AK498,AM498)</f>
        <v>10.039619140625</v>
      </c>
      <c r="AM498" s="245">
        <f>AVERAGE(AK498,AO498)</f>
        <v>10.039746093750001</v>
      </c>
      <c r="AN498" s="245">
        <f>AVERAGE(AM498,AO498)</f>
        <v>10.039873046875</v>
      </c>
      <c r="AO498" s="277">
        <v>10.039999999999999</v>
      </c>
      <c r="AP498" s="277">
        <v>10.08</v>
      </c>
    </row>
    <row r="499" spans="1:42" x14ac:dyDescent="0.2">
      <c r="A499" s="253">
        <v>42412</v>
      </c>
      <c r="B499" s="277">
        <v>9.5500000000000007</v>
      </c>
      <c r="C499" s="277">
        <v>10.039999999999999</v>
      </c>
      <c r="D499" s="277">
        <f>AVERAGE(C499,E499)</f>
        <v>10.145</v>
      </c>
      <c r="E499" s="277">
        <v>10.25</v>
      </c>
      <c r="F499" s="277">
        <f>AVERAGE(G499,E499)</f>
        <v>10.285</v>
      </c>
      <c r="G499" s="277">
        <v>10.32</v>
      </c>
      <c r="H499" s="277">
        <f>AVERAGE(I499,G499)</f>
        <v>10.245000000000001</v>
      </c>
      <c r="I499" s="277">
        <v>10.17</v>
      </c>
      <c r="J499" s="277">
        <f>AVERAGE(I499,K499)</f>
        <v>10.27</v>
      </c>
      <c r="K499" s="277">
        <v>10.37</v>
      </c>
      <c r="L499" s="245">
        <f>AVERAGE(K499,M499)</f>
        <v>10.362500000000001</v>
      </c>
      <c r="M499" s="245">
        <f>AVERAGE(K499,O499)</f>
        <v>10.355</v>
      </c>
      <c r="N499" s="245">
        <f>AVERAGE(M499,O499)</f>
        <v>10.3475</v>
      </c>
      <c r="O499" s="277">
        <v>10.34</v>
      </c>
      <c r="P499" s="245">
        <f>2*O499-N499</f>
        <v>10.3325</v>
      </c>
      <c r="Q499" s="245">
        <f>AVERAGE(P499,R499)</f>
        <v>10.311249999999999</v>
      </c>
      <c r="R499" s="245">
        <f>AVERAGE(O499,U499)</f>
        <v>10.29</v>
      </c>
      <c r="S499" s="245">
        <f>2*R499-Q499</f>
        <v>10.268749999999999</v>
      </c>
      <c r="T499" s="245">
        <f>AVERAGE(S499,U499)</f>
        <v>10.254375</v>
      </c>
      <c r="U499" s="277">
        <v>10.24</v>
      </c>
      <c r="V499" s="245">
        <f>2*U499-T499</f>
        <v>10.225625000000001</v>
      </c>
      <c r="W499" s="245">
        <f>2*V499-U499</f>
        <v>10.211250000000001</v>
      </c>
      <c r="X499" s="245">
        <f>2*W499-V499</f>
        <v>10.196875000000002</v>
      </c>
      <c r="Y499" s="245">
        <f>AVERAGE(X499,Z499)</f>
        <v>10.200937500000002</v>
      </c>
      <c r="Z499" s="245">
        <f>AVERAGE(U499,AE499)</f>
        <v>10.205</v>
      </c>
      <c r="AA499" s="245">
        <f>2*Z499-Y499</f>
        <v>10.209062499999998</v>
      </c>
      <c r="AB499" s="245">
        <f>AVERAGE(AA499,AC499)</f>
        <v>10.199296874999998</v>
      </c>
      <c r="AC499" s="245">
        <f>AVERAGE(AA499,AE499)</f>
        <v>10.189531249999998</v>
      </c>
      <c r="AD499" s="245">
        <f>AVERAGE(AC499,AE499)</f>
        <v>10.179765624999998</v>
      </c>
      <c r="AE499" s="277">
        <v>10.17</v>
      </c>
      <c r="AF499" s="245">
        <f>2*AE499-AD499</f>
        <v>10.160234375000002</v>
      </c>
      <c r="AG499" s="245">
        <f>AVERAGE(AF499,AH499)</f>
        <v>10.162675781250002</v>
      </c>
      <c r="AH499" s="245">
        <f>AVERAGE(AF499,AJ499)</f>
        <v>10.165117187500002</v>
      </c>
      <c r="AI499" s="245">
        <f>AVERAGE(AH499,AJ499)</f>
        <v>10.167558593750002</v>
      </c>
      <c r="AJ499" s="245">
        <f>AVERAGE(AE499,AO499)</f>
        <v>10.17</v>
      </c>
      <c r="AK499" s="245">
        <f>2*AJ499-AI499</f>
        <v>10.172441406249998</v>
      </c>
      <c r="AL499" s="245">
        <f>AVERAGE(AK499,AM499)</f>
        <v>10.171831054687498</v>
      </c>
      <c r="AM499" s="245">
        <f>AVERAGE(AK499,AO499)</f>
        <v>10.171220703124998</v>
      </c>
      <c r="AN499" s="245">
        <f>AVERAGE(AM499,AO499)</f>
        <v>10.170610351562498</v>
      </c>
      <c r="AO499" s="277">
        <v>10.17</v>
      </c>
      <c r="AP499" s="277">
        <v>10.19</v>
      </c>
    </row>
    <row r="500" spans="1:42" x14ac:dyDescent="0.2">
      <c r="A500" s="253">
        <v>42411</v>
      </c>
      <c r="B500" s="277">
        <v>9.4600000000000009</v>
      </c>
      <c r="C500" s="277">
        <v>9.99</v>
      </c>
      <c r="D500" s="277">
        <f>AVERAGE(C500,E500)</f>
        <v>10.145</v>
      </c>
      <c r="E500" s="277">
        <v>10.3</v>
      </c>
      <c r="F500" s="277">
        <f>AVERAGE(G500,E500)</f>
        <v>10.350000000000001</v>
      </c>
      <c r="G500" s="277">
        <v>10.4</v>
      </c>
      <c r="H500" s="277">
        <f>AVERAGE(I500,G500)</f>
        <v>10.295</v>
      </c>
      <c r="I500" s="277">
        <v>10.19</v>
      </c>
      <c r="J500" s="277">
        <f>AVERAGE(I500,K500)</f>
        <v>10.32</v>
      </c>
      <c r="K500" s="277">
        <v>10.45</v>
      </c>
      <c r="L500" s="245">
        <f>AVERAGE(K500,M500)</f>
        <v>10.4375</v>
      </c>
      <c r="M500" s="245">
        <f>AVERAGE(K500,O500)</f>
        <v>10.425000000000001</v>
      </c>
      <c r="N500" s="245">
        <f>AVERAGE(M500,O500)</f>
        <v>10.412500000000001</v>
      </c>
      <c r="O500" s="277">
        <v>10.4</v>
      </c>
      <c r="P500" s="245">
        <f>2*O500-N500</f>
        <v>10.387499999999999</v>
      </c>
      <c r="Q500" s="245">
        <f>AVERAGE(P500,R500)</f>
        <v>10.36125</v>
      </c>
      <c r="R500" s="245">
        <f>AVERAGE(O500,U500)</f>
        <v>10.335000000000001</v>
      </c>
      <c r="S500" s="245">
        <f>2*R500-Q500</f>
        <v>10.308750000000002</v>
      </c>
      <c r="T500" s="245">
        <f>AVERAGE(S500,U500)</f>
        <v>10.289375</v>
      </c>
      <c r="U500" s="277">
        <v>10.27</v>
      </c>
      <c r="V500" s="245">
        <f>2*U500-T500</f>
        <v>10.250624999999999</v>
      </c>
      <c r="W500" s="245">
        <f>2*V500-U500</f>
        <v>10.231249999999999</v>
      </c>
      <c r="X500" s="245">
        <f>2*W500-V500</f>
        <v>10.211874999999999</v>
      </c>
      <c r="Y500" s="245">
        <f>AVERAGE(X500,Z500)</f>
        <v>10.2209375</v>
      </c>
      <c r="Z500" s="245">
        <f>AVERAGE(U500,AE500)</f>
        <v>10.23</v>
      </c>
      <c r="AA500" s="245">
        <f>2*Z500-Y500</f>
        <v>10.239062500000001</v>
      </c>
      <c r="AB500" s="245">
        <f>AVERAGE(AA500,AC500)</f>
        <v>10.226796875000002</v>
      </c>
      <c r="AC500" s="245">
        <f>AVERAGE(AA500,AE500)</f>
        <v>10.21453125</v>
      </c>
      <c r="AD500" s="245">
        <f>AVERAGE(AC500,AE500)</f>
        <v>10.202265624999999</v>
      </c>
      <c r="AE500" s="277">
        <v>10.19</v>
      </c>
      <c r="AF500" s="245">
        <f>2*AE500-AD500</f>
        <v>10.177734375</v>
      </c>
      <c r="AG500" s="245">
        <f>AVERAGE(AF500,AH500)</f>
        <v>10.180800781249999</v>
      </c>
      <c r="AH500" s="245">
        <f>AVERAGE(AF500,AJ500)</f>
        <v>10.183867187499999</v>
      </c>
      <c r="AI500" s="245">
        <f>AVERAGE(AH500,AJ500)</f>
        <v>10.186933593749998</v>
      </c>
      <c r="AJ500" s="245">
        <f>AVERAGE(AE500,AO500)</f>
        <v>10.19</v>
      </c>
      <c r="AK500" s="245">
        <f>2*AJ500-AI500</f>
        <v>10.193066406250001</v>
      </c>
      <c r="AL500" s="245">
        <f>AVERAGE(AK500,AM500)</f>
        <v>10.192299804687501</v>
      </c>
      <c r="AM500" s="245">
        <f>AVERAGE(AK500,AO500)</f>
        <v>10.191533203125001</v>
      </c>
      <c r="AN500" s="245">
        <f>AVERAGE(AM500,AO500)</f>
        <v>10.190766601562501</v>
      </c>
      <c r="AO500" s="277">
        <v>10.19</v>
      </c>
      <c r="AP500" s="277">
        <v>10.220000000000001</v>
      </c>
    </row>
    <row r="501" spans="1:42" x14ac:dyDescent="0.2">
      <c r="A501" s="253">
        <v>42410</v>
      </c>
      <c r="B501" s="277">
        <v>9.5</v>
      </c>
      <c r="C501" s="277">
        <v>10.02</v>
      </c>
      <c r="D501" s="277">
        <f>AVERAGE(C501,E501)</f>
        <v>10.135</v>
      </c>
      <c r="E501" s="277">
        <v>10.25</v>
      </c>
      <c r="F501" s="277">
        <f>AVERAGE(G501,E501)</f>
        <v>10.27</v>
      </c>
      <c r="G501" s="277">
        <v>10.29</v>
      </c>
      <c r="H501" s="277">
        <f>AVERAGE(I501,G501)</f>
        <v>10.204999999999998</v>
      </c>
      <c r="I501" s="277">
        <v>10.119999999999999</v>
      </c>
      <c r="J501" s="277">
        <f>AVERAGE(I501,K501)</f>
        <v>10.225</v>
      </c>
      <c r="K501" s="277">
        <v>10.33</v>
      </c>
      <c r="L501" s="245">
        <f>AVERAGE(K501,M501)</f>
        <v>10.322500000000002</v>
      </c>
      <c r="M501" s="245">
        <f>AVERAGE(K501,O501)</f>
        <v>10.315000000000001</v>
      </c>
      <c r="N501" s="245">
        <f>AVERAGE(M501,O501)</f>
        <v>10.307500000000001</v>
      </c>
      <c r="O501" s="277">
        <v>10.3</v>
      </c>
      <c r="P501" s="245">
        <f>2*O501-N501</f>
        <v>10.2925</v>
      </c>
      <c r="Q501" s="245">
        <f>AVERAGE(P501,R501)</f>
        <v>10.266249999999999</v>
      </c>
      <c r="R501" s="245">
        <f>AVERAGE(O501,U501)</f>
        <v>10.24</v>
      </c>
      <c r="S501" s="245">
        <f>2*R501-Q501</f>
        <v>10.213750000000001</v>
      </c>
      <c r="T501" s="245">
        <f>AVERAGE(S501,U501)</f>
        <v>10.196875</v>
      </c>
      <c r="U501" s="277">
        <v>10.18</v>
      </c>
      <c r="V501" s="245">
        <f>2*U501-T501</f>
        <v>10.163124999999999</v>
      </c>
      <c r="W501" s="245">
        <f>2*V501-U501</f>
        <v>10.146249999999998</v>
      </c>
      <c r="X501" s="245">
        <f>2*W501-V501</f>
        <v>10.129374999999998</v>
      </c>
      <c r="Y501" s="245">
        <f>AVERAGE(X501,Z501)</f>
        <v>10.139687499999997</v>
      </c>
      <c r="Z501" s="245">
        <f>AVERAGE(U501,AE501)</f>
        <v>10.149999999999999</v>
      </c>
      <c r="AA501" s="245">
        <f>2*Z501-Y501</f>
        <v>10.1603125</v>
      </c>
      <c r="AB501" s="245">
        <f>AVERAGE(AA501,AC501)</f>
        <v>10.150234375</v>
      </c>
      <c r="AC501" s="245">
        <f>AVERAGE(AA501,AE501)</f>
        <v>10.14015625</v>
      </c>
      <c r="AD501" s="245">
        <f>AVERAGE(AC501,AE501)</f>
        <v>10.130078125000001</v>
      </c>
      <c r="AE501" s="277">
        <v>10.119999999999999</v>
      </c>
      <c r="AF501" s="245">
        <f>2*AE501-AD501</f>
        <v>10.109921874999998</v>
      </c>
      <c r="AG501" s="245">
        <f>AVERAGE(AF501,AH501)</f>
        <v>10.112441406249998</v>
      </c>
      <c r="AH501" s="245">
        <f>AVERAGE(AF501,AJ501)</f>
        <v>10.114960937499998</v>
      </c>
      <c r="AI501" s="245">
        <f>AVERAGE(AH501,AJ501)</f>
        <v>10.117480468749999</v>
      </c>
      <c r="AJ501" s="245">
        <f>AVERAGE(AE501,AO501)</f>
        <v>10.119999999999999</v>
      </c>
      <c r="AK501" s="245">
        <f>2*AJ501-AI501</f>
        <v>10.122519531249999</v>
      </c>
      <c r="AL501" s="245">
        <f>AVERAGE(AK501,AM501)</f>
        <v>10.121889648437499</v>
      </c>
      <c r="AM501" s="245">
        <f>AVERAGE(AK501,AO501)</f>
        <v>10.121259765624998</v>
      </c>
      <c r="AN501" s="245">
        <f>AVERAGE(AM501,AO501)</f>
        <v>10.120629882812498</v>
      </c>
      <c r="AO501" s="277">
        <v>10.119999999999999</v>
      </c>
      <c r="AP501" s="277">
        <v>10.17</v>
      </c>
    </row>
    <row r="502" spans="1:42" x14ac:dyDescent="0.2">
      <c r="A502" s="253">
        <v>42409</v>
      </c>
      <c r="B502" s="277">
        <v>9.49</v>
      </c>
      <c r="C502" s="277">
        <v>10.01</v>
      </c>
      <c r="D502" s="277">
        <f>AVERAGE(C502,E502)</f>
        <v>10.149999999999999</v>
      </c>
      <c r="E502" s="277">
        <v>10.29</v>
      </c>
      <c r="F502" s="277">
        <f>AVERAGE(G502,E502)</f>
        <v>10.329999999999998</v>
      </c>
      <c r="G502" s="277">
        <v>10.37</v>
      </c>
      <c r="H502" s="277">
        <f>AVERAGE(I502,G502)</f>
        <v>10.32</v>
      </c>
      <c r="I502" s="277">
        <v>10.27</v>
      </c>
      <c r="J502" s="277">
        <f>AVERAGE(I502,K502)</f>
        <v>10.36</v>
      </c>
      <c r="K502" s="277">
        <v>10.45</v>
      </c>
      <c r="L502" s="245">
        <f>AVERAGE(K502,M502)</f>
        <v>10.4475</v>
      </c>
      <c r="M502" s="245">
        <f>AVERAGE(K502,O502)</f>
        <v>10.445</v>
      </c>
      <c r="N502" s="245">
        <f>AVERAGE(M502,O502)</f>
        <v>10.442499999999999</v>
      </c>
      <c r="O502" s="277">
        <v>10.44</v>
      </c>
      <c r="P502" s="245">
        <f>2*O502-N502</f>
        <v>10.4375</v>
      </c>
      <c r="Q502" s="245">
        <f>AVERAGE(P502,R502)</f>
        <v>10.41375</v>
      </c>
      <c r="R502" s="245">
        <f>AVERAGE(O502,U502)</f>
        <v>10.39</v>
      </c>
      <c r="S502" s="245">
        <f>2*R502-Q502</f>
        <v>10.366250000000001</v>
      </c>
      <c r="T502" s="245">
        <f>AVERAGE(S502,U502)</f>
        <v>10.353125</v>
      </c>
      <c r="U502" s="277">
        <v>10.34</v>
      </c>
      <c r="V502" s="245">
        <f>2*U502-T502</f>
        <v>10.326874999999999</v>
      </c>
      <c r="W502" s="245">
        <f>2*V502-U502</f>
        <v>10.313749999999999</v>
      </c>
      <c r="X502" s="245">
        <f>2*W502-V502</f>
        <v>10.300624999999998</v>
      </c>
      <c r="Y502" s="245">
        <f>AVERAGE(X502,Z502)</f>
        <v>10.302812499999998</v>
      </c>
      <c r="Z502" s="245">
        <f>AVERAGE(U502,AE502)</f>
        <v>10.305</v>
      </c>
      <c r="AA502" s="245">
        <f>2*Z502-Y502</f>
        <v>10.307187500000001</v>
      </c>
      <c r="AB502" s="245">
        <f>AVERAGE(AA502,AC502)</f>
        <v>10.297890625000001</v>
      </c>
      <c r="AC502" s="245">
        <f>AVERAGE(AA502,AE502)</f>
        <v>10.28859375</v>
      </c>
      <c r="AD502" s="245">
        <f>AVERAGE(AC502,AE502)</f>
        <v>10.279296875</v>
      </c>
      <c r="AE502" s="277">
        <v>10.27</v>
      </c>
      <c r="AF502" s="245">
        <f>2*AE502-AD502</f>
        <v>10.260703124999999</v>
      </c>
      <c r="AG502" s="245">
        <f>AVERAGE(AF502,AH502)</f>
        <v>10.26302734375</v>
      </c>
      <c r="AH502" s="245">
        <f>AVERAGE(AF502,AJ502)</f>
        <v>10.265351562499999</v>
      </c>
      <c r="AI502" s="245">
        <f>AVERAGE(AH502,AJ502)</f>
        <v>10.267675781249999</v>
      </c>
      <c r="AJ502" s="245">
        <f>AVERAGE(AE502,AO502)</f>
        <v>10.27</v>
      </c>
      <c r="AK502" s="245">
        <f>2*AJ502-AI502</f>
        <v>10.272324218750001</v>
      </c>
      <c r="AL502" s="245">
        <f>AVERAGE(AK502,AM502)</f>
        <v>10.271743164062499</v>
      </c>
      <c r="AM502" s="245">
        <f>AVERAGE(AK502,AO502)</f>
        <v>10.271162109375</v>
      </c>
      <c r="AN502" s="245">
        <f>AVERAGE(AM502,AO502)</f>
        <v>10.270581054687501</v>
      </c>
      <c r="AO502" s="277">
        <v>10.27</v>
      </c>
      <c r="AP502" s="277">
        <v>10.29</v>
      </c>
    </row>
    <row r="503" spans="1:42" x14ac:dyDescent="0.2">
      <c r="A503" s="253">
        <v>42408</v>
      </c>
      <c r="B503" s="277">
        <v>9.4499999999999993</v>
      </c>
      <c r="C503" s="277">
        <v>9.99</v>
      </c>
      <c r="D503" s="277">
        <f>AVERAGE(C503,E503)</f>
        <v>10.14</v>
      </c>
      <c r="E503" s="277">
        <v>10.29</v>
      </c>
      <c r="F503" s="277">
        <f>AVERAGE(G503,E503)</f>
        <v>10.32</v>
      </c>
      <c r="G503" s="277">
        <v>10.35</v>
      </c>
      <c r="H503" s="277">
        <f>AVERAGE(I503,G503)</f>
        <v>10.265000000000001</v>
      </c>
      <c r="I503" s="277">
        <v>10.18</v>
      </c>
      <c r="J503" s="277">
        <f>AVERAGE(I503,K503)</f>
        <v>10.285</v>
      </c>
      <c r="K503" s="277">
        <v>10.39</v>
      </c>
      <c r="L503" s="245">
        <f>AVERAGE(K503,M503)</f>
        <v>10.3825</v>
      </c>
      <c r="M503" s="245">
        <f>AVERAGE(K503,O503)</f>
        <v>10.375</v>
      </c>
      <c r="N503" s="245">
        <f>AVERAGE(M503,O503)</f>
        <v>10.3675</v>
      </c>
      <c r="O503" s="277">
        <v>10.36</v>
      </c>
      <c r="P503" s="245">
        <f>2*O503-N503</f>
        <v>10.352499999999999</v>
      </c>
      <c r="Q503" s="245">
        <f>AVERAGE(P503,R503)</f>
        <v>10.328749999999999</v>
      </c>
      <c r="R503" s="245">
        <f>AVERAGE(O503,U503)</f>
        <v>10.305</v>
      </c>
      <c r="S503" s="245">
        <f>2*R503-Q503</f>
        <v>10.28125</v>
      </c>
      <c r="T503" s="245">
        <f>AVERAGE(S503,U503)</f>
        <v>10.265625</v>
      </c>
      <c r="U503" s="277">
        <v>10.25</v>
      </c>
      <c r="V503" s="245">
        <f>2*U503-T503</f>
        <v>10.234375</v>
      </c>
      <c r="W503" s="245">
        <f>2*V503-U503</f>
        <v>10.21875</v>
      </c>
      <c r="X503" s="245">
        <f>2*W503-V503</f>
        <v>10.203125</v>
      </c>
      <c r="Y503" s="245">
        <f>AVERAGE(X503,Z503)</f>
        <v>10.2090625</v>
      </c>
      <c r="Z503" s="245">
        <f>AVERAGE(U503,AE503)</f>
        <v>10.215</v>
      </c>
      <c r="AA503" s="245">
        <f>2*Z503-Y503</f>
        <v>10.2209375</v>
      </c>
      <c r="AB503" s="245">
        <f>AVERAGE(AA503,AC503)</f>
        <v>10.210703124999998</v>
      </c>
      <c r="AC503" s="245">
        <f>AVERAGE(AA503,AE503)</f>
        <v>10.200468749999999</v>
      </c>
      <c r="AD503" s="245">
        <f>AVERAGE(AC503,AE503)</f>
        <v>10.190234374999999</v>
      </c>
      <c r="AE503" s="277">
        <v>10.18</v>
      </c>
      <c r="AF503" s="245">
        <f>2*AE503-AD503</f>
        <v>10.169765625</v>
      </c>
      <c r="AG503" s="245">
        <f>AVERAGE(AF503,AH503)</f>
        <v>10.17107421875</v>
      </c>
      <c r="AH503" s="245">
        <f>AVERAGE(AF503,AJ503)</f>
        <v>10.1723828125</v>
      </c>
      <c r="AI503" s="245">
        <f>AVERAGE(AH503,AJ503)</f>
        <v>10.173691406250001</v>
      </c>
      <c r="AJ503" s="245">
        <f>AVERAGE(AE503,AO503)</f>
        <v>10.175000000000001</v>
      </c>
      <c r="AK503" s="245">
        <f>2*AJ503-AI503</f>
        <v>10.176308593750001</v>
      </c>
      <c r="AL503" s="245">
        <f>AVERAGE(AK503,AM503)</f>
        <v>10.174731445312501</v>
      </c>
      <c r="AM503" s="245">
        <f>AVERAGE(AK503,AO503)</f>
        <v>10.173154296875001</v>
      </c>
      <c r="AN503" s="245">
        <f>AVERAGE(AM503,AO503)</f>
        <v>10.1715771484375</v>
      </c>
      <c r="AO503" s="277">
        <v>10.17</v>
      </c>
      <c r="AP503" s="277">
        <v>10.199999999999999</v>
      </c>
    </row>
    <row r="504" spans="1:42" x14ac:dyDescent="0.2">
      <c r="A504" s="253">
        <v>42405</v>
      </c>
      <c r="B504" s="277">
        <v>9.51</v>
      </c>
      <c r="C504" s="277">
        <v>9.99</v>
      </c>
      <c r="D504" s="277">
        <f>AVERAGE(C504,E504)</f>
        <v>10.105</v>
      </c>
      <c r="E504" s="277">
        <v>10.220000000000001</v>
      </c>
      <c r="F504" s="277">
        <f>AVERAGE(G504,E504)</f>
        <v>10.245000000000001</v>
      </c>
      <c r="G504" s="277">
        <v>10.27</v>
      </c>
      <c r="H504" s="277">
        <f>AVERAGE(I504,G504)</f>
        <v>10.18</v>
      </c>
      <c r="I504" s="277">
        <v>10.09</v>
      </c>
      <c r="J504" s="277">
        <f>AVERAGE(I504,K504)</f>
        <v>10.195</v>
      </c>
      <c r="K504" s="277">
        <v>10.3</v>
      </c>
      <c r="L504" s="245">
        <f>AVERAGE(K504,M504)</f>
        <v>10.2925</v>
      </c>
      <c r="M504" s="245">
        <f>AVERAGE(K504,O504)</f>
        <v>10.285</v>
      </c>
      <c r="N504" s="245">
        <f>AVERAGE(M504,O504)</f>
        <v>10.2775</v>
      </c>
      <c r="O504" s="277">
        <v>10.27</v>
      </c>
      <c r="P504" s="245">
        <f>2*O504-N504</f>
        <v>10.262499999999999</v>
      </c>
      <c r="Q504" s="245">
        <f>AVERAGE(P504,R504)</f>
        <v>10.23875</v>
      </c>
      <c r="R504" s="245">
        <f>AVERAGE(O504,U504)</f>
        <v>10.215</v>
      </c>
      <c r="S504" s="245">
        <f>2*R504-Q504</f>
        <v>10.19125</v>
      </c>
      <c r="T504" s="245">
        <f>AVERAGE(S504,U504)</f>
        <v>10.175625</v>
      </c>
      <c r="U504" s="277">
        <v>10.16</v>
      </c>
      <c r="V504" s="245">
        <f>2*U504-T504</f>
        <v>10.144375</v>
      </c>
      <c r="W504" s="245">
        <f>2*V504-U504</f>
        <v>10.12875</v>
      </c>
      <c r="X504" s="245">
        <f>2*W504-V504</f>
        <v>10.113125</v>
      </c>
      <c r="Y504" s="245">
        <f>AVERAGE(X504,Z504)</f>
        <v>10.1190625</v>
      </c>
      <c r="Z504" s="245">
        <f>AVERAGE(U504,AE504)</f>
        <v>10.125</v>
      </c>
      <c r="AA504" s="245">
        <f>2*Z504-Y504</f>
        <v>10.1309375</v>
      </c>
      <c r="AB504" s="245">
        <f>AVERAGE(AA504,AC504)</f>
        <v>10.120703124999999</v>
      </c>
      <c r="AC504" s="245">
        <f>AVERAGE(AA504,AE504)</f>
        <v>10.110468749999999</v>
      </c>
      <c r="AD504" s="245">
        <f>AVERAGE(AC504,AE504)</f>
        <v>10.100234374999999</v>
      </c>
      <c r="AE504" s="277">
        <v>10.09</v>
      </c>
      <c r="AF504" s="245">
        <f>2*AE504-AD504</f>
        <v>10.079765625</v>
      </c>
      <c r="AG504" s="245">
        <f>AVERAGE(AF504,AH504)</f>
        <v>10.08107421875</v>
      </c>
      <c r="AH504" s="245">
        <f>AVERAGE(AF504,AJ504)</f>
        <v>10.082382812500001</v>
      </c>
      <c r="AI504" s="245">
        <f>AVERAGE(AH504,AJ504)</f>
        <v>10.083691406250001</v>
      </c>
      <c r="AJ504" s="245">
        <f>AVERAGE(AE504,AO504)</f>
        <v>10.085000000000001</v>
      </c>
      <c r="AK504" s="245">
        <f>2*AJ504-AI504</f>
        <v>10.086308593750001</v>
      </c>
      <c r="AL504" s="245">
        <f>AVERAGE(AK504,AM504)</f>
        <v>10.084731445312501</v>
      </c>
      <c r="AM504" s="245">
        <f>AVERAGE(AK504,AO504)</f>
        <v>10.083154296875001</v>
      </c>
      <c r="AN504" s="245">
        <f>AVERAGE(AM504,AO504)</f>
        <v>10.0815771484375</v>
      </c>
      <c r="AO504" s="277">
        <v>10.08</v>
      </c>
      <c r="AP504" s="277">
        <v>10.11</v>
      </c>
    </row>
    <row r="505" spans="1:42" x14ac:dyDescent="0.2">
      <c r="A505" s="253">
        <v>42404</v>
      </c>
      <c r="B505" s="277">
        <v>9.52</v>
      </c>
      <c r="C505" s="277">
        <v>10</v>
      </c>
      <c r="D505" s="277">
        <f>AVERAGE(C505,E505)</f>
        <v>10.094999999999999</v>
      </c>
      <c r="E505" s="277">
        <v>10.19</v>
      </c>
      <c r="F505" s="277">
        <f>AVERAGE(G505,E505)</f>
        <v>10.215</v>
      </c>
      <c r="G505" s="277">
        <v>10.24</v>
      </c>
      <c r="H505" s="277">
        <f>AVERAGE(I505,G505)</f>
        <v>10.164999999999999</v>
      </c>
      <c r="I505" s="277">
        <v>10.09</v>
      </c>
      <c r="J505" s="277">
        <f>AVERAGE(I505,K505)</f>
        <v>10.175000000000001</v>
      </c>
      <c r="K505" s="277">
        <v>10.26</v>
      </c>
      <c r="L505" s="245">
        <f>AVERAGE(K505,M505)</f>
        <v>10.25</v>
      </c>
      <c r="M505" s="245">
        <f>AVERAGE(K505,O505)</f>
        <v>10.24</v>
      </c>
      <c r="N505" s="245">
        <f>AVERAGE(M505,O505)</f>
        <v>10.23</v>
      </c>
      <c r="O505" s="277">
        <v>10.220000000000001</v>
      </c>
      <c r="P505" s="245">
        <f>2*O505-N505</f>
        <v>10.210000000000001</v>
      </c>
      <c r="Q505" s="245">
        <f>AVERAGE(P505,R505)</f>
        <v>10.192500000000001</v>
      </c>
      <c r="R505" s="245">
        <f>AVERAGE(O505,U505)</f>
        <v>10.175000000000001</v>
      </c>
      <c r="S505" s="245">
        <f>2*R505-Q505</f>
        <v>10.157500000000001</v>
      </c>
      <c r="T505" s="245">
        <f>AVERAGE(S505,U505)</f>
        <v>10.143750000000001</v>
      </c>
      <c r="U505" s="277">
        <v>10.130000000000001</v>
      </c>
      <c r="V505" s="245">
        <f>2*U505-T505</f>
        <v>10.116250000000001</v>
      </c>
      <c r="W505" s="245">
        <f>2*V505-U505</f>
        <v>10.102500000000001</v>
      </c>
      <c r="X505" s="245">
        <f>2*W505-V505</f>
        <v>10.088750000000001</v>
      </c>
      <c r="Y505" s="245">
        <f>AVERAGE(X505,Z505)</f>
        <v>10.099375</v>
      </c>
      <c r="Z505" s="245">
        <f>AVERAGE(U505,AE505)</f>
        <v>10.11</v>
      </c>
      <c r="AA505" s="245">
        <f>2*Z505-Y505</f>
        <v>10.120624999999999</v>
      </c>
      <c r="AB505" s="245">
        <f>AVERAGE(AA505,AC505)</f>
        <v>10.11296875</v>
      </c>
      <c r="AC505" s="245">
        <f>AVERAGE(AA505,AE505)</f>
        <v>10.1053125</v>
      </c>
      <c r="AD505" s="245">
        <f>AVERAGE(AC505,AE505)</f>
        <v>10.09765625</v>
      </c>
      <c r="AE505" s="277">
        <v>10.09</v>
      </c>
      <c r="AF505" s="245">
        <f>2*AE505-AD505</f>
        <v>10.08234375</v>
      </c>
      <c r="AG505" s="245">
        <f>AVERAGE(AF505,AH505)</f>
        <v>10.084257812499999</v>
      </c>
      <c r="AH505" s="245">
        <f>AVERAGE(AF505,AJ505)</f>
        <v>10.086171875</v>
      </c>
      <c r="AI505" s="245">
        <f>AVERAGE(AH505,AJ505)</f>
        <v>10.088085937500001</v>
      </c>
      <c r="AJ505" s="245">
        <f>AVERAGE(AE505,AO505)</f>
        <v>10.09</v>
      </c>
      <c r="AK505" s="245">
        <f>2*AJ505-AI505</f>
        <v>10.091914062499999</v>
      </c>
      <c r="AL505" s="245">
        <f>AVERAGE(AK505,AM505)</f>
        <v>10.091435546874999</v>
      </c>
      <c r="AM505" s="245">
        <f>AVERAGE(AK505,AO505)</f>
        <v>10.090957031249999</v>
      </c>
      <c r="AN505" s="245">
        <f>AVERAGE(AM505,AO505)</f>
        <v>10.090478515625</v>
      </c>
      <c r="AO505" s="277">
        <v>10.09</v>
      </c>
      <c r="AP505" s="277">
        <v>10.11</v>
      </c>
    </row>
    <row r="506" spans="1:42" x14ac:dyDescent="0.2">
      <c r="A506" s="253">
        <v>42403</v>
      </c>
      <c r="B506" s="277">
        <v>9.3699999999999992</v>
      </c>
      <c r="C506" s="277">
        <v>9.9499999999999993</v>
      </c>
      <c r="D506" s="277">
        <f>AVERAGE(C506,E506)</f>
        <v>10.14</v>
      </c>
      <c r="E506" s="277">
        <v>10.33</v>
      </c>
      <c r="F506" s="277">
        <f>AVERAGE(G506,E506)</f>
        <v>10.375</v>
      </c>
      <c r="G506" s="277">
        <v>10.42</v>
      </c>
      <c r="H506" s="277">
        <f>AVERAGE(I506,G506)</f>
        <v>10.344999999999999</v>
      </c>
      <c r="I506" s="277">
        <v>10.27</v>
      </c>
      <c r="J506" s="277">
        <f>AVERAGE(I506,K506)</f>
        <v>10.344999999999999</v>
      </c>
      <c r="K506" s="277">
        <v>10.42</v>
      </c>
      <c r="L506" s="245">
        <f>AVERAGE(K506,M506)</f>
        <v>10.41</v>
      </c>
      <c r="M506" s="245">
        <f>AVERAGE(K506,O506)</f>
        <v>10.4</v>
      </c>
      <c r="N506" s="245">
        <f>AVERAGE(M506,O506)</f>
        <v>10.39</v>
      </c>
      <c r="O506" s="277">
        <v>10.38</v>
      </c>
      <c r="P506" s="245">
        <f>2*O506-N506</f>
        <v>10.370000000000001</v>
      </c>
      <c r="Q506" s="245">
        <f>AVERAGE(P506,R506)</f>
        <v>10.357500000000002</v>
      </c>
      <c r="R506" s="245">
        <f>AVERAGE(O506,U506)</f>
        <v>10.345000000000001</v>
      </c>
      <c r="S506" s="245">
        <f>2*R506-Q506</f>
        <v>10.3325</v>
      </c>
      <c r="T506" s="245">
        <f>AVERAGE(S506,U506)</f>
        <v>10.321249999999999</v>
      </c>
      <c r="U506" s="277">
        <v>10.31</v>
      </c>
      <c r="V506" s="245">
        <f>2*U506-T506</f>
        <v>10.298750000000002</v>
      </c>
      <c r="W506" s="245">
        <f>2*V506-U506</f>
        <v>10.287500000000003</v>
      </c>
      <c r="X506" s="245">
        <f>2*W506-V506</f>
        <v>10.276250000000005</v>
      </c>
      <c r="Y506" s="245">
        <f>AVERAGE(X506,Z506)</f>
        <v>10.283125000000002</v>
      </c>
      <c r="Z506" s="245">
        <f>AVERAGE(U506,AE506)</f>
        <v>10.29</v>
      </c>
      <c r="AA506" s="245">
        <f>2*Z506-Y506</f>
        <v>10.296874999999996</v>
      </c>
      <c r="AB506" s="245">
        <f>AVERAGE(AA506,AC506)</f>
        <v>10.290156249999997</v>
      </c>
      <c r="AC506" s="245">
        <f>AVERAGE(AA506,AE506)</f>
        <v>10.283437499999998</v>
      </c>
      <c r="AD506" s="245">
        <f>AVERAGE(AC506,AE506)</f>
        <v>10.276718749999999</v>
      </c>
      <c r="AE506" s="277">
        <v>10.27</v>
      </c>
      <c r="AF506" s="245">
        <f>2*AE506-AD506</f>
        <v>10.26328125</v>
      </c>
      <c r="AG506" s="245">
        <f>AVERAGE(AF506,AH506)</f>
        <v>10.263710937500001</v>
      </c>
      <c r="AH506" s="245">
        <f>AVERAGE(AF506,AJ506)</f>
        <v>10.264140625</v>
      </c>
      <c r="AI506" s="245">
        <f>AVERAGE(AH506,AJ506)</f>
        <v>10.2645703125</v>
      </c>
      <c r="AJ506" s="245">
        <f>AVERAGE(AE506,AO506)</f>
        <v>10.265000000000001</v>
      </c>
      <c r="AK506" s="245">
        <f>2*AJ506-AI506</f>
        <v>10.265429687500001</v>
      </c>
      <c r="AL506" s="245">
        <f>AVERAGE(AK506,AM506)</f>
        <v>10.264072265625</v>
      </c>
      <c r="AM506" s="245">
        <f>AVERAGE(AK506,AO506)</f>
        <v>10.26271484375</v>
      </c>
      <c r="AN506" s="245">
        <f>AVERAGE(AM506,AO506)</f>
        <v>10.261357421875001</v>
      </c>
      <c r="AO506" s="277">
        <v>10.26</v>
      </c>
      <c r="AP506" s="277">
        <v>10.27</v>
      </c>
    </row>
    <row r="507" spans="1:42" x14ac:dyDescent="0.2">
      <c r="A507" s="253">
        <v>42402</v>
      </c>
      <c r="B507" s="277">
        <v>9.49</v>
      </c>
      <c r="C507" s="277">
        <v>10.050000000000001</v>
      </c>
      <c r="D507" s="277">
        <f>AVERAGE(C507,E507)</f>
        <v>10.210000000000001</v>
      </c>
      <c r="E507" s="277">
        <v>10.37</v>
      </c>
      <c r="F507" s="277">
        <f>AVERAGE(G507,E507)</f>
        <v>10.414999999999999</v>
      </c>
      <c r="G507" s="277">
        <v>10.46</v>
      </c>
      <c r="H507" s="277">
        <f>AVERAGE(I507,G507)</f>
        <v>10.385000000000002</v>
      </c>
      <c r="I507" s="277">
        <v>10.31</v>
      </c>
      <c r="J507" s="277">
        <f>AVERAGE(I507,K507)</f>
        <v>10.405000000000001</v>
      </c>
      <c r="K507" s="277">
        <v>10.5</v>
      </c>
      <c r="L507" s="245">
        <f>AVERAGE(K507,M507)</f>
        <v>10.487500000000001</v>
      </c>
      <c r="M507" s="245">
        <f>AVERAGE(K507,O507)</f>
        <v>10.475</v>
      </c>
      <c r="N507" s="245">
        <f>AVERAGE(M507,O507)</f>
        <v>10.462499999999999</v>
      </c>
      <c r="O507" s="277">
        <v>10.45</v>
      </c>
      <c r="P507" s="245">
        <f>2*O507-N507</f>
        <v>10.4375</v>
      </c>
      <c r="Q507" s="245">
        <f>AVERAGE(P507,R507)</f>
        <v>10.421250000000001</v>
      </c>
      <c r="R507" s="245">
        <f>AVERAGE(O507,U507)</f>
        <v>10.404999999999999</v>
      </c>
      <c r="S507" s="245">
        <f>2*R507-Q507</f>
        <v>10.388749999999998</v>
      </c>
      <c r="T507" s="245">
        <f>AVERAGE(S507,U507)</f>
        <v>10.374374999999999</v>
      </c>
      <c r="U507" s="277">
        <v>10.36</v>
      </c>
      <c r="V507" s="245">
        <f>2*U507-T507</f>
        <v>10.345625</v>
      </c>
      <c r="W507" s="245">
        <f>2*V507-U507</f>
        <v>10.331250000000001</v>
      </c>
      <c r="X507" s="245">
        <f>2*W507-V507</f>
        <v>10.316875000000001</v>
      </c>
      <c r="Y507" s="245">
        <f>AVERAGE(X507,Z507)</f>
        <v>10.325937500000002</v>
      </c>
      <c r="Z507" s="245">
        <f>AVERAGE(U507,AE507)</f>
        <v>10.335000000000001</v>
      </c>
      <c r="AA507" s="245">
        <f>2*Z507-Y507</f>
        <v>10.3440625</v>
      </c>
      <c r="AB507" s="245">
        <f>AVERAGE(AA507,AC507)</f>
        <v>10.335546875</v>
      </c>
      <c r="AC507" s="245">
        <f>AVERAGE(AA507,AE507)</f>
        <v>10.327031250000001</v>
      </c>
      <c r="AD507" s="245">
        <f>AVERAGE(AC507,AE507)</f>
        <v>10.318515625</v>
      </c>
      <c r="AE507" s="277">
        <v>10.31</v>
      </c>
      <c r="AF507" s="245">
        <f>2*AE507-AD507</f>
        <v>10.301484375000001</v>
      </c>
      <c r="AG507" s="245">
        <f>AVERAGE(AF507,AH507)</f>
        <v>10.303613281250001</v>
      </c>
      <c r="AH507" s="245">
        <f>AVERAGE(AF507,AJ507)</f>
        <v>10.305742187500002</v>
      </c>
      <c r="AI507" s="245">
        <f>AVERAGE(AH507,AJ507)</f>
        <v>10.307871093750002</v>
      </c>
      <c r="AJ507" s="245">
        <f>AVERAGE(AE507,AO507)</f>
        <v>10.31</v>
      </c>
      <c r="AK507" s="245">
        <f>2*AJ507-AI507</f>
        <v>10.312128906249999</v>
      </c>
      <c r="AL507" s="245">
        <f>AVERAGE(AK507,AM507)</f>
        <v>10.311596679687499</v>
      </c>
      <c r="AM507" s="245">
        <f>AVERAGE(AK507,AO507)</f>
        <v>10.311064453124999</v>
      </c>
      <c r="AN507" s="245">
        <f>AVERAGE(AM507,AO507)</f>
        <v>10.310532226562501</v>
      </c>
      <c r="AO507" s="277">
        <v>10.31</v>
      </c>
      <c r="AP507" s="277">
        <v>10.35</v>
      </c>
    </row>
    <row r="508" spans="1:42" x14ac:dyDescent="0.2">
      <c r="A508" s="253">
        <v>42401</v>
      </c>
      <c r="B508" s="277">
        <v>9.6199999999999992</v>
      </c>
      <c r="C508" s="277">
        <v>10.1</v>
      </c>
      <c r="D508" s="277">
        <f>AVERAGE(C508,E508)</f>
        <v>10.195</v>
      </c>
      <c r="E508" s="277">
        <v>10.29</v>
      </c>
      <c r="F508" s="277">
        <f>AVERAGE(G508,E508)</f>
        <v>10.32</v>
      </c>
      <c r="G508" s="277">
        <v>10.35</v>
      </c>
      <c r="H508" s="277">
        <f>AVERAGE(I508,G508)</f>
        <v>10.295</v>
      </c>
      <c r="I508" s="277">
        <v>10.24</v>
      </c>
      <c r="J508" s="277">
        <f>AVERAGE(I508,K508)</f>
        <v>10.31</v>
      </c>
      <c r="K508" s="277">
        <v>10.38</v>
      </c>
      <c r="L508" s="245">
        <f>AVERAGE(K508,M508)</f>
        <v>10.3725</v>
      </c>
      <c r="M508" s="245">
        <f>AVERAGE(K508,O508)</f>
        <v>10.365</v>
      </c>
      <c r="N508" s="245">
        <f>AVERAGE(M508,O508)</f>
        <v>10.3575</v>
      </c>
      <c r="O508" s="277">
        <v>10.35</v>
      </c>
      <c r="P508" s="245">
        <f>2*O508-N508</f>
        <v>10.342499999999999</v>
      </c>
      <c r="Q508" s="245">
        <f>AVERAGE(P508,R508)</f>
        <v>10.328749999999999</v>
      </c>
      <c r="R508" s="245">
        <f>AVERAGE(O508,U508)</f>
        <v>10.315</v>
      </c>
      <c r="S508" s="245">
        <f>2*R508-Q508</f>
        <v>10.30125</v>
      </c>
      <c r="T508" s="245">
        <f>AVERAGE(S508,U508)</f>
        <v>10.290624999999999</v>
      </c>
      <c r="U508" s="277">
        <v>10.28</v>
      </c>
      <c r="V508" s="245">
        <f>2*U508-T508</f>
        <v>10.269375</v>
      </c>
      <c r="W508" s="245">
        <f>2*V508-U508</f>
        <v>10.258750000000001</v>
      </c>
      <c r="X508" s="245">
        <f>2*W508-V508</f>
        <v>10.248125000000002</v>
      </c>
      <c r="Y508" s="245">
        <f>AVERAGE(X508,Z508)</f>
        <v>10.2540625</v>
      </c>
      <c r="Z508" s="245">
        <f>AVERAGE(U508,AE508)</f>
        <v>10.26</v>
      </c>
      <c r="AA508" s="245">
        <f>2*Z508-Y508</f>
        <v>10.2659375</v>
      </c>
      <c r="AB508" s="245">
        <f>AVERAGE(AA508,AC508)</f>
        <v>10.259453125</v>
      </c>
      <c r="AC508" s="245">
        <f>AVERAGE(AA508,AE508)</f>
        <v>10.252968750000001</v>
      </c>
      <c r="AD508" s="245">
        <f>AVERAGE(AC508,AE508)</f>
        <v>10.246484375000001</v>
      </c>
      <c r="AE508" s="277">
        <v>10.24</v>
      </c>
      <c r="AF508" s="245">
        <f>2*AE508-AD508</f>
        <v>10.233515624999999</v>
      </c>
      <c r="AG508" s="245">
        <f>AVERAGE(AF508,AH508)</f>
        <v>10.235136718749999</v>
      </c>
      <c r="AH508" s="245">
        <f>AVERAGE(AF508,AJ508)</f>
        <v>10.236757812499999</v>
      </c>
      <c r="AI508" s="245">
        <f>AVERAGE(AH508,AJ508)</f>
        <v>10.238378906249999</v>
      </c>
      <c r="AJ508" s="245">
        <f>AVERAGE(AE508,AO508)</f>
        <v>10.24</v>
      </c>
      <c r="AK508" s="245">
        <f>2*AJ508-AI508</f>
        <v>10.241621093750002</v>
      </c>
      <c r="AL508" s="245">
        <f>AVERAGE(AK508,AM508)</f>
        <v>10.241215820312501</v>
      </c>
      <c r="AM508" s="245">
        <f>AVERAGE(AK508,AO508)</f>
        <v>10.240810546875</v>
      </c>
      <c r="AN508" s="245">
        <f>AVERAGE(AM508,AO508)</f>
        <v>10.240405273437499</v>
      </c>
      <c r="AO508" s="277">
        <v>10.24</v>
      </c>
      <c r="AP508" s="277">
        <v>10.26</v>
      </c>
    </row>
  </sheetData>
  <mergeCells count="1">
    <mergeCell ref="B1:K1"/>
  </mergeCells>
  <hyperlinks>
    <hyperlink ref="A3" r:id="rId1" display="https://www.cbr.ru/hd_base/zcyc_params/zcyc/?DateTo=01.02.2018" xr:uid="{A1A51F96-91CE-1F46-92F5-C966DB2E254E}"/>
    <hyperlink ref="A4" r:id="rId2" display="https://www.cbr.ru/hd_base/zcyc_params/zcyc/?DateTo=31.01.2018" xr:uid="{164308B2-ED0A-1648-BB95-8381A47941FB}"/>
    <hyperlink ref="A5" r:id="rId3" display="https://www.cbr.ru/hd_base/zcyc_params/zcyc/?DateTo=30.01.2018" xr:uid="{53A3811B-25B0-2640-A194-848B716F3AE2}"/>
    <hyperlink ref="A6" r:id="rId4" display="https://www.cbr.ru/hd_base/zcyc_params/zcyc/?DateTo=29.01.2018" xr:uid="{46912BF6-E2E7-B84E-9871-881CF59F5B05}"/>
    <hyperlink ref="A7" r:id="rId5" display="https://www.cbr.ru/hd_base/zcyc_params/zcyc/?DateTo=26.01.2018" xr:uid="{5ACCE252-9F07-1940-BE62-EDDD08BBC139}"/>
    <hyperlink ref="A8" r:id="rId6" display="https://www.cbr.ru/hd_base/zcyc_params/zcyc/?DateTo=25.01.2018" xr:uid="{4E86D3BA-FE42-764D-92BB-037C8B600D52}"/>
    <hyperlink ref="A9" r:id="rId7" display="https://www.cbr.ru/hd_base/zcyc_params/zcyc/?DateTo=24.01.2018" xr:uid="{B95A0664-DA18-AC43-9CB9-C53A6BA71BCF}"/>
    <hyperlink ref="A10" r:id="rId8" display="https://www.cbr.ru/hd_base/zcyc_params/zcyc/?DateTo=23.01.2018" xr:uid="{38514DC1-0706-6845-AC0B-2698CECC0447}"/>
    <hyperlink ref="A11" r:id="rId9" display="https://www.cbr.ru/hd_base/zcyc_params/zcyc/?DateTo=22.01.2018" xr:uid="{697928AA-BC55-B54B-9A9E-CBE7D9F6F79C}"/>
    <hyperlink ref="A12" r:id="rId10" display="https://www.cbr.ru/hd_base/zcyc_params/zcyc/?DateTo=19.01.2018" xr:uid="{64C516BF-6616-894C-9A19-FC83FAEF9873}"/>
    <hyperlink ref="A13" r:id="rId11" display="https://www.cbr.ru/hd_base/zcyc_params/zcyc/?DateTo=18.01.2018" xr:uid="{8A1C5D43-9DE1-484D-B89C-30AEBCEEBC07}"/>
    <hyperlink ref="A14" r:id="rId12" display="https://www.cbr.ru/hd_base/zcyc_params/zcyc/?DateTo=17.01.2018" xr:uid="{2DD75475-9AE1-1843-AB8F-9919368228F3}"/>
    <hyperlink ref="A15" r:id="rId13" display="https://www.cbr.ru/hd_base/zcyc_params/zcyc/?DateTo=16.01.2018" xr:uid="{418C1B5F-3F81-BA43-974F-237A9CAD4F44}"/>
    <hyperlink ref="A16" r:id="rId14" display="https://www.cbr.ru/hd_base/zcyc_params/zcyc/?DateTo=15.01.2018" xr:uid="{814EB852-519F-654A-A937-CEE05EB927CE}"/>
    <hyperlink ref="A17" r:id="rId15" display="https://www.cbr.ru/hd_base/zcyc_params/zcyc/?DateTo=12.01.2018" xr:uid="{DADB86A8-9C36-244F-AB4F-8BE318D10766}"/>
    <hyperlink ref="A18" r:id="rId16" display="https://www.cbr.ru/hd_base/zcyc_params/zcyc/?DateTo=11.01.2018" xr:uid="{6DB3B0A9-A28B-EA4C-AC9E-FF50FF5C86CF}"/>
    <hyperlink ref="A19" r:id="rId17" display="https://www.cbr.ru/hd_base/zcyc_params/zcyc/?DateTo=10.01.2018" xr:uid="{6F608106-D7E0-F84D-A785-3DE72A6AA66C}"/>
    <hyperlink ref="A20" r:id="rId18" display="https://www.cbr.ru/hd_base/zcyc_params/zcyc/?DateTo=09.01.2018" xr:uid="{F50AFEBA-EA46-FB41-B377-639C6B0D8D43}"/>
    <hyperlink ref="A21" r:id="rId19" display="https://www.cbr.ru/hd_base/zcyc_params/zcyc/?DateTo=05.01.2018" xr:uid="{D19E51D9-926C-F744-BACD-A94200F62A50}"/>
    <hyperlink ref="A22" r:id="rId20" display="https://www.cbr.ru/hd_base/zcyc_params/zcyc/?DateTo=04.01.2018" xr:uid="{A0CDABF2-C412-8F4F-B592-DFEA755664BE}"/>
    <hyperlink ref="A23" r:id="rId21" display="https://www.cbr.ru/hd_base/zcyc_params/zcyc/?DateTo=03.01.2018" xr:uid="{C6EAB51A-5BEC-4945-90ED-118C4B2346CA}"/>
    <hyperlink ref="A24" r:id="rId22" display="https://www.cbr.ru/hd_base/zcyc_params/zcyc/?DateTo=29.12.2017" xr:uid="{E70D332F-63FA-504A-84FA-FF1951ECB6F7}"/>
    <hyperlink ref="A25" r:id="rId23" display="https://www.cbr.ru/hd_base/zcyc_params/zcyc/?DateTo=28.12.2017" xr:uid="{9858B386-6339-B14F-8034-F601F9F31285}"/>
    <hyperlink ref="A26" r:id="rId24" display="https://www.cbr.ru/hd_base/zcyc_params/zcyc/?DateTo=27.12.2017" xr:uid="{CD98FE8C-AE87-9F4A-B8F9-29FECAED9E14}"/>
    <hyperlink ref="A27" r:id="rId25" display="https://www.cbr.ru/hd_base/zcyc_params/zcyc/?DateTo=26.12.2017" xr:uid="{F27ADA47-07A0-AB41-B061-5228F324A3B1}"/>
    <hyperlink ref="A28" r:id="rId26" display="https://www.cbr.ru/hd_base/zcyc_params/zcyc/?DateTo=25.12.2017" xr:uid="{A7E816F3-F527-9C4C-B020-39453D67686B}"/>
    <hyperlink ref="A29" r:id="rId27" display="https://www.cbr.ru/hd_base/zcyc_params/zcyc/?DateTo=22.12.2017" xr:uid="{5EB7E0AE-978B-DB4E-BE0E-4425701FCBD2}"/>
    <hyperlink ref="A30" r:id="rId28" display="https://www.cbr.ru/hd_base/zcyc_params/zcyc/?DateTo=21.12.2017" xr:uid="{4881E468-B41A-2842-B464-753DB584F57E}"/>
    <hyperlink ref="A31" r:id="rId29" display="https://www.cbr.ru/hd_base/zcyc_params/zcyc/?DateTo=20.12.2017" xr:uid="{ED887DAF-E0D4-304D-8CA0-C8E27DEDC6DA}"/>
    <hyperlink ref="A32" r:id="rId30" display="https://www.cbr.ru/hd_base/zcyc_params/zcyc/?DateTo=19.12.2017" xr:uid="{2DC052CE-A76F-1942-B439-D5226E8BE1BA}"/>
    <hyperlink ref="A33" r:id="rId31" display="https://www.cbr.ru/hd_base/zcyc_params/zcyc/?DateTo=18.12.2017" xr:uid="{B80784DE-6F84-044D-B3E5-7EDCD1099ABE}"/>
    <hyperlink ref="A34" r:id="rId32" display="https://www.cbr.ru/hd_base/zcyc_params/zcyc/?DateTo=15.12.2017" xr:uid="{6D89DC2F-7243-B543-B414-795B50A3E61F}"/>
    <hyperlink ref="A35" r:id="rId33" display="https://www.cbr.ru/hd_base/zcyc_params/zcyc/?DateTo=14.12.2017" xr:uid="{72865525-B6A7-5140-B603-8D5BCF2385D5}"/>
    <hyperlink ref="A36" r:id="rId34" display="https://www.cbr.ru/hd_base/zcyc_params/zcyc/?DateTo=13.12.2017" xr:uid="{7833794F-29E3-454F-ADFF-90D0D2679D74}"/>
    <hyperlink ref="A37" r:id="rId35" display="https://www.cbr.ru/hd_base/zcyc_params/zcyc/?DateTo=12.12.2017" xr:uid="{93A75A87-AD9E-E44F-8588-F152DF71CAB2}"/>
    <hyperlink ref="A38" r:id="rId36" display="https://www.cbr.ru/hd_base/zcyc_params/zcyc/?DateTo=11.12.2017" xr:uid="{F0D62D31-01C7-7D43-A707-3854536AEB57}"/>
    <hyperlink ref="A39" r:id="rId37" display="https://www.cbr.ru/hd_base/zcyc_params/zcyc/?DateTo=08.12.2017" xr:uid="{B904AD23-D9E3-5E44-A629-6BBC3A9C23C6}"/>
    <hyperlink ref="A40" r:id="rId38" display="https://www.cbr.ru/hd_base/zcyc_params/zcyc/?DateTo=07.12.2017" xr:uid="{44095DBC-EB27-A24D-A934-D38DFD5C5EB8}"/>
    <hyperlink ref="A41" r:id="rId39" display="https://www.cbr.ru/hd_base/zcyc_params/zcyc/?DateTo=06.12.2017" xr:uid="{F83C90A4-3BA2-AD40-B897-BD50DED59EF2}"/>
    <hyperlink ref="A42" r:id="rId40" display="https://www.cbr.ru/hd_base/zcyc_params/zcyc/?DateTo=05.12.2017" xr:uid="{A48A9842-8417-C24F-8D1F-9065ED36BDFB}"/>
    <hyperlink ref="A43" r:id="rId41" display="https://www.cbr.ru/hd_base/zcyc_params/zcyc/?DateTo=04.12.2017" xr:uid="{FC6968A5-51B9-6B47-BEF4-31600C16BE16}"/>
    <hyperlink ref="A44" r:id="rId42" display="https://www.cbr.ru/hd_base/zcyc_params/zcyc/?DateTo=01.12.2017" xr:uid="{DE2B7CB6-0FB4-5B43-8661-BB96F32E232D}"/>
    <hyperlink ref="A45" r:id="rId43" display="https://www.cbr.ru/hd_base/zcyc_params/zcyc/?DateTo=30.11.2017" xr:uid="{893B4372-A199-4C41-B853-6F119EA9DE6F}"/>
    <hyperlink ref="A46" r:id="rId44" display="https://www.cbr.ru/hd_base/zcyc_params/zcyc/?DateTo=29.11.2017" xr:uid="{2D81480B-7EAB-E743-93C1-D0EE85E82FCE}"/>
    <hyperlink ref="A47" r:id="rId45" display="https://www.cbr.ru/hd_base/zcyc_params/zcyc/?DateTo=28.11.2017" xr:uid="{3AD6D8B9-33BE-0F40-A124-0435A48DCBFF}"/>
    <hyperlink ref="A48" r:id="rId46" display="https://www.cbr.ru/hd_base/zcyc_params/zcyc/?DateTo=27.11.2017" xr:uid="{0E8C0171-35C8-B049-8035-02F93CFF1602}"/>
    <hyperlink ref="A49" r:id="rId47" display="https://www.cbr.ru/hd_base/zcyc_params/zcyc/?DateTo=24.11.2017" xr:uid="{CA752AD8-408F-0646-9BB4-C69BBE02EB77}"/>
    <hyperlink ref="A50" r:id="rId48" display="https://www.cbr.ru/hd_base/zcyc_params/zcyc/?DateTo=23.11.2017" xr:uid="{2BF72D45-1C58-0D4A-ABBF-00125826C68C}"/>
    <hyperlink ref="A51" r:id="rId49" display="https://www.cbr.ru/hd_base/zcyc_params/zcyc/?DateTo=22.11.2017" xr:uid="{043BDC3D-7EC2-9441-8A26-BCB03F79D7EE}"/>
    <hyperlink ref="A52" r:id="rId50" display="https://www.cbr.ru/hd_base/zcyc_params/zcyc/?DateTo=21.11.2017" xr:uid="{9DB2AD65-0051-7B40-AB04-4847E5631CB0}"/>
    <hyperlink ref="A53" r:id="rId51" display="https://www.cbr.ru/hd_base/zcyc_params/zcyc/?DateTo=20.11.2017" xr:uid="{EE92C6EF-03EE-DF4A-84F9-C067A3898557}"/>
    <hyperlink ref="A54" r:id="rId52" display="https://www.cbr.ru/hd_base/zcyc_params/zcyc/?DateTo=17.11.2017" xr:uid="{CADC4127-7A31-D545-891E-6E8C893D80BB}"/>
    <hyperlink ref="A55" r:id="rId53" display="https://www.cbr.ru/hd_base/zcyc_params/zcyc/?DateTo=16.11.2017" xr:uid="{9EC4D89D-2C21-6143-B9C3-F7D163BC122B}"/>
    <hyperlink ref="A56" r:id="rId54" display="https://www.cbr.ru/hd_base/zcyc_params/zcyc/?DateTo=15.11.2017" xr:uid="{6EEB5B9D-E0E0-804C-ACC5-E8E064D811EC}"/>
    <hyperlink ref="A57" r:id="rId55" display="https://www.cbr.ru/hd_base/zcyc_params/zcyc/?DateTo=14.11.2017" xr:uid="{C34943D2-00F7-6B4F-8105-B8FE5F0377D8}"/>
    <hyperlink ref="A58" r:id="rId56" display="https://www.cbr.ru/hd_base/zcyc_params/zcyc/?DateTo=13.11.2017" xr:uid="{6D97C387-9B86-E849-AF69-D3148EDF6FDD}"/>
    <hyperlink ref="A59" r:id="rId57" display="https://www.cbr.ru/hd_base/zcyc_params/zcyc/?DateTo=10.11.2017" xr:uid="{22DFAB78-31D7-BC41-A410-D4B42969AD34}"/>
    <hyperlink ref="A60" r:id="rId58" display="https://www.cbr.ru/hd_base/zcyc_params/zcyc/?DateTo=09.11.2017" xr:uid="{E7B049FA-3976-C64D-A986-45CCFCB20DBE}"/>
    <hyperlink ref="A61" r:id="rId59" display="https://www.cbr.ru/hd_base/zcyc_params/zcyc/?DateTo=08.11.2017" xr:uid="{D0F08162-CDAC-4843-926D-DB29E4B76C62}"/>
    <hyperlink ref="A62" r:id="rId60" display="https://www.cbr.ru/hd_base/zcyc_params/zcyc/?DateTo=07.11.2017" xr:uid="{13C303D1-60DE-4D41-A647-CF84DAD1AB8E}"/>
    <hyperlink ref="A63" r:id="rId61" display="https://www.cbr.ru/hd_base/zcyc_params/zcyc/?DateTo=03.11.2017" xr:uid="{127709D5-C32F-D244-88C1-C08AE8176B21}"/>
    <hyperlink ref="A64" r:id="rId62" display="https://www.cbr.ru/hd_base/zcyc_params/zcyc/?DateTo=02.11.2017" xr:uid="{2676751D-DDA1-C046-BBE9-DCC557C8869D}"/>
    <hyperlink ref="A65" r:id="rId63" display="https://www.cbr.ru/hd_base/zcyc_params/zcyc/?DateTo=01.11.2017" xr:uid="{D02CD96A-234C-7545-A0E5-5A1D02AC369A}"/>
    <hyperlink ref="A66" r:id="rId64" display="https://www.cbr.ru/hd_base/zcyc_params/zcyc/?DateTo=31.10.2017" xr:uid="{21BF072B-DD4B-214F-889B-70A2D35691E6}"/>
    <hyperlink ref="A67" r:id="rId65" display="https://www.cbr.ru/hd_base/zcyc_params/zcyc/?DateTo=30.10.2017" xr:uid="{485DA581-B5E9-8D4B-B894-9EDCC00BAFA0}"/>
    <hyperlink ref="A68" r:id="rId66" display="https://www.cbr.ru/hd_base/zcyc_params/zcyc/?DateTo=27.10.2017" xr:uid="{1E34BF54-CA4A-3B47-9327-D23CB508AE4D}"/>
    <hyperlink ref="A69" r:id="rId67" display="https://www.cbr.ru/hd_base/zcyc_params/zcyc/?DateTo=26.10.2017" xr:uid="{165914D8-48A6-D847-A5CE-8C2D42044DA5}"/>
    <hyperlink ref="A70" r:id="rId68" display="https://www.cbr.ru/hd_base/zcyc_params/zcyc/?DateTo=25.10.2017" xr:uid="{41FF0740-5324-9649-8190-48EB2B959E27}"/>
    <hyperlink ref="A71" r:id="rId69" display="https://www.cbr.ru/hd_base/zcyc_params/zcyc/?DateTo=24.10.2017" xr:uid="{F3F877D1-02C2-7B4B-8BB6-A92E78E88C4C}"/>
    <hyperlink ref="A72" r:id="rId70" display="https://www.cbr.ru/hd_base/zcyc_params/zcyc/?DateTo=23.10.2017" xr:uid="{EC9C4BB2-9B72-C148-8F21-3D651272171E}"/>
    <hyperlink ref="A73" r:id="rId71" display="https://www.cbr.ru/hd_base/zcyc_params/zcyc/?DateTo=20.10.2017" xr:uid="{5E0EB514-3F08-444D-B021-878CA673545C}"/>
    <hyperlink ref="A74" r:id="rId72" display="https://www.cbr.ru/hd_base/zcyc_params/zcyc/?DateTo=19.10.2017" xr:uid="{AD65FD5F-1862-8B4C-9DF8-6316CEF99AC8}"/>
    <hyperlink ref="A75" r:id="rId73" display="https://www.cbr.ru/hd_base/zcyc_params/zcyc/?DateTo=18.10.2017" xr:uid="{E0F9082E-94AD-7A4C-899E-3216739253E4}"/>
    <hyperlink ref="A76" r:id="rId74" display="https://www.cbr.ru/hd_base/zcyc_params/zcyc/?DateTo=17.10.2017" xr:uid="{5B61009F-F755-1C41-858A-C1409AF78F29}"/>
    <hyperlink ref="A77" r:id="rId75" display="https://www.cbr.ru/hd_base/zcyc_params/zcyc/?DateTo=16.10.2017" xr:uid="{7511E0BD-80E4-AF46-9A41-4CE030A2AC48}"/>
    <hyperlink ref="A78" r:id="rId76" display="https://www.cbr.ru/hd_base/zcyc_params/zcyc/?DateTo=13.10.2017" xr:uid="{8879F278-4583-024E-80EA-A45E00D9FB3C}"/>
    <hyperlink ref="A79" r:id="rId77" display="https://www.cbr.ru/hd_base/zcyc_params/zcyc/?DateTo=12.10.2017" xr:uid="{D576CFE4-9EDA-4040-A334-BB96DEF4187E}"/>
    <hyperlink ref="A80" r:id="rId78" display="https://www.cbr.ru/hd_base/zcyc_params/zcyc/?DateTo=11.10.2017" xr:uid="{4DAB539A-D9C2-3D4B-868A-3DED323471D8}"/>
    <hyperlink ref="A81" r:id="rId79" display="https://www.cbr.ru/hd_base/zcyc_params/zcyc/?DateTo=10.10.2017" xr:uid="{ADF1C44D-4CA1-DD4E-A8B7-958C55F29DE6}"/>
    <hyperlink ref="A82" r:id="rId80" display="https://www.cbr.ru/hd_base/zcyc_params/zcyc/?DateTo=09.10.2017" xr:uid="{14256F3D-4634-7645-8C3D-8F8ED91C98EC}"/>
    <hyperlink ref="A83" r:id="rId81" display="https://www.cbr.ru/hd_base/zcyc_params/zcyc/?DateTo=06.10.2017" xr:uid="{76ADC6A0-8122-F14D-85F6-3C22ECCFB9C0}"/>
    <hyperlink ref="A84" r:id="rId82" display="https://www.cbr.ru/hd_base/zcyc_params/zcyc/?DateTo=05.10.2017" xr:uid="{8F63D10C-4481-7546-B917-3DD67A8C193C}"/>
    <hyperlink ref="A85" r:id="rId83" display="https://www.cbr.ru/hd_base/zcyc_params/zcyc/?DateTo=04.10.2017" xr:uid="{09678AFF-3A47-AA47-B777-FD5FBD33BF61}"/>
    <hyperlink ref="A86" r:id="rId84" display="https://www.cbr.ru/hd_base/zcyc_params/zcyc/?DateTo=03.10.2017" xr:uid="{687474AE-1ACE-744A-9DA4-214B257809E7}"/>
    <hyperlink ref="A87" r:id="rId85" display="https://www.cbr.ru/hd_base/zcyc_params/zcyc/?DateTo=02.10.2017" xr:uid="{95DAD75E-E5E2-1742-8CC1-53F110B6746D}"/>
    <hyperlink ref="A88" r:id="rId86" display="https://www.cbr.ru/hd_base/zcyc_params/zcyc/?DateTo=29.09.2017" xr:uid="{0A0A0E28-190B-7D4E-A50C-662EEF89CA17}"/>
    <hyperlink ref="A89" r:id="rId87" display="https://www.cbr.ru/hd_base/zcyc_params/zcyc/?DateTo=28.09.2017" xr:uid="{466E70A1-BB30-2A4C-8B1A-C6016090529F}"/>
    <hyperlink ref="A90" r:id="rId88" display="https://www.cbr.ru/hd_base/zcyc_params/zcyc/?DateTo=27.09.2017" xr:uid="{D9B4156B-9583-704F-A059-A47B7AA56638}"/>
    <hyperlink ref="A91" r:id="rId89" display="https://www.cbr.ru/hd_base/zcyc_params/zcyc/?DateTo=26.09.2017" xr:uid="{9DD1418C-81A4-FB45-8150-7F2D26B7DA9A}"/>
    <hyperlink ref="A92" r:id="rId90" display="https://www.cbr.ru/hd_base/zcyc_params/zcyc/?DateTo=25.09.2017" xr:uid="{667729BD-7BAE-0E4F-B9B2-4DC9242E9122}"/>
    <hyperlink ref="A93" r:id="rId91" display="https://www.cbr.ru/hd_base/zcyc_params/zcyc/?DateTo=22.09.2017" xr:uid="{AEFE4940-0FBB-CF47-A9C6-9D44EC5F4EA1}"/>
    <hyperlink ref="A94" r:id="rId92" display="https://www.cbr.ru/hd_base/zcyc_params/zcyc/?DateTo=21.09.2017" xr:uid="{1A91A1AD-72CB-EE41-9023-DCD474283434}"/>
    <hyperlink ref="A95" r:id="rId93" display="https://www.cbr.ru/hd_base/zcyc_params/zcyc/?DateTo=20.09.2017" xr:uid="{CDED9CF3-09D1-6949-AFB8-F3C1EE206916}"/>
    <hyperlink ref="A96" r:id="rId94" display="https://www.cbr.ru/hd_base/zcyc_params/zcyc/?DateTo=19.09.2017" xr:uid="{F449F591-58F4-694F-83E4-B939B4A871CF}"/>
    <hyperlink ref="A97" r:id="rId95" display="https://www.cbr.ru/hd_base/zcyc_params/zcyc/?DateTo=18.09.2017" xr:uid="{4685DC22-459B-6A42-99C0-573004C5D667}"/>
    <hyperlink ref="A98" r:id="rId96" display="https://www.cbr.ru/hd_base/zcyc_params/zcyc/?DateTo=15.09.2017" xr:uid="{2B95AA00-FFD5-2941-8A41-07FB8651469E}"/>
    <hyperlink ref="A99" r:id="rId97" display="https://www.cbr.ru/hd_base/zcyc_params/zcyc/?DateTo=14.09.2017" xr:uid="{73F31AF6-FA14-554A-9DC6-E6BF7152C8AA}"/>
    <hyperlink ref="A100" r:id="rId98" display="https://www.cbr.ru/hd_base/zcyc_params/zcyc/?DateTo=13.09.2017" xr:uid="{0C0E58C2-9FDD-4C47-8E25-E1346C05CEE1}"/>
    <hyperlink ref="A101" r:id="rId99" display="https://www.cbr.ru/hd_base/zcyc_params/zcyc/?DateTo=12.09.2017" xr:uid="{17976F56-AE5F-D146-838C-558A29D1D880}"/>
    <hyperlink ref="A102" r:id="rId100" display="https://www.cbr.ru/hd_base/zcyc_params/zcyc/?DateTo=11.09.2017" xr:uid="{E7222D4E-0BEB-474E-9B2E-112A74D8FE7F}"/>
    <hyperlink ref="A103" r:id="rId101" display="https://www.cbr.ru/hd_base/zcyc_params/zcyc/?DateTo=08.09.2017" xr:uid="{A40C4E82-C46A-D749-B7BE-C1664A5D1005}"/>
    <hyperlink ref="A104" r:id="rId102" display="https://www.cbr.ru/hd_base/zcyc_params/zcyc/?DateTo=07.09.2017" xr:uid="{0C24DD17-7156-AA49-987A-0B09D2F63D51}"/>
    <hyperlink ref="A105" r:id="rId103" display="https://www.cbr.ru/hd_base/zcyc_params/zcyc/?DateTo=06.09.2017" xr:uid="{7E723374-A551-4C45-89FC-04F97B0BF11C}"/>
    <hyperlink ref="A106" r:id="rId104" display="https://www.cbr.ru/hd_base/zcyc_params/zcyc/?DateTo=05.09.2017" xr:uid="{96E74786-7932-FB48-B4FA-BA3E0701C293}"/>
    <hyperlink ref="A107" r:id="rId105" display="https://www.cbr.ru/hd_base/zcyc_params/zcyc/?DateTo=04.09.2017" xr:uid="{25BFC92C-DB9B-0C48-9881-D16EE855A0EB}"/>
    <hyperlink ref="A108" r:id="rId106" display="https://www.cbr.ru/hd_base/zcyc_params/zcyc/?DateTo=01.09.2017" xr:uid="{CC1A62F8-CBF8-6C45-BAEC-35577C165E27}"/>
    <hyperlink ref="A109" r:id="rId107" display="https://www.cbr.ru/hd_base/zcyc_params/zcyc/?DateTo=31.08.2017" xr:uid="{AF84C53B-97D1-6141-9778-3C32DBB6A5C5}"/>
    <hyperlink ref="A110" r:id="rId108" display="https://www.cbr.ru/hd_base/zcyc_params/zcyc/?DateTo=30.08.2017" xr:uid="{9C2AA88B-86A7-1842-8F3E-8A0EAD382CD4}"/>
    <hyperlink ref="A111" r:id="rId109" display="https://www.cbr.ru/hd_base/zcyc_params/zcyc/?DateTo=29.08.2017" xr:uid="{54E2C6DC-6317-9B40-BE9B-0604705D0C84}"/>
    <hyperlink ref="A112" r:id="rId110" display="https://www.cbr.ru/hd_base/zcyc_params/zcyc/?DateTo=28.08.2017" xr:uid="{771D0AF3-1F92-D24E-A969-FF74338C87F8}"/>
    <hyperlink ref="A113" r:id="rId111" display="https://www.cbr.ru/hd_base/zcyc_params/zcyc/?DateTo=25.08.2017" xr:uid="{C1381723-772E-7C4E-B3A7-B03343A040D4}"/>
    <hyperlink ref="A114" r:id="rId112" display="https://www.cbr.ru/hd_base/zcyc_params/zcyc/?DateTo=24.08.2017" xr:uid="{84B4FF54-9E3C-9941-9020-591786F155DA}"/>
    <hyperlink ref="A115" r:id="rId113" display="https://www.cbr.ru/hd_base/zcyc_params/zcyc/?DateTo=23.08.2017" xr:uid="{B4F2988D-7E26-1646-9E2C-AF54E13CFC8C}"/>
    <hyperlink ref="A116" r:id="rId114" display="https://www.cbr.ru/hd_base/zcyc_params/zcyc/?DateTo=22.08.2017" xr:uid="{AEC03081-31A8-0243-9F9E-D0601641B4CE}"/>
    <hyperlink ref="A117" r:id="rId115" display="https://www.cbr.ru/hd_base/zcyc_params/zcyc/?DateTo=21.08.2017" xr:uid="{DD6F61C7-14E0-A042-9A3F-BE7F3A2FC800}"/>
    <hyperlink ref="A118" r:id="rId116" display="https://www.cbr.ru/hd_base/zcyc_params/zcyc/?DateTo=18.08.2017" xr:uid="{043EC775-D233-6B4C-BB08-6830702BC0BE}"/>
    <hyperlink ref="A119" r:id="rId117" display="https://www.cbr.ru/hd_base/zcyc_params/zcyc/?DateTo=17.08.2017" xr:uid="{727B184C-E3B2-7F4F-9C15-3EA00D87E255}"/>
    <hyperlink ref="A120" r:id="rId118" display="https://www.cbr.ru/hd_base/zcyc_params/zcyc/?DateTo=16.08.2017" xr:uid="{3171F573-2A50-264E-B2B6-27A6D323B176}"/>
    <hyperlink ref="A121" r:id="rId119" display="https://www.cbr.ru/hd_base/zcyc_params/zcyc/?DateTo=15.08.2017" xr:uid="{7EA8400E-45BC-CB4F-8DEE-70F529B24FDF}"/>
    <hyperlink ref="A122" r:id="rId120" display="https://www.cbr.ru/hd_base/zcyc_params/zcyc/?DateTo=14.08.2017" xr:uid="{AF16929E-C685-C545-838A-1A9209B51763}"/>
    <hyperlink ref="A123" r:id="rId121" display="https://www.cbr.ru/hd_base/zcyc_params/zcyc/?DateTo=11.08.2017" xr:uid="{ED8456C8-FAA1-4948-931C-B453ED00F734}"/>
    <hyperlink ref="A124" r:id="rId122" display="https://www.cbr.ru/hd_base/zcyc_params/zcyc/?DateTo=10.08.2017" xr:uid="{69AE4CB7-7667-764E-AC70-2B5F6A2FF4A8}"/>
    <hyperlink ref="A125" r:id="rId123" display="https://www.cbr.ru/hd_base/zcyc_params/zcyc/?DateTo=09.08.2017" xr:uid="{204F8062-F118-9340-BCEB-181CA31CC371}"/>
    <hyperlink ref="A126" r:id="rId124" display="https://www.cbr.ru/hd_base/zcyc_params/zcyc/?DateTo=08.08.2017" xr:uid="{3C6578F4-F85D-8949-B192-66AB45800577}"/>
    <hyperlink ref="A127" r:id="rId125" display="https://www.cbr.ru/hd_base/zcyc_params/zcyc/?DateTo=07.08.2017" xr:uid="{8FA1C32A-7E1C-2845-869B-69822B95AAF9}"/>
    <hyperlink ref="A128" r:id="rId126" display="https://www.cbr.ru/hd_base/zcyc_params/zcyc/?DateTo=04.08.2017" xr:uid="{82248306-5BF0-F54B-BCBD-99B45C65AB99}"/>
    <hyperlink ref="A129" r:id="rId127" display="https://www.cbr.ru/hd_base/zcyc_params/zcyc/?DateTo=03.08.2017" xr:uid="{5F802B86-6A83-B249-8DD6-F8C4C50EC166}"/>
    <hyperlink ref="A130" r:id="rId128" display="https://www.cbr.ru/hd_base/zcyc_params/zcyc/?DateTo=02.08.2017" xr:uid="{9B51A051-3238-7440-870F-139DA38C7E7C}"/>
    <hyperlink ref="A131" r:id="rId129" display="https://www.cbr.ru/hd_base/zcyc_params/zcyc/?DateTo=01.08.2017" xr:uid="{01156CAB-2589-0A4B-883A-F4A2320D0E2E}"/>
    <hyperlink ref="A132" r:id="rId130" display="https://www.cbr.ru/hd_base/zcyc_params/zcyc/?DateTo=31.07.2017" xr:uid="{C26FF615-1D64-8F4D-9DD9-3184A853C2F6}"/>
    <hyperlink ref="A133" r:id="rId131" display="https://www.cbr.ru/hd_base/zcyc_params/zcyc/?DateTo=28.07.2017" xr:uid="{38393B2B-7D8A-8A4D-9415-2B617CE208F0}"/>
    <hyperlink ref="A134" r:id="rId132" display="https://www.cbr.ru/hd_base/zcyc_params/zcyc/?DateTo=27.07.2017" xr:uid="{8F974561-6A1D-4146-8EBE-C2FBC0CFBFC6}"/>
    <hyperlink ref="A135" r:id="rId133" display="https://www.cbr.ru/hd_base/zcyc_params/zcyc/?DateTo=26.07.2017" xr:uid="{F5922C41-6419-B64E-B8C8-D3C6B4FDC02E}"/>
    <hyperlink ref="A136" r:id="rId134" display="https://www.cbr.ru/hd_base/zcyc_params/zcyc/?DateTo=25.07.2017" xr:uid="{5261F625-0B03-3A42-8068-E17970966A00}"/>
    <hyperlink ref="A137" r:id="rId135" display="https://www.cbr.ru/hd_base/zcyc_params/zcyc/?DateTo=24.07.2017" xr:uid="{27E5ACB8-BEDE-1E4E-AE04-895A493BCEA2}"/>
    <hyperlink ref="A138" r:id="rId136" display="https://www.cbr.ru/hd_base/zcyc_params/zcyc/?DateTo=21.07.2017" xr:uid="{18EC61BD-C393-5047-9B11-75D61C625466}"/>
    <hyperlink ref="A139" r:id="rId137" display="https://www.cbr.ru/hd_base/zcyc_params/zcyc/?DateTo=20.07.2017" xr:uid="{51EA5AC8-32DE-4343-B483-FA2CC77058AC}"/>
    <hyperlink ref="A140" r:id="rId138" display="https://www.cbr.ru/hd_base/zcyc_params/zcyc/?DateTo=19.07.2017" xr:uid="{04DAA6E4-646C-8347-866A-EC3A1DB27AFB}"/>
    <hyperlink ref="A141" r:id="rId139" display="https://www.cbr.ru/hd_base/zcyc_params/zcyc/?DateTo=18.07.2017" xr:uid="{75F83364-6133-2C40-8ABB-AC4F3B0831DC}"/>
    <hyperlink ref="A142" r:id="rId140" display="https://www.cbr.ru/hd_base/zcyc_params/zcyc/?DateTo=17.07.2017" xr:uid="{2AEED7BA-7D18-4F4C-9ACD-517472E4455C}"/>
    <hyperlink ref="A143" r:id="rId141" display="https://www.cbr.ru/hd_base/zcyc_params/zcyc/?DateTo=14.07.2017" xr:uid="{3C5743B4-FF10-BC40-BD4A-05261C30D3CA}"/>
    <hyperlink ref="A144" r:id="rId142" display="https://www.cbr.ru/hd_base/zcyc_params/zcyc/?DateTo=13.07.2017" xr:uid="{AAAA1DEC-6E5F-A54D-B6A3-DD9D2E3CF72B}"/>
    <hyperlink ref="A145" r:id="rId143" display="https://www.cbr.ru/hd_base/zcyc_params/zcyc/?DateTo=12.07.2017" xr:uid="{5B8947C6-42D0-F04E-8708-D650FA371191}"/>
    <hyperlink ref="A146" r:id="rId144" display="https://www.cbr.ru/hd_base/zcyc_params/zcyc/?DateTo=11.07.2017" xr:uid="{3E2B9CF7-E86B-5C4A-8D70-E3AC90BF6747}"/>
    <hyperlink ref="A147" r:id="rId145" display="https://www.cbr.ru/hd_base/zcyc_params/zcyc/?DateTo=10.07.2017" xr:uid="{35B81C25-4653-3640-BA96-BE66EFA6C2A8}"/>
    <hyperlink ref="A148" r:id="rId146" display="https://www.cbr.ru/hd_base/zcyc_params/zcyc/?DateTo=07.07.2017" xr:uid="{27DDC490-53F0-3B40-8935-4F7F98CE7196}"/>
    <hyperlink ref="A149" r:id="rId147" display="https://www.cbr.ru/hd_base/zcyc_params/zcyc/?DateTo=06.07.2017" xr:uid="{7819AB8A-04BE-9546-BA6D-9FAF0D53F739}"/>
    <hyperlink ref="A150" r:id="rId148" display="https://www.cbr.ru/hd_base/zcyc_params/zcyc/?DateTo=05.07.2017" xr:uid="{1C86098D-5E3B-D343-B0B4-7832ACF65C98}"/>
    <hyperlink ref="A151" r:id="rId149" display="https://www.cbr.ru/hd_base/zcyc_params/zcyc/?DateTo=04.07.2017" xr:uid="{89229948-DDAC-7F41-A9A6-A73F98E29590}"/>
    <hyperlink ref="A152" r:id="rId150" display="https://www.cbr.ru/hd_base/zcyc_params/zcyc/?DateTo=03.07.2017" xr:uid="{EFFB16D3-6FF4-514A-9B01-E902710CDBD3}"/>
    <hyperlink ref="A153" r:id="rId151" display="https://www.cbr.ru/hd_base/zcyc_params/zcyc/?DateTo=30.06.2017" xr:uid="{B2337D46-3EE8-C749-AC1A-BD4939ED5F52}"/>
    <hyperlink ref="A154" r:id="rId152" display="https://www.cbr.ru/hd_base/zcyc_params/zcyc/?DateTo=29.06.2017" xr:uid="{04BA8142-C798-9040-9468-70D7D82FF350}"/>
    <hyperlink ref="A155" r:id="rId153" display="https://www.cbr.ru/hd_base/zcyc_params/zcyc/?DateTo=28.06.2017" xr:uid="{BB1E91CF-6B74-F146-A1A7-72BC6DDB8AE2}"/>
    <hyperlink ref="A156" r:id="rId154" display="https://www.cbr.ru/hd_base/zcyc_params/zcyc/?DateTo=27.06.2017" xr:uid="{1EE30CD7-4429-AE45-BE92-AAE71AE13001}"/>
    <hyperlink ref="A157" r:id="rId155" display="https://www.cbr.ru/hd_base/zcyc_params/zcyc/?DateTo=26.06.2017" xr:uid="{AED70105-3050-6C4B-9F58-3A467ACD8EE0}"/>
    <hyperlink ref="A158" r:id="rId156" display="https://www.cbr.ru/hd_base/zcyc_params/zcyc/?DateTo=23.06.2017" xr:uid="{12A76697-BC37-084E-A5A9-48C889557069}"/>
    <hyperlink ref="A159" r:id="rId157" display="https://www.cbr.ru/hd_base/zcyc_params/zcyc/?DateTo=22.06.2017" xr:uid="{1294592B-E863-0E47-BEEA-D8D79F907D9B}"/>
    <hyperlink ref="A160" r:id="rId158" display="https://www.cbr.ru/hd_base/zcyc_params/zcyc/?DateTo=21.06.2017" xr:uid="{DA09E406-EEAF-7548-9586-17ED3AF8EFF1}"/>
    <hyperlink ref="A161" r:id="rId159" display="https://www.cbr.ru/hd_base/zcyc_params/zcyc/?DateTo=20.06.2017" xr:uid="{032D5FF4-E98C-294C-B891-E2A9CEA39EDC}"/>
    <hyperlink ref="A162" r:id="rId160" display="https://www.cbr.ru/hd_base/zcyc_params/zcyc/?DateTo=19.06.2017" xr:uid="{A15A8E3B-1B6F-9143-8326-412D96E1EDB3}"/>
    <hyperlink ref="A163" r:id="rId161" display="https://www.cbr.ru/hd_base/zcyc_params/zcyc/?DateTo=16.06.2017" xr:uid="{D49639A5-20BF-0440-96CB-42953F800843}"/>
    <hyperlink ref="A164" r:id="rId162" display="https://www.cbr.ru/hd_base/zcyc_params/zcyc/?DateTo=15.06.2017" xr:uid="{61477AA9-AF8C-AC42-9817-74C2FF715026}"/>
    <hyperlink ref="A165" r:id="rId163" display="https://www.cbr.ru/hd_base/zcyc_params/zcyc/?DateTo=14.06.2017" xr:uid="{6AF0BAFC-8F9E-0942-950A-EF372644396A}"/>
    <hyperlink ref="A166" r:id="rId164" display="https://www.cbr.ru/hd_base/zcyc_params/zcyc/?DateTo=13.06.2017" xr:uid="{70817BD7-D41D-1C48-9DA6-332DA3EB0773}"/>
    <hyperlink ref="A167" r:id="rId165" display="https://www.cbr.ru/hd_base/zcyc_params/zcyc/?DateTo=09.06.2017" xr:uid="{9F512813-2D31-A24A-94A9-93AD6637A54A}"/>
    <hyperlink ref="A168" r:id="rId166" display="https://www.cbr.ru/hd_base/zcyc_params/zcyc/?DateTo=08.06.2017" xr:uid="{AF343A23-1DBD-D344-A711-C7F508E7BCC5}"/>
    <hyperlink ref="A169" r:id="rId167" display="https://www.cbr.ru/hd_base/zcyc_params/zcyc/?DateTo=07.06.2017" xr:uid="{B574FC4A-DBA1-7F4F-957F-8A856EF77B5D}"/>
    <hyperlink ref="A170" r:id="rId168" display="https://www.cbr.ru/hd_base/zcyc_params/zcyc/?DateTo=06.06.2017" xr:uid="{E30D271A-BF58-3C48-87BF-819024C32A18}"/>
    <hyperlink ref="A171" r:id="rId169" display="https://www.cbr.ru/hd_base/zcyc_params/zcyc/?DateTo=05.06.2017" xr:uid="{F92404C2-00E4-3C4C-8949-A2827C9790A1}"/>
    <hyperlink ref="A172" r:id="rId170" display="https://www.cbr.ru/hd_base/zcyc_params/zcyc/?DateTo=02.06.2017" xr:uid="{4EAD4DD5-B192-7748-9D71-5914B2D9DEFB}"/>
    <hyperlink ref="A173" r:id="rId171" display="https://www.cbr.ru/hd_base/zcyc_params/zcyc/?DateTo=01.06.2017" xr:uid="{8272FB8B-CEA4-494F-AC1F-A2B772AAEEFB}"/>
    <hyperlink ref="A174" r:id="rId172" display="https://www.cbr.ru/hd_base/zcyc_params/zcyc/?DateTo=31.05.2017" xr:uid="{9C7AFB81-456E-D54A-9C3C-633B39295F66}"/>
    <hyperlink ref="A175" r:id="rId173" display="https://www.cbr.ru/hd_base/zcyc_params/zcyc/?DateTo=30.05.2017" xr:uid="{23CEE03E-8DE3-1C4A-B676-269AC3BD1C51}"/>
    <hyperlink ref="A176" r:id="rId174" display="https://www.cbr.ru/hd_base/zcyc_params/zcyc/?DateTo=29.05.2017" xr:uid="{F45B2F25-49EF-0C48-8A0E-623F57C5FF23}"/>
    <hyperlink ref="A177" r:id="rId175" display="https://www.cbr.ru/hd_base/zcyc_params/zcyc/?DateTo=26.05.2017" xr:uid="{913E1EB6-7D71-C645-8ED8-3140B49D6DB4}"/>
    <hyperlink ref="A178" r:id="rId176" display="https://www.cbr.ru/hd_base/zcyc_params/zcyc/?DateTo=25.05.2017" xr:uid="{D35B6AAA-35E5-544A-B4B1-ADA9A12E3612}"/>
    <hyperlink ref="A179" r:id="rId177" display="https://www.cbr.ru/hd_base/zcyc_params/zcyc/?DateTo=24.05.2017" xr:uid="{486932C8-A465-F846-978D-A4D0454611A5}"/>
    <hyperlink ref="A180" r:id="rId178" display="https://www.cbr.ru/hd_base/zcyc_params/zcyc/?DateTo=23.05.2017" xr:uid="{D3BB0FC4-5DEA-8844-AF34-A57D2F4D3E60}"/>
    <hyperlink ref="A181" r:id="rId179" display="https://www.cbr.ru/hd_base/zcyc_params/zcyc/?DateTo=22.05.2017" xr:uid="{857333E2-78CF-2C46-9761-7551C044837B}"/>
    <hyperlink ref="A182" r:id="rId180" display="https://www.cbr.ru/hd_base/zcyc_params/zcyc/?DateTo=19.05.2017" xr:uid="{3DF231B9-3BD6-6C4C-99E3-D52C71AD98DB}"/>
    <hyperlink ref="A183" r:id="rId181" display="https://www.cbr.ru/hd_base/zcyc_params/zcyc/?DateTo=18.05.2017" xr:uid="{C7E1D2CA-6302-FD4B-8937-9BE4DDB55EB2}"/>
    <hyperlink ref="A184" r:id="rId182" display="https://www.cbr.ru/hd_base/zcyc_params/zcyc/?DateTo=17.05.2017" xr:uid="{32E4CE2C-71DA-A644-89B0-B18AAA2B08DF}"/>
    <hyperlink ref="A185" r:id="rId183" display="https://www.cbr.ru/hd_base/zcyc_params/zcyc/?DateTo=16.05.2017" xr:uid="{8EDE86EE-983F-B24B-B1C8-491546B33BD1}"/>
    <hyperlink ref="A186" r:id="rId184" display="https://www.cbr.ru/hd_base/zcyc_params/zcyc/?DateTo=15.05.2017" xr:uid="{EA1775F8-6330-CE45-B62B-8CAC5AD24B5B}"/>
    <hyperlink ref="A187" r:id="rId185" display="https://www.cbr.ru/hd_base/zcyc_params/zcyc/?DateTo=12.05.2017" xr:uid="{5D80F68E-1D68-144A-9D8F-0C59815E4039}"/>
    <hyperlink ref="A188" r:id="rId186" display="https://www.cbr.ru/hd_base/zcyc_params/zcyc/?DateTo=11.05.2017" xr:uid="{D0655647-D360-5748-808D-6EE905D822E1}"/>
    <hyperlink ref="A189" r:id="rId187" display="https://www.cbr.ru/hd_base/zcyc_params/zcyc/?DateTo=10.05.2017" xr:uid="{FDB47B5C-5D20-F444-A03D-6115E3B47A27}"/>
    <hyperlink ref="A190" r:id="rId188" display="https://www.cbr.ru/hd_base/zcyc_params/zcyc/?DateTo=05.05.2017" xr:uid="{4B7B0DE2-B01B-D941-8D18-A0E3ACF8277C}"/>
    <hyperlink ref="A191" r:id="rId189" display="https://www.cbr.ru/hd_base/zcyc_params/zcyc/?DateTo=04.05.2017" xr:uid="{D50ECB0A-0918-DB45-B889-086CC5355718}"/>
    <hyperlink ref="A192" r:id="rId190" display="https://www.cbr.ru/hd_base/zcyc_params/zcyc/?DateTo=03.05.2017" xr:uid="{1FFD27B8-D406-ED42-81D6-079070B491C5}"/>
    <hyperlink ref="A193" r:id="rId191" display="https://www.cbr.ru/hd_base/zcyc_params/zcyc/?DateTo=02.05.2017" xr:uid="{567DA724-B621-C04F-9EF3-0AB044DA9AB0}"/>
    <hyperlink ref="A194" r:id="rId192" display="https://www.cbr.ru/hd_base/zcyc_params/zcyc/?DateTo=28.04.2017" xr:uid="{9F6080A9-FB8E-1A41-A290-A3D90BF94824}"/>
    <hyperlink ref="A195" r:id="rId193" display="https://www.cbr.ru/hd_base/zcyc_params/zcyc/?DateTo=27.04.2017" xr:uid="{856847D4-F9F8-EE49-9CD4-0B9167E1EAD9}"/>
    <hyperlink ref="A196" r:id="rId194" display="https://www.cbr.ru/hd_base/zcyc_params/zcyc/?DateTo=26.04.2017" xr:uid="{25078D8F-4A3A-B74C-B82F-F5D556526F06}"/>
    <hyperlink ref="A197" r:id="rId195" display="https://www.cbr.ru/hd_base/zcyc_params/zcyc/?DateTo=25.04.2017" xr:uid="{4A19C9C4-06C2-D344-83AE-873DA438BE95}"/>
    <hyperlink ref="A198" r:id="rId196" display="https://www.cbr.ru/hd_base/zcyc_params/zcyc/?DateTo=24.04.2017" xr:uid="{20BA0EF3-FFF1-1545-BC01-1E754DC021EA}"/>
    <hyperlink ref="A199" r:id="rId197" display="https://www.cbr.ru/hd_base/zcyc_params/zcyc/?DateTo=20.04.2017" xr:uid="{C1A5ACD5-8087-134B-ABEC-D2743AF9D09B}"/>
    <hyperlink ref="A200" r:id="rId198" display="https://www.cbr.ru/hd_base/zcyc_params/zcyc/?DateTo=19.04.2017" xr:uid="{ECF82C4C-CC65-044B-BB65-F0631A2BEE47}"/>
    <hyperlink ref="A201" r:id="rId199" display="https://www.cbr.ru/hd_base/zcyc_params/zcyc/?DateTo=18.04.2017" xr:uid="{B70DED78-1D97-984C-BA67-3F9EC0CD297C}"/>
    <hyperlink ref="A202" r:id="rId200" display="https://www.cbr.ru/hd_base/zcyc_params/zcyc/?DateTo=17.04.2017" xr:uid="{1095E9FF-F5BA-4C41-986D-14EBEC654DA7}"/>
    <hyperlink ref="A203" r:id="rId201" display="https://www.cbr.ru/hd_base/zcyc_params/zcyc/?DateTo=14.04.2017" xr:uid="{B3B7156D-28E9-B24A-B222-ED24D40C5D01}"/>
    <hyperlink ref="A204" r:id="rId202" display="https://www.cbr.ru/hd_base/zcyc_params/zcyc/?DateTo=13.04.2017" xr:uid="{85D1C96E-941D-6741-A651-5299976C68B8}"/>
    <hyperlink ref="A205" r:id="rId203" display="https://www.cbr.ru/hd_base/zcyc_params/zcyc/?DateTo=12.04.2017" xr:uid="{A7AEAFB3-D076-604A-9488-D236EC9E1D2E}"/>
    <hyperlink ref="A206" r:id="rId204" display="https://www.cbr.ru/hd_base/zcyc_params/zcyc/?DateTo=11.04.2017" xr:uid="{B63D28EC-C400-5F4D-A217-C15B83A19BC0}"/>
    <hyperlink ref="A207" r:id="rId205" display="https://www.cbr.ru/hd_base/zcyc_params/zcyc/?DateTo=10.04.2017" xr:uid="{91EA0408-9917-6448-97D3-B3188FDDA3CE}"/>
    <hyperlink ref="A208" r:id="rId206" display="https://www.cbr.ru/hd_base/zcyc_params/zcyc/?DateTo=07.04.2017" xr:uid="{ED386C1A-5A8B-9943-AFFF-9186AAE37030}"/>
    <hyperlink ref="A209" r:id="rId207" display="https://www.cbr.ru/hd_base/zcyc_params/zcyc/?DateTo=06.04.2017" xr:uid="{0C669CB0-C3BE-F34D-A6DD-7E59A6D21AB8}"/>
    <hyperlink ref="A210" r:id="rId208" display="https://www.cbr.ru/hd_base/zcyc_params/zcyc/?DateTo=05.04.2017" xr:uid="{3FBF4BD6-B1A2-D34C-92A8-E01B6A398645}"/>
    <hyperlink ref="A211" r:id="rId209" display="https://www.cbr.ru/hd_base/zcyc_params/zcyc/?DateTo=04.04.2017" xr:uid="{5DA97A5A-8D02-734A-98DA-5A26DD1DD696}"/>
    <hyperlink ref="A212" r:id="rId210" display="https://www.cbr.ru/hd_base/zcyc_params/zcyc/?DateTo=03.04.2017" xr:uid="{7D28702B-08E7-BB43-B207-63FADB278D4F}"/>
    <hyperlink ref="A213" r:id="rId211" display="https://www.cbr.ru/hd_base/zcyc_params/zcyc/?DateTo=31.03.2017" xr:uid="{E96362F3-0F63-7B48-A418-8F0E44CD4445}"/>
    <hyperlink ref="A214" r:id="rId212" display="https://www.cbr.ru/hd_base/zcyc_params/zcyc/?DateTo=30.03.2017" xr:uid="{993E429D-2B3D-C347-BE98-28BF12070B4E}"/>
    <hyperlink ref="A215" r:id="rId213" display="https://www.cbr.ru/hd_base/zcyc_params/zcyc/?DateTo=29.03.2017" xr:uid="{8BB61511-774B-4C47-A827-96F7C71D90E9}"/>
    <hyperlink ref="A216" r:id="rId214" display="https://www.cbr.ru/hd_base/zcyc_params/zcyc/?DateTo=28.03.2017" xr:uid="{94834AEE-92B8-5346-8EE9-78F0BBDAC189}"/>
    <hyperlink ref="A217" r:id="rId215" display="https://www.cbr.ru/hd_base/zcyc_params/zcyc/?DateTo=27.03.2017" xr:uid="{38CF70D1-C038-0041-B0B9-4B1770E76F6B}"/>
    <hyperlink ref="A218" r:id="rId216" display="https://www.cbr.ru/hd_base/zcyc_params/zcyc/?DateTo=24.03.2017" xr:uid="{FC1977A4-1033-074F-A8E8-CEE5CB89C748}"/>
    <hyperlink ref="A219" r:id="rId217" display="https://www.cbr.ru/hd_base/zcyc_params/zcyc/?DateTo=23.03.2017" xr:uid="{08433F9D-7146-0E44-94D6-77E54B03B304}"/>
    <hyperlink ref="A220" r:id="rId218" display="https://www.cbr.ru/hd_base/zcyc_params/zcyc/?DateTo=22.03.2017" xr:uid="{96630E98-09D8-B941-B4A0-2703233BD9F2}"/>
    <hyperlink ref="A221" r:id="rId219" display="https://www.cbr.ru/hd_base/zcyc_params/zcyc/?DateTo=21.03.2017" xr:uid="{E3FC80C0-3F6A-804F-9447-574CC8A8D69A}"/>
    <hyperlink ref="A222" r:id="rId220" display="https://www.cbr.ru/hd_base/zcyc_params/zcyc/?DateTo=20.03.2017" xr:uid="{170549A2-D742-BE4C-9E05-01DA485592D2}"/>
    <hyperlink ref="A223" r:id="rId221" display="https://www.cbr.ru/hd_base/zcyc_params/zcyc/?DateTo=17.03.2017" xr:uid="{E448794E-00D6-4346-BD26-C1BB82372505}"/>
    <hyperlink ref="A224" r:id="rId222" display="https://www.cbr.ru/hd_base/zcyc_params/zcyc/?DateTo=16.03.2017" xr:uid="{CB0FA447-E8AC-964B-A224-89D5C1F845C0}"/>
    <hyperlink ref="A225" r:id="rId223" display="https://www.cbr.ru/hd_base/zcyc_params/zcyc/?DateTo=15.03.2017" xr:uid="{F6869C9E-4830-0C43-8103-681AB8016691}"/>
    <hyperlink ref="A226" r:id="rId224" display="https://www.cbr.ru/hd_base/zcyc_params/zcyc/?DateTo=14.03.2017" xr:uid="{A0859199-ACC7-FF4E-AC7E-D651AF5053E2}"/>
    <hyperlink ref="A227" r:id="rId225" display="https://www.cbr.ru/hd_base/zcyc_params/zcyc/?DateTo=13.03.2017" xr:uid="{88A8FEC3-2F09-1241-B5AD-4959549806FE}"/>
    <hyperlink ref="A228" r:id="rId226" display="https://www.cbr.ru/hd_base/zcyc_params/zcyc/?DateTo=10.03.2017" xr:uid="{193135CB-E14F-1A43-A860-9FBECF502AB3}"/>
    <hyperlink ref="A229" r:id="rId227" display="https://www.cbr.ru/hd_base/zcyc_params/zcyc/?DateTo=09.03.2017" xr:uid="{56B31DA6-FF58-8945-BDF0-88DF2F32F9B7}"/>
    <hyperlink ref="A230" r:id="rId228" display="https://www.cbr.ru/hd_base/zcyc_params/zcyc/?DateTo=07.03.2017" xr:uid="{A9B28EA5-44F8-E144-9805-F1D025ED221A}"/>
    <hyperlink ref="A231" r:id="rId229" display="https://www.cbr.ru/hd_base/zcyc_params/zcyc/?DateTo=06.03.2017" xr:uid="{DB69FDDC-49FD-3445-84EE-642BE496E74D}"/>
    <hyperlink ref="A232" r:id="rId230" display="https://www.cbr.ru/hd_base/zcyc_params/zcyc/?DateTo=03.03.2017" xr:uid="{68A8BB05-C7E1-FA49-8188-570393667EB2}"/>
    <hyperlink ref="A233" r:id="rId231" display="https://www.cbr.ru/hd_base/zcyc_params/zcyc/?DateTo=02.03.2017" xr:uid="{A79A2BAE-37C7-6247-BD34-1C3460F31C8A}"/>
    <hyperlink ref="A234" r:id="rId232" display="https://www.cbr.ru/hd_base/zcyc_params/zcyc/?DateTo=01.03.2017" xr:uid="{D8904FA8-52E3-B34E-8F8D-176519006F4A}"/>
    <hyperlink ref="A235" r:id="rId233" display="https://www.cbr.ru/hd_base/zcyc_params/zcyc/?DateTo=28.02.2017" xr:uid="{E57D1BC6-AEBE-374F-9B98-5DC662D0836F}"/>
    <hyperlink ref="A236" r:id="rId234" display="https://www.cbr.ru/hd_base/zcyc_params/zcyc/?DateTo=27.02.2017" xr:uid="{22B62586-48CE-3648-BAFF-E2100520FF0E}"/>
    <hyperlink ref="A237" r:id="rId235" display="https://www.cbr.ru/hd_base/zcyc_params/zcyc/?DateTo=24.02.2017" xr:uid="{7839AAAF-79B3-2D43-9D90-BC6D5B011DBA}"/>
    <hyperlink ref="A238" r:id="rId236" display="https://www.cbr.ru/hd_base/zcyc_params/zcyc/?DateTo=22.02.2017" xr:uid="{ED72D2EE-D856-7F49-ABEA-64275E72E868}"/>
    <hyperlink ref="A239" r:id="rId237" display="https://www.cbr.ru/hd_base/zcyc_params/zcyc/?DateTo=21.02.2017" xr:uid="{37D9BDD3-605E-7D4E-9060-0739B221586D}"/>
    <hyperlink ref="A240" r:id="rId238" display="https://www.cbr.ru/hd_base/zcyc_params/zcyc/?DateTo=20.02.2017" xr:uid="{3018D98B-B7D7-8546-8BEC-4CEE1B434111}"/>
    <hyperlink ref="A241" r:id="rId239" display="https://www.cbr.ru/hd_base/zcyc_params/zcyc/?DateTo=17.02.2017" xr:uid="{A717DDC4-535A-1F47-A51E-EF59A2832FEE}"/>
    <hyperlink ref="A242" r:id="rId240" display="https://www.cbr.ru/hd_base/zcyc_params/zcyc/?DateTo=16.02.2017" xr:uid="{E5E84A22-0342-2E4F-B721-4CB97F7DECF5}"/>
    <hyperlink ref="A243" r:id="rId241" display="https://www.cbr.ru/hd_base/zcyc_params/zcyc/?DateTo=15.02.2017" xr:uid="{25427EDF-3AF8-8C4B-9161-F2B89A1EE3B1}"/>
    <hyperlink ref="A244" r:id="rId242" display="https://www.cbr.ru/hd_base/zcyc_params/zcyc/?DateTo=14.02.2017" xr:uid="{50CA35E2-8386-A342-AC5B-AE4CF747C247}"/>
    <hyperlink ref="A245" r:id="rId243" display="https://www.cbr.ru/hd_base/zcyc_params/zcyc/?DateTo=13.02.2017" xr:uid="{F382D7DD-9B99-C342-BABD-3BBF4C05067E}"/>
    <hyperlink ref="A246" r:id="rId244" display="https://www.cbr.ru/hd_base/zcyc_params/zcyc/?DateTo=10.02.2017" xr:uid="{B1EC4AF9-0000-D14E-93C8-C2E0BFA05A8F}"/>
    <hyperlink ref="A247" r:id="rId245" display="https://www.cbr.ru/hd_base/zcyc_params/zcyc/?DateTo=09.02.2017" xr:uid="{53B56D5A-C23A-DA47-9CA6-759C8C7E4FA8}"/>
    <hyperlink ref="A248" r:id="rId246" display="https://www.cbr.ru/hd_base/zcyc_params/zcyc/?DateTo=08.02.2017" xr:uid="{57B46915-5C81-6649-8A41-D62B8A6ABAF7}"/>
    <hyperlink ref="A249" r:id="rId247" display="https://www.cbr.ru/hd_base/zcyc_params/zcyc/?DateTo=07.02.2017" xr:uid="{AB1BB6DD-B5C7-864D-B07F-66290DDE913B}"/>
    <hyperlink ref="A250" r:id="rId248" display="https://www.cbr.ru/hd_base/zcyc_params/zcyc/?DateTo=06.02.2017" xr:uid="{9896B9D3-47E0-F04B-845A-A5D347EA25CA}"/>
    <hyperlink ref="A251" r:id="rId249" display="https://www.cbr.ru/hd_base/zcyc_params/zcyc/?DateTo=03.02.2017" xr:uid="{DD58457A-A19B-5F49-B06D-1845EBFE5B82}"/>
    <hyperlink ref="A252" r:id="rId250" display="https://www.cbr.ru/hd_base/zcyc_params/zcyc/?DateTo=02.02.2017" xr:uid="{DD63253D-FC79-2249-A672-FAECC145ABD4}"/>
    <hyperlink ref="A253" r:id="rId251" display="https://www.cbr.ru/hd_base/zcyc_params/zcyc/?DateTo=01.02.2017" xr:uid="{C2D1A19D-B107-1F41-A04E-9E68C92E6787}"/>
    <hyperlink ref="A254" r:id="rId252" display="https://www.cbr.ru/hd_base/zcyc_params/zcyc/?DateTo=31.01.2017" xr:uid="{B81BC8CB-13CD-C049-8D24-F2EF0ED71717}"/>
    <hyperlink ref="A255" r:id="rId253" display="https://www.cbr.ru/hd_base/zcyc_params/zcyc/?DateTo=30.01.2017" xr:uid="{771CFF58-507D-1041-8F02-514BCC17C56C}"/>
    <hyperlink ref="A256" r:id="rId254" display="https://www.cbr.ru/hd_base/zcyc_params/zcyc/?DateTo=27.01.2017" xr:uid="{A9AF3A71-2EBE-8C4A-8BAC-C662754A279F}"/>
    <hyperlink ref="A257" r:id="rId255" display="https://www.cbr.ru/hd_base/zcyc_params/zcyc/?DateTo=26.01.2017" xr:uid="{8172FE19-BD87-8743-90A6-33925B6F4F11}"/>
    <hyperlink ref="A258" r:id="rId256" display="https://www.cbr.ru/hd_base/zcyc_params/zcyc/?DateTo=25.01.2017" xr:uid="{C59428C7-CCE8-3F44-8ABE-2934E8014DCD}"/>
    <hyperlink ref="A259" r:id="rId257" display="https://www.cbr.ru/hd_base/zcyc_params/zcyc/?DateTo=24.01.2017" xr:uid="{5BA1A609-A4C7-6341-82DE-2A12268A1309}"/>
    <hyperlink ref="A260" r:id="rId258" display="https://www.cbr.ru/hd_base/zcyc_params/zcyc/?DateTo=23.01.2017" xr:uid="{C232AD3E-9745-4C4F-B431-3CECF66BAEDB}"/>
    <hyperlink ref="A261" r:id="rId259" display="https://www.cbr.ru/hd_base/zcyc_params/zcyc/?DateTo=20.01.2017" xr:uid="{E613B1B3-F8FB-9B4A-90B8-71B79D148778}"/>
    <hyperlink ref="A262" r:id="rId260" display="https://www.cbr.ru/hd_base/zcyc_params/zcyc/?DateTo=19.01.2017" xr:uid="{D397B9C1-0167-8943-92BF-F23814A4917F}"/>
    <hyperlink ref="A263" r:id="rId261" display="https://www.cbr.ru/hd_base/zcyc_params/zcyc/?DateTo=18.01.2017" xr:uid="{16B63753-C8C2-9E4B-A903-3C545D9B6EB2}"/>
    <hyperlink ref="A264" r:id="rId262" display="https://www.cbr.ru/hd_base/zcyc_params/zcyc/?DateTo=17.01.2017" xr:uid="{73AB1C84-3046-6F4E-8716-E30E71282B8C}"/>
    <hyperlink ref="A265" r:id="rId263" display="https://www.cbr.ru/hd_base/zcyc_params/zcyc/?DateTo=16.01.2017" xr:uid="{F8DF43D9-D408-AF46-9EBA-B374D256ADCC}"/>
    <hyperlink ref="A266" r:id="rId264" display="https://www.cbr.ru/hd_base/zcyc_params/zcyc/?DateTo=13.01.2017" xr:uid="{870FD963-7D63-294C-A05B-2759692191D5}"/>
    <hyperlink ref="A267" r:id="rId265" display="https://www.cbr.ru/hd_base/zcyc_params/zcyc/?DateTo=12.01.2017" xr:uid="{8B5A023E-310F-8F4D-91D8-4FCB11B5B08E}"/>
    <hyperlink ref="A268" r:id="rId266" display="https://www.cbr.ru/hd_base/zcyc_params/zcyc/?DateTo=11.01.2017" xr:uid="{FDA024F5-C684-AA4D-93DD-EA83BDBBFDC1}"/>
    <hyperlink ref="A269" r:id="rId267" display="https://www.cbr.ru/hd_base/zcyc_params/zcyc/?DateTo=10.01.2017" xr:uid="{DAE46540-4523-804D-8E71-B27C6A189A32}"/>
    <hyperlink ref="A270" r:id="rId268" display="https://www.cbr.ru/hd_base/zcyc_params/zcyc/?DateTo=09.01.2017" xr:uid="{0B723EB5-524C-9746-8D74-86A102A0B4D1}"/>
    <hyperlink ref="A271" r:id="rId269" display="https://www.cbr.ru/hd_base/zcyc_params/zcyc/?DateTo=06.01.2017" xr:uid="{21117B35-0AEB-2342-A0B1-58C30F0D0E10}"/>
    <hyperlink ref="A272" r:id="rId270" display="https://www.cbr.ru/hd_base/zcyc_params/zcyc/?DateTo=05.01.2017" xr:uid="{85E61F90-5AB9-E044-8CE4-0BAA724CDC2D}"/>
    <hyperlink ref="A273" r:id="rId271" display="https://www.cbr.ru/hd_base/zcyc_params/zcyc/?DateTo=04.01.2017" xr:uid="{226DB667-043A-5549-8FF6-3FD5A3ADA77D}"/>
    <hyperlink ref="A274" r:id="rId272" display="https://www.cbr.ru/hd_base/zcyc_params/zcyc/?DateTo=03.01.2017" xr:uid="{A1B45260-5081-9743-8B2B-E63FD8BE9689}"/>
    <hyperlink ref="A275" r:id="rId273" display="https://www.cbr.ru/hd_base/zcyc_params/zcyc/?DateTo=30.12.2016" xr:uid="{8210A45A-762A-4546-9970-E65DCC13BE2C}"/>
    <hyperlink ref="A276" r:id="rId274" display="https://www.cbr.ru/hd_base/zcyc_params/zcyc/?DateTo=29.12.2016" xr:uid="{520539DF-531D-AD41-87E6-D7687973DB50}"/>
    <hyperlink ref="A277" r:id="rId275" display="https://www.cbr.ru/hd_base/zcyc_params/zcyc/?DateTo=28.12.2016" xr:uid="{A4508EFC-9BE2-F544-8BCB-B5D77FFA00CF}"/>
    <hyperlink ref="A278" r:id="rId276" display="https://www.cbr.ru/hd_base/zcyc_params/zcyc/?DateTo=27.12.2016" xr:uid="{34F25279-18A7-3748-B4F2-AFA9CA803FC7}"/>
    <hyperlink ref="A279" r:id="rId277" display="https://www.cbr.ru/hd_base/zcyc_params/zcyc/?DateTo=26.12.2016" xr:uid="{6B51C6E3-4723-8A48-B72D-6E7D85BDEE41}"/>
    <hyperlink ref="A280" r:id="rId278" display="https://www.cbr.ru/hd_base/zcyc_params/zcyc/?DateTo=23.12.2016" xr:uid="{DFDA2336-04B1-3F44-B1BA-4C47581A061F}"/>
    <hyperlink ref="A281" r:id="rId279" display="https://www.cbr.ru/hd_base/zcyc_params/zcyc/?DateTo=22.12.2016" xr:uid="{AAD72569-B0E4-2B48-BEEB-CBC9167A8362}"/>
    <hyperlink ref="A282" r:id="rId280" display="https://www.cbr.ru/hd_base/zcyc_params/zcyc/?DateTo=21.12.2016" xr:uid="{B5AFB950-A3BF-EA4E-ACA6-B1289132AA79}"/>
    <hyperlink ref="A283" r:id="rId281" display="https://www.cbr.ru/hd_base/zcyc_params/zcyc/?DateTo=20.12.2016" xr:uid="{B404CEA9-D1F7-D342-8A8C-E3F809AE5EA1}"/>
    <hyperlink ref="A284" r:id="rId282" display="https://www.cbr.ru/hd_base/zcyc_params/zcyc/?DateTo=19.12.2016" xr:uid="{66CE8586-B3C3-774A-A287-9BCA2DC5C259}"/>
    <hyperlink ref="A285" r:id="rId283" display="https://www.cbr.ru/hd_base/zcyc_params/zcyc/?DateTo=16.12.2016" xr:uid="{66EC267C-422E-4949-B381-45A046592858}"/>
    <hyperlink ref="A286" r:id="rId284" display="https://www.cbr.ru/hd_base/zcyc_params/zcyc/?DateTo=15.12.2016" xr:uid="{80666E5C-05EB-194A-B81F-F46FA2694426}"/>
    <hyperlink ref="A287" r:id="rId285" display="https://www.cbr.ru/hd_base/zcyc_params/zcyc/?DateTo=14.12.2016" xr:uid="{BADD08CB-06AC-724F-BD94-5FAF2A25CCA9}"/>
    <hyperlink ref="A288" r:id="rId286" display="https://www.cbr.ru/hd_base/zcyc_params/zcyc/?DateTo=13.12.2016" xr:uid="{F3177D87-BA03-D64B-B592-2461B1A616B6}"/>
    <hyperlink ref="A289" r:id="rId287" display="https://www.cbr.ru/hd_base/zcyc_params/zcyc/?DateTo=12.12.2016" xr:uid="{7EDD2342-B9B7-3A42-8B79-B7F825A0AC18}"/>
    <hyperlink ref="A290" r:id="rId288" display="https://www.cbr.ru/hd_base/zcyc_params/zcyc/?DateTo=09.12.2016" xr:uid="{7BD93277-F3CB-CF47-95B9-9F1031A7AF1F}"/>
    <hyperlink ref="A291" r:id="rId289" display="https://www.cbr.ru/hd_base/zcyc_params/zcyc/?DateTo=08.12.2016" xr:uid="{88DD60A2-4D13-3942-8970-CC4375882ED8}"/>
    <hyperlink ref="A292" r:id="rId290" display="https://www.cbr.ru/hd_base/zcyc_params/zcyc/?DateTo=07.12.2016" xr:uid="{1E39C8DB-6C1E-914A-ACEC-A2888A3C49F5}"/>
    <hyperlink ref="A293" r:id="rId291" display="https://www.cbr.ru/hd_base/zcyc_params/zcyc/?DateTo=06.12.2016" xr:uid="{6C54372A-5BC6-CE4B-AA7F-EC64427F4847}"/>
    <hyperlink ref="A294" r:id="rId292" display="https://www.cbr.ru/hd_base/zcyc_params/zcyc/?DateTo=05.12.2016" xr:uid="{BA1194A3-FB0D-1745-8AD5-39C572884BC7}"/>
    <hyperlink ref="A295" r:id="rId293" display="https://www.cbr.ru/hd_base/zcyc_params/zcyc/?DateTo=02.12.2016" xr:uid="{69C3CB77-7529-DE42-8FF5-FC8420B111D1}"/>
    <hyperlink ref="A296" r:id="rId294" display="https://www.cbr.ru/hd_base/zcyc_params/zcyc/?DateTo=01.12.2016" xr:uid="{2A4FD5D8-A557-6E4A-BFCB-EC4746A11055}"/>
    <hyperlink ref="A297" r:id="rId295" display="https://www.cbr.ru/hd_base/zcyc_params/zcyc/?DateTo=30.11.2016" xr:uid="{FC1F6217-507F-CA4B-8836-FDB37F14B239}"/>
    <hyperlink ref="A298" r:id="rId296" display="https://www.cbr.ru/hd_base/zcyc_params/zcyc/?DateTo=29.11.2016" xr:uid="{D131136A-D5F0-A14B-83E9-A214F6BEF4CA}"/>
    <hyperlink ref="A299" r:id="rId297" display="https://www.cbr.ru/hd_base/zcyc_params/zcyc/?DateTo=28.11.2016" xr:uid="{6EBC1CFD-6025-FF4D-A229-494BCC535107}"/>
    <hyperlink ref="A300" r:id="rId298" display="https://www.cbr.ru/hd_base/zcyc_params/zcyc/?DateTo=25.11.2016" xr:uid="{73B2D215-0BEA-5649-874F-42E952565EBC}"/>
    <hyperlink ref="A301" r:id="rId299" display="https://www.cbr.ru/hd_base/zcyc_params/zcyc/?DateTo=24.11.2016" xr:uid="{0D38A57D-D438-BE4E-93B5-2808836DBAE1}"/>
    <hyperlink ref="A302" r:id="rId300" display="https://www.cbr.ru/hd_base/zcyc_params/zcyc/?DateTo=23.11.2016" xr:uid="{C316A239-C408-F649-8191-F80EB23FDF95}"/>
    <hyperlink ref="A303" r:id="rId301" display="https://www.cbr.ru/hd_base/zcyc_params/zcyc/?DateTo=22.11.2016" xr:uid="{AEE00F29-0DF3-2A4D-8DA5-73793642418E}"/>
    <hyperlink ref="A304" r:id="rId302" display="https://www.cbr.ru/hd_base/zcyc_params/zcyc/?DateTo=21.11.2016" xr:uid="{DBE97DB9-D0ED-024B-B269-313E30D9193A}"/>
    <hyperlink ref="A305" r:id="rId303" display="https://www.cbr.ru/hd_base/zcyc_params/zcyc/?DateTo=18.11.2016" xr:uid="{30F1B5E2-09C1-284F-91F5-D94B5CC91CC5}"/>
    <hyperlink ref="A306" r:id="rId304" display="https://www.cbr.ru/hd_base/zcyc_params/zcyc/?DateTo=17.11.2016" xr:uid="{21C3EB0D-A0C1-4342-9152-90D996196C4F}"/>
    <hyperlink ref="A307" r:id="rId305" display="https://www.cbr.ru/hd_base/zcyc_params/zcyc/?DateTo=16.11.2016" xr:uid="{6DAB1BA4-D607-C14D-B3F3-B29258FCA043}"/>
    <hyperlink ref="A308" r:id="rId306" display="https://www.cbr.ru/hd_base/zcyc_params/zcyc/?DateTo=15.11.2016" xr:uid="{FD8D47C9-0418-4B4A-ADD6-90CF40B2CF56}"/>
    <hyperlink ref="A309" r:id="rId307" display="https://www.cbr.ru/hd_base/zcyc_params/zcyc/?DateTo=14.11.2016" xr:uid="{8DB15610-5302-FB4C-83A0-14F165E5648B}"/>
    <hyperlink ref="A310" r:id="rId308" display="https://www.cbr.ru/hd_base/zcyc_params/zcyc/?DateTo=11.11.2016" xr:uid="{E5CFC30A-631C-7242-9537-719EF7719E28}"/>
    <hyperlink ref="A311" r:id="rId309" display="https://www.cbr.ru/hd_base/zcyc_params/zcyc/?DateTo=10.11.2016" xr:uid="{7603C6B5-8BBC-6641-B309-9A132AF69223}"/>
    <hyperlink ref="A312" r:id="rId310" display="https://www.cbr.ru/hd_base/zcyc_params/zcyc/?DateTo=09.11.2016" xr:uid="{70D6454A-34D0-684D-AE30-B64E22CB6917}"/>
    <hyperlink ref="A313" r:id="rId311" display="https://www.cbr.ru/hd_base/zcyc_params/zcyc/?DateTo=08.11.2016" xr:uid="{7FCDB6EF-F077-434A-857E-C6D210C38C93}"/>
    <hyperlink ref="A314" r:id="rId312" display="https://www.cbr.ru/hd_base/zcyc_params/zcyc/?DateTo=07.11.2016" xr:uid="{24BA9F9A-8E43-3149-BBEA-B243B72EEF0E}"/>
    <hyperlink ref="A315" r:id="rId313" display="https://www.cbr.ru/hd_base/zcyc_params/zcyc/?DateTo=03.11.2016" xr:uid="{C2DB0D3D-1DF5-0B4E-8D15-0CB8F238267E}"/>
    <hyperlink ref="A316" r:id="rId314" display="https://www.cbr.ru/hd_base/zcyc_params/zcyc/?DateTo=02.11.2016" xr:uid="{7BAAA2DC-F492-5245-96A3-FC7E4479EEA1}"/>
    <hyperlink ref="A317" r:id="rId315" display="https://www.cbr.ru/hd_base/zcyc_params/zcyc/?DateTo=01.11.2016" xr:uid="{421FA866-86F9-7744-88F7-351CC14C8BC4}"/>
    <hyperlink ref="A318" r:id="rId316" display="https://www.cbr.ru/hd_base/zcyc_params/zcyc/?DateTo=31.10.2016" xr:uid="{1A48F6E0-1754-074F-8D20-66D987BAD690}"/>
    <hyperlink ref="A319" r:id="rId317" display="https://www.cbr.ru/hd_base/zcyc_params/zcyc/?DateTo=28.10.2016" xr:uid="{0351061B-F462-6241-852A-F0F5AB908DE2}"/>
    <hyperlink ref="A320" r:id="rId318" display="https://www.cbr.ru/hd_base/zcyc_params/zcyc/?DateTo=27.10.2016" xr:uid="{85C49ACB-9B99-FE4D-A857-B8CDB4CA7375}"/>
    <hyperlink ref="A321" r:id="rId319" display="https://www.cbr.ru/hd_base/zcyc_params/zcyc/?DateTo=26.10.2016" xr:uid="{17FB44EC-FAD3-BA4F-9E88-9543A0483DCB}"/>
    <hyperlink ref="A322" r:id="rId320" display="https://www.cbr.ru/hd_base/zcyc_params/zcyc/?DateTo=25.10.2016" xr:uid="{012532CF-2AA2-7F48-9C54-E7D48D87B941}"/>
    <hyperlink ref="A323" r:id="rId321" display="https://www.cbr.ru/hd_base/zcyc_params/zcyc/?DateTo=24.10.2016" xr:uid="{6742BF4D-EF3E-DA4C-BCC8-2F2498437AC8}"/>
    <hyperlink ref="A324" r:id="rId322" display="https://www.cbr.ru/hd_base/zcyc_params/zcyc/?DateTo=21.10.2016" xr:uid="{AE883F7F-CCE4-AC4C-849F-339913C635B7}"/>
    <hyperlink ref="A325" r:id="rId323" display="https://www.cbr.ru/hd_base/zcyc_params/zcyc/?DateTo=20.10.2016" xr:uid="{5068338D-07E6-CE44-9866-0E9A16945957}"/>
    <hyperlink ref="A326" r:id="rId324" display="https://www.cbr.ru/hd_base/zcyc_params/zcyc/?DateTo=19.10.2016" xr:uid="{5983C902-D8F6-B74A-9E23-2B2549F21154}"/>
    <hyperlink ref="A327" r:id="rId325" display="https://www.cbr.ru/hd_base/zcyc_params/zcyc/?DateTo=18.10.2016" xr:uid="{59687A37-2351-434F-BF0F-939052537626}"/>
    <hyperlink ref="A328" r:id="rId326" display="https://www.cbr.ru/hd_base/zcyc_params/zcyc/?DateTo=17.10.2016" xr:uid="{A73B6785-37E2-0249-A2C0-4F55688EC283}"/>
    <hyperlink ref="A329" r:id="rId327" display="https://www.cbr.ru/hd_base/zcyc_params/zcyc/?DateTo=14.10.2016" xr:uid="{3E192DA9-AE9E-DE49-85A6-E5BEB52B5F1C}"/>
    <hyperlink ref="A330" r:id="rId328" display="https://www.cbr.ru/hd_base/zcyc_params/zcyc/?DateTo=13.10.2016" xr:uid="{8E925144-36CC-E246-9B21-415BBCAA0C41}"/>
    <hyperlink ref="A331" r:id="rId329" display="https://www.cbr.ru/hd_base/zcyc_params/zcyc/?DateTo=12.10.2016" xr:uid="{FFD4DB80-25A9-2948-9E90-A48E0019F288}"/>
    <hyperlink ref="A332" r:id="rId330" display="https://www.cbr.ru/hd_base/zcyc_params/zcyc/?DateTo=11.10.2016" xr:uid="{D4D32BDD-E18C-E84E-A782-C122F1F66B22}"/>
    <hyperlink ref="A333" r:id="rId331" display="https://www.cbr.ru/hd_base/zcyc_params/zcyc/?DateTo=10.10.2016" xr:uid="{F6C97B30-0F42-2B44-B19C-964F378E7F78}"/>
    <hyperlink ref="A334" r:id="rId332" display="https://www.cbr.ru/hd_base/zcyc_params/zcyc/?DateTo=07.10.2016" xr:uid="{EFEDE577-3588-6040-B453-892FFA265BF0}"/>
    <hyperlink ref="A335" r:id="rId333" display="https://www.cbr.ru/hd_base/zcyc_params/zcyc/?DateTo=06.10.2016" xr:uid="{BE7241DC-DC65-DE4D-BF34-CA309507AB67}"/>
    <hyperlink ref="A336" r:id="rId334" display="https://www.cbr.ru/hd_base/zcyc_params/zcyc/?DateTo=05.10.2016" xr:uid="{56B91EF5-353D-2347-B9CE-10F335602765}"/>
    <hyperlink ref="A337" r:id="rId335" display="https://www.cbr.ru/hd_base/zcyc_params/zcyc/?DateTo=04.10.2016" xr:uid="{ACB070A1-9DAD-F444-BA1A-63D0FB37BCE0}"/>
    <hyperlink ref="A338" r:id="rId336" display="https://www.cbr.ru/hd_base/zcyc_params/zcyc/?DateTo=03.10.2016" xr:uid="{24EA67ED-FDBC-804D-A31A-6D55939C9AB7}"/>
    <hyperlink ref="A339" r:id="rId337" display="https://www.cbr.ru/hd_base/zcyc_params/zcyc/?DateTo=30.09.2016" xr:uid="{CEECC842-7906-D84B-8553-B581AEBDDDAA}"/>
    <hyperlink ref="A340" r:id="rId338" display="https://www.cbr.ru/hd_base/zcyc_params/zcyc/?DateTo=29.09.2016" xr:uid="{1DC98F99-506C-544F-AE98-886448A39C87}"/>
    <hyperlink ref="A341" r:id="rId339" display="https://www.cbr.ru/hd_base/zcyc_params/zcyc/?DateTo=28.09.2016" xr:uid="{5C393B7B-9E75-814D-9869-291119DEAF73}"/>
    <hyperlink ref="A342" r:id="rId340" display="https://www.cbr.ru/hd_base/zcyc_params/zcyc/?DateTo=27.09.2016" xr:uid="{124CDBF0-3C37-E04A-A579-4DF48935B30D}"/>
    <hyperlink ref="A343" r:id="rId341" display="https://www.cbr.ru/hd_base/zcyc_params/zcyc/?DateTo=26.09.2016" xr:uid="{DA78D58C-107F-1643-84D5-50E64CE41C40}"/>
    <hyperlink ref="A344" r:id="rId342" display="https://www.cbr.ru/hd_base/zcyc_params/zcyc/?DateTo=23.09.2016" xr:uid="{915B3E7D-96A5-0F4A-A7FC-0659F19A73A1}"/>
    <hyperlink ref="A345" r:id="rId343" display="https://www.cbr.ru/hd_base/zcyc_params/zcyc/?DateTo=22.09.2016" xr:uid="{CFA0827A-6E3B-844A-8763-45BB0775CCD1}"/>
    <hyperlink ref="A346" r:id="rId344" display="https://www.cbr.ru/hd_base/zcyc_params/zcyc/?DateTo=21.09.2016" xr:uid="{9DBAE15B-9FFA-614D-A550-106095C6A9A5}"/>
    <hyperlink ref="A347" r:id="rId345" display="https://www.cbr.ru/hd_base/zcyc_params/zcyc/?DateTo=20.09.2016" xr:uid="{7D7D7341-F7AB-F24B-BA82-F5ED74E7C0AE}"/>
    <hyperlink ref="A348" r:id="rId346" display="https://www.cbr.ru/hd_base/zcyc_params/zcyc/?DateTo=19.09.2016" xr:uid="{D66BA3D9-3BDF-2C46-A030-95C38DDF985E}"/>
    <hyperlink ref="A349" r:id="rId347" display="https://www.cbr.ru/hd_base/zcyc_params/zcyc/?DateTo=16.09.2016" xr:uid="{D24BDC12-3266-A342-8BDB-DF16601B0EAD}"/>
    <hyperlink ref="A350" r:id="rId348" display="https://www.cbr.ru/hd_base/zcyc_params/zcyc/?DateTo=15.09.2016" xr:uid="{820181AA-E875-584A-8AC5-21C6469C1F11}"/>
    <hyperlink ref="A351" r:id="rId349" display="https://www.cbr.ru/hd_base/zcyc_params/zcyc/?DateTo=14.09.2016" xr:uid="{A36B2C46-45E9-924A-B5F5-BD5552A56F6C}"/>
    <hyperlink ref="A352" r:id="rId350" display="https://www.cbr.ru/hd_base/zcyc_params/zcyc/?DateTo=13.09.2016" xr:uid="{FF8F8F4A-4457-684B-A080-683B1302E1DD}"/>
    <hyperlink ref="A353" r:id="rId351" display="https://www.cbr.ru/hd_base/zcyc_params/zcyc/?DateTo=12.09.2016" xr:uid="{C1E4A8D4-1122-C04D-9058-5C775E4D6D17}"/>
    <hyperlink ref="A354" r:id="rId352" display="https://www.cbr.ru/hd_base/zcyc_params/zcyc/?DateTo=09.09.2016" xr:uid="{3963962E-DA48-104E-8F18-1F0419CFAFC0}"/>
    <hyperlink ref="A355" r:id="rId353" display="https://www.cbr.ru/hd_base/zcyc_params/zcyc/?DateTo=08.09.2016" xr:uid="{EDD727DD-08ED-7048-B37F-994EA2A71004}"/>
    <hyperlink ref="A356" r:id="rId354" display="https://www.cbr.ru/hd_base/zcyc_params/zcyc/?DateTo=07.09.2016" xr:uid="{3FC52461-C942-9945-8E36-FDF90F4C12EB}"/>
    <hyperlink ref="A357" r:id="rId355" display="https://www.cbr.ru/hd_base/zcyc_params/zcyc/?DateTo=06.09.2016" xr:uid="{DF51F622-B504-FD41-BC8D-690C8150DF0B}"/>
    <hyperlink ref="A358" r:id="rId356" display="https://www.cbr.ru/hd_base/zcyc_params/zcyc/?DateTo=05.09.2016" xr:uid="{62203AF5-7F19-D843-AB66-FF6A67B2A0D8}"/>
    <hyperlink ref="A359" r:id="rId357" display="https://www.cbr.ru/hd_base/zcyc_params/zcyc/?DateTo=02.09.2016" xr:uid="{5E134651-5A9C-6048-B850-FFBCB9ED276E}"/>
    <hyperlink ref="A360" r:id="rId358" display="https://www.cbr.ru/hd_base/zcyc_params/zcyc/?DateTo=01.09.2016" xr:uid="{38088B56-5CC2-5B44-8308-6A4772BC8972}"/>
    <hyperlink ref="A361" r:id="rId359" display="https://www.cbr.ru/hd_base/zcyc_params/zcyc/?DateTo=31.08.2016" xr:uid="{F3E296F3-7447-7045-9EE5-DCD5D45D92F9}"/>
    <hyperlink ref="A362" r:id="rId360" display="https://www.cbr.ru/hd_base/zcyc_params/zcyc/?DateTo=30.08.2016" xr:uid="{960FA555-9862-8D4C-9B33-E81818D974B1}"/>
    <hyperlink ref="A363" r:id="rId361" display="https://www.cbr.ru/hd_base/zcyc_params/zcyc/?DateTo=29.08.2016" xr:uid="{1D50D65B-8BCC-DD4B-A48A-152B48D47366}"/>
    <hyperlink ref="A364" r:id="rId362" display="https://www.cbr.ru/hd_base/zcyc_params/zcyc/?DateTo=26.08.2016" xr:uid="{8D19671B-2414-3842-B11E-434E83E23778}"/>
    <hyperlink ref="A365" r:id="rId363" display="https://www.cbr.ru/hd_base/zcyc_params/zcyc/?DateTo=25.08.2016" xr:uid="{17C55B47-53BE-7240-8BE4-C6C538C7AF5F}"/>
    <hyperlink ref="A366" r:id="rId364" display="https://www.cbr.ru/hd_base/zcyc_params/zcyc/?DateTo=24.08.2016" xr:uid="{A281015F-6C91-1341-819A-2426A9B53A61}"/>
    <hyperlink ref="A367" r:id="rId365" display="https://www.cbr.ru/hd_base/zcyc_params/zcyc/?DateTo=23.08.2016" xr:uid="{81B78DB7-7F41-EC4A-A937-AAF1D7600762}"/>
    <hyperlink ref="A368" r:id="rId366" display="https://www.cbr.ru/hd_base/zcyc_params/zcyc/?DateTo=22.08.2016" xr:uid="{4D7A3476-788C-464E-A1BD-2BC382BAB096}"/>
    <hyperlink ref="A369" r:id="rId367" display="https://www.cbr.ru/hd_base/zcyc_params/zcyc/?DateTo=19.08.2016" xr:uid="{F2581A67-B260-1E46-BEC9-DC284408D5BF}"/>
    <hyperlink ref="A370" r:id="rId368" display="https://www.cbr.ru/hd_base/zcyc_params/zcyc/?DateTo=18.08.2016" xr:uid="{5503513B-D114-AF49-AD01-52E7C223A58F}"/>
    <hyperlink ref="A371" r:id="rId369" display="https://www.cbr.ru/hd_base/zcyc_params/zcyc/?DateTo=17.08.2016" xr:uid="{C13465D4-1602-6E4D-9B74-DCFC8FD16680}"/>
    <hyperlink ref="A372" r:id="rId370" display="https://www.cbr.ru/hd_base/zcyc_params/zcyc/?DateTo=16.08.2016" xr:uid="{82B03C7E-9F40-6E41-9E2E-FA9CC0ABE2D7}"/>
    <hyperlink ref="A373" r:id="rId371" display="https://www.cbr.ru/hd_base/zcyc_params/zcyc/?DateTo=15.08.2016" xr:uid="{DB26FE9E-3FB0-9C43-A157-85E756276E5F}"/>
    <hyperlink ref="A374" r:id="rId372" display="https://www.cbr.ru/hd_base/zcyc_params/zcyc/?DateTo=12.08.2016" xr:uid="{061BA482-5F4A-644C-8C78-D8F9C43EF168}"/>
    <hyperlink ref="A375" r:id="rId373" display="https://www.cbr.ru/hd_base/zcyc_params/zcyc/?DateTo=11.08.2016" xr:uid="{60181774-00D1-964B-A170-0A3A7DAD1BDF}"/>
    <hyperlink ref="A376" r:id="rId374" display="https://www.cbr.ru/hd_base/zcyc_params/zcyc/?DateTo=10.08.2016" xr:uid="{A1DBA941-5804-6E40-B6E1-9FC04CD2CA85}"/>
    <hyperlink ref="A377" r:id="rId375" display="https://www.cbr.ru/hd_base/zcyc_params/zcyc/?DateTo=09.08.2016" xr:uid="{CF79113D-B529-0147-9677-677729E0205C}"/>
    <hyperlink ref="A378" r:id="rId376" display="https://www.cbr.ru/hd_base/zcyc_params/zcyc/?DateTo=08.08.2016" xr:uid="{CA552818-D3BB-9940-B0C7-5849DF5EADE1}"/>
    <hyperlink ref="A379" r:id="rId377" display="https://www.cbr.ru/hd_base/zcyc_params/zcyc/?DateTo=05.08.2016" xr:uid="{CADCE92A-2CD4-A14D-B33A-C471AD25D746}"/>
    <hyperlink ref="A380" r:id="rId378" display="https://www.cbr.ru/hd_base/zcyc_params/zcyc/?DateTo=04.08.2016" xr:uid="{8B1EC90F-00D9-F943-9116-37F3DE33367B}"/>
    <hyperlink ref="A381" r:id="rId379" display="https://www.cbr.ru/hd_base/zcyc_params/zcyc/?DateTo=03.08.2016" xr:uid="{BAB89F33-C965-5045-92FB-63BD60BE6AED}"/>
    <hyperlink ref="A382" r:id="rId380" display="https://www.cbr.ru/hd_base/zcyc_params/zcyc/?DateTo=02.08.2016" xr:uid="{523D8F1A-2614-C34E-894E-53ABB281A8E1}"/>
    <hyperlink ref="A383" r:id="rId381" display="https://www.cbr.ru/hd_base/zcyc_params/zcyc/?DateTo=01.08.2016" xr:uid="{C95DE3E7-C16C-3547-9D52-F88CCDF1D876}"/>
    <hyperlink ref="A384" r:id="rId382" display="https://www.cbr.ru/hd_base/zcyc_params/zcyc/?DateTo=29.07.2016" xr:uid="{5027C53F-1DF5-F948-BDEA-6DBCE93F728A}"/>
    <hyperlink ref="A385" r:id="rId383" display="https://www.cbr.ru/hd_base/zcyc_params/zcyc/?DateTo=28.07.2016" xr:uid="{0C893D5C-9519-7A40-9C65-4E90FDFC4F89}"/>
    <hyperlink ref="A386" r:id="rId384" display="https://www.cbr.ru/hd_base/zcyc_params/zcyc/?DateTo=27.07.2016" xr:uid="{4976C1D4-F180-834B-B486-72529758EDC1}"/>
    <hyperlink ref="A387" r:id="rId385" display="https://www.cbr.ru/hd_base/zcyc_params/zcyc/?DateTo=26.07.2016" xr:uid="{C6B45689-C53F-B04B-BC55-0206689DC5AE}"/>
    <hyperlink ref="A388" r:id="rId386" display="https://www.cbr.ru/hd_base/zcyc_params/zcyc/?DateTo=25.07.2016" xr:uid="{DD1AF28A-F8D4-0843-8C40-879C0FA8A272}"/>
    <hyperlink ref="A389" r:id="rId387" display="https://www.cbr.ru/hd_base/zcyc_params/zcyc/?DateTo=22.07.2016" xr:uid="{035F3283-6556-0F43-9E2B-F6D259D02EC1}"/>
    <hyperlink ref="A390" r:id="rId388" display="https://www.cbr.ru/hd_base/zcyc_params/zcyc/?DateTo=21.07.2016" xr:uid="{25F6DC2E-D99D-454F-B875-8FF4C58A5D29}"/>
    <hyperlink ref="A391" r:id="rId389" display="https://www.cbr.ru/hd_base/zcyc_params/zcyc/?DateTo=20.07.2016" xr:uid="{5AB4476F-0AFB-264A-8AEC-C77E41A422BD}"/>
    <hyperlink ref="A392" r:id="rId390" display="https://www.cbr.ru/hd_base/zcyc_params/zcyc/?DateTo=19.07.2016" xr:uid="{4495461D-EB04-5143-9925-31A1DA3659CD}"/>
    <hyperlink ref="A393" r:id="rId391" display="https://www.cbr.ru/hd_base/zcyc_params/zcyc/?DateTo=18.07.2016" xr:uid="{61C4D5BA-3FEE-944E-A4E1-67694FAFB198}"/>
    <hyperlink ref="A394" r:id="rId392" display="https://www.cbr.ru/hd_base/zcyc_params/zcyc/?DateTo=15.07.2016" xr:uid="{F5F64C17-B2E5-F44A-A283-6B18566457AF}"/>
    <hyperlink ref="A395" r:id="rId393" display="https://www.cbr.ru/hd_base/zcyc_params/zcyc/?DateTo=14.07.2016" xr:uid="{EFDB564B-5D4A-5C4A-A6E1-50607CDA8F12}"/>
    <hyperlink ref="A396" r:id="rId394" display="https://www.cbr.ru/hd_base/zcyc_params/zcyc/?DateTo=13.07.2016" xr:uid="{EF51BD13-5A04-FE4D-B8A8-B640CF2AA247}"/>
    <hyperlink ref="A397" r:id="rId395" display="https://www.cbr.ru/hd_base/zcyc_params/zcyc/?DateTo=12.07.2016" xr:uid="{419FBE21-AD6F-5745-A9C4-67ECB5C5C04F}"/>
    <hyperlink ref="A398" r:id="rId396" display="https://www.cbr.ru/hd_base/zcyc_params/zcyc/?DateTo=11.07.2016" xr:uid="{917BACC1-8676-7F49-9D92-DB0F8EF2AAF3}"/>
    <hyperlink ref="A399" r:id="rId397" display="https://www.cbr.ru/hd_base/zcyc_params/zcyc/?DateTo=08.07.2016" xr:uid="{FE801145-9A84-9E41-BD33-2EE7C76C763B}"/>
    <hyperlink ref="A400" r:id="rId398" display="https://www.cbr.ru/hd_base/zcyc_params/zcyc/?DateTo=07.07.2016" xr:uid="{B1173F2C-F649-BB4B-81AA-C6D09A9A1760}"/>
    <hyperlink ref="A401" r:id="rId399" display="https://www.cbr.ru/hd_base/zcyc_params/zcyc/?DateTo=06.07.2016" xr:uid="{0D60269F-799D-0B4A-946B-DC2A024C4D52}"/>
    <hyperlink ref="A402" r:id="rId400" display="https://www.cbr.ru/hd_base/zcyc_params/zcyc/?DateTo=05.07.2016" xr:uid="{E7C98D0A-B5C9-C248-B3B5-D9249C3C8A78}"/>
    <hyperlink ref="A403" r:id="rId401" display="https://www.cbr.ru/hd_base/zcyc_params/zcyc/?DateTo=04.07.2016" xr:uid="{A40C7D20-743A-5B43-B92E-CD25D8B345DE}"/>
    <hyperlink ref="A404" r:id="rId402" display="https://www.cbr.ru/hd_base/zcyc_params/zcyc/?DateTo=01.07.2016" xr:uid="{7CAB158C-AAD6-2141-B589-E96E12358C18}"/>
    <hyperlink ref="A405" r:id="rId403" display="https://www.cbr.ru/hd_base/zcyc_params/zcyc/?DateTo=30.06.2016" xr:uid="{91034F81-C6C7-FD4F-88B1-A050325A508A}"/>
    <hyperlink ref="A406" r:id="rId404" display="https://www.cbr.ru/hd_base/zcyc_params/zcyc/?DateTo=29.06.2016" xr:uid="{97E397E3-D265-924A-BB10-D01CF82FFBBF}"/>
    <hyperlink ref="A407" r:id="rId405" display="https://www.cbr.ru/hd_base/zcyc_params/zcyc/?DateTo=28.06.2016" xr:uid="{2AEFF679-2FBF-6541-9E7C-DC552CC2DFC1}"/>
    <hyperlink ref="A408" r:id="rId406" display="https://www.cbr.ru/hd_base/zcyc_params/zcyc/?DateTo=27.06.2016" xr:uid="{1C33AE1E-E746-844D-8E57-CCAB0A43CEBF}"/>
    <hyperlink ref="A409" r:id="rId407" display="https://www.cbr.ru/hd_base/zcyc_params/zcyc/?DateTo=24.06.2016" xr:uid="{DF0DCB44-37F6-1C4E-BC9E-1F0374DA090E}"/>
    <hyperlink ref="A410" r:id="rId408" display="https://www.cbr.ru/hd_base/zcyc_params/zcyc/?DateTo=23.06.2016" xr:uid="{EE665646-D8CE-8E48-9094-08AF33BB3885}"/>
    <hyperlink ref="A411" r:id="rId409" display="https://www.cbr.ru/hd_base/zcyc_params/zcyc/?DateTo=22.06.2016" xr:uid="{8598AEA2-ADBA-394E-B39A-28032359A980}"/>
    <hyperlink ref="A412" r:id="rId410" display="https://www.cbr.ru/hd_base/zcyc_params/zcyc/?DateTo=21.06.2016" xr:uid="{3D1646D8-1FF4-9C46-84DD-978200178814}"/>
    <hyperlink ref="A413" r:id="rId411" display="https://www.cbr.ru/hd_base/zcyc_params/zcyc/?DateTo=20.06.2016" xr:uid="{348EE6C5-F069-1B4B-BCE7-70BBC41DBE15}"/>
    <hyperlink ref="A414" r:id="rId412" display="https://www.cbr.ru/hd_base/zcyc_params/zcyc/?DateTo=17.06.2016" xr:uid="{9B00C344-400B-D941-A55E-FA5EED350392}"/>
    <hyperlink ref="A415" r:id="rId413" display="https://www.cbr.ru/hd_base/zcyc_params/zcyc/?DateTo=16.06.2016" xr:uid="{7228C264-6974-E243-8E8E-2A0A08950DE3}"/>
    <hyperlink ref="A416" r:id="rId414" display="https://www.cbr.ru/hd_base/zcyc_params/zcyc/?DateTo=15.06.2016" xr:uid="{326B73C0-7A47-874A-8B6C-9D4F41457A82}"/>
    <hyperlink ref="A417" r:id="rId415" display="https://www.cbr.ru/hd_base/zcyc_params/zcyc/?DateTo=14.06.2016" xr:uid="{30AF60F0-E93B-0048-9D2C-0D8DE0068170}"/>
    <hyperlink ref="A418" r:id="rId416" display="https://www.cbr.ru/hd_base/zcyc_params/zcyc/?DateTo=10.06.2016" xr:uid="{86B41D10-FC6C-DE44-BD43-E1F15AB9651E}"/>
    <hyperlink ref="A419" r:id="rId417" display="https://www.cbr.ru/hd_base/zcyc_params/zcyc/?DateTo=09.06.2016" xr:uid="{E0D63221-60BE-4147-ACB4-149D7DAA49FB}"/>
    <hyperlink ref="A420" r:id="rId418" display="https://www.cbr.ru/hd_base/zcyc_params/zcyc/?DateTo=08.06.2016" xr:uid="{F4AD3FD7-178D-6347-A139-368B50F00D25}"/>
    <hyperlink ref="A421" r:id="rId419" display="https://www.cbr.ru/hd_base/zcyc_params/zcyc/?DateTo=07.06.2016" xr:uid="{081B8DBE-3891-5840-B338-BE096583A445}"/>
    <hyperlink ref="A422" r:id="rId420" display="https://www.cbr.ru/hd_base/zcyc_params/zcyc/?DateTo=06.06.2016" xr:uid="{57FE204C-33F7-1A48-9AD2-ECD151650B72}"/>
    <hyperlink ref="A423" r:id="rId421" display="https://www.cbr.ru/hd_base/zcyc_params/zcyc/?DateTo=03.06.2016" xr:uid="{38FB8EE6-2C4B-8A4D-A6E6-93C9DD140B38}"/>
    <hyperlink ref="A424" r:id="rId422" display="https://www.cbr.ru/hd_base/zcyc_params/zcyc/?DateTo=02.06.2016" xr:uid="{D31D4D22-72AB-504E-BBD2-7069DBBBD23F}"/>
    <hyperlink ref="A425" r:id="rId423" display="https://www.cbr.ru/hd_base/zcyc_params/zcyc/?DateTo=01.06.2016" xr:uid="{256F63F0-8049-164A-AB9C-E32E9E735DDE}"/>
    <hyperlink ref="A426" r:id="rId424" display="https://www.cbr.ru/hd_base/zcyc_params/zcyc/?DateTo=31.05.2016" xr:uid="{1E7BAFC4-DBB2-4143-B842-DDC3D03351D0}"/>
    <hyperlink ref="A427" r:id="rId425" display="https://www.cbr.ru/hd_base/zcyc_params/zcyc/?DateTo=30.05.2016" xr:uid="{A9953274-186D-E94A-9716-5964CE9AD210}"/>
    <hyperlink ref="A428" r:id="rId426" display="https://www.cbr.ru/hd_base/zcyc_params/zcyc/?DateTo=27.05.2016" xr:uid="{EF2E6D6F-ADE0-0D4A-B932-4645AE1D637B}"/>
    <hyperlink ref="A429" r:id="rId427" display="https://www.cbr.ru/hd_base/zcyc_params/zcyc/?DateTo=26.05.2016" xr:uid="{384C3727-F50E-7F42-907A-083D463AB9B2}"/>
    <hyperlink ref="A430" r:id="rId428" display="https://www.cbr.ru/hd_base/zcyc_params/zcyc/?DateTo=25.05.2016" xr:uid="{CB43CBC2-E4B1-1548-9135-E27420D64A5F}"/>
    <hyperlink ref="A431" r:id="rId429" display="https://www.cbr.ru/hd_base/zcyc_params/zcyc/?DateTo=24.05.2016" xr:uid="{6DDA9901-8540-ED4D-A12A-2A422121024E}"/>
    <hyperlink ref="A432" r:id="rId430" display="https://www.cbr.ru/hd_base/zcyc_params/zcyc/?DateTo=23.05.2016" xr:uid="{89A84E36-5E06-374B-A1FE-5A5565D2AD93}"/>
    <hyperlink ref="A433" r:id="rId431" display="https://www.cbr.ru/hd_base/zcyc_params/zcyc/?DateTo=20.05.2016" xr:uid="{D7776F78-901D-9242-8B79-EC45EC7B552B}"/>
    <hyperlink ref="A434" r:id="rId432" display="https://www.cbr.ru/hd_base/zcyc_params/zcyc/?DateTo=19.05.2016" xr:uid="{383EC96F-6EBE-9741-9AA2-73B947F04088}"/>
    <hyperlink ref="A435" r:id="rId433" display="https://www.cbr.ru/hd_base/zcyc_params/zcyc/?DateTo=18.05.2016" xr:uid="{2C693F33-11B9-A94C-A0E0-48D944E609C1}"/>
    <hyperlink ref="A436" r:id="rId434" display="https://www.cbr.ru/hd_base/zcyc_params/zcyc/?DateTo=17.05.2016" xr:uid="{64F432C0-94E3-DF4B-B894-491CC0929263}"/>
    <hyperlink ref="A437" r:id="rId435" display="https://www.cbr.ru/hd_base/zcyc_params/zcyc/?DateTo=16.05.2016" xr:uid="{779DA517-54CD-7F4B-A673-02A5CAC36184}"/>
    <hyperlink ref="A438" r:id="rId436" display="https://www.cbr.ru/hd_base/zcyc_params/zcyc/?DateTo=13.05.2016" xr:uid="{0291B3E3-6004-AF40-A50D-562DAE558EF7}"/>
    <hyperlink ref="A439" r:id="rId437" display="https://www.cbr.ru/hd_base/zcyc_params/zcyc/?DateTo=12.05.2016" xr:uid="{2A64DCA8-60DC-6045-8A16-FCE0DD273FED}"/>
    <hyperlink ref="A440" r:id="rId438" display="https://www.cbr.ru/hd_base/zcyc_params/zcyc/?DateTo=11.05.2016" xr:uid="{6C971C4D-0F75-204D-A503-B8A5E3F10781}"/>
    <hyperlink ref="A441" r:id="rId439" display="https://www.cbr.ru/hd_base/zcyc_params/zcyc/?DateTo=10.05.2016" xr:uid="{F69A9B29-7F27-F845-9843-5B7232E21F57}"/>
    <hyperlink ref="A442" r:id="rId440" display="https://www.cbr.ru/hd_base/zcyc_params/zcyc/?DateTo=06.05.2016" xr:uid="{BC5B4467-93DC-6144-B7CA-234B7328CF7F}"/>
    <hyperlink ref="A443" r:id="rId441" display="https://www.cbr.ru/hd_base/zcyc_params/zcyc/?DateTo=05.05.2016" xr:uid="{3D869156-9FFB-3F4D-A1AB-FED1F9DEB9CE}"/>
    <hyperlink ref="A444" r:id="rId442" display="https://www.cbr.ru/hd_base/zcyc_params/zcyc/?DateTo=04.05.2016" xr:uid="{A0F83D57-B2D4-A349-8DB3-F3750F55800A}"/>
    <hyperlink ref="A445" r:id="rId443" display="https://www.cbr.ru/hd_base/zcyc_params/zcyc/?DateTo=29.04.2016" xr:uid="{BDC021A9-D783-0346-9C65-BCA28B3F6B1D}"/>
    <hyperlink ref="A446" r:id="rId444" display="https://www.cbr.ru/hd_base/zcyc_params/zcyc/?DateTo=28.04.2016" xr:uid="{CB64C268-98E8-5F42-969F-DFB04340D47B}"/>
    <hyperlink ref="A447" r:id="rId445" display="https://www.cbr.ru/hd_base/zcyc_params/zcyc/?DateTo=27.04.2016" xr:uid="{5A9905C8-2DEB-B240-AB63-054C75CEA0C9}"/>
    <hyperlink ref="A448" r:id="rId446" display="https://www.cbr.ru/hd_base/zcyc_params/zcyc/?DateTo=26.04.2016" xr:uid="{601702E0-C7D2-8346-A404-B781EB5A1179}"/>
    <hyperlink ref="A449" r:id="rId447" display="https://www.cbr.ru/hd_base/zcyc_params/zcyc/?DateTo=25.04.2016" xr:uid="{5B378B08-4D61-8B40-B7DD-504672186208}"/>
    <hyperlink ref="A450" r:id="rId448" display="https://www.cbr.ru/hd_base/zcyc_params/zcyc/?DateTo=22.04.2016" xr:uid="{B0ECA47B-A121-8440-A707-9A9189D60E48}"/>
    <hyperlink ref="A451" r:id="rId449" display="https://www.cbr.ru/hd_base/zcyc_params/zcyc/?DateTo=21.04.2016" xr:uid="{C536848D-043C-8749-95E4-55C918A0A831}"/>
    <hyperlink ref="A452" r:id="rId450" display="https://www.cbr.ru/hd_base/zcyc_params/zcyc/?DateTo=20.04.2016" xr:uid="{0F22FCE1-CC82-CD43-8162-5D2554906515}"/>
    <hyperlink ref="A453" r:id="rId451" display="https://www.cbr.ru/hd_base/zcyc_params/zcyc/?DateTo=19.04.2016" xr:uid="{2ADDA88A-1BFA-EA4E-A559-217E11B4DF74}"/>
    <hyperlink ref="A454" r:id="rId452" display="https://www.cbr.ru/hd_base/zcyc_params/zcyc/?DateTo=18.04.2016" xr:uid="{799BDAF9-8FFD-0746-8BD5-A4994B3ACF3A}"/>
    <hyperlink ref="A455" r:id="rId453" display="https://www.cbr.ru/hd_base/zcyc_params/zcyc/?DateTo=15.04.2016" xr:uid="{854430A0-439B-A24D-BB84-9C55780DFB06}"/>
    <hyperlink ref="A456" r:id="rId454" display="https://www.cbr.ru/hd_base/zcyc_params/zcyc/?DateTo=14.04.2016" xr:uid="{CECF7A46-6017-4A47-8B17-B963FE656094}"/>
    <hyperlink ref="A457" r:id="rId455" display="https://www.cbr.ru/hd_base/zcyc_params/zcyc/?DateTo=13.04.2016" xr:uid="{6703D902-6E60-7A45-A8EB-AB0181EAFD26}"/>
    <hyperlink ref="A458" r:id="rId456" display="https://www.cbr.ru/hd_base/zcyc_params/zcyc/?DateTo=12.04.2016" xr:uid="{0C252840-7F0A-CB40-A6C9-FA16EA7DD649}"/>
    <hyperlink ref="A459" r:id="rId457" display="https://www.cbr.ru/hd_base/zcyc_params/zcyc/?DateTo=11.04.2016" xr:uid="{B5800A35-E50E-9246-BE90-46523F0D1685}"/>
    <hyperlink ref="A460" r:id="rId458" display="https://www.cbr.ru/hd_base/zcyc_params/zcyc/?DateTo=08.04.2016" xr:uid="{409F8E02-17A9-594C-8DFE-B1477C71A753}"/>
    <hyperlink ref="A461" r:id="rId459" display="https://www.cbr.ru/hd_base/zcyc_params/zcyc/?DateTo=07.04.2016" xr:uid="{0DD3F52D-7DFC-CB43-80FE-0C1BF48FF828}"/>
    <hyperlink ref="A462" r:id="rId460" display="https://www.cbr.ru/hd_base/zcyc_params/zcyc/?DateTo=06.04.2016" xr:uid="{8D6BE199-4907-B140-B209-A454C0981F35}"/>
    <hyperlink ref="A463" r:id="rId461" display="https://www.cbr.ru/hd_base/zcyc_params/zcyc/?DateTo=05.04.2016" xr:uid="{3E0E1982-6B0C-1A48-B11E-3A5E3873B88A}"/>
    <hyperlink ref="A464" r:id="rId462" display="https://www.cbr.ru/hd_base/zcyc_params/zcyc/?DateTo=04.04.2016" xr:uid="{8935FF85-FD21-0942-9AAB-E44B0A66DB81}"/>
    <hyperlink ref="A465" r:id="rId463" display="https://www.cbr.ru/hd_base/zcyc_params/zcyc/?DateTo=01.04.2016" xr:uid="{7ADD8A28-4179-4949-8CDB-7232293D9200}"/>
    <hyperlink ref="A466" r:id="rId464" display="https://www.cbr.ru/hd_base/zcyc_params/zcyc/?DateTo=31.03.2016" xr:uid="{E4839511-8638-9A43-BEF6-151D39E64721}"/>
    <hyperlink ref="A467" r:id="rId465" display="https://www.cbr.ru/hd_base/zcyc_params/zcyc/?DateTo=30.03.2016" xr:uid="{9F876579-E293-2F4E-9BF2-757BB0F1058C}"/>
    <hyperlink ref="A468" r:id="rId466" display="https://www.cbr.ru/hd_base/zcyc_params/zcyc/?DateTo=29.03.2016" xr:uid="{0FA3BAC1-FD5F-244C-B7DA-856662A5EA5C}"/>
    <hyperlink ref="A469" r:id="rId467" display="https://www.cbr.ru/hd_base/zcyc_params/zcyc/?DateTo=28.03.2016" xr:uid="{0C77CFE7-BBAF-5A4B-B8B6-27A7C819EE1E}"/>
    <hyperlink ref="A470" r:id="rId468" display="https://www.cbr.ru/hd_base/zcyc_params/zcyc/?DateTo=25.03.2016" xr:uid="{AC62459A-374D-AF4F-B209-C97059DBB59E}"/>
    <hyperlink ref="A471" r:id="rId469" display="https://www.cbr.ru/hd_base/zcyc_params/zcyc/?DateTo=24.03.2016" xr:uid="{DF22D213-941F-564C-9E19-8B3CE84B357A}"/>
    <hyperlink ref="A472" r:id="rId470" display="https://www.cbr.ru/hd_base/zcyc_params/zcyc/?DateTo=23.03.2016" xr:uid="{E4E99A28-4930-4F43-BAC8-06819D5D4C02}"/>
    <hyperlink ref="A473" r:id="rId471" display="https://www.cbr.ru/hd_base/zcyc_params/zcyc/?DateTo=22.03.2016" xr:uid="{D93AA5A0-29E6-9645-A67C-E1E83CEAEF15}"/>
    <hyperlink ref="A474" r:id="rId472" display="https://www.cbr.ru/hd_base/zcyc_params/zcyc/?DateTo=21.03.2016" xr:uid="{3AE6A454-8CA7-614C-975D-7C05260310CB}"/>
    <hyperlink ref="A475" r:id="rId473" display="https://www.cbr.ru/hd_base/zcyc_params/zcyc/?DateTo=18.03.2016" xr:uid="{5E554BA3-5852-9B43-92B6-CE570E5187BA}"/>
    <hyperlink ref="A476" r:id="rId474" display="https://www.cbr.ru/hd_base/zcyc_params/zcyc/?DateTo=17.03.2016" xr:uid="{26BBACB7-A67F-D846-BD0B-6615B956102C}"/>
    <hyperlink ref="A477" r:id="rId475" display="https://www.cbr.ru/hd_base/zcyc_params/zcyc/?DateTo=16.03.2016" xr:uid="{E63253B6-785A-D140-8866-CF3193E82BDF}"/>
    <hyperlink ref="A478" r:id="rId476" display="https://www.cbr.ru/hd_base/zcyc_params/zcyc/?DateTo=15.03.2016" xr:uid="{438B90F2-96C4-4A42-9ED1-4D5BCF57F3E9}"/>
    <hyperlink ref="A479" r:id="rId477" display="https://www.cbr.ru/hd_base/zcyc_params/zcyc/?DateTo=14.03.2016" xr:uid="{27C29A47-1805-8B42-9614-B0BA788A8F2B}"/>
    <hyperlink ref="A480" r:id="rId478" display="https://www.cbr.ru/hd_base/zcyc_params/zcyc/?DateTo=11.03.2016" xr:uid="{A0D92E2C-40B3-9144-861B-786A59FBC5E0}"/>
    <hyperlink ref="A481" r:id="rId479" display="https://www.cbr.ru/hd_base/zcyc_params/zcyc/?DateTo=10.03.2016" xr:uid="{4C0CE59D-3598-8B46-89BD-657AB6662AB3}"/>
    <hyperlink ref="A482" r:id="rId480" display="https://www.cbr.ru/hd_base/zcyc_params/zcyc/?DateTo=09.03.2016" xr:uid="{B8DFEF2A-56A2-0840-9C1D-13CEECB2F78C}"/>
    <hyperlink ref="A483" r:id="rId481" display="https://www.cbr.ru/hd_base/zcyc_params/zcyc/?DateTo=07.03.2016" xr:uid="{FD0A5CCB-B216-2049-87B2-357874ACFCD2}"/>
    <hyperlink ref="A484" r:id="rId482" display="https://www.cbr.ru/hd_base/zcyc_params/zcyc/?DateTo=04.03.2016" xr:uid="{D7D73E86-12B2-B646-B6F9-1D27BB6CF00B}"/>
    <hyperlink ref="A485" r:id="rId483" display="https://www.cbr.ru/hd_base/zcyc_params/zcyc/?DateTo=03.03.2016" xr:uid="{6DB93876-72CA-0D4D-B2CA-B9D557EEA821}"/>
    <hyperlink ref="A486" r:id="rId484" display="https://www.cbr.ru/hd_base/zcyc_params/zcyc/?DateTo=02.03.2016" xr:uid="{D965CF2B-8C19-BD4D-9262-FD65A4F280A9}"/>
    <hyperlink ref="A487" r:id="rId485" display="https://www.cbr.ru/hd_base/zcyc_params/zcyc/?DateTo=01.03.2016" xr:uid="{1019A665-2C9A-E340-A14D-E7F7777DBF8C}"/>
    <hyperlink ref="A488" r:id="rId486" display="https://www.cbr.ru/hd_base/zcyc_params/zcyc/?DateTo=29.02.2016" xr:uid="{E102C6CE-1CB9-E748-9E1A-9911F7180E97}"/>
    <hyperlink ref="A489" r:id="rId487" display="https://www.cbr.ru/hd_base/zcyc_params/zcyc/?DateTo=26.02.2016" xr:uid="{055A3A6C-08CD-A041-8539-5F1BA55EFD65}"/>
    <hyperlink ref="A490" r:id="rId488" display="https://www.cbr.ru/hd_base/zcyc_params/zcyc/?DateTo=25.02.2016" xr:uid="{BE5C2118-2473-F446-B686-B2E0E3B7DB65}"/>
    <hyperlink ref="A491" r:id="rId489" display="https://www.cbr.ru/hd_base/zcyc_params/zcyc/?DateTo=24.02.2016" xr:uid="{9A346DC0-7B40-154E-93FD-AB624262727A}"/>
    <hyperlink ref="A492" r:id="rId490" display="https://www.cbr.ru/hd_base/zcyc_params/zcyc/?DateTo=22.02.2016" xr:uid="{4F5952A5-2A1B-4D4D-BE64-D3F755148B9F}"/>
    <hyperlink ref="A493" r:id="rId491" display="https://www.cbr.ru/hd_base/zcyc_params/zcyc/?DateTo=20.02.2016" xr:uid="{29F0D6B3-CB7E-5B4A-A114-55B985CE532B}"/>
    <hyperlink ref="A494" r:id="rId492" display="https://www.cbr.ru/hd_base/zcyc_params/zcyc/?DateTo=19.02.2016" xr:uid="{B7A4E0A5-6C03-5147-84E8-801855C11A18}"/>
    <hyperlink ref="A495" r:id="rId493" display="https://www.cbr.ru/hd_base/zcyc_params/zcyc/?DateTo=18.02.2016" xr:uid="{C1C814B6-71B4-704C-82E2-043180C8C04E}"/>
    <hyperlink ref="A496" r:id="rId494" display="https://www.cbr.ru/hd_base/zcyc_params/zcyc/?DateTo=17.02.2016" xr:uid="{54AB459F-47C9-A74B-A93E-465D70831C21}"/>
    <hyperlink ref="A497" r:id="rId495" display="https://www.cbr.ru/hd_base/zcyc_params/zcyc/?DateTo=16.02.2016" xr:uid="{63556361-735E-FF45-A33F-0D1649D6D723}"/>
    <hyperlink ref="A498" r:id="rId496" display="https://www.cbr.ru/hd_base/zcyc_params/zcyc/?DateTo=15.02.2016" xr:uid="{8BCED5D6-6CCE-294D-A4DA-E5F26D2C893E}"/>
    <hyperlink ref="A499" r:id="rId497" display="https://www.cbr.ru/hd_base/zcyc_params/zcyc/?DateTo=12.02.2016" xr:uid="{A38580CB-64AE-E84B-9ABC-B0520F3CF316}"/>
    <hyperlink ref="A500" r:id="rId498" display="https://www.cbr.ru/hd_base/zcyc_params/zcyc/?DateTo=11.02.2016" xr:uid="{9B45E4B9-BED7-F84B-98FA-0C4C2F55BD55}"/>
    <hyperlink ref="A501" r:id="rId499" display="https://www.cbr.ru/hd_base/zcyc_params/zcyc/?DateTo=10.02.2016" xr:uid="{87834D79-E5B4-3741-8682-AEE4ACCBCC11}"/>
    <hyperlink ref="A502" r:id="rId500" display="https://www.cbr.ru/hd_base/zcyc_params/zcyc/?DateTo=09.02.2016" xr:uid="{41A25887-74FE-B74B-B494-06BBFC204D4A}"/>
    <hyperlink ref="A503" r:id="rId501" display="https://www.cbr.ru/hd_base/zcyc_params/zcyc/?DateTo=08.02.2016" xr:uid="{AFE08BBA-6F25-FA43-8365-72C340E1FD36}"/>
    <hyperlink ref="A504" r:id="rId502" display="https://www.cbr.ru/hd_base/zcyc_params/zcyc/?DateTo=05.02.2016" xr:uid="{1B29D266-2581-9F43-AEE4-94D79CA36209}"/>
    <hyperlink ref="A505" r:id="rId503" display="https://www.cbr.ru/hd_base/zcyc_params/zcyc/?DateTo=04.02.2016" xr:uid="{7ECC3ECE-90FE-D94A-B044-56091CA9A07E}"/>
    <hyperlink ref="A506" r:id="rId504" display="https://www.cbr.ru/hd_base/zcyc_params/zcyc/?DateTo=03.02.2016" xr:uid="{F93A8B36-6FB3-AD44-9D9A-3ECA3151E7D7}"/>
    <hyperlink ref="A507" r:id="rId505" display="https://www.cbr.ru/hd_base/zcyc_params/zcyc/?DateTo=02.02.2016" xr:uid="{2477A71C-D6FE-9048-8920-E5D9CEBA69CF}"/>
    <hyperlink ref="A508" r:id="rId506" display="https://www.cbr.ru/hd_base/zcyc_params/zcyc/?DateTo=01.02.2016" xr:uid="{A81EFFC0-EC20-4B4A-8D2B-430777061000}"/>
  </hyperlinks>
  <pageMargins left="0.7" right="0.7" top="0.75" bottom="0.75" header="0.3" footer="0.3"/>
  <drawing r:id="rId50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B1117-F822-9941-921C-3A6E840FA327}">
  <dimension ref="A1:CH508"/>
  <sheetViews>
    <sheetView topLeftCell="N1" workbookViewId="0">
      <selection activeCell="AC22" sqref="AC22"/>
    </sheetView>
  </sheetViews>
  <sheetFormatPr baseColWidth="10" defaultRowHeight="16" x14ac:dyDescent="0.2"/>
  <cols>
    <col min="1" max="25" width="10.83203125" style="245"/>
    <col min="26" max="26" width="14.83203125" style="245" customWidth="1"/>
    <col min="27" max="29" width="10.83203125" style="245"/>
    <col min="30" max="30" width="12" style="245" customWidth="1"/>
    <col min="31" max="34" width="10.83203125" style="245"/>
    <col min="35" max="35" width="12.1640625" style="245" bestFit="1" customWidth="1"/>
    <col min="36" max="60" width="10.83203125" style="245"/>
    <col min="61" max="61" width="12.83203125" style="245" customWidth="1"/>
    <col min="62" max="16384" width="10.83203125" style="245"/>
  </cols>
  <sheetData>
    <row r="1" spans="1:86" x14ac:dyDescent="0.2">
      <c r="W1" s="246" t="s">
        <v>136</v>
      </c>
      <c r="X1" s="246"/>
      <c r="Y1" s="246"/>
      <c r="Z1" s="273"/>
      <c r="AA1" s="276" t="s">
        <v>56</v>
      </c>
      <c r="AB1" s="275"/>
      <c r="AC1" s="274">
        <f>-1/SQRT(2*PI())*EXP(-1*(_xlfn.NORM.S.INV($AC$2))^2/2)/$AC$2</f>
        <v>-2.665214220345808</v>
      </c>
    </row>
    <row r="2" spans="1:86" ht="17" thickBot="1" x14ac:dyDescent="0.25">
      <c r="W2" s="246"/>
      <c r="X2" s="246"/>
      <c r="Y2" s="246"/>
      <c r="Z2" s="273"/>
      <c r="AA2" s="272" t="s">
        <v>135</v>
      </c>
      <c r="AB2" s="271"/>
      <c r="AC2" s="270">
        <v>0.01</v>
      </c>
      <c r="BN2" s="260" t="s">
        <v>134</v>
      </c>
      <c r="BO2" s="260">
        <v>1</v>
      </c>
      <c r="BP2" s="260">
        <v>2</v>
      </c>
      <c r="BQ2" s="260">
        <v>3</v>
      </c>
      <c r="BR2" s="260">
        <v>4</v>
      </c>
      <c r="BS2" s="260">
        <v>5</v>
      </c>
      <c r="BT2" s="260">
        <v>6</v>
      </c>
      <c r="BU2" s="260">
        <v>7</v>
      </c>
      <c r="BV2" s="260">
        <v>8</v>
      </c>
      <c r="BW2" s="260">
        <v>9</v>
      </c>
      <c r="BX2" s="260">
        <v>10</v>
      </c>
      <c r="BY2" s="260">
        <v>11</v>
      </c>
      <c r="BZ2" s="260">
        <v>12</v>
      </c>
      <c r="CA2" s="260">
        <v>13</v>
      </c>
      <c r="CB2" s="260">
        <v>14</v>
      </c>
      <c r="CC2" s="260">
        <v>15</v>
      </c>
      <c r="CD2" s="260">
        <v>16</v>
      </c>
      <c r="CE2" s="260">
        <v>17</v>
      </c>
      <c r="CF2" s="260">
        <v>18</v>
      </c>
      <c r="CG2" s="260">
        <v>19</v>
      </c>
      <c r="CH2" s="260">
        <v>20</v>
      </c>
    </row>
    <row r="3" spans="1:86" ht="17" thickBot="1" x14ac:dyDescent="0.25">
      <c r="A3" s="269"/>
      <c r="B3" s="269">
        <v>1</v>
      </c>
      <c r="C3" s="269">
        <v>2</v>
      </c>
      <c r="D3" s="269">
        <v>3</v>
      </c>
      <c r="E3" s="269">
        <v>4</v>
      </c>
      <c r="F3" s="269">
        <v>5</v>
      </c>
      <c r="G3" s="269">
        <v>6</v>
      </c>
      <c r="H3" s="269">
        <v>7</v>
      </c>
      <c r="I3" s="269">
        <v>8</v>
      </c>
      <c r="J3" s="269">
        <v>9</v>
      </c>
      <c r="K3" s="269">
        <v>10</v>
      </c>
      <c r="L3" s="269">
        <v>11</v>
      </c>
      <c r="M3" s="269">
        <v>12</v>
      </c>
      <c r="N3" s="269">
        <v>13</v>
      </c>
      <c r="O3" s="269">
        <v>14</v>
      </c>
      <c r="P3" s="269">
        <v>15</v>
      </c>
      <c r="Q3" s="269">
        <v>16</v>
      </c>
      <c r="R3" s="269">
        <v>17</v>
      </c>
      <c r="S3" s="269">
        <v>18</v>
      </c>
      <c r="T3" s="269">
        <v>19</v>
      </c>
      <c r="U3" s="269">
        <v>20</v>
      </c>
      <c r="V3" s="268" t="s">
        <v>133</v>
      </c>
      <c r="W3" s="267" t="s">
        <v>132</v>
      </c>
      <c r="X3" s="267" t="s">
        <v>85</v>
      </c>
      <c r="Y3" s="267" t="s">
        <v>131</v>
      </c>
      <c r="Z3" s="266"/>
      <c r="AA3" s="265" t="s">
        <v>130</v>
      </c>
      <c r="AB3" s="264"/>
      <c r="AC3" s="264"/>
      <c r="AD3" s="264"/>
      <c r="AE3" s="264"/>
      <c r="AF3" s="264"/>
      <c r="AG3" s="263"/>
      <c r="AH3" s="265" t="s">
        <v>129</v>
      </c>
      <c r="AI3" s="264"/>
      <c r="AJ3" s="264"/>
      <c r="AK3" s="264"/>
      <c r="AL3" s="264"/>
      <c r="AM3" s="264"/>
      <c r="AN3" s="263"/>
      <c r="AO3" s="265" t="s">
        <v>128</v>
      </c>
      <c r="AP3" s="264"/>
      <c r="AQ3" s="264"/>
      <c r="AR3" s="264"/>
      <c r="AS3" s="264"/>
      <c r="AT3" s="264"/>
      <c r="AU3" s="263"/>
      <c r="AV3" s="265" t="s">
        <v>127</v>
      </c>
      <c r="AW3" s="264"/>
      <c r="AX3" s="264"/>
      <c r="AY3" s="264"/>
      <c r="AZ3" s="264"/>
      <c r="BA3" s="264"/>
      <c r="BB3" s="263"/>
      <c r="BC3" s="265" t="s">
        <v>126</v>
      </c>
      <c r="BD3" s="264"/>
      <c r="BE3" s="264"/>
      <c r="BF3" s="264"/>
      <c r="BG3" s="264"/>
      <c r="BH3" s="264"/>
      <c r="BI3" s="263"/>
      <c r="BJ3" s="262"/>
      <c r="BK3" s="262"/>
      <c r="BN3" s="260" t="s">
        <v>125</v>
      </c>
      <c r="BO3" s="260">
        <v>13</v>
      </c>
      <c r="BP3" s="260">
        <v>12</v>
      </c>
      <c r="BQ3" s="260">
        <v>12</v>
      </c>
      <c r="BR3" s="260">
        <v>10</v>
      </c>
      <c r="BS3" s="260">
        <v>10</v>
      </c>
      <c r="BT3" s="260">
        <v>7.5</v>
      </c>
      <c r="BU3" s="260">
        <v>7.5</v>
      </c>
      <c r="BV3" s="260">
        <v>7.5</v>
      </c>
      <c r="BW3" s="260">
        <v>7.5</v>
      </c>
      <c r="BX3" s="260">
        <v>7.5</v>
      </c>
      <c r="BY3" s="260">
        <v>4</v>
      </c>
      <c r="BZ3" s="260">
        <v>4</v>
      </c>
      <c r="CA3" s="260">
        <v>4</v>
      </c>
      <c r="CB3" s="260">
        <v>4</v>
      </c>
      <c r="CC3" s="260">
        <v>4</v>
      </c>
      <c r="CD3" s="260">
        <v>4</v>
      </c>
      <c r="CE3" s="260">
        <v>4</v>
      </c>
      <c r="CF3" s="260">
        <v>4</v>
      </c>
      <c r="CG3" s="260">
        <v>4</v>
      </c>
      <c r="CH3" s="260">
        <v>4</v>
      </c>
    </row>
    <row r="4" spans="1:86" ht="17" thickBot="1" x14ac:dyDescent="0.25">
      <c r="A4" s="253">
        <v>43132</v>
      </c>
      <c r="B4" s="245">
        <f>'Yield Curves'!C3-'Yield Curves'!C4</f>
        <v>-3.0000000000000249E-2</v>
      </c>
      <c r="C4" s="245">
        <f>'Yield Curves'!D3-'Yield Curves'!D4</f>
        <v>-2.000000000000135E-2</v>
      </c>
      <c r="D4" s="245">
        <f>'Yield Curves'!E3-'Yield Curves'!E4</f>
        <v>-1.0000000000000675E-2</v>
      </c>
      <c r="E4" s="245">
        <f>'Yield Curves'!F3-'Yield Curves'!F4</f>
        <v>-5.0000000000007816E-3</v>
      </c>
      <c r="F4" s="245">
        <f>'Yield Curves'!G3-'Yield Curves'!G4</f>
        <v>0</v>
      </c>
      <c r="G4" s="245">
        <f>'Yield Curves'!H3-'Yield Curves'!H4</f>
        <v>-4.0000000000000036E-2</v>
      </c>
      <c r="H4" s="245">
        <f>'Yield Curves'!I3-'Yield Curves'!I4</f>
        <v>-8.0000000000000071E-2</v>
      </c>
      <c r="I4" s="245">
        <f>'Yield Curves'!J3-'Yield Curves'!J4</f>
        <v>-4.4999999999999929E-2</v>
      </c>
      <c r="J4" s="245">
        <f>'Yield Curves'!K3-'Yield Curves'!K4</f>
        <v>-1.0000000000000675E-2</v>
      </c>
      <c r="K4" s="245">
        <f>'Yield Curves'!L3-'Yield Curves'!L4</f>
        <v>-1.5000000000000568E-2</v>
      </c>
      <c r="L4" s="245">
        <f>'Yield Curves'!M3-'Yield Curves'!M4</f>
        <v>-2.0000000000000462E-2</v>
      </c>
      <c r="M4" s="245">
        <f>'Yield Curves'!N3-'Yield Curves'!N4</f>
        <v>-2.5000000000000355E-2</v>
      </c>
      <c r="N4" s="245">
        <f>'Yield Curves'!O3-'Yield Curves'!O4</f>
        <v>-3.0000000000000249E-2</v>
      </c>
      <c r="O4" s="245">
        <f>'Yield Curves'!P3-'Yield Curves'!P4</f>
        <v>-3.5000000000000142E-2</v>
      </c>
      <c r="P4" s="245">
        <f>'Yield Curves'!Q3-'Yield Curves'!Q4</f>
        <v>-3.7499999999999645E-2</v>
      </c>
      <c r="Q4" s="245">
        <f>'Yield Curves'!R3-'Yield Curves'!R4</f>
        <v>-3.9999999999999147E-2</v>
      </c>
      <c r="R4" s="245">
        <f>'Yield Curves'!S3-'Yield Curves'!S4</f>
        <v>-4.249999999999865E-2</v>
      </c>
      <c r="S4" s="245">
        <f>'Yield Curves'!T3-'Yield Curves'!T4</f>
        <v>-4.624999999999968E-2</v>
      </c>
      <c r="T4" s="245">
        <f>'Yield Curves'!U3-'Yield Curves'!U4</f>
        <v>-4.9999999999999822E-2</v>
      </c>
      <c r="U4" s="245">
        <f>'Yield Curves'!V3-'Yield Curves'!V4</f>
        <v>-5.3749999999999964E-2</v>
      </c>
      <c r="V4" s="252">
        <f>MAX(B4:U4)</f>
        <v>0</v>
      </c>
      <c r="W4" s="252">
        <f>AVERAGE(V5:V254)</f>
        <v>2.7930000000000111E-2</v>
      </c>
      <c r="X4" s="245">
        <f>_xlfn.STDEV.S(V5:V2556)</f>
        <v>5.1092745138385784E-2</v>
      </c>
      <c r="Y4" s="245">
        <f>W4+X4*_xlfn.NORM.S.INV(99%)</f>
        <v>0.14678949903159438</v>
      </c>
      <c r="Z4" s="253"/>
      <c r="AA4" s="261" t="s">
        <v>124</v>
      </c>
      <c r="AB4" s="261" t="s">
        <v>119</v>
      </c>
      <c r="AC4" s="261" t="s">
        <v>118</v>
      </c>
      <c r="AD4" s="261" t="s">
        <v>117</v>
      </c>
      <c r="AE4" s="261" t="s">
        <v>116</v>
      </c>
      <c r="AF4" s="261" t="s">
        <v>115</v>
      </c>
      <c r="AG4" s="261" t="s">
        <v>114</v>
      </c>
      <c r="AH4" s="261" t="s">
        <v>123</v>
      </c>
      <c r="AI4" s="261"/>
      <c r="AJ4" s="261" t="s">
        <v>118</v>
      </c>
      <c r="AK4" s="261" t="s">
        <v>117</v>
      </c>
      <c r="AL4" s="261" t="s">
        <v>116</v>
      </c>
      <c r="AM4" s="261" t="s">
        <v>115</v>
      </c>
      <c r="AN4" s="261" t="s">
        <v>114</v>
      </c>
      <c r="AO4" s="261" t="s">
        <v>122</v>
      </c>
      <c r="AP4" s="261"/>
      <c r="AQ4" s="261" t="s">
        <v>118</v>
      </c>
      <c r="AR4" s="261" t="s">
        <v>117</v>
      </c>
      <c r="AS4" s="261" t="s">
        <v>116</v>
      </c>
      <c r="AT4" s="261" t="s">
        <v>115</v>
      </c>
      <c r="AU4" s="261" t="s">
        <v>114</v>
      </c>
      <c r="AV4" s="261" t="s">
        <v>121</v>
      </c>
      <c r="AW4" s="261" t="s">
        <v>119</v>
      </c>
      <c r="AX4" s="261" t="s">
        <v>118</v>
      </c>
      <c r="AY4" s="261" t="s">
        <v>117</v>
      </c>
      <c r="AZ4" s="261" t="s">
        <v>116</v>
      </c>
      <c r="BA4" s="261" t="s">
        <v>115</v>
      </c>
      <c r="BB4" s="261" t="s">
        <v>114</v>
      </c>
      <c r="BC4" s="261" t="s">
        <v>120</v>
      </c>
      <c r="BD4" s="261" t="s">
        <v>119</v>
      </c>
      <c r="BE4" s="261" t="s">
        <v>118</v>
      </c>
      <c r="BF4" s="261" t="s">
        <v>117</v>
      </c>
      <c r="BG4" s="261" t="s">
        <v>116</v>
      </c>
      <c r="BH4" s="261" t="s">
        <v>115</v>
      </c>
      <c r="BI4" s="261" t="s">
        <v>114</v>
      </c>
      <c r="BN4" s="260" t="s">
        <v>113</v>
      </c>
      <c r="BO4" s="260">
        <v>113</v>
      </c>
      <c r="BP4" s="260">
        <v>12</v>
      </c>
      <c r="BQ4" s="260">
        <v>112</v>
      </c>
      <c r="BR4" s="260">
        <v>10</v>
      </c>
      <c r="BS4" s="260">
        <v>110</v>
      </c>
      <c r="BT4" s="260">
        <v>7.5</v>
      </c>
      <c r="BU4" s="260">
        <v>7.5</v>
      </c>
      <c r="BV4" s="260">
        <v>7.5</v>
      </c>
      <c r="BW4" s="260">
        <v>7.5</v>
      </c>
      <c r="BX4" s="260">
        <v>107.5</v>
      </c>
      <c r="BY4" s="260">
        <v>4</v>
      </c>
      <c r="BZ4" s="260">
        <v>4</v>
      </c>
      <c r="CA4" s="260">
        <v>4</v>
      </c>
      <c r="CB4" s="260">
        <v>4</v>
      </c>
      <c r="CC4" s="260">
        <v>4</v>
      </c>
      <c r="CD4" s="260">
        <v>4</v>
      </c>
      <c r="CE4" s="260">
        <v>4</v>
      </c>
      <c r="CF4" s="260">
        <v>4</v>
      </c>
      <c r="CG4" s="260">
        <v>4</v>
      </c>
      <c r="CH4" s="260">
        <v>104</v>
      </c>
    </row>
    <row r="5" spans="1:86" x14ac:dyDescent="0.2">
      <c r="A5" s="253">
        <v>43131</v>
      </c>
      <c r="B5" s="245">
        <f>'Yield Curves'!C4-'Yield Curves'!C5</f>
        <v>9.9999999999997868E-3</v>
      </c>
      <c r="C5" s="245">
        <f>'Yield Curves'!D4-'Yield Curves'!D5</f>
        <v>0</v>
      </c>
      <c r="D5" s="245">
        <f>'Yield Curves'!E4-'Yield Curves'!E5</f>
        <v>-9.9999999999997868E-3</v>
      </c>
      <c r="E5" s="245">
        <f>'Yield Curves'!F4-'Yield Curves'!F5</f>
        <v>-1.5000000000000568E-2</v>
      </c>
      <c r="F5" s="245">
        <f>'Yield Curves'!G4-'Yield Curves'!G5</f>
        <v>-2.0000000000000462E-2</v>
      </c>
      <c r="G5" s="245">
        <f>'Yield Curves'!H4-'Yield Curves'!H5</f>
        <v>-4.9999999999999822E-2</v>
      </c>
      <c r="H5" s="245">
        <f>'Yield Curves'!I4-'Yield Curves'!I5</f>
        <v>-8.0000000000000071E-2</v>
      </c>
      <c r="I5" s="245">
        <f>'Yield Curves'!J4-'Yield Curves'!J5</f>
        <v>-6.4999999999999503E-2</v>
      </c>
      <c r="J5" s="245">
        <f>'Yield Curves'!K4-'Yield Curves'!K5</f>
        <v>-4.9999999999999822E-2</v>
      </c>
      <c r="K5" s="245">
        <f>'Yield Curves'!L4-'Yield Curves'!L5</f>
        <v>-5.2500000000000213E-2</v>
      </c>
      <c r="L5" s="245">
        <f>'Yield Curves'!M4-'Yield Curves'!M5</f>
        <v>-5.4999999999999716E-2</v>
      </c>
      <c r="M5" s="245">
        <f>'Yield Curves'!N4-'Yield Curves'!N5</f>
        <v>-5.7499999999999218E-2</v>
      </c>
      <c r="N5" s="245">
        <f>'Yield Curves'!O4-'Yield Curves'!O5</f>
        <v>-5.9999999999999609E-2</v>
      </c>
      <c r="O5" s="245">
        <f>'Yield Curves'!P4-'Yield Curves'!P5</f>
        <v>-6.25E-2</v>
      </c>
      <c r="P5" s="245">
        <f>'Yield Curves'!Q4-'Yield Curves'!Q5</f>
        <v>-6.6250000000000142E-2</v>
      </c>
      <c r="Q5" s="245">
        <f>'Yield Curves'!R4-'Yield Curves'!R5</f>
        <v>-7.0000000000000284E-2</v>
      </c>
      <c r="R5" s="245">
        <f>'Yield Curves'!S4-'Yield Curves'!S5</f>
        <v>-7.3750000000000426E-2</v>
      </c>
      <c r="S5" s="245">
        <f>'Yield Curves'!T4-'Yield Curves'!T5</f>
        <v>-7.6874999999999361E-2</v>
      </c>
      <c r="T5" s="245">
        <f>'Yield Curves'!U4-'Yield Curves'!U5</f>
        <v>-8.0000000000000071E-2</v>
      </c>
      <c r="U5" s="245">
        <f>'Yield Curves'!V4-'Yield Curves'!V5</f>
        <v>-8.3125000000000782E-2</v>
      </c>
      <c r="V5" s="252">
        <f>MAX(B5:U5)</f>
        <v>9.9999999999997868E-3</v>
      </c>
      <c r="W5" s="252">
        <f>AVERAGE(V6:V255)</f>
        <v>2.8330000000000116E-2</v>
      </c>
      <c r="X5" s="245">
        <f>_xlfn.STDEV.S(V6:V2557)</f>
        <v>5.1133299961770733E-2</v>
      </c>
      <c r="Y5" s="245">
        <f>W5+X5*_xlfn.NORM.S.INV(99%)</f>
        <v>0.14728384365875807</v>
      </c>
      <c r="Z5" s="253">
        <v>43132</v>
      </c>
      <c r="AA5" s="255">
        <f>'Bond Valuation'!$B$12*BondVal_all!BO5</f>
        <v>94.435826280915805</v>
      </c>
      <c r="AB5" s="250">
        <f>AA5/AA6-1</f>
        <v>3.0004500450031557E-4</v>
      </c>
      <c r="AC5" s="245">
        <f>SUMPRODUCT('Bond Valuation'!$B$12*BondVal_all!BO5,$BO$2)/AA5</f>
        <v>1</v>
      </c>
      <c r="AD5" s="251">
        <f>-AC5*Y4/100</f>
        <v>-1.4678949903159438E-3</v>
      </c>
      <c r="AE5" s="250">
        <f>AD5*SQRT(10)</f>
        <v>-4.641891535349189E-3</v>
      </c>
      <c r="AF5" s="250">
        <f>$AC$1*X4/100</f>
        <v>-1.3617311089932993E-3</v>
      </c>
      <c r="AG5" s="250">
        <f>AF5*SQRT(10)</f>
        <v>-4.3061718651258235E-3</v>
      </c>
      <c r="AH5" s="255">
        <f>SUMPRODUCT('Bond Valuation'!$B$40:$D$40,BondVal_all!BO5:BQ5)</f>
        <v>86.768961807564494</v>
      </c>
      <c r="AI5" s="250">
        <f>AH5/AH6-1</f>
        <v>1.0490409954933E-5</v>
      </c>
      <c r="AJ5" s="245">
        <f>SUMPRODUCT($BO$2:$BQ$2,'Bond Valuation'!$B$40:$D$40,BondVal_all!BO5:BQ5)/BondVal_all!AH5</f>
        <v>2.9367658019628284</v>
      </c>
      <c r="AK5" s="251">
        <f>-AJ5*Y4/100</f>
        <v>-4.3108638084324215E-3</v>
      </c>
      <c r="AL5" s="251">
        <f>AK5*SQRT(10)</f>
        <v>-1.3632148317434227E-2</v>
      </c>
      <c r="AM5" s="251">
        <f>$AC$1*X4/100</f>
        <v>-1.3617311089932993E-3</v>
      </c>
      <c r="AN5" s="259">
        <f>AM5*SQRT(10)</f>
        <v>-4.3061718651258235E-3</v>
      </c>
      <c r="AO5" s="255">
        <f>SUMPRODUCT('Bond Valuation'!$B$68:$F$68,BondVal_all!BO5:BS5)</f>
        <v>80.88593712491658</v>
      </c>
      <c r="AP5" s="250">
        <f>AO5/AO6-1</f>
        <v>5.3510548839486027E-4</v>
      </c>
      <c r="AQ5" s="245">
        <f>SUMPRODUCT($BO$2:$BS$2,'Bond Valuation'!$B$68:$F$68,BondVal_all!BO5:BS5)/BondVal_all!AO5</f>
        <v>4.7302423983696382</v>
      </c>
      <c r="AR5" s="251">
        <f>-AQ5*Y4/100</f>
        <v>-6.9434991195468677E-3</v>
      </c>
      <c r="AS5" s="251">
        <f>AR5*SQRT(10)</f>
        <v>-2.1957272149141872E-2</v>
      </c>
      <c r="AT5" s="251">
        <f>$AC$1*X4/100</f>
        <v>-1.3617311089932993E-3</v>
      </c>
      <c r="AU5" s="249">
        <f>AT5*SQRT(10)</f>
        <v>-4.3061718651258235E-3</v>
      </c>
      <c r="AV5" s="255">
        <f>SUMPRODUCT('Bond Valuation'!$B$96:$K$96,BondVal_all!BO5:BX5)</f>
        <v>72.399670891152823</v>
      </c>
      <c r="AW5" s="250">
        <f>AV5/AV6-1</f>
        <v>3.885403529851672E-3</v>
      </c>
      <c r="AX5" s="245">
        <f>SUMPRODUCT($BO$2:$BX$2,'Bond Valuation'!$B$96:$K$96,BondVal_all!BO5:BX5)/BondVal_all!AV5</f>
        <v>8.299598929583091</v>
      </c>
      <c r="AY5" s="251">
        <f>-AX5*Y4/100</f>
        <v>-1.2182939690366591E-2</v>
      </c>
      <c r="AZ5" s="251">
        <f>AY5*SQRT(10)</f>
        <v>-3.8525838018024942E-2</v>
      </c>
      <c r="BA5" s="251">
        <f>$AC$1*X4/100</f>
        <v>-1.3617311089932993E-3</v>
      </c>
      <c r="BB5" s="249">
        <f>BA5*SQRT(10)</f>
        <v>-4.3061718651258235E-3</v>
      </c>
      <c r="BC5" s="255">
        <f>SUMPRODUCT('Bond Valuation'!$B$124:$U$124,BondVal_all!BO5:CH5)</f>
        <v>60.669604707162641</v>
      </c>
      <c r="BD5" s="250">
        <f>BC5/BC6-1</f>
        <v>9.9540957294639298E-3</v>
      </c>
      <c r="BE5" s="245">
        <f>SUMPRODUCT($BO$2:$CH$2,'Bond Valuation'!$B$124:$U$124,BondVal_all!BO5:CH5)/BondVal_all!BC5</f>
        <v>12.054967529447033</v>
      </c>
      <c r="BF5" s="251">
        <f>-BE5*Y4/100</f>
        <v>-1.7695426444896672E-2</v>
      </c>
      <c r="BG5" s="251">
        <f>BF5*SQRT(10)</f>
        <v>-5.5957851733849512E-2</v>
      </c>
      <c r="BH5" s="251">
        <f>$AC$1*X4/100</f>
        <v>-1.3617311089932993E-3</v>
      </c>
      <c r="BI5" s="249">
        <f>BH5*SQRT(10)</f>
        <v>-4.3061718651258235E-3</v>
      </c>
      <c r="BJ5" s="251"/>
      <c r="BK5" s="251"/>
      <c r="BN5" s="245" t="s">
        <v>112</v>
      </c>
      <c r="BO5" s="245">
        <f>EXP(-BO$2*HLOOKUP(BO$2,'Yield Curves'!$B$2:$AP$508,MATCH($Z5,'Yield Curves'!$A$3:$A$508,0)+1)/100)</f>
        <v>0.93500818099916638</v>
      </c>
      <c r="BP5" s="245">
        <f>EXP(-BP$2*HLOOKUP(BP$2,'Yield Curves'!$B$2:$AP$508,MATCH($Z5,'Yield Curves'!$A$3:$A$508,0)+1)/100)</f>
        <v>0.87336649521131349</v>
      </c>
      <c r="BQ5" s="245">
        <f>EXP(-BQ$2*HLOOKUP(BQ$2,'Yield Curves'!$B$2:$AP$508,MATCH($Z5,'Yield Curves'!$A$3:$A$508,0)+1)/100)</f>
        <v>0.81521776916807387</v>
      </c>
      <c r="BR5" s="245">
        <f>EXP(-BR$2*HLOOKUP(BR$2,'Yield Curves'!$B$2:$AP$508,MATCH($Z5,'Yield Curves'!$A$3:$A$508,0)+1)/100)</f>
        <v>0.7372708138099564</v>
      </c>
      <c r="BS5" s="245">
        <f>EXP(-BS$2*HLOOKUP(BS$2,'Yield Curves'!$B$2:$AP$508,MATCH($Z5,'Yield Curves'!$A$3:$A$508,0)+1)/100)</f>
        <v>0.70715881928727131</v>
      </c>
      <c r="BT5" s="245">
        <f>EXP(-BT$2*HLOOKUP(BT$2,'Yield Curves'!$B$2:$AP$508,MATCH($Z5,'Yield Curves'!$A$3:$A$508,0)+1)/100)</f>
        <v>0.65684973533326263</v>
      </c>
      <c r="BU5" s="245">
        <f>EXP(-BU$2*HLOOKUP(BU$2,'Yield Curves'!$B$2:$AP$508,MATCH($Z5,'Yield Curves'!$A$3:$A$508,0)+1)/100)</f>
        <v>0.60920527445275352</v>
      </c>
      <c r="BV5" s="245">
        <f>EXP(-BV$2*HLOOKUP(BV$2,'Yield Curves'!$B$2:$AP$508,MATCH($Z5,'Yield Curves'!$A$3:$A$508,0)+1)/100)</f>
        <v>0.5643390813894299</v>
      </c>
      <c r="BW5" s="245">
        <f>EXP(-BW$2*HLOOKUP(BW$2,'Yield Curves'!$B$2:$AP$508,MATCH($Z5,'Yield Curves'!$A$3:$A$508,0)+1)/100)</f>
        <v>0.52220894155942565</v>
      </c>
      <c r="BX5" s="245">
        <f>EXP(-BX$2*HLOOKUP(BX$2,'Yield Curves'!$B$2:$AP$508,MATCH($Z5,'Yield Curves'!$A$3:$A$508,0)+1)/100)</f>
        <v>0.4823911401151259</v>
      </c>
      <c r="BY5" s="245">
        <f>EXP(-BY$2*HLOOKUP(BY$2,'Yield Curves'!$B$2:$AP$508,MATCH($Z5,'Yield Curves'!$A$3:$A$508,0)+1)/100)</f>
        <v>0.44497485679341642</v>
      </c>
      <c r="BZ5" s="245">
        <f>EXP(-BZ$2*HLOOKUP(BZ$2,'Yield Curves'!$B$2:$AP$508,MATCH($Z5,'Yield Curves'!$A$3:$A$508,0)+1)/100)</f>
        <v>0.41019915225852605</v>
      </c>
      <c r="CA5" s="245">
        <f>EXP(-CA$2*HLOOKUP(CA$2,'Yield Curves'!$B$2:$AP$508,MATCH($Z5,'Yield Curves'!$A$3:$A$508,0)+1)/100)</f>
        <v>0.37797465911050054</v>
      </c>
      <c r="CB5" s="245">
        <f>EXP(-CB$2*HLOOKUP(CB$2,'Yield Curves'!$B$2:$AP$508,MATCH($Z5,'Yield Curves'!$A$3:$A$508,0)+1)/100)</f>
        <v>0.34739793303699007</v>
      </c>
      <c r="CC5" s="245">
        <f>EXP(-CC$2*HLOOKUP(CC$2,'Yield Curves'!$B$2:$AP$508,MATCH($Z5,'Yield Curves'!$A$3:$A$508,0)+1)/100)</f>
        <v>0.31886100249834631</v>
      </c>
      <c r="CD5" s="245">
        <f>EXP(-CD$2*HLOOKUP(CD$2,'Yield Curves'!$B$2:$AP$508,MATCH($Z5,'Yield Curves'!$A$3:$A$508,0)+1)/100)</f>
        <v>0.29250365256104632</v>
      </c>
      <c r="CE5" s="245">
        <f>EXP(-CE$2*HLOOKUP(CE$2,'Yield Curves'!$B$2:$AP$508,MATCH($Z5,'Yield Curves'!$A$3:$A$508,0)+1)/100)</f>
        <v>0.26821420751954966</v>
      </c>
      <c r="CF5" s="245">
        <f>EXP(-CF$2*HLOOKUP(CF$2,'Yield Curves'!$B$2:$AP$508,MATCH($Z5,'Yield Curves'!$A$3:$A$508,0)+1)/100)</f>
        <v>0.24565658774394736</v>
      </c>
      <c r="CG5" s="245">
        <f>EXP(-CG$2*HLOOKUP(CG$2,'Yield Curves'!$B$2:$AP$508,MATCH($Z5,'Yield Curves'!$A$3:$A$508,0)+1)/100)</f>
        <v>0.22462894507514833</v>
      </c>
      <c r="CH5" s="245">
        <f>EXP(-CH$2*HLOOKUP(CH$2,'Yield Curves'!$B$2:$AP$508,MATCH($Z5,'Yield Curves'!$A$3:$A$508,0)+1)/100)</f>
        <v>0.20515284341797715</v>
      </c>
    </row>
    <row r="6" spans="1:86" x14ac:dyDescent="0.2">
      <c r="A6" s="253">
        <v>43130</v>
      </c>
      <c r="B6" s="245">
        <f>'Yield Curves'!C5-'Yield Curves'!C6</f>
        <v>-5.9999999999999609E-2</v>
      </c>
      <c r="C6" s="245">
        <f>'Yield Curves'!D5-'Yield Curves'!D6</f>
        <v>-6.9999999999999396E-2</v>
      </c>
      <c r="D6" s="245">
        <f>'Yield Curves'!E5-'Yield Curves'!E6</f>
        <v>-8.0000000000000071E-2</v>
      </c>
      <c r="E6" s="245">
        <f>'Yield Curves'!F5-'Yield Curves'!F6</f>
        <v>-7.4999999999999289E-2</v>
      </c>
      <c r="F6" s="245">
        <f>'Yield Curves'!G5-'Yield Curves'!G6</f>
        <v>-7.0000000000000284E-2</v>
      </c>
      <c r="G6" s="245">
        <f>'Yield Curves'!H5-'Yield Curves'!H6</f>
        <v>-6.5000000000000391E-2</v>
      </c>
      <c r="H6" s="245">
        <f>'Yield Curves'!I5-'Yield Curves'!I6</f>
        <v>-5.9999999999999609E-2</v>
      </c>
      <c r="I6" s="245">
        <f>'Yield Curves'!J5-'Yield Curves'!J6</f>
        <v>-6.0000000000000497E-2</v>
      </c>
      <c r="J6" s="245">
        <f>'Yield Curves'!K5-'Yield Curves'!K6</f>
        <v>-5.9999999999999609E-2</v>
      </c>
      <c r="K6" s="245">
        <f>'Yield Curves'!L5-'Yield Curves'!L6</f>
        <v>-6.25E-2</v>
      </c>
      <c r="L6" s="245">
        <f>'Yield Curves'!M5-'Yield Curves'!M6</f>
        <v>-6.4999999999999503E-2</v>
      </c>
      <c r="M6" s="245">
        <f>'Yield Curves'!N5-'Yield Curves'!N6</f>
        <v>-6.7499999999999893E-2</v>
      </c>
      <c r="N6" s="245">
        <f>'Yield Curves'!O5-'Yield Curves'!O6</f>
        <v>-7.0000000000000284E-2</v>
      </c>
      <c r="O6" s="245">
        <f>'Yield Curves'!P5-'Yield Curves'!P6</f>
        <v>-7.2500000000000675E-2</v>
      </c>
      <c r="P6" s="245">
        <f>'Yield Curves'!Q5-'Yield Curves'!Q6</f>
        <v>-6.8750000000000533E-2</v>
      </c>
      <c r="Q6" s="245">
        <f>'Yield Curves'!R5-'Yield Curves'!R6</f>
        <v>-6.5000000000000391E-2</v>
      </c>
      <c r="R6" s="245">
        <f>'Yield Curves'!S5-'Yield Curves'!S6</f>
        <v>-6.1250000000000249E-2</v>
      </c>
      <c r="S6" s="245">
        <f>'Yield Curves'!T5-'Yield Curves'!T6</f>
        <v>-6.0625000000000817E-2</v>
      </c>
      <c r="T6" s="245">
        <f>'Yield Curves'!U5-'Yield Curves'!U6</f>
        <v>-6.0000000000000497E-2</v>
      </c>
      <c r="U6" s="245">
        <f>'Yield Curves'!V5-'Yield Curves'!V6</f>
        <v>-5.9375000000000178E-2</v>
      </c>
      <c r="V6" s="252">
        <f>MAX(B6:U6)</f>
        <v>-5.9375000000000178E-2</v>
      </c>
      <c r="W6" s="252">
        <f>AVERAGE(V7:V256)</f>
        <v>2.8940000000000111E-2</v>
      </c>
      <c r="X6" s="245">
        <f>_xlfn.STDEV.S(V7:V2558)</f>
        <v>5.1017214484140275E-2</v>
      </c>
      <c r="Y6" s="245">
        <f>W6+X6*_xlfn.NORM.S.INV(99%)</f>
        <v>0.14762378845466542</v>
      </c>
      <c r="Z6" s="253">
        <v>43131</v>
      </c>
      <c r="AA6" s="255">
        <f>'Bond Valuation'!$B$12*BondVal_all!BO6</f>
        <v>94.407499782218778</v>
      </c>
      <c r="AB6" s="250">
        <f>AA6/AA7-1</f>
        <v>-9.9995000166774872E-5</v>
      </c>
      <c r="AC6" s="245">
        <f>SUMPRODUCT('Bond Valuation'!$B$12*BondVal_all!BO6,$BO$2)/AA6</f>
        <v>1</v>
      </c>
      <c r="AD6" s="251">
        <f>-AC6*Y5/100</f>
        <v>-1.4728384365875807E-3</v>
      </c>
      <c r="AE6" s="250">
        <f>AD6*SQRT(10)</f>
        <v>-4.6575240850582292E-3</v>
      </c>
      <c r="AF6" s="250">
        <f>$AC$1*X5/100</f>
        <v>-1.3628119819131912E-3</v>
      </c>
      <c r="AG6" s="250">
        <f>AF6*SQRT(10)</f>
        <v>-4.3095898854138785E-3</v>
      </c>
      <c r="AH6" s="255">
        <f>SUMPRODUCT('Bond Valuation'!$B$40:$D$40,BondVal_all!BO6:BQ6)</f>
        <v>86.768051575132475</v>
      </c>
      <c r="AI6" s="250">
        <f>AH6/AH7-1</f>
        <v>5.7702717461682873E-4</v>
      </c>
      <c r="AJ6" s="245">
        <f>SUMPRODUCT($BO$2:$BQ$2,'Bond Valuation'!$B$40:$D$40,BondVal_all!BO6:BQ6)/BondVal_all!AH6</f>
        <v>2.9367820936203537</v>
      </c>
      <c r="AK6" s="251">
        <f>-AJ6*Y5/100</f>
        <v>-4.3254055473662036E-3</v>
      </c>
      <c r="AL6" s="251">
        <f>AK6*SQRT(10)</f>
        <v>-1.3678133333604528E-2</v>
      </c>
      <c r="AM6" s="251">
        <f>$AC$1*X5/100</f>
        <v>-1.3628119819131912E-3</v>
      </c>
      <c r="AN6" s="259">
        <f>AM6*SQRT(10)</f>
        <v>-4.3095898854138785E-3</v>
      </c>
      <c r="AO6" s="255">
        <f>SUMPRODUCT('Bond Valuation'!$B$68:$F$68,BondVal_all!BO6:BS6)</f>
        <v>80.842677764348338</v>
      </c>
      <c r="AP6" s="250">
        <f>AO6/AO7-1</f>
        <v>2.3332600556875693E-3</v>
      </c>
      <c r="AQ6" s="245">
        <f>SUMPRODUCT($BO$2:$BS$2,'Bond Valuation'!$B$68:$F$68,BondVal_all!BO6:BS6)/BondVal_all!AO6</f>
        <v>4.730221786988114</v>
      </c>
      <c r="AR6" s="251">
        <f>-AQ6*Y5/100</f>
        <v>-6.9668524614600854E-3</v>
      </c>
      <c r="AS6" s="251">
        <f>AR6*SQRT(10)</f>
        <v>-2.2031121900564315E-2</v>
      </c>
      <c r="AT6" s="251">
        <f>$AC$1*X5/100</f>
        <v>-1.3628119819131912E-3</v>
      </c>
      <c r="AU6" s="249">
        <f>AT6*SQRT(10)</f>
        <v>-4.3095898854138785E-3</v>
      </c>
      <c r="AV6" s="255">
        <f>SUMPRODUCT('Bond Valuation'!$B$96:$K$96,BondVal_all!BO6:BX6)</f>
        <v>72.11945769565115</v>
      </c>
      <c r="AW6" s="250">
        <f>AV6/AV7-1</f>
        <v>6.2952530273205909E-3</v>
      </c>
      <c r="AX6" s="245">
        <f>SUMPRODUCT($BO$2:$BX$2,'Bond Valuation'!$B$96:$K$96,BondVal_all!BO6:BX6)/BondVal_all!AV6</f>
        <v>8.2945539661339183</v>
      </c>
      <c r="AY6" s="251">
        <f>-AX6*Y5/100</f>
        <v>-1.2216537895671998E-2</v>
      </c>
      <c r="AZ6" s="251">
        <f>AY6*SQRT(10)</f>
        <v>-3.8632084872083985E-2</v>
      </c>
      <c r="BA6" s="251">
        <f>$AC$1*X5/100</f>
        <v>-1.3628119819131912E-3</v>
      </c>
      <c r="BB6" s="249">
        <f>BA6*SQRT(10)</f>
        <v>-4.3095898854138785E-3</v>
      </c>
      <c r="BC6" s="255">
        <f>SUMPRODUCT('Bond Valuation'!$B$124:$U$124,BondVal_all!BO6:CH6)</f>
        <v>60.071645794299727</v>
      </c>
      <c r="BD6" s="250">
        <f>BC6/BC7-1</f>
        <v>9.8986943944545658E-3</v>
      </c>
      <c r="BE6" s="245">
        <f>SUMPRODUCT($BO$2:$CH$2,'Bond Valuation'!$B$124:$U$124,BondVal_all!BO6:CH6)/BondVal_all!BC6</f>
        <v>11.995759360139497</v>
      </c>
      <c r="BF6" s="251">
        <f>-BE6*Y5/100</f>
        <v>-1.7667815461668693E-2</v>
      </c>
      <c r="BG6" s="251">
        <f>BF6*SQRT(10)</f>
        <v>-5.587053813841239E-2</v>
      </c>
      <c r="BH6" s="251">
        <f>$AC$1*X5/100</f>
        <v>-1.3628119819131912E-3</v>
      </c>
      <c r="BI6" s="249">
        <f>BH6*SQRT(10)</f>
        <v>-4.3095898854138785E-3</v>
      </c>
      <c r="BJ6" s="251"/>
      <c r="BK6" s="251"/>
      <c r="BO6" s="245">
        <f>EXP(-BO$2*HLOOKUP(BO$2,'Yield Curves'!$B$2:$AP$508,MATCH($Z6,'Yield Curves'!$A$3:$A$508,0)+1)/100)</f>
        <v>0.93472772061602749</v>
      </c>
      <c r="BP6" s="245">
        <f>EXP(-BP$2*HLOOKUP(BP$2,'Yield Curves'!$B$2:$AP$508,MATCH($Z6,'Yield Curves'!$A$3:$A$508,0)+1)/100)</f>
        <v>0.8731918393784367</v>
      </c>
      <c r="BQ6" s="245">
        <f>EXP(-BQ$2*HLOOKUP(BQ$2,'Yield Curves'!$B$2:$AP$508,MATCH($Z6,'Yield Curves'!$A$3:$A$508,0)+1)/100)</f>
        <v>0.81521776916807387</v>
      </c>
      <c r="BR6" s="245">
        <f>EXP(-BR$2*HLOOKUP(BR$2,'Yield Curves'!$B$2:$AP$508,MATCH($Z6,'Yield Curves'!$A$3:$A$508,0)+1)/100)</f>
        <v>0.73491531800906873</v>
      </c>
      <c r="BS6" s="245">
        <f>EXP(-BS$2*HLOOKUP(BS$2,'Yield Curves'!$B$2:$AP$508,MATCH($Z6,'Yield Curves'!$A$3:$A$508,0)+1)/100)</f>
        <v>0.70680532825774944</v>
      </c>
      <c r="BT6" s="245">
        <f>EXP(-BT$2*HLOOKUP(BT$2,'Yield Curves'!$B$2:$AP$508,MATCH($Z6,'Yield Curves'!$A$3:$A$508,0)+1)/100)</f>
        <v>0.65606198839355623</v>
      </c>
      <c r="BU6" s="245">
        <f>EXP(-BU$2*HLOOKUP(BU$2,'Yield Curves'!$B$2:$AP$508,MATCH($Z6,'Yield Curves'!$A$3:$A$508,0)+1)/100)</f>
        <v>0.60792728573421806</v>
      </c>
      <c r="BV6" s="245">
        <f>EXP(-BV$2*HLOOKUP(BV$2,'Yield Curves'!$B$2:$AP$508,MATCH($Z6,'Yield Curves'!$A$3:$A$508,0)+1)/100)</f>
        <v>0.56264860113350557</v>
      </c>
      <c r="BW6" s="245">
        <f>EXP(-BW$2*HLOOKUP(BW$2,'Yield Curves'!$B$2:$AP$508,MATCH($Z6,'Yield Curves'!$A$3:$A$508,0)+1)/100)</f>
        <v>0.52021530761355772</v>
      </c>
      <c r="BX6" s="245">
        <f>EXP(-BX$2*HLOOKUP(BX$2,'Yield Curves'!$B$2:$AP$508,MATCH($Z6,'Yield Curves'!$A$3:$A$508,0)+1)/100)</f>
        <v>0.47998520426653596</v>
      </c>
      <c r="BY6" s="245">
        <f>EXP(-BY$2*HLOOKUP(BY$2,'Yield Curves'!$B$2:$AP$508,MATCH($Z6,'Yield Curves'!$A$3:$A$508,0)+1)/100)</f>
        <v>0.44216927283671653</v>
      </c>
      <c r="BZ6" s="245">
        <f>EXP(-BZ$2*HLOOKUP(BZ$2,'Yield Curves'!$B$2:$AP$508,MATCH($Z6,'Yield Curves'!$A$3:$A$508,0)+1)/100)</f>
        <v>0.40710363276214978</v>
      </c>
      <c r="CA6" s="245">
        <f>EXP(-CA$2*HLOOKUP(CA$2,'Yield Curves'!$B$2:$AP$508,MATCH($Z6,'Yield Curves'!$A$3:$A$508,0)+1)/100)</f>
        <v>0.37470288452008377</v>
      </c>
      <c r="CB6" s="245">
        <f>EXP(-CB$2*HLOOKUP(CB$2,'Yield Curves'!$B$2:$AP$508,MATCH($Z6,'Yield Curves'!$A$3:$A$508,0)+1)/100)</f>
        <v>0.34384454596892738</v>
      </c>
      <c r="CC6" s="245">
        <f>EXP(-CC$2*HLOOKUP(CC$2,'Yield Curves'!$B$2:$AP$508,MATCH($Z6,'Yield Curves'!$A$3:$A$508,0)+1)/100)</f>
        <v>0.31505753690341332</v>
      </c>
      <c r="CD6" s="245">
        <f>EXP(-CD$2*HLOOKUP(CD$2,'Yield Curves'!$B$2:$AP$508,MATCH($Z6,'Yield Curves'!$A$3:$A$508,0)+1)/100)</f>
        <v>0.28855433486876125</v>
      </c>
      <c r="CE6" s="245">
        <f>EXP(-CE$2*HLOOKUP(CE$2,'Yield Curves'!$B$2:$AP$508,MATCH($Z6,'Yield Curves'!$A$3:$A$508,0)+1)/100)</f>
        <v>0.2642171994068751</v>
      </c>
      <c r="CF6" s="245">
        <f>EXP(-CF$2*HLOOKUP(CF$2,'Yield Curves'!$B$2:$AP$508,MATCH($Z6,'Yield Curves'!$A$3:$A$508,0)+1)/100)</f>
        <v>0.24163594455042695</v>
      </c>
      <c r="CG6" s="245">
        <f>EXP(-CG$2*HLOOKUP(CG$2,'Yield Curves'!$B$2:$AP$508,MATCH($Z6,'Yield Curves'!$A$3:$A$508,0)+1)/100)</f>
        <v>0.22057556565819234</v>
      </c>
      <c r="CH6" s="245">
        <f>EXP(-CH$2*HLOOKUP(CH$2,'Yield Curves'!$B$2:$AP$508,MATCH($Z6,'Yield Curves'!$A$3:$A$508,0)+1)/100)</f>
        <v>0.20109054494340975</v>
      </c>
    </row>
    <row r="7" spans="1:86" x14ac:dyDescent="0.2">
      <c r="A7" s="253">
        <v>43129</v>
      </c>
      <c r="B7" s="245">
        <f>'Yield Curves'!C6-'Yield Curves'!C7</f>
        <v>5.9999999999999609E-2</v>
      </c>
      <c r="C7" s="245">
        <f>'Yield Curves'!D6-'Yield Curves'!D7</f>
        <v>4.4999999999999929E-2</v>
      </c>
      <c r="D7" s="245">
        <f>'Yield Curves'!E6-'Yield Curves'!E7</f>
        <v>3.0000000000000249E-2</v>
      </c>
      <c r="E7" s="245">
        <f>'Yield Curves'!F6-'Yield Curves'!F7</f>
        <v>1.499999999999968E-2</v>
      </c>
      <c r="F7" s="245">
        <f>'Yield Curves'!G6-'Yield Curves'!G7</f>
        <v>0</v>
      </c>
      <c r="G7" s="245">
        <f>'Yield Curves'!H6-'Yield Curves'!H7</f>
        <v>-4.9999999999998934E-3</v>
      </c>
      <c r="H7" s="245">
        <f>'Yield Curves'!I6-'Yield Curves'!I7</f>
        <v>-9.9999999999997868E-3</v>
      </c>
      <c r="I7" s="245">
        <f>'Yield Curves'!J6-'Yield Curves'!J7</f>
        <v>-9.9999999999997868E-3</v>
      </c>
      <c r="J7" s="245">
        <f>'Yield Curves'!K6-'Yield Curves'!K7</f>
        <v>-9.9999999999997868E-3</v>
      </c>
      <c r="K7" s="245">
        <f>'Yield Curves'!L6-'Yield Curves'!L7</f>
        <v>-2.4999999999995026E-3</v>
      </c>
      <c r="L7" s="245">
        <f>'Yield Curves'!M6-'Yield Curves'!M7</f>
        <v>4.9999999999998934E-3</v>
      </c>
      <c r="M7" s="245">
        <f>'Yield Curves'!N6-'Yield Curves'!N7</f>
        <v>1.2500000000000178E-2</v>
      </c>
      <c r="N7" s="245">
        <f>'Yield Curves'!O6-'Yield Curves'!O7</f>
        <v>2.0000000000000462E-2</v>
      </c>
      <c r="O7" s="245">
        <f>'Yield Curves'!P6-'Yield Curves'!P7</f>
        <v>2.7500000000000746E-2</v>
      </c>
      <c r="P7" s="245">
        <f>'Yield Curves'!Q6-'Yield Curves'!Q7</f>
        <v>2.1250000000000213E-2</v>
      </c>
      <c r="Q7" s="245">
        <f>'Yield Curves'!R6-'Yield Curves'!R7</f>
        <v>1.5000000000000568E-2</v>
      </c>
      <c r="R7" s="245">
        <f>'Yield Curves'!S6-'Yield Curves'!S7</f>
        <v>8.7500000000009237E-3</v>
      </c>
      <c r="S7" s="245">
        <f>'Yield Curves'!T6-'Yield Curves'!T7</f>
        <v>9.3750000000012434E-3</v>
      </c>
      <c r="T7" s="245">
        <f>'Yield Curves'!U6-'Yield Curves'!U7</f>
        <v>1.0000000000000675E-2</v>
      </c>
      <c r="U7" s="245">
        <f>'Yield Curves'!V6-'Yield Curves'!V7</f>
        <v>1.0625000000000107E-2</v>
      </c>
      <c r="V7" s="252">
        <f>MAX(B7:U7)</f>
        <v>5.9999999999999609E-2</v>
      </c>
      <c r="W7" s="252">
        <f>AVERAGE(V8:V257)</f>
        <v>2.8380000000000113E-2</v>
      </c>
      <c r="X7" s="245">
        <f>_xlfn.STDEV.S(V8:V2559)</f>
        <v>5.1054125959075006E-2</v>
      </c>
      <c r="Y7" s="245">
        <f>W7+X7*_xlfn.NORM.S.INV(99%)</f>
        <v>0.14714965738590757</v>
      </c>
      <c r="Z7" s="253">
        <v>43130</v>
      </c>
      <c r="AA7" s="255">
        <f>'Bond Valuation'!$B$12*BondVal_all!BO7</f>
        <v>94.416941004250248</v>
      </c>
      <c r="AB7" s="250">
        <f>AA7/AA8-1</f>
        <v>6.0018003600559311E-4</v>
      </c>
      <c r="AC7" s="245">
        <f>SUMPRODUCT('Bond Valuation'!$B$12*BondVal_all!BO7,$BO$2)/AA7</f>
        <v>1</v>
      </c>
      <c r="AD7" s="251">
        <f>-AC7*Y6/100</f>
        <v>-1.4762378845466543E-3</v>
      </c>
      <c r="AE7" s="250">
        <f>AD7*SQRT(10)</f>
        <v>-4.6682740833961121E-3</v>
      </c>
      <c r="AF7" s="250">
        <f>$AC$1*X6/100</f>
        <v>-1.359718055255628E-3</v>
      </c>
      <c r="AG7" s="250">
        <f>AF7*SQRT(10)</f>
        <v>-4.2998060302624668E-3</v>
      </c>
      <c r="AH7" s="255">
        <f>SUMPRODUCT('Bond Valuation'!$B$40:$D$40,BondVal_all!BO7:BQ7)</f>
        <v>86.718012925145899</v>
      </c>
      <c r="AI7" s="250">
        <f>AH7/AH8-1</f>
        <v>2.0596850125682575E-3</v>
      </c>
      <c r="AJ7" s="245">
        <f>SUMPRODUCT($BO$2:$BQ$2,'Bond Valuation'!$B$40:$D$40,BondVal_all!BO7:BQ7)/BondVal_all!AH7</f>
        <v>2.9367453307085243</v>
      </c>
      <c r="AK7" s="251">
        <f>-AJ7*Y6/100</f>
        <v>-4.3353347144574166E-3</v>
      </c>
      <c r="AL7" s="251">
        <f>AK7*SQRT(10)</f>
        <v>-1.3709532116881149E-2</v>
      </c>
      <c r="AM7" s="251">
        <f>$AC$1*X6/100</f>
        <v>-1.359718055255628E-3</v>
      </c>
      <c r="AN7" s="259">
        <f>AM7*SQRT(10)</f>
        <v>-4.2998060302624668E-3</v>
      </c>
      <c r="AO7" s="255">
        <f>SUMPRODUCT('Bond Valuation'!$B$68:$F$68,BondVal_all!BO7:BS7)</f>
        <v>80.654489864834858</v>
      </c>
      <c r="AP7" s="250">
        <f>AO7/AO8-1</f>
        <v>2.8601888435599854E-3</v>
      </c>
      <c r="AQ7" s="245">
        <f>SUMPRODUCT($BO$2:$BS$2,'Bond Valuation'!$B$68:$F$68,BondVal_all!BO7:BS7)/BondVal_all!AO7</f>
        <v>4.7297000644210385</v>
      </c>
      <c r="AR7" s="251">
        <f>-AQ7*Y6/100</f>
        <v>-6.9821624176410876E-3</v>
      </c>
      <c r="AS7" s="251">
        <f>AR7*SQRT(10)</f>
        <v>-2.2079536232973655E-2</v>
      </c>
      <c r="AT7" s="251">
        <f>$AC$1*X6/100</f>
        <v>-1.359718055255628E-3</v>
      </c>
      <c r="AU7" s="249">
        <f>AT7*SQRT(10)</f>
        <v>-4.2998060302624668E-3</v>
      </c>
      <c r="AV7" s="255">
        <f>SUMPRODUCT('Bond Valuation'!$B$96:$K$96,BondVal_all!BO7:BX7)</f>
        <v>71.668287690603989</v>
      </c>
      <c r="AW7" s="250">
        <f>AV7/AV8-1</f>
        <v>5.0644342941619236E-3</v>
      </c>
      <c r="AX7" s="245">
        <f>SUMPRODUCT($BO$2:$BX$2,'Bond Valuation'!$B$96:$K$96,BondVal_all!BO7:BX7)/BondVal_all!AV7</f>
        <v>8.2863850546246738</v>
      </c>
      <c r="AY7" s="251">
        <f>-AX7*Y6/100</f>
        <v>-1.2232675543578139E-2</v>
      </c>
      <c r="AZ7" s="251">
        <f>AY7*SQRT(10)</f>
        <v>-3.8683116595545242E-2</v>
      </c>
      <c r="BA7" s="251">
        <f>$AC$1*X6/100</f>
        <v>-1.359718055255628E-3</v>
      </c>
      <c r="BB7" s="249">
        <f>BA7*SQRT(10)</f>
        <v>-4.2998060302624668E-3</v>
      </c>
      <c r="BC7" s="255">
        <f>SUMPRODUCT('Bond Valuation'!$B$124:$U$124,BondVal_all!BO7:CH7)</f>
        <v>59.482843306693546</v>
      </c>
      <c r="BD7" s="250">
        <f>BC7/BC8-1</f>
        <v>7.2934416344863084E-3</v>
      </c>
      <c r="BE7" s="245">
        <f>SUMPRODUCT($BO$2:$CH$2,'Bond Valuation'!$B$124:$U$124,BondVal_all!BO7:CH7)/BondVal_all!BC7</f>
        <v>11.945002821080804</v>
      </c>
      <c r="BF7" s="251">
        <f>-BE7*Y6/100</f>
        <v>-1.7633665695496143E-2</v>
      </c>
      <c r="BG7" s="251">
        <f>BF7*SQRT(10)</f>
        <v>-5.5762547095744963E-2</v>
      </c>
      <c r="BH7" s="251">
        <f>$AC$1*X6/100</f>
        <v>-1.359718055255628E-3</v>
      </c>
      <c r="BI7" s="249">
        <f>BH7*SQRT(10)</f>
        <v>-4.2998060302624668E-3</v>
      </c>
      <c r="BJ7" s="251"/>
      <c r="BK7" s="251"/>
      <c r="BO7" s="245">
        <f>EXP(-BO$2*HLOOKUP(BO$2,'Yield Curves'!$B$2:$AP$508,MATCH($Z7,'Yield Curves'!$A$3:$A$508,0)+1)/100)</f>
        <v>0.93482119806188357</v>
      </c>
      <c r="BP7" s="245">
        <f>EXP(-BP$2*HLOOKUP(BP$2,'Yield Curves'!$B$2:$AP$508,MATCH($Z7,'Yield Curves'!$A$3:$A$508,0)+1)/100)</f>
        <v>0.87301721847323355</v>
      </c>
      <c r="BQ7" s="245">
        <f>EXP(-BQ$2*HLOOKUP(BQ$2,'Yield Curves'!$B$2:$AP$508,MATCH($Z7,'Yield Curves'!$A$3:$A$508,0)+1)/100)</f>
        <v>0.814728785216428</v>
      </c>
      <c r="BR7" s="245">
        <f>EXP(-BR$2*HLOOKUP(BR$2,'Yield Curves'!$B$2:$AP$508,MATCH($Z7,'Yield Curves'!$A$3:$A$508,0)+1)/100)</f>
        <v>0.73256734774745924</v>
      </c>
      <c r="BS7" s="245">
        <f>EXP(-BS$2*HLOOKUP(BS$2,'Yield Curves'!$B$2:$AP$508,MATCH($Z7,'Yield Curves'!$A$3:$A$508,0)+1)/100)</f>
        <v>0.7050405218642668</v>
      </c>
      <c r="BT7" s="245">
        <f>EXP(-BT$2*HLOOKUP(BT$2,'Yield Curves'!$B$2:$AP$508,MATCH($Z7,'Yield Curves'!$A$3:$A$508,0)+1)/100)</f>
        <v>0.65390055216314069</v>
      </c>
      <c r="BU7" s="245">
        <f>EXP(-BU$2*HLOOKUP(BU$2,'Yield Curves'!$B$2:$AP$508,MATCH($Z7,'Yield Curves'!$A$3:$A$508,0)+1)/100)</f>
        <v>0.60537934555398376</v>
      </c>
      <c r="BV7" s="245">
        <f>EXP(-BV$2*HLOOKUP(BV$2,'Yield Curves'!$B$2:$AP$508,MATCH($Z7,'Yield Curves'!$A$3:$A$508,0)+1)/100)</f>
        <v>0.55967445200467358</v>
      </c>
      <c r="BW7" s="245">
        <f>EXP(-BW$2*HLOOKUP(BW$2,'Yield Curves'!$B$2:$AP$508,MATCH($Z7,'Yield Curves'!$A$3:$A$508,0)+1)/100)</f>
        <v>0.51677381260581223</v>
      </c>
      <c r="BX7" s="245">
        <f>EXP(-BX$2*HLOOKUP(BX$2,'Yield Curves'!$B$2:$AP$508,MATCH($Z7,'Yield Curves'!$A$3:$A$508,0)+1)/100)</f>
        <v>0.47616064128198943</v>
      </c>
      <c r="BY7" s="245">
        <f>EXP(-BY$2*HLOOKUP(BY$2,'Yield Curves'!$B$2:$AP$508,MATCH($Z7,'Yield Curves'!$A$3:$A$508,0)+1)/100)</f>
        <v>0.43799402948998584</v>
      </c>
      <c r="BZ7" s="245">
        <f>EXP(-BZ$2*HLOOKUP(BZ$2,'Yield Curves'!$B$2:$AP$508,MATCH($Z7,'Yield Curves'!$A$3:$A$508,0)+1)/100)</f>
        <v>0.40298739316247861</v>
      </c>
      <c r="CA7" s="245">
        <f>EXP(-CA$2*HLOOKUP(CA$2,'Yield Curves'!$B$2:$AP$508,MATCH($Z7,'Yield Curves'!$A$3:$A$508,0)+1)/100)</f>
        <v>0.37105220944829048</v>
      </c>
      <c r="CB7" s="245">
        <f>EXP(-CB$2*HLOOKUP(CB$2,'Yield Curves'!$B$2:$AP$508,MATCH($Z7,'Yield Curves'!$A$3:$A$508,0)+1)/100)</f>
        <v>0.34012655841507217</v>
      </c>
      <c r="CC7" s="245">
        <f>EXP(-CC$2*HLOOKUP(CC$2,'Yield Curves'!$B$2:$AP$508,MATCH($Z7,'Yield Curves'!$A$3:$A$508,0)+1)/100)</f>
        <v>0.31129944013821648</v>
      </c>
      <c r="CD7" s="245">
        <f>EXP(-CD$2*HLOOKUP(CD$2,'Yield Curves'!$B$2:$AP$508,MATCH($Z7,'Yield Curves'!$A$3:$A$508,0)+1)/100)</f>
        <v>0.28478735500246583</v>
      </c>
      <c r="CE7" s="245">
        <f>EXP(-CE$2*HLOOKUP(CE$2,'Yield Curves'!$B$2:$AP$508,MATCH($Z7,'Yield Curves'!$A$3:$A$508,0)+1)/100)</f>
        <v>0.26046908674645169</v>
      </c>
      <c r="CF7" s="245">
        <f>EXP(-CF$2*HLOOKUP(CF$2,'Yield Curves'!$B$2:$AP$508,MATCH($Z7,'Yield Curves'!$A$3:$A$508,0)+1)/100)</f>
        <v>0.23792606317588386</v>
      </c>
      <c r="CG7" s="245">
        <f>EXP(-CG$2*HLOOKUP(CG$2,'Yield Curves'!$B$2:$AP$508,MATCH($Z7,'Yield Curves'!$A$3:$A$508,0)+1)/100)</f>
        <v>0.21691908842474272</v>
      </c>
      <c r="CH7" s="245">
        <f>EXP(-CH$2*HLOOKUP(CH$2,'Yield Curves'!$B$2:$AP$508,MATCH($Z7,'Yield Curves'!$A$3:$A$508,0)+1)/100)</f>
        <v>0.19750329721911258</v>
      </c>
    </row>
    <row r="8" spans="1:86" x14ac:dyDescent="0.2">
      <c r="A8" s="253">
        <v>43126</v>
      </c>
      <c r="B8" s="245">
        <f>'Yield Curves'!C7-'Yield Curves'!C8</f>
        <v>3.0000000000000249E-2</v>
      </c>
      <c r="C8" s="245">
        <f>'Yield Curves'!D7-'Yield Curves'!D8</f>
        <v>4.4999999999999929E-2</v>
      </c>
      <c r="D8" s="245">
        <f>'Yield Curves'!E7-'Yield Curves'!E8</f>
        <v>5.9999999999999609E-2</v>
      </c>
      <c r="E8" s="245">
        <f>'Yield Curves'!F7-'Yield Curves'!F8</f>
        <v>5.9999999999999609E-2</v>
      </c>
      <c r="F8" s="245">
        <f>'Yield Curves'!G7-'Yield Curves'!G8</f>
        <v>6.0000000000000497E-2</v>
      </c>
      <c r="G8" s="245">
        <f>'Yield Curves'!H7-'Yield Curves'!H8</f>
        <v>2.5000000000000355E-2</v>
      </c>
      <c r="H8" s="245">
        <f>'Yield Curves'!I7-'Yield Curves'!I8</f>
        <v>-1.0000000000000675E-2</v>
      </c>
      <c r="I8" s="245">
        <f>'Yield Curves'!J7-'Yield Curves'!J8</f>
        <v>1.5000000000000568E-2</v>
      </c>
      <c r="J8" s="245">
        <f>'Yield Curves'!K7-'Yield Curves'!K8</f>
        <v>4.0000000000000036E-2</v>
      </c>
      <c r="K8" s="245">
        <f>'Yield Curves'!L7-'Yield Curves'!L8</f>
        <v>3.0000000000000249E-2</v>
      </c>
      <c r="L8" s="245">
        <f>'Yield Curves'!M7-'Yield Curves'!M8</f>
        <v>2.0000000000000462E-2</v>
      </c>
      <c r="M8" s="245">
        <f>'Yield Curves'!N7-'Yield Curves'!N8</f>
        <v>9.9999999999997868E-3</v>
      </c>
      <c r="N8" s="245">
        <f>'Yield Curves'!O7-'Yield Curves'!O8</f>
        <v>0</v>
      </c>
      <c r="O8" s="245">
        <f>'Yield Curves'!P7-'Yield Curves'!P8</f>
        <v>-9.9999999999997868E-3</v>
      </c>
      <c r="P8" s="245">
        <f>'Yield Curves'!Q7-'Yield Curves'!Q8</f>
        <v>-7.499999999999396E-3</v>
      </c>
      <c r="Q8" s="245">
        <f>'Yield Curves'!R7-'Yield Curves'!R8</f>
        <v>-4.9999999999998934E-3</v>
      </c>
      <c r="R8" s="245">
        <f>'Yield Curves'!S7-'Yield Curves'!S8</f>
        <v>-2.5000000000003908E-3</v>
      </c>
      <c r="S8" s="245">
        <f>'Yield Curves'!T7-'Yield Curves'!T8</f>
        <v>-6.2500000000014211E-3</v>
      </c>
      <c r="T8" s="245">
        <f>'Yield Curves'!U7-'Yield Curves'!U8</f>
        <v>-1.0000000000000675E-2</v>
      </c>
      <c r="U8" s="245">
        <f>'Yield Curves'!V7-'Yield Curves'!V8</f>
        <v>-1.3749999999999929E-2</v>
      </c>
      <c r="V8" s="252">
        <f>MAX(B8:U8)</f>
        <v>6.0000000000000497E-2</v>
      </c>
      <c r="W8" s="252">
        <f>AVERAGE(V9:V258)</f>
        <v>2.922000000000011E-2</v>
      </c>
      <c r="X8" s="245">
        <f>_xlfn.STDEV.S(V9:V2560)</f>
        <v>5.1091102147289166E-2</v>
      </c>
      <c r="Y8" s="245">
        <f>W8+X8*_xlfn.NORM.S.INV(99%)</f>
        <v>0.14807567686274969</v>
      </c>
      <c r="Z8" s="253">
        <v>43129</v>
      </c>
      <c r="AA8" s="255">
        <f>'Bond Valuation'!$B$12*BondVal_all!BO8</f>
        <v>94.36030783129857</v>
      </c>
      <c r="AB8" s="250">
        <f>AA8/AA9-1</f>
        <v>-5.9982003599468037E-4</v>
      </c>
      <c r="AC8" s="245">
        <f>SUMPRODUCT('Bond Valuation'!$B$12*BondVal_all!BO8,$BO$2)/AA8</f>
        <v>1</v>
      </c>
      <c r="AD8" s="251">
        <f>-AC8*Y7/100</f>
        <v>-1.4714965738590758E-3</v>
      </c>
      <c r="AE8" s="250">
        <f>AD8*SQRT(10)</f>
        <v>-4.6532807425288649E-3</v>
      </c>
      <c r="AF8" s="250">
        <f>$AC$1*X7/100</f>
        <v>-1.3607018251345277E-3</v>
      </c>
      <c r="AG8" s="250">
        <f>AF8*SQRT(10)</f>
        <v>-4.3029169837732577E-3</v>
      </c>
      <c r="AH8" s="255">
        <f>SUMPRODUCT('Bond Valuation'!$B$40:$D$40,BondVal_all!BO8:BQ8)</f>
        <v>86.539768261466619</v>
      </c>
      <c r="AI8" s="250">
        <f>AH8/AH9-1</f>
        <v>-2.5048071792155291E-5</v>
      </c>
      <c r="AJ8" s="245">
        <f>SUMPRODUCT($BO$2:$BQ$2,'Bond Valuation'!$B$40:$D$40,BondVal_all!BO8:BQ8)/BondVal_all!AH8</f>
        <v>2.9366732194922114</v>
      </c>
      <c r="AK8" s="251">
        <f>-AJ8*Y7/100</f>
        <v>-4.3213045810264906E-3</v>
      </c>
      <c r="AL8" s="251">
        <f>AK8*SQRT(10)</f>
        <v>-1.366516493936335E-2</v>
      </c>
      <c r="AM8" s="251">
        <f>$AC$1*X7/100</f>
        <v>-1.3607018251345277E-3</v>
      </c>
      <c r="AN8" s="259">
        <f>AM8*SQRT(10)</f>
        <v>-4.3029169837732577E-3</v>
      </c>
      <c r="AO8" s="255">
        <f>SUMPRODUCT('Bond Valuation'!$B$68:$F$68,BondVal_all!BO8:BS8)</f>
        <v>80.424460719535517</v>
      </c>
      <c r="AP8" s="250">
        <f>AO8/AO9-1</f>
        <v>4.2339761721166269E-4</v>
      </c>
      <c r="AQ8" s="245">
        <f>SUMPRODUCT($BO$2:$BS$2,'Bond Valuation'!$B$68:$F$68,BondVal_all!BO8:BS8)/BondVal_all!AO8</f>
        <v>4.7292876777177284</v>
      </c>
      <c r="AR8" s="251">
        <f>-AQ8*Y7/100</f>
        <v>-6.9591306145555818E-3</v>
      </c>
      <c r="AS8" s="251">
        <f>AR8*SQRT(10)</f>
        <v>-2.2006703276602962E-2</v>
      </c>
      <c r="AT8" s="251">
        <f>$AC$1*X7/100</f>
        <v>-1.3607018251345277E-3</v>
      </c>
      <c r="AU8" s="249">
        <f>AT8*SQRT(10)</f>
        <v>-4.3029169837732577E-3</v>
      </c>
      <c r="AV8" s="255">
        <f>SUMPRODUCT('Bond Valuation'!$B$96:$K$96,BondVal_all!BO8:BX8)</f>
        <v>71.307157277866764</v>
      </c>
      <c r="AW8" s="250">
        <f>AV8/AV9-1</f>
        <v>-8.2564029858001042E-4</v>
      </c>
      <c r="AX8" s="245">
        <f>SUMPRODUCT($BO$2:$BX$2,'Bond Valuation'!$B$96:$K$96,BondVal_all!BO8:BX8)/BondVal_all!AV8</f>
        <v>8.2815012498014955</v>
      </c>
      <c r="AY8" s="251">
        <f>-AX8*Y7/100</f>
        <v>-1.2186200715492555E-2</v>
      </c>
      <c r="AZ8" s="251">
        <f>AY8*SQRT(10)</f>
        <v>-3.8536150284930029E-2</v>
      </c>
      <c r="BA8" s="251">
        <f>$AC$1*X7/100</f>
        <v>-1.3607018251345277E-3</v>
      </c>
      <c r="BB8" s="249">
        <f>BA8*SQRT(10)</f>
        <v>-4.3029169837732577E-3</v>
      </c>
      <c r="BC8" s="255">
        <f>SUMPRODUCT('Bond Valuation'!$B$124:$U$124,BondVal_all!BO8:CH8)</f>
        <v>59.052149898021391</v>
      </c>
      <c r="BD8" s="250">
        <f>BC8/BC9-1</f>
        <v>6.0184140982100232E-4</v>
      </c>
      <c r="BE8" s="245">
        <f>SUMPRODUCT($BO$2:$CH$2,'Bond Valuation'!$B$124:$U$124,BondVal_all!BO8:CH8)/BondVal_all!BC8</f>
        <v>11.914800878235685</v>
      </c>
      <c r="BF8" s="251">
        <f>-BE8*Y7/100</f>
        <v>-1.7532588670536916E-2</v>
      </c>
      <c r="BG8" s="251">
        <f>BF8*SQRT(10)</f>
        <v>-5.544291347776012E-2</v>
      </c>
      <c r="BH8" s="251">
        <f>$AC$1*X7/100</f>
        <v>-1.3607018251345277E-3</v>
      </c>
      <c r="BI8" s="249">
        <f>BH8*SQRT(10)</f>
        <v>-4.3029169837732577E-3</v>
      </c>
      <c r="BJ8" s="251"/>
      <c r="BK8" s="251"/>
      <c r="BO8" s="245">
        <f>EXP(-BO$2*HLOOKUP(BO$2,'Yield Curves'!$B$2:$AP$508,MATCH($Z8,'Yield Curves'!$A$3:$A$508,0)+1)/100)</f>
        <v>0.93426047357721353</v>
      </c>
      <c r="BP8" s="245">
        <f>EXP(-BP$2*HLOOKUP(BP$2,'Yield Curves'!$B$2:$AP$508,MATCH($Z8,'Yield Curves'!$A$3:$A$508,0)+1)/100)</f>
        <v>0.8716215077899746</v>
      </c>
      <c r="BQ8" s="245">
        <f>EXP(-BQ$2*HLOOKUP(BQ$2,'Yield Curves'!$B$2:$AP$508,MATCH($Z8,'Yield Curves'!$A$3:$A$508,0)+1)/100)</f>
        <v>0.81301964998757104</v>
      </c>
      <c r="BR8" s="245">
        <f>EXP(-BR$2*HLOOKUP(BR$2,'Yield Curves'!$B$2:$AP$508,MATCH($Z8,'Yield Curves'!$A$3:$A$508,0)+1)/100)</f>
        <v>0.7308112942200039</v>
      </c>
      <c r="BS8" s="245">
        <f>EXP(-BS$2*HLOOKUP(BS$2,'Yield Curves'!$B$2:$AP$508,MATCH($Z8,'Yield Curves'!$A$3:$A$508,0)+1)/100)</f>
        <v>0.70292856981071816</v>
      </c>
      <c r="BT8" s="245">
        <f>EXP(-BT$2*HLOOKUP(BT$2,'Yield Curves'!$B$2:$AP$508,MATCH($Z8,'Yield Curves'!$A$3:$A$508,0)+1)/100)</f>
        <v>0.65135530646491413</v>
      </c>
      <c r="BU8" s="245">
        <f>EXP(-BU$2*HLOOKUP(BU$2,'Yield Curves'!$B$2:$AP$508,MATCH($Z8,'Yield Curves'!$A$3:$A$508,0)+1)/100)</f>
        <v>0.60242024248396053</v>
      </c>
      <c r="BV8" s="245">
        <f>EXP(-BV$2*HLOOKUP(BV$2,'Yield Curves'!$B$2:$AP$508,MATCH($Z8,'Yield Curves'!$A$3:$A$508,0)+1)/100)</f>
        <v>0.55660469209674379</v>
      </c>
      <c r="BW8" s="245">
        <f>EXP(-BW$2*HLOOKUP(BW$2,'Yield Curves'!$B$2:$AP$508,MATCH($Z8,'Yield Curves'!$A$3:$A$508,0)+1)/100)</f>
        <v>0.51393293432854026</v>
      </c>
      <c r="BX8" s="245">
        <f>EXP(-BX$2*HLOOKUP(BX$2,'Yield Curves'!$B$2:$AP$508,MATCH($Z8,'Yield Curves'!$A$3:$A$508,0)+1)/100)</f>
        <v>0.47331223120973925</v>
      </c>
      <c r="BY8" s="245">
        <f>EXP(-BY$2*HLOOKUP(BY$2,'Yield Curves'!$B$2:$AP$508,MATCH($Z8,'Yield Curves'!$A$3:$A$508,0)+1)/100)</f>
        <v>0.43517261957461401</v>
      </c>
      <c r="BZ8" s="245">
        <f>EXP(-BZ$2*HLOOKUP(BZ$2,'Yield Curves'!$B$2:$AP$508,MATCH($Z8,'Yield Curves'!$A$3:$A$508,0)+1)/100)</f>
        <v>0.40014131770715194</v>
      </c>
      <c r="CA8" s="245">
        <f>EXP(-CA$2*HLOOKUP(CA$2,'Yield Curves'!$B$2:$AP$508,MATCH($Z8,'Yield Curves'!$A$3:$A$508,0)+1)/100)</f>
        <v>0.36812439243827161</v>
      </c>
      <c r="CB8" s="245">
        <f>EXP(-CB$2*HLOOKUP(CB$2,'Yield Curves'!$B$2:$AP$508,MATCH($Z8,'Yield Curves'!$A$3:$A$508,0)+1)/100)</f>
        <v>0.33725932809109488</v>
      </c>
      <c r="CC8" s="245">
        <f>EXP(-CC$2*HLOOKUP(CC$2,'Yield Curves'!$B$2:$AP$508,MATCH($Z8,'Yield Curves'!$A$3:$A$508,0)+1)/100)</f>
        <v>0.30851031506636473</v>
      </c>
      <c r="CD8" s="245">
        <f>EXP(-CD$2*HLOOKUP(CD$2,'Yield Curves'!$B$2:$AP$508,MATCH($Z8,'Yield Curves'!$A$3:$A$508,0)+1)/100)</f>
        <v>0.2820744107339882</v>
      </c>
      <c r="CE8" s="245">
        <f>EXP(-CE$2*HLOOKUP(CE$2,'Yield Curves'!$B$2:$AP$508,MATCH($Z8,'Yield Curves'!$A$3:$A$508,0)+1)/100)</f>
        <v>0.25782837391164731</v>
      </c>
      <c r="CF8" s="245">
        <f>EXP(-CF$2*HLOOKUP(CF$2,'Yield Curves'!$B$2:$AP$508,MATCH($Z8,'Yield Curves'!$A$3:$A$508,0)+1)/100)</f>
        <v>0.23536780531520593</v>
      </c>
      <c r="CG8" s="245">
        <f>EXP(-CG$2*HLOOKUP(CG$2,'Yield Curves'!$B$2:$AP$508,MATCH($Z8,'Yield Curves'!$A$3:$A$508,0)+1)/100)</f>
        <v>0.21445905903927437</v>
      </c>
      <c r="CH8" s="245">
        <f>EXP(-CH$2*HLOOKUP(CH$2,'Yield Curves'!$B$2:$AP$508,MATCH($Z8,'Yield Curves'!$A$3:$A$508,0)+1)/100)</f>
        <v>0.1951474211791675</v>
      </c>
    </row>
    <row r="9" spans="1:86" x14ac:dyDescent="0.2">
      <c r="A9" s="253">
        <v>43125</v>
      </c>
      <c r="B9" s="245">
        <f>'Yield Curves'!C8-'Yield Curves'!C9</f>
        <v>-9.9999999999997868E-3</v>
      </c>
      <c r="C9" s="245">
        <f>'Yield Curves'!D8-'Yield Curves'!D9</f>
        <v>-9.9999999999997868E-3</v>
      </c>
      <c r="D9" s="245">
        <f>'Yield Curves'!E8-'Yield Curves'!E9</f>
        <v>-9.9999999999997868E-3</v>
      </c>
      <c r="E9" s="245">
        <f>'Yield Curves'!F8-'Yield Curves'!F9</f>
        <v>-4.9999999999990052E-3</v>
      </c>
      <c r="F9" s="245">
        <f>'Yield Curves'!G8-'Yield Curves'!G9</f>
        <v>0</v>
      </c>
      <c r="G9" s="245">
        <f>'Yield Curves'!H8-'Yield Curves'!H9</f>
        <v>1.499999999999968E-2</v>
      </c>
      <c r="H9" s="245">
        <f>'Yield Curves'!I8-'Yield Curves'!I9</f>
        <v>3.0000000000000249E-2</v>
      </c>
      <c r="I9" s="245">
        <f>'Yield Curves'!J8-'Yield Curves'!J9</f>
        <v>2.4999999999999467E-2</v>
      </c>
      <c r="J9" s="245">
        <f>'Yield Curves'!K8-'Yield Curves'!K9</f>
        <v>1.9999999999999574E-2</v>
      </c>
      <c r="K9" s="245">
        <f>'Yield Curves'!L8-'Yield Curves'!L9</f>
        <v>2.4999999999999467E-2</v>
      </c>
      <c r="L9" s="245">
        <f>'Yield Curves'!M8-'Yield Curves'!M9</f>
        <v>2.9999999999999361E-2</v>
      </c>
      <c r="M9" s="245">
        <f>'Yield Curves'!N8-'Yield Curves'!N9</f>
        <v>3.5000000000000142E-2</v>
      </c>
      <c r="N9" s="245">
        <f>'Yield Curves'!O8-'Yield Curves'!O9</f>
        <v>4.0000000000000036E-2</v>
      </c>
      <c r="O9" s="245">
        <f>'Yield Curves'!P8-'Yield Curves'!P9</f>
        <v>4.4999999999999929E-2</v>
      </c>
      <c r="P9" s="245">
        <f>'Yield Curves'!Q8-'Yield Curves'!Q9</f>
        <v>4.0000000000000036E-2</v>
      </c>
      <c r="Q9" s="245">
        <f>'Yield Curves'!R8-'Yield Curves'!R9</f>
        <v>3.5000000000000142E-2</v>
      </c>
      <c r="R9" s="245">
        <f>'Yield Curves'!S8-'Yield Curves'!S9</f>
        <v>3.0000000000000249E-2</v>
      </c>
      <c r="S9" s="245">
        <f>'Yield Curves'!T8-'Yield Curves'!T9</f>
        <v>3.0000000000001137E-2</v>
      </c>
      <c r="T9" s="245">
        <f>'Yield Curves'!U8-'Yield Curves'!U9</f>
        <v>3.0000000000000249E-2</v>
      </c>
      <c r="U9" s="245">
        <f>'Yield Curves'!V8-'Yield Curves'!V9</f>
        <v>2.9999999999999361E-2</v>
      </c>
      <c r="V9" s="252">
        <f>MAX(B9:U9)</f>
        <v>4.4999999999999929E-2</v>
      </c>
      <c r="W9" s="252">
        <f>AVERAGE(V10:V259)</f>
        <v>2.9600000000000112E-2</v>
      </c>
      <c r="X9" s="245">
        <f>_xlfn.STDEV.S(V10:V2561)</f>
        <v>5.1139589930535238E-2</v>
      </c>
      <c r="Y9" s="245">
        <f>W9+X9*_xlfn.NORM.S.INV(99%)</f>
        <v>0.14856847631422115</v>
      </c>
      <c r="Z9" s="253">
        <v>43126</v>
      </c>
      <c r="AA9" s="255">
        <f>'Bond Valuation'!$B$12*BondVal_all!BO9</f>
        <v>94.416941004250248</v>
      </c>
      <c r="AB9" s="250">
        <f>AA9/AA10-1</f>
        <v>-2.999550044996413E-4</v>
      </c>
      <c r="AC9" s="245">
        <f>SUMPRODUCT('Bond Valuation'!$B$12*BondVal_all!BO9,$BO$2)/AA9</f>
        <v>1</v>
      </c>
      <c r="AD9" s="251">
        <f>-AC9*Y8/100</f>
        <v>-1.4807567686274969E-3</v>
      </c>
      <c r="AE9" s="250">
        <f>AD9*SQRT(10)</f>
        <v>-4.6825640495738513E-3</v>
      </c>
      <c r="AF9" s="250">
        <f>$AC$1*X8/100</f>
        <v>-1.3616873197609533E-3</v>
      </c>
      <c r="AG9" s="250">
        <f>AF9*SQRT(10)</f>
        <v>-4.3060333914146194E-3</v>
      </c>
      <c r="AH9" s="255">
        <f>SUMPRODUCT('Bond Valuation'!$B$40:$D$40,BondVal_all!BO9:BQ9)</f>
        <v>86.541935970091828</v>
      </c>
      <c r="AI9" s="250">
        <f>AH9/AH10-1</f>
        <v>-1.7539878056791469E-3</v>
      </c>
      <c r="AJ9" s="245">
        <f>SUMPRODUCT($BO$2:$BQ$2,'Bond Valuation'!$B$40:$D$40,BondVal_all!BO9:BQ9)/BondVal_all!AH9</f>
        <v>2.9366367991885638</v>
      </c>
      <c r="AK9" s="251">
        <f>-AJ9*Y8/100</f>
        <v>-4.3484448173990537E-3</v>
      </c>
      <c r="AL9" s="251">
        <f>AK9*SQRT(10)</f>
        <v>-1.3750989902535996E-2</v>
      </c>
      <c r="AM9" s="251">
        <f>$AC$1*X8/100</f>
        <v>-1.3616873197609533E-3</v>
      </c>
      <c r="AN9" s="259">
        <f>AM9*SQRT(10)</f>
        <v>-4.3060333914146194E-3</v>
      </c>
      <c r="AO9" s="255">
        <f>SUMPRODUCT('Bond Valuation'!$B$68:$F$68,BondVal_all!BO9:BS9)</f>
        <v>80.390423605734213</v>
      </c>
      <c r="AP9" s="250">
        <f>AO9/AO10-1</f>
        <v>-1.8676633123847486E-3</v>
      </c>
      <c r="AQ9" s="245">
        <f>SUMPRODUCT($BO$2:$BS$2,'Bond Valuation'!$B$68:$F$68,BondVal_all!BO9:BS9)/BondVal_all!AO9</f>
        <v>4.7290635923264883</v>
      </c>
      <c r="AR9" s="251">
        <f>-AQ9*Y8/100</f>
        <v>-7.0025929236073141E-3</v>
      </c>
      <c r="AS9" s="251">
        <f>AR9*SQRT(10)</f>
        <v>-2.2144143165576589E-2</v>
      </c>
      <c r="AT9" s="251">
        <f>$AC$1*X8/100</f>
        <v>-1.3616873197609533E-3</v>
      </c>
      <c r="AU9" s="249">
        <f>AT9*SQRT(10)</f>
        <v>-4.3060333914146194E-3</v>
      </c>
      <c r="AV9" s="255">
        <f>SUMPRODUCT('Bond Valuation'!$B$96:$K$96,BondVal_all!BO9:BX9)</f>
        <v>71.366079989457745</v>
      </c>
      <c r="AW9" s="250">
        <f>AV9/AV10-1</f>
        <v>4.7910782623339365E-4</v>
      </c>
      <c r="AX9" s="245">
        <f>SUMPRODUCT($BO$2:$BX$2,'Bond Valuation'!$B$96:$K$96,BondVal_all!BO9:BX9)/BondVal_all!AV9</f>
        <v>8.2823642736352596</v>
      </c>
      <c r="AY9" s="251">
        <f>-AX9*Y8/100</f>
        <v>-1.2264166958423972E-2</v>
      </c>
      <c r="AZ9" s="251">
        <f>AY9*SQRT(10)</f>
        <v>-3.8782701193199313E-2</v>
      </c>
      <c r="BA9" s="251">
        <f>$AC$1*X8/100</f>
        <v>-1.3616873197609533E-3</v>
      </c>
      <c r="BB9" s="249">
        <f>BA9*SQRT(10)</f>
        <v>-4.3060333914146194E-3</v>
      </c>
      <c r="BC9" s="255">
        <f>SUMPRODUCT('Bond Valuation'!$B$124:$U$124,BondVal_all!BO9:CH9)</f>
        <v>59.016631245469725</v>
      </c>
      <c r="BD9" s="250">
        <f>BC9/BC10-1</f>
        <v>2.208043953497052E-3</v>
      </c>
      <c r="BE9" s="245">
        <f>SUMPRODUCT($BO$2:$CH$2,'Bond Valuation'!$B$124:$U$124,BondVal_all!BO9:CH9)/BondVal_all!BC9</f>
        <v>11.907193671637204</v>
      </c>
      <c r="BF9" s="251">
        <f>-BE9*Y8/100</f>
        <v>-1.7631657624635286E-2</v>
      </c>
      <c r="BG9" s="251">
        <f>BF9*SQRT(10)</f>
        <v>-5.5756197018121643E-2</v>
      </c>
      <c r="BH9" s="251">
        <f>$AC$1*X8/100</f>
        <v>-1.3616873197609533E-3</v>
      </c>
      <c r="BI9" s="249">
        <f>BH9*SQRT(10)</f>
        <v>-4.3060333914146194E-3</v>
      </c>
      <c r="BJ9" s="251"/>
      <c r="BK9" s="251"/>
      <c r="BO9" s="245">
        <f>EXP(-BO$2*HLOOKUP(BO$2,'Yield Curves'!$B$2:$AP$508,MATCH($Z9,'Yield Curves'!$A$3:$A$508,0)+1)/100)</f>
        <v>0.93482119806188357</v>
      </c>
      <c r="BP9" s="245">
        <f>EXP(-BP$2*HLOOKUP(BP$2,'Yield Curves'!$B$2:$AP$508,MATCH($Z9,'Yield Curves'!$A$3:$A$508,0)+1)/100)</f>
        <v>0.87214463761790306</v>
      </c>
      <c r="BQ9" s="245">
        <f>EXP(-BQ$2*HLOOKUP(BQ$2,'Yield Curves'!$B$2:$AP$508,MATCH($Z9,'Yield Curves'!$A$3:$A$508,0)+1)/100)</f>
        <v>0.81301964998757104</v>
      </c>
      <c r="BR9" s="245">
        <f>EXP(-BR$2*HLOOKUP(BR$2,'Yield Curves'!$B$2:$AP$508,MATCH($Z9,'Yield Curves'!$A$3:$A$508,0)+1)/100)</f>
        <v>0.73051902815942493</v>
      </c>
      <c r="BS9" s="245">
        <f>EXP(-BS$2*HLOOKUP(BS$2,'Yield Curves'!$B$2:$AP$508,MATCH($Z9,'Yield Curves'!$A$3:$A$508,0)+1)/100)</f>
        <v>0.70257719337724156</v>
      </c>
      <c r="BT9" s="245">
        <f>EXP(-BT$2*HLOOKUP(BT$2,'Yield Curves'!$B$2:$AP$508,MATCH($Z9,'Yield Curves'!$A$3:$A$508,0)+1)/100)</f>
        <v>0.65155074237077371</v>
      </c>
      <c r="BU9" s="245">
        <f>EXP(-BU$2*HLOOKUP(BU$2,'Yield Curves'!$B$2:$AP$508,MATCH($Z9,'Yield Curves'!$A$3:$A$508,0)+1)/100)</f>
        <v>0.60326422147087899</v>
      </c>
      <c r="BV9" s="245">
        <f>EXP(-BV$2*HLOOKUP(BV$2,'Yield Curves'!$B$2:$AP$508,MATCH($Z9,'Yield Curves'!$A$3:$A$508,0)+1)/100)</f>
        <v>0.5575517248230486</v>
      </c>
      <c r="BW9" s="245">
        <f>EXP(-BW$2*HLOOKUP(BW$2,'Yield Curves'!$B$2:$AP$508,MATCH($Z9,'Yield Curves'!$A$3:$A$508,0)+1)/100)</f>
        <v>0.51433781591552463</v>
      </c>
      <c r="BX9" s="245">
        <f>EXP(-BX$2*HLOOKUP(BX$2,'Yield Curves'!$B$2:$AP$508,MATCH($Z9,'Yield Curves'!$A$3:$A$508,0)+1)/100)</f>
        <v>0.47378578017596978</v>
      </c>
      <c r="BY9" s="245">
        <f>EXP(-BY$2*HLOOKUP(BY$2,'Yield Curves'!$B$2:$AP$508,MATCH($Z9,'Yield Curves'!$A$3:$A$508,0)+1)/100)</f>
        <v>0.43571147904186519</v>
      </c>
      <c r="BZ9" s="245">
        <f>EXP(-BZ$2*HLOOKUP(BZ$2,'Yield Curves'!$B$2:$AP$508,MATCH($Z9,'Yield Curves'!$A$3:$A$508,0)+1)/100)</f>
        <v>0.40042651998726514</v>
      </c>
      <c r="CA9" s="245">
        <f>EXP(-CA$2*HLOOKUP(CA$2,'Yield Curves'!$B$2:$AP$508,MATCH($Z9,'Yield Curves'!$A$3:$A$508,0)+1)/100)</f>
        <v>0.36784035605725135</v>
      </c>
      <c r="CB9" s="245">
        <f>EXP(-CB$2*HLOOKUP(CB$2,'Yield Curves'!$B$2:$AP$508,MATCH($Z9,'Yield Curves'!$A$3:$A$508,0)+1)/100)</f>
        <v>0.33688328295487358</v>
      </c>
      <c r="CC9" s="245">
        <f>EXP(-CC$2*HLOOKUP(CC$2,'Yield Curves'!$B$2:$AP$508,MATCH($Z9,'Yield Curves'!$A$3:$A$508,0)+1)/100)</f>
        <v>0.30804789649439762</v>
      </c>
      <c r="CD9" s="245">
        <f>EXP(-CD$2*HLOOKUP(CD$2,'Yield Curves'!$B$2:$AP$508,MATCH($Z9,'Yield Curves'!$A$3:$A$508,0)+1)/100)</f>
        <v>0.28158913177275968</v>
      </c>
      <c r="CE9" s="245">
        <f>EXP(-CE$2*HLOOKUP(CE$2,'Yield Curves'!$B$2:$AP$508,MATCH($Z9,'Yield Curves'!$A$3:$A$508,0)+1)/100)</f>
        <v>0.25737932824978832</v>
      </c>
      <c r="CF9" s="245">
        <f>EXP(-CF$2*HLOOKUP(CF$2,'Yield Curves'!$B$2:$AP$508,MATCH($Z9,'Yield Curves'!$A$3:$A$508,0)+1)/100)</f>
        <v>0.23495526227714908</v>
      </c>
      <c r="CG9" s="245">
        <f>EXP(-CG$2*HLOOKUP(CG$2,'Yield Curves'!$B$2:$AP$508,MATCH($Z9,'Yield Curves'!$A$3:$A$508,0)+1)/100)</f>
        <v>0.21405713691065081</v>
      </c>
      <c r="CH9" s="245">
        <f>EXP(-CH$2*HLOOKUP(CH$2,'Yield Curves'!$B$2:$AP$508,MATCH($Z9,'Yield Curves'!$A$3:$A$508,0)+1)/100)</f>
        <v>0.19475751637158503</v>
      </c>
    </row>
    <row r="10" spans="1:86" x14ac:dyDescent="0.2">
      <c r="A10" s="253">
        <v>43124</v>
      </c>
      <c r="B10" s="245">
        <f>'Yield Curves'!C9-'Yield Curves'!C10</f>
        <v>9.9999999999997868E-3</v>
      </c>
      <c r="C10" s="245">
        <f>'Yield Curves'!D9-'Yield Curves'!D10</f>
        <v>4.9999999999998934E-3</v>
      </c>
      <c r="D10" s="245">
        <f>'Yield Curves'!E9-'Yield Curves'!E10</f>
        <v>0</v>
      </c>
      <c r="E10" s="245">
        <f>'Yield Curves'!F9-'Yield Curves'!F10</f>
        <v>-5.0000000000007816E-3</v>
      </c>
      <c r="F10" s="245">
        <f>'Yield Curves'!G9-'Yield Curves'!G10</f>
        <v>-9.9999999999997868E-3</v>
      </c>
      <c r="G10" s="245">
        <f>'Yield Curves'!H9-'Yield Curves'!H10</f>
        <v>-2.4999999999999467E-2</v>
      </c>
      <c r="H10" s="245">
        <f>'Yield Curves'!I9-'Yield Curves'!I10</f>
        <v>-4.0000000000000036E-2</v>
      </c>
      <c r="I10" s="245">
        <f>'Yield Curves'!J9-'Yield Curves'!J10</f>
        <v>-3.0000000000000249E-2</v>
      </c>
      <c r="J10" s="245">
        <f>'Yield Curves'!K9-'Yield Curves'!K10</f>
        <v>-1.9999999999999574E-2</v>
      </c>
      <c r="K10" s="245">
        <f>'Yield Curves'!L9-'Yield Curves'!L10</f>
        <v>-1.9999999999999574E-2</v>
      </c>
      <c r="L10" s="245">
        <f>'Yield Curves'!M9-'Yield Curves'!M10</f>
        <v>-1.9999999999999574E-2</v>
      </c>
      <c r="M10" s="245">
        <f>'Yield Curves'!N9-'Yield Curves'!N10</f>
        <v>-1.9999999999999574E-2</v>
      </c>
      <c r="N10" s="245">
        <f>'Yield Curves'!O9-'Yield Curves'!O10</f>
        <v>-2.0000000000000462E-2</v>
      </c>
      <c r="O10" s="245">
        <f>'Yield Curves'!P9-'Yield Curves'!P10</f>
        <v>-2.000000000000135E-2</v>
      </c>
      <c r="P10" s="245">
        <f>'Yield Curves'!Q9-'Yield Curves'!Q10</f>
        <v>-2.000000000000135E-2</v>
      </c>
      <c r="Q10" s="245">
        <f>'Yield Curves'!R9-'Yield Curves'!R10</f>
        <v>-2.0000000000000462E-2</v>
      </c>
      <c r="R10" s="245">
        <f>'Yield Curves'!S9-'Yield Curves'!S10</f>
        <v>-1.9999999999999574E-2</v>
      </c>
      <c r="S10" s="245">
        <f>'Yield Curves'!T9-'Yield Curves'!T10</f>
        <v>-1.9999999999999574E-2</v>
      </c>
      <c r="T10" s="245">
        <f>'Yield Curves'!U9-'Yield Curves'!U10</f>
        <v>-1.9999999999999574E-2</v>
      </c>
      <c r="U10" s="245">
        <f>'Yield Curves'!V9-'Yield Curves'!V10</f>
        <v>-1.9999999999999574E-2</v>
      </c>
      <c r="V10" s="252">
        <f>MAX(B10:U10)</f>
        <v>9.9999999999997868E-3</v>
      </c>
      <c r="W10" s="252">
        <f>AVERAGE(V11:V260)</f>
        <v>2.9760000000000116E-2</v>
      </c>
      <c r="X10" s="245">
        <f>_xlfn.STDEV.S(V11:V2562)</f>
        <v>5.118051939482595E-2</v>
      </c>
      <c r="Y10" s="245">
        <f>W10+X10*_xlfn.NORM.S.INV(99%)</f>
        <v>0.14882369248645949</v>
      </c>
      <c r="Z10" s="253">
        <v>43125</v>
      </c>
      <c r="AA10" s="255">
        <f>'Bond Valuation'!$B$12*BondVal_all!BO10</f>
        <v>94.445270335738769</v>
      </c>
      <c r="AB10" s="250">
        <f>AA10/AA11-1</f>
        <v>1.000050001667141E-4</v>
      </c>
      <c r="AC10" s="245">
        <f>SUMPRODUCT('Bond Valuation'!$B$12*BondVal_all!BO10,$BO$2)/AA10</f>
        <v>1</v>
      </c>
      <c r="AD10" s="251">
        <f>-AC10*Y9/100</f>
        <v>-1.4856847631422115E-3</v>
      </c>
      <c r="AE10" s="250">
        <f>AD10*SQRT(10)</f>
        <v>-4.6981477365371652E-3</v>
      </c>
      <c r="AF10" s="250">
        <f>$AC$1*X9/100</f>
        <v>-1.3629796230551581E-3</v>
      </c>
      <c r="AG10" s="250">
        <f>AF10*SQRT(10)</f>
        <v>-4.310120013252045E-3</v>
      </c>
      <c r="AH10" s="255">
        <f>SUMPRODUCT('Bond Valuation'!$B$40:$D$40,BondVal_all!BO10:BQ10)</f>
        <v>86.693996182221042</v>
      </c>
      <c r="AI10" s="250">
        <f>AH10/AH11-1</f>
        <v>6.1856199700116576E-6</v>
      </c>
      <c r="AJ10" s="245">
        <f>SUMPRODUCT($BO$2:$BQ$2,'Bond Valuation'!$B$40:$D$40,BondVal_all!BO10:BQ10)/BondVal_all!AH10</f>
        <v>2.9367108373549402</v>
      </c>
      <c r="AK10" s="251">
        <f>-AJ10*Y9/100</f>
        <v>-4.3630265448128406E-3</v>
      </c>
      <c r="AL10" s="251">
        <f>AK10*SQRT(10)</f>
        <v>-1.3797101373383278E-2</v>
      </c>
      <c r="AM10" s="251">
        <f>$AC$1*X9/100</f>
        <v>-1.3629796230551581E-3</v>
      </c>
      <c r="AN10" s="259">
        <f>AM10*SQRT(10)</f>
        <v>-4.310120013252045E-3</v>
      </c>
      <c r="AO10" s="255">
        <f>SUMPRODUCT('Bond Valuation'!$B$68:$F$68,BondVal_all!BO10:BS10)</f>
        <v>80.540846790433108</v>
      </c>
      <c r="AP10" s="250">
        <f>AO10/AO11-1</f>
        <v>-9.1442666056629207E-4</v>
      </c>
      <c r="AQ10" s="245">
        <f>SUMPRODUCT($BO$2:$BS$2,'Bond Valuation'!$B$68:$F$68,BondVal_all!BO10:BS10)/BondVal_all!AO10</f>
        <v>4.7293554048340747</v>
      </c>
      <c r="AR10" s="251">
        <f>-AQ10*Y9/100</f>
        <v>-7.0263312644462507E-3</v>
      </c>
      <c r="AS10" s="251">
        <f>AR10*SQRT(10)</f>
        <v>-2.221921039050102E-2</v>
      </c>
      <c r="AT10" s="251">
        <f>$AC$1*X9/100</f>
        <v>-1.3629796230551581E-3</v>
      </c>
      <c r="AU10" s="249">
        <f>AT10*SQRT(10)</f>
        <v>-4.310120013252045E-3</v>
      </c>
      <c r="AV10" s="255">
        <f>SUMPRODUCT('Bond Valuation'!$B$96:$K$96,BondVal_all!BO10:BX10)</f>
        <v>71.331904315839893</v>
      </c>
      <c r="AW10" s="250">
        <f>AV10/AV11-1</f>
        <v>-2.418439392806615E-3</v>
      </c>
      <c r="AX10" s="245">
        <f>SUMPRODUCT($BO$2:$BX$2,'Bond Valuation'!$B$96:$K$96,BondVal_all!BO10:BX10)/BondVal_all!AV10</f>
        <v>8.2801292129413238</v>
      </c>
      <c r="AY10" s="251">
        <f>-AX10*Y9/100</f>
        <v>-1.2301661808515637E-2</v>
      </c>
      <c r="AZ10" s="251">
        <f>AY10*SQRT(10)</f>
        <v>-3.8901270320015544E-2</v>
      </c>
      <c r="BA10" s="251">
        <f>$AC$1*X9/100</f>
        <v>-1.3629796230551581E-3</v>
      </c>
      <c r="BB10" s="249">
        <f>BA10*SQRT(10)</f>
        <v>-4.310120013252045E-3</v>
      </c>
      <c r="BC10" s="255">
        <f>SUMPRODUCT('Bond Valuation'!$B$124:$U$124,BondVal_all!BO10:CH10)</f>
        <v>58.886607028877648</v>
      </c>
      <c r="BD10" s="250">
        <f>BC10/BC11-1</f>
        <v>-4.2134452294466662E-3</v>
      </c>
      <c r="BE10" s="245">
        <f>SUMPRODUCT($BO$2:$CH$2,'Bond Valuation'!$B$124:$U$124,BondVal_all!BO10:CH10)/BondVal_all!BC10</f>
        <v>11.886649447757527</v>
      </c>
      <c r="BF10" s="251">
        <f>-BE10*Y9/100</f>
        <v>-1.7659813969346141E-2</v>
      </c>
      <c r="BG10" s="251">
        <f>BF10*SQRT(10)</f>
        <v>-5.5845235197992782E-2</v>
      </c>
      <c r="BH10" s="251">
        <f>$AC$1*X9/100</f>
        <v>-1.3629796230551581E-3</v>
      </c>
      <c r="BI10" s="249">
        <f>BH10*SQRT(10)</f>
        <v>-4.310120013252045E-3</v>
      </c>
      <c r="BJ10" s="251"/>
      <c r="BK10" s="251"/>
      <c r="BO10" s="245">
        <f>EXP(-BO$2*HLOOKUP(BO$2,'Yield Curves'!$B$2:$AP$508,MATCH($Z10,'Yield Curves'!$A$3:$A$508,0)+1)/100)</f>
        <v>0.93510168649246306</v>
      </c>
      <c r="BP10" s="245">
        <f>EXP(-BP$2*HLOOKUP(BP$2,'Yield Curves'!$B$2:$AP$508,MATCH($Z10,'Yield Curves'!$A$3:$A$508,0)+1)/100)</f>
        <v>0.8731918393784367</v>
      </c>
      <c r="BQ10" s="245">
        <f>EXP(-BQ$2*HLOOKUP(BQ$2,'Yield Curves'!$B$2:$AP$508,MATCH($Z10,'Yield Curves'!$A$3:$A$508,0)+1)/100)</f>
        <v>0.81448440323999249</v>
      </c>
      <c r="BR10" s="245">
        <f>EXP(-BR$2*HLOOKUP(BR$2,'Yield Curves'!$B$2:$AP$508,MATCH($Z10,'Yield Curves'!$A$3:$A$508,0)+1)/100)</f>
        <v>0.73022687898189198</v>
      </c>
      <c r="BS10" s="245">
        <f>EXP(-BS$2*HLOOKUP(BS$2,'Yield Curves'!$B$2:$AP$508,MATCH($Z10,'Yield Curves'!$A$3:$A$508,0)+1)/100)</f>
        <v>0.70398375385562095</v>
      </c>
      <c r="BT10" s="245">
        <f>EXP(-BT$2*HLOOKUP(BT$2,'Yield Curves'!$B$2:$AP$508,MATCH($Z10,'Yield Curves'!$A$3:$A$508,0)+1)/100)</f>
        <v>0.65233307256585604</v>
      </c>
      <c r="BU10" s="245">
        <f>EXP(-BU$2*HLOOKUP(BU$2,'Yield Curves'!$B$2:$AP$508,MATCH($Z10,'Yield Curves'!$A$3:$A$508,0)+1)/100)</f>
        <v>0.60326422147087899</v>
      </c>
      <c r="BV10" s="245">
        <f>EXP(-BV$2*HLOOKUP(BV$2,'Yield Curves'!$B$2:$AP$508,MATCH($Z10,'Yield Curves'!$A$3:$A$508,0)+1)/100)</f>
        <v>0.5572172941273964</v>
      </c>
      <c r="BW10" s="245">
        <f>EXP(-BW$2*HLOOKUP(BW$2,'Yield Curves'!$B$2:$AP$508,MATCH($Z10,'Yield Curves'!$A$3:$A$508,0)+1)/100)</f>
        <v>0.51422210292514325</v>
      </c>
      <c r="BX10" s="245">
        <f>EXP(-BX$2*HLOOKUP(BX$2,'Yield Curves'!$B$2:$AP$508,MATCH($Z10,'Yield Curves'!$A$3:$A$508,0)+1)/100)</f>
        <v>0.47331223120973925</v>
      </c>
      <c r="BY10" s="245">
        <f>EXP(-BY$2*HLOOKUP(BY$2,'Yield Curves'!$B$2:$AP$508,MATCH($Z10,'Yield Curves'!$A$3:$A$508,0)+1)/100)</f>
        <v>0.43487354121862137</v>
      </c>
      <c r="BZ10" s="245">
        <f>EXP(-BZ$2*HLOOKUP(BZ$2,'Yield Curves'!$B$2:$AP$508,MATCH($Z10,'Yield Curves'!$A$3:$A$508,0)+1)/100)</f>
        <v>0.3996764236973156</v>
      </c>
      <c r="CA10" s="245">
        <f>EXP(-CA$2*HLOOKUP(CA$2,'Yield Curves'!$B$2:$AP$508,MATCH($Z10,'Yield Curves'!$A$3:$A$508,0)+1)/100)</f>
        <v>0.36763120633733326</v>
      </c>
      <c r="CB10" s="245">
        <f>EXP(-CB$2*HLOOKUP(CB$2,'Yield Curves'!$B$2:$AP$508,MATCH($Z10,'Yield Curves'!$A$3:$A$508,0)+1)/100)</f>
        <v>0.33654446464794974</v>
      </c>
      <c r="CC10" s="245">
        <f>EXP(-CC$2*HLOOKUP(CC$2,'Yield Curves'!$B$2:$AP$508,MATCH($Z10,'Yield Curves'!$A$3:$A$508,0)+1)/100)</f>
        <v>0.30758617103032759</v>
      </c>
      <c r="CD10" s="245">
        <f>EXP(-CD$2*HLOOKUP(CD$2,'Yield Curves'!$B$2:$AP$508,MATCH($Z10,'Yield Curves'!$A$3:$A$508,0)+1)/100)</f>
        <v>0.28097909708869506</v>
      </c>
      <c r="CE10" s="245">
        <f>EXP(-CE$2*HLOOKUP(CE$2,'Yield Curves'!$B$2:$AP$508,MATCH($Z10,'Yield Curves'!$A$3:$A$508,0)+1)/100)</f>
        <v>0.25659942632017552</v>
      </c>
      <c r="CF10" s="245">
        <f>EXP(-CF$2*HLOOKUP(CF$2,'Yield Curves'!$B$2:$AP$508,MATCH($Z10,'Yield Curves'!$A$3:$A$508,0)+1)/100)</f>
        <v>0.23402042642960241</v>
      </c>
      <c r="CG10" s="245">
        <f>EXP(-CG$2*HLOOKUP(CG$2,'Yield Curves'!$B$2:$AP$508,MATCH($Z10,'Yield Curves'!$A$3:$A$508,0)+1)/100)</f>
        <v>0.21299929859699254</v>
      </c>
      <c r="CH10" s="245">
        <f>EXP(-CH$2*HLOOKUP(CH$2,'Yield Curves'!$B$2:$AP$508,MATCH($Z10,'Yield Curves'!$A$3:$A$508,0)+1)/100)</f>
        <v>0.1935924699078839</v>
      </c>
    </row>
    <row r="11" spans="1:86" x14ac:dyDescent="0.2">
      <c r="A11" s="253">
        <v>43123</v>
      </c>
      <c r="B11" s="245">
        <f>'Yield Curves'!C10-'Yield Curves'!C11</f>
        <v>-9.9999999999997868E-3</v>
      </c>
      <c r="C11" s="245">
        <f>'Yield Curves'!D10-'Yield Curves'!D11</f>
        <v>-4.9999999999998934E-3</v>
      </c>
      <c r="D11" s="245">
        <f>'Yield Curves'!E10-'Yield Curves'!E11</f>
        <v>0</v>
      </c>
      <c r="E11" s="245">
        <f>'Yield Curves'!F10-'Yield Curves'!F11</f>
        <v>0</v>
      </c>
      <c r="F11" s="245">
        <f>'Yield Curves'!G10-'Yield Curves'!G11</f>
        <v>0</v>
      </c>
      <c r="G11" s="245">
        <f>'Yield Curves'!H10-'Yield Curves'!H11</f>
        <v>-2.5000000000000355E-2</v>
      </c>
      <c r="H11" s="245">
        <f>'Yield Curves'!I10-'Yield Curves'!I11</f>
        <v>-4.9999999999999822E-2</v>
      </c>
      <c r="I11" s="245">
        <f>'Yield Curves'!J10-'Yield Curves'!J11</f>
        <v>-2.4999999999999467E-2</v>
      </c>
      <c r="J11" s="245">
        <f>'Yield Curves'!K10-'Yield Curves'!K11</f>
        <v>0</v>
      </c>
      <c r="K11" s="245">
        <f>'Yield Curves'!L10-'Yield Curves'!L11</f>
        <v>-4.9999999999998934E-3</v>
      </c>
      <c r="L11" s="245">
        <f>'Yield Curves'!M10-'Yield Curves'!M11</f>
        <v>-9.9999999999997868E-3</v>
      </c>
      <c r="M11" s="245">
        <f>'Yield Curves'!N10-'Yield Curves'!N11</f>
        <v>-1.5000000000000568E-2</v>
      </c>
      <c r="N11" s="245">
        <f>'Yield Curves'!O10-'Yield Curves'!O11</f>
        <v>-1.9999999999999574E-2</v>
      </c>
      <c r="O11" s="245">
        <f>'Yield Curves'!P10-'Yield Curves'!P11</f>
        <v>-2.4999999999998579E-2</v>
      </c>
      <c r="P11" s="245">
        <f>'Yield Curves'!Q10-'Yield Curves'!Q11</f>
        <v>-2.749999999999897E-2</v>
      </c>
      <c r="Q11" s="245">
        <f>'Yield Curves'!R10-'Yield Curves'!R11</f>
        <v>-3.0000000000000249E-2</v>
      </c>
      <c r="R11" s="245">
        <f>'Yield Curves'!S10-'Yield Curves'!S11</f>
        <v>-3.2500000000001528E-2</v>
      </c>
      <c r="S11" s="245">
        <f>'Yield Curves'!T10-'Yield Curves'!T11</f>
        <v>-3.6250000000000782E-2</v>
      </c>
      <c r="T11" s="245">
        <f>'Yield Curves'!U10-'Yield Curves'!U11</f>
        <v>-4.0000000000000036E-2</v>
      </c>
      <c r="U11" s="245">
        <f>'Yield Curves'!V10-'Yield Curves'!V11</f>
        <v>-4.3749999999999289E-2</v>
      </c>
      <c r="V11" s="252">
        <f>MAX(B11:U11)</f>
        <v>0</v>
      </c>
      <c r="W11" s="252">
        <f>AVERAGE(V12:V261)</f>
        <v>3.0000000000000117E-2</v>
      </c>
      <c r="X11" s="245">
        <f>_xlfn.STDEV.S(V12:V2563)</f>
        <v>5.1210443481728256E-2</v>
      </c>
      <c r="Y11" s="245">
        <f>W11+X11*_xlfn.NORM.S.INV(99%)</f>
        <v>0.14913330632240729</v>
      </c>
      <c r="Z11" s="253">
        <v>43124</v>
      </c>
      <c r="AA11" s="255">
        <f>'Bond Valuation'!$B$12*BondVal_all!BO11</f>
        <v>94.435826280915805</v>
      </c>
      <c r="AB11" s="250">
        <f>AA11/AA12-1</f>
        <v>-9.999500016666385E-5</v>
      </c>
      <c r="AC11" s="245">
        <f>SUMPRODUCT('Bond Valuation'!$B$12*BondVal_all!BO11,$BO$2)/AA11</f>
        <v>1</v>
      </c>
      <c r="AD11" s="251">
        <f>-AC11*Y10/100</f>
        <v>-1.4882369248645948E-3</v>
      </c>
      <c r="AE11" s="250">
        <f>AD11*SQRT(10)</f>
        <v>-4.706218380536995E-3</v>
      </c>
      <c r="AF11" s="250">
        <f>$AC$1*X10/100</f>
        <v>-1.3640704809577456E-3</v>
      </c>
      <c r="AG11" s="250">
        <f>AF11*SQRT(10)</f>
        <v>-4.313569608827816E-3</v>
      </c>
      <c r="AH11" s="255">
        <f>SUMPRODUCT('Bond Valuation'!$B$40:$D$40,BondVal_all!BO11:BQ11)</f>
        <v>86.693459929424037</v>
      </c>
      <c r="AI11" s="250">
        <f>AH11/AH12-1</f>
        <v>2.8536791030631115E-4</v>
      </c>
      <c r="AJ11" s="245">
        <f>SUMPRODUCT($BO$2:$BQ$2,'Bond Valuation'!$B$40:$D$40,BondVal_all!BO11:BQ11)/BondVal_all!AH11</f>
        <v>2.9367187886443884</v>
      </c>
      <c r="AK11" s="251">
        <f>-AJ11*Y10/100</f>
        <v>-4.3705333392042032E-3</v>
      </c>
      <c r="AL11" s="251">
        <f>AK11*SQRT(10)</f>
        <v>-1.3820839941586562E-2</v>
      </c>
      <c r="AM11" s="251">
        <f>$AC$1*X10/100</f>
        <v>-1.3640704809577456E-3</v>
      </c>
      <c r="AN11" s="259">
        <f>AM11*SQRT(10)</f>
        <v>-4.313569608827816E-3</v>
      </c>
      <c r="AO11" s="255">
        <f>SUMPRODUCT('Bond Valuation'!$B$68:$F$68,BondVal_all!BO11:BS11)</f>
        <v>80.614562895975084</v>
      </c>
      <c r="AP11" s="250">
        <f>AO11/AO12-1</f>
        <v>9.3735265276873037E-4</v>
      </c>
      <c r="AQ11" s="245">
        <f>SUMPRODUCT($BO$2:$BS$2,'Bond Valuation'!$B$68:$F$68,BondVal_all!BO11:BS11)/BondVal_all!AO11</f>
        <v>4.7296035433958155</v>
      </c>
      <c r="AR11" s="251">
        <f>-AQ11*Y10/100</f>
        <v>-7.0387706332520807E-3</v>
      </c>
      <c r="AS11" s="251">
        <f>AR11*SQRT(10)</f>
        <v>-2.2258547128582294E-2</v>
      </c>
      <c r="AT11" s="251">
        <f>$AC$1*X10/100</f>
        <v>-1.3640704809577456E-3</v>
      </c>
      <c r="AU11" s="249">
        <f>AT11*SQRT(10)</f>
        <v>-4.313569608827816E-3</v>
      </c>
      <c r="AV11" s="255">
        <f>SUMPRODUCT('Bond Valuation'!$B$96:$K$96,BondVal_all!BO11:BX11)</f>
        <v>71.504834424187464</v>
      </c>
      <c r="AW11" s="250">
        <f>AV11/AV12-1</f>
        <v>1.6436258210763555E-3</v>
      </c>
      <c r="AX11" s="245">
        <f>SUMPRODUCT($BO$2:$BX$2,'Bond Valuation'!$B$96:$K$96,BondVal_all!BO11:BX11)/BondVal_all!AV11</f>
        <v>8.2832469261435282</v>
      </c>
      <c r="AY11" s="251">
        <f>-AX11*Y10/100</f>
        <v>-1.2327433933257952E-2</v>
      </c>
      <c r="AZ11" s="251">
        <f>AY11*SQRT(10)</f>
        <v>-3.8982768934343243E-2</v>
      </c>
      <c r="BA11" s="251">
        <f>$AC$1*X10/100</f>
        <v>-1.3640704809577456E-3</v>
      </c>
      <c r="BB11" s="249">
        <f>BA11*SQRT(10)</f>
        <v>-4.313569608827816E-3</v>
      </c>
      <c r="BC11" s="255">
        <f>SUMPRODUCT('Bond Valuation'!$B$124:$U$124,BondVal_all!BO11:CH11)</f>
        <v>59.135772366846382</v>
      </c>
      <c r="BD11" s="250">
        <f>BC11/BC12-1</f>
        <v>4.8990791840837211E-3</v>
      </c>
      <c r="BE11" s="245">
        <f>SUMPRODUCT($BO$2:$CH$2,'Bond Valuation'!$B$124:$U$124,BondVal_all!BO11:CH11)/BondVal_all!BC11</f>
        <v>11.909085551232494</v>
      </c>
      <c r="BF11" s="251">
        <f>-BE11*Y10/100</f>
        <v>-1.7723540858715626E-2</v>
      </c>
      <c r="BG11" s="251">
        <f>BF11*SQRT(10)</f>
        <v>-5.6046757316597924E-2</v>
      </c>
      <c r="BH11" s="251">
        <f>$AC$1*X10/100</f>
        <v>-1.3640704809577456E-3</v>
      </c>
      <c r="BI11" s="249">
        <f>BH11*SQRT(10)</f>
        <v>-4.313569608827816E-3</v>
      </c>
      <c r="BJ11" s="251"/>
      <c r="BK11" s="251"/>
      <c r="BO11" s="245">
        <f>EXP(-BO$2*HLOOKUP(BO$2,'Yield Curves'!$B$2:$AP$508,MATCH($Z11,'Yield Curves'!$A$3:$A$508,0)+1)/100)</f>
        <v>0.93500818099916638</v>
      </c>
      <c r="BP11" s="245">
        <f>EXP(-BP$2*HLOOKUP(BP$2,'Yield Curves'!$B$2:$AP$508,MATCH($Z11,'Yield Curves'!$A$3:$A$508,0)+1)/100)</f>
        <v>0.87301721847323355</v>
      </c>
      <c r="BQ11" s="245">
        <f>EXP(-BQ$2*HLOOKUP(BQ$2,'Yield Curves'!$B$2:$AP$508,MATCH($Z11,'Yield Curves'!$A$3:$A$508,0)+1)/100)</f>
        <v>0.81448440323999249</v>
      </c>
      <c r="BR11" s="245">
        <f>EXP(-BR$2*HLOOKUP(BR$2,'Yield Curves'!$B$2:$AP$508,MATCH($Z11,'Yield Curves'!$A$3:$A$508,0)+1)/100)</f>
        <v>0.73110367721039149</v>
      </c>
      <c r="BS11" s="245">
        <f>EXP(-BS$2*HLOOKUP(BS$2,'Yield Curves'!$B$2:$AP$508,MATCH($Z11,'Yield Curves'!$A$3:$A$508,0)+1)/100)</f>
        <v>0.70468808971871344</v>
      </c>
      <c r="BT11" s="245">
        <f>EXP(-BT$2*HLOOKUP(BT$2,'Yield Curves'!$B$2:$AP$508,MATCH($Z11,'Yield Curves'!$A$3:$A$508,0)+1)/100)</f>
        <v>0.65350832951040527</v>
      </c>
      <c r="BU11" s="245">
        <f>EXP(-BU$2*HLOOKUP(BU$2,'Yield Curves'!$B$2:$AP$508,MATCH($Z11,'Yield Curves'!$A$3:$A$508,0)+1)/100)</f>
        <v>0.6049557282954342</v>
      </c>
      <c r="BV11" s="245">
        <f>EXP(-BV$2*HLOOKUP(BV$2,'Yield Curves'!$B$2:$AP$508,MATCH($Z11,'Yield Curves'!$A$3:$A$508,0)+1)/100)</f>
        <v>0.55900324546673552</v>
      </c>
      <c r="BW11" s="245">
        <f>EXP(-BW$2*HLOOKUP(BW$2,'Yield Curves'!$B$2:$AP$508,MATCH($Z11,'Yield Curves'!$A$3:$A$508,0)+1)/100)</f>
        <v>0.51561237863065112</v>
      </c>
      <c r="BX11" s="245">
        <f>EXP(-BX$2*HLOOKUP(BX$2,'Yield Curves'!$B$2:$AP$508,MATCH($Z11,'Yield Curves'!$A$3:$A$508,0)+1)/100)</f>
        <v>0.4747342999399124</v>
      </c>
      <c r="BY11" s="245">
        <f>EXP(-BY$2*HLOOKUP(BY$2,'Yield Curves'!$B$2:$AP$508,MATCH($Z11,'Yield Curves'!$A$3:$A$508,0)+1)/100)</f>
        <v>0.43631099439790005</v>
      </c>
      <c r="BZ11" s="245">
        <f>EXP(-BZ$2*HLOOKUP(BZ$2,'Yield Curves'!$B$2:$AP$508,MATCH($Z11,'Yield Curves'!$A$3:$A$508,0)+1)/100)</f>
        <v>0.40111785183653442</v>
      </c>
      <c r="CA11" s="245">
        <f>EXP(-CA$2*HLOOKUP(CA$2,'Yield Curves'!$B$2:$AP$508,MATCH($Z11,'Yield Curves'!$A$3:$A$508,0)+1)/100)</f>
        <v>0.36906776751550552</v>
      </c>
      <c r="CB11" s="245">
        <f>EXP(-CB$2*HLOOKUP(CB$2,'Yield Curves'!$B$2:$AP$508,MATCH($Z11,'Yield Curves'!$A$3:$A$508,0)+1)/100)</f>
        <v>0.33796092388166754</v>
      </c>
      <c r="CC11" s="245">
        <f>EXP(-CC$2*HLOOKUP(CC$2,'Yield Curves'!$B$2:$AP$508,MATCH($Z11,'Yield Curves'!$A$3:$A$508,0)+1)/100)</f>
        <v>0.30897342778667081</v>
      </c>
      <c r="CD11" s="245">
        <f>EXP(-CD$2*HLOOKUP(CD$2,'Yield Curves'!$B$2:$AP$508,MATCH($Z11,'Yield Curves'!$A$3:$A$508,0)+1)/100)</f>
        <v>0.28238751067390783</v>
      </c>
      <c r="CE11" s="245">
        <f>EXP(-CE$2*HLOOKUP(CE$2,'Yield Curves'!$B$2:$AP$508,MATCH($Z11,'Yield Curves'!$A$3:$A$508,0)+1)/100)</f>
        <v>0.25807589710393375</v>
      </c>
      <c r="CF11" s="245">
        <f>EXP(-CF$2*HLOOKUP(CF$2,'Yield Curves'!$B$2:$AP$508,MATCH($Z11,'Yield Curves'!$A$3:$A$508,0)+1)/100)</f>
        <v>0.23555240234809088</v>
      </c>
      <c r="CG11" s="245">
        <f>EXP(-CG$2*HLOOKUP(CG$2,'Yield Curves'!$B$2:$AP$508,MATCH($Z11,'Yield Curves'!$A$3:$A$508,0)+1)/100)</f>
        <v>0.21454781402439335</v>
      </c>
      <c r="CH11" s="245">
        <f>EXP(-CH$2*HLOOKUP(CH$2,'Yield Curves'!$B$2:$AP$508,MATCH($Z11,'Yield Curves'!$A$3:$A$508,0)+1)/100)</f>
        <v>0.1951474211791675</v>
      </c>
    </row>
    <row r="12" spans="1:86" x14ac:dyDescent="0.2">
      <c r="A12" s="253">
        <v>43122</v>
      </c>
      <c r="B12" s="245">
        <f>'Yield Curves'!C11-'Yield Curves'!C12</f>
        <v>0</v>
      </c>
      <c r="C12" s="245">
        <f>'Yield Curves'!D11-'Yield Curves'!D12</f>
        <v>-4.9999999999998934E-3</v>
      </c>
      <c r="D12" s="245">
        <f>'Yield Curves'!E11-'Yield Curves'!E12</f>
        <v>-9.9999999999997868E-3</v>
      </c>
      <c r="E12" s="245">
        <f>'Yield Curves'!F11-'Yield Curves'!F12</f>
        <v>-9.9999999999997868E-3</v>
      </c>
      <c r="F12" s="245">
        <f>'Yield Curves'!G11-'Yield Curves'!G12</f>
        <v>-1.0000000000000675E-2</v>
      </c>
      <c r="G12" s="245">
        <f>'Yield Curves'!H11-'Yield Curves'!H12</f>
        <v>2.4999999999999467E-2</v>
      </c>
      <c r="H12" s="245">
        <f>'Yield Curves'!I11-'Yield Curves'!I12</f>
        <v>5.9999999999999609E-2</v>
      </c>
      <c r="I12" s="245">
        <f>'Yield Curves'!J11-'Yield Curves'!J12</f>
        <v>3.0000000000000249E-2</v>
      </c>
      <c r="J12" s="245">
        <f>'Yield Curves'!K11-'Yield Curves'!K12</f>
        <v>0</v>
      </c>
      <c r="K12" s="245">
        <f>'Yield Curves'!L11-'Yield Curves'!L12</f>
        <v>4.9999999999998934E-3</v>
      </c>
      <c r="L12" s="245">
        <f>'Yield Curves'!M11-'Yield Curves'!M12</f>
        <v>9.9999999999997868E-3</v>
      </c>
      <c r="M12" s="245">
        <f>'Yield Curves'!N11-'Yield Curves'!N12</f>
        <v>1.5000000000000568E-2</v>
      </c>
      <c r="N12" s="245">
        <f>'Yield Curves'!O11-'Yield Curves'!O12</f>
        <v>1.9999999999999574E-2</v>
      </c>
      <c r="O12" s="245">
        <f>'Yield Curves'!P11-'Yield Curves'!P12</f>
        <v>2.4999999999998579E-2</v>
      </c>
      <c r="P12" s="245">
        <f>'Yield Curves'!Q11-'Yield Curves'!Q12</f>
        <v>2.749999999999897E-2</v>
      </c>
      <c r="Q12" s="245">
        <f>'Yield Curves'!R11-'Yield Curves'!R12</f>
        <v>3.0000000000000249E-2</v>
      </c>
      <c r="R12" s="245">
        <f>'Yield Curves'!S11-'Yield Curves'!S12</f>
        <v>3.2500000000001528E-2</v>
      </c>
      <c r="S12" s="245">
        <f>'Yield Curves'!T11-'Yield Curves'!T12</f>
        <v>3.6250000000000782E-2</v>
      </c>
      <c r="T12" s="245">
        <f>'Yield Curves'!U11-'Yield Curves'!U12</f>
        <v>4.0000000000000036E-2</v>
      </c>
      <c r="U12" s="245">
        <f>'Yield Curves'!V11-'Yield Curves'!V12</f>
        <v>4.3749999999999289E-2</v>
      </c>
      <c r="V12" s="252">
        <f>MAX(B12:U12)</f>
        <v>5.9999999999999609E-2</v>
      </c>
      <c r="W12" s="252">
        <f>AVERAGE(V13:V262)</f>
        <v>3.036000000000012E-2</v>
      </c>
      <c r="X12" s="245">
        <f>_xlfn.STDEV.S(V13:V2564)</f>
        <v>5.1247957116790449E-2</v>
      </c>
      <c r="Y12" s="245">
        <f>W12+X12*_xlfn.NORM.S.INV(99%)</f>
        <v>0.14958057608758174</v>
      </c>
      <c r="Z12" s="253">
        <v>43123</v>
      </c>
      <c r="AA12" s="255">
        <f>'Bond Valuation'!$B$12*BondVal_all!BO12</f>
        <v>94.445270335738769</v>
      </c>
      <c r="AB12" s="250">
        <f>AA12/AA13-1</f>
        <v>1.000050001667141E-4</v>
      </c>
      <c r="AC12" s="245">
        <f>SUMPRODUCT('Bond Valuation'!$B$12*BondVal_all!BO12,$BO$2)/AA12</f>
        <v>1</v>
      </c>
      <c r="AD12" s="251">
        <f>-AC12*Y11/100</f>
        <v>-1.491333063224073E-3</v>
      </c>
      <c r="AE12" s="250">
        <f>AD12*SQRT(10)</f>
        <v>-4.7160092297039635E-3</v>
      </c>
      <c r="AF12" s="250">
        <f>$AC$1*X11/100</f>
        <v>-1.3648680219771744E-3</v>
      </c>
      <c r="AG12" s="250">
        <f>AF12*SQRT(10)</f>
        <v>-4.3160916549766235E-3</v>
      </c>
      <c r="AH12" s="255">
        <f>SUMPRODUCT('Bond Valuation'!$B$40:$D$40,BondVal_all!BO12:BQ12)</f>
        <v>86.668727455781067</v>
      </c>
      <c r="AI12" s="250">
        <f>AH12/AH13-1</f>
        <v>2.1577724238497353E-6</v>
      </c>
      <c r="AJ12" s="245">
        <f>SUMPRODUCT($BO$2:$BQ$2,'Bond Valuation'!$B$40:$D$40,BondVal_all!BO12:BQ12)/BondVal_all!AH12</f>
        <v>2.9366964146818066</v>
      </c>
      <c r="AK12" s="251">
        <f>-AJ12*Y11/100</f>
        <v>-4.3795924598665709E-3</v>
      </c>
      <c r="AL12" s="251">
        <f>AK12*SQRT(10)</f>
        <v>-1.3849487396477938E-2</v>
      </c>
      <c r="AM12" s="251">
        <f>$AC$1*X11/100</f>
        <v>-1.3648680219771744E-3</v>
      </c>
      <c r="AN12" s="259">
        <f>AM12*SQRT(10)</f>
        <v>-4.3160916549766235E-3</v>
      </c>
      <c r="AO12" s="255">
        <f>SUMPRODUCT('Bond Valuation'!$B$68:$F$68,BondVal_all!BO12:BS12)</f>
        <v>80.539069385634932</v>
      </c>
      <c r="AP12" s="250">
        <f>AO12/AO13-1</f>
        <v>4.8175098905645086E-5</v>
      </c>
      <c r="AQ12" s="245">
        <f>SUMPRODUCT($BO$2:$BS$2,'Bond Valuation'!$B$68:$F$68,BondVal_all!BO12:BS12)/BondVal_all!AO12</f>
        <v>4.7293899251734004</v>
      </c>
      <c r="AR12" s="251">
        <f>-AQ12*Y11/100</f>
        <v>-7.0530955642899166E-3</v>
      </c>
      <c r="AS12" s="251">
        <f>AR12*SQRT(10)</f>
        <v>-2.2303846537986692E-2</v>
      </c>
      <c r="AT12" s="251">
        <f>$AC$1*X11/100</f>
        <v>-1.3648680219771744E-3</v>
      </c>
      <c r="AU12" s="249">
        <f>AT12*SQRT(10)</f>
        <v>-4.3160916549766235E-3</v>
      </c>
      <c r="AV12" s="255">
        <f>SUMPRODUCT('Bond Valuation'!$B$96:$K$96,BondVal_all!BO12:BX12)</f>
        <v>71.387500085744449</v>
      </c>
      <c r="AW12" s="250">
        <f>AV12/AV13-1</f>
        <v>3.0218124117575851E-3</v>
      </c>
      <c r="AX12" s="245">
        <f>SUMPRODUCT($BO$2:$BX$2,'Bond Valuation'!$B$96:$K$96,BondVal_all!BO12:BX12)/BondVal_all!AV12</f>
        <v>8.2813955883304686</v>
      </c>
      <c r="AY12" s="251">
        <f>-AX12*Y11/100</f>
        <v>-1.2350319050515202E-2</v>
      </c>
      <c r="AZ12" s="251">
        <f>AY12*SQRT(10)</f>
        <v>-3.9055138029396176E-2</v>
      </c>
      <c r="BA12" s="251">
        <f>$AC$1*X11/100</f>
        <v>-1.3648680219771744E-3</v>
      </c>
      <c r="BB12" s="249">
        <f>BA12*SQRT(10)</f>
        <v>-4.3160916549766235E-3</v>
      </c>
      <c r="BC12" s="255">
        <f>SUMPRODUCT('Bond Valuation'!$B$124:$U$124,BondVal_all!BO12:CH12)</f>
        <v>58.847473932268898</v>
      </c>
      <c r="BD12" s="250">
        <f>BC12/BC13-1</f>
        <v>5.2596007556671154E-3</v>
      </c>
      <c r="BE12" s="245">
        <f>SUMPRODUCT($BO$2:$CH$2,'Bond Valuation'!$B$124:$U$124,BondVal_all!BO12:CH12)/BondVal_all!BC12</f>
        <v>11.879851298248969</v>
      </c>
      <c r="BF12" s="251">
        <f>-BE12*Y11/100</f>
        <v>-1.7716815027264115E-2</v>
      </c>
      <c r="BG12" s="251">
        <f>BF12*SQRT(10)</f>
        <v>-5.6025488370052751E-2</v>
      </c>
      <c r="BH12" s="251">
        <f>$AC$1*X11/100</f>
        <v>-1.3648680219771744E-3</v>
      </c>
      <c r="BI12" s="249">
        <f>BH12*SQRT(10)</f>
        <v>-4.3160916549766235E-3</v>
      </c>
      <c r="BJ12" s="251"/>
      <c r="BK12" s="251"/>
      <c r="BO12" s="245">
        <f>EXP(-BO$2*HLOOKUP(BO$2,'Yield Curves'!$B$2:$AP$508,MATCH($Z12,'Yield Curves'!$A$3:$A$508,0)+1)/100)</f>
        <v>0.93510168649246306</v>
      </c>
      <c r="BP12" s="245">
        <f>EXP(-BP$2*HLOOKUP(BP$2,'Yield Curves'!$B$2:$AP$508,MATCH($Z12,'Yield Curves'!$A$3:$A$508,0)+1)/100)</f>
        <v>0.87301721847323355</v>
      </c>
      <c r="BQ12" s="245">
        <f>EXP(-BQ$2*HLOOKUP(BQ$2,'Yield Curves'!$B$2:$AP$508,MATCH($Z12,'Yield Curves'!$A$3:$A$508,0)+1)/100)</f>
        <v>0.81424009456715374</v>
      </c>
      <c r="BR12" s="245">
        <f>EXP(-BR$2*HLOOKUP(BR$2,'Yield Curves'!$B$2:$AP$508,MATCH($Z12,'Yield Curves'!$A$3:$A$508,0)+1)/100)</f>
        <v>0.72993484664066122</v>
      </c>
      <c r="BS12" s="245">
        <f>EXP(-BS$2*HLOOKUP(BS$2,'Yield Curves'!$B$2:$AP$508,MATCH($Z12,'Yield Curves'!$A$3:$A$508,0)+1)/100)</f>
        <v>0.70398375385562095</v>
      </c>
      <c r="BT12" s="245">
        <f>EXP(-BT$2*HLOOKUP(BT$2,'Yield Curves'!$B$2:$AP$508,MATCH($Z12,'Yield Curves'!$A$3:$A$508,0)+1)/100)</f>
        <v>0.6527245898528361</v>
      </c>
      <c r="BU12" s="245">
        <f>EXP(-BU$2*HLOOKUP(BU$2,'Yield Curves'!$B$2:$AP$508,MATCH($Z12,'Yield Curves'!$A$3:$A$508,0)+1)/100)</f>
        <v>0.60410938285586468</v>
      </c>
      <c r="BV12" s="245">
        <f>EXP(-BV$2*HLOOKUP(BV$2,'Yield Curves'!$B$2:$AP$508,MATCH($Z12,'Yield Curves'!$A$3:$A$508,0)+1)/100)</f>
        <v>0.55810955541668261</v>
      </c>
      <c r="BW12" s="245">
        <f>EXP(-BW$2*HLOOKUP(BW$2,'Yield Curves'!$B$2:$AP$508,MATCH($Z12,'Yield Curves'!$A$3:$A$508,0)+1)/100)</f>
        <v>0.51468511114021964</v>
      </c>
      <c r="BX12" s="245">
        <f>EXP(-BX$2*HLOOKUP(BX$2,'Yield Curves'!$B$2:$AP$508,MATCH($Z12,'Yield Curves'!$A$3:$A$508,0)+1)/100)</f>
        <v>0.47378578017596978</v>
      </c>
      <c r="BY12" s="245">
        <f>EXP(-BY$2*HLOOKUP(BY$2,'Yield Curves'!$B$2:$AP$508,MATCH($Z12,'Yield Curves'!$A$3:$A$508,0)+1)/100)</f>
        <v>0.43535216530895032</v>
      </c>
      <c r="BZ12" s="245">
        <f>EXP(-BZ$2*HLOOKUP(BZ$2,'Yield Curves'!$B$2:$AP$508,MATCH($Z12,'Yield Curves'!$A$3:$A$508,0)+1)/100)</f>
        <v>0.39991630150768076</v>
      </c>
      <c r="CA12" s="245">
        <f>EXP(-CA$2*HLOOKUP(CA$2,'Yield Curves'!$B$2:$AP$508,MATCH($Z12,'Yield Curves'!$A$3:$A$508,0)+1)/100)</f>
        <v>0.36739232369848235</v>
      </c>
      <c r="CB12" s="245">
        <f>EXP(-CB$2*HLOOKUP(CB$2,'Yield Curves'!$B$2:$AP$508,MATCH($Z12,'Yield Curves'!$A$3:$A$508,0)+1)/100)</f>
        <v>0.33619127841529062</v>
      </c>
      <c r="CC12" s="245">
        <f>EXP(-CC$2*HLOOKUP(CC$2,'Yield Curves'!$B$2:$AP$508,MATCH($Z12,'Yield Curves'!$A$3:$A$508,0)+1)/100)</f>
        <v>0.30712513763527222</v>
      </c>
      <c r="CD12" s="245">
        <f>EXP(-CD$2*HLOOKUP(CD$2,'Yield Curves'!$B$2:$AP$508,MATCH($Z12,'Yield Curves'!$A$3:$A$508,0)+1)/100)</f>
        <v>0.2804878136671633</v>
      </c>
      <c r="CE12" s="245">
        <f>EXP(-CE$2*HLOOKUP(CE$2,'Yield Curves'!$B$2:$AP$508,MATCH($Z12,'Yield Curves'!$A$3:$A$508,0)+1)/100)</f>
        <v>0.25614996954297931</v>
      </c>
      <c r="CF12" s="245">
        <f>EXP(-CF$2*HLOOKUP(CF$2,'Yield Curves'!$B$2:$AP$508,MATCH($Z12,'Yield Curves'!$A$3:$A$508,0)+1)/100)</f>
        <v>0.23361270889305397</v>
      </c>
      <c r="CG12" s="245">
        <f>EXP(-CG$2*HLOOKUP(CG$2,'Yield Curves'!$B$2:$AP$508,MATCH($Z12,'Yield Curves'!$A$3:$A$508,0)+1)/100)</f>
        <v>0.21260129565729199</v>
      </c>
      <c r="CH12" s="245">
        <f>EXP(-CH$2*HLOOKUP(CH$2,'Yield Curves'!$B$2:$AP$508,MATCH($Z12,'Yield Curves'!$A$3:$A$508,0)+1)/100)</f>
        <v>0.19320567189501364</v>
      </c>
    </row>
    <row r="13" spans="1:86" x14ac:dyDescent="0.2">
      <c r="A13" s="253">
        <v>43119</v>
      </c>
      <c r="B13" s="245">
        <f>'Yield Curves'!C12-'Yield Curves'!C13</f>
        <v>4.0000000000000036E-2</v>
      </c>
      <c r="C13" s="245">
        <f>'Yield Curves'!D12-'Yield Curves'!D13</f>
        <v>4.4999999999999929E-2</v>
      </c>
      <c r="D13" s="245">
        <f>'Yield Curves'!E12-'Yield Curves'!E13</f>
        <v>4.9999999999999822E-2</v>
      </c>
      <c r="E13" s="245">
        <f>'Yield Curves'!F12-'Yield Curves'!F13</f>
        <v>4.0000000000000036E-2</v>
      </c>
      <c r="F13" s="245">
        <f>'Yield Curves'!G12-'Yield Curves'!G13</f>
        <v>3.0000000000000249E-2</v>
      </c>
      <c r="G13" s="245">
        <f>'Yield Curves'!H12-'Yield Curves'!H13</f>
        <v>-9.9999999999997868E-3</v>
      </c>
      <c r="H13" s="245">
        <f>'Yield Curves'!I12-'Yield Curves'!I13</f>
        <v>-4.9999999999999822E-2</v>
      </c>
      <c r="I13" s="245">
        <f>'Yield Curves'!J12-'Yield Curves'!J13</f>
        <v>-2.5000000000000355E-2</v>
      </c>
      <c r="J13" s="245">
        <f>'Yield Curves'!K12-'Yield Curves'!K13</f>
        <v>0</v>
      </c>
      <c r="K13" s="245">
        <f>'Yield Curves'!L12-'Yield Curves'!L13</f>
        <v>-7.5000000000002842E-3</v>
      </c>
      <c r="L13" s="245">
        <f>'Yield Curves'!M12-'Yield Curves'!M13</f>
        <v>-1.5000000000000568E-2</v>
      </c>
      <c r="M13" s="245">
        <f>'Yield Curves'!N12-'Yield Curves'!N13</f>
        <v>-2.2500000000000853E-2</v>
      </c>
      <c r="N13" s="245">
        <f>'Yield Curves'!O12-'Yield Curves'!O13</f>
        <v>-3.0000000000000249E-2</v>
      </c>
      <c r="O13" s="245">
        <f>'Yield Curves'!P12-'Yield Curves'!P13</f>
        <v>-3.7499999999999645E-2</v>
      </c>
      <c r="P13" s="245">
        <f>'Yield Curves'!Q12-'Yield Curves'!Q13</f>
        <v>-3.6249999999999005E-2</v>
      </c>
      <c r="Q13" s="245">
        <f>'Yield Curves'!R12-'Yield Curves'!R13</f>
        <v>-3.5000000000000142E-2</v>
      </c>
      <c r="R13" s="245">
        <f>'Yield Curves'!S12-'Yield Curves'!S13</f>
        <v>-3.3750000000001279E-2</v>
      </c>
      <c r="S13" s="245">
        <f>'Yield Curves'!T12-'Yield Curves'!T13</f>
        <v>-3.6875000000001101E-2</v>
      </c>
      <c r="T13" s="245">
        <f>'Yield Curves'!U12-'Yield Curves'!U13</f>
        <v>-4.0000000000000036E-2</v>
      </c>
      <c r="U13" s="245">
        <f>'Yield Curves'!V12-'Yield Curves'!V13</f>
        <v>-4.312499999999897E-2</v>
      </c>
      <c r="V13" s="252">
        <f>MAX(B13:U13)</f>
        <v>4.9999999999999822E-2</v>
      </c>
      <c r="W13" s="252">
        <f>AVERAGE(V14:V263)</f>
        <v>3.0240000000000124E-2</v>
      </c>
      <c r="X13" s="245">
        <f>_xlfn.STDEV.S(V14:V2565)</f>
        <v>5.129418213212681E-2</v>
      </c>
      <c r="Y13" s="245">
        <f>W13+X13*_xlfn.NORM.S.INV(99%)</f>
        <v>0.149568111553737</v>
      </c>
      <c r="Z13" s="253">
        <v>43122</v>
      </c>
      <c r="AA13" s="255">
        <f>'Bond Valuation'!$B$12*BondVal_all!BO13</f>
        <v>94.435826280915805</v>
      </c>
      <c r="AB13" s="250">
        <f>AA13/AA14-1</f>
        <v>0</v>
      </c>
      <c r="AC13" s="245">
        <f>SUMPRODUCT('Bond Valuation'!$B$12*BondVal_all!BO13,$BO$2)/AA13</f>
        <v>1</v>
      </c>
      <c r="AD13" s="251">
        <f>-AC13*Y12/100</f>
        <v>-1.4958057608758174E-3</v>
      </c>
      <c r="AE13" s="250">
        <f>AD13*SQRT(10)</f>
        <v>-4.7301531415687628E-3</v>
      </c>
      <c r="AF13" s="250">
        <f>$AC$1*X12/100</f>
        <v>-1.3658678407134205E-3</v>
      </c>
      <c r="AG13" s="250">
        <f>AF13*SQRT(10)</f>
        <v>-4.3192533594304727E-3</v>
      </c>
      <c r="AH13" s="255">
        <f>SUMPRODUCT('Bond Valuation'!$B$40:$D$40,BondVal_all!BO13:BQ13)</f>
        <v>86.668540444794473</v>
      </c>
      <c r="AI13" s="250">
        <f>AH13/AH14-1</f>
        <v>2.9155385263979205E-4</v>
      </c>
      <c r="AJ13" s="245">
        <f>SUMPRODUCT($BO$2:$BQ$2,'Bond Valuation'!$B$40:$D$40,BondVal_all!BO13:BQ13)/BondVal_all!AH13</f>
        <v>2.9367005936319237</v>
      </c>
      <c r="AK13" s="251">
        <f>-AJ13*Y12/100</f>
        <v>-4.3927336659220642E-3</v>
      </c>
      <c r="AL13" s="251">
        <f>AK13*SQRT(10)</f>
        <v>-1.3891043538814894E-2</v>
      </c>
      <c r="AM13" s="251">
        <f>$AC$1*X12/100</f>
        <v>-1.3658678407134205E-3</v>
      </c>
      <c r="AN13" s="259">
        <f>AM13*SQRT(10)</f>
        <v>-4.3192533594304727E-3</v>
      </c>
      <c r="AO13" s="255">
        <f>SUMPRODUCT('Bond Valuation'!$B$68:$F$68,BondVal_all!BO13:BS13)</f>
        <v>80.535189594910818</v>
      </c>
      <c r="AP13" s="250">
        <f>AO13/AO14-1</f>
        <v>-4.1334934642645038E-5</v>
      </c>
      <c r="AQ13" s="245">
        <f>SUMPRODUCT($BO$2:$BS$2,'Bond Valuation'!$B$68:$F$68,BondVal_all!BO13:BS13)/BondVal_all!AO13</f>
        <v>4.7294337714905623</v>
      </c>
      <c r="AR13" s="251">
        <f>-AQ13*Y12/100</f>
        <v>-7.0743142810762273E-3</v>
      </c>
      <c r="AS13" s="251">
        <f>AR13*SQRT(10)</f>
        <v>-2.2370946012057483E-2</v>
      </c>
      <c r="AT13" s="251">
        <f>$AC$1*X12/100</f>
        <v>-1.3658678407134205E-3</v>
      </c>
      <c r="AU13" s="249">
        <f>AT13*SQRT(10)</f>
        <v>-4.3192533594304727E-3</v>
      </c>
      <c r="AV13" s="255">
        <f>SUMPRODUCT('Bond Valuation'!$B$96:$K$96,BondVal_all!BO13:BX13)</f>
        <v>71.172430352330821</v>
      </c>
      <c r="AW13" s="250">
        <f>AV13/AV14-1</f>
        <v>-3.0019403522676402E-3</v>
      </c>
      <c r="AX13" s="245">
        <f>SUMPRODUCT($BO$2:$BX$2,'Bond Valuation'!$B$96:$K$96,BondVal_all!BO13:BX13)/BondVal_all!AV13</f>
        <v>8.2770702410742736</v>
      </c>
      <c r="AY13" s="251">
        <f>-AX13*Y12/100</f>
        <v>-1.2380889349772691E-2</v>
      </c>
      <c r="AZ13" s="251">
        <f>AY13*SQRT(10)</f>
        <v>-3.9151809803802798E-2</v>
      </c>
      <c r="BA13" s="251">
        <f>$AC$1*X12/100</f>
        <v>-1.3658678407134205E-3</v>
      </c>
      <c r="BB13" s="249">
        <f>BA13*SQRT(10)</f>
        <v>-4.3192533594304727E-3</v>
      </c>
      <c r="BC13" s="255">
        <f>SUMPRODUCT('Bond Valuation'!$B$124:$U$124,BondVal_all!BO13:CH13)</f>
        <v>58.539579117704982</v>
      </c>
      <c r="BD13" s="250">
        <f>BC13/BC14-1</f>
        <v>-6.1046711369082685E-3</v>
      </c>
      <c r="BE13" s="245">
        <f>SUMPRODUCT($BO$2:$CH$2,'Bond Valuation'!$B$124:$U$124,BondVal_all!BO13:CH13)/BondVal_all!BC13</f>
        <v>11.850185405602998</v>
      </c>
      <c r="BF13" s="251">
        <f>-BE13*Y12/100</f>
        <v>-1.7725575597147502E-2</v>
      </c>
      <c r="BG13" s="251">
        <f>BF13*SQRT(10)</f>
        <v>-5.6053191724485328E-2</v>
      </c>
      <c r="BH13" s="251">
        <f>$AC$1*X12/100</f>
        <v>-1.3658678407134205E-3</v>
      </c>
      <c r="BI13" s="249">
        <f>BH13*SQRT(10)</f>
        <v>-4.3192533594304727E-3</v>
      </c>
      <c r="BJ13" s="251"/>
      <c r="BK13" s="251"/>
      <c r="BO13" s="245">
        <f>EXP(-BO$2*HLOOKUP(BO$2,'Yield Curves'!$B$2:$AP$508,MATCH($Z13,'Yield Curves'!$A$3:$A$508,0)+1)/100)</f>
        <v>0.93500818099916638</v>
      </c>
      <c r="BP13" s="245">
        <f>EXP(-BP$2*HLOOKUP(BP$2,'Yield Curves'!$B$2:$AP$508,MATCH($Z13,'Yield Curves'!$A$3:$A$508,0)+1)/100)</f>
        <v>0.87301721847323355</v>
      </c>
      <c r="BQ13" s="245">
        <f>EXP(-BQ$2*HLOOKUP(BQ$2,'Yield Curves'!$B$2:$AP$508,MATCH($Z13,'Yield Curves'!$A$3:$A$508,0)+1)/100)</f>
        <v>0.81424009456715374</v>
      </c>
      <c r="BR13" s="245">
        <f>EXP(-BR$2*HLOOKUP(BR$2,'Yield Curves'!$B$2:$AP$508,MATCH($Z13,'Yield Curves'!$A$3:$A$508,0)+1)/100)</f>
        <v>0.7284764358443131</v>
      </c>
      <c r="BS13" s="245">
        <f>EXP(-BS$2*HLOOKUP(BS$2,'Yield Curves'!$B$2:$AP$508,MATCH($Z13,'Yield Curves'!$A$3:$A$508,0)+1)/100)</f>
        <v>0.70398375385562095</v>
      </c>
      <c r="BT13" s="245">
        <f>EXP(-BT$2*HLOOKUP(BT$2,'Yield Curves'!$B$2:$AP$508,MATCH($Z13,'Yield Curves'!$A$3:$A$508,0)+1)/100)</f>
        <v>0.65233307256585604</v>
      </c>
      <c r="BU13" s="245">
        <f>EXP(-BU$2*HLOOKUP(BU$2,'Yield Curves'!$B$2:$AP$508,MATCH($Z13,'Yield Curves'!$A$3:$A$508,0)+1)/100)</f>
        <v>0.60326422147087899</v>
      </c>
      <c r="BV13" s="245">
        <f>EXP(-BV$2*HLOOKUP(BV$2,'Yield Curves'!$B$2:$AP$508,MATCH($Z13,'Yield Curves'!$A$3:$A$508,0)+1)/100)</f>
        <v>0.55688306402997612</v>
      </c>
      <c r="BW13" s="245">
        <f>EXP(-BW$2*HLOOKUP(BW$2,'Yield Curves'!$B$2:$AP$508,MATCH($Z13,'Yield Curves'!$A$3:$A$508,0)+1)/100)</f>
        <v>0.51318185677142203</v>
      </c>
      <c r="BX13" s="245">
        <f>EXP(-BX$2*HLOOKUP(BX$2,'Yield Curves'!$B$2:$AP$508,MATCH($Z13,'Yield Curves'!$A$3:$A$508,0)+1)/100)</f>
        <v>0.47189442229284201</v>
      </c>
      <c r="BY13" s="245">
        <f>EXP(-BY$2*HLOOKUP(BY$2,'Yield Curves'!$B$2:$AP$508,MATCH($Z13,'Yield Curves'!$A$3:$A$508,0)+1)/100)</f>
        <v>0.43308338260163043</v>
      </c>
      <c r="BZ13" s="245">
        <f>EXP(-BZ$2*HLOOKUP(BZ$2,'Yield Curves'!$B$2:$AP$508,MATCH($Z13,'Yield Curves'!$A$3:$A$508,0)+1)/100)</f>
        <v>0.39761344077698402</v>
      </c>
      <c r="CA13" s="245">
        <f>EXP(-CA$2*HLOOKUP(CA$2,'Yield Curves'!$B$2:$AP$508,MATCH($Z13,'Yield Curves'!$A$3:$A$508,0)+1)/100)</f>
        <v>0.36539776559980114</v>
      </c>
      <c r="CB13" s="245">
        <f>EXP(-CB$2*HLOOKUP(CB$2,'Yield Curves'!$B$2:$AP$508,MATCH($Z13,'Yield Curves'!$A$3:$A$508,0)+1)/100)</f>
        <v>0.334036085975073</v>
      </c>
      <c r="CC13" s="245">
        <f>EXP(-CC$2*HLOOKUP(CC$2,'Yield Curves'!$B$2:$AP$508,MATCH($Z13,'Yield Curves'!$A$3:$A$508,0)+1)/100)</f>
        <v>0.30483031544319683</v>
      </c>
      <c r="CD13" s="245">
        <f>EXP(-CD$2*HLOOKUP(CD$2,'Yield Curves'!$B$2:$AP$508,MATCH($Z13,'Yield Curves'!$A$3:$A$508,0)+1)/100)</f>
        <v>0.27818504701076435</v>
      </c>
      <c r="CE13" s="245">
        <f>EXP(-CE$2*HLOOKUP(CE$2,'Yield Curves'!$B$2:$AP$508,MATCH($Z13,'Yield Curves'!$A$3:$A$508,0)+1)/100)</f>
        <v>0.25395999722037937</v>
      </c>
      <c r="CF13" s="245">
        <f>EXP(-CF$2*HLOOKUP(CF$2,'Yield Curves'!$B$2:$AP$508,MATCH($Z13,'Yield Curves'!$A$3:$A$508,0)+1)/100)</f>
        <v>0.23154079081569817</v>
      </c>
      <c r="CG13" s="245">
        <f>EXP(-CG$2*HLOOKUP(CG$2,'Yield Curves'!$B$2:$AP$508,MATCH($Z13,'Yield Curves'!$A$3:$A$508,0)+1)/100)</f>
        <v>0.21060130629683313</v>
      </c>
      <c r="CH13" s="245">
        <f>EXP(-CH$2*HLOOKUP(CH$2,'Yield Curves'!$B$2:$AP$508,MATCH($Z13,'Yield Curves'!$A$3:$A$508,0)+1)/100)</f>
        <v>0.19128324333905466</v>
      </c>
    </row>
    <row r="14" spans="1:86" x14ac:dyDescent="0.2">
      <c r="A14" s="253">
        <v>43118</v>
      </c>
      <c r="B14" s="245">
        <f>'Yield Curves'!C13-'Yield Curves'!C14</f>
        <v>-7.0000000000000284E-2</v>
      </c>
      <c r="C14" s="245">
        <f>'Yield Curves'!D13-'Yield Curves'!D14</f>
        <v>-6.0000000000000497E-2</v>
      </c>
      <c r="D14" s="245">
        <f>'Yield Curves'!E13-'Yield Curves'!E14</f>
        <v>-4.9999999999999822E-2</v>
      </c>
      <c r="E14" s="245">
        <f>'Yield Curves'!F13-'Yield Curves'!F14</f>
        <v>-3.4999999999999254E-2</v>
      </c>
      <c r="F14" s="245">
        <f>'Yield Curves'!G13-'Yield Curves'!G14</f>
        <v>-1.9999999999999574E-2</v>
      </c>
      <c r="G14" s="245">
        <f>'Yield Curves'!H13-'Yield Curves'!H14</f>
        <v>-9.9999999999997868E-3</v>
      </c>
      <c r="H14" s="245">
        <f>'Yield Curves'!I13-'Yield Curves'!I14</f>
        <v>0</v>
      </c>
      <c r="I14" s="245">
        <f>'Yield Curves'!J13-'Yield Curves'!J14</f>
        <v>-5.0000000000007816E-3</v>
      </c>
      <c r="J14" s="245">
        <f>'Yield Curves'!K13-'Yield Curves'!K14</f>
        <v>-1.0000000000000675E-2</v>
      </c>
      <c r="K14" s="245">
        <f>'Yield Curves'!L13-'Yield Curves'!L14</f>
        <v>-9.9999999999997868E-3</v>
      </c>
      <c r="L14" s="245">
        <f>'Yield Curves'!M13-'Yield Curves'!M14</f>
        <v>-9.9999999999997868E-3</v>
      </c>
      <c r="M14" s="245">
        <f>'Yield Curves'!N13-'Yield Curves'!N14</f>
        <v>-9.9999999999997868E-3</v>
      </c>
      <c r="N14" s="245">
        <f>'Yield Curves'!O13-'Yield Curves'!O14</f>
        <v>-9.9999999999997868E-3</v>
      </c>
      <c r="O14" s="245">
        <f>'Yield Curves'!P13-'Yield Curves'!P14</f>
        <v>-9.9999999999997868E-3</v>
      </c>
      <c r="P14" s="245">
        <f>'Yield Curves'!Q13-'Yield Curves'!Q14</f>
        <v>-7.5000000000002842E-3</v>
      </c>
      <c r="Q14" s="245">
        <f>'Yield Curves'!R13-'Yield Curves'!R14</f>
        <v>-4.9999999999998934E-3</v>
      </c>
      <c r="R14" s="245">
        <f>'Yield Curves'!S13-'Yield Curves'!S14</f>
        <v>-2.4999999999995026E-3</v>
      </c>
      <c r="S14" s="245">
        <f>'Yield Curves'!T13-'Yield Curves'!T14</f>
        <v>-1.2499999999997513E-3</v>
      </c>
      <c r="T14" s="245">
        <f>'Yield Curves'!U13-'Yield Curves'!U14</f>
        <v>0</v>
      </c>
      <c r="U14" s="245">
        <f>'Yield Curves'!V13-'Yield Curves'!V14</f>
        <v>1.2499999999997513E-3</v>
      </c>
      <c r="V14" s="252">
        <f>MAX(B14:U14)</f>
        <v>1.2499999999997513E-3</v>
      </c>
      <c r="W14" s="252">
        <f>AVERAGE(V15:V264)</f>
        <v>3.0375000000000124E-2</v>
      </c>
      <c r="X14" s="245">
        <f>_xlfn.STDEV.S(V15:V2566)</f>
        <v>5.1326087497649761E-2</v>
      </c>
      <c r="Y14" s="245">
        <f>W14+X14*_xlfn.NORM.S.INV(99%)</f>
        <v>0.1497773345329918</v>
      </c>
      <c r="Z14" s="253">
        <v>43119</v>
      </c>
      <c r="AA14" s="255">
        <f>'Bond Valuation'!$B$12*BondVal_all!BO14</f>
        <v>94.435826280915805</v>
      </c>
      <c r="AB14" s="250">
        <f>AA14/AA15-1</f>
        <v>-3.9992001066557759E-4</v>
      </c>
      <c r="AC14" s="245">
        <f>SUMPRODUCT('Bond Valuation'!$B$12*BondVal_all!BO14,$BO$2)/AA14</f>
        <v>1</v>
      </c>
      <c r="AD14" s="251">
        <f>-AC14*Y13/100</f>
        <v>-1.49568111553737E-3</v>
      </c>
      <c r="AE14" s="250">
        <f>AD14*SQRT(10)</f>
        <v>-4.729758978399546E-3</v>
      </c>
      <c r="AF14" s="250">
        <f>$AC$1*X13/100</f>
        <v>-1.3670998363955222E-3</v>
      </c>
      <c r="AG14" s="250">
        <f>AF14*SQRT(10)</f>
        <v>-4.3231492718534062E-3</v>
      </c>
      <c r="AH14" s="255">
        <f>SUMPRODUCT('Bond Valuation'!$B$40:$D$40,BondVal_all!BO14:BQ14)</f>
        <v>86.643279262920018</v>
      </c>
      <c r="AI14" s="250">
        <f>AH14/AH15-1</f>
        <v>-8.9082906352344615E-4</v>
      </c>
      <c r="AJ14" s="245">
        <f>SUMPRODUCT($BO$2:$BQ$2,'Bond Valuation'!$B$40:$D$40,BondVal_all!BO14:BQ14)/BondVal_all!AH14</f>
        <v>2.9366861684409744</v>
      </c>
      <c r="AK14" s="251">
        <f>-AJ14*Y13/100</f>
        <v>-4.392346044396961E-3</v>
      </c>
      <c r="AL14" s="251">
        <f>AK14*SQRT(10)</f>
        <v>-1.388981777192546E-2</v>
      </c>
      <c r="AM14" s="251">
        <f>$AC$1*X13/100</f>
        <v>-1.3670998363955222E-3</v>
      </c>
      <c r="AN14" s="259">
        <f>AM14*SQRT(10)</f>
        <v>-4.3231492718534062E-3</v>
      </c>
      <c r="AO14" s="255">
        <f>SUMPRODUCT('Bond Valuation'!$B$68:$F$68,BondVal_all!BO14:BS14)</f>
        <v>80.538518649315407</v>
      </c>
      <c r="AP14" s="250">
        <f>AO14/AO15-1</f>
        <v>-1.6181096300416087E-5</v>
      </c>
      <c r="AQ14" s="245">
        <f>SUMPRODUCT($BO$2:$BS$2,'Bond Valuation'!$B$68:$F$68,BondVal_all!BO14:BS14)/BondVal_all!AO14</f>
        <v>4.7294220403794744</v>
      </c>
      <c r="AR14" s="251">
        <f>-AQ14*Y13/100</f>
        <v>-7.0737072332017967E-3</v>
      </c>
      <c r="AS14" s="251">
        <f>AR14*SQRT(10)</f>
        <v>-2.2369026358125519E-2</v>
      </c>
      <c r="AT14" s="251">
        <f>$AC$1*X13/100</f>
        <v>-1.3670998363955222E-3</v>
      </c>
      <c r="AU14" s="249">
        <f>AT14*SQRT(10)</f>
        <v>-4.3231492718534062E-3</v>
      </c>
      <c r="AV14" s="255">
        <f>SUMPRODUCT('Bond Valuation'!$B$96:$K$96,BondVal_all!BO14:BX14)</f>
        <v>71.386729054897117</v>
      </c>
      <c r="AW14" s="250">
        <f>AV14/AV15-1</f>
        <v>2.9721282104833158E-3</v>
      </c>
      <c r="AX14" s="245">
        <f>SUMPRODUCT($BO$2:$BX$2,'Bond Valuation'!$B$96:$K$96,BondVal_all!BO14:BX14)/BondVal_all!AV14</f>
        <v>8.2814846780197282</v>
      </c>
      <c r="AY14" s="251">
        <f>-AX14*Y13/100</f>
        <v>-1.2386460241526185E-2</v>
      </c>
      <c r="AZ14" s="251">
        <f>AY14*SQRT(10)</f>
        <v>-3.9169426510342081E-2</v>
      </c>
      <c r="BA14" s="251">
        <f>$AC$1*X13/100</f>
        <v>-1.3670998363955222E-3</v>
      </c>
      <c r="BB14" s="249">
        <f>BA14*SQRT(10)</f>
        <v>-4.3231492718534062E-3</v>
      </c>
      <c r="BC14" s="255">
        <f>SUMPRODUCT('Bond Valuation'!$B$124:$U$124,BondVal_all!BO14:CH14)</f>
        <v>58.899138991495107</v>
      </c>
      <c r="BD14" s="250">
        <f>BC14/BC15-1</f>
        <v>5.1912363545811857E-3</v>
      </c>
      <c r="BE14" s="245">
        <f>SUMPRODUCT($BO$2:$CH$2,'Bond Valuation'!$B$124:$U$124,BondVal_all!BO14:CH14)/BondVal_all!BC14</f>
        <v>11.886411380031344</v>
      </c>
      <c r="BF14" s="251">
        <f>-BE14*Y13/100</f>
        <v>-1.7778281032621371E-2</v>
      </c>
      <c r="BG14" s="251">
        <f>BF14*SQRT(10)</f>
        <v>-5.6219860945653788E-2</v>
      </c>
      <c r="BH14" s="251">
        <f>$AC$1*X13/100</f>
        <v>-1.3670998363955222E-3</v>
      </c>
      <c r="BI14" s="249">
        <f>BH14*SQRT(10)</f>
        <v>-4.3231492718534062E-3</v>
      </c>
      <c r="BJ14" s="251"/>
      <c r="BK14" s="251"/>
      <c r="BO14" s="245">
        <f>EXP(-BO$2*HLOOKUP(BO$2,'Yield Curves'!$B$2:$AP$508,MATCH($Z14,'Yield Curves'!$A$3:$A$508,0)+1)/100)</f>
        <v>0.93500818099916638</v>
      </c>
      <c r="BP14" s="245">
        <f>EXP(-BP$2*HLOOKUP(BP$2,'Yield Curves'!$B$2:$AP$508,MATCH($Z14,'Yield Curves'!$A$3:$A$508,0)+1)/100)</f>
        <v>0.87284263248871929</v>
      </c>
      <c r="BQ14" s="245">
        <f>EXP(-BQ$2*HLOOKUP(BQ$2,'Yield Curves'!$B$2:$AP$508,MATCH($Z14,'Yield Curves'!$A$3:$A$508,0)+1)/100)</f>
        <v>0.81399585917592399</v>
      </c>
      <c r="BR14" s="245">
        <f>EXP(-BR$2*HLOOKUP(BR$2,'Yield Curves'!$B$2:$AP$508,MATCH($Z14,'Yield Curves'!$A$3:$A$508,0)+1)/100)</f>
        <v>0.73022687898189198</v>
      </c>
      <c r="BS14" s="245">
        <f>EXP(-BS$2*HLOOKUP(BS$2,'Yield Curves'!$B$2:$AP$508,MATCH($Z14,'Yield Curves'!$A$3:$A$508,0)+1)/100)</f>
        <v>0.70398375385562095</v>
      </c>
      <c r="BT14" s="245">
        <f>EXP(-BT$2*HLOOKUP(BT$2,'Yield Curves'!$B$2:$AP$508,MATCH($Z14,'Yield Curves'!$A$3:$A$508,0)+1)/100)</f>
        <v>0.6527245898528361</v>
      </c>
      <c r="BU14" s="245">
        <f>EXP(-BU$2*HLOOKUP(BU$2,'Yield Curves'!$B$2:$AP$508,MATCH($Z14,'Yield Curves'!$A$3:$A$508,0)+1)/100)</f>
        <v>0.60410938285586468</v>
      </c>
      <c r="BV14" s="245">
        <f>EXP(-BV$2*HLOOKUP(BV$2,'Yield Curves'!$B$2:$AP$508,MATCH($Z14,'Yield Curves'!$A$3:$A$508,0)+1)/100)</f>
        <v>0.55810955541668261</v>
      </c>
      <c r="BW14" s="245">
        <f>EXP(-BW$2*HLOOKUP(BW$2,'Yield Curves'!$B$2:$AP$508,MATCH($Z14,'Yield Curves'!$A$3:$A$508,0)+1)/100)</f>
        <v>0.51468511114021964</v>
      </c>
      <c r="BX14" s="245">
        <f>EXP(-BX$2*HLOOKUP(BX$2,'Yield Curves'!$B$2:$AP$508,MATCH($Z14,'Yield Curves'!$A$3:$A$508,0)+1)/100)</f>
        <v>0.47378578017596978</v>
      </c>
      <c r="BY14" s="245">
        <f>EXP(-BY$2*HLOOKUP(BY$2,'Yield Curves'!$B$2:$AP$508,MATCH($Z14,'Yield Curves'!$A$3:$A$508,0)+1)/100)</f>
        <v>0.43535216530895032</v>
      </c>
      <c r="BZ14" s="245">
        <f>EXP(-BZ$2*HLOOKUP(BZ$2,'Yield Curves'!$B$2:$AP$508,MATCH($Z14,'Yield Curves'!$A$3:$A$508,0)+1)/100)</f>
        <v>0.40003629439616634</v>
      </c>
      <c r="CA14" s="245">
        <f>EXP(-CA$2*HLOOKUP(CA$2,'Yield Curves'!$B$2:$AP$508,MATCH($Z14,'Yield Curves'!$A$3:$A$508,0)+1)/100)</f>
        <v>0.36775070589701958</v>
      </c>
      <c r="CB14" s="245">
        <f>EXP(-CB$2*HLOOKUP(CB$2,'Yield Curves'!$B$2:$AP$508,MATCH($Z14,'Yield Curves'!$A$3:$A$508,0)+1)/100)</f>
        <v>0.33660336508290095</v>
      </c>
      <c r="CC14" s="245">
        <f>EXP(-CC$2*HLOOKUP(CC$2,'Yield Curves'!$B$2:$AP$508,MATCH($Z14,'Yield Curves'!$A$3:$A$508,0)+1)/100)</f>
        <v>0.30758617103032759</v>
      </c>
      <c r="CD14" s="245">
        <f>EXP(-CD$2*HLOOKUP(CD$2,'Yield Curves'!$B$2:$AP$508,MATCH($Z14,'Yield Curves'!$A$3:$A$508,0)+1)/100)</f>
        <v>0.2809580244466473</v>
      </c>
      <c r="CE14" s="245">
        <f>EXP(-CE$2*HLOOKUP(CE$2,'Yield Curves'!$B$2:$AP$508,MATCH($Z14,'Yield Curves'!$A$3:$A$508,0)+1)/100)</f>
        <v>0.25659261048843701</v>
      </c>
      <c r="CF14" s="245">
        <f>EXP(-CF$2*HLOOKUP(CF$2,'Yield Curves'!$B$2:$AP$508,MATCH($Z14,'Yield Curves'!$A$3:$A$508,0)+1)/100)</f>
        <v>0.23402700834665352</v>
      </c>
      <c r="CG14" s="245">
        <f>EXP(-CG$2*HLOOKUP(CG$2,'Yield Curves'!$B$2:$AP$508,MATCH($Z14,'Yield Curves'!$A$3:$A$508,0)+1)/100)</f>
        <v>0.21300246032879694</v>
      </c>
      <c r="CH14" s="245">
        <f>EXP(-CH$2*HLOOKUP(CH$2,'Yield Curves'!$B$2:$AP$508,MATCH($Z14,'Yield Curves'!$A$3:$A$508,0)+1)/100)</f>
        <v>0.1935924699078839</v>
      </c>
    </row>
    <row r="15" spans="1:86" x14ac:dyDescent="0.2">
      <c r="A15" s="253">
        <v>43117</v>
      </c>
      <c r="B15" s="245">
        <f>'Yield Curves'!C14-'Yield Curves'!C15</f>
        <v>4.9999999999999822E-2</v>
      </c>
      <c r="C15" s="245">
        <f>'Yield Curves'!D14-'Yield Curves'!D15</f>
        <v>3.0000000000000249E-2</v>
      </c>
      <c r="D15" s="245">
        <f>'Yield Curves'!E14-'Yield Curves'!E15</f>
        <v>9.9999999999997868E-3</v>
      </c>
      <c r="E15" s="245">
        <f>'Yield Curves'!F14-'Yield Curves'!F15</f>
        <v>4.9999999999990052E-3</v>
      </c>
      <c r="F15" s="245">
        <f>'Yield Curves'!G14-'Yield Curves'!G15</f>
        <v>0</v>
      </c>
      <c r="G15" s="245">
        <f>'Yield Curves'!H14-'Yield Curves'!H15</f>
        <v>4.9999999999998934E-3</v>
      </c>
      <c r="H15" s="245">
        <f>'Yield Curves'!I14-'Yield Curves'!I15</f>
        <v>9.9999999999997868E-3</v>
      </c>
      <c r="I15" s="245">
        <f>'Yield Curves'!J14-'Yield Curves'!J15</f>
        <v>5.0000000000007816E-3</v>
      </c>
      <c r="J15" s="245">
        <f>'Yield Curves'!K14-'Yield Curves'!K15</f>
        <v>0</v>
      </c>
      <c r="K15" s="245">
        <f>'Yield Curves'!L14-'Yield Curves'!L15</f>
        <v>2.4999999999995026E-3</v>
      </c>
      <c r="L15" s="245">
        <f>'Yield Curves'!M14-'Yield Curves'!M15</f>
        <v>4.9999999999990052E-3</v>
      </c>
      <c r="M15" s="245">
        <f>'Yield Curves'!N14-'Yield Curves'!N15</f>
        <v>7.499999999999396E-3</v>
      </c>
      <c r="N15" s="245">
        <f>'Yield Curves'!O14-'Yield Curves'!O15</f>
        <v>9.9999999999997868E-3</v>
      </c>
      <c r="O15" s="245">
        <f>'Yield Curves'!P14-'Yield Curves'!P15</f>
        <v>1.2500000000000178E-2</v>
      </c>
      <c r="P15" s="245">
        <f>'Yield Curves'!Q14-'Yield Curves'!Q15</f>
        <v>8.7500000000000355E-3</v>
      </c>
      <c r="Q15" s="245">
        <f>'Yield Curves'!R14-'Yield Curves'!R15</f>
        <v>4.9999999999998934E-3</v>
      </c>
      <c r="R15" s="245">
        <f>'Yield Curves'!S14-'Yield Curves'!S15</f>
        <v>1.2499999999997513E-3</v>
      </c>
      <c r="S15" s="245">
        <f>'Yield Curves'!T14-'Yield Curves'!T15</f>
        <v>6.2499999999943157E-4</v>
      </c>
      <c r="T15" s="245">
        <f>'Yield Curves'!U14-'Yield Curves'!U15</f>
        <v>0</v>
      </c>
      <c r="U15" s="245">
        <f>'Yield Curves'!V14-'Yield Curves'!V15</f>
        <v>-6.2499999999943157E-4</v>
      </c>
      <c r="V15" s="252">
        <f>MAX(B15:U15)</f>
        <v>4.9999999999999822E-2</v>
      </c>
      <c r="W15" s="252">
        <f>AVERAGE(V16:V265)</f>
        <v>3.0135000000000127E-2</v>
      </c>
      <c r="X15" s="245">
        <f>_xlfn.STDEV.S(V16:V2567)</f>
        <v>5.1372608558383659E-2</v>
      </c>
      <c r="Y15" s="245">
        <f>W15+X15*_xlfn.NORM.S.INV(99%)</f>
        <v>0.14964555870372825</v>
      </c>
      <c r="Z15" s="253">
        <v>43118</v>
      </c>
      <c r="AA15" s="255">
        <f>'Bond Valuation'!$B$12*BondVal_all!BO15</f>
        <v>94.473608167301691</v>
      </c>
      <c r="AB15" s="250">
        <f>AA15/AA16-1</f>
        <v>7.0024505717669605E-4</v>
      </c>
      <c r="AC15" s="245">
        <f>SUMPRODUCT('Bond Valuation'!$B$12*BondVal_all!BO15,$BO$2)/AA15</f>
        <v>1</v>
      </c>
      <c r="AD15" s="251">
        <f>-AC15*Y14/100</f>
        <v>-1.4977733453299181E-3</v>
      </c>
      <c r="AE15" s="250">
        <f>AD15*SQRT(10)</f>
        <v>-4.7363751899324597E-3</v>
      </c>
      <c r="AF15" s="250">
        <f>$AC$1*X14/100</f>
        <v>-1.3679501827344933E-3</v>
      </c>
      <c r="AG15" s="250">
        <f>AF15*SQRT(10)</f>
        <v>-4.3258383030845404E-3</v>
      </c>
      <c r="AH15" s="255">
        <f>SUMPRODUCT('Bond Valuation'!$B$40:$D$40,BondVal_all!BO15:BQ15)</f>
        <v>86.720532433616114</v>
      </c>
      <c r="AI15" s="250">
        <f>AH15/AH16-1</f>
        <v>6.1040184601846015E-4</v>
      </c>
      <c r="AJ15" s="245">
        <f>SUMPRODUCT($BO$2:$BQ$2,'Bond Valuation'!$B$40:$D$40,BondVal_all!BO15:BQ15)/BondVal_all!AH15</f>
        <v>2.93670517574478</v>
      </c>
      <c r="AK15" s="251">
        <f>-AJ15*Y14/100</f>
        <v>-4.3985187353229437E-3</v>
      </c>
      <c r="AL15" s="251">
        <f>AK15*SQRT(10)</f>
        <v>-1.3909337534543818E-2</v>
      </c>
      <c r="AM15" s="251">
        <f>$AC$1*X14/100</f>
        <v>-1.3679501827344933E-3</v>
      </c>
      <c r="AN15" s="259">
        <f>AM15*SQRT(10)</f>
        <v>-4.3258383030845404E-3</v>
      </c>
      <c r="AO15" s="255">
        <f>SUMPRODUCT('Bond Valuation'!$B$68:$F$68,BondVal_all!BO15:BS15)</f>
        <v>80.539821871929135</v>
      </c>
      <c r="AP15" s="250">
        <f>AO15/AO16-1</f>
        <v>5.1070904928018912E-4</v>
      </c>
      <c r="AQ15" s="245">
        <f>SUMPRODUCT($BO$2:$BS$2,'Bond Valuation'!$B$68:$F$68,BondVal_all!BO15:BS15)/BondVal_all!AO15</f>
        <v>4.7292984382186161</v>
      </c>
      <c r="AR15" s="251">
        <f>-AQ15*Y14/100</f>
        <v>-7.0834171428742531E-3</v>
      </c>
      <c r="AS15" s="251">
        <f>AR15*SQRT(10)</f>
        <v>-2.239973178856498E-2</v>
      </c>
      <c r="AT15" s="251">
        <f>$AC$1*X14/100</f>
        <v>-1.3679501827344933E-3</v>
      </c>
      <c r="AU15" s="249">
        <f>AT15*SQRT(10)</f>
        <v>-4.3258383030845404E-3</v>
      </c>
      <c r="AV15" s="255">
        <f>SUMPRODUCT('Bond Valuation'!$B$96:$K$96,BondVal_all!BO15:BX15)</f>
        <v>71.175187272916844</v>
      </c>
      <c r="AW15" s="250">
        <f>AV15/AV16-1</f>
        <v>1.7856730370446883E-4</v>
      </c>
      <c r="AX15" s="245">
        <f>SUMPRODUCT($BO$2:$BX$2,'Bond Valuation'!$B$96:$K$96,BondVal_all!BO15:BX15)/BondVal_all!AV15</f>
        <v>8.2765842770358873</v>
      </c>
      <c r="AY15" s="251">
        <f>-AX15*Y14/100</f>
        <v>-1.2396447320521042E-2</v>
      </c>
      <c r="AZ15" s="251">
        <f>AY15*SQRT(10)</f>
        <v>-3.9201008427137855E-2</v>
      </c>
      <c r="BA15" s="251">
        <f>$AC$1*X14/100</f>
        <v>-1.3679501827344933E-3</v>
      </c>
      <c r="BB15" s="249">
        <f>BA15*SQRT(10)</f>
        <v>-4.3258383030845404E-3</v>
      </c>
      <c r="BC15" s="255">
        <f>SUMPRODUCT('Bond Valuation'!$B$124:$U$124,BondVal_all!BO15:CH15)</f>
        <v>58.594958711636082</v>
      </c>
      <c r="BD15" s="250">
        <f>BC15/BC16-1</f>
        <v>-4.9400431665802547E-4</v>
      </c>
      <c r="BE15" s="245">
        <f>SUMPRODUCT($BO$2:$CH$2,'Bond Valuation'!$B$124:$U$124,BondVal_all!BO15:CH15)/BondVal_all!BC15</f>
        <v>11.855690248625319</v>
      </c>
      <c r="BF15" s="251">
        <f>-BE15*Y14/100</f>
        <v>-1.775713684487883E-2</v>
      </c>
      <c r="BG15" s="251">
        <f>BF15*SQRT(10)</f>
        <v>-5.615299715311315E-2</v>
      </c>
      <c r="BH15" s="251">
        <f>$AC$1*X14/100</f>
        <v>-1.3679501827344933E-3</v>
      </c>
      <c r="BI15" s="249">
        <f>BH15*SQRT(10)</f>
        <v>-4.3258383030845404E-3</v>
      </c>
      <c r="BJ15" s="251"/>
      <c r="BK15" s="251"/>
      <c r="BO15" s="245">
        <f>EXP(-BO$2*HLOOKUP(BO$2,'Yield Curves'!$B$2:$AP$508,MATCH($Z15,'Yield Curves'!$A$3:$A$508,0)+1)/100)</f>
        <v>0.93538225908219497</v>
      </c>
      <c r="BP15" s="245">
        <f>EXP(-BP$2*HLOOKUP(BP$2,'Yield Curves'!$B$2:$AP$508,MATCH($Z15,'Yield Curves'!$A$3:$A$508,0)+1)/100)</f>
        <v>0.87371591168803442</v>
      </c>
      <c r="BQ15" s="245">
        <f>EXP(-BQ$2*HLOOKUP(BQ$2,'Yield Curves'!$B$2:$AP$508,MATCH($Z15,'Yield Curves'!$A$3:$A$508,0)+1)/100)</f>
        <v>0.814728785216428</v>
      </c>
      <c r="BR15" s="245">
        <f>EXP(-BR$2*HLOOKUP(BR$2,'Yield Curves'!$B$2:$AP$508,MATCH($Z15,'Yield Curves'!$A$3:$A$508,0)+1)/100)</f>
        <v>0.72876788470453691</v>
      </c>
      <c r="BS15" s="245">
        <f>EXP(-BS$2*HLOOKUP(BS$2,'Yield Curves'!$B$2:$AP$508,MATCH($Z15,'Yield Curves'!$A$3:$A$508,0)+1)/100)</f>
        <v>0.70398375385562095</v>
      </c>
      <c r="BT15" s="245">
        <f>EXP(-BT$2*HLOOKUP(BT$2,'Yield Curves'!$B$2:$AP$508,MATCH($Z15,'Yield Curves'!$A$3:$A$508,0)+1)/100)</f>
        <v>0.65213740199613923</v>
      </c>
      <c r="BU15" s="245">
        <f>EXP(-BU$2*HLOOKUP(BU$2,'Yield Curves'!$B$2:$AP$508,MATCH($Z15,'Yield Curves'!$A$3:$A$508,0)+1)/100)</f>
        <v>0.60284208428110309</v>
      </c>
      <c r="BV15" s="245">
        <f>EXP(-BV$2*HLOOKUP(BV$2,'Yield Curves'!$B$2:$AP$508,MATCH($Z15,'Yield Curves'!$A$3:$A$508,0)+1)/100)</f>
        <v>0.55649338228967626</v>
      </c>
      <c r="BW15" s="245">
        <f>EXP(-BW$2*HLOOKUP(BW$2,'Yield Curves'!$B$2:$AP$508,MATCH($Z15,'Yield Curves'!$A$3:$A$508,0)+1)/100)</f>
        <v>0.51312412705989252</v>
      </c>
      <c r="BX15" s="245">
        <f>EXP(-BX$2*HLOOKUP(BX$2,'Yield Curves'!$B$2:$AP$508,MATCH($Z15,'Yield Curves'!$A$3:$A$508,0)+1)/100)</f>
        <v>0.47189442229284201</v>
      </c>
      <c r="BY15" s="245">
        <f>EXP(-BY$2*HLOOKUP(BY$2,'Yield Curves'!$B$2:$AP$508,MATCH($Z15,'Yield Curves'!$A$3:$A$508,0)+1)/100)</f>
        <v>0.43314293566091722</v>
      </c>
      <c r="BZ15" s="245">
        <f>EXP(-BZ$2*HLOOKUP(BZ$2,'Yield Curves'!$B$2:$AP$508,MATCH($Z15,'Yield Curves'!$A$3:$A$508,0)+1)/100)</f>
        <v>0.39777749015416236</v>
      </c>
      <c r="CA15" s="245">
        <f>EXP(-CA$2*HLOOKUP(CA$2,'Yield Curves'!$B$2:$AP$508,MATCH($Z15,'Yield Curves'!$A$3:$A$508,0)+1)/100)</f>
        <v>0.36570962857871531</v>
      </c>
      <c r="CB15" s="245">
        <f>EXP(-CB$2*HLOOKUP(CB$2,'Yield Curves'!$B$2:$AP$508,MATCH($Z15,'Yield Curves'!$A$3:$A$508,0)+1)/100)</f>
        <v>0.33442358364640218</v>
      </c>
      <c r="CC15" s="245">
        <f>EXP(-CC$2*HLOOKUP(CC$2,'Yield Curves'!$B$2:$AP$508,MATCH($Z15,'Yield Curves'!$A$3:$A$508,0)+1)/100)</f>
        <v>0.30528790402199785</v>
      </c>
      <c r="CD15" s="245">
        <f>EXP(-CD$2*HLOOKUP(CD$2,'Yield Curves'!$B$2:$AP$508,MATCH($Z15,'Yield Curves'!$A$3:$A$508,0)+1)/100)</f>
        <v>0.27865923460470715</v>
      </c>
      <c r="CE15" s="245">
        <f>EXP(-CE$2*HLOOKUP(CE$2,'Yield Curves'!$B$2:$AP$508,MATCH($Z15,'Yield Curves'!$A$3:$A$508,0)+1)/100)</f>
        <v>0.25440138783939914</v>
      </c>
      <c r="CF15" s="245">
        <f>EXP(-CF$2*HLOOKUP(CF$2,'Yield Curves'!$B$2:$AP$508,MATCH($Z15,'Yield Curves'!$A$3:$A$508,0)+1)/100)</f>
        <v>0.23194896948540833</v>
      </c>
      <c r="CG15" s="245">
        <f>EXP(-CG$2*HLOOKUP(CG$2,'Yield Curves'!$B$2:$AP$508,MATCH($Z15,'Yield Curves'!$A$3:$A$508,0)+1)/100)</f>
        <v>0.21099752261866839</v>
      </c>
      <c r="CH15" s="245">
        <f>EXP(-CH$2*HLOOKUP(CH$2,'Yield Curves'!$B$2:$AP$508,MATCH($Z15,'Yield Curves'!$A$3:$A$508,0)+1)/100)</f>
        <v>0.19166619264739129</v>
      </c>
    </row>
    <row r="16" spans="1:86" x14ac:dyDescent="0.2">
      <c r="A16" s="253">
        <v>43116</v>
      </c>
      <c r="B16" s="245">
        <f>'Yield Curves'!C15-'Yield Curves'!C16</f>
        <v>-9.9999999999997868E-3</v>
      </c>
      <c r="C16" s="245">
        <f>'Yield Curves'!D15-'Yield Curves'!D16</f>
        <v>1.499999999999968E-2</v>
      </c>
      <c r="D16" s="245">
        <f>'Yield Curves'!E15-'Yield Curves'!E16</f>
        <v>4.0000000000000036E-2</v>
      </c>
      <c r="E16" s="245">
        <f>'Yield Curves'!F15-'Yield Curves'!F16</f>
        <v>4.4999999999999929E-2</v>
      </c>
      <c r="F16" s="245">
        <f>'Yield Curves'!G15-'Yield Curves'!G16</f>
        <v>4.9999999999999822E-2</v>
      </c>
      <c r="G16" s="245">
        <f>'Yield Curves'!H15-'Yield Curves'!H16</f>
        <v>3.5000000000000142E-2</v>
      </c>
      <c r="H16" s="245">
        <f>'Yield Curves'!I15-'Yield Curves'!I16</f>
        <v>2.0000000000000462E-2</v>
      </c>
      <c r="I16" s="245">
        <f>'Yield Curves'!J15-'Yield Curves'!J16</f>
        <v>2.9999999999999361E-2</v>
      </c>
      <c r="J16" s="245">
        <f>'Yield Curves'!K15-'Yield Curves'!K16</f>
        <v>4.0000000000000036E-2</v>
      </c>
      <c r="K16" s="245">
        <f>'Yield Curves'!L15-'Yield Curves'!L16</f>
        <v>3.7499999999999645E-2</v>
      </c>
      <c r="L16" s="245">
        <f>'Yield Curves'!M15-'Yield Curves'!M16</f>
        <v>3.5000000000000142E-2</v>
      </c>
      <c r="M16" s="245">
        <f>'Yield Curves'!N15-'Yield Curves'!N16</f>
        <v>3.2499999999999751E-2</v>
      </c>
      <c r="N16" s="245">
        <f>'Yield Curves'!O15-'Yield Curves'!O16</f>
        <v>3.0000000000000249E-2</v>
      </c>
      <c r="O16" s="245">
        <f>'Yield Curves'!P15-'Yield Curves'!P16</f>
        <v>2.7500000000000746E-2</v>
      </c>
      <c r="P16" s="245">
        <f>'Yield Curves'!Q15-'Yield Curves'!Q16</f>
        <v>2.6250000000000107E-2</v>
      </c>
      <c r="Q16" s="245">
        <f>'Yield Curves'!R15-'Yield Curves'!R16</f>
        <v>2.4999999999999467E-2</v>
      </c>
      <c r="R16" s="245">
        <f>'Yield Curves'!S15-'Yield Curves'!S16</f>
        <v>2.3749999999998828E-2</v>
      </c>
      <c r="S16" s="245">
        <f>'Yield Curves'!T15-'Yield Curves'!T16</f>
        <v>2.1874999999999645E-2</v>
      </c>
      <c r="T16" s="245">
        <f>'Yield Curves'!U15-'Yield Curves'!U16</f>
        <v>1.9999999999999574E-2</v>
      </c>
      <c r="U16" s="245">
        <f>'Yield Curves'!V15-'Yield Curves'!V16</f>
        <v>1.8124999999999503E-2</v>
      </c>
      <c r="V16" s="252">
        <f>MAX(B16:U16)</f>
        <v>4.9999999999999822E-2</v>
      </c>
      <c r="W16" s="252">
        <f>AVERAGE(V17:V266)</f>
        <v>3.0215000000000127E-2</v>
      </c>
      <c r="X16" s="245">
        <f>_xlfn.STDEV.S(V17:V2568)</f>
        <v>5.1419253922792237E-2</v>
      </c>
      <c r="Y16" s="245">
        <f>W16+X16*_xlfn.NORM.S.INV(99%)</f>
        <v>0.14983407204805402</v>
      </c>
      <c r="Z16" s="253">
        <v>43117</v>
      </c>
      <c r="AA16" s="255">
        <f>'Bond Valuation'!$B$12*BondVal_all!BO16</f>
        <v>94.407499782218778</v>
      </c>
      <c r="AB16" s="250">
        <f>AA16/AA17-1</f>
        <v>-4.9987502083082003E-4</v>
      </c>
      <c r="AC16" s="245">
        <f>SUMPRODUCT('Bond Valuation'!$B$12*BondVal_all!BO16,$BO$2)/AA16</f>
        <v>1</v>
      </c>
      <c r="AD16" s="251">
        <f>-AC16*Y15/100</f>
        <v>-1.4964555870372826E-3</v>
      </c>
      <c r="AE16" s="250">
        <f>AD16*SQRT(10)</f>
        <v>-4.7322080723221568E-3</v>
      </c>
      <c r="AF16" s="250">
        <f>$AC$1*X15/100</f>
        <v>-1.369190068660629E-3</v>
      </c>
      <c r="AG16" s="250">
        <f>AF16*SQRT(10)</f>
        <v>-4.3297591666499168E-3</v>
      </c>
      <c r="AH16" s="255">
        <f>SUMPRODUCT('Bond Valuation'!$B$40:$D$40,BondVal_all!BO16:BQ16)</f>
        <v>86.667630352059163</v>
      </c>
      <c r="AI16" s="250">
        <f>AH16/AH17-1</f>
        <v>-1.4816539680495566E-5</v>
      </c>
      <c r="AJ16" s="245">
        <f>SUMPRODUCT($BO$2:$BQ$2,'Bond Valuation'!$B$40:$D$40,BondVal_all!BO16:BQ16)/BondVal_all!AH16</f>
        <v>2.936716901971796</v>
      </c>
      <c r="AK16" s="251">
        <f>-AJ16*Y15/100</f>
        <v>-4.3946664155025137E-3</v>
      </c>
      <c r="AL16" s="251">
        <f>AK16*SQRT(10)</f>
        <v>-1.3897155429635849E-2</v>
      </c>
      <c r="AM16" s="251">
        <f>$AC$1*X15/100</f>
        <v>-1.369190068660629E-3</v>
      </c>
      <c r="AN16" s="259">
        <f>AM16*SQRT(10)</f>
        <v>-4.3297591666499168E-3</v>
      </c>
      <c r="AO16" s="255">
        <f>SUMPRODUCT('Bond Valuation'!$B$68:$F$68,BondVal_all!BO16:BS16)</f>
        <v>80.498710452045884</v>
      </c>
      <c r="AP16" s="250">
        <f>AO16/AO17-1</f>
        <v>-2.8994411618299409E-5</v>
      </c>
      <c r="AQ16" s="245">
        <f>SUMPRODUCT($BO$2:$BS$2,'Bond Valuation'!$B$68:$F$68,BondVal_all!BO16:BS16)/BondVal_all!AO16</f>
        <v>4.7293532155722984</v>
      </c>
      <c r="AR16" s="251">
        <f>-AQ16*Y15/100</f>
        <v>-7.0772670425159031E-3</v>
      </c>
      <c r="AS16" s="251">
        <f>AR16*SQRT(10)</f>
        <v>-2.2380283463593977E-2</v>
      </c>
      <c r="AT16" s="251">
        <f>$AC$1*X15/100</f>
        <v>-1.369190068660629E-3</v>
      </c>
      <c r="AU16" s="249">
        <f>AT16*SQRT(10)</f>
        <v>-4.3297591666499168E-3</v>
      </c>
      <c r="AV16" s="255">
        <f>SUMPRODUCT('Bond Valuation'!$B$96:$K$96,BondVal_all!BO16:BX16)</f>
        <v>71.162479980741765</v>
      </c>
      <c r="AW16" s="250">
        <f>AV16/AV17-1</f>
        <v>-9.8267856533662545E-5</v>
      </c>
      <c r="AX16" s="245">
        <f>SUMPRODUCT($BO$2:$BX$2,'Bond Valuation'!$B$96:$K$96,BondVal_all!BO16:BX16)/BondVal_all!AV16</f>
        <v>8.2773423637712238</v>
      </c>
      <c r="AY16" s="251">
        <f>-AX16*Y15/100</f>
        <v>-1.2386675226085836E-2</v>
      </c>
      <c r="AZ16" s="251">
        <f>AY16*SQRT(10)</f>
        <v>-3.9170106351212347E-2</v>
      </c>
      <c r="BA16" s="251">
        <f>$AC$1*X15/100</f>
        <v>-1.369190068660629E-3</v>
      </c>
      <c r="BB16" s="249">
        <f>BA16*SQRT(10)</f>
        <v>-4.3297591666499168E-3</v>
      </c>
      <c r="BC16" s="255">
        <f>SUMPRODUCT('Bond Valuation'!$B$124:$U$124,BondVal_all!BO16:CH16)</f>
        <v>58.623919180770791</v>
      </c>
      <c r="BD16" s="250">
        <f>BC16/BC17-1</f>
        <v>-1.0232543420974904E-3</v>
      </c>
      <c r="BE16" s="245">
        <f>SUMPRODUCT($BO$2:$CH$2,'Bond Valuation'!$B$124:$U$124,BondVal_all!BO16:CH16)/BondVal_all!BC16</f>
        <v>11.863497190052048</v>
      </c>
      <c r="BF16" s="251">
        <f>-BE16*Y15/100</f>
        <v>-1.7753196651854489E-2</v>
      </c>
      <c r="BG16" s="251">
        <f>BF16*SQRT(10)</f>
        <v>-5.6140537168735523E-2</v>
      </c>
      <c r="BH16" s="251">
        <f>$AC$1*X15/100</f>
        <v>-1.369190068660629E-3</v>
      </c>
      <c r="BI16" s="249">
        <f>BH16*SQRT(10)</f>
        <v>-4.3297591666499168E-3</v>
      </c>
      <c r="BJ16" s="251"/>
      <c r="BK16" s="251"/>
      <c r="BO16" s="245">
        <f>EXP(-BO$2*HLOOKUP(BO$2,'Yield Curves'!$B$2:$AP$508,MATCH($Z16,'Yield Curves'!$A$3:$A$508,0)+1)/100)</f>
        <v>0.93472772061602749</v>
      </c>
      <c r="BP16" s="245">
        <f>EXP(-BP$2*HLOOKUP(BP$2,'Yield Curves'!$B$2:$AP$508,MATCH($Z16,'Yield Curves'!$A$3:$A$508,0)+1)/100)</f>
        <v>0.87284263248871929</v>
      </c>
      <c r="BQ16" s="245">
        <f>EXP(-BQ$2*HLOOKUP(BQ$2,'Yield Curves'!$B$2:$AP$508,MATCH($Z16,'Yield Curves'!$A$3:$A$508,0)+1)/100)</f>
        <v>0.81424009456715374</v>
      </c>
      <c r="BR16" s="245">
        <f>EXP(-BR$2*HLOOKUP(BR$2,'Yield Curves'!$B$2:$AP$508,MATCH($Z16,'Yield Curves'!$A$3:$A$508,0)+1)/100)</f>
        <v>0.72876788470453691</v>
      </c>
      <c r="BS16" s="245">
        <f>EXP(-BS$2*HLOOKUP(BS$2,'Yield Curves'!$B$2:$AP$508,MATCH($Z16,'Yield Curves'!$A$3:$A$508,0)+1)/100)</f>
        <v>0.7036318499619979</v>
      </c>
      <c r="BT16" s="245">
        <f>EXP(-BT$2*HLOOKUP(BT$2,'Yield Curves'!$B$2:$AP$508,MATCH($Z16,'Yield Curves'!$A$3:$A$508,0)+1)/100)</f>
        <v>0.65174623691620048</v>
      </c>
      <c r="BU16" s="245">
        <f>EXP(-BU$2*HLOOKUP(BU$2,'Yield Curves'!$B$2:$AP$508,MATCH($Z16,'Yield Curves'!$A$3:$A$508,0)+1)/100)</f>
        <v>0.60242024248396053</v>
      </c>
      <c r="BV16" s="245">
        <f>EXP(-BV$2*HLOOKUP(BV$2,'Yield Curves'!$B$2:$AP$508,MATCH($Z16,'Yield Curves'!$A$3:$A$508,0)+1)/100)</f>
        <v>0.55615958640908048</v>
      </c>
      <c r="BW16" s="245">
        <f>EXP(-BW$2*HLOOKUP(BW$2,'Yield Curves'!$B$2:$AP$508,MATCH($Z16,'Yield Curves'!$A$3:$A$508,0)+1)/100)</f>
        <v>0.51300868711878433</v>
      </c>
      <c r="BX16" s="245">
        <f>EXP(-BX$2*HLOOKUP(BX$2,'Yield Curves'!$B$2:$AP$508,MATCH($Z16,'Yield Curves'!$A$3:$A$508,0)+1)/100)</f>
        <v>0.47189442229284201</v>
      </c>
      <c r="BY16" s="245">
        <f>EXP(-BY$2*HLOOKUP(BY$2,'Yield Curves'!$B$2:$AP$508,MATCH($Z16,'Yield Curves'!$A$3:$A$508,0)+1)/100)</f>
        <v>0.43326206634794262</v>
      </c>
      <c r="BZ16" s="245">
        <f>EXP(-BZ$2*HLOOKUP(BZ$2,'Yield Curves'!$B$2:$AP$508,MATCH($Z16,'Yield Curves'!$A$3:$A$508,0)+1)/100)</f>
        <v>0.39786700015894499</v>
      </c>
      <c r="CA16" s="245">
        <f>EXP(-CA$2*HLOOKUP(CA$2,'Yield Curves'!$B$2:$AP$508,MATCH($Z16,'Yield Curves'!$A$3:$A$508,0)+1)/100)</f>
        <v>0.36562049772001398</v>
      </c>
      <c r="CB16" s="245">
        <f>EXP(-CB$2*HLOOKUP(CB$2,'Yield Curves'!$B$2:$AP$508,MATCH($Z16,'Yield Curves'!$A$3:$A$508,0)+1)/100)</f>
        <v>0.33437969343140689</v>
      </c>
      <c r="CC16" s="245">
        <f>EXP(-CC$2*HLOOKUP(CC$2,'Yield Curves'!$B$2:$AP$508,MATCH($Z16,'Yield Curves'!$A$3:$A$508,0)+1)/100)</f>
        <v>0.30528790402199785</v>
      </c>
      <c r="CD16" s="245">
        <f>EXP(-CD$2*HLOOKUP(CD$2,'Yield Curves'!$B$2:$AP$508,MATCH($Z16,'Yield Curves'!$A$3:$A$508,0)+1)/100)</f>
        <v>0.27873065018330478</v>
      </c>
      <c r="CE16" s="245">
        <f>EXP(-CE$2*HLOOKUP(CE$2,'Yield Curves'!$B$2:$AP$508,MATCH($Z16,'Yield Curves'!$A$3:$A$508,0)+1)/100)</f>
        <v>0.25456869186543268</v>
      </c>
      <c r="CF16" s="245">
        <f>EXP(-CF$2*HLOOKUP(CF$2,'Yield Curves'!$B$2:$AP$508,MATCH($Z16,'Yield Curves'!$A$3:$A$508,0)+1)/100)</f>
        <v>0.23220516078207473</v>
      </c>
      <c r="CG16" s="245">
        <f>EXP(-CG$2*HLOOKUP(CG$2,'Yield Curves'!$B$2:$AP$508,MATCH($Z16,'Yield Curves'!$A$3:$A$508,0)+1)/100)</f>
        <v>0.21132114898267002</v>
      </c>
      <c r="CH16" s="245">
        <f>EXP(-CH$2*HLOOKUP(CH$2,'Yield Curves'!$B$2:$AP$508,MATCH($Z16,'Yield Curves'!$A$3:$A$508,0)+1)/100)</f>
        <v>0.19204990862075413</v>
      </c>
    </row>
    <row r="17" spans="1:86" x14ac:dyDescent="0.2">
      <c r="A17" s="253">
        <v>43115</v>
      </c>
      <c r="B17" s="245">
        <f>'Yield Curves'!C16-'Yield Curves'!C17</f>
        <v>4.0000000000000036E-2</v>
      </c>
      <c r="C17" s="245">
        <f>'Yield Curves'!D16-'Yield Curves'!D17</f>
        <v>2.0000000000000462E-2</v>
      </c>
      <c r="D17" s="245">
        <f>'Yield Curves'!E16-'Yield Curves'!E17</f>
        <v>0</v>
      </c>
      <c r="E17" s="245">
        <f>'Yield Curves'!F16-'Yield Curves'!F17</f>
        <v>-9.9999999999997868E-3</v>
      </c>
      <c r="F17" s="245">
        <f>'Yield Curves'!G16-'Yield Curves'!G17</f>
        <v>-2.0000000000000462E-2</v>
      </c>
      <c r="G17" s="245">
        <f>'Yield Curves'!H16-'Yield Curves'!H17</f>
        <v>-5.4999999999999716E-2</v>
      </c>
      <c r="H17" s="245">
        <f>'Yield Curves'!I16-'Yield Curves'!I17</f>
        <v>-8.9999999999999858E-2</v>
      </c>
      <c r="I17" s="245">
        <f>'Yield Curves'!J16-'Yield Curves'!J17</f>
        <v>-4.9999999999998934E-2</v>
      </c>
      <c r="J17" s="245">
        <f>'Yield Curves'!K16-'Yield Curves'!K17</f>
        <v>-9.9999999999997868E-3</v>
      </c>
      <c r="K17" s="245">
        <f>'Yield Curves'!L16-'Yield Curves'!L17</f>
        <v>-9.9999999999997868E-3</v>
      </c>
      <c r="L17" s="245">
        <f>'Yield Curves'!M16-'Yield Curves'!M17</f>
        <v>-9.9999999999997868E-3</v>
      </c>
      <c r="M17" s="245">
        <f>'Yield Curves'!N16-'Yield Curves'!N17</f>
        <v>-9.9999999999997868E-3</v>
      </c>
      <c r="N17" s="245">
        <f>'Yield Curves'!O16-'Yield Curves'!O17</f>
        <v>-9.9999999999997868E-3</v>
      </c>
      <c r="O17" s="245">
        <f>'Yield Curves'!P16-'Yield Curves'!P17</f>
        <v>-9.9999999999997868E-3</v>
      </c>
      <c r="P17" s="245">
        <f>'Yield Curves'!Q16-'Yield Curves'!Q17</f>
        <v>-1.499999999999968E-2</v>
      </c>
      <c r="Q17" s="245">
        <f>'Yield Curves'!R16-'Yield Curves'!R17</f>
        <v>-1.9999999999999574E-2</v>
      </c>
      <c r="R17" s="245">
        <f>'Yield Curves'!S16-'Yield Curves'!S17</f>
        <v>-2.4999999999999467E-2</v>
      </c>
      <c r="S17" s="245">
        <f>'Yield Curves'!T16-'Yield Curves'!T17</f>
        <v>-2.7499999999999858E-2</v>
      </c>
      <c r="T17" s="245">
        <f>'Yield Curves'!U16-'Yield Curves'!U17</f>
        <v>-2.9999999999999361E-2</v>
      </c>
      <c r="U17" s="245">
        <f>'Yield Curves'!V16-'Yield Curves'!V17</f>
        <v>-3.2499999999998863E-2</v>
      </c>
      <c r="V17" s="252">
        <f>MAX(B17:U17)</f>
        <v>4.0000000000000036E-2</v>
      </c>
      <c r="W17" s="252">
        <f>AVERAGE(V18:V267)</f>
        <v>3.0175000000000125E-2</v>
      </c>
      <c r="X17" s="245">
        <f>_xlfn.STDEV.S(V18:V2569)</f>
        <v>5.1470750957494087E-2</v>
      </c>
      <c r="Y17" s="245">
        <f>W17+X17*_xlfn.NORM.S.INV(99%)</f>
        <v>0.14991387206525206</v>
      </c>
      <c r="Z17" s="253">
        <v>43116</v>
      </c>
      <c r="AA17" s="255">
        <f>'Bond Valuation'!$B$12*BondVal_all!BO17</f>
        <v>94.454715335014441</v>
      </c>
      <c r="AB17" s="250">
        <f>AA17/AA18-1</f>
        <v>1.000050001667141E-4</v>
      </c>
      <c r="AC17" s="245">
        <f>SUMPRODUCT('Bond Valuation'!$B$12*BondVal_all!BO17,$BO$2)/AA17</f>
        <v>1</v>
      </c>
      <c r="AD17" s="251">
        <f>-AC17*Y16/100</f>
        <v>-1.4983407204805402E-3</v>
      </c>
      <c r="AE17" s="250">
        <f>AD17*SQRT(10)</f>
        <v>-4.7381693876962063E-3</v>
      </c>
      <c r="AF17" s="250">
        <f>$AC$1*X16/100</f>
        <v>-1.3704332675459785E-3</v>
      </c>
      <c r="AG17" s="250">
        <f>AF17*SQRT(10)</f>
        <v>-4.3336905067122037E-3</v>
      </c>
      <c r="AH17" s="255">
        <f>SUMPRODUCT('Bond Valuation'!$B$40:$D$40,BondVal_all!BO17:BQ17)</f>
        <v>86.668914485469699</v>
      </c>
      <c r="AI17" s="250">
        <f>AH17/AH18-1</f>
        <v>-1.450346982340478E-3</v>
      </c>
      <c r="AJ17" s="245">
        <f>SUMPRODUCT($BO$2:$BQ$2,'Bond Valuation'!$B$40:$D$40,BondVal_all!BO17:BQ17)/BondVal_all!AH17</f>
        <v>2.9366922353318103</v>
      </c>
      <c r="AK17" s="251">
        <f>-AJ17*Y16/100</f>
        <v>-4.4001655597166725E-3</v>
      </c>
      <c r="AL17" s="251">
        <f>AK17*SQRT(10)</f>
        <v>-1.3914545250534326E-2</v>
      </c>
      <c r="AM17" s="251">
        <f>$AC$1*X16/100</f>
        <v>-1.3704332675459785E-3</v>
      </c>
      <c r="AN17" s="259">
        <f>AM17*SQRT(10)</f>
        <v>-4.3336905067122037E-3</v>
      </c>
      <c r="AO17" s="255">
        <f>SUMPRODUCT('Bond Valuation'!$B$68:$F$68,BondVal_all!BO17:BS17)</f>
        <v>80.501044532466764</v>
      </c>
      <c r="AP17" s="250">
        <f>AO17/AO18-1</f>
        <v>-1.8650153187346197E-3</v>
      </c>
      <c r="AQ17" s="245">
        <f>SUMPRODUCT($BO$2:$BS$2,'Bond Valuation'!$B$68:$F$68,BondVal_all!BO17:BS17)/BondVal_all!AO17</f>
        <v>4.7292776711563977</v>
      </c>
      <c r="AR17" s="251">
        <f>-AQ17*Y16/100</f>
        <v>-7.0860693131530083E-3</v>
      </c>
      <c r="AS17" s="251">
        <f>AR17*SQRT(10)</f>
        <v>-2.2408118687388449E-2</v>
      </c>
      <c r="AT17" s="251">
        <f>$AC$1*X16/100</f>
        <v>-1.3704332675459785E-3</v>
      </c>
      <c r="AU17" s="249">
        <f>AT17*SQRT(10)</f>
        <v>-4.3336905067122037E-3</v>
      </c>
      <c r="AV17" s="255">
        <f>SUMPRODUCT('Bond Valuation'!$B$96:$K$96,BondVal_all!BO17:BX17)</f>
        <v>71.169473652368211</v>
      </c>
      <c r="AW17" s="250">
        <f>AV17/AV18-1</f>
        <v>-1.7997512324962051E-3</v>
      </c>
      <c r="AX17" s="245">
        <f>SUMPRODUCT($BO$2:$BX$2,'Bond Valuation'!$B$96:$K$96,BondVal_all!BO17:BX17)/BondVal_all!AV17</f>
        <v>8.2770081692044979</v>
      </c>
      <c r="AY17" s="251">
        <f>-AX17*Y16/100</f>
        <v>-1.2401778383669184E-2</v>
      </c>
      <c r="AZ17" s="251">
        <f>AY17*SQRT(10)</f>
        <v>-3.9217866729036176E-2</v>
      </c>
      <c r="BA17" s="251">
        <f>$AC$1*X16/100</f>
        <v>-1.3704332675459785E-3</v>
      </c>
      <c r="BB17" s="249">
        <f>BA17*SQRT(10)</f>
        <v>-4.3336905067122037E-3</v>
      </c>
      <c r="BC17" s="255">
        <f>SUMPRODUCT('Bond Valuation'!$B$124:$U$124,BondVal_all!BO17:CH17)</f>
        <v>58.683967805639419</v>
      </c>
      <c r="BD17" s="250">
        <f>BC17/BC18-1</f>
        <v>-2.5643646258228792E-3</v>
      </c>
      <c r="BE17" s="245">
        <f>SUMPRODUCT($BO$2:$CH$2,'Bond Valuation'!$B$124:$U$124,BondVal_all!BO17:CH17)/BondVal_all!BC17</f>
        <v>11.868936264954915</v>
      </c>
      <c r="BF17" s="251">
        <f>-BE17*Y16/100</f>
        <v>-1.7783710514570159E-2</v>
      </c>
      <c r="BG17" s="251">
        <f>BF17*SQRT(10)</f>
        <v>-5.623703047512673E-2</v>
      </c>
      <c r="BH17" s="251">
        <f>$AC$1*X16/100</f>
        <v>-1.3704332675459785E-3</v>
      </c>
      <c r="BI17" s="249">
        <f>BH17*SQRT(10)</f>
        <v>-4.3336905067122037E-3</v>
      </c>
      <c r="BJ17" s="251"/>
      <c r="BK17" s="251"/>
      <c r="BO17" s="245">
        <f>EXP(-BO$2*HLOOKUP(BO$2,'Yield Curves'!$B$2:$AP$508,MATCH($Z17,'Yield Curves'!$A$3:$A$508,0)+1)/100)</f>
        <v>0.93519520133677658</v>
      </c>
      <c r="BP17" s="245">
        <f>EXP(-BP$2*HLOOKUP(BP$2,'Yield Curves'!$B$2:$AP$508,MATCH($Z17,'Yield Curves'!$A$3:$A$508,0)+1)/100)</f>
        <v>0.87301721847323355</v>
      </c>
      <c r="BQ17" s="245">
        <f>EXP(-BQ$2*HLOOKUP(BQ$2,'Yield Curves'!$B$2:$AP$508,MATCH($Z17,'Yield Curves'!$A$3:$A$508,0)+1)/100)</f>
        <v>0.81424009456715374</v>
      </c>
      <c r="BR17" s="245">
        <f>EXP(-BR$2*HLOOKUP(BR$2,'Yield Curves'!$B$2:$AP$508,MATCH($Z17,'Yield Curves'!$A$3:$A$508,0)+1)/100)</f>
        <v>0.72905945016762375</v>
      </c>
      <c r="BS17" s="245">
        <f>EXP(-BS$2*HLOOKUP(BS$2,'Yield Curves'!$B$2:$AP$508,MATCH($Z17,'Yield Curves'!$A$3:$A$508,0)+1)/100)</f>
        <v>0.7036318499619979</v>
      </c>
      <c r="BT17" s="245">
        <f>EXP(-BT$2*HLOOKUP(BT$2,'Yield Curves'!$B$2:$AP$508,MATCH($Z17,'Yield Curves'!$A$3:$A$508,0)+1)/100)</f>
        <v>0.65194179011878906</v>
      </c>
      <c r="BU17" s="245">
        <f>EXP(-BU$2*HLOOKUP(BU$2,'Yield Curves'!$B$2:$AP$508,MATCH($Z17,'Yield Curves'!$A$3:$A$508,0)+1)/100)</f>
        <v>0.60284208428110309</v>
      </c>
      <c r="BV17" s="245">
        <f>EXP(-BV$2*HLOOKUP(BV$2,'Yield Curves'!$B$2:$AP$508,MATCH($Z17,'Yield Curves'!$A$3:$A$508,0)+1)/100)</f>
        <v>0.55654903441046488</v>
      </c>
      <c r="BW17" s="245">
        <f>EXP(-BW$2*HLOOKUP(BW$2,'Yield Curves'!$B$2:$AP$508,MATCH($Z17,'Yield Curves'!$A$3:$A$508,0)+1)/100)</f>
        <v>0.51306640384259006</v>
      </c>
      <c r="BX17" s="245">
        <f>EXP(-BX$2*HLOOKUP(BX$2,'Yield Curves'!$B$2:$AP$508,MATCH($Z17,'Yield Curves'!$A$3:$A$508,0)+1)/100)</f>
        <v>0.47189442229284201</v>
      </c>
      <c r="BY17" s="245">
        <f>EXP(-BY$2*HLOOKUP(BY$2,'Yield Curves'!$B$2:$AP$508,MATCH($Z17,'Yield Curves'!$A$3:$A$508,0)+1)/100)</f>
        <v>0.43320249690931256</v>
      </c>
      <c r="BZ17" s="245">
        <f>EXP(-BZ$2*HLOOKUP(BZ$2,'Yield Curves'!$B$2:$AP$508,MATCH($Z17,'Yield Curves'!$A$3:$A$508,0)+1)/100)</f>
        <v>0.39794160721566785</v>
      </c>
      <c r="CA17" s="245">
        <f>EXP(-CA$2*HLOOKUP(CA$2,'Yield Curves'!$B$2:$AP$508,MATCH($Z17,'Yield Curves'!$A$3:$A$508,0)+1)/100)</f>
        <v>0.36602175772925605</v>
      </c>
      <c r="CB17" s="245">
        <f>EXP(-CB$2*HLOOKUP(CB$2,'Yield Curves'!$B$2:$AP$508,MATCH($Z17,'Yield Curves'!$A$3:$A$508,0)+1)/100)</f>
        <v>0.33481153083337217</v>
      </c>
      <c r="CC17" s="245">
        <f>EXP(-CC$2*HLOOKUP(CC$2,'Yield Curves'!$B$2:$AP$508,MATCH($Z17,'Yield Curves'!$A$3:$A$508,0)+1)/100)</f>
        <v>0.30574617949871175</v>
      </c>
      <c r="CD17" s="245">
        <f>EXP(-CD$2*HLOOKUP(CD$2,'Yield Curves'!$B$2:$AP$508,MATCH($Z17,'Yield Curves'!$A$3:$A$508,0)+1)/100)</f>
        <v>0.27919006291666326</v>
      </c>
      <c r="CE17" s="245">
        <f>EXP(-CE$2*HLOOKUP(CE$2,'Yield Curves'!$B$2:$AP$508,MATCH($Z17,'Yield Curves'!$A$3:$A$508,0)+1)/100)</f>
        <v>0.25500606016580618</v>
      </c>
      <c r="CF17" s="245">
        <f>EXP(-CF$2*HLOOKUP(CF$2,'Yield Curves'!$B$2:$AP$508,MATCH($Z17,'Yield Curves'!$A$3:$A$508,0)+1)/100)</f>
        <v>0.23261941742051234</v>
      </c>
      <c r="CG17" s="245">
        <f>EXP(-CG$2*HLOOKUP(CG$2,'Yield Curves'!$B$2:$AP$508,MATCH($Z17,'Yield Curves'!$A$3:$A$508,0)+1)/100)</f>
        <v>0.2117210766237827</v>
      </c>
      <c r="CH17" s="245">
        <f>EXP(-CH$2*HLOOKUP(CH$2,'Yield Curves'!$B$2:$AP$508,MATCH($Z17,'Yield Curves'!$A$3:$A$508,0)+1)/100)</f>
        <v>0.19243439279400748</v>
      </c>
    </row>
    <row r="18" spans="1:86" x14ac:dyDescent="0.2">
      <c r="A18" s="253">
        <v>43112</v>
      </c>
      <c r="B18" s="245">
        <f>'Yield Curves'!C17-'Yield Curves'!C18</f>
        <v>9.9999999999997868E-3</v>
      </c>
      <c r="C18" s="245">
        <f>'Yield Curves'!D17-'Yield Curves'!D18</f>
        <v>-2.4999999999999467E-2</v>
      </c>
      <c r="D18" s="245">
        <f>'Yield Curves'!E17-'Yield Curves'!E18</f>
        <v>-5.9999999999999609E-2</v>
      </c>
      <c r="E18" s="245">
        <f>'Yield Curves'!F17-'Yield Curves'!F18</f>
        <v>-5.9999999999999609E-2</v>
      </c>
      <c r="F18" s="245">
        <f>'Yield Curves'!G17-'Yield Curves'!G18</f>
        <v>-5.9999999999999609E-2</v>
      </c>
      <c r="G18" s="245">
        <f>'Yield Curves'!H17-'Yield Curves'!H18</f>
        <v>-3.5000000000000142E-2</v>
      </c>
      <c r="H18" s="245">
        <f>'Yield Curves'!I17-'Yield Curves'!I18</f>
        <v>-1.0000000000000675E-2</v>
      </c>
      <c r="I18" s="245">
        <f>'Yield Curves'!J17-'Yield Curves'!J18</f>
        <v>-4.0000000000000924E-2</v>
      </c>
      <c r="J18" s="245">
        <f>'Yield Curves'!K17-'Yield Curves'!K18</f>
        <v>-7.0000000000000284E-2</v>
      </c>
      <c r="K18" s="245">
        <f>'Yield Curves'!L17-'Yield Curves'!L18</f>
        <v>-7.0000000000000284E-2</v>
      </c>
      <c r="L18" s="245">
        <f>'Yield Curves'!M17-'Yield Curves'!M18</f>
        <v>-7.0000000000000284E-2</v>
      </c>
      <c r="M18" s="245">
        <f>'Yield Curves'!N17-'Yield Curves'!N18</f>
        <v>-7.0000000000000284E-2</v>
      </c>
      <c r="N18" s="245">
        <f>'Yield Curves'!O17-'Yield Curves'!O18</f>
        <v>-7.0000000000000284E-2</v>
      </c>
      <c r="O18" s="245">
        <f>'Yield Curves'!P17-'Yield Curves'!P18</f>
        <v>-7.0000000000000284E-2</v>
      </c>
      <c r="P18" s="245">
        <f>'Yield Curves'!Q17-'Yield Curves'!Q18</f>
        <v>-6.25E-2</v>
      </c>
      <c r="Q18" s="245">
        <f>'Yield Curves'!R17-'Yield Curves'!R18</f>
        <v>-5.4999999999999716E-2</v>
      </c>
      <c r="R18" s="245">
        <f>'Yield Curves'!S17-'Yield Curves'!S18</f>
        <v>-4.7499999999999432E-2</v>
      </c>
      <c r="S18" s="245">
        <f>'Yield Curves'!T17-'Yield Curves'!T18</f>
        <v>-4.3749999999999289E-2</v>
      </c>
      <c r="T18" s="245">
        <f>'Yield Curves'!U17-'Yield Curves'!U18</f>
        <v>-4.0000000000000036E-2</v>
      </c>
      <c r="U18" s="245">
        <f>'Yield Curves'!V17-'Yield Curves'!V18</f>
        <v>-3.6250000000000782E-2</v>
      </c>
      <c r="V18" s="252">
        <f>MAX(B18:U18)</f>
        <v>9.9999999999997868E-3</v>
      </c>
      <c r="W18" s="252">
        <f>AVERAGE(V19:V268)</f>
        <v>3.0055000000000127E-2</v>
      </c>
      <c r="X18" s="245">
        <f>_xlfn.STDEV.S(V19:V2570)</f>
        <v>5.1512750095460046E-2</v>
      </c>
      <c r="Y18" s="245">
        <f>W18+X18*_xlfn.NORM.S.INV(99%)</f>
        <v>0.14989157667057074</v>
      </c>
      <c r="Z18" s="253">
        <v>43115</v>
      </c>
      <c r="AA18" s="255">
        <f>'Bond Valuation'!$B$12*BondVal_all!BO18</f>
        <v>94.445270335738769</v>
      </c>
      <c r="AB18" s="250">
        <f>AA18/AA19-1</f>
        <v>-3.9992001066557759E-4</v>
      </c>
      <c r="AC18" s="245">
        <f>SUMPRODUCT('Bond Valuation'!$B$12*BondVal_all!BO18,$BO$2)/AA18</f>
        <v>1</v>
      </c>
      <c r="AD18" s="251">
        <f>-AC18*Y17/100</f>
        <v>-1.4991387206525206E-3</v>
      </c>
      <c r="AE18" s="250">
        <f>AD18*SQRT(10)</f>
        <v>-4.7406928858128713E-3</v>
      </c>
      <c r="AF18" s="250">
        <f>$AC$1*X17/100</f>
        <v>-1.3718057738379085E-3</v>
      </c>
      <c r="AG18" s="250">
        <f>AF18*SQRT(10)</f>
        <v>-4.3380307526976148E-3</v>
      </c>
      <c r="AH18" s="255">
        <f>SUMPRODUCT('Bond Valuation'!$B$40:$D$40,BondVal_all!BO18:BQ18)</f>
        <v>86.794797057464848</v>
      </c>
      <c r="AI18" s="250">
        <f>AH18/AH19-1</f>
        <v>5.6651941616081558E-4</v>
      </c>
      <c r="AJ18" s="245">
        <f>SUMPRODUCT($BO$2:$BQ$2,'Bond Valuation'!$B$40:$D$40,BondVal_all!BO18:BQ18)/BondVal_all!AH18</f>
        <v>2.9367722633683613</v>
      </c>
      <c r="AK18" s="251">
        <f>-AJ18*Y17/100</f>
        <v>-4.4026290137538521E-3</v>
      </c>
      <c r="AL18" s="251">
        <f>AK18*SQRT(10)</f>
        <v>-1.3922335376202952E-2</v>
      </c>
      <c r="AM18" s="251">
        <f>$AC$1*X17/100</f>
        <v>-1.3718057738379085E-3</v>
      </c>
      <c r="AN18" s="259">
        <f>AM18*SQRT(10)</f>
        <v>-4.3380307526976148E-3</v>
      </c>
      <c r="AO18" s="255">
        <f>SUMPRODUCT('Bond Valuation'!$B$68:$F$68,BondVal_all!BO18:BS18)</f>
        <v>80.651460742229347</v>
      </c>
      <c r="AP18" s="250">
        <f>AO18/AO19-1</f>
        <v>5.3303083956879327E-4</v>
      </c>
      <c r="AQ18" s="245">
        <f>SUMPRODUCT($BO$2:$BS$2,'Bond Valuation'!$B$68:$F$68,BondVal_all!BO18:BS18)/BondVal_all!AO18</f>
        <v>4.7296353322609246</v>
      </c>
      <c r="AR18" s="251">
        <f>-AQ18*Y17/100</f>
        <v>-7.0903794611586017E-3</v>
      </c>
      <c r="AS18" s="251">
        <f>AR18*SQRT(10)</f>
        <v>-2.2421748572138557E-2</v>
      </c>
      <c r="AT18" s="251">
        <f>$AC$1*X17/100</f>
        <v>-1.3718057738379085E-3</v>
      </c>
      <c r="AU18" s="249">
        <f>AT18*SQRT(10)</f>
        <v>-4.3380307526976148E-3</v>
      </c>
      <c r="AV18" s="255">
        <f>SUMPRODUCT('Bond Valuation'!$B$96:$K$96,BondVal_all!BO18:BX18)</f>
        <v>71.297791941288807</v>
      </c>
      <c r="AW18" s="250">
        <f>AV18/AV19-1</f>
        <v>2.3428020246460957E-3</v>
      </c>
      <c r="AX18" s="245">
        <f>SUMPRODUCT($BO$2:$BX$2,'Bond Valuation'!$B$96:$K$96,BondVal_all!BO18:BX18)/BondVal_all!AV18</f>
        <v>8.2783139154300436</v>
      </c>
      <c r="AY18" s="251">
        <f>-AX18*Y17/100</f>
        <v>-1.2410340932337753E-2</v>
      </c>
      <c r="AZ18" s="251">
        <f>AY18*SQRT(10)</f>
        <v>-3.9244943885404893E-2</v>
      </c>
      <c r="BA18" s="251">
        <f>$AC$1*X17/100</f>
        <v>-1.3718057738379085E-3</v>
      </c>
      <c r="BB18" s="249">
        <f>BA18*SQRT(10)</f>
        <v>-4.3380307526976148E-3</v>
      </c>
      <c r="BC18" s="255">
        <f>SUMPRODUCT('Bond Valuation'!$B$124:$U$124,BondVal_all!BO18:CH18)</f>
        <v>58.834841792698498</v>
      </c>
      <c r="BD18" s="250">
        <f>BC18/BC19-1</f>
        <v>1.2421171118782048E-2</v>
      </c>
      <c r="BE18" s="245">
        <f>SUMPRODUCT($BO$2:$CH$2,'Bond Valuation'!$B$124:$U$124,BondVal_all!BO18:CH18)/BondVal_all!BC18</f>
        <v>11.877983407181308</v>
      </c>
      <c r="BF18" s="251">
        <f>-BE18*Y17/100</f>
        <v>-1.7806744848973651E-2</v>
      </c>
      <c r="BG18" s="251">
        <f>BF18*SQRT(10)</f>
        <v>-5.6309871436227739E-2</v>
      </c>
      <c r="BH18" s="251">
        <f>$AC$1*X17/100</f>
        <v>-1.3718057738379085E-3</v>
      </c>
      <c r="BI18" s="249">
        <f>BH18*SQRT(10)</f>
        <v>-4.3380307526976148E-3</v>
      </c>
      <c r="BJ18" s="251"/>
      <c r="BK18" s="251"/>
      <c r="BO18" s="245">
        <f>EXP(-BO$2*HLOOKUP(BO$2,'Yield Curves'!$B$2:$AP$508,MATCH($Z18,'Yield Curves'!$A$3:$A$508,0)+1)/100)</f>
        <v>0.93510168649246306</v>
      </c>
      <c r="BP18" s="245">
        <f>EXP(-BP$2*HLOOKUP(BP$2,'Yield Curves'!$B$2:$AP$508,MATCH($Z18,'Yield Curves'!$A$3:$A$508,0)+1)/100)</f>
        <v>0.87371591168803442</v>
      </c>
      <c r="BQ18" s="245">
        <f>EXP(-BQ$2*HLOOKUP(BQ$2,'Yield Curves'!$B$2:$AP$508,MATCH($Z18,'Yield Curves'!$A$3:$A$508,0)+1)/100)</f>
        <v>0.8154623711872927</v>
      </c>
      <c r="BR18" s="245">
        <f>EXP(-BR$2*HLOOKUP(BR$2,'Yield Curves'!$B$2:$AP$508,MATCH($Z18,'Yield Curves'!$A$3:$A$508,0)+1)/100)</f>
        <v>0.72964293108900746</v>
      </c>
      <c r="BS18" s="245">
        <f>EXP(-BS$2*HLOOKUP(BS$2,'Yield Curves'!$B$2:$AP$508,MATCH($Z18,'Yield Curves'!$A$3:$A$508,0)+1)/100)</f>
        <v>0.7050405218642668</v>
      </c>
      <c r="BT18" s="245">
        <f>EXP(-BT$2*HLOOKUP(BT$2,'Yield Curves'!$B$2:$AP$508,MATCH($Z18,'Yield Curves'!$A$3:$A$508,0)+1)/100)</f>
        <v>0.65331230641648641</v>
      </c>
      <c r="BU18" s="245">
        <f>EXP(-BU$2*HLOOKUP(BU$2,'Yield Curves'!$B$2:$AP$508,MATCH($Z18,'Yield Curves'!$A$3:$A$508,0)+1)/100)</f>
        <v>0.60410938285586468</v>
      </c>
      <c r="BV18" s="245">
        <f>EXP(-BV$2*HLOOKUP(BV$2,'Yield Curves'!$B$2:$AP$508,MATCH($Z18,'Yield Curves'!$A$3:$A$508,0)+1)/100)</f>
        <v>0.55771901543283231</v>
      </c>
      <c r="BW18" s="245">
        <f>EXP(-BW$2*HLOOKUP(BW$2,'Yield Curves'!$B$2:$AP$508,MATCH($Z18,'Yield Curves'!$A$3:$A$508,0)+1)/100)</f>
        <v>0.51416425619250383</v>
      </c>
      <c r="BX18" s="245">
        <f>EXP(-BX$2*HLOOKUP(BX$2,'Yield Curves'!$B$2:$AP$508,MATCH($Z18,'Yield Curves'!$A$3:$A$508,0)+1)/100)</f>
        <v>0.47283915555577949</v>
      </c>
      <c r="BY18" s="245">
        <f>EXP(-BY$2*HLOOKUP(BY$2,'Yield Curves'!$B$2:$AP$508,MATCH($Z18,'Yield Curves'!$A$3:$A$508,0)+1)/100)</f>
        <v>0.4339775388599163</v>
      </c>
      <c r="BZ18" s="245">
        <f>EXP(-BZ$2*HLOOKUP(BZ$2,'Yield Curves'!$B$2:$AP$508,MATCH($Z18,'Yield Curves'!$A$3:$A$508,0)+1)/100)</f>
        <v>0.39876320876589744</v>
      </c>
      <c r="CA18" s="245">
        <f>EXP(-CA$2*HLOOKUP(CA$2,'Yield Curves'!$B$2:$AP$508,MATCH($Z18,'Yield Curves'!$A$3:$A$508,0)+1)/100)</f>
        <v>0.36710885216499661</v>
      </c>
      <c r="CB18" s="245">
        <f>EXP(-CB$2*HLOOKUP(CB$2,'Yield Curves'!$B$2:$AP$508,MATCH($Z18,'Yield Curves'!$A$3:$A$508,0)+1)/100)</f>
        <v>0.33581642415757834</v>
      </c>
      <c r="CC18" s="245">
        <f>EXP(-CC$2*HLOOKUP(CC$2,'Yield Curves'!$B$2:$AP$508,MATCH($Z18,'Yield Curves'!$A$3:$A$508,0)+1)/100)</f>
        <v>0.30666479527190599</v>
      </c>
      <c r="CD18" s="245">
        <f>EXP(-CD$2*HLOOKUP(CD$2,'Yield Curves'!$B$2:$AP$508,MATCH($Z18,'Yield Curves'!$A$3:$A$508,0)+1)/100)</f>
        <v>0.28006127093042876</v>
      </c>
      <c r="CE18" s="245">
        <f>EXP(-CE$2*HLOOKUP(CE$2,'Yield Curves'!$B$2:$AP$508,MATCH($Z18,'Yield Curves'!$A$3:$A$508,0)+1)/100)</f>
        <v>0.25586691024013103</v>
      </c>
      <c r="CF18" s="245">
        <f>EXP(-CF$2*HLOOKUP(CF$2,'Yield Curves'!$B$2:$AP$508,MATCH($Z18,'Yield Curves'!$A$3:$A$508,0)+1)/100)</f>
        <v>0.23346574339270229</v>
      </c>
      <c r="CG18" s="245">
        <f>EXP(-CG$2*HLOOKUP(CG$2,'Yield Curves'!$B$2:$AP$508,MATCH($Z18,'Yield Curves'!$A$3:$A$508,0)+1)/100)</f>
        <v>0.21253069634618296</v>
      </c>
      <c r="CH18" s="245">
        <f>EXP(-CH$2*HLOOKUP(CH$2,'Yield Curves'!$B$2:$AP$508,MATCH($Z18,'Yield Curves'!$A$3:$A$508,0)+1)/100)</f>
        <v>0.19320567189501364</v>
      </c>
    </row>
    <row r="19" spans="1:86" x14ac:dyDescent="0.2">
      <c r="A19" s="253">
        <v>43111</v>
      </c>
      <c r="B19" s="245">
        <f>'Yield Curves'!C18-'Yield Curves'!C19</f>
        <v>8.0000000000000071E-2</v>
      </c>
      <c r="C19" s="245">
        <f>'Yield Curves'!D18-'Yield Curves'!D19</f>
        <v>6.9999999999999396E-2</v>
      </c>
      <c r="D19" s="245">
        <f>'Yield Curves'!E18-'Yield Curves'!E19</f>
        <v>5.9999999999999609E-2</v>
      </c>
      <c r="E19" s="245">
        <f>'Yield Curves'!F18-'Yield Curves'!F19</f>
        <v>4.9999999999999822E-2</v>
      </c>
      <c r="F19" s="245">
        <f>'Yield Curves'!G18-'Yield Curves'!G19</f>
        <v>4.0000000000000036E-2</v>
      </c>
      <c r="G19" s="245">
        <f>'Yield Curves'!H18-'Yield Curves'!H19</f>
        <v>0</v>
      </c>
      <c r="H19" s="245">
        <f>'Yield Curves'!I18-'Yield Curves'!I19</f>
        <v>-3.9999999999999147E-2</v>
      </c>
      <c r="I19" s="245">
        <f>'Yield Curves'!J18-'Yield Curves'!J19</f>
        <v>-4.9999999999990052E-3</v>
      </c>
      <c r="J19" s="245">
        <f>'Yield Curves'!K18-'Yield Curves'!K19</f>
        <v>3.0000000000000249E-2</v>
      </c>
      <c r="K19" s="245">
        <f>'Yield Curves'!L18-'Yield Curves'!L19</f>
        <v>2.7499999999999858E-2</v>
      </c>
      <c r="L19" s="245">
        <f>'Yield Curves'!M18-'Yield Curves'!M19</f>
        <v>2.5000000000000355E-2</v>
      </c>
      <c r="M19" s="245">
        <f>'Yield Curves'!N18-'Yield Curves'!N19</f>
        <v>2.2500000000000853E-2</v>
      </c>
      <c r="N19" s="245">
        <f>'Yield Curves'!O18-'Yield Curves'!O19</f>
        <v>2.0000000000000462E-2</v>
      </c>
      <c r="O19" s="245">
        <f>'Yield Curves'!P18-'Yield Curves'!P19</f>
        <v>1.7500000000000071E-2</v>
      </c>
      <c r="P19" s="245">
        <f>'Yield Curves'!Q18-'Yield Curves'!Q19</f>
        <v>1.3749999999999929E-2</v>
      </c>
      <c r="Q19" s="245">
        <f>'Yield Curves'!R18-'Yield Curves'!R19</f>
        <v>9.9999999999997868E-3</v>
      </c>
      <c r="R19" s="245">
        <f>'Yield Curves'!S18-'Yield Curves'!S19</f>
        <v>6.2499999999996447E-3</v>
      </c>
      <c r="S19" s="245">
        <f>'Yield Curves'!T18-'Yield Curves'!T19</f>
        <v>3.1249999999998224E-3</v>
      </c>
      <c r="T19" s="245">
        <f>'Yield Curves'!U18-'Yield Curves'!U19</f>
        <v>0</v>
      </c>
      <c r="U19" s="245">
        <f>'Yield Curves'!V18-'Yield Curves'!V19</f>
        <v>-3.1249999999998224E-3</v>
      </c>
      <c r="V19" s="252">
        <f>MAX(B19:U19)</f>
        <v>8.0000000000000071E-2</v>
      </c>
      <c r="W19" s="252">
        <f>AVERAGE(V20:V269)</f>
        <v>3.0025000000000121E-2</v>
      </c>
      <c r="X19" s="245">
        <f>_xlfn.STDEV.S(V20:V2571)</f>
        <v>5.1521757158514911E-2</v>
      </c>
      <c r="Y19" s="245">
        <f>W19+X19*_xlfn.NORM.S.INV(99%)</f>
        <v>0.14988253023255976</v>
      </c>
      <c r="Z19" s="253">
        <v>43112</v>
      </c>
      <c r="AA19" s="255">
        <f>'Bond Valuation'!$B$12*BondVal_all!BO19</f>
        <v>94.483056000502202</v>
      </c>
      <c r="AB19" s="250">
        <f>AA19/AA20-1</f>
        <v>-9.9995000166774872E-5</v>
      </c>
      <c r="AC19" s="245">
        <f>SUMPRODUCT('Bond Valuation'!$B$12*BondVal_all!BO19,$BO$2)/AA19</f>
        <v>1</v>
      </c>
      <c r="AD19" s="251">
        <f>-AC19*Y18/100</f>
        <v>-1.4989157667057074E-3</v>
      </c>
      <c r="AE19" s="250">
        <f>AD19*SQRT(10)</f>
        <v>-4.7399878435276169E-3</v>
      </c>
      <c r="AF19" s="250">
        <f>$AC$1*X18/100</f>
        <v>-1.3729251408353999E-3</v>
      </c>
      <c r="AG19" s="250">
        <f>AF19*SQRT(10)</f>
        <v>-4.3415705019473113E-3</v>
      </c>
      <c r="AH19" s="255">
        <f>SUMPRODUCT('Bond Valuation'!$B$40:$D$40,BondVal_all!BO19:BQ19)</f>
        <v>86.745653960228807</v>
      </c>
      <c r="AI19" s="250">
        <f>AH19/AH20-1</f>
        <v>1.7484192771557439E-3</v>
      </c>
      <c r="AJ19" s="245">
        <f>SUMPRODUCT($BO$2:$BQ$2,'Bond Valuation'!$B$40:$D$40,BondVal_all!BO19:BQ19)/BondVal_all!AH19</f>
        <v>2.9367191924815796</v>
      </c>
      <c r="AK19" s="251">
        <f>-AJ19*Y18/100</f>
        <v>-4.4018946999978929E-3</v>
      </c>
      <c r="AL19" s="251">
        <f>AK19*SQRT(10)</f>
        <v>-1.3920013272216928E-2</v>
      </c>
      <c r="AM19" s="251">
        <f>$AC$1*X18/100</f>
        <v>-1.3729251408353999E-3</v>
      </c>
      <c r="AN19" s="259">
        <f>AM19*SQRT(10)</f>
        <v>-4.3415705019473113E-3</v>
      </c>
      <c r="AO19" s="255">
        <f>SUMPRODUCT('Bond Valuation'!$B$68:$F$68,BondVal_all!BO19:BS19)</f>
        <v>80.608493929033969</v>
      </c>
      <c r="AP19" s="250">
        <f>AO19/AO20-1</f>
        <v>3.2251860146832456E-3</v>
      </c>
      <c r="AQ19" s="245">
        <f>SUMPRODUCT($BO$2:$BS$2,'Bond Valuation'!$B$68:$F$68,BondVal_all!BO19:BS19)/BondVal_all!AO19</f>
        <v>4.7295564667579182</v>
      </c>
      <c r="AR19" s="251">
        <f>-AQ19*Y18/100</f>
        <v>-7.0892067575483806E-3</v>
      </c>
      <c r="AS19" s="251">
        <f>AR19*SQRT(10)</f>
        <v>-2.2418040157709956E-2</v>
      </c>
      <c r="AT19" s="251">
        <f>$AC$1*X18/100</f>
        <v>-1.3729251408353999E-3</v>
      </c>
      <c r="AU19" s="249">
        <f>AT19*SQRT(10)</f>
        <v>-4.3415705019473113E-3</v>
      </c>
      <c r="AV19" s="255">
        <f>SUMPRODUCT('Bond Valuation'!$B$96:$K$96,BondVal_all!BO19:BX19)</f>
        <v>71.131145749012632</v>
      </c>
      <c r="AW19" s="250">
        <f>AV19/AV20-1</f>
        <v>3.529482029324349E-3</v>
      </c>
      <c r="AX19" s="245">
        <f>SUMPRODUCT($BO$2:$BX$2,'Bond Valuation'!$B$96:$K$96,BondVal_all!BO19:BX19)/BondVal_all!AV19</f>
        <v>8.2754061509331116</v>
      </c>
      <c r="AY19" s="251">
        <f>-AX19*Y18/100</f>
        <v>-1.2404136755527031E-2</v>
      </c>
      <c r="AZ19" s="251">
        <f>AY19*SQRT(10)</f>
        <v>-3.9225324555676615E-2</v>
      </c>
      <c r="BA19" s="251">
        <f>$AC$1*X18/100</f>
        <v>-1.3729251408353999E-3</v>
      </c>
      <c r="BB19" s="249">
        <f>BA19*SQRT(10)</f>
        <v>-4.3415705019473113E-3</v>
      </c>
      <c r="BC19" s="255">
        <f>SUMPRODUCT('Bond Valuation'!$B$124:$U$124,BondVal_all!BO19:CH19)</f>
        <v>58.11301014940522</v>
      </c>
      <c r="BD19" s="250">
        <f>BC19/BC20-1</f>
        <v>1.6290724186573957E-3</v>
      </c>
      <c r="BE19" s="245">
        <f>SUMPRODUCT($BO$2:$CH$2,'Bond Valuation'!$B$124:$U$124,BondVal_all!BO19:CH19)/BondVal_all!BC19</f>
        <v>11.793751149497982</v>
      </c>
      <c r="BF19" s="251">
        <f>-BE19*Y18/100</f>
        <v>-1.7677839546586086E-2</v>
      </c>
      <c r="BG19" s="251">
        <f>BF19*SQRT(10)</f>
        <v>-5.5902237078210293E-2</v>
      </c>
      <c r="BH19" s="251">
        <f>$AC$1*X18/100</f>
        <v>-1.3729251408353999E-3</v>
      </c>
      <c r="BI19" s="249">
        <f>BH19*SQRT(10)</f>
        <v>-4.3415705019473113E-3</v>
      </c>
      <c r="BJ19" s="251"/>
      <c r="BK19" s="251"/>
      <c r="BO19" s="245">
        <f>EXP(-BO$2*HLOOKUP(BO$2,'Yield Curves'!$B$2:$AP$508,MATCH($Z19,'Yield Curves'!$A$3:$A$508,0)+1)/100)</f>
        <v>0.93547580198517033</v>
      </c>
      <c r="BP19" s="245">
        <f>EXP(-BP$2*HLOOKUP(BP$2,'Yield Curves'!$B$2:$AP$508,MATCH($Z19,'Yield Curves'!$A$3:$A$508,0)+1)/100)</f>
        <v>0.87371591168803442</v>
      </c>
      <c r="BQ19" s="245">
        <f>EXP(-BQ$2*HLOOKUP(BQ$2,'Yield Curves'!$B$2:$AP$508,MATCH($Z19,'Yield Curves'!$A$3:$A$508,0)+1)/100)</f>
        <v>0.81497324051845488</v>
      </c>
      <c r="BR19" s="245">
        <f>EXP(-BR$2*HLOOKUP(BR$2,'Yield Curves'!$B$2:$AP$508,MATCH($Z19,'Yield Curves'!$A$3:$A$508,0)+1)/100)</f>
        <v>0.72702093895467979</v>
      </c>
      <c r="BS19" s="245">
        <f>EXP(-BS$2*HLOOKUP(BS$2,'Yield Curves'!$B$2:$AP$508,MATCH($Z19,'Yield Curves'!$A$3:$A$508,0)+1)/100)</f>
        <v>0.70468808971871344</v>
      </c>
      <c r="BT19" s="245">
        <f>EXP(-BT$2*HLOOKUP(BT$2,'Yield Curves'!$B$2:$AP$508,MATCH($Z19,'Yield Curves'!$A$3:$A$508,0)+1)/100)</f>
        <v>0.65292043660533594</v>
      </c>
      <c r="BU19" s="245">
        <f>EXP(-BU$2*HLOOKUP(BU$2,'Yield Curves'!$B$2:$AP$508,MATCH($Z19,'Yield Curves'!$A$3:$A$508,0)+1)/100)</f>
        <v>0.60368665426013546</v>
      </c>
      <c r="BV19" s="245">
        <f>EXP(-BV$2*HLOOKUP(BV$2,'Yield Curves'!$B$2:$AP$508,MATCH($Z19,'Yield Curves'!$A$3:$A$508,0)+1)/100)</f>
        <v>0.55705015401142921</v>
      </c>
      <c r="BW19" s="245">
        <f>EXP(-BW$2*HLOOKUP(BW$2,'Yield Curves'!$B$2:$AP$508,MATCH($Z19,'Yield Curves'!$A$3:$A$508,0)+1)/100)</f>
        <v>0.51300868711878433</v>
      </c>
      <c r="BX19" s="245">
        <f>EXP(-BX$2*HLOOKUP(BX$2,'Yield Curves'!$B$2:$AP$508,MATCH($Z19,'Yield Curves'!$A$3:$A$508,0)+1)/100)</f>
        <v>0.47142276373913095</v>
      </c>
      <c r="BY19" s="245">
        <f>EXP(-BY$2*HLOOKUP(BY$2,'Yield Curves'!$B$2:$AP$508,MATCH($Z19,'Yield Curves'!$A$3:$A$508,0)+1)/100)</f>
        <v>0.4323099375277048</v>
      </c>
      <c r="BZ19" s="245">
        <f>EXP(-BZ$2*HLOOKUP(BZ$2,'Yield Curves'!$B$2:$AP$508,MATCH($Z19,'Yield Curves'!$A$3:$A$508,0)+1)/100)</f>
        <v>0.39643725404550251</v>
      </c>
      <c r="CA19" s="245">
        <f>EXP(-CA$2*HLOOKUP(CA$2,'Yield Curves'!$B$2:$AP$508,MATCH($Z19,'Yield Curves'!$A$3:$A$508,0)+1)/100)</f>
        <v>0.36372420576393166</v>
      </c>
      <c r="CB19" s="245">
        <f>EXP(-CB$2*HLOOKUP(CB$2,'Yield Curves'!$B$2:$AP$508,MATCH($Z19,'Yield Curves'!$A$3:$A$508,0)+1)/100)</f>
        <v>0.33204720879790872</v>
      </c>
      <c r="CC19" s="245">
        <f>EXP(-CC$2*HLOOKUP(CC$2,'Yield Curves'!$B$2:$AP$508,MATCH($Z19,'Yield Curves'!$A$3:$A$508,0)+1)/100)</f>
        <v>0.30255264003674054</v>
      </c>
      <c r="CD19" s="245">
        <f>EXP(-CD$2*HLOOKUP(CD$2,'Yield Curves'!$B$2:$AP$508,MATCH($Z19,'Yield Curves'!$A$3:$A$508,0)+1)/100)</f>
        <v>0.27562628380388526</v>
      </c>
      <c r="CE19" s="245">
        <f>EXP(-CE$2*HLOOKUP(CE$2,'Yield Curves'!$B$2:$AP$508,MATCH($Z19,'Yield Curves'!$A$3:$A$508,0)+1)/100)</f>
        <v>0.25112999380451306</v>
      </c>
      <c r="CF19" s="245">
        <f>EXP(-CF$2*HLOOKUP(CF$2,'Yield Curves'!$B$2:$AP$508,MATCH($Z19,'Yield Curves'!$A$3:$A$508,0)+1)/100)</f>
        <v>0.22847374326503736</v>
      </c>
      <c r="CG19" s="245">
        <f>EXP(-CG$2*HLOOKUP(CG$2,'Yield Curves'!$B$2:$AP$508,MATCH($Z19,'Yield Curves'!$A$3:$A$508,0)+1)/100)</f>
        <v>0.20734395018723317</v>
      </c>
      <c r="CH19" s="245">
        <f>EXP(-CH$2*HLOOKUP(CH$2,'Yield Curves'!$B$2:$AP$508,MATCH($Z19,'Yield Curves'!$A$3:$A$508,0)+1)/100)</f>
        <v>0.18787094775072993</v>
      </c>
    </row>
    <row r="20" spans="1:86" x14ac:dyDescent="0.2">
      <c r="A20" s="253">
        <v>43110</v>
      </c>
      <c r="B20" s="245">
        <f>'Yield Curves'!C19-'Yield Curves'!C20</f>
        <v>8.0000000000000071E-2</v>
      </c>
      <c r="C20" s="245">
        <f>'Yield Curves'!D19-'Yield Curves'!D20</f>
        <v>7.5000000000000178E-2</v>
      </c>
      <c r="D20" s="245">
        <f>'Yield Curves'!E19-'Yield Curves'!E20</f>
        <v>7.0000000000000284E-2</v>
      </c>
      <c r="E20" s="245">
        <f>'Yield Curves'!F19-'Yield Curves'!F20</f>
        <v>5.4999999999999716E-2</v>
      </c>
      <c r="F20" s="245">
        <f>'Yield Curves'!G19-'Yield Curves'!G20</f>
        <v>4.0000000000000036E-2</v>
      </c>
      <c r="G20" s="245">
        <f>'Yield Curves'!H19-'Yield Curves'!H20</f>
        <v>3.9999999999999147E-2</v>
      </c>
      <c r="H20" s="245">
        <f>'Yield Curves'!I19-'Yield Curves'!I20</f>
        <v>3.9999999999999147E-2</v>
      </c>
      <c r="I20" s="245">
        <f>'Yield Curves'!J19-'Yield Curves'!J20</f>
        <v>2.4999999999998579E-2</v>
      </c>
      <c r="J20" s="245">
        <f>'Yield Curves'!K19-'Yield Curves'!K20</f>
        <v>9.9999999999997868E-3</v>
      </c>
      <c r="K20" s="245">
        <f>'Yield Curves'!L19-'Yield Curves'!L20</f>
        <v>7.5000000000002842E-3</v>
      </c>
      <c r="L20" s="245">
        <f>'Yield Curves'!M19-'Yield Curves'!M20</f>
        <v>5.0000000000007816E-3</v>
      </c>
      <c r="M20" s="245">
        <f>'Yield Curves'!N19-'Yield Curves'!N20</f>
        <v>2.5000000000003908E-3</v>
      </c>
      <c r="N20" s="245">
        <f>'Yield Curves'!O19-'Yield Curves'!O20</f>
        <v>0</v>
      </c>
      <c r="O20" s="245">
        <f>'Yield Curves'!P19-'Yield Curves'!P20</f>
        <v>-2.5000000000003908E-3</v>
      </c>
      <c r="P20" s="245">
        <f>'Yield Curves'!Q19-'Yield Curves'!Q20</f>
        <v>1.2499999999997513E-3</v>
      </c>
      <c r="Q20" s="245">
        <f>'Yield Curves'!R19-'Yield Curves'!R20</f>
        <v>5.0000000000007816E-3</v>
      </c>
      <c r="R20" s="245">
        <f>'Yield Curves'!S19-'Yield Curves'!S20</f>
        <v>8.7500000000018119E-3</v>
      </c>
      <c r="S20" s="245">
        <f>'Yield Curves'!T19-'Yield Curves'!T20</f>
        <v>9.3750000000012434E-3</v>
      </c>
      <c r="T20" s="245">
        <f>'Yield Curves'!U19-'Yield Curves'!U20</f>
        <v>9.9999999999997868E-3</v>
      </c>
      <c r="U20" s="245">
        <f>'Yield Curves'!V19-'Yield Curves'!V20</f>
        <v>1.062499999999833E-2</v>
      </c>
      <c r="V20" s="252">
        <f>MAX(B20:U20)</f>
        <v>8.0000000000000071E-2</v>
      </c>
      <c r="W20" s="252">
        <f>AVERAGE(V21:V270)</f>
        <v>2.962500000000012E-2</v>
      </c>
      <c r="X20" s="245">
        <f>_xlfn.STDEV.S(V21:V2572)</f>
        <v>5.1530619929966208E-2</v>
      </c>
      <c r="Y20" s="245">
        <f>W20+X20*_xlfn.NORM.S.INV(99%)</f>
        <v>0.1495031481220836</v>
      </c>
      <c r="Z20" s="253">
        <v>43111</v>
      </c>
      <c r="AA20" s="255">
        <f>'Bond Valuation'!$B$12*BondVal_all!BO20</f>
        <v>94.492504778533288</v>
      </c>
      <c r="AB20" s="250">
        <f>AA20/AA21-1</f>
        <v>-7.9968008531616785E-4</v>
      </c>
      <c r="AC20" s="245">
        <f>SUMPRODUCT('Bond Valuation'!$B$12*BondVal_all!BO20,$BO$2)/AA20</f>
        <v>1</v>
      </c>
      <c r="AD20" s="251">
        <f>-AC20*Y19/100</f>
        <v>-1.4988253023255976E-3</v>
      </c>
      <c r="AE20" s="250">
        <f>AD20*SQRT(10)</f>
        <v>-4.739701770039355E-3</v>
      </c>
      <c r="AF20" s="250">
        <f>$AC$1*X19/100</f>
        <v>-1.3731651983607737E-3</v>
      </c>
      <c r="AG20" s="250">
        <f>AF20*SQRT(10)</f>
        <v>-4.3423296304969565E-3</v>
      </c>
      <c r="AH20" s="255">
        <f>SUMPRODUCT('Bond Valuation'!$B$40:$D$40,BondVal_all!BO20:BQ20)</f>
        <v>86.594250902659738</v>
      </c>
      <c r="AI20" s="250">
        <f>AH20/AH21-1</f>
        <v>-1.1906490585325002E-3</v>
      </c>
      <c r="AJ20" s="245">
        <f>SUMPRODUCT($BO$2:$BQ$2,'Bond Valuation'!$B$40:$D$40,BondVal_all!BO20:BQ20)/BondVal_all!AH20</f>
        <v>2.9366284306105257</v>
      </c>
      <c r="AK20" s="251">
        <f>-AJ20*Y19/100</f>
        <v>-4.4014929953277663E-3</v>
      </c>
      <c r="AL20" s="251">
        <f>AK20*SQRT(10)</f>
        <v>-1.39187429705126E-2</v>
      </c>
      <c r="AM20" s="251">
        <f>$AC$1*X19/100</f>
        <v>-1.3731651983607737E-3</v>
      </c>
      <c r="AN20" s="259">
        <f>AM20*SQRT(10)</f>
        <v>-4.3423296304969565E-3</v>
      </c>
      <c r="AO20" s="255">
        <f>SUMPRODUCT('Bond Valuation'!$B$68:$F$68,BondVal_all!BO20:BS20)</f>
        <v>80.349352321637369</v>
      </c>
      <c r="AP20" s="250">
        <f>AO20/AO21-1</f>
        <v>-1.3929297227929238E-3</v>
      </c>
      <c r="AQ20" s="245">
        <f>SUMPRODUCT($BO$2:$BS$2,'Bond Valuation'!$B$68:$F$68,BondVal_all!BO20:BS20)/BondVal_all!AO20</f>
        <v>4.7288706500278623</v>
      </c>
      <c r="AR20" s="251">
        <f>-AQ20*Y19/100</f>
        <v>-7.0877509816866559E-3</v>
      </c>
      <c r="AS20" s="251">
        <f>AR20*SQRT(10)</f>
        <v>-2.2413436590224212E-2</v>
      </c>
      <c r="AT20" s="251">
        <f>$AC$1*X19/100</f>
        <v>-1.3731651983607737E-3</v>
      </c>
      <c r="AU20" s="249">
        <f>AT20*SQRT(10)</f>
        <v>-4.3423296304969565E-3</v>
      </c>
      <c r="AV20" s="255">
        <f>SUMPRODUCT('Bond Valuation'!$B$96:$K$96,BondVal_all!BO20:BX20)</f>
        <v>70.880972629894387</v>
      </c>
      <c r="AW20" s="250">
        <f>AV20/AV21-1</f>
        <v>-2.656230695629036E-4</v>
      </c>
      <c r="AX20" s="245">
        <f>SUMPRODUCT($BO$2:$BX$2,'Bond Valuation'!$B$96:$K$96,BondVal_all!BO20:BX20)/BondVal_all!AV20</f>
        <v>8.2722522480747926</v>
      </c>
      <c r="AY20" s="251">
        <f>-AX20*Y19/100</f>
        <v>-1.2398660976634305E-2</v>
      </c>
      <c r="AZ20" s="251">
        <f>AY20*SQRT(10)</f>
        <v>-3.9208008622412124E-2</v>
      </c>
      <c r="BA20" s="251">
        <f>$AC$1*X19/100</f>
        <v>-1.3731651983607737E-3</v>
      </c>
      <c r="BB20" s="249">
        <f>BA20*SQRT(10)</f>
        <v>-4.3423296304969565E-3</v>
      </c>
      <c r="BC20" s="255">
        <f>SUMPRODUCT('Bond Valuation'!$B$124:$U$124,BondVal_all!BO20:CH20)</f>
        <v>58.018493821348819</v>
      </c>
      <c r="BD20" s="250">
        <f>BC20/BC21-1</f>
        <v>4.6214828976816058E-3</v>
      </c>
      <c r="BE20" s="245">
        <f>SUMPRODUCT($BO$2:$CH$2,'Bond Valuation'!$B$124:$U$124,BondVal_all!BO20:CH20)/BondVal_all!BC20</f>
        <v>11.799505898629278</v>
      </c>
      <c r="BF20" s="251">
        <f>-BE20*Y19/100</f>
        <v>-1.76853979958057E-2</v>
      </c>
      <c r="BG20" s="251">
        <f>BF20*SQRT(10)</f>
        <v>-5.5926138993323E-2</v>
      </c>
      <c r="BH20" s="251">
        <f>$AC$1*X19/100</f>
        <v>-1.3731651983607737E-3</v>
      </c>
      <c r="BI20" s="249">
        <f>BH20*SQRT(10)</f>
        <v>-4.3423296304969565E-3</v>
      </c>
      <c r="BJ20" s="251"/>
      <c r="BK20" s="251"/>
      <c r="BO20" s="245">
        <f>EXP(-BO$2*HLOOKUP(BO$2,'Yield Curves'!$B$2:$AP$508,MATCH($Z20,'Yield Curves'!$A$3:$A$508,0)+1)/100)</f>
        <v>0.93556935424290377</v>
      </c>
      <c r="BP20" s="245">
        <f>EXP(-BP$2*HLOOKUP(BP$2,'Yield Curves'!$B$2:$AP$508,MATCH($Z20,'Yield Curves'!$A$3:$A$508,0)+1)/100)</f>
        <v>0.87266808141791052</v>
      </c>
      <c r="BQ20" s="245">
        <f>EXP(-BQ$2*HLOOKUP(BQ$2,'Yield Curves'!$B$2:$AP$508,MATCH($Z20,'Yield Curves'!$A$3:$A$508,0)+1)/100)</f>
        <v>0.8135076081503736</v>
      </c>
      <c r="BR20" s="245">
        <f>EXP(-BR$2*HLOOKUP(BR$2,'Yield Curves'!$B$2:$AP$508,MATCH($Z20,'Yield Curves'!$A$3:$A$508,0)+1)/100)</f>
        <v>0.72673018873301887</v>
      </c>
      <c r="BS20" s="245">
        <f>EXP(-BS$2*HLOOKUP(BS$2,'Yield Curves'!$B$2:$AP$508,MATCH($Z20,'Yield Curves'!$A$3:$A$508,0)+1)/100)</f>
        <v>0.70222599258806684</v>
      </c>
      <c r="BT20" s="245">
        <f>EXP(-BT$2*HLOOKUP(BT$2,'Yield Curves'!$B$2:$AP$508,MATCH($Z20,'Yield Curves'!$A$3:$A$508,0)+1)/100)</f>
        <v>0.65018392147604109</v>
      </c>
      <c r="BU20" s="245">
        <f>EXP(-BU$2*HLOOKUP(BU$2,'Yield Curves'!$B$2:$AP$508,MATCH($Z20,'Yield Curves'!$A$3:$A$508,0)+1)/100)</f>
        <v>0.60073582508984302</v>
      </c>
      <c r="BV20" s="245">
        <f>EXP(-BV$2*HLOOKUP(BV$2,'Yield Curves'!$B$2:$AP$508,MATCH($Z20,'Yield Curves'!$A$3:$A$508,0)+1)/100)</f>
        <v>0.55427185477757768</v>
      </c>
      <c r="BW20" s="245">
        <f>EXP(-BW$2*HLOOKUP(BW$2,'Yield Curves'!$B$2:$AP$508,MATCH($Z20,'Yield Curves'!$A$3:$A$508,0)+1)/100)</f>
        <v>0.510820256085596</v>
      </c>
      <c r="BX20" s="245">
        <f>EXP(-BX$2*HLOOKUP(BX$2,'Yield Curves'!$B$2:$AP$508,MATCH($Z20,'Yield Curves'!$A$3:$A$508,0)+1)/100)</f>
        <v>0.46954083904279931</v>
      </c>
      <c r="BY20" s="245">
        <f>EXP(-BY$2*HLOOKUP(BY$2,'Yield Curves'!$B$2:$AP$508,MATCH($Z20,'Yield Curves'!$A$3:$A$508,0)+1)/100)</f>
        <v>0.43076718880748793</v>
      </c>
      <c r="BZ20" s="245">
        <f>EXP(-BZ$2*HLOOKUP(BZ$2,'Yield Curves'!$B$2:$AP$508,MATCH($Z20,'Yield Curves'!$A$3:$A$508,0)+1)/100)</f>
        <v>0.39516080328438163</v>
      </c>
      <c r="CA20" s="245">
        <f>EXP(-CA$2*HLOOKUP(CA$2,'Yield Curves'!$B$2:$AP$508,MATCH($Z20,'Yield Curves'!$A$3:$A$508,0)+1)/100)</f>
        <v>0.36263240181043976</v>
      </c>
      <c r="CB20" s="245">
        <f>EXP(-CB$2*HLOOKUP(CB$2,'Yield Curves'!$B$2:$AP$508,MATCH($Z20,'Yield Curves'!$A$3:$A$508,0)+1)/100)</f>
        <v>0.3312781662857408</v>
      </c>
      <c r="CC20" s="245">
        <f>EXP(-CC$2*HLOOKUP(CC$2,'Yield Curves'!$B$2:$AP$508,MATCH($Z20,'Yield Curves'!$A$3:$A$508,0)+1)/100)</f>
        <v>0.30209915127828341</v>
      </c>
      <c r="CD20" s="245">
        <f>EXP(-CD$2*HLOOKUP(CD$2,'Yield Curves'!$B$2:$AP$508,MATCH($Z20,'Yield Curves'!$A$3:$A$508,0)+1)/100)</f>
        <v>0.27534907435020445</v>
      </c>
      <c r="CE20" s="245">
        <f>EXP(-CE$2*HLOOKUP(CE$2,'Yield Curves'!$B$2:$AP$508,MATCH($Z20,'Yield Curves'!$A$3:$A$508,0)+1)/100)</f>
        <v>0.2508982959989316</v>
      </c>
      <c r="CF20" s="245">
        <f>EXP(-CF$2*HLOOKUP(CF$2,'Yield Curves'!$B$2:$AP$508,MATCH($Z20,'Yield Curves'!$A$3:$A$508,0)+1)/100)</f>
        <v>0.2282858652023064</v>
      </c>
      <c r="CG20" s="245">
        <f>EXP(-CG$2*HLOOKUP(CG$2,'Yield Curves'!$B$2:$AP$508,MATCH($Z20,'Yield Curves'!$A$3:$A$508,0)+1)/100)</f>
        <v>0.20725394519631915</v>
      </c>
      <c r="CH20" s="245">
        <f>EXP(-CH$2*HLOOKUP(CH$2,'Yield Curves'!$B$2:$AP$508,MATCH($Z20,'Yield Curves'!$A$3:$A$508,0)+1)/100)</f>
        <v>0.18787094775072993</v>
      </c>
    </row>
    <row r="21" spans="1:86" x14ac:dyDescent="0.2">
      <c r="A21" s="253">
        <v>43109</v>
      </c>
      <c r="B21" s="245">
        <f>'Yield Curves'!C20-'Yield Curves'!C21</f>
        <v>-1.9999999999999574E-2</v>
      </c>
      <c r="C21" s="245">
        <f>'Yield Curves'!D20-'Yield Curves'!D21</f>
        <v>-3.5000000000000142E-2</v>
      </c>
      <c r="D21" s="245">
        <f>'Yield Curves'!E20-'Yield Curves'!E21</f>
        <v>-5.0000000000000711E-2</v>
      </c>
      <c r="E21" s="245">
        <f>'Yield Curves'!F20-'Yield Curves'!F21</f>
        <v>-6.4999999999999503E-2</v>
      </c>
      <c r="F21" s="245">
        <f>'Yield Curves'!G20-'Yield Curves'!G21</f>
        <v>-8.0000000000000071E-2</v>
      </c>
      <c r="G21" s="245">
        <f>'Yield Curves'!H20-'Yield Curves'!H21</f>
        <v>-6.9999999999998508E-2</v>
      </c>
      <c r="H21" s="245">
        <f>'Yield Curves'!I20-'Yield Curves'!I21</f>
        <v>-5.9999999999998721E-2</v>
      </c>
      <c r="I21" s="245">
        <f>'Yield Curves'!J20-'Yield Curves'!J21</f>
        <v>-6.9999999999998508E-2</v>
      </c>
      <c r="J21" s="245">
        <f>'Yield Curves'!K20-'Yield Curves'!K21</f>
        <v>-8.0000000000000071E-2</v>
      </c>
      <c r="K21" s="245">
        <f>'Yield Curves'!L20-'Yield Curves'!L21</f>
        <v>-7.2499999999999787E-2</v>
      </c>
      <c r="L21" s="245">
        <f>'Yield Curves'!M20-'Yield Curves'!M21</f>
        <v>-6.5000000000000391E-2</v>
      </c>
      <c r="M21" s="245">
        <f>'Yield Curves'!N20-'Yield Curves'!N21</f>
        <v>-5.7500000000000107E-2</v>
      </c>
      <c r="N21" s="245">
        <f>'Yield Curves'!O20-'Yield Curves'!O21</f>
        <v>-4.9999999999999822E-2</v>
      </c>
      <c r="O21" s="245">
        <f>'Yield Curves'!P20-'Yield Curves'!P21</f>
        <v>-4.2499999999999538E-2</v>
      </c>
      <c r="P21" s="245">
        <f>'Yield Curves'!Q20-'Yield Curves'!Q21</f>
        <v>-4.624999999999968E-2</v>
      </c>
      <c r="Q21" s="245">
        <f>'Yield Curves'!R20-'Yield Curves'!R21</f>
        <v>-5.0000000000000711E-2</v>
      </c>
      <c r="R21" s="245">
        <f>'Yield Curves'!S20-'Yield Curves'!S21</f>
        <v>-5.3750000000001741E-2</v>
      </c>
      <c r="S21" s="245">
        <f>'Yield Curves'!T20-'Yield Curves'!T21</f>
        <v>-5.1875000000000782E-2</v>
      </c>
      <c r="T21" s="245">
        <f>'Yield Curves'!U20-'Yield Curves'!U21</f>
        <v>-4.9999999999999822E-2</v>
      </c>
      <c r="U21" s="245">
        <f>'Yield Curves'!V20-'Yield Curves'!V21</f>
        <v>-4.8124999999998863E-2</v>
      </c>
      <c r="V21" s="252">
        <f>MAX(B21:U21)</f>
        <v>-1.9999999999999574E-2</v>
      </c>
      <c r="W21" s="252">
        <f>AVERAGE(V22:V271)</f>
        <v>3.0265000000000122E-2</v>
      </c>
      <c r="X21" s="245">
        <f>_xlfn.STDEV.S(V22:V2573)</f>
        <v>5.1527555971362139E-2</v>
      </c>
      <c r="Y21" s="245">
        <f>W21+X21*_xlfn.NORM.S.INV(99%)</f>
        <v>0.15013602028849887</v>
      </c>
      <c r="Z21" s="253">
        <v>43110</v>
      </c>
      <c r="AA21" s="255">
        <f>'Bond Valuation'!$B$12*BondVal_all!BO21</f>
        <v>94.568129028022611</v>
      </c>
      <c r="AB21" s="250">
        <f>AA21/AA22-1</f>
        <v>-7.9968008531627888E-4</v>
      </c>
      <c r="AC21" s="245">
        <f>SUMPRODUCT('Bond Valuation'!$B$12*BondVal_all!BO21,$BO$2)/AA21</f>
        <v>1</v>
      </c>
      <c r="AD21" s="251">
        <f>-AC21*Y20/100</f>
        <v>-1.4950314812208359E-3</v>
      </c>
      <c r="AE21" s="250">
        <f>AD21*SQRT(10)</f>
        <v>-4.7277046543130917E-3</v>
      </c>
      <c r="AF21" s="250">
        <f>$AC$1*X20/100</f>
        <v>-1.3734014102058103E-3</v>
      </c>
      <c r="AG21" s="250">
        <f>AF21*SQRT(10)</f>
        <v>-4.3430765979375827E-3</v>
      </c>
      <c r="AH21" s="255">
        <f>SUMPRODUCT('Bond Valuation'!$B$40:$D$40,BondVal_all!BO21:BQ21)</f>
        <v>86.697477172231999</v>
      </c>
      <c r="AI21" s="250">
        <f>AH21/AH22-1</f>
        <v>-1.1946791592670758E-3</v>
      </c>
      <c r="AJ21" s="245">
        <f>SUMPRODUCT($BO$2:$BQ$2,'Bond Valuation'!$B$40:$D$40,BondVal_all!BO21:BQ21)/BondVal_all!AH21</f>
        <v>2.9366451661653574</v>
      </c>
      <c r="AK21" s="251">
        <f>-AJ21*Y20/100</f>
        <v>-4.3903769725922017E-3</v>
      </c>
      <c r="AL21" s="251">
        <f>AK21*SQRT(10)</f>
        <v>-1.3883591020146002E-2</v>
      </c>
      <c r="AM21" s="251">
        <f>$AC$1*X20/100</f>
        <v>-1.3734014102058103E-3</v>
      </c>
      <c r="AN21" s="259">
        <f>AM21*SQRT(10)</f>
        <v>-4.3430765979375827E-3</v>
      </c>
      <c r="AO21" s="255">
        <f>SUMPRODUCT('Bond Valuation'!$B$68:$F$68,BondVal_all!BO21:BS21)</f>
        <v>80.461429438240302</v>
      </c>
      <c r="AP21" s="250">
        <f>AO21/AO22-1</f>
        <v>-5.755366311547272E-4</v>
      </c>
      <c r="AQ21" s="245">
        <f>SUMPRODUCT($BO$2:$BS$2,'Bond Valuation'!$B$68:$F$68,BondVal_all!BO21:BS21)/BondVal_all!AO21</f>
        <v>4.7290329854523288</v>
      </c>
      <c r="AR21" s="251">
        <f>-AQ21*Y20/100</f>
        <v>-7.0700531889829861E-3</v>
      </c>
      <c r="AS21" s="251">
        <f>AR21*SQRT(10)</f>
        <v>-2.2357471255723106E-2</v>
      </c>
      <c r="AT21" s="251">
        <f>$AC$1*X20/100</f>
        <v>-1.3734014102058103E-3</v>
      </c>
      <c r="AU21" s="249">
        <f>AT21*SQRT(10)</f>
        <v>-4.3430765979375827E-3</v>
      </c>
      <c r="AV21" s="255">
        <f>SUMPRODUCT('Bond Valuation'!$B$96:$K$96,BondVal_all!BO21:BX21)</f>
        <v>70.899805253797311</v>
      </c>
      <c r="AW21" s="250">
        <f>AV21/AV22-1</f>
        <v>-9.3757735012978127E-4</v>
      </c>
      <c r="AX21" s="245">
        <f>SUMPRODUCT($BO$2:$BX$2,'Bond Valuation'!$B$96:$K$96,BondVal_all!BO21:BX21)/BondVal_all!AV21</f>
        <v>8.2713193195715569</v>
      </c>
      <c r="AY21" s="251">
        <f>-AX21*Y20/100</f>
        <v>-1.2365882773989582E-2</v>
      </c>
      <c r="AZ21" s="251">
        <f>AY21*SQRT(10)</f>
        <v>-3.9104354844448248E-2</v>
      </c>
      <c r="BA21" s="251">
        <f>$AC$1*X20/100</f>
        <v>-1.3734014102058103E-3</v>
      </c>
      <c r="BB21" s="249">
        <f>BA21*SQRT(10)</f>
        <v>-4.3430765979375827E-3</v>
      </c>
      <c r="BC21" s="255">
        <f>SUMPRODUCT('Bond Valuation'!$B$124:$U$124,BondVal_all!BO21:CH21)</f>
        <v>57.751595809003689</v>
      </c>
      <c r="BD21" s="250">
        <f>BC21/BC22-1</f>
        <v>-4.6844997571294789E-3</v>
      </c>
      <c r="BE21" s="245">
        <f>SUMPRODUCT($BO$2:$CH$2,'Bond Valuation'!$B$124:$U$124,BondVal_all!BO21:CH21)/BondVal_all!BC21</f>
        <v>11.759750641913723</v>
      </c>
      <c r="BF21" s="251">
        <f>-BE21*Y20/100</f>
        <v>-1.7581197420967948E-2</v>
      </c>
      <c r="BG21" s="251">
        <f>BF21*SQRT(10)</f>
        <v>-5.5596627843336868E-2</v>
      </c>
      <c r="BH21" s="251">
        <f>$AC$1*X20/100</f>
        <v>-1.3734014102058103E-3</v>
      </c>
      <c r="BI21" s="249">
        <f>BH21*SQRT(10)</f>
        <v>-4.3430765979375827E-3</v>
      </c>
      <c r="BJ21" s="251"/>
      <c r="BK21" s="251"/>
      <c r="BO21" s="245">
        <f>EXP(-BO$2*HLOOKUP(BO$2,'Yield Curves'!$B$2:$AP$508,MATCH($Z21,'Yield Curves'!$A$3:$A$508,0)+1)/100)</f>
        <v>0.93631810918834268</v>
      </c>
      <c r="BP21" s="245">
        <f>EXP(-BP$2*HLOOKUP(BP$2,'Yield Curves'!$B$2:$AP$508,MATCH($Z21,'Yield Curves'!$A$3:$A$508,0)+1)/100)</f>
        <v>0.87371591168803442</v>
      </c>
      <c r="BQ21" s="245">
        <f>EXP(-BQ$2*HLOOKUP(BQ$2,'Yield Curves'!$B$2:$AP$508,MATCH($Z21,'Yield Curves'!$A$3:$A$508,0)+1)/100)</f>
        <v>0.81448440323999249</v>
      </c>
      <c r="BR21" s="245">
        <f>EXP(-BR$2*HLOOKUP(BR$2,'Yield Curves'!$B$2:$AP$508,MATCH($Z21,'Yield Curves'!$A$3:$A$508,0)+1)/100)</f>
        <v>0.7255683501497715</v>
      </c>
      <c r="BS21" s="245">
        <f>EXP(-BS$2*HLOOKUP(BS$2,'Yield Curves'!$B$2:$AP$508,MATCH($Z21,'Yield Curves'!$A$3:$A$508,0)+1)/100)</f>
        <v>0.70328012197634093</v>
      </c>
      <c r="BT21" s="245">
        <f>EXP(-BT$2*HLOOKUP(BT$2,'Yield Curves'!$B$2:$AP$508,MATCH($Z21,'Yield Curves'!$A$3:$A$508,0)+1)/100)</f>
        <v>0.65115992918103249</v>
      </c>
      <c r="BU21" s="245">
        <f>EXP(-BU$2*HLOOKUP(BU$2,'Yield Curves'!$B$2:$AP$508,MATCH($Z21,'Yield Curves'!$A$3:$A$508,0)+1)/100)</f>
        <v>0.6015774442409102</v>
      </c>
      <c r="BV21" s="245">
        <f>EXP(-BV$2*HLOOKUP(BV$2,'Yield Curves'!$B$2:$AP$508,MATCH($Z21,'Yield Curves'!$A$3:$A$508,0)+1)/100)</f>
        <v>0.55488188927529492</v>
      </c>
      <c r="BW21" s="245">
        <f>EXP(-BW$2*HLOOKUP(BW$2,'Yield Curves'!$B$2:$AP$508,MATCH($Z21,'Yield Curves'!$A$3:$A$508,0)+1)/100)</f>
        <v>0.51110767330815965</v>
      </c>
      <c r="BX21" s="245">
        <f>EXP(-BX$2*HLOOKUP(BX$2,'Yield Curves'!$B$2:$AP$508,MATCH($Z21,'Yield Curves'!$A$3:$A$508,0)+1)/100)</f>
        <v>0.46954083904279931</v>
      </c>
      <c r="BY21" s="245">
        <f>EXP(-BY$2*HLOOKUP(BY$2,'Yield Curves'!$B$2:$AP$508,MATCH($Z21,'Yield Curves'!$A$3:$A$508,0)+1)/100)</f>
        <v>0.43047113814425914</v>
      </c>
      <c r="BZ21" s="245">
        <f>EXP(-BZ$2*HLOOKUP(BZ$2,'Yield Curves'!$B$2:$AP$508,MATCH($Z21,'Yield Curves'!$A$3:$A$508,0)+1)/100)</f>
        <v>0.39446494577315944</v>
      </c>
      <c r="CA21" s="245">
        <f>EXP(-CA$2*HLOOKUP(CA$2,'Yield Curves'!$B$2:$AP$508,MATCH($Z21,'Yield Curves'!$A$3:$A$508,0)+1)/100)</f>
        <v>0.3614410757418986</v>
      </c>
      <c r="CB21" s="245">
        <f>EXP(-CB$2*HLOOKUP(CB$2,'Yield Curves'!$B$2:$AP$508,MATCH($Z21,'Yield Curves'!$A$3:$A$508,0)+1)/100)</f>
        <v>0.32976706084394702</v>
      </c>
      <c r="CC21" s="245">
        <f>EXP(-CC$2*HLOOKUP(CC$2,'Yield Curves'!$B$2:$AP$508,MATCH($Z21,'Yield Curves'!$A$3:$A$508,0)+1)/100)</f>
        <v>0.30029198329606105</v>
      </c>
      <c r="CD21" s="245">
        <f>EXP(-CD$2*HLOOKUP(CD$2,'Yield Curves'!$B$2:$AP$508,MATCH($Z21,'Yield Curves'!$A$3:$A$508,0)+1)/100)</f>
        <v>0.2733625753845571</v>
      </c>
      <c r="CE21" s="245">
        <f>EXP(-CE$2*HLOOKUP(CE$2,'Yield Curves'!$B$2:$AP$508,MATCH($Z21,'Yield Curves'!$A$3:$A$508,0)+1)/100)</f>
        <v>0.24884161434486213</v>
      </c>
      <c r="CF21" s="245">
        <f>EXP(-CF$2*HLOOKUP(CF$2,'Yield Curves'!$B$2:$AP$508,MATCH($Z21,'Yield Curves'!$A$3:$A$508,0)+1)/100)</f>
        <v>0.22617609397048424</v>
      </c>
      <c r="CG21" s="245">
        <f>EXP(-CG$2*HLOOKUP(CG$2,'Yield Curves'!$B$2:$AP$508,MATCH($Z21,'Yield Curves'!$A$3:$A$508,0)+1)/100)</f>
        <v>0.20506859579351111</v>
      </c>
      <c r="CH21" s="245">
        <f>EXP(-CH$2*HLOOKUP(CH$2,'Yield Curves'!$B$2:$AP$508,MATCH($Z21,'Yield Curves'!$A$3:$A$508,0)+1)/100)</f>
        <v>0.18562996914105792</v>
      </c>
    </row>
    <row r="22" spans="1:86" x14ac:dyDescent="0.2">
      <c r="A22" s="253">
        <v>43105</v>
      </c>
      <c r="B22" s="245">
        <f>'Yield Curves'!C21-'Yield Curves'!C22</f>
        <v>0.16999999999999993</v>
      </c>
      <c r="C22" s="245">
        <f>'Yield Curves'!D21-'Yield Curves'!D22</f>
        <v>7.5000000000000178E-2</v>
      </c>
      <c r="D22" s="245">
        <f>'Yield Curves'!E21-'Yield Curves'!E22</f>
        <v>-1.9999999999999574E-2</v>
      </c>
      <c r="E22" s="245">
        <f>'Yield Curves'!F21-'Yield Curves'!F22</f>
        <v>-1.5000000000000568E-2</v>
      </c>
      <c r="F22" s="245">
        <f>'Yield Curves'!G21-'Yield Curves'!G22</f>
        <v>-9.9999999999997868E-3</v>
      </c>
      <c r="G22" s="245">
        <f>'Yield Curves'!H21-'Yield Curves'!H22</f>
        <v>-1.0000000000001563E-2</v>
      </c>
      <c r="H22" s="245">
        <f>'Yield Curves'!I21-'Yield Curves'!I22</f>
        <v>-1.0000000000001563E-2</v>
      </c>
      <c r="I22" s="245">
        <f>'Yield Curves'!J21-'Yield Curves'!J22</f>
        <v>4.9999999999990052E-3</v>
      </c>
      <c r="J22" s="245">
        <f>'Yield Curves'!K21-'Yield Curves'!K22</f>
        <v>2.0000000000000462E-2</v>
      </c>
      <c r="K22" s="245">
        <f>'Yield Curves'!L21-'Yield Curves'!L22</f>
        <v>2.0000000000000462E-2</v>
      </c>
      <c r="L22" s="245">
        <f>'Yield Curves'!M21-'Yield Curves'!M22</f>
        <v>2.0000000000000462E-2</v>
      </c>
      <c r="M22" s="245">
        <f>'Yield Curves'!N21-'Yield Curves'!N22</f>
        <v>1.9999999999999574E-2</v>
      </c>
      <c r="N22" s="245">
        <f>'Yield Curves'!O21-'Yield Curves'!O22</f>
        <v>1.9999999999999574E-2</v>
      </c>
      <c r="O22" s="245">
        <f>'Yield Curves'!P21-'Yield Curves'!P22</f>
        <v>1.9999999999999574E-2</v>
      </c>
      <c r="P22" s="245">
        <f>'Yield Curves'!Q21-'Yield Curves'!Q22</f>
        <v>1.9999999999999574E-2</v>
      </c>
      <c r="Q22" s="245">
        <f>'Yield Curves'!R21-'Yield Curves'!R22</f>
        <v>1.9999999999999574E-2</v>
      </c>
      <c r="R22" s="245">
        <f>'Yield Curves'!S21-'Yield Curves'!S22</f>
        <v>1.9999999999999574E-2</v>
      </c>
      <c r="S22" s="245">
        <f>'Yield Curves'!T21-'Yield Curves'!T22</f>
        <v>1.9999999999999574E-2</v>
      </c>
      <c r="T22" s="245">
        <f>'Yield Curves'!U21-'Yield Curves'!U22</f>
        <v>1.9999999999999574E-2</v>
      </c>
      <c r="U22" s="245">
        <f>'Yield Curves'!V21-'Yield Curves'!V22</f>
        <v>1.9999999999999574E-2</v>
      </c>
      <c r="V22" s="252">
        <f>MAX(B22:U22)</f>
        <v>0.16999999999999993</v>
      </c>
      <c r="W22" s="252">
        <f>AVERAGE(V23:V272)</f>
        <v>2.9865000000000124E-2</v>
      </c>
      <c r="X22" s="245">
        <f>_xlfn.STDEV.S(V23:V2574)</f>
        <v>5.1203661105457376E-2</v>
      </c>
      <c r="Y22" s="245">
        <f>W22+X22*_xlfn.NORM.S.INV(99%)</f>
        <v>0.14898252815578858</v>
      </c>
      <c r="Z22" s="253">
        <v>43109</v>
      </c>
      <c r="AA22" s="255">
        <f>'Bond Valuation'!$B$12*BondVal_all!BO22</f>
        <v>94.643813801117744</v>
      </c>
      <c r="AB22" s="250">
        <f>AA22/AA23-1</f>
        <v>2.0002000133345632E-4</v>
      </c>
      <c r="AC22" s="245">
        <f>SUMPRODUCT('Bond Valuation'!$B$12*BondVal_all!BO22,$BO$2)/AA22</f>
        <v>1</v>
      </c>
      <c r="AD22" s="251">
        <f>-AC22*Y21/100</f>
        <v>-1.5013602028849887E-3</v>
      </c>
      <c r="AE22" s="250">
        <f>AD22*SQRT(10)</f>
        <v>-4.7477178294490661E-3</v>
      </c>
      <c r="AF22" s="250">
        <f>$AC$1*X21/100</f>
        <v>-1.3733197491453894E-3</v>
      </c>
      <c r="AG22" s="250">
        <f>AF22*SQRT(10)</f>
        <v>-4.3428183629905083E-3</v>
      </c>
      <c r="AH22" s="255">
        <f>SUMPRODUCT('Bond Valuation'!$B$40:$D$40,BondVal_all!BO22:BQ22)</f>
        <v>86.801176729070079</v>
      </c>
      <c r="AI22" s="250">
        <f>AH22/AH23-1</f>
        <v>2.3269099212648303E-3</v>
      </c>
      <c r="AJ22" s="245">
        <f>SUMPRODUCT($BO$2:$BQ$2,'Bond Valuation'!$B$40:$D$40,BondVal_all!BO22:BQ22)/BondVal_all!AH22</f>
        <v>2.9366581191418377</v>
      </c>
      <c r="AK22" s="251">
        <f>-AJ22*Y21/100</f>
        <v>-4.4089816295586389E-3</v>
      </c>
      <c r="AL22" s="251">
        <f>AK22*SQRT(10)</f>
        <v>-1.3942424111246061E-2</v>
      </c>
      <c r="AM22" s="251">
        <f>$AC$1*X21/100</f>
        <v>-1.3733197491453894E-3</v>
      </c>
      <c r="AN22" s="259">
        <f>AM22*SQRT(10)</f>
        <v>-4.3428183629905083E-3</v>
      </c>
      <c r="AO22" s="255">
        <f>SUMPRODUCT('Bond Valuation'!$B$68:$F$68,BondVal_all!BO22:BS22)</f>
        <v>80.507764605863358</v>
      </c>
      <c r="AP22" s="250">
        <f>AO22/AO23-1</f>
        <v>3.7379042144487507E-3</v>
      </c>
      <c r="AQ22" s="245">
        <f>SUMPRODUCT($BO$2:$BS$2,'Bond Valuation'!$B$68:$F$68,BondVal_all!BO22:BS22)/BondVal_all!AO22</f>
        <v>4.7288850106826059</v>
      </c>
      <c r="AR22" s="251">
        <f>-AQ22*Y21/100</f>
        <v>-7.0997597590582197E-3</v>
      </c>
      <c r="AS22" s="251">
        <f>AR22*SQRT(10)</f>
        <v>-2.2451411678632245E-2</v>
      </c>
      <c r="AT22" s="251">
        <f>$AC$1*X21/100</f>
        <v>-1.3733197491453894E-3</v>
      </c>
      <c r="AU22" s="249">
        <f>AT22*SQRT(10)</f>
        <v>-4.3428183629905083E-3</v>
      </c>
      <c r="AV22" s="255">
        <f>SUMPRODUCT('Bond Valuation'!$B$96:$K$96,BondVal_all!BO22:BX22)</f>
        <v>70.96634168838591</v>
      </c>
      <c r="AW22" s="250">
        <f>AV22/AV23-1</f>
        <v>4.2616883083561596E-3</v>
      </c>
      <c r="AX22" s="245">
        <f>SUMPRODUCT($BO$2:$BX$2,'Bond Valuation'!$B$96:$K$96,BondVal_all!BO22:BX22)/BondVal_all!AV22</f>
        <v>8.2712924739377947</v>
      </c>
      <c r="AY22" s="251">
        <f>-AX22*Y21/100</f>
        <v>-1.2418189346792327E-2</v>
      </c>
      <c r="AZ22" s="251">
        <f>AY22*SQRT(10)</f>
        <v>-3.926976275110234E-2</v>
      </c>
      <c r="BA22" s="251">
        <f>$AC$1*X21/100</f>
        <v>-1.3733197491453894E-3</v>
      </c>
      <c r="BB22" s="249">
        <f>BA22*SQRT(10)</f>
        <v>-4.3428183629905083E-3</v>
      </c>
      <c r="BC22" s="255">
        <f>SUMPRODUCT('Bond Valuation'!$B$124:$U$124,BondVal_all!BO22:CH22)</f>
        <v>58.023406442390893</v>
      </c>
      <c r="BD22" s="250">
        <f>BC22/BC23-1</f>
        <v>8.3998918208876283E-3</v>
      </c>
      <c r="BE22" s="245">
        <f>SUMPRODUCT($BO$2:$CH$2,'Bond Valuation'!$B$124:$U$124,BondVal_all!BO22:CH22)/BondVal_all!BC22</f>
        <v>11.788065000748606</v>
      </c>
      <c r="BF22" s="251">
        <f>-BE22*Y21/100</f>
        <v>-1.7698131661145363E-2</v>
      </c>
      <c r="BG22" s="251">
        <f>BF22*SQRT(10)</f>
        <v>-5.5966406378758674E-2</v>
      </c>
      <c r="BH22" s="251">
        <f>$AC$1*X21/100</f>
        <v>-1.3733197491453894E-3</v>
      </c>
      <c r="BI22" s="249">
        <f>BH22*SQRT(10)</f>
        <v>-4.3428183629905083E-3</v>
      </c>
      <c r="BJ22" s="251"/>
      <c r="BK22" s="251"/>
      <c r="BO22" s="245">
        <f>EXP(-BO$2*HLOOKUP(BO$2,'Yield Curves'!$B$2:$AP$508,MATCH($Z22,'Yield Curves'!$A$3:$A$508,0)+1)/100)</f>
        <v>0.93706746337740343</v>
      </c>
      <c r="BP22" s="245">
        <f>EXP(-BP$2*HLOOKUP(BP$2,'Yield Curves'!$B$2:$AP$508,MATCH($Z22,'Yield Curves'!$A$3:$A$508,0)+1)/100)</f>
        <v>0.87493997060571049</v>
      </c>
      <c r="BQ22" s="245">
        <f>EXP(-BQ$2*HLOOKUP(BQ$2,'Yield Curves'!$B$2:$AP$508,MATCH($Z22,'Yield Curves'!$A$3:$A$508,0)+1)/100)</f>
        <v>0.8154623711872927</v>
      </c>
      <c r="BR22" s="245">
        <f>EXP(-BR$2*HLOOKUP(BR$2,'Yield Curves'!$B$2:$AP$508,MATCH($Z22,'Yield Curves'!$A$3:$A$508,0)+1)/100)</f>
        <v>0.72673018873301887</v>
      </c>
      <c r="BS22" s="245">
        <f>EXP(-BS$2*HLOOKUP(BS$2,'Yield Curves'!$B$2:$AP$508,MATCH($Z22,'Yield Curves'!$A$3:$A$508,0)+1)/100)</f>
        <v>0.7036318499619979</v>
      </c>
      <c r="BT22" s="245">
        <f>EXP(-BT$2*HLOOKUP(BT$2,'Yield Curves'!$B$2:$AP$508,MATCH($Z22,'Yield Curves'!$A$3:$A$508,0)+1)/100)</f>
        <v>0.65135530646491413</v>
      </c>
      <c r="BU22" s="245">
        <f>EXP(-BU$2*HLOOKUP(BU$2,'Yield Curves'!$B$2:$AP$508,MATCH($Z22,'Yield Curves'!$A$3:$A$508,0)+1)/100)</f>
        <v>0.6015774442409102</v>
      </c>
      <c r="BV22" s="245">
        <f>EXP(-BV$2*HLOOKUP(BV$2,'Yield Curves'!$B$2:$AP$508,MATCH($Z22,'Yield Curves'!$A$3:$A$508,0)+1)/100)</f>
        <v>0.55493738023872441</v>
      </c>
      <c r="BW22" s="245">
        <f>EXP(-BW$2*HLOOKUP(BW$2,'Yield Curves'!$B$2:$AP$508,MATCH($Z22,'Yield Curves'!$A$3:$A$508,0)+1)/100)</f>
        <v>0.51151032912580896</v>
      </c>
      <c r="BX22" s="245">
        <f>EXP(-BX$2*HLOOKUP(BX$2,'Yield Curves'!$B$2:$AP$508,MATCH($Z22,'Yield Curves'!$A$3:$A$508,0)+1)/100)</f>
        <v>0.47001061473053796</v>
      </c>
      <c r="BY22" s="245">
        <f>EXP(-BY$2*HLOOKUP(BY$2,'Yield Curves'!$B$2:$AP$508,MATCH($Z22,'Yield Curves'!$A$3:$A$508,0)+1)/100)</f>
        <v>0.43100417592681567</v>
      </c>
      <c r="BZ22" s="245">
        <f>EXP(-BZ$2*HLOOKUP(BZ$2,'Yield Curves'!$B$2:$AP$508,MATCH($Z22,'Yield Curves'!$A$3:$A$508,0)+1)/100)</f>
        <v>0.39533866566189302</v>
      </c>
      <c r="CA22" s="245">
        <f>EXP(-CA$2*HLOOKUP(CA$2,'Yield Curves'!$B$2:$AP$508,MATCH($Z22,'Yield Curves'!$A$3:$A$508,0)+1)/100)</f>
        <v>0.36292716036635847</v>
      </c>
      <c r="CB22" s="245">
        <f>EXP(-CB$2*HLOOKUP(CB$2,'Yield Curves'!$B$2:$AP$508,MATCH($Z22,'Yield Curves'!$A$3:$A$508,0)+1)/100)</f>
        <v>0.33142313219247055</v>
      </c>
      <c r="CC22" s="245">
        <f>EXP(-CC$2*HLOOKUP(CC$2,'Yield Curves'!$B$2:$AP$508,MATCH($Z22,'Yield Curves'!$A$3:$A$508,0)+1)/100)</f>
        <v>0.30209915127828341</v>
      </c>
      <c r="CD22" s="245">
        <f>EXP(-CD$2*HLOOKUP(CD$2,'Yield Curves'!$B$2:$AP$508,MATCH($Z22,'Yield Curves'!$A$3:$A$508,0)+1)/100)</f>
        <v>0.27524239725391603</v>
      </c>
      <c r="CE22" s="245">
        <f>EXP(-CE$2*HLOOKUP(CE$2,'Yield Curves'!$B$2:$AP$508,MATCH($Z22,'Yield Curves'!$A$3:$A$508,0)+1)/100)</f>
        <v>0.25072174926372842</v>
      </c>
      <c r="CF22" s="245">
        <f>EXP(-CF$2*HLOOKUP(CF$2,'Yield Curves'!$B$2:$AP$508,MATCH($Z22,'Yield Curves'!$A$3:$A$508,0)+1)/100)</f>
        <v>0.2280452218779109</v>
      </c>
      <c r="CG22" s="245">
        <f>EXP(-CG$2*HLOOKUP(CG$2,'Yield Curves'!$B$2:$AP$508,MATCH($Z22,'Yield Curves'!$A$3:$A$508,0)+1)/100)</f>
        <v>0.20694192309440543</v>
      </c>
      <c r="CH22" s="245">
        <f>EXP(-CH$2*HLOOKUP(CH$2,'Yield Curves'!$B$2:$AP$508,MATCH($Z22,'Yield Curves'!$A$3:$A$508,0)+1)/100)</f>
        <v>0.18749558134675462</v>
      </c>
    </row>
    <row r="23" spans="1:86" x14ac:dyDescent="0.2">
      <c r="A23" s="253">
        <v>43104</v>
      </c>
      <c r="B23" s="245">
        <f>'Yield Curves'!C22-'Yield Curves'!C23</f>
        <v>-0.14000000000000057</v>
      </c>
      <c r="C23" s="245">
        <f>'Yield Curves'!D22-'Yield Curves'!D23</f>
        <v>-9.0000000000000746E-2</v>
      </c>
      <c r="D23" s="245">
        <f>'Yield Curves'!E22-'Yield Curves'!E23</f>
        <v>-4.0000000000000036E-2</v>
      </c>
      <c r="E23" s="245">
        <f>'Yield Curves'!F22-'Yield Curves'!F23</f>
        <v>-3.9999999999999147E-2</v>
      </c>
      <c r="F23" s="245">
        <f>'Yield Curves'!G22-'Yield Curves'!G23</f>
        <v>-4.0000000000000036E-2</v>
      </c>
      <c r="G23" s="245">
        <f>'Yield Curves'!H22-'Yield Curves'!H23</f>
        <v>-2.4999999999999467E-2</v>
      </c>
      <c r="H23" s="245">
        <f>'Yield Curves'!I22-'Yield Curves'!I23</f>
        <v>-9.9999999999997868E-3</v>
      </c>
      <c r="I23" s="245">
        <f>'Yield Curves'!J22-'Yield Curves'!J23</f>
        <v>-3.5000000000000142E-2</v>
      </c>
      <c r="J23" s="245">
        <f>'Yield Curves'!K22-'Yield Curves'!K23</f>
        <v>-6.0000000000000497E-2</v>
      </c>
      <c r="K23" s="245">
        <f>'Yield Curves'!L22-'Yield Curves'!L23</f>
        <v>-6.0000000000000497E-2</v>
      </c>
      <c r="L23" s="245">
        <f>'Yield Curves'!M22-'Yield Curves'!M23</f>
        <v>-6.0000000000000497E-2</v>
      </c>
      <c r="M23" s="245">
        <f>'Yield Curves'!N22-'Yield Curves'!N23</f>
        <v>-5.9999999999999609E-2</v>
      </c>
      <c r="N23" s="245">
        <f>'Yield Curves'!O22-'Yield Curves'!O23</f>
        <v>-5.9999999999999609E-2</v>
      </c>
      <c r="O23" s="245">
        <f>'Yield Curves'!P22-'Yield Curves'!P23</f>
        <v>-5.9999999999999609E-2</v>
      </c>
      <c r="P23" s="245">
        <f>'Yield Curves'!Q22-'Yield Curves'!Q23</f>
        <v>-5.7500000000000107E-2</v>
      </c>
      <c r="Q23" s="245">
        <f>'Yield Curves'!R22-'Yield Curves'!R23</f>
        <v>-5.4999999999999716E-2</v>
      </c>
      <c r="R23" s="245">
        <f>'Yield Curves'!S22-'Yield Curves'!S23</f>
        <v>-5.2499999999999325E-2</v>
      </c>
      <c r="S23" s="245">
        <f>'Yield Curves'!T22-'Yield Curves'!T23</f>
        <v>-5.1249999999999574E-2</v>
      </c>
      <c r="T23" s="245">
        <f>'Yield Curves'!U22-'Yield Curves'!U23</f>
        <v>-4.9999999999999822E-2</v>
      </c>
      <c r="U23" s="245">
        <f>'Yield Curves'!V22-'Yield Curves'!V23</f>
        <v>-4.8750000000000071E-2</v>
      </c>
      <c r="V23" s="252">
        <f>MAX(B23:U23)</f>
        <v>-9.9999999999997868E-3</v>
      </c>
      <c r="W23" s="252">
        <f>AVERAGE(V24:V273)</f>
        <v>2.9865000000000124E-2</v>
      </c>
      <c r="X23" s="245">
        <f>_xlfn.STDEV.S(V24:V2575)</f>
        <v>5.1219570113833372E-2</v>
      </c>
      <c r="Y23" s="245">
        <f>W23+X23*_xlfn.NORM.S.INV(99%)</f>
        <v>0.14901953804360216</v>
      </c>
      <c r="Z23" s="253">
        <v>43105</v>
      </c>
      <c r="AA23" s="255">
        <f>'Bond Valuation'!$B$12*BondVal_all!BO23</f>
        <v>94.624886931107611</v>
      </c>
      <c r="AB23" s="250">
        <f>AA23/AA24-1</f>
        <v>-1.6985558184854366E-3</v>
      </c>
      <c r="AC23" s="245">
        <f>SUMPRODUCT('Bond Valuation'!$B$12*BondVal_all!BO23,$BO$2)/AA23</f>
        <v>1</v>
      </c>
      <c r="AD23" s="251">
        <f>-AC23*Y22/100</f>
        <v>-1.4898252815578857E-3</v>
      </c>
      <c r="AE23" s="250">
        <f>AD23*SQRT(10)</f>
        <v>-4.7112412054245677E-3</v>
      </c>
      <c r="AF23" s="250">
        <f>$AC$1*X22/100</f>
        <v>-1.3646872571203255E-3</v>
      </c>
      <c r="AG23" s="250">
        <f>AF23*SQRT(10)</f>
        <v>-4.3155200263080666E-3</v>
      </c>
      <c r="AH23" s="255">
        <f>SUMPRODUCT('Bond Valuation'!$B$40:$D$40,BondVal_all!BO23:BQ23)</f>
        <v>86.599667104506366</v>
      </c>
      <c r="AI23" s="250">
        <f>AH23/AH24-1</f>
        <v>2.5873547734667213E-4</v>
      </c>
      <c r="AJ23" s="245">
        <f>SUMPRODUCT($BO$2:$BQ$2,'Bond Valuation'!$B$40:$D$40,BondVal_all!BO23:BQ23)/BondVal_all!AH23</f>
        <v>2.9365395804144847</v>
      </c>
      <c r="AK23" s="251">
        <f>-AJ23*Y22/100</f>
        <v>-4.3749309071968853E-3</v>
      </c>
      <c r="AL23" s="251">
        <f>AK23*SQRT(10)</f>
        <v>-1.3834746272608892E-2</v>
      </c>
      <c r="AM23" s="251">
        <f>$AC$1*X22/100</f>
        <v>-1.3646872571203255E-3</v>
      </c>
      <c r="AN23" s="259">
        <f>AM23*SQRT(10)</f>
        <v>-4.3155200263080666E-3</v>
      </c>
      <c r="AO23" s="255">
        <f>SUMPRODUCT('Bond Valuation'!$B$68:$F$68,BondVal_all!BO23:BS23)</f>
        <v>80.207954953012177</v>
      </c>
      <c r="AP23" s="250">
        <f>AO23/AO24-1</f>
        <v>-9.173538286922911E-4</v>
      </c>
      <c r="AQ23" s="245">
        <f>SUMPRODUCT($BO$2:$BS$2,'Bond Valuation'!$B$68:$F$68,BondVal_all!BO23:BS23)/BondVal_all!AO23</f>
        <v>4.7281528986938701</v>
      </c>
      <c r="AR23" s="251">
        <f>-AQ23*Y22/100</f>
        <v>-7.0441217235453291E-3</v>
      </c>
      <c r="AS23" s="251">
        <f>AR23*SQRT(10)</f>
        <v>-2.2275468761874175E-2</v>
      </c>
      <c r="AT23" s="251">
        <f>$AC$1*X22/100</f>
        <v>-1.3646872571203255E-3</v>
      </c>
      <c r="AU23" s="249">
        <f>AT23*SQRT(10)</f>
        <v>-4.3155200263080666E-3</v>
      </c>
      <c r="AV23" s="255">
        <f>SUMPRODUCT('Bond Valuation'!$B$96:$K$96,BondVal_all!BO23:BX23)</f>
        <v>70.665188679980659</v>
      </c>
      <c r="AW23" s="250">
        <f>AV23/AV24-1</f>
        <v>-1.6080967596612261E-3</v>
      </c>
      <c r="AX23" s="245">
        <f>SUMPRODUCT($BO$2:$BX$2,'Bond Valuation'!$B$96:$K$96,BondVal_all!BO23:BX23)/BondVal_all!AV23</f>
        <v>8.2673862273953684</v>
      </c>
      <c r="AY23" s="251">
        <f>-AX23*Y22/100</f>
        <v>-1.2316961013977092E-2</v>
      </c>
      <c r="AZ23" s="251">
        <f>AY23*SQRT(10)</f>
        <v>-3.8949650655664629E-2</v>
      </c>
      <c r="BA23" s="251">
        <f>$AC$1*X22/100</f>
        <v>-1.3646872571203255E-3</v>
      </c>
      <c r="BB23" s="249">
        <f>BA23*SQRT(10)</f>
        <v>-4.3155200263080666E-3</v>
      </c>
      <c r="BC23" s="255">
        <f>SUMPRODUCT('Bond Valuation'!$B$124:$U$124,BondVal_all!BO23:CH23)</f>
        <v>57.540076028386792</v>
      </c>
      <c r="BD23" s="250">
        <f>BC23/BC24-1</f>
        <v>1.7762841524193718E-3</v>
      </c>
      <c r="BE23" s="245">
        <f>SUMPRODUCT($BO$2:$CH$2,'Bond Valuation'!$B$124:$U$124,BondVal_all!BO23:CH23)/BondVal_all!BC23</f>
        <v>11.745328181521845</v>
      </c>
      <c r="BF23" s="251">
        <f>-BE23*Y22/100</f>
        <v>-1.7498486865025552E-2</v>
      </c>
      <c r="BG23" s="251">
        <f>BF23*SQRT(10)</f>
        <v>-5.5335074100020122E-2</v>
      </c>
      <c r="BH23" s="251">
        <f>$AC$1*X22/100</f>
        <v>-1.3646872571203255E-3</v>
      </c>
      <c r="BI23" s="249">
        <f>BH23*SQRT(10)</f>
        <v>-4.3155200263080666E-3</v>
      </c>
      <c r="BJ23" s="251"/>
      <c r="BK23" s="251"/>
      <c r="BO23" s="245">
        <f>EXP(-BO$2*HLOOKUP(BO$2,'Yield Curves'!$B$2:$AP$508,MATCH($Z23,'Yield Curves'!$A$3:$A$508,0)+1)/100)</f>
        <v>0.93688006862482787</v>
      </c>
      <c r="BP23" s="245">
        <f>EXP(-BP$2*HLOOKUP(BP$2,'Yield Curves'!$B$2:$AP$508,MATCH($Z23,'Yield Curves'!$A$3:$A$508,0)+1)/100)</f>
        <v>0.87406546795930318</v>
      </c>
      <c r="BQ23" s="245">
        <f>EXP(-BQ$2*HLOOKUP(BQ$2,'Yield Curves'!$B$2:$AP$508,MATCH($Z23,'Yield Curves'!$A$3:$A$508,0)+1)/100)</f>
        <v>0.8135076081503736</v>
      </c>
      <c r="BR23" s="245">
        <f>EXP(-BR$2*HLOOKUP(BR$2,'Yield Curves'!$B$2:$AP$508,MATCH($Z23,'Yield Curves'!$A$3:$A$508,0)+1)/100)</f>
        <v>0.72498812758962095</v>
      </c>
      <c r="BS23" s="245">
        <f>EXP(-BS$2*HLOOKUP(BS$2,'Yield Curves'!$B$2:$AP$508,MATCH($Z23,'Yield Curves'!$A$3:$A$508,0)+1)/100)</f>
        <v>0.70082294411904256</v>
      </c>
      <c r="BT23" s="245">
        <f>EXP(-BT$2*HLOOKUP(BT$2,'Yield Curves'!$B$2:$AP$508,MATCH($Z23,'Yield Curves'!$A$3:$A$508,0)+1)/100)</f>
        <v>0.64881996789345608</v>
      </c>
      <c r="BU23" s="245">
        <f>EXP(-BU$2*HLOOKUP(BU$2,'Yield Curves'!$B$2:$AP$508,MATCH($Z23,'Yield Curves'!$A$3:$A$508,0)+1)/100)</f>
        <v>0.59947560355289964</v>
      </c>
      <c r="BV23" s="245">
        <f>EXP(-BV$2*HLOOKUP(BV$2,'Yield Curves'!$B$2:$AP$508,MATCH($Z23,'Yield Curves'!$A$3:$A$508,0)+1)/100)</f>
        <v>0.55288790579766522</v>
      </c>
      <c r="BW23" s="245">
        <f>EXP(-BW$2*HLOOKUP(BW$2,'Yield Curves'!$B$2:$AP$508,MATCH($Z23,'Yield Curves'!$A$3:$A$508,0)+1)/100)</f>
        <v>0.50904187329996775</v>
      </c>
      <c r="BX23" s="245">
        <f>EXP(-BX$2*HLOOKUP(BX$2,'Yield Curves'!$B$2:$AP$508,MATCH($Z23,'Yield Curves'!$A$3:$A$508,0)+1)/100)</f>
        <v>0.46766642700990924</v>
      </c>
      <c r="BY23" s="245">
        <f>EXP(-BY$2*HLOOKUP(BY$2,'Yield Curves'!$B$2:$AP$508,MATCH($Z23,'Yield Curves'!$A$3:$A$508,0)+1)/100)</f>
        <v>0.4288170105013081</v>
      </c>
      <c r="BZ23" s="245">
        <f>EXP(-BZ$2*HLOOKUP(BZ$2,'Yield Curves'!$B$2:$AP$508,MATCH($Z23,'Yield Curves'!$A$3:$A$508,0)+1)/100)</f>
        <v>0.39298847234443068</v>
      </c>
      <c r="CA23" s="245">
        <f>EXP(-CA$2*HLOOKUP(CA$2,'Yield Curves'!$B$2:$AP$508,MATCH($Z23,'Yield Curves'!$A$3:$A$508,0)+1)/100)</f>
        <v>0.36009271104743401</v>
      </c>
      <c r="CB23" s="245">
        <f>EXP(-CB$2*HLOOKUP(CB$2,'Yield Curves'!$B$2:$AP$508,MATCH($Z23,'Yield Curves'!$A$3:$A$508,0)+1)/100)</f>
        <v>0.32864364866104656</v>
      </c>
      <c r="CC23" s="245">
        <f>EXP(-CC$2*HLOOKUP(CC$2,'Yield Curves'!$B$2:$AP$508,MATCH($Z23,'Yield Curves'!$A$3:$A$508,0)+1)/100)</f>
        <v>0.29939245730979669</v>
      </c>
      <c r="CD23" s="245">
        <f>EXP(-CD$2*HLOOKUP(CD$2,'Yield Curves'!$B$2:$AP$508,MATCH($Z23,'Yield Curves'!$A$3:$A$508,0)+1)/100)</f>
        <v>0.27250624437602772</v>
      </c>
      <c r="CE23" s="245">
        <f>EXP(-CE$2*HLOOKUP(CE$2,'Yield Curves'!$B$2:$AP$508,MATCH($Z23,'Yield Curves'!$A$3:$A$508,0)+1)/100)</f>
        <v>0.2478619841818725</v>
      </c>
      <c r="CF23" s="245">
        <f>EXP(-CF$2*HLOOKUP(CF$2,'Yield Curves'!$B$2:$AP$508,MATCH($Z23,'Yield Curves'!$A$3:$A$508,0)+1)/100)</f>
        <v>0.22508777454760989</v>
      </c>
      <c r="CG23" s="245">
        <f>EXP(-CG$2*HLOOKUP(CG$2,'Yield Curves'!$B$2:$AP$508,MATCH($Z23,'Yield Curves'!$A$3:$A$508,0)+1)/100)</f>
        <v>0.20396508631238747</v>
      </c>
      <c r="CH23" s="245">
        <f>EXP(-CH$2*HLOOKUP(CH$2,'Yield Curves'!$B$2:$AP$508,MATCH($Z23,'Yield Curves'!$A$3:$A$508,0)+1)/100)</f>
        <v>0.18451952399298926</v>
      </c>
    </row>
    <row r="24" spans="1:86" x14ac:dyDescent="0.2">
      <c r="A24" s="253">
        <v>43103</v>
      </c>
      <c r="B24" s="245">
        <f>'Yield Curves'!C23-'Yield Curves'!C24</f>
        <v>-0.12999999999999989</v>
      </c>
      <c r="C24" s="245">
        <f>'Yield Curves'!D23-'Yield Curves'!D24</f>
        <v>-8.9999999999999858E-2</v>
      </c>
      <c r="D24" s="245">
        <f>'Yield Curves'!E23-'Yield Curves'!E24</f>
        <v>-4.9999999999999822E-2</v>
      </c>
      <c r="E24" s="245">
        <f>'Yield Curves'!F23-'Yield Curves'!F24</f>
        <v>-5.0000000000000711E-2</v>
      </c>
      <c r="F24" s="245">
        <f>'Yield Curves'!G23-'Yield Curves'!G24</f>
        <v>-5.0000000000000711E-2</v>
      </c>
      <c r="G24" s="245">
        <f>'Yield Curves'!H23-'Yield Curves'!H24</f>
        <v>-4.0000000000000036E-2</v>
      </c>
      <c r="H24" s="245">
        <f>'Yield Curves'!I23-'Yield Curves'!I24</f>
        <v>-2.9999999999999361E-2</v>
      </c>
      <c r="I24" s="245">
        <f>'Yield Curves'!J23-'Yield Curves'!J24</f>
        <v>-2.9999999999999361E-2</v>
      </c>
      <c r="J24" s="245">
        <f>'Yield Curves'!K23-'Yield Curves'!K24</f>
        <v>-2.9999999999999361E-2</v>
      </c>
      <c r="K24" s="245">
        <f>'Yield Curves'!L23-'Yield Curves'!L24</f>
        <v>-2.4999999999999467E-2</v>
      </c>
      <c r="L24" s="245">
        <f>'Yield Curves'!M23-'Yield Curves'!M24</f>
        <v>-1.9999999999999574E-2</v>
      </c>
      <c r="M24" s="245">
        <f>'Yield Curves'!N23-'Yield Curves'!N24</f>
        <v>-1.499999999999968E-2</v>
      </c>
      <c r="N24" s="245">
        <f>'Yield Curves'!O23-'Yield Curves'!O24</f>
        <v>-1.0000000000000675E-2</v>
      </c>
      <c r="O24" s="245">
        <f>'Yield Curves'!P23-'Yield Curves'!P24</f>
        <v>-5.0000000000016698E-3</v>
      </c>
      <c r="P24" s="245">
        <f>'Yield Curves'!Q23-'Yield Curves'!Q24</f>
        <v>-7.5000000000002842E-3</v>
      </c>
      <c r="Q24" s="245">
        <f>'Yield Curves'!R23-'Yield Curves'!R24</f>
        <v>-9.9999999999997868E-3</v>
      </c>
      <c r="R24" s="245">
        <f>'Yield Curves'!S23-'Yield Curves'!S24</f>
        <v>-1.2499999999999289E-2</v>
      </c>
      <c r="S24" s="245">
        <f>'Yield Curves'!T23-'Yield Curves'!T24</f>
        <v>-1.1250000000000426E-2</v>
      </c>
      <c r="T24" s="245">
        <f>'Yield Curves'!U23-'Yield Curves'!U24</f>
        <v>-9.9999999999997868E-3</v>
      </c>
      <c r="U24" s="245">
        <f>'Yield Curves'!V23-'Yield Curves'!V24</f>
        <v>-8.7499999999991473E-3</v>
      </c>
      <c r="V24" s="252">
        <f>MAX(B24:U24)</f>
        <v>-5.0000000000016698E-3</v>
      </c>
      <c r="W24" s="252">
        <f>AVERAGE(V25:V274)</f>
        <v>3.0005000000000125E-2</v>
      </c>
      <c r="X24" s="245">
        <f>_xlfn.STDEV.S(V25:V2576)</f>
        <v>5.1243557704321117E-2</v>
      </c>
      <c r="Y24" s="245">
        <f>W24+X24*_xlfn.NORM.S.INV(99%)</f>
        <v>0.14921534152373669</v>
      </c>
      <c r="Z24" s="253">
        <v>43104</v>
      </c>
      <c r="AA24" s="255">
        <f>'Bond Valuation'!$B$12*BondVal_all!BO24</f>
        <v>94.785886049367065</v>
      </c>
      <c r="AB24" s="250">
        <f>AA24/AA25-1</f>
        <v>1.4009804574934837E-3</v>
      </c>
      <c r="AC24" s="245">
        <f>SUMPRODUCT('Bond Valuation'!$B$12*BondVal_all!BO24,$BO$2)/AA24</f>
        <v>1</v>
      </c>
      <c r="AD24" s="251">
        <f>-AC24*Y23/100</f>
        <v>-1.4901953804360216E-3</v>
      </c>
      <c r="AE24" s="250">
        <f>AD24*SQRT(10)</f>
        <v>-4.7124115608389505E-3</v>
      </c>
      <c r="AF24" s="250">
        <f>$AC$1*X23/100</f>
        <v>-1.3651112662738788E-3</v>
      </c>
      <c r="AG24" s="250">
        <f>AF24*SQRT(10)</f>
        <v>-4.3168608609820552E-3</v>
      </c>
      <c r="AH24" s="255">
        <f>SUMPRODUCT('Bond Valuation'!$B$40:$D$40,BondVal_all!BO24:BQ24)</f>
        <v>86.577266494132644</v>
      </c>
      <c r="AI24" s="250">
        <f>AH24/AH25-1</f>
        <v>1.1969762571419906E-3</v>
      </c>
      <c r="AJ24" s="245">
        <f>SUMPRODUCT($BO$2:$BQ$2,'Bond Valuation'!$B$40:$D$40,BondVal_all!BO24:BQ24)/BondVal_all!AH24</f>
        <v>2.9364575884253457</v>
      </c>
      <c r="AK24" s="251">
        <f>-AJ24*Y23/100</f>
        <v>-4.3758955331177499E-3</v>
      </c>
      <c r="AL24" s="251">
        <f>AK24*SQRT(10)</f>
        <v>-1.3837796687608862E-2</v>
      </c>
      <c r="AM24" s="251">
        <f>$AC$1*X23/100</f>
        <v>-1.3651112662738788E-3</v>
      </c>
      <c r="AN24" s="259">
        <f>AM24*SQRT(10)</f>
        <v>-4.3168608609820552E-3</v>
      </c>
      <c r="AO24" s="255">
        <f>SUMPRODUCT('Bond Valuation'!$B$68:$F$68,BondVal_all!BO24:BS24)</f>
        <v>80.281601587602111</v>
      </c>
      <c r="AP24" s="250">
        <f>AO24/AO25-1</f>
        <v>2.7928170433746402E-3</v>
      </c>
      <c r="AQ24" s="245">
        <f>SUMPRODUCT($BO$2:$BS$2,'Bond Valuation'!$B$68:$F$68,BondVal_all!BO24:BS24)/BondVal_all!AO24</f>
        <v>4.7282606034578523</v>
      </c>
      <c r="AR24" s="251">
        <f>-AQ24*Y23/100</f>
        <v>-7.0460321087705271E-3</v>
      </c>
      <c r="AS24" s="251">
        <f>AR24*SQRT(10)</f>
        <v>-2.2281509930394135E-2</v>
      </c>
      <c r="AT24" s="251">
        <f>$AC$1*X23/100</f>
        <v>-1.3651112662738788E-3</v>
      </c>
      <c r="AU24" s="249">
        <f>AT24*SQRT(10)</f>
        <v>-4.3168608609820552E-3</v>
      </c>
      <c r="AV24" s="255">
        <f>SUMPRODUCT('Bond Valuation'!$B$96:$K$96,BondVal_all!BO24:BX24)</f>
        <v>70.779008173676786</v>
      </c>
      <c r="AW24" s="250">
        <f>AV24/AV25-1</f>
        <v>4.1854259241811409E-3</v>
      </c>
      <c r="AX24" s="245">
        <f>SUMPRODUCT($BO$2:$BX$2,'Bond Valuation'!$B$96:$K$96,BondVal_all!BO24:BX24)/BondVal_all!AV24</f>
        <v>8.2691868233893508</v>
      </c>
      <c r="AY24" s="251">
        <f>-AX24*Y23/100</f>
        <v>-1.232270400417723E-2</v>
      </c>
      <c r="AZ24" s="251">
        <f>AY24*SQRT(10)</f>
        <v>-3.8967811585277096E-2</v>
      </c>
      <c r="BA24" s="251">
        <f>$AC$1*X23/100</f>
        <v>-1.3651112662738788E-3</v>
      </c>
      <c r="BB24" s="249">
        <f>BA24*SQRT(10)</f>
        <v>-4.3168608609820552E-3</v>
      </c>
      <c r="BC24" s="255">
        <f>SUMPRODUCT('Bond Valuation'!$B$124:$U$124,BondVal_all!BO24:CH24)</f>
        <v>57.438049730903913</v>
      </c>
      <c r="BD24" s="250">
        <f>BC24/BC25-1</f>
        <v>2.4319369839382876E-3</v>
      </c>
      <c r="BE24" s="245">
        <f>SUMPRODUCT($BO$2:$CH$2,'Bond Valuation'!$B$124:$U$124,BondVal_all!BO24:CH24)/BondVal_all!BC24</f>
        <v>11.725193295897183</v>
      </c>
      <c r="BF24" s="251">
        <f>-BE24*Y23/100</f>
        <v>-1.7472828884265393E-2</v>
      </c>
      <c r="BG24" s="251">
        <f>BF24*SQRT(10)</f>
        <v>-5.5253936440657243E-2</v>
      </c>
      <c r="BH24" s="251">
        <f>$AC$1*X23/100</f>
        <v>-1.3651112662738788E-3</v>
      </c>
      <c r="BI24" s="249">
        <f>BH24*SQRT(10)</f>
        <v>-4.3168608609820552E-3</v>
      </c>
      <c r="BJ24" s="251"/>
      <c r="BK24" s="251"/>
      <c r="BO24" s="245">
        <f>EXP(-BO$2*HLOOKUP(BO$2,'Yield Curves'!$B$2:$AP$508,MATCH($Z24,'Yield Curves'!$A$3:$A$508,0)+1)/100)</f>
        <v>0.93847411930066404</v>
      </c>
      <c r="BP24" s="245">
        <f>EXP(-BP$2*HLOOKUP(BP$2,'Yield Curves'!$B$2:$AP$508,MATCH($Z24,'Yield Curves'!$A$3:$A$508,0)+1)/100)</f>
        <v>0.87371591168803442</v>
      </c>
      <c r="BQ24" s="245">
        <f>EXP(-BQ$2*HLOOKUP(BQ$2,'Yield Curves'!$B$2:$AP$508,MATCH($Z24,'Yield Curves'!$A$3:$A$508,0)+1)/100)</f>
        <v>0.81326359247211033</v>
      </c>
      <c r="BR24" s="245">
        <f>EXP(-BR$2*HLOOKUP(BR$2,'Yield Curves'!$B$2:$AP$508,MATCH($Z24,'Yield Curves'!$A$3:$A$508,0)+1)/100)</f>
        <v>0.7246981903299029</v>
      </c>
      <c r="BS24" s="245">
        <f>EXP(-BS$2*HLOOKUP(BS$2,'Yield Curves'!$B$2:$AP$508,MATCH($Z24,'Yield Curves'!$A$3:$A$508,0)+1)/100)</f>
        <v>0.70152411759146671</v>
      </c>
      <c r="BT24" s="245">
        <f>EXP(-BT$2*HLOOKUP(BT$2,'Yield Curves'!$B$2:$AP$508,MATCH($Z24,'Yield Curves'!$A$3:$A$508,0)+1)/100)</f>
        <v>0.64959901919222129</v>
      </c>
      <c r="BU24" s="245">
        <f>EXP(-BU$2*HLOOKUP(BU$2,'Yield Curves'!$B$2:$AP$508,MATCH($Z24,'Yield Curves'!$A$3:$A$508,0)+1)/100)</f>
        <v>0.60031545715822132</v>
      </c>
      <c r="BV24" s="245">
        <f>EXP(-BV$2*HLOOKUP(BV$2,'Yield Curves'!$B$2:$AP$508,MATCH($Z24,'Yield Curves'!$A$3:$A$508,0)+1)/100)</f>
        <v>0.5537732345210501</v>
      </c>
      <c r="BW24" s="245">
        <f>EXP(-BW$2*HLOOKUP(BW$2,'Yield Curves'!$B$2:$AP$508,MATCH($Z24,'Yield Curves'!$A$3:$A$508,0)+1)/100)</f>
        <v>0.50995897381475386</v>
      </c>
      <c r="BX24" s="245">
        <f>EXP(-BX$2*HLOOKUP(BX$2,'Yield Curves'!$B$2:$AP$508,MATCH($Z24,'Yield Curves'!$A$3:$A$508,0)+1)/100)</f>
        <v>0.46860269582065023</v>
      </c>
      <c r="BY24" s="245">
        <f>EXP(-BY$2*HLOOKUP(BY$2,'Yield Curves'!$B$2:$AP$508,MATCH($Z24,'Yield Curves'!$A$3:$A$508,0)+1)/100)</f>
        <v>0.4297614464230024</v>
      </c>
      <c r="BZ24" s="245">
        <f>EXP(-BZ$2*HLOOKUP(BZ$2,'Yield Curves'!$B$2:$AP$508,MATCH($Z24,'Yield Curves'!$A$3:$A$508,0)+1)/100)</f>
        <v>0.39357839738611766</v>
      </c>
      <c r="CA24" s="245">
        <f>EXP(-CA$2*HLOOKUP(CA$2,'Yield Curves'!$B$2:$AP$508,MATCH($Z24,'Yield Curves'!$A$3:$A$508,0)+1)/100)</f>
        <v>0.35997569993167983</v>
      </c>
      <c r="CB24" s="245">
        <f>EXP(-CB$2*HLOOKUP(CB$2,'Yield Curves'!$B$2:$AP$508,MATCH($Z24,'Yield Curves'!$A$3:$A$508,0)+1)/100)</f>
        <v>0.3283562112406786</v>
      </c>
      <c r="CC24" s="245">
        <f>EXP(-CC$2*HLOOKUP(CC$2,'Yield Curves'!$B$2:$AP$508,MATCH($Z24,'Yield Curves'!$A$3:$A$508,0)+1)/100)</f>
        <v>0.29894370527200126</v>
      </c>
      <c r="CD24" s="245">
        <f>EXP(-CD$2*HLOOKUP(CD$2,'Yield Curves'!$B$2:$AP$508,MATCH($Z24,'Yield Curves'!$A$3:$A$508,0)+1)/100)</f>
        <v>0.27190059202039984</v>
      </c>
      <c r="CE24" s="245">
        <f>EXP(-CE$2*HLOOKUP(CE$2,'Yield Curves'!$B$2:$AP$508,MATCH($Z24,'Yield Curves'!$A$3:$A$508,0)+1)/100)</f>
        <v>0.24710599851489948</v>
      </c>
      <c r="CF24" s="245">
        <f>EXP(-CF$2*HLOOKUP(CF$2,'Yield Curves'!$B$2:$AP$508,MATCH($Z24,'Yield Curves'!$A$3:$A$508,0)+1)/100)</f>
        <v>0.22419692839003338</v>
      </c>
      <c r="CG24" s="245">
        <f>EXP(-CG$2*HLOOKUP(CG$2,'Yield Curves'!$B$2:$AP$508,MATCH($Z24,'Yield Curves'!$A$3:$A$508,0)+1)/100)</f>
        <v>0.20295938089756702</v>
      </c>
      <c r="CH24" s="245">
        <f>EXP(-CH$2*HLOOKUP(CH$2,'Yield Curves'!$B$2:$AP$508,MATCH($Z24,'Yield Curves'!$A$3:$A$508,0)+1)/100)</f>
        <v>0.18341572156771241</v>
      </c>
    </row>
    <row r="25" spans="1:86" x14ac:dyDescent="0.2">
      <c r="A25" s="253">
        <v>43098</v>
      </c>
      <c r="B25" s="245">
        <f>'Yield Curves'!C24-'Yield Curves'!C25</f>
        <v>8.9999999999999858E-2</v>
      </c>
      <c r="C25" s="245">
        <f>'Yield Curves'!D24-'Yield Curves'!D25</f>
        <v>6.0000000000000497E-2</v>
      </c>
      <c r="D25" s="245">
        <f>'Yield Curves'!E24-'Yield Curves'!E25</f>
        <v>3.0000000000000249E-2</v>
      </c>
      <c r="E25" s="245">
        <f>'Yield Curves'!F24-'Yield Curves'!F25</f>
        <v>3.5000000000000142E-2</v>
      </c>
      <c r="F25" s="245">
        <f>'Yield Curves'!G24-'Yield Curves'!G25</f>
        <v>4.0000000000000036E-2</v>
      </c>
      <c r="G25" s="245">
        <f>'Yield Curves'!H24-'Yield Curves'!H25</f>
        <v>-3.5000000000000142E-2</v>
      </c>
      <c r="H25" s="245">
        <f>'Yield Curves'!I24-'Yield Curves'!I25</f>
        <v>-0.10999999999999943</v>
      </c>
      <c r="I25" s="245">
        <f>'Yield Curves'!J24-'Yield Curves'!J25</f>
        <v>-3.5000000000000142E-2</v>
      </c>
      <c r="J25" s="245">
        <f>'Yield Curves'!K24-'Yield Curves'!K25</f>
        <v>4.0000000000000036E-2</v>
      </c>
      <c r="K25" s="245">
        <f>'Yield Curves'!L24-'Yield Curves'!L25</f>
        <v>3.2500000000000639E-2</v>
      </c>
      <c r="L25" s="245">
        <f>'Yield Curves'!M24-'Yield Curves'!M25</f>
        <v>2.5000000000000355E-2</v>
      </c>
      <c r="M25" s="245">
        <f>'Yield Curves'!N24-'Yield Curves'!N25</f>
        <v>1.7500000000000071E-2</v>
      </c>
      <c r="N25" s="245">
        <f>'Yield Curves'!O24-'Yield Curves'!O25</f>
        <v>1.0000000000000675E-2</v>
      </c>
      <c r="O25" s="245">
        <f>'Yield Curves'!P24-'Yield Curves'!P25</f>
        <v>2.500000000001279E-3</v>
      </c>
      <c r="P25" s="245">
        <f>'Yield Curves'!Q24-'Yield Curves'!Q25</f>
        <v>-1.2499999999988631E-3</v>
      </c>
      <c r="Q25" s="245">
        <f>'Yield Curves'!R24-'Yield Curves'!R25</f>
        <v>-4.9999999999998934E-3</v>
      </c>
      <c r="R25" s="245">
        <f>'Yield Curves'!S24-'Yield Curves'!S25</f>
        <v>-8.7500000000009237E-3</v>
      </c>
      <c r="S25" s="245">
        <f>'Yield Curves'!T24-'Yield Curves'!T25</f>
        <v>-1.4375000000000249E-2</v>
      </c>
      <c r="T25" s="245">
        <f>'Yield Curves'!U24-'Yield Curves'!U25</f>
        <v>-2.0000000000000462E-2</v>
      </c>
      <c r="U25" s="245">
        <f>'Yield Curves'!V24-'Yield Curves'!V25</f>
        <v>-2.5625000000000675E-2</v>
      </c>
      <c r="V25" s="252">
        <f>MAX(B25:U25)</f>
        <v>8.9999999999999858E-2</v>
      </c>
      <c r="W25" s="252">
        <f>AVERAGE(V26:V275)</f>
        <v>2.9845000000000132E-2</v>
      </c>
      <c r="X25" s="245">
        <f>_xlfn.STDEV.S(V26:V2577)</f>
        <v>5.1230662271254272E-2</v>
      </c>
      <c r="Y25" s="245">
        <f>W25+X25*_xlfn.NORM.S.INV(99%)</f>
        <v>0.14902534226043682</v>
      </c>
      <c r="Z25" s="253">
        <v>43103</v>
      </c>
      <c r="AA25" s="255">
        <f>'Bond Valuation'!$B$12*BondVal_all!BO25</f>
        <v>94.653278655732706</v>
      </c>
      <c r="AB25" s="250">
        <f>AA25/AA26-1</f>
        <v>1.3008453662857189E-3</v>
      </c>
      <c r="AC25" s="245">
        <f>SUMPRODUCT('Bond Valuation'!$B$12*BondVal_all!BO25,$BO$2)/AA25</f>
        <v>1</v>
      </c>
      <c r="AD25" s="251">
        <f>-AC25*Y24/100</f>
        <v>-1.492153415237367E-3</v>
      </c>
      <c r="AE25" s="250">
        <f>AD25*SQRT(10)</f>
        <v>-4.7186034105490774E-3</v>
      </c>
      <c r="AF25" s="250">
        <f>$AC$1*X24/100</f>
        <v>-1.3657505869466764E-3</v>
      </c>
      <c r="AG25" s="250">
        <f>AF25*SQRT(10)</f>
        <v>-4.3188825704633263E-3</v>
      </c>
      <c r="AH25" s="255">
        <f>SUMPRODUCT('Bond Valuation'!$B$40:$D$40,BondVal_all!BO25:BQ25)</f>
        <v>86.473759457196579</v>
      </c>
      <c r="AI25" s="250">
        <f>AH25/AH26-1</f>
        <v>1.4866703910509926E-3</v>
      </c>
      <c r="AJ25" s="245">
        <f>SUMPRODUCT($BO$2:$BQ$2,'Bond Valuation'!$B$40:$D$40,BondVal_all!BO25:BQ25)/BondVal_all!AH25</f>
        <v>2.9364584219458716</v>
      </c>
      <c r="AK25" s="251">
        <f>-AJ25*Y24/100</f>
        <v>-4.3816464630090611E-3</v>
      </c>
      <c r="AL25" s="251">
        <f>AK25*SQRT(10)</f>
        <v>-1.3855982724729351E-2</v>
      </c>
      <c r="AM25" s="251">
        <f>$AC$1*X24/100</f>
        <v>-1.3657505869466764E-3</v>
      </c>
      <c r="AN25" s="259">
        <f>AM25*SQRT(10)</f>
        <v>-4.3188825704633263E-3</v>
      </c>
      <c r="AO25" s="255">
        <f>SUMPRODUCT('Bond Valuation'!$B$68:$F$68,BondVal_all!BO25:BS25)</f>
        <v>80.058014201082599</v>
      </c>
      <c r="AP25" s="250">
        <f>AO25/AO26-1</f>
        <v>1.4748113705522758E-3</v>
      </c>
      <c r="AQ25" s="245">
        <f>SUMPRODUCT($BO$2:$BS$2,'Bond Valuation'!$B$68:$F$68,BondVal_all!BO25:BS25)/BondVal_all!AO25</f>
        <v>4.727801103561653</v>
      </c>
      <c r="AR25" s="251">
        <f>-AQ25*Y24/100</f>
        <v>-7.0546045632425124E-3</v>
      </c>
      <c r="AS25" s="251">
        <f>AR25*SQRT(10)</f>
        <v>-2.2308618411663705E-2</v>
      </c>
      <c r="AT25" s="251">
        <f>$AC$1*X24/100</f>
        <v>-1.3657505869466764E-3</v>
      </c>
      <c r="AU25" s="249">
        <f>AT25*SQRT(10)</f>
        <v>-4.3188825704633263E-3</v>
      </c>
      <c r="AV25" s="255">
        <f>SUMPRODUCT('Bond Valuation'!$B$96:$K$96,BondVal_all!BO25:BX25)</f>
        <v>70.484002601946543</v>
      </c>
      <c r="AW25" s="250">
        <f>AV25/AV26-1</f>
        <v>1.0489471450021437E-3</v>
      </c>
      <c r="AX25" s="245">
        <f>SUMPRODUCT($BO$2:$BX$2,'Bond Valuation'!$B$96:$K$96,BondVal_all!BO25:BX25)/BondVal_all!AV25</f>
        <v>8.2649643296479969</v>
      </c>
      <c r="AY25" s="251">
        <f>-AX25*Y24/100</f>
        <v>-1.2332594751299273E-2</v>
      </c>
      <c r="AZ25" s="251">
        <f>AY25*SQRT(10)</f>
        <v>-3.8999088873943502E-2</v>
      </c>
      <c r="BA25" s="251">
        <f>$AC$1*X24/100</f>
        <v>-1.3657505869466764E-3</v>
      </c>
      <c r="BB25" s="249">
        <f>BA25*SQRT(10)</f>
        <v>-4.3188825704633263E-3</v>
      </c>
      <c r="BC25" s="255">
        <f>SUMPRODUCT('Bond Valuation'!$B$124:$U$124,BondVal_all!BO25:CH25)</f>
        <v>57.298702896198961</v>
      </c>
      <c r="BD25" s="250">
        <f>BC25/BC26-1</f>
        <v>3.9441813885483512E-3</v>
      </c>
      <c r="BE25" s="245">
        <f>SUMPRODUCT($BO$2:$CH$2,'Bond Valuation'!$B$124:$U$124,BondVal_all!BO25:CH25)/BondVal_all!BC25</f>
        <v>11.725179013563116</v>
      </c>
      <c r="BF25" s="251">
        <f>-BE25*Y24/100</f>
        <v>-1.7495765909357704E-2</v>
      </c>
      <c r="BG25" s="251">
        <f>BF25*SQRT(10)</f>
        <v>-5.5326469682697381E-2</v>
      </c>
      <c r="BH25" s="251">
        <f>$AC$1*X24/100</f>
        <v>-1.3657505869466764E-3</v>
      </c>
      <c r="BI25" s="249">
        <f>BH25*SQRT(10)</f>
        <v>-4.3188825704633263E-3</v>
      </c>
      <c r="BJ25" s="251"/>
      <c r="BK25" s="251"/>
      <c r="BO25" s="245">
        <f>EXP(-BO$2*HLOOKUP(BO$2,'Yield Curves'!$B$2:$AP$508,MATCH($Z25,'Yield Curves'!$A$3:$A$508,0)+1)/100)</f>
        <v>0.93716117480923466</v>
      </c>
      <c r="BP25" s="245">
        <f>EXP(-BP$2*HLOOKUP(BP$2,'Yield Curves'!$B$2:$AP$508,MATCH($Z25,'Yield Curves'!$A$3:$A$508,0)+1)/100)</f>
        <v>0.87301721847323355</v>
      </c>
      <c r="BQ25" s="245">
        <f>EXP(-BQ$2*HLOOKUP(BQ$2,'Yield Curves'!$B$2:$AP$508,MATCH($Z25,'Yield Curves'!$A$3:$A$508,0)+1)/100)</f>
        <v>0.81228826147678079</v>
      </c>
      <c r="BR25" s="245">
        <f>EXP(-BR$2*HLOOKUP(BR$2,'Yield Curves'!$B$2:$AP$508,MATCH($Z25,'Yield Curves'!$A$3:$A$508,0)+1)/100)</f>
        <v>0.72440836902189676</v>
      </c>
      <c r="BS25" s="245">
        <f>EXP(-BS$2*HLOOKUP(BS$2,'Yield Curves'!$B$2:$AP$508,MATCH($Z25,'Yield Curves'!$A$3:$A$508,0)+1)/100)</f>
        <v>0.69942269894272913</v>
      </c>
      <c r="BT25" s="245">
        <f>EXP(-BT$2*HLOOKUP(BT$2,'Yield Curves'!$B$2:$AP$508,MATCH($Z25,'Yield Curves'!$A$3:$A$508,0)+1)/100)</f>
        <v>0.64726466707803465</v>
      </c>
      <c r="BU25" s="245">
        <f>EXP(-BU$2*HLOOKUP(BU$2,'Yield Curves'!$B$2:$AP$508,MATCH($Z25,'Yield Curves'!$A$3:$A$508,0)+1)/100)</f>
        <v>0.59779941961557048</v>
      </c>
      <c r="BV25" s="245">
        <f>EXP(-BV$2*HLOOKUP(BV$2,'Yield Curves'!$B$2:$AP$508,MATCH($Z25,'Yield Curves'!$A$3:$A$508,0)+1)/100)</f>
        <v>0.55123172758971761</v>
      </c>
      <c r="BW25" s="245">
        <f>EXP(-BW$2*HLOOKUP(BW$2,'Yield Curves'!$B$2:$AP$508,MATCH($Z25,'Yield Curves'!$A$3:$A$508,0)+1)/100)</f>
        <v>0.50755510128465964</v>
      </c>
      <c r="BX25" s="245">
        <f>EXP(-BX$2*HLOOKUP(BX$2,'Yield Curves'!$B$2:$AP$508,MATCH($Z25,'Yield Curves'!$A$3:$A$508,0)+1)/100)</f>
        <v>0.46626553012487953</v>
      </c>
      <c r="BY25" s="245">
        <f>EXP(-BY$2*HLOOKUP(BY$2,'Yield Curves'!$B$2:$AP$508,MATCH($Z25,'Yield Curves'!$A$3:$A$508,0)+1)/100)</f>
        <v>0.42752179903954357</v>
      </c>
      <c r="BZ25" s="245">
        <f>EXP(-BZ$2*HLOOKUP(BZ$2,'Yield Curves'!$B$2:$AP$508,MATCH($Z25,'Yield Curves'!$A$3:$A$508,0)+1)/100)</f>
        <v>0.39178188886482135</v>
      </c>
      <c r="CA25" s="245">
        <f>EXP(-CA$2*HLOOKUP(CA$2,'Yield Curves'!$B$2:$AP$508,MATCH($Z25,'Yield Curves'!$A$3:$A$508,0)+1)/100)</f>
        <v>0.3589534732025178</v>
      </c>
      <c r="CB25" s="245">
        <f>EXP(-CB$2*HLOOKUP(CB$2,'Yield Curves'!$B$2:$AP$508,MATCH($Z25,'Yield Curves'!$A$3:$A$508,0)+1)/100)</f>
        <v>0.32762438319362847</v>
      </c>
      <c r="CC25" s="245">
        <f>EXP(-CC$2*HLOOKUP(CC$2,'Yield Curves'!$B$2:$AP$508,MATCH($Z25,'Yield Curves'!$A$3:$A$508,0)+1)/100)</f>
        <v>0.29849562585766892</v>
      </c>
      <c r="CD25" s="245">
        <f>EXP(-CD$2*HLOOKUP(CD$2,'Yield Curves'!$B$2:$AP$508,MATCH($Z25,'Yield Curves'!$A$3:$A$508,0)+1)/100)</f>
        <v>0.27156262587533792</v>
      </c>
      <c r="CE25" s="245">
        <f>EXP(-CE$2*HLOOKUP(CE$2,'Yield Curves'!$B$2:$AP$508,MATCH($Z25,'Yield Curves'!$A$3:$A$508,0)+1)/100)</f>
        <v>0.24671740201684017</v>
      </c>
      <c r="CF25" s="245">
        <f>EXP(-CF$2*HLOOKUP(CF$2,'Yield Curves'!$B$2:$AP$508,MATCH($Z25,'Yield Curves'!$A$3:$A$508,0)+1)/100)</f>
        <v>0.22376384145256187</v>
      </c>
      <c r="CG25" s="245">
        <f>EXP(-CG$2*HLOOKUP(CG$2,'Yield Curves'!$B$2:$AP$508,MATCH($Z25,'Yield Curves'!$A$3:$A$508,0)+1)/100)</f>
        <v>0.20255984162879445</v>
      </c>
      <c r="CH25" s="245">
        <f>EXP(-CH$2*HLOOKUP(CH$2,'Yield Curves'!$B$2:$AP$508,MATCH($Z25,'Yield Curves'!$A$3:$A$508,0)+1)/100)</f>
        <v>0.18304925671158806</v>
      </c>
    </row>
    <row r="26" spans="1:86" x14ac:dyDescent="0.2">
      <c r="A26" s="253">
        <v>43097</v>
      </c>
      <c r="B26" s="245">
        <f>'Yield Curves'!C25-'Yield Curves'!C26</f>
        <v>-0.16999999999999993</v>
      </c>
      <c r="C26" s="245">
        <f>'Yield Curves'!D25-'Yield Curves'!D26</f>
        <v>-0.12000000000000011</v>
      </c>
      <c r="D26" s="245">
        <f>'Yield Curves'!E25-'Yield Curves'!E26</f>
        <v>-7.0000000000000284E-2</v>
      </c>
      <c r="E26" s="245">
        <f>'Yield Curves'!F25-'Yield Curves'!F26</f>
        <v>-5.4999999999999716E-2</v>
      </c>
      <c r="F26" s="245">
        <f>'Yield Curves'!G25-'Yield Curves'!G26</f>
        <v>-4.0000000000000036E-2</v>
      </c>
      <c r="G26" s="245">
        <f>'Yield Curves'!H25-'Yield Curves'!H26</f>
        <v>3.0000000000000249E-2</v>
      </c>
      <c r="H26" s="245">
        <f>'Yield Curves'!I25-'Yield Curves'!I26</f>
        <v>9.9999999999999645E-2</v>
      </c>
      <c r="I26" s="245">
        <f>'Yield Curves'!J25-'Yield Curves'!J26</f>
        <v>3.5000000000000142E-2</v>
      </c>
      <c r="J26" s="245">
        <f>'Yield Curves'!K25-'Yield Curves'!K26</f>
        <v>-3.0000000000000249E-2</v>
      </c>
      <c r="K26" s="245">
        <f>'Yield Curves'!L25-'Yield Curves'!L26</f>
        <v>-2.7500000000000746E-2</v>
      </c>
      <c r="L26" s="245">
        <f>'Yield Curves'!M25-'Yield Curves'!M26</f>
        <v>-2.5000000000000355E-2</v>
      </c>
      <c r="M26" s="245">
        <f>'Yield Curves'!N25-'Yield Curves'!N26</f>
        <v>-2.2500000000000853E-2</v>
      </c>
      <c r="N26" s="245">
        <f>'Yield Curves'!O25-'Yield Curves'!O26</f>
        <v>-2.0000000000000462E-2</v>
      </c>
      <c r="O26" s="245">
        <f>'Yield Curves'!P25-'Yield Curves'!P26</f>
        <v>-1.7500000000000071E-2</v>
      </c>
      <c r="P26" s="245">
        <f>'Yield Curves'!Q25-'Yield Curves'!Q26</f>
        <v>-1.1250000000000426E-2</v>
      </c>
      <c r="Q26" s="245">
        <f>'Yield Curves'!R25-'Yield Curves'!R26</f>
        <v>-4.9999999999998934E-3</v>
      </c>
      <c r="R26" s="245">
        <f>'Yield Curves'!S25-'Yield Curves'!S26</f>
        <v>1.2500000000006395E-3</v>
      </c>
      <c r="S26" s="245">
        <f>'Yield Curves'!T25-'Yield Curves'!T26</f>
        <v>5.6250000000002132E-3</v>
      </c>
      <c r="T26" s="245">
        <f>'Yield Curves'!U25-'Yield Curves'!U26</f>
        <v>9.9999999999997868E-3</v>
      </c>
      <c r="U26" s="245">
        <f>'Yield Curves'!V25-'Yield Curves'!V26</f>
        <v>1.4374999999999361E-2</v>
      </c>
      <c r="V26" s="252">
        <f>MAX(B26:U26)</f>
        <v>9.9999999999999645E-2</v>
      </c>
      <c r="W26" s="252">
        <f>AVERAGE(V27:V276)</f>
        <v>2.9775000000000138E-2</v>
      </c>
      <c r="X26" s="245">
        <f>_xlfn.STDEV.S(V27:V2578)</f>
        <v>5.1192136492476621E-2</v>
      </c>
      <c r="Y26" s="245">
        <f>W26+X26*_xlfn.NORM.S.INV(99%)</f>
        <v>0.14886571789688166</v>
      </c>
      <c r="Z26" s="253">
        <v>43098</v>
      </c>
      <c r="AA26" s="255">
        <f>'Bond Valuation'!$B$12*BondVal_all!BO26</f>
        <v>94.530309340853094</v>
      </c>
      <c r="AB26" s="250">
        <f>AA26/AA27-1</f>
        <v>-8.9959512147264054E-4</v>
      </c>
      <c r="AC26" s="245">
        <f>SUMPRODUCT('Bond Valuation'!$B$12*BondVal_all!BO26,$BO$2)/AA26</f>
        <v>1</v>
      </c>
      <c r="AD26" s="251">
        <f>-AC26*Y25/100</f>
        <v>-1.4902534226043681E-3</v>
      </c>
      <c r="AE26" s="250">
        <f>AD26*SQRT(10)</f>
        <v>-4.7125951062912605E-3</v>
      </c>
      <c r="AF26" s="250">
        <f>$AC$1*X25/100</f>
        <v>-1.3654068960308036E-3</v>
      </c>
      <c r="AG26" s="250">
        <f>AF26*SQRT(10)</f>
        <v>-4.3177957243580598E-3</v>
      </c>
      <c r="AH26" s="255">
        <f>SUMPRODUCT('Bond Valuation'!$B$40:$D$40,BondVal_all!BO26:BQ26)</f>
        <v>86.345392319032186</v>
      </c>
      <c r="AI26" s="250">
        <f>AH26/AH27-1</f>
        <v>-1.1806823830561308E-3</v>
      </c>
      <c r="AJ26" s="245">
        <f>SUMPRODUCT($BO$2:$BQ$2,'Bond Valuation'!$B$40:$D$40,BondVal_all!BO26:BQ26)/BondVal_all!AH26</f>
        <v>2.9364405701890983</v>
      </c>
      <c r="AK26" s="251">
        <f>-AJ26*Y25/100</f>
        <v>-4.3760406099986257E-3</v>
      </c>
      <c r="AL26" s="251">
        <f>AK26*SQRT(10)</f>
        <v>-1.3838255460988262E-2</v>
      </c>
      <c r="AM26" s="251">
        <f>$AC$1*X25/100</f>
        <v>-1.3654068960308036E-3</v>
      </c>
      <c r="AN26" s="259">
        <f>AM26*SQRT(10)</f>
        <v>-4.3177957243580598E-3</v>
      </c>
      <c r="AO26" s="255">
        <f>SUMPRODUCT('Bond Valuation'!$B$68:$F$68,BondVal_all!BO26:BS26)</f>
        <v>79.940117606672999</v>
      </c>
      <c r="AP26" s="250">
        <f>AO26/AO27-1</f>
        <v>-1.7634403051668412E-3</v>
      </c>
      <c r="AQ26" s="245">
        <f>SUMPRODUCT($BO$2:$BS$2,'Bond Valuation'!$B$68:$F$68,BondVal_all!BO26:BS26)/BondVal_all!AO26</f>
        <v>4.7277371523176157</v>
      </c>
      <c r="AR26" s="251">
        <f>-AQ26*Y25/100</f>
        <v>-7.0455264724151555E-3</v>
      </c>
      <c r="AS26" s="251">
        <f>AR26*SQRT(10)</f>
        <v>-2.2279910967843375E-2</v>
      </c>
      <c r="AT26" s="251">
        <f>$AC$1*X25/100</f>
        <v>-1.3654068960308036E-3</v>
      </c>
      <c r="AU26" s="249">
        <f>AT26*SQRT(10)</f>
        <v>-4.3177957243580598E-3</v>
      </c>
      <c r="AV26" s="255">
        <f>SUMPRODUCT('Bond Valuation'!$B$96:$K$96,BondVal_all!BO26:BX26)</f>
        <v>70.410146080236501</v>
      </c>
      <c r="AW26" s="250">
        <f>AV26/AV27-1</f>
        <v>1.2953449757171498E-3</v>
      </c>
      <c r="AX26" s="245">
        <f>SUMPRODUCT($BO$2:$BX$2,'Bond Valuation'!$B$96:$K$96,BondVal_all!BO26:BX26)/BondVal_all!AV26</f>
        <v>8.2652573483222387</v>
      </c>
      <c r="AY26" s="251">
        <f>-AX26*Y25/100</f>
        <v>-1.2317328052043122E-2</v>
      </c>
      <c r="AZ26" s="251">
        <f>AY26*SQRT(10)</f>
        <v>-3.8950811331941268E-2</v>
      </c>
      <c r="BA26" s="251">
        <f>$AC$1*X25/100</f>
        <v>-1.3654068960308036E-3</v>
      </c>
      <c r="BB26" s="249">
        <f>BA26*SQRT(10)</f>
        <v>-4.3177957243580598E-3</v>
      </c>
      <c r="BC26" s="255">
        <f>SUMPRODUCT('Bond Valuation'!$B$124:$U$124,BondVal_all!BO26:CH26)</f>
        <v>57.073594287831334</v>
      </c>
      <c r="BD26" s="250">
        <f>BC26/BC27-1</f>
        <v>1.4670647324155128E-2</v>
      </c>
      <c r="BE26" s="245">
        <f>SUMPRODUCT($BO$2:$CH$2,'Bond Valuation'!$B$124:$U$124,BondVal_all!BO26:CH26)/BondVal_all!BC26</f>
        <v>11.70416769074405</v>
      </c>
      <c r="BF26" s="251">
        <f>-BE26*Y25/100</f>
        <v>-1.7442175959866787E-2</v>
      </c>
      <c r="BG26" s="251">
        <f>BF26*SQRT(10)</f>
        <v>-5.5157003382612702E-2</v>
      </c>
      <c r="BH26" s="251">
        <f>$AC$1*X25/100</f>
        <v>-1.3654068960308036E-3</v>
      </c>
      <c r="BI26" s="249">
        <f>BH26*SQRT(10)</f>
        <v>-4.3177957243580598E-3</v>
      </c>
      <c r="BJ26" s="251"/>
      <c r="BK26" s="251"/>
      <c r="BO26" s="245">
        <f>EXP(-BO$2*HLOOKUP(BO$2,'Yield Curves'!$B$2:$AP$508,MATCH($Z26,'Yield Curves'!$A$3:$A$508,0)+1)/100)</f>
        <v>0.9359436568401297</v>
      </c>
      <c r="BP26" s="245">
        <f>EXP(-BP$2*HLOOKUP(BP$2,'Yield Curves'!$B$2:$AP$508,MATCH($Z26,'Yield Curves'!$A$3:$A$508,0)+1)/100)</f>
        <v>0.87214463761790306</v>
      </c>
      <c r="BQ26" s="245">
        <f>EXP(-BQ$2*HLOOKUP(BQ$2,'Yield Curves'!$B$2:$AP$508,MATCH($Z26,'Yield Curves'!$A$3:$A$508,0)+1)/100)</f>
        <v>0.81107074245211885</v>
      </c>
      <c r="BR26" s="245">
        <f>EXP(-BR$2*HLOOKUP(BR$2,'Yield Curves'!$B$2:$AP$508,MATCH($Z26,'Yield Curves'!$A$3:$A$508,0)+1)/100)</f>
        <v>0.72353960034452924</v>
      </c>
      <c r="BS26" s="245">
        <f>EXP(-BS$2*HLOOKUP(BS$2,'Yield Curves'!$B$2:$AP$508,MATCH($Z26,'Yield Curves'!$A$3:$A$508,0)+1)/100)</f>
        <v>0.69837435135157355</v>
      </c>
      <c r="BT26" s="245">
        <f>EXP(-BT$2*HLOOKUP(BT$2,'Yield Curves'!$B$2:$AP$508,MATCH($Z26,'Yield Curves'!$A$3:$A$508,0)+1)/100)</f>
        <v>0.64648841532174495</v>
      </c>
      <c r="BU26" s="245">
        <f>EXP(-BU$2*HLOOKUP(BU$2,'Yield Curves'!$B$2:$AP$508,MATCH($Z26,'Yield Curves'!$A$3:$A$508,0)+1)/100)</f>
        <v>0.59738110644852915</v>
      </c>
      <c r="BV26" s="245">
        <f>EXP(-BV$2*HLOOKUP(BV$2,'Yield Curves'!$B$2:$AP$508,MATCH($Z26,'Yield Curves'!$A$3:$A$508,0)+1)/100)</f>
        <v>0.55090108775503344</v>
      </c>
      <c r="BW26" s="245">
        <f>EXP(-BW$2*HLOOKUP(BW$2,'Yield Curves'!$B$2:$AP$508,MATCH($Z26,'Yield Curves'!$A$3:$A$508,0)+1)/100)</f>
        <v>0.50698442286251555</v>
      </c>
      <c r="BX26" s="245">
        <f>EXP(-BX$2*HLOOKUP(BX$2,'Yield Curves'!$B$2:$AP$508,MATCH($Z26,'Yield Curves'!$A$3:$A$508,0)+1)/100)</f>
        <v>0.46579949764982831</v>
      </c>
      <c r="BY26" s="245">
        <f>EXP(-BY$2*HLOOKUP(BY$2,'Yield Curves'!$B$2:$AP$508,MATCH($Z26,'Yield Curves'!$A$3:$A$508,0)+1)/100)</f>
        <v>0.42716923900634651</v>
      </c>
      <c r="BZ26" s="245">
        <f>EXP(-BZ$2*HLOOKUP(BZ$2,'Yield Curves'!$B$2:$AP$508,MATCH($Z26,'Yield Curves'!$A$3:$A$508,0)+1)/100)</f>
        <v>0.39116531806681953</v>
      </c>
      <c r="CA26" s="245">
        <f>EXP(-CA$2*HLOOKUP(CA$2,'Yield Curves'!$B$2:$AP$508,MATCH($Z26,'Yield Curves'!$A$3:$A$508,0)+1)/100)</f>
        <v>0.3577015677013653</v>
      </c>
      <c r="CB26" s="245">
        <f>EXP(-CB$2*HLOOKUP(CB$2,'Yield Curves'!$B$2:$AP$508,MATCH($Z26,'Yield Curves'!$A$3:$A$508,0)+1)/100)</f>
        <v>0.3263226216565463</v>
      </c>
      <c r="CC26" s="245">
        <f>EXP(-CC$2*HLOOKUP(CC$2,'Yield Curves'!$B$2:$AP$508,MATCH($Z26,'Yield Curves'!$A$3:$A$508,0)+1)/100)</f>
        <v>0.29715541328121442</v>
      </c>
      <c r="CD26" s="245">
        <f>EXP(-CD$2*HLOOKUP(CD$2,'Yield Curves'!$B$2:$AP$508,MATCH($Z26,'Yield Curves'!$A$3:$A$508,0)+1)/100)</f>
        <v>0.27018287079679359</v>
      </c>
      <c r="CE26" s="245">
        <f>EXP(-CE$2*HLOOKUP(CE$2,'Yield Curves'!$B$2:$AP$508,MATCH($Z26,'Yield Curves'!$A$3:$A$508,0)+1)/100)</f>
        <v>0.24529776921335633</v>
      </c>
      <c r="CF26" s="245">
        <f>EXP(-CF$2*HLOOKUP(CF$2,'Yield Curves'!$B$2:$AP$508,MATCH($Z26,'Yield Curves'!$A$3:$A$508,0)+1)/100)</f>
        <v>0.22231635115801043</v>
      </c>
      <c r="CG26" s="245">
        <f>EXP(-CG$2*HLOOKUP(CG$2,'Yield Curves'!$B$2:$AP$508,MATCH($Z26,'Yield Curves'!$A$3:$A$508,0)+1)/100)</f>
        <v>0.20110158166094369</v>
      </c>
      <c r="CH26" s="245">
        <f>EXP(-CH$2*HLOOKUP(CH$2,'Yield Curves'!$B$2:$AP$508,MATCH($Z26,'Yield Curves'!$A$3:$A$508,0)+1)/100)</f>
        <v>0.18159070464509741</v>
      </c>
    </row>
    <row r="27" spans="1:86" x14ac:dyDescent="0.2">
      <c r="A27" s="253">
        <v>43096</v>
      </c>
      <c r="B27" s="245">
        <f>'Yield Curves'!C26-'Yield Curves'!C27</f>
        <v>-8.0000000000000071E-2</v>
      </c>
      <c r="C27" s="245">
        <f>'Yield Curves'!D26-'Yield Curves'!D27</f>
        <v>-4.4999999999999929E-2</v>
      </c>
      <c r="D27" s="245">
        <f>'Yield Curves'!E26-'Yield Curves'!E27</f>
        <v>-9.9999999999997868E-3</v>
      </c>
      <c r="E27" s="245">
        <f>'Yield Curves'!F26-'Yield Curves'!F27</f>
        <v>-1.5000000000000568E-2</v>
      </c>
      <c r="F27" s="245">
        <f>'Yield Curves'!G26-'Yield Curves'!G27</f>
        <v>-1.9999999999999574E-2</v>
      </c>
      <c r="G27" s="245">
        <f>'Yield Curves'!H26-'Yield Curves'!H27</f>
        <v>0</v>
      </c>
      <c r="H27" s="245">
        <f>'Yield Curves'!I26-'Yield Curves'!I27</f>
        <v>1.9999999999999574E-2</v>
      </c>
      <c r="I27" s="245">
        <f>'Yield Curves'!J26-'Yield Curves'!J27</f>
        <v>1.499999999999968E-2</v>
      </c>
      <c r="J27" s="245">
        <f>'Yield Curves'!K26-'Yield Curves'!K27</f>
        <v>9.9999999999997868E-3</v>
      </c>
      <c r="K27" s="245">
        <f>'Yield Curves'!L26-'Yield Curves'!L27</f>
        <v>1.499999999999968E-2</v>
      </c>
      <c r="L27" s="245">
        <f>'Yield Curves'!M26-'Yield Curves'!M27</f>
        <v>1.9999999999999574E-2</v>
      </c>
      <c r="M27" s="245">
        <f>'Yield Curves'!N26-'Yield Curves'!N27</f>
        <v>2.5000000000000355E-2</v>
      </c>
      <c r="N27" s="245">
        <f>'Yield Curves'!O26-'Yield Curves'!O27</f>
        <v>3.0000000000000249E-2</v>
      </c>
      <c r="O27" s="245">
        <f>'Yield Curves'!P26-'Yield Curves'!P27</f>
        <v>3.5000000000000142E-2</v>
      </c>
      <c r="P27" s="245">
        <f>'Yield Curves'!Q26-'Yield Curves'!Q27</f>
        <v>3.0000000000000249E-2</v>
      </c>
      <c r="Q27" s="245">
        <f>'Yield Curves'!R26-'Yield Curves'!R27</f>
        <v>2.5000000000000355E-2</v>
      </c>
      <c r="R27" s="245">
        <f>'Yield Curves'!S26-'Yield Curves'!S27</f>
        <v>2.0000000000000462E-2</v>
      </c>
      <c r="S27" s="245">
        <f>'Yield Curves'!T26-'Yield Curves'!T27</f>
        <v>2.0000000000000462E-2</v>
      </c>
      <c r="T27" s="245">
        <f>'Yield Curves'!U26-'Yield Curves'!U27</f>
        <v>2.0000000000000462E-2</v>
      </c>
      <c r="U27" s="245">
        <f>'Yield Curves'!V26-'Yield Curves'!V27</f>
        <v>2.0000000000000462E-2</v>
      </c>
      <c r="V27" s="252">
        <f>MAX(B27:U27)</f>
        <v>3.5000000000000142E-2</v>
      </c>
      <c r="W27" s="252">
        <f>AVERAGE(V28:V277)</f>
        <v>2.9595000000000139E-2</v>
      </c>
      <c r="X27" s="245">
        <f>_xlfn.STDEV.S(V28:V2579)</f>
        <v>5.1245324276887966E-2</v>
      </c>
      <c r="Y27" s="245">
        <f>W27+X27*_xlfn.NORM.S.INV(99%)</f>
        <v>0.14880945118607194</v>
      </c>
      <c r="Z27" s="253">
        <v>43097</v>
      </c>
      <c r="AA27" s="255">
        <f>'Bond Valuation'!$B$12*BondVal_all!BO27</f>
        <v>94.615424915523164</v>
      </c>
      <c r="AB27" s="250">
        <f>AA27/AA28-1</f>
        <v>1.701445819181302E-3</v>
      </c>
      <c r="AC27" s="245">
        <f>SUMPRODUCT('Bond Valuation'!$B$12*BondVal_all!BO27,$BO$2)/AA27</f>
        <v>1</v>
      </c>
      <c r="AD27" s="251">
        <f>-AC27*Y26/100</f>
        <v>-1.4886571789688165E-3</v>
      </c>
      <c r="AE27" s="250">
        <f>AD27*SQRT(10)</f>
        <v>-4.7075473407023694E-3</v>
      </c>
      <c r="AF27" s="250">
        <f>$AC$1*X26/100</f>
        <v>-1.3643801014963227E-3</v>
      </c>
      <c r="AG27" s="250">
        <f>AF27*SQRT(10)</f>
        <v>-4.3145487149400877E-3</v>
      </c>
      <c r="AH27" s="255">
        <f>SUMPRODUCT('Bond Valuation'!$B$40:$D$40,BondVal_all!BO27:BQ27)</f>
        <v>86.447459311301003</v>
      </c>
      <c r="AI27" s="250">
        <f>AH27/AH28-1</f>
        <v>1.2156096478799228E-3</v>
      </c>
      <c r="AJ27" s="245">
        <f>SUMPRODUCT($BO$2:$BQ$2,'Bond Valuation'!$B$40:$D$40,BondVal_all!BO27:BQ27)/BondVal_all!AH27</f>
        <v>2.9364645097981885</v>
      </c>
      <c r="AK27" s="251">
        <f>-AJ27*Y26/100</f>
        <v>-4.3713889732982202E-3</v>
      </c>
      <c r="AL27" s="251">
        <f>AK27*SQRT(10)</f>
        <v>-1.382354569416735E-2</v>
      </c>
      <c r="AM27" s="251">
        <f>$AC$1*X26/100</f>
        <v>-1.3643801014963227E-3</v>
      </c>
      <c r="AN27" s="259">
        <f>AM27*SQRT(10)</f>
        <v>-4.3145487149400877E-3</v>
      </c>
      <c r="AO27" s="255">
        <f>SUMPRODUCT('Bond Valuation'!$B$68:$F$68,BondVal_all!BO27:BS27)</f>
        <v>80.081336262730318</v>
      </c>
      <c r="AP27" s="250">
        <f>AO27/AO28-1</f>
        <v>1.3724393890164333E-3</v>
      </c>
      <c r="AQ27" s="245">
        <f>SUMPRODUCT($BO$2:$BS$2,'Bond Valuation'!$B$68:$F$68,BondVal_all!BO27:BS27)/BondVal_all!AO27</f>
        <v>4.7281013768398923</v>
      </c>
      <c r="AR27" s="251">
        <f>-AQ27*Y26/100</f>
        <v>-7.0385220575250517E-3</v>
      </c>
      <c r="AS27" s="251">
        <f>AR27*SQRT(10)</f>
        <v>-2.2257761063113848E-2</v>
      </c>
      <c r="AT27" s="251">
        <f>$AC$1*X26/100</f>
        <v>-1.3643801014963227E-3</v>
      </c>
      <c r="AU27" s="249">
        <f>AT27*SQRT(10)</f>
        <v>-4.3145487149400877E-3</v>
      </c>
      <c r="AV27" s="255">
        <f>SUMPRODUCT('Bond Valuation'!$B$96:$K$96,BondVal_all!BO27:BX27)</f>
        <v>70.319058640928816</v>
      </c>
      <c r="AW27" s="250">
        <f>AV27/AV28-1</f>
        <v>-4.7564415132628213E-4</v>
      </c>
      <c r="AX27" s="245">
        <f>SUMPRODUCT($BO$2:$BX$2,'Bond Valuation'!$B$96:$K$96,BondVal_all!BO27:BX27)/BondVal_all!AV27</f>
        <v>8.2624553896652202</v>
      </c>
      <c r="AY27" s="251">
        <f>-AX27*Y26/100</f>
        <v>-1.2299963531734721E-2</v>
      </c>
      <c r="AZ27" s="251">
        <f>AY27*SQRT(10)</f>
        <v>-3.8895899897290469E-2</v>
      </c>
      <c r="BA27" s="251">
        <f>$AC$1*X26/100</f>
        <v>-1.3643801014963227E-3</v>
      </c>
      <c r="BB27" s="249">
        <f>BA27*SQRT(10)</f>
        <v>-4.3145487149400877E-3</v>
      </c>
      <c r="BC27" s="255">
        <f>SUMPRODUCT('Bond Valuation'!$B$124:$U$124,BondVal_all!BO27:CH27)</f>
        <v>56.248393937819444</v>
      </c>
      <c r="BD27" s="250">
        <f>BC27/BC28-1</f>
        <v>-1.330925049796905E-2</v>
      </c>
      <c r="BE27" s="245">
        <f>SUMPRODUCT($BO$2:$CH$2,'Bond Valuation'!$B$124:$U$124,BondVal_all!BO27:CH27)/BondVal_all!BC27</f>
        <v>11.592969718766764</v>
      </c>
      <c r="BF27" s="251">
        <f>-BE27*Y26/100</f>
        <v>-1.7257957597410244E-2</v>
      </c>
      <c r="BG27" s="251">
        <f>BF27*SQRT(10)</f>
        <v>-5.4574453770423574E-2</v>
      </c>
      <c r="BH27" s="251">
        <f>$AC$1*X26/100</f>
        <v>-1.3643801014963227E-3</v>
      </c>
      <c r="BI27" s="249">
        <f>BH27*SQRT(10)</f>
        <v>-4.3145487149400877E-3</v>
      </c>
      <c r="BJ27" s="251"/>
      <c r="BK27" s="251"/>
      <c r="BO27" s="245">
        <f>EXP(-BO$2*HLOOKUP(BO$2,'Yield Curves'!$B$2:$AP$508,MATCH($Z27,'Yield Curves'!$A$3:$A$508,0)+1)/100)</f>
        <v>0.93678638530220959</v>
      </c>
      <c r="BP27" s="245">
        <f>EXP(-BP$2*HLOOKUP(BP$2,'Yield Curves'!$B$2:$AP$508,MATCH($Z27,'Yield Curves'!$A$3:$A$508,0)+1)/100)</f>
        <v>0.87266808141791052</v>
      </c>
      <c r="BQ27" s="245">
        <f>EXP(-BQ$2*HLOOKUP(BQ$2,'Yield Curves'!$B$2:$AP$508,MATCH($Z27,'Yield Curves'!$A$3:$A$508,0)+1)/100)</f>
        <v>0.8120446115476545</v>
      </c>
      <c r="BR27" s="245">
        <f>EXP(-BR$2*HLOOKUP(BR$2,'Yield Curves'!$B$2:$AP$508,MATCH($Z27,'Yield Curves'!$A$3:$A$508,0)+1)/100)</f>
        <v>0.72036301970530137</v>
      </c>
      <c r="BS27" s="245">
        <f>EXP(-BS$2*HLOOKUP(BS$2,'Yield Curves'!$B$2:$AP$508,MATCH($Z27,'Yield Curves'!$A$3:$A$508,0)+1)/100)</f>
        <v>0.69977249773461103</v>
      </c>
      <c r="BT27" s="245">
        <f>EXP(-BT$2*HLOOKUP(BT$2,'Yield Curves'!$B$2:$AP$508,MATCH($Z27,'Yield Curves'!$A$3:$A$508,0)+1)/100)</f>
        <v>0.64745887560798099</v>
      </c>
      <c r="BU27" s="245">
        <f>EXP(-BU$2*HLOOKUP(BU$2,'Yield Curves'!$B$2:$AP$508,MATCH($Z27,'Yield Curves'!$A$3:$A$508,0)+1)/100)</f>
        <v>0.59779941961557048</v>
      </c>
      <c r="BV27" s="245">
        <f>EXP(-BV$2*HLOOKUP(BV$2,'Yield Curves'!$B$2:$AP$508,MATCH($Z27,'Yield Curves'!$A$3:$A$508,0)+1)/100)</f>
        <v>0.55084600040067155</v>
      </c>
      <c r="BW27" s="245">
        <f>EXP(-BW$2*HLOOKUP(BW$2,'Yield Curves'!$B$2:$AP$508,MATCH($Z27,'Yield Curves'!$A$3:$A$508,0)+1)/100)</f>
        <v>0.50658532979303239</v>
      </c>
      <c r="BX27" s="245">
        <f>EXP(-BX$2*HLOOKUP(BX$2,'Yield Curves'!$B$2:$AP$508,MATCH($Z27,'Yield Curves'!$A$3:$A$508,0)+1)/100)</f>
        <v>0.46486882963276832</v>
      </c>
      <c r="BY27" s="245">
        <f>EXP(-BY$2*HLOOKUP(BY$2,'Yield Curves'!$B$2:$AP$508,MATCH($Z27,'Yield Curves'!$A$3:$A$508,0)+1)/100)</f>
        <v>0.42570336566052119</v>
      </c>
      <c r="BZ27" s="245">
        <f>EXP(-BZ$2*HLOOKUP(BZ$2,'Yield Curves'!$B$2:$AP$508,MATCH($Z27,'Yield Curves'!$A$3:$A$508,0)+1)/100)</f>
        <v>0.38878161268151235</v>
      </c>
      <c r="CA27" s="245">
        <f>EXP(-CA$2*HLOOKUP(CA$2,'Yield Curves'!$B$2:$AP$508,MATCH($Z27,'Yield Curves'!$A$3:$A$508,0)+1)/100)</f>
        <v>0.35404389548158322</v>
      </c>
      <c r="CB27" s="245">
        <f>EXP(-CB$2*HLOOKUP(CB$2,'Yield Curves'!$B$2:$AP$508,MATCH($Z27,'Yield Curves'!$A$3:$A$508,0)+1)/100)</f>
        <v>0.32203239754665458</v>
      </c>
      <c r="CC27" s="245">
        <f>EXP(-CC$2*HLOOKUP(CC$2,'Yield Curves'!$B$2:$AP$508,MATCH($Z27,'Yield Curves'!$A$3:$A$508,0)+1)/100)</f>
        <v>0.29229257768085948</v>
      </c>
      <c r="CD27" s="245">
        <f>EXP(-CD$2*HLOOKUP(CD$2,'Yield Curves'!$B$2:$AP$508,MATCH($Z27,'Yield Curves'!$A$3:$A$508,0)+1)/100)</f>
        <v>0.26485192705338628</v>
      </c>
      <c r="CE27" s="245">
        <f>EXP(-CE$2*HLOOKUP(CE$2,'Yield Curves'!$B$2:$AP$508,MATCH($Z27,'Yield Curves'!$A$3:$A$508,0)+1)/100)</f>
        <v>0.23960258288475261</v>
      </c>
      <c r="CF27" s="245">
        <f>EXP(-CF$2*HLOOKUP(CF$2,'Yield Curves'!$B$2:$AP$508,MATCH($Z27,'Yield Curves'!$A$3:$A$508,0)+1)/100)</f>
        <v>0.21632338040552124</v>
      </c>
      <c r="CG27" s="245">
        <f>EXP(-CG$2*HLOOKUP(CG$2,'Yield Curves'!$B$2:$AP$508,MATCH($Z27,'Yield Curves'!$A$3:$A$508,0)+1)/100)</f>
        <v>0.19486121811335871</v>
      </c>
      <c r="CH27" s="245">
        <f>EXP(-CH$2*HLOOKUP(CH$2,'Yield Curves'!$B$2:$AP$508,MATCH($Z27,'Yield Curves'!$A$3:$A$508,0)+1)/100)</f>
        <v>0.17516971062265385</v>
      </c>
    </row>
    <row r="28" spans="1:86" x14ac:dyDescent="0.2">
      <c r="A28" s="253">
        <v>43095</v>
      </c>
      <c r="B28" s="245">
        <f>'Yield Curves'!C27-'Yield Curves'!C28</f>
        <v>2.0000000000000462E-2</v>
      </c>
      <c r="C28" s="245">
        <f>'Yield Curves'!D27-'Yield Curves'!D28</f>
        <v>4.9999999999998934E-3</v>
      </c>
      <c r="D28" s="245">
        <f>'Yield Curves'!E27-'Yield Curves'!E28</f>
        <v>-1.0000000000000675E-2</v>
      </c>
      <c r="E28" s="245">
        <f>'Yield Curves'!F27-'Yield Curves'!F28</f>
        <v>-9.9999999999997868E-3</v>
      </c>
      <c r="F28" s="245">
        <f>'Yield Curves'!G27-'Yield Curves'!G28</f>
        <v>-9.9999999999997868E-3</v>
      </c>
      <c r="G28" s="245">
        <f>'Yield Curves'!H27-'Yield Curves'!H28</f>
        <v>4.9999999999998934E-3</v>
      </c>
      <c r="H28" s="245">
        <f>'Yield Curves'!I27-'Yield Curves'!I28</f>
        <v>1.9999999999999574E-2</v>
      </c>
      <c r="I28" s="245">
        <f>'Yield Curves'!J27-'Yield Curves'!J28</f>
        <v>4.9999999999998934E-3</v>
      </c>
      <c r="J28" s="245">
        <f>'Yield Curves'!K27-'Yield Curves'!K28</f>
        <v>-9.9999999999997868E-3</v>
      </c>
      <c r="K28" s="245">
        <f>'Yield Curves'!L27-'Yield Curves'!L28</f>
        <v>-7.5000000000002842E-3</v>
      </c>
      <c r="L28" s="245">
        <f>'Yield Curves'!M27-'Yield Curves'!M28</f>
        <v>-4.9999999999998934E-3</v>
      </c>
      <c r="M28" s="245">
        <f>'Yield Curves'!N27-'Yield Curves'!N28</f>
        <v>-2.4999999999995026E-3</v>
      </c>
      <c r="N28" s="245">
        <f>'Yield Curves'!O27-'Yield Curves'!O28</f>
        <v>0</v>
      </c>
      <c r="O28" s="245">
        <f>'Yield Curves'!P27-'Yield Curves'!P28</f>
        <v>2.4999999999995026E-3</v>
      </c>
      <c r="P28" s="245">
        <f>'Yield Curves'!Q27-'Yield Curves'!Q28</f>
        <v>3.7499999999992539E-3</v>
      </c>
      <c r="Q28" s="245">
        <f>'Yield Curves'!R27-'Yield Curves'!R28</f>
        <v>4.9999999999990052E-3</v>
      </c>
      <c r="R28" s="245">
        <f>'Yield Curves'!S27-'Yield Curves'!S28</f>
        <v>6.2499999999987566E-3</v>
      </c>
      <c r="S28" s="245">
        <f>'Yield Curves'!T27-'Yield Curves'!T28</f>
        <v>8.1249999999997158E-3</v>
      </c>
      <c r="T28" s="245">
        <f>'Yield Curves'!U27-'Yield Curves'!U28</f>
        <v>9.9999999999997868E-3</v>
      </c>
      <c r="U28" s="245">
        <f>'Yield Curves'!V27-'Yield Curves'!V28</f>
        <v>1.1874999999999858E-2</v>
      </c>
      <c r="V28" s="252">
        <f>MAX(B28:U28)</f>
        <v>2.0000000000000462E-2</v>
      </c>
      <c r="W28" s="252">
        <f>AVERAGE(V29:V278)</f>
        <v>2.9595000000000135E-2</v>
      </c>
      <c r="X28" s="245">
        <f>_xlfn.STDEV.S(V29:V2580)</f>
        <v>5.1295512181865163E-2</v>
      </c>
      <c r="Y28" s="245">
        <f>W28+X28*_xlfn.NORM.S.INV(99%)</f>
        <v>0.1489262057121182</v>
      </c>
      <c r="Z28" s="253">
        <v>43096</v>
      </c>
      <c r="AA28" s="255">
        <f>'Bond Valuation'!$B$12*BondVal_all!BO28</f>
        <v>94.454715335014441</v>
      </c>
      <c r="AB28" s="250">
        <f>AA28/AA29-1</f>
        <v>8.0032008535058097E-4</v>
      </c>
      <c r="AC28" s="245">
        <f>SUMPRODUCT('Bond Valuation'!$B$12*BondVal_all!BO28,$BO$2)/AA28</f>
        <v>1</v>
      </c>
      <c r="AD28" s="251">
        <f>-AC28*Y27/100</f>
        <v>-1.4880945118607195E-3</v>
      </c>
      <c r="AE28" s="250">
        <f>AD28*SQRT(10)</f>
        <v>-4.7057680310763229E-3</v>
      </c>
      <c r="AF28" s="250">
        <f>$AC$1*X27/100</f>
        <v>-1.3657976698899408E-3</v>
      </c>
      <c r="AG28" s="250">
        <f>AF28*SQRT(10)</f>
        <v>-4.3190314598029866E-3</v>
      </c>
      <c r="AH28" s="255">
        <f>SUMPRODUCT('Bond Valuation'!$B$40:$D$40,BondVal_all!BO28:BQ28)</f>
        <v>86.342500534629039</v>
      </c>
      <c r="AI28" s="250">
        <f>AH28/AH29-1</f>
        <v>5.9643391636776677E-4</v>
      </c>
      <c r="AJ28" s="245">
        <f>SUMPRODUCT($BO$2:$BQ$2,'Bond Valuation'!$B$40:$D$40,BondVal_all!BO28:BQ28)/BondVal_all!AH28</f>
        <v>2.9364892703682224</v>
      </c>
      <c r="AK28" s="251">
        <f>-AJ28*Y27/100</f>
        <v>-4.3697735673728401E-3</v>
      </c>
      <c r="AL28" s="251">
        <f>AK28*SQRT(10)</f>
        <v>-1.3818437332097417E-2</v>
      </c>
      <c r="AM28" s="251">
        <f>$AC$1*X27/100</f>
        <v>-1.3657976698899408E-3</v>
      </c>
      <c r="AN28" s="259">
        <f>AM28*SQRT(10)</f>
        <v>-4.3190314598029866E-3</v>
      </c>
      <c r="AO28" s="255">
        <f>SUMPRODUCT('Bond Valuation'!$B$68:$F$68,BondVal_all!BO28:BS28)</f>
        <v>79.971580116176995</v>
      </c>
      <c r="AP28" s="250">
        <f>AO28/AO29-1</f>
        <v>-4.2177262100817625E-4</v>
      </c>
      <c r="AQ28" s="245">
        <f>SUMPRODUCT($BO$2:$BS$2,'Bond Valuation'!$B$68:$F$68,BondVal_all!BO28:BS28)/BondVal_all!AO28</f>
        <v>4.7280123100371805</v>
      </c>
      <c r="AR28" s="251">
        <f>-AQ28*Y27/100</f>
        <v>-7.0357291705762503E-3</v>
      </c>
      <c r="AS28" s="251">
        <f>AR28*SQRT(10)</f>
        <v>-2.2248929179108277E-2</v>
      </c>
      <c r="AT28" s="251">
        <f>$AC$1*X27/100</f>
        <v>-1.3657976698899408E-3</v>
      </c>
      <c r="AU28" s="249">
        <f>AT28*SQRT(10)</f>
        <v>-4.3190314598029866E-3</v>
      </c>
      <c r="AV28" s="255">
        <f>SUMPRODUCT('Bond Valuation'!$B$96:$K$96,BondVal_all!BO28:BX28)</f>
        <v>70.35252140626676</v>
      </c>
      <c r="AW28" s="250">
        <f>AV28/AV29-1</f>
        <v>-1.5564615310326158E-3</v>
      </c>
      <c r="AX28" s="245">
        <f>SUMPRODUCT($BO$2:$BX$2,'Bond Valuation'!$B$96:$K$96,BondVal_all!BO28:BX28)/BondVal_all!AV28</f>
        <v>8.2645828273846202</v>
      </c>
      <c r="AY28" s="251">
        <f>-AX28*Y27/100</f>
        <v>-1.22984803482494E-2</v>
      </c>
      <c r="AZ28" s="251">
        <f>AY28*SQRT(10)</f>
        <v>-3.8891209659288911E-2</v>
      </c>
      <c r="BA28" s="251">
        <f>$AC$1*X27/100</f>
        <v>-1.3657976698899408E-3</v>
      </c>
      <c r="BB28" s="249">
        <f>BA28*SQRT(10)</f>
        <v>-4.3190314598029866E-3</v>
      </c>
      <c r="BC28" s="255">
        <f>SUMPRODUCT('Bond Valuation'!$B$124:$U$124,BondVal_all!BO28:CH28)</f>
        <v>57.007115923816272</v>
      </c>
      <c r="BD28" s="250">
        <f>BC28/BC29-1</f>
        <v>-2.9190685439278719E-3</v>
      </c>
      <c r="BE28" s="245">
        <f>SUMPRODUCT($BO$2:$CH$2,'Bond Valuation'!$B$124:$U$124,BondVal_all!BO28:CH28)/BondVal_all!BC28</f>
        <v>11.69926070652283</v>
      </c>
      <c r="BF28" s="251">
        <f>-BE28*Y27/100</f>
        <v>-1.7409605650204388E-2</v>
      </c>
      <c r="BG28" s="251">
        <f>BF28*SQRT(10)</f>
        <v>-5.5054007019982532E-2</v>
      </c>
      <c r="BH28" s="251">
        <f>$AC$1*X27/100</f>
        <v>-1.3657976698899408E-3</v>
      </c>
      <c r="BI28" s="249">
        <f>BH28*SQRT(10)</f>
        <v>-4.3190314598029866E-3</v>
      </c>
      <c r="BJ28" s="251"/>
      <c r="BK28" s="251"/>
      <c r="BO28" s="245">
        <f>EXP(-BO$2*HLOOKUP(BO$2,'Yield Curves'!$B$2:$AP$508,MATCH($Z28,'Yield Curves'!$A$3:$A$508,0)+1)/100)</f>
        <v>0.93519520133677658</v>
      </c>
      <c r="BP28" s="245">
        <f>EXP(-BP$2*HLOOKUP(BP$2,'Yield Curves'!$B$2:$AP$508,MATCH($Z28,'Yield Curves'!$A$3:$A$508,0)+1)/100)</f>
        <v>0.87144720091968464</v>
      </c>
      <c r="BQ28" s="245">
        <f>EXP(-BQ$2*HLOOKUP(BQ$2,'Yield Curves'!$B$2:$AP$508,MATCH($Z28,'Yield Curves'!$A$3:$A$508,0)+1)/100)</f>
        <v>0.81107074245211885</v>
      </c>
      <c r="BR28" s="245">
        <f>EXP(-BR$2*HLOOKUP(BR$2,'Yield Curves'!$B$2:$AP$508,MATCH($Z28,'Yield Curves'!$A$3:$A$508,0)+1)/100)</f>
        <v>0.72325024237984237</v>
      </c>
      <c r="BS28" s="245">
        <f>EXP(-BS$2*HLOOKUP(BS$2,'Yield Curves'!$B$2:$AP$508,MATCH($Z28,'Yield Curves'!$A$3:$A$508,0)+1)/100)</f>
        <v>0.6987236258385946</v>
      </c>
      <c r="BT28" s="245">
        <f>EXP(-BT$2*HLOOKUP(BT$2,'Yield Curves'!$B$2:$AP$508,MATCH($Z28,'Yield Curves'!$A$3:$A$508,0)+1)/100)</f>
        <v>0.64648841532174495</v>
      </c>
      <c r="BU28" s="245">
        <f>EXP(-BU$2*HLOOKUP(BU$2,'Yield Curves'!$B$2:$AP$508,MATCH($Z28,'Yield Curves'!$A$3:$A$508,0)+1)/100)</f>
        <v>0.59696308599824188</v>
      </c>
      <c r="BV28" s="245">
        <f>EXP(-BV$2*HLOOKUP(BV$2,'Yield Curves'!$B$2:$AP$508,MATCH($Z28,'Yield Curves'!$A$3:$A$508,0)+1)/100)</f>
        <v>0.55035046202602844</v>
      </c>
      <c r="BW28" s="245">
        <f>EXP(-BW$2*HLOOKUP(BW$2,'Yield Curves'!$B$2:$AP$508,MATCH($Z28,'Yield Curves'!$A$3:$A$508,0)+1)/100)</f>
        <v>0.50664232384848962</v>
      </c>
      <c r="BX28" s="245">
        <f>EXP(-BX$2*HLOOKUP(BX$2,'Yield Curves'!$B$2:$AP$508,MATCH($Z28,'Yield Curves'!$A$3:$A$508,0)+1)/100)</f>
        <v>0.46533393097431341</v>
      </c>
      <c r="BY28" s="245">
        <f>EXP(-BY$2*HLOOKUP(BY$2,'Yield Curves'!$B$2:$AP$508,MATCH($Z28,'Yield Curves'!$A$3:$A$508,0)+1)/100)</f>
        <v>0.42658228492611866</v>
      </c>
      <c r="BZ28" s="245">
        <f>EXP(-BZ$2*HLOOKUP(BZ$2,'Yield Curves'!$B$2:$AP$508,MATCH($Z28,'Yield Curves'!$A$3:$A$508,0)+1)/100)</f>
        <v>0.39060830445502986</v>
      </c>
      <c r="CA28" s="245">
        <f>EXP(-CA$2*HLOOKUP(CA$2,'Yield Curves'!$B$2:$AP$508,MATCH($Z28,'Yield Curves'!$A$3:$A$508,0)+1)/100)</f>
        <v>0.35732394488763763</v>
      </c>
      <c r="CB28" s="245">
        <f>EXP(-CB$2*HLOOKUP(CB$2,'Yield Curves'!$B$2:$AP$508,MATCH($Z28,'Yield Curves'!$A$3:$A$508,0)+1)/100)</f>
        <v>0.32590886236437389</v>
      </c>
      <c r="CC28" s="245">
        <f>EXP(-CC$2*HLOOKUP(CC$2,'Yield Curves'!$B$2:$AP$508,MATCH($Z28,'Yield Curves'!$A$3:$A$508,0)+1)/100)</f>
        <v>0.29671001429404525</v>
      </c>
      <c r="CD28" s="245">
        <f>EXP(-CD$2*HLOOKUP(CD$2,'Yield Curves'!$B$2:$AP$508,MATCH($Z28,'Yield Curves'!$A$3:$A$508,0)+1)/100)</f>
        <v>0.26973575079050183</v>
      </c>
      <c r="CE28" s="245">
        <f>EXP(-CE$2*HLOOKUP(CE$2,'Yield Curves'!$B$2:$AP$508,MATCH($Z28,'Yield Curves'!$A$3:$A$508,0)+1)/100)</f>
        <v>0.24487623881778356</v>
      </c>
      <c r="CF28" s="245">
        <f>EXP(-CF$2*HLOOKUP(CF$2,'Yield Curves'!$B$2:$AP$508,MATCH($Z28,'Yield Curves'!$A$3:$A$508,0)+1)/100)</f>
        <v>0.22192122276384202</v>
      </c>
      <c r="CG28" s="245">
        <f>EXP(-CG$2*HLOOKUP(CG$2,'Yield Curves'!$B$2:$AP$508,MATCH($Z28,'Yield Curves'!$A$3:$A$508,0)+1)/100)</f>
        <v>0.20072208600326871</v>
      </c>
      <c r="CH28" s="245">
        <f>EXP(-CH$2*HLOOKUP(CH$2,'Yield Curves'!$B$2:$AP$508,MATCH($Z28,'Yield Curves'!$A$3:$A$508,0)+1)/100)</f>
        <v>0.18122788617521662</v>
      </c>
    </row>
    <row r="29" spans="1:86" x14ac:dyDescent="0.2">
      <c r="A29" s="253">
        <v>43094</v>
      </c>
      <c r="B29" s="245">
        <f>'Yield Curves'!C28-'Yield Curves'!C29</f>
        <v>-7.0000000000000284E-2</v>
      </c>
      <c r="C29" s="245">
        <f>'Yield Curves'!D28-'Yield Curves'!D29</f>
        <v>-4.0000000000000036E-2</v>
      </c>
      <c r="D29" s="245">
        <f>'Yield Curves'!E28-'Yield Curves'!E29</f>
        <v>-9.9999999999997868E-3</v>
      </c>
      <c r="E29" s="245">
        <f>'Yield Curves'!F28-'Yield Curves'!F29</f>
        <v>4.9999999999998934E-3</v>
      </c>
      <c r="F29" s="245">
        <f>'Yield Curves'!G28-'Yield Curves'!G29</f>
        <v>1.9999999999999574E-2</v>
      </c>
      <c r="G29" s="245">
        <f>'Yield Curves'!H28-'Yield Curves'!H29</f>
        <v>4.9999999999998934E-3</v>
      </c>
      <c r="H29" s="245">
        <f>'Yield Curves'!I28-'Yield Curves'!I29</f>
        <v>-9.9999999999997868E-3</v>
      </c>
      <c r="I29" s="245">
        <f>'Yield Curves'!J28-'Yield Curves'!J29</f>
        <v>4.9999999999998934E-3</v>
      </c>
      <c r="J29" s="245">
        <f>'Yield Curves'!K28-'Yield Curves'!K29</f>
        <v>1.9999999999999574E-2</v>
      </c>
      <c r="K29" s="245">
        <f>'Yield Curves'!L28-'Yield Curves'!L29</f>
        <v>1.5000000000000568E-2</v>
      </c>
      <c r="L29" s="245">
        <f>'Yield Curves'!M28-'Yield Curves'!M29</f>
        <v>9.9999999999997868E-3</v>
      </c>
      <c r="M29" s="245">
        <f>'Yield Curves'!N28-'Yield Curves'!N29</f>
        <v>4.9999999999990052E-3</v>
      </c>
      <c r="N29" s="245">
        <f>'Yield Curves'!O28-'Yield Curves'!O29</f>
        <v>0</v>
      </c>
      <c r="O29" s="245">
        <f>'Yield Curves'!P28-'Yield Curves'!P29</f>
        <v>-4.9999999999990052E-3</v>
      </c>
      <c r="P29" s="245">
        <f>'Yield Curves'!Q28-'Yield Curves'!Q29</f>
        <v>-4.9999999999990052E-3</v>
      </c>
      <c r="Q29" s="245">
        <f>'Yield Curves'!R28-'Yield Curves'!R29</f>
        <v>-4.9999999999990052E-3</v>
      </c>
      <c r="R29" s="245">
        <f>'Yield Curves'!S28-'Yield Curves'!S29</f>
        <v>-4.9999999999990052E-3</v>
      </c>
      <c r="S29" s="245">
        <f>'Yield Curves'!T28-'Yield Curves'!T29</f>
        <v>-7.5000000000002842E-3</v>
      </c>
      <c r="T29" s="245">
        <f>'Yield Curves'!U28-'Yield Curves'!U29</f>
        <v>-9.9999999999997868E-3</v>
      </c>
      <c r="U29" s="245">
        <f>'Yield Curves'!V28-'Yield Curves'!V29</f>
        <v>-1.2499999999999289E-2</v>
      </c>
      <c r="V29" s="252">
        <f>MAX(B29:U29)</f>
        <v>1.9999999999999574E-2</v>
      </c>
      <c r="W29" s="252">
        <f>AVERAGE(V30:V279)</f>
        <v>2.9715000000000137E-2</v>
      </c>
      <c r="X29" s="245">
        <f>_xlfn.STDEV.S(V30:V2581)</f>
        <v>5.1345847018804805E-2</v>
      </c>
      <c r="Y29" s="245">
        <f>W29+X29*_xlfn.NORM.S.INV(99%)</f>
        <v>0.14916330205302294</v>
      </c>
      <c r="Z29" s="253">
        <v>43095</v>
      </c>
      <c r="AA29" s="255">
        <f>'Bond Valuation'!$B$12*BondVal_all!BO29</f>
        <v>94.379181780196802</v>
      </c>
      <c r="AB29" s="250">
        <f>AA29/AA30-1</f>
        <v>-1.9998000133336635E-4</v>
      </c>
      <c r="AC29" s="245">
        <f>SUMPRODUCT('Bond Valuation'!$B$12*BondVal_all!BO29,$BO$2)/AA29</f>
        <v>1</v>
      </c>
      <c r="AD29" s="251">
        <f>-AC29*Y28/100</f>
        <v>-1.489262057121182E-3</v>
      </c>
      <c r="AE29" s="250">
        <f>AD29*SQRT(10)</f>
        <v>-4.7094601333707194E-3</v>
      </c>
      <c r="AF29" s="250">
        <f>$AC$1*X28/100</f>
        <v>-1.3671352850702866E-3</v>
      </c>
      <c r="AG29" s="250">
        <f>AF29*SQRT(10)</f>
        <v>-4.3232613704056967E-3</v>
      </c>
      <c r="AH29" s="255">
        <f>SUMPRODUCT('Bond Valuation'!$B$40:$D$40,BondVal_all!BO29:BQ29)</f>
        <v>86.291033635490408</v>
      </c>
      <c r="AI29" s="250">
        <f>AH29/AH30-1</f>
        <v>2.8719010260558342E-4</v>
      </c>
      <c r="AJ29" s="245">
        <f>SUMPRODUCT($BO$2:$BQ$2,'Bond Valuation'!$B$40:$D$40,BondVal_all!BO29:BQ29)/BondVal_all!AH29</f>
        <v>2.9364900963129257</v>
      </c>
      <c r="AK29" s="251">
        <f>-AJ29*Y28/100</f>
        <v>-4.3732032815509657E-3</v>
      </c>
      <c r="AL29" s="251">
        <f>AK29*SQRT(10)</f>
        <v>-1.3829283040623667E-2</v>
      </c>
      <c r="AM29" s="251">
        <f>$AC$1*X28/100</f>
        <v>-1.3671352850702866E-3</v>
      </c>
      <c r="AN29" s="259">
        <f>AM29*SQRT(10)</f>
        <v>-4.3232613704056967E-3</v>
      </c>
      <c r="AO29" s="255">
        <f>SUMPRODUCT('Bond Valuation'!$B$68:$F$68,BondVal_all!BO29:BS29)</f>
        <v>80.005324171447398</v>
      </c>
      <c r="AP29" s="250">
        <f>AO29/AO30-1</f>
        <v>4.3699270731556439E-4</v>
      </c>
      <c r="AQ29" s="245">
        <f>SUMPRODUCT($BO$2:$BS$2,'Bond Valuation'!$B$68:$F$68,BondVal_all!BO29:BS29)/BondVal_all!AO29</f>
        <v>4.7282491565331668</v>
      </c>
      <c r="AR29" s="251">
        <f>-AQ29*Y28/100</f>
        <v>-7.0416020654400779E-3</v>
      </c>
      <c r="AS29" s="251">
        <f>AR29*SQRT(10)</f>
        <v>-2.2267500903336679E-2</v>
      </c>
      <c r="AT29" s="251">
        <f>$AC$1*X28/100</f>
        <v>-1.3671352850702866E-3</v>
      </c>
      <c r="AU29" s="249">
        <f>AT29*SQRT(10)</f>
        <v>-4.3232613704056967E-3</v>
      </c>
      <c r="AV29" s="255">
        <f>SUMPRODUCT('Bond Valuation'!$B$96:$K$96,BondVal_all!BO29:BX29)</f>
        <v>70.462193099217885</v>
      </c>
      <c r="AW29" s="250">
        <f>AV29/AV30-1</f>
        <v>-6.9747316230883705E-4</v>
      </c>
      <c r="AX29" s="245">
        <f>SUMPRODUCT($BO$2:$BX$2,'Bond Valuation'!$B$96:$K$96,BondVal_all!BO29:BX29)/BondVal_all!AV29</f>
        <v>8.2670794213202807</v>
      </c>
      <c r="AY29" s="251">
        <f>-AX29*Y28/100</f>
        <v>-1.2311847705379632E-2</v>
      </c>
      <c r="AZ29" s="251">
        <f>AY29*SQRT(10)</f>
        <v>-3.8933480954117333E-2</v>
      </c>
      <c r="BA29" s="251">
        <f>$AC$1*X28/100</f>
        <v>-1.3671352850702866E-3</v>
      </c>
      <c r="BB29" s="249">
        <f>BA29*SQRT(10)</f>
        <v>-4.3232613704056967E-3</v>
      </c>
      <c r="BC29" s="255">
        <f>SUMPRODUCT('Bond Valuation'!$B$124:$U$124,BondVal_all!BO29:CH29)</f>
        <v>57.174010780214992</v>
      </c>
      <c r="BD29" s="250">
        <f>BC29/BC30-1</f>
        <v>-1.8698849193576894E-3</v>
      </c>
      <c r="BE29" s="245">
        <f>SUMPRODUCT($BO$2:$CH$2,'Bond Valuation'!$B$124:$U$124,BondVal_all!BO29:CH29)/BondVal_all!BC29</f>
        <v>11.716947286836994</v>
      </c>
      <c r="BF29" s="251">
        <f>-BE29*Y28/100</f>
        <v>-1.7449605019575314E-2</v>
      </c>
      <c r="BG29" s="251">
        <f>BF29*SQRT(10)</f>
        <v>-5.5180496132165031E-2</v>
      </c>
      <c r="BH29" s="251">
        <f>$AC$1*X28/100</f>
        <v>-1.3671352850702866E-3</v>
      </c>
      <c r="BI29" s="249">
        <f>BH29*SQRT(10)</f>
        <v>-4.3232613704056967E-3</v>
      </c>
      <c r="BJ29" s="251"/>
      <c r="BK29" s="251"/>
      <c r="BO29" s="245">
        <f>EXP(-BO$2*HLOOKUP(BO$2,'Yield Curves'!$B$2:$AP$508,MATCH($Z29,'Yield Curves'!$A$3:$A$508,0)+1)/100)</f>
        <v>0.93444734435838417</v>
      </c>
      <c r="BP29" s="245">
        <f>EXP(-BP$2*HLOOKUP(BP$2,'Yield Curves'!$B$2:$AP$508,MATCH($Z29,'Yield Curves'!$A$3:$A$508,0)+1)/100)</f>
        <v>0.87127292890728281</v>
      </c>
      <c r="BQ29" s="245">
        <f>EXP(-BQ$2*HLOOKUP(BQ$2,'Yield Curves'!$B$2:$AP$508,MATCH($Z29,'Yield Curves'!$A$3:$A$508,0)+1)/100)</f>
        <v>0.81058424597018708</v>
      </c>
      <c r="BR29" s="245">
        <f>EXP(-BR$2*HLOOKUP(BR$2,'Yield Curves'!$B$2:$AP$508,MATCH($Z29,'Yield Curves'!$A$3:$A$508,0)+1)/100)</f>
        <v>0.72382907407555352</v>
      </c>
      <c r="BS29" s="245">
        <f>EXP(-BS$2*HLOOKUP(BS$2,'Yield Curves'!$B$2:$AP$508,MATCH($Z29,'Yield Curves'!$A$3:$A$508,0)+1)/100)</f>
        <v>0.69907307500652571</v>
      </c>
      <c r="BT29" s="245">
        <f>EXP(-BT$2*HLOOKUP(BT$2,'Yield Curves'!$B$2:$AP$508,MATCH($Z29,'Yield Curves'!$A$3:$A$508,0)+1)/100)</f>
        <v>0.64726466707803465</v>
      </c>
      <c r="BU29" s="245">
        <f>EXP(-BU$2*HLOOKUP(BU$2,'Yield Curves'!$B$2:$AP$508,MATCH($Z29,'Yield Curves'!$A$3:$A$508,0)+1)/100)</f>
        <v>0.59821802570433935</v>
      </c>
      <c r="BV29" s="245">
        <f>EXP(-BV$2*HLOOKUP(BV$2,'Yield Curves'!$B$2:$AP$508,MATCH($Z29,'Yield Curves'!$A$3:$A$508,0)+1)/100)</f>
        <v>0.55167288941299009</v>
      </c>
      <c r="BW29" s="245">
        <f>EXP(-BW$2*HLOOKUP(BW$2,'Yield Curves'!$B$2:$AP$508,MATCH($Z29,'Yield Curves'!$A$3:$A$508,0)+1)/100)</f>
        <v>0.50755510128465964</v>
      </c>
      <c r="BX29" s="245">
        <f>EXP(-BX$2*HLOOKUP(BX$2,'Yield Curves'!$B$2:$AP$508,MATCH($Z29,'Yield Curves'!$A$3:$A$508,0)+1)/100)</f>
        <v>0.46626553012487953</v>
      </c>
      <c r="BY29" s="245">
        <f>EXP(-BY$2*HLOOKUP(BY$2,'Yield Curves'!$B$2:$AP$508,MATCH($Z29,'Yield Curves'!$A$3:$A$508,0)+1)/100)</f>
        <v>0.42752179903954357</v>
      </c>
      <c r="BZ29" s="245">
        <f>EXP(-BZ$2*HLOOKUP(BZ$2,'Yield Curves'!$B$2:$AP$508,MATCH($Z29,'Yield Curves'!$A$3:$A$508,0)+1)/100)</f>
        <v>0.39154689023814049</v>
      </c>
      <c r="CA29" s="245">
        <f>EXP(-CA$2*HLOOKUP(CA$2,'Yield Curves'!$B$2:$AP$508,MATCH($Z29,'Yield Curves'!$A$3:$A$508,0)+1)/100)</f>
        <v>0.35825419594668084</v>
      </c>
      <c r="CB29" s="245">
        <f>EXP(-CB$2*HLOOKUP(CB$2,'Yield Curves'!$B$2:$AP$508,MATCH($Z29,'Yield Curves'!$A$3:$A$508,0)+1)/100)</f>
        <v>0.32682268593496161</v>
      </c>
      <c r="CC29" s="245">
        <f>EXP(-CC$2*HLOOKUP(CC$2,'Yield Curves'!$B$2:$AP$508,MATCH($Z29,'Yield Curves'!$A$3:$A$508,0)+1)/100)</f>
        <v>0.29760148086818883</v>
      </c>
      <c r="CD29" s="245">
        <f>EXP(-CD$2*HLOOKUP(CD$2,'Yield Curves'!$B$2:$AP$508,MATCH($Z29,'Yield Curves'!$A$3:$A$508,0)+1)/100)</f>
        <v>0.27065441318428102</v>
      </c>
      <c r="CE29" s="245">
        <f>EXP(-CE$2*HLOOKUP(CE$2,'Yield Curves'!$B$2:$AP$508,MATCH($Z29,'Yield Curves'!$A$3:$A$508,0)+1)/100)</f>
        <v>0.24586692523441586</v>
      </c>
      <c r="CF29" s="245">
        <f>EXP(-CF$2*HLOOKUP(CF$2,'Yield Curves'!$B$2:$AP$508,MATCH($Z29,'Yield Curves'!$A$3:$A$508,0)+1)/100)</f>
        <v>0.22297228171270628</v>
      </c>
      <c r="CG29" s="245">
        <f>EXP(-CG$2*HLOOKUP(CG$2,'Yield Curves'!$B$2:$AP$508,MATCH($Z29,'Yield Curves'!$A$3:$A$508,0)+1)/100)</f>
        <v>0.20179756563824672</v>
      </c>
      <c r="CH29" s="245">
        <f>EXP(-CH$2*HLOOKUP(CH$2,'Yield Curves'!$B$2:$AP$508,MATCH($Z29,'Yield Curves'!$A$3:$A$508,0)+1)/100)</f>
        <v>0.182318522128221</v>
      </c>
    </row>
    <row r="30" spans="1:86" x14ac:dyDescent="0.2">
      <c r="A30" s="253">
        <v>43091</v>
      </c>
      <c r="B30" s="245">
        <f>'Yield Curves'!C29-'Yield Curves'!C30</f>
        <v>-4.9999999999999822E-2</v>
      </c>
      <c r="C30" s="245">
        <f>'Yield Curves'!D29-'Yield Curves'!D30</f>
        <v>-4.4999999999999929E-2</v>
      </c>
      <c r="D30" s="245">
        <f>'Yield Curves'!E29-'Yield Curves'!E30</f>
        <v>-4.0000000000000036E-2</v>
      </c>
      <c r="E30" s="245">
        <f>'Yield Curves'!F29-'Yield Curves'!F30</f>
        <v>-3.0000000000000249E-2</v>
      </c>
      <c r="F30" s="245">
        <f>'Yield Curves'!G29-'Yield Curves'!G30</f>
        <v>-1.9999999999999574E-2</v>
      </c>
      <c r="G30" s="245">
        <f>'Yield Curves'!H29-'Yield Curves'!H30</f>
        <v>2.0000000000000462E-2</v>
      </c>
      <c r="H30" s="245">
        <f>'Yield Curves'!I29-'Yield Curves'!I30</f>
        <v>6.0000000000000497E-2</v>
      </c>
      <c r="I30" s="245">
        <f>'Yield Curves'!J29-'Yield Curves'!J30</f>
        <v>2.5000000000000355E-2</v>
      </c>
      <c r="J30" s="245">
        <f>'Yield Curves'!K29-'Yield Curves'!K30</f>
        <v>-9.9999999999997868E-3</v>
      </c>
      <c r="K30" s="245">
        <f>'Yield Curves'!L29-'Yield Curves'!L30</f>
        <v>-5.0000000000007816E-3</v>
      </c>
      <c r="L30" s="245">
        <f>'Yield Curves'!M29-'Yield Curves'!M30</f>
        <v>0</v>
      </c>
      <c r="M30" s="245">
        <f>'Yield Curves'!N29-'Yield Curves'!N30</f>
        <v>5.0000000000007816E-3</v>
      </c>
      <c r="N30" s="245">
        <f>'Yield Curves'!O29-'Yield Curves'!O30</f>
        <v>9.9999999999997868E-3</v>
      </c>
      <c r="O30" s="245">
        <f>'Yield Curves'!P29-'Yield Curves'!P30</f>
        <v>1.4999999999998792E-2</v>
      </c>
      <c r="P30" s="245">
        <f>'Yield Curves'!Q29-'Yield Curves'!Q30</f>
        <v>1.7499999999999183E-2</v>
      </c>
      <c r="Q30" s="245">
        <f>'Yield Curves'!R29-'Yield Curves'!R30</f>
        <v>1.9999999999999574E-2</v>
      </c>
      <c r="R30" s="245">
        <f>'Yield Curves'!S29-'Yield Curves'!S30</f>
        <v>2.2499999999999964E-2</v>
      </c>
      <c r="S30" s="245">
        <f>'Yield Curves'!T29-'Yield Curves'!T30</f>
        <v>2.6250000000000995E-2</v>
      </c>
      <c r="T30" s="245">
        <f>'Yield Curves'!U29-'Yield Curves'!U30</f>
        <v>3.0000000000000249E-2</v>
      </c>
      <c r="U30" s="245">
        <f>'Yield Curves'!V29-'Yield Curves'!V30</f>
        <v>3.3749999999999503E-2</v>
      </c>
      <c r="V30" s="252">
        <f>MAX(B30:U30)</f>
        <v>6.0000000000000497E-2</v>
      </c>
      <c r="W30" s="252">
        <f>AVERAGE(V31:V280)</f>
        <v>2.9595000000000135E-2</v>
      </c>
      <c r="X30" s="245">
        <f>_xlfn.STDEV.S(V31:V2582)</f>
        <v>5.1384438979647312E-2</v>
      </c>
      <c r="Y30" s="245">
        <f>W30+X30*_xlfn.NORM.S.INV(99%)</f>
        <v>0.14913308037908396</v>
      </c>
      <c r="Z30" s="253">
        <v>43094</v>
      </c>
      <c r="AA30" s="255">
        <f>'Bond Valuation'!$B$12*BondVal_all!BO30</f>
        <v>94.398059504262335</v>
      </c>
      <c r="AB30" s="250">
        <f>AA30/AA31-1</f>
        <v>7.002450571769181E-4</v>
      </c>
      <c r="AC30" s="245">
        <f>SUMPRODUCT('Bond Valuation'!$B$12*BondVal_all!BO30,$BO$2)/AA30</f>
        <v>1</v>
      </c>
      <c r="AD30" s="251">
        <f>-AC30*Y29/100</f>
        <v>-1.4916330205302294E-3</v>
      </c>
      <c r="AE30" s="250">
        <f>AD30*SQRT(10)</f>
        <v>-4.7169577779922261E-3</v>
      </c>
      <c r="AF30" s="250">
        <f>$AC$1*X29/100</f>
        <v>-1.3684768163021899E-3</v>
      </c>
      <c r="AG30" s="250">
        <f>AF30*SQRT(10)</f>
        <v>-4.3275036646507623E-3</v>
      </c>
      <c r="AH30" s="255">
        <f>SUMPRODUCT('Bond Valuation'!$B$40:$D$40,BondVal_all!BO30:BQ30)</f>
        <v>86.266258819768552</v>
      </c>
      <c r="AI30" s="250">
        <f>AH30/AH31-1</f>
        <v>-5.5554377192534865E-4</v>
      </c>
      <c r="AJ30" s="245">
        <f>SUMPRODUCT($BO$2:$BQ$2,'Bond Valuation'!$B$40:$D$40,BondVal_all!BO30:BQ30)/BondVal_all!AH30</f>
        <v>2.9364672298469321</v>
      </c>
      <c r="AK30" s="251">
        <f>-AJ30*Y29/100</f>
        <v>-4.3801314837446145E-3</v>
      </c>
      <c r="AL30" s="251">
        <f>AK30*SQRT(10)</f>
        <v>-1.3851191939645771E-2</v>
      </c>
      <c r="AM30" s="251">
        <f>$AC$1*X29/100</f>
        <v>-1.3684768163021899E-3</v>
      </c>
      <c r="AN30" s="259">
        <f>AM30*SQRT(10)</f>
        <v>-4.3275036646507623E-3</v>
      </c>
      <c r="AO30" s="255">
        <f>SUMPRODUCT('Bond Valuation'!$B$68:$F$68,BondVal_all!BO30:BS30)</f>
        <v>79.97037769959141</v>
      </c>
      <c r="AP30" s="250">
        <f>AO30/AO31-1</f>
        <v>-8.7550806316838425E-4</v>
      </c>
      <c r="AQ30" s="245">
        <f>SUMPRODUCT($BO$2:$BS$2,'Bond Valuation'!$B$68:$F$68,BondVal_all!BO30:BS30)/BondVal_all!AO30</f>
        <v>4.7281204641380725</v>
      </c>
      <c r="AR30" s="251">
        <f>-AQ30*Y29/100</f>
        <v>-7.0526206093530627E-3</v>
      </c>
      <c r="AS30" s="251">
        <f>AR30*SQRT(10)</f>
        <v>-2.2302344598600293E-2</v>
      </c>
      <c r="AT30" s="251">
        <f>$AC$1*X29/100</f>
        <v>-1.3684768163021899E-3</v>
      </c>
      <c r="AU30" s="249">
        <f>AT30*SQRT(10)</f>
        <v>-4.3275036646507623E-3</v>
      </c>
      <c r="AV30" s="255">
        <f>SUMPRODUCT('Bond Valuation'!$B$96:$K$96,BondVal_all!BO30:BX30)</f>
        <v>70.511372889445823</v>
      </c>
      <c r="AW30" s="250">
        <f>AV30/AV31-1</f>
        <v>6.848859864245771E-4</v>
      </c>
      <c r="AX30" s="245">
        <f>SUMPRODUCT($BO$2:$BX$2,'Bond Valuation'!$B$96:$K$96,BondVal_all!BO30:BX30)/BondVal_all!AV30</f>
        <v>8.2682804000359447</v>
      </c>
      <c r="AY30" s="251">
        <f>-AX30*Y29/100</f>
        <v>-1.2333240067696509E-2</v>
      </c>
      <c r="AZ30" s="251">
        <f>AY30*SQRT(10)</f>
        <v>-3.9001129543570219E-2</v>
      </c>
      <c r="BA30" s="251">
        <f>$AC$1*X29/100</f>
        <v>-1.3684768163021899E-3</v>
      </c>
      <c r="BB30" s="249">
        <f>BA30*SQRT(10)</f>
        <v>-4.3275036646507623E-3</v>
      </c>
      <c r="BC30" s="255">
        <f>SUMPRODUCT('Bond Valuation'!$B$124:$U$124,BondVal_all!BO30:CH30)</f>
        <v>57.281119882447101</v>
      </c>
      <c r="BD30" s="250">
        <f>BC30/BC31-1</f>
        <v>2.6649289437052914E-4</v>
      </c>
      <c r="BE30" s="245">
        <f>SUMPRODUCT($BO$2:$CH$2,'Bond Valuation'!$B$124:$U$124,BondVal_all!BO30:CH30)/BondVal_all!BC30</f>
        <v>11.729534902160511</v>
      </c>
      <c r="BF30" s="251">
        <f>-BE30*Y29/100</f>
        <v>-1.749616157552443E-2</v>
      </c>
      <c r="BG30" s="251">
        <f>BF30*SQRT(10)</f>
        <v>-5.5327720888977305E-2</v>
      </c>
      <c r="BH30" s="251">
        <f>$AC$1*X29/100</f>
        <v>-1.3684768163021899E-3</v>
      </c>
      <c r="BI30" s="249">
        <f>BH30*SQRT(10)</f>
        <v>-4.3275036646507623E-3</v>
      </c>
      <c r="BJ30" s="251"/>
      <c r="BK30" s="251"/>
      <c r="BO30" s="245">
        <f>EXP(-BO$2*HLOOKUP(BO$2,'Yield Curves'!$B$2:$AP$508,MATCH($Z30,'Yield Curves'!$A$3:$A$508,0)+1)/100)</f>
        <v>0.9346342525174488</v>
      </c>
      <c r="BP30" s="245">
        <f>EXP(-BP$2*HLOOKUP(BP$2,'Yield Curves'!$B$2:$AP$508,MATCH($Z30,'Yield Curves'!$A$3:$A$508,0)+1)/100)</f>
        <v>0.87109869174579835</v>
      </c>
      <c r="BQ30" s="245">
        <f>EXP(-BQ$2*HLOOKUP(BQ$2,'Yield Curves'!$B$2:$AP$508,MATCH($Z30,'Yield Curves'!$A$3:$A$508,0)+1)/100)</f>
        <v>0.81034110716903973</v>
      </c>
      <c r="BR30" s="245">
        <f>EXP(-BR$2*HLOOKUP(BR$2,'Yield Curves'!$B$2:$AP$508,MATCH($Z30,'Yield Curves'!$A$3:$A$508,0)+1)/100)</f>
        <v>0.72440836902189676</v>
      </c>
      <c r="BS30" s="245">
        <f>EXP(-BS$2*HLOOKUP(BS$2,'Yield Curves'!$B$2:$AP$508,MATCH($Z30,'Yield Curves'!$A$3:$A$508,0)+1)/100)</f>
        <v>0.6987236258385946</v>
      </c>
      <c r="BT30" s="245">
        <f>EXP(-BT$2*HLOOKUP(BT$2,'Yield Curves'!$B$2:$AP$508,MATCH($Z30,'Yield Curves'!$A$3:$A$508,0)+1)/100)</f>
        <v>0.64707051680190875</v>
      </c>
      <c r="BU30" s="245">
        <f>EXP(-BU$2*HLOOKUP(BU$2,'Yield Curves'!$B$2:$AP$508,MATCH($Z30,'Yield Curves'!$A$3:$A$508,0)+1)/100)</f>
        <v>0.59821802570433935</v>
      </c>
      <c r="BV30" s="245">
        <f>EXP(-BV$2*HLOOKUP(BV$2,'Yield Curves'!$B$2:$AP$508,MATCH($Z30,'Yield Curves'!$A$3:$A$508,0)+1)/100)</f>
        <v>0.55183841610757667</v>
      </c>
      <c r="BW30" s="245">
        <f>EXP(-BW$2*HLOOKUP(BW$2,'Yield Curves'!$B$2:$AP$508,MATCH($Z30,'Yield Curves'!$A$3:$A$508,0)+1)/100)</f>
        <v>0.50784068134099314</v>
      </c>
      <c r="BX30" s="245">
        <f>EXP(-BX$2*HLOOKUP(BX$2,'Yield Curves'!$B$2:$AP$508,MATCH($Z30,'Yield Curves'!$A$3:$A$508,0)+1)/100)</f>
        <v>0.46673202886549986</v>
      </c>
      <c r="BY30" s="245">
        <f>EXP(-BY$2*HLOOKUP(BY$2,'Yield Curves'!$B$2:$AP$508,MATCH($Z30,'Yield Curves'!$A$3:$A$508,0)+1)/100)</f>
        <v>0.4281689150186852</v>
      </c>
      <c r="BZ30" s="245">
        <f>EXP(-BZ$2*HLOOKUP(BZ$2,'Yield Curves'!$B$2:$AP$508,MATCH($Z30,'Yield Curves'!$A$3:$A$508,0)+1)/100)</f>
        <v>0.3922670190646918</v>
      </c>
      <c r="CA30" s="245">
        <f>EXP(-CA$2*HLOOKUP(CA$2,'Yield Curves'!$B$2:$AP$508,MATCH($Z30,'Yield Curves'!$A$3:$A$508,0)+1)/100)</f>
        <v>0.35893889101387177</v>
      </c>
      <c r="CB30" s="245">
        <f>EXP(-CB$2*HLOOKUP(CB$2,'Yield Curves'!$B$2:$AP$508,MATCH($Z30,'Yield Curves'!$A$3:$A$508,0)+1)/100)</f>
        <v>0.32761721648863229</v>
      </c>
      <c r="CC30" s="245">
        <f>EXP(-CC$2*HLOOKUP(CC$2,'Yield Curves'!$B$2:$AP$508,MATCH($Z30,'Yield Curves'!$A$3:$A$508,0)+1)/100)</f>
        <v>0.29849562585766892</v>
      </c>
      <c r="CD30" s="245">
        <f>EXP(-CD$2*HLOOKUP(CD$2,'Yield Curves'!$B$2:$AP$508,MATCH($Z30,'Yield Curves'!$A$3:$A$508,0)+1)/100)</f>
        <v>0.27156517178688938</v>
      </c>
      <c r="CE30" s="245">
        <f>EXP(-CE$2*HLOOKUP(CE$2,'Yield Curves'!$B$2:$AP$508,MATCH($Z30,'Yield Curves'!$A$3:$A$508,0)+1)/100)</f>
        <v>0.24671822119707398</v>
      </c>
      <c r="CF30" s="245">
        <f>EXP(-CF$2*HLOOKUP(CF$2,'Yield Curves'!$B$2:$AP$508,MATCH($Z30,'Yield Curves'!$A$3:$A$508,0)+1)/100)</f>
        <v>0.22376305478418951</v>
      </c>
      <c r="CG30" s="245">
        <f>EXP(-CG$2*HLOOKUP(CG$2,'Yield Curves'!$B$2:$AP$508,MATCH($Z30,'Yield Curves'!$A$3:$A$508,0)+1)/100)</f>
        <v>0.20255946578568693</v>
      </c>
      <c r="CH30" s="245">
        <f>EXP(-CH$2*HLOOKUP(CH$2,'Yield Curves'!$B$2:$AP$508,MATCH($Z30,'Yield Curves'!$A$3:$A$508,0)+1)/100)</f>
        <v>0.18304925671158806</v>
      </c>
    </row>
    <row r="31" spans="1:86" x14ac:dyDescent="0.2">
      <c r="A31" s="253">
        <v>43090</v>
      </c>
      <c r="B31" s="245">
        <f>'Yield Curves'!C30-'Yield Curves'!C31</f>
        <v>-6.0000000000000497E-2</v>
      </c>
      <c r="C31" s="245">
        <f>'Yield Curves'!D30-'Yield Curves'!D31</f>
        <v>-5.9999999999999609E-2</v>
      </c>
      <c r="D31" s="245">
        <f>'Yield Curves'!E30-'Yield Curves'!E31</f>
        <v>-5.9999999999999609E-2</v>
      </c>
      <c r="E31" s="245">
        <f>'Yield Curves'!F30-'Yield Curves'!F31</f>
        <v>-5.4999999999999716E-2</v>
      </c>
      <c r="F31" s="245">
        <f>'Yield Curves'!G30-'Yield Curves'!G31</f>
        <v>-4.9999999999999822E-2</v>
      </c>
      <c r="G31" s="245">
        <f>'Yield Curves'!H30-'Yield Curves'!H31</f>
        <v>-2.5000000000000355E-2</v>
      </c>
      <c r="H31" s="245">
        <f>'Yield Curves'!I30-'Yield Curves'!I31</f>
        <v>0</v>
      </c>
      <c r="I31" s="245">
        <f>'Yield Curves'!J30-'Yield Curves'!J31</f>
        <v>-4.9999999999998934E-3</v>
      </c>
      <c r="J31" s="245">
        <f>'Yield Curves'!K30-'Yield Curves'!K31</f>
        <v>-9.9999999999997868E-3</v>
      </c>
      <c r="K31" s="245">
        <f>'Yield Curves'!L30-'Yield Curves'!L31</f>
        <v>-4.9999999999990052E-3</v>
      </c>
      <c r="L31" s="245">
        <f>'Yield Curves'!M30-'Yield Curves'!M31</f>
        <v>0</v>
      </c>
      <c r="M31" s="245">
        <f>'Yield Curves'!N30-'Yield Curves'!N31</f>
        <v>4.9999999999990052E-3</v>
      </c>
      <c r="N31" s="245">
        <f>'Yield Curves'!O30-'Yield Curves'!O31</f>
        <v>9.9999999999997868E-3</v>
      </c>
      <c r="O31" s="245">
        <f>'Yield Curves'!P30-'Yield Curves'!P31</f>
        <v>1.5000000000000568E-2</v>
      </c>
      <c r="P31" s="245">
        <f>'Yield Curves'!Q30-'Yield Curves'!Q31</f>
        <v>1.2500000000000178E-2</v>
      </c>
      <c r="Q31" s="245">
        <f>'Yield Curves'!R30-'Yield Curves'!R31</f>
        <v>9.9999999999997868E-3</v>
      </c>
      <c r="R31" s="245">
        <f>'Yield Curves'!S30-'Yield Curves'!S31</f>
        <v>7.499999999999396E-3</v>
      </c>
      <c r="S31" s="245">
        <f>'Yield Curves'!T30-'Yield Curves'!T31</f>
        <v>8.7499999999991473E-3</v>
      </c>
      <c r="T31" s="245">
        <f>'Yield Curves'!U30-'Yield Curves'!U31</f>
        <v>9.9999999999997868E-3</v>
      </c>
      <c r="U31" s="245">
        <f>'Yield Curves'!V30-'Yield Curves'!V31</f>
        <v>1.1250000000000426E-2</v>
      </c>
      <c r="V31" s="252">
        <f>MAX(B31:U31)</f>
        <v>1.5000000000000568E-2</v>
      </c>
      <c r="W31" s="252">
        <f>AVERAGE(V32:V281)</f>
        <v>2.9615000000000138E-2</v>
      </c>
      <c r="X31" s="245">
        <f>_xlfn.STDEV.S(V32:V2583)</f>
        <v>5.1431995210204591E-2</v>
      </c>
      <c r="Y31" s="245">
        <f>W31+X31*_xlfn.NORM.S.INV(99%)</f>
        <v>0.1492637127149383</v>
      </c>
      <c r="Z31" s="253">
        <v>43091</v>
      </c>
      <c r="AA31" s="255">
        <f>'Bond Valuation'!$B$12*BondVal_all!BO31</f>
        <v>94.332003984738435</v>
      </c>
      <c r="AB31" s="250">
        <f>AA31/AA32-1</f>
        <v>5.0012502083585098E-4</v>
      </c>
      <c r="AC31" s="245">
        <f>SUMPRODUCT('Bond Valuation'!$B$12*BondVal_all!BO31,$BO$2)/AA31</f>
        <v>1</v>
      </c>
      <c r="AD31" s="251">
        <f>-AC31*Y30/100</f>
        <v>-1.4913308037908396E-3</v>
      </c>
      <c r="AE31" s="250">
        <f>AD31*SQRT(10)</f>
        <v>-4.7160020847487249E-3</v>
      </c>
      <c r="AF31" s="250">
        <f>$AC$1*X30/100</f>
        <v>-1.3695053747304745E-3</v>
      </c>
      <c r="AG31" s="250">
        <f>AF31*SQRT(10)</f>
        <v>-4.3307562519907051E-3</v>
      </c>
      <c r="AH31" s="255">
        <f>SUMPRODUCT('Bond Valuation'!$B$40:$D$40,BondVal_all!BO31:BQ31)</f>
        <v>86.314210141641396</v>
      </c>
      <c r="AI31" s="250">
        <f>AH31/AH32-1</f>
        <v>6.0205257614165397E-4</v>
      </c>
      <c r="AJ31" s="245">
        <f>SUMPRODUCT($BO$2:$BQ$2,'Bond Valuation'!$B$40:$D$40,BondVal_all!BO31:BQ31)/BondVal_all!AH31</f>
        <v>2.9365368701195531</v>
      </c>
      <c r="AK31" s="251">
        <f>-AJ31*Y30/100</f>
        <v>-4.3793478908768294E-3</v>
      </c>
      <c r="AL31" s="251">
        <f>AK31*SQRT(10)</f>
        <v>-1.3848714001425308E-2</v>
      </c>
      <c r="AM31" s="251">
        <f>$AC$1*X30/100</f>
        <v>-1.3695053747304745E-3</v>
      </c>
      <c r="AN31" s="259">
        <f>AM31*SQRT(10)</f>
        <v>-4.3307562519907051E-3</v>
      </c>
      <c r="AO31" s="255">
        <f>SUMPRODUCT('Bond Valuation'!$B$68:$F$68,BondVal_all!BO31:BS31)</f>
        <v>80.040453762239906</v>
      </c>
      <c r="AP31" s="250">
        <f>AO31/AO32-1</f>
        <v>4.4510725342594704E-4</v>
      </c>
      <c r="AQ31" s="245">
        <f>SUMPRODUCT($BO$2:$BS$2,'Bond Valuation'!$B$68:$F$68,BondVal_all!BO31:BS31)/BondVal_all!AO31</f>
        <v>4.7284351978104286</v>
      </c>
      <c r="AR31" s="251">
        <f>-AQ31*Y30/100</f>
        <v>-7.0516610642235248E-3</v>
      </c>
      <c r="AS31" s="251">
        <f>AR31*SQRT(10)</f>
        <v>-2.2299310250473232E-2</v>
      </c>
      <c r="AT31" s="251">
        <f>$AC$1*X30/100</f>
        <v>-1.3695053747304745E-3</v>
      </c>
      <c r="AU31" s="249">
        <f>AT31*SQRT(10)</f>
        <v>-4.3307562519907051E-3</v>
      </c>
      <c r="AV31" s="255">
        <f>SUMPRODUCT('Bond Valuation'!$B$96:$K$96,BondVal_all!BO31:BX31)</f>
        <v>70.463113690319489</v>
      </c>
      <c r="AW31" s="250">
        <f>AV31/AV32-1</f>
        <v>-2.1504995264476356E-3</v>
      </c>
      <c r="AX31" s="245">
        <f>SUMPRODUCT($BO$2:$BX$2,'Bond Valuation'!$B$96:$K$96,BondVal_all!BO31:BX31)/BondVal_all!AV31</f>
        <v>8.2671556933903201</v>
      </c>
      <c r="AY31" s="251">
        <f>-AX31*Y30/100</f>
        <v>-1.2329063945287801E-2</v>
      </c>
      <c r="AZ31" s="251">
        <f>AY31*SQRT(10)</f>
        <v>-3.8987923484971036E-2</v>
      </c>
      <c r="BA31" s="251">
        <f>$AC$1*X30/100</f>
        <v>-1.3695053747304745E-3</v>
      </c>
      <c r="BB31" s="249">
        <f>BA31*SQRT(10)</f>
        <v>-4.3307562519907051E-3</v>
      </c>
      <c r="BC31" s="255">
        <f>SUMPRODUCT('Bond Valuation'!$B$124:$U$124,BondVal_all!BO31:CH31)</f>
        <v>57.265858937950114</v>
      </c>
      <c r="BD31" s="250">
        <f>BC31/BC32-1</f>
        <v>-7.8510640069530124E-3</v>
      </c>
      <c r="BE31" s="245">
        <f>SUMPRODUCT($BO$2:$CH$2,'Bond Valuation'!$B$124:$U$124,BondVal_all!BO31:CH31)/BondVal_all!BC31</f>
        <v>11.729194450172853</v>
      </c>
      <c r="BF31" s="251">
        <f>-BE31*Y30/100</f>
        <v>-1.7492108987195335E-2</v>
      </c>
      <c r="BG31" s="251">
        <f>BF31*SQRT(10)</f>
        <v>-5.5314905479438348E-2</v>
      </c>
      <c r="BH31" s="251">
        <f>$AC$1*X30/100</f>
        <v>-1.3695053747304745E-3</v>
      </c>
      <c r="BI31" s="249">
        <f>BH31*SQRT(10)</f>
        <v>-4.3307562519907051E-3</v>
      </c>
      <c r="BJ31" s="251"/>
      <c r="BK31" s="251"/>
      <c r="BO31" s="245">
        <f>EXP(-BO$2*HLOOKUP(BO$2,'Yield Curves'!$B$2:$AP$508,MATCH($Z31,'Yield Curves'!$A$3:$A$508,0)+1)/100)</f>
        <v>0.93398023747265779</v>
      </c>
      <c r="BP31" s="245">
        <f>EXP(-BP$2*HLOOKUP(BP$2,'Yield Curves'!$B$2:$AP$508,MATCH($Z31,'Yield Curves'!$A$3:$A$508,0)+1)/100)</f>
        <v>0.87092448942826162</v>
      </c>
      <c r="BQ31" s="245">
        <f>EXP(-BQ$2*HLOOKUP(BQ$2,'Yield Curves'!$B$2:$AP$508,MATCH($Z31,'Yield Curves'!$A$3:$A$508,0)+1)/100)</f>
        <v>0.81082745772391718</v>
      </c>
      <c r="BR31" s="245">
        <f>EXP(-BR$2*HLOOKUP(BR$2,'Yield Curves'!$B$2:$AP$508,MATCH($Z31,'Yield Curves'!$A$3:$A$508,0)+1)/100)</f>
        <v>0.72411866361923127</v>
      </c>
      <c r="BS31" s="245">
        <f>EXP(-BS$2*HLOOKUP(BS$2,'Yield Curves'!$B$2:$AP$508,MATCH($Z31,'Yield Curves'!$A$3:$A$508,0)+1)/100)</f>
        <v>0.69942269894272913</v>
      </c>
      <c r="BT31" s="245">
        <f>EXP(-BT$2*HLOOKUP(BT$2,'Yield Curves'!$B$2:$AP$508,MATCH($Z31,'Yield Curves'!$A$3:$A$508,0)+1)/100)</f>
        <v>0.64745887560798099</v>
      </c>
      <c r="BU31" s="245">
        <f>EXP(-BU$2*HLOOKUP(BU$2,'Yield Curves'!$B$2:$AP$508,MATCH($Z31,'Yield Curves'!$A$3:$A$508,0)+1)/100)</f>
        <v>0.59821802570433935</v>
      </c>
      <c r="BV31" s="245">
        <f>EXP(-BV$2*HLOOKUP(BV$2,'Yield Curves'!$B$2:$AP$508,MATCH($Z31,'Yield Curves'!$A$3:$A$508,0)+1)/100)</f>
        <v>0.5516177248823213</v>
      </c>
      <c r="BW31" s="245">
        <f>EXP(-BW$2*HLOOKUP(BW$2,'Yield Curves'!$B$2:$AP$508,MATCH($Z31,'Yield Curves'!$A$3:$A$508,0)+1)/100)</f>
        <v>0.50761220444554678</v>
      </c>
      <c r="BX31" s="245">
        <f>EXP(-BX$2*HLOOKUP(BX$2,'Yield Curves'!$B$2:$AP$508,MATCH($Z31,'Yield Curves'!$A$3:$A$508,0)+1)/100)</f>
        <v>0.46626553012487953</v>
      </c>
      <c r="BY31" s="245">
        <f>EXP(-BY$2*HLOOKUP(BY$2,'Yield Curves'!$B$2:$AP$508,MATCH($Z31,'Yield Curves'!$A$3:$A$508,0)+1)/100)</f>
        <v>0.42746301883340748</v>
      </c>
      <c r="BZ31" s="245">
        <f>EXP(-BZ$2*HLOOKUP(BZ$2,'Yield Curves'!$B$2:$AP$508,MATCH($Z31,'Yield Curves'!$A$3:$A$508,0)+1)/100)</f>
        <v>0.39162031216315057</v>
      </c>
      <c r="CA31" s="245">
        <f>EXP(-CA$2*HLOOKUP(CA$2,'Yield Curves'!$B$2:$AP$508,MATCH($Z31,'Yield Curves'!$A$3:$A$508,0)+1)/100)</f>
        <v>0.35864737161071786</v>
      </c>
      <c r="CB31" s="245">
        <f>EXP(-CB$2*HLOOKUP(CB$2,'Yield Curves'!$B$2:$AP$508,MATCH($Z31,'Yield Curves'!$A$3:$A$508,0)+1)/100)</f>
        <v>0.32724476377751582</v>
      </c>
      <c r="CC31" s="245">
        <f>EXP(-CC$2*HLOOKUP(CC$2,'Yield Curves'!$B$2:$AP$508,MATCH($Z31,'Yield Curves'!$A$3:$A$508,0)+1)/100)</f>
        <v>0.29804821805862064</v>
      </c>
      <c r="CD31" s="245">
        <f>EXP(-CD$2*HLOOKUP(CD$2,'Yield Curves'!$B$2:$AP$508,MATCH($Z31,'Yield Curves'!$A$3:$A$508,0)+1)/100)</f>
        <v>0.27115473993189604</v>
      </c>
      <c r="CE31" s="245">
        <f>EXP(-CE$2*HLOOKUP(CE$2,'Yield Curves'!$B$2:$AP$508,MATCH($Z31,'Yield Curves'!$A$3:$A$508,0)+1)/100)</f>
        <v>0.24644640275413243</v>
      </c>
      <c r="CF31" s="245">
        <f>EXP(-CF$2*HLOOKUP(CF$2,'Yield Curves'!$B$2:$AP$508,MATCH($Z31,'Yield Curves'!$A$3:$A$508,0)+1)/100)</f>
        <v>0.22362149951977808</v>
      </c>
      <c r="CG31" s="245">
        <f>EXP(-CG$2*HLOOKUP(CG$2,'Yield Curves'!$B$2:$AP$508,MATCH($Z31,'Yield Curves'!$A$3:$A$508,0)+1)/100)</f>
        <v>0.20249182538515337</v>
      </c>
      <c r="CH31" s="245">
        <f>EXP(-CH$2*HLOOKUP(CH$2,'Yield Curves'!$B$2:$AP$508,MATCH($Z31,'Yield Curves'!$A$3:$A$508,0)+1)/100)</f>
        <v>0.18304925671158806</v>
      </c>
    </row>
    <row r="32" spans="1:86" x14ac:dyDescent="0.2">
      <c r="A32" s="253">
        <v>43089</v>
      </c>
      <c r="B32" s="245">
        <f>'Yield Curves'!C31-'Yield Curves'!C32</f>
        <v>-1.9999999999999574E-2</v>
      </c>
      <c r="C32" s="245">
        <f>'Yield Curves'!D31-'Yield Curves'!D32</f>
        <v>-2.0000000000000462E-2</v>
      </c>
      <c r="D32" s="245">
        <f>'Yield Curves'!E31-'Yield Curves'!E32</f>
        <v>-2.0000000000000462E-2</v>
      </c>
      <c r="E32" s="245">
        <f>'Yield Curves'!F31-'Yield Curves'!F32</f>
        <v>-2.5000000000000355E-2</v>
      </c>
      <c r="F32" s="245">
        <f>'Yield Curves'!G31-'Yield Curves'!G32</f>
        <v>-3.0000000000000249E-2</v>
      </c>
      <c r="G32" s="245">
        <f>'Yield Curves'!H31-'Yield Curves'!H32</f>
        <v>-2.4999999999999467E-2</v>
      </c>
      <c r="H32" s="245">
        <f>'Yield Curves'!I31-'Yield Curves'!I32</f>
        <v>-1.9999999999999574E-2</v>
      </c>
      <c r="I32" s="245">
        <f>'Yield Curves'!J31-'Yield Curves'!J32</f>
        <v>-3.5000000000000142E-2</v>
      </c>
      <c r="J32" s="245">
        <f>'Yield Curves'!K31-'Yield Curves'!K32</f>
        <v>-4.9999999999999822E-2</v>
      </c>
      <c r="K32" s="245">
        <f>'Yield Curves'!L31-'Yield Curves'!L32</f>
        <v>-5.0000000000000711E-2</v>
      </c>
      <c r="L32" s="245">
        <f>'Yield Curves'!M31-'Yield Curves'!M32</f>
        <v>-4.9999999999999822E-2</v>
      </c>
      <c r="M32" s="245">
        <f>'Yield Curves'!N31-'Yield Curves'!N32</f>
        <v>-4.9999999999998934E-2</v>
      </c>
      <c r="N32" s="245">
        <f>'Yield Curves'!O31-'Yield Curves'!O32</f>
        <v>-4.9999999999999822E-2</v>
      </c>
      <c r="O32" s="245">
        <f>'Yield Curves'!P31-'Yield Curves'!P32</f>
        <v>-5.0000000000000711E-2</v>
      </c>
      <c r="P32" s="245">
        <f>'Yield Curves'!Q31-'Yield Curves'!Q32</f>
        <v>-4.750000000000032E-2</v>
      </c>
      <c r="Q32" s="245">
        <f>'Yield Curves'!R31-'Yield Curves'!R32</f>
        <v>-4.4999999999999929E-2</v>
      </c>
      <c r="R32" s="245">
        <f>'Yield Curves'!S31-'Yield Curves'!S32</f>
        <v>-4.2499999999999538E-2</v>
      </c>
      <c r="S32" s="245">
        <f>'Yield Curves'!T31-'Yield Curves'!T32</f>
        <v>-4.1249999999999787E-2</v>
      </c>
      <c r="T32" s="245">
        <f>'Yield Curves'!U31-'Yield Curves'!U32</f>
        <v>-4.0000000000000036E-2</v>
      </c>
      <c r="U32" s="245">
        <f>'Yield Curves'!V31-'Yield Curves'!V32</f>
        <v>-3.8750000000000284E-2</v>
      </c>
      <c r="V32" s="252">
        <f>MAX(B32:U32)</f>
        <v>-1.9999999999999574E-2</v>
      </c>
      <c r="W32" s="252">
        <f>AVERAGE(V33:V282)</f>
        <v>2.9655000000000136E-2</v>
      </c>
      <c r="X32" s="245">
        <f>_xlfn.STDEV.S(V33:V2584)</f>
        <v>5.1429155311154925E-2</v>
      </c>
      <c r="Y32" s="245">
        <f>W32+X32*_xlfn.NORM.S.INV(99%)</f>
        <v>0.14929710612182162</v>
      </c>
      <c r="Z32" s="253">
        <v>43090</v>
      </c>
      <c r="AA32" s="255">
        <f>'Bond Valuation'!$B$12*BondVal_all!BO32</f>
        <v>94.284849772281561</v>
      </c>
      <c r="AB32" s="250">
        <f>AA32/AA33-1</f>
        <v>6.0018003600537106E-4</v>
      </c>
      <c r="AC32" s="245">
        <f>SUMPRODUCT('Bond Valuation'!$B$12*BondVal_all!BO32,$BO$2)/AA32</f>
        <v>1</v>
      </c>
      <c r="AD32" s="251">
        <f>-AC32*Y31/100</f>
        <v>-1.492637127149383E-3</v>
      </c>
      <c r="AE32" s="250">
        <f>AD32*SQRT(10)</f>
        <v>-4.7201330419224027E-3</v>
      </c>
      <c r="AF32" s="250">
        <f>$AC$1*X31/100</f>
        <v>-1.3707728501499475E-3</v>
      </c>
      <c r="AG32" s="250">
        <f>AF32*SQRT(10)</f>
        <v>-4.3347643611945166E-3</v>
      </c>
      <c r="AH32" s="255">
        <f>SUMPRODUCT('Bond Valuation'!$B$40:$D$40,BondVal_all!BO32:BQ32)</f>
        <v>86.262275716322549</v>
      </c>
      <c r="AI32" s="250">
        <f>AH32/AH33-1</f>
        <v>1.4755460539481735E-3</v>
      </c>
      <c r="AJ32" s="245">
        <f>SUMPRODUCT($BO$2:$BQ$2,'Bond Valuation'!$B$40:$D$40,BondVal_all!BO32:BQ32)/BondVal_all!AH32</f>
        <v>2.9365364585181166</v>
      </c>
      <c r="AK32" s="251">
        <f>-AJ32*Y31/100</f>
        <v>-4.3831833432119048E-3</v>
      </c>
      <c r="AL32" s="251">
        <f>AK32*SQRT(10)</f>
        <v>-1.3860842766661158E-2</v>
      </c>
      <c r="AM32" s="251">
        <f>$AC$1*X31/100</f>
        <v>-1.3707728501499475E-3</v>
      </c>
      <c r="AN32" s="259">
        <f>AM32*SQRT(10)</f>
        <v>-4.3347643611945166E-3</v>
      </c>
      <c r="AO32" s="255">
        <f>SUMPRODUCT('Bond Valuation'!$B$68:$F$68,BondVal_all!BO32:BS32)</f>
        <v>80.004843026299696</v>
      </c>
      <c r="AP32" s="250">
        <f>AO32/AO33-1</f>
        <v>5.360548825441569E-4</v>
      </c>
      <c r="AQ32" s="245">
        <f>SUMPRODUCT($BO$2:$BS$2,'Bond Valuation'!$B$68:$F$68,BondVal_all!BO32:BS32)/BondVal_all!AO32</f>
        <v>4.7284139914902781</v>
      </c>
      <c r="AR32" s="251">
        <f>-AQ32*Y31/100</f>
        <v>-7.0578062762309953E-3</v>
      </c>
      <c r="AS32" s="251">
        <f>AR32*SQRT(10)</f>
        <v>-2.2318743117121457E-2</v>
      </c>
      <c r="AT32" s="251">
        <f>$AC$1*X31/100</f>
        <v>-1.3707728501499475E-3</v>
      </c>
      <c r="AU32" s="249">
        <f>AT32*SQRT(10)</f>
        <v>-4.3347643611945166E-3</v>
      </c>
      <c r="AV32" s="255">
        <f>SUMPRODUCT('Bond Valuation'!$B$96:$K$96,BondVal_all!BO32:BX32)</f>
        <v>70.614971152342719</v>
      </c>
      <c r="AW32" s="250">
        <f>AV32/AV33-1</f>
        <v>-5.9363663559619528E-4</v>
      </c>
      <c r="AX32" s="245">
        <f>SUMPRODUCT($BO$2:$BX$2,'Bond Valuation'!$B$96:$K$96,BondVal_all!BO32:BX32)/BondVal_all!AV32</f>
        <v>8.2709146402854614</v>
      </c>
      <c r="AY32" s="251">
        <f>-AX32*Y31/100</f>
        <v>-1.2345474267573464E-2</v>
      </c>
      <c r="AZ32" s="251">
        <f>AY32*SQRT(10)</f>
        <v>-3.9039817480531154E-2</v>
      </c>
      <c r="BA32" s="251">
        <f>$AC$1*X31/100</f>
        <v>-1.3707728501499475E-3</v>
      </c>
      <c r="BB32" s="249">
        <f>BA32*SQRT(10)</f>
        <v>-4.3347643611945166E-3</v>
      </c>
      <c r="BC32" s="255">
        <f>SUMPRODUCT('Bond Valuation'!$B$124:$U$124,BondVal_all!BO32:CH32)</f>
        <v>57.719014616119523</v>
      </c>
      <c r="BD32" s="250">
        <f>BC32/BC33-1</f>
        <v>2.1582003344677858E-5</v>
      </c>
      <c r="BE32" s="245">
        <f>SUMPRODUCT($BO$2:$CH$2,'Bond Valuation'!$B$124:$U$124,BondVal_all!BO32:CH32)/BondVal_all!BC32</f>
        <v>11.784501302629055</v>
      </c>
      <c r="BF32" s="251">
        <f>-BE32*Y31/100</f>
        <v>-1.7589984169244392E-2</v>
      </c>
      <c r="BG32" s="251">
        <f>BF32*SQRT(10)</f>
        <v>-5.5624413981116991E-2</v>
      </c>
      <c r="BH32" s="251">
        <f>$AC$1*X31/100</f>
        <v>-1.3707728501499475E-3</v>
      </c>
      <c r="BI32" s="249">
        <f>BH32*SQRT(10)</f>
        <v>-4.3347643611945166E-3</v>
      </c>
      <c r="BJ32" s="251"/>
      <c r="BK32" s="251"/>
      <c r="BO32" s="245">
        <f>EXP(-BO$2*HLOOKUP(BO$2,'Yield Curves'!$B$2:$AP$508,MATCH($Z32,'Yield Curves'!$A$3:$A$508,0)+1)/100)</f>
        <v>0.9335133640819957</v>
      </c>
      <c r="BP32" s="245">
        <f>EXP(-BP$2*HLOOKUP(BP$2,'Yield Curves'!$B$2:$AP$508,MATCH($Z32,'Yield Curves'!$A$3:$A$508,0)+1)/100)</f>
        <v>0.87022802845825153</v>
      </c>
      <c r="BQ32" s="245">
        <f>EXP(-BQ$2*HLOOKUP(BQ$2,'Yield Curves'!$B$2:$AP$508,MATCH($Z32,'Yield Curves'!$A$3:$A$508,0)+1)/100)</f>
        <v>0.81034110716903973</v>
      </c>
      <c r="BR32" s="245">
        <f>EXP(-BR$2*HLOOKUP(BR$2,'Yield Curves'!$B$2:$AP$508,MATCH($Z32,'Yield Curves'!$A$3:$A$508,0)+1)/100)</f>
        <v>0.72585863554303953</v>
      </c>
      <c r="BS32" s="245">
        <f>EXP(-BS$2*HLOOKUP(BS$2,'Yield Curves'!$B$2:$AP$508,MATCH($Z32,'Yield Curves'!$A$3:$A$508,0)+1)/100)</f>
        <v>0.69907307500652571</v>
      </c>
      <c r="BT32" s="245">
        <f>EXP(-BT$2*HLOOKUP(BT$2,'Yield Curves'!$B$2:$AP$508,MATCH($Z32,'Yield Curves'!$A$3:$A$508,0)+1)/100)</f>
        <v>0.64745887560798099</v>
      </c>
      <c r="BU32" s="245">
        <f>EXP(-BU$2*HLOOKUP(BU$2,'Yield Curves'!$B$2:$AP$508,MATCH($Z32,'Yield Curves'!$A$3:$A$508,0)+1)/100)</f>
        <v>0.5986369249199528</v>
      </c>
      <c r="BV32" s="245">
        <f>EXP(-BV$2*HLOOKUP(BV$2,'Yield Curves'!$B$2:$AP$508,MATCH($Z32,'Yield Curves'!$A$3:$A$508,0)+1)/100)</f>
        <v>0.5523905305348884</v>
      </c>
      <c r="BW32" s="245">
        <f>EXP(-BW$2*HLOOKUP(BW$2,'Yield Curves'!$B$2:$AP$508,MATCH($Z32,'Yield Curves'!$A$3:$A$508,0)+1)/100)</f>
        <v>0.50864116062606823</v>
      </c>
      <c r="BX32" s="245">
        <f>EXP(-BX$2*HLOOKUP(BX$2,'Yield Curves'!$B$2:$AP$508,MATCH($Z32,'Yield Curves'!$A$3:$A$508,0)+1)/100)</f>
        <v>0.46766642700990924</v>
      </c>
      <c r="BY32" s="245">
        <f>EXP(-BY$2*HLOOKUP(BY$2,'Yield Curves'!$B$2:$AP$508,MATCH($Z32,'Yield Curves'!$A$3:$A$508,0)+1)/100)</f>
        <v>0.4292299455670372</v>
      </c>
      <c r="BZ32" s="245">
        <f>EXP(-BZ$2*HLOOKUP(BZ$2,'Yield Curves'!$B$2:$AP$508,MATCH($Z32,'Yield Curves'!$A$3:$A$508,0)+1)/100)</f>
        <v>0.39365220025443026</v>
      </c>
      <c r="CA32" s="245">
        <f>EXP(-CA$2*HLOOKUP(CA$2,'Yield Curves'!$B$2:$AP$508,MATCH($Z32,'Yield Curves'!$A$3:$A$508,0)+1)/100)</f>
        <v>0.36083955154605307</v>
      </c>
      <c r="CB32" s="245">
        <f>EXP(-CB$2*HLOOKUP(CB$2,'Yield Curves'!$B$2:$AP$508,MATCH($Z32,'Yield Curves'!$A$3:$A$508,0)+1)/100)</f>
        <v>0.32970214434427103</v>
      </c>
      <c r="CC32" s="245">
        <f>EXP(-CC$2*HLOOKUP(CC$2,'Yield Curves'!$B$2:$AP$508,MATCH($Z32,'Yield Curves'!$A$3:$A$508,0)+1)/100)</f>
        <v>0.30074275926846394</v>
      </c>
      <c r="CD32" s="245">
        <f>EXP(-CD$2*HLOOKUP(CD$2,'Yield Curves'!$B$2:$AP$508,MATCH($Z32,'Yield Curves'!$A$3:$A$508,0)+1)/100)</f>
        <v>0.27404255484502127</v>
      </c>
      <c r="CE32" s="245">
        <f>EXP(-CE$2*HLOOKUP(CE$2,'Yield Curves'!$B$2:$AP$508,MATCH($Z32,'Yield Curves'!$A$3:$A$508,0)+1)/100)</f>
        <v>0.24948442538078186</v>
      </c>
      <c r="CF32" s="245">
        <f>EXP(-CF$2*HLOOKUP(CF$2,'Yield Curves'!$B$2:$AP$508,MATCH($Z32,'Yield Curves'!$A$3:$A$508,0)+1)/100)</f>
        <v>0.22678041899082471</v>
      </c>
      <c r="CG32" s="245">
        <f>EXP(-CG$2*HLOOKUP(CG$2,'Yield Curves'!$B$2:$AP$508,MATCH($Z32,'Yield Curves'!$A$3:$A$508,0)+1)/100)</f>
        <v>0.20574814785068563</v>
      </c>
      <c r="CH32" s="245">
        <f>EXP(-CH$2*HLOOKUP(CH$2,'Yield Curves'!$B$2:$AP$508,MATCH($Z32,'Yield Curves'!$A$3:$A$508,0)+1)/100)</f>
        <v>0.18637397603940997</v>
      </c>
    </row>
    <row r="33" spans="1:86" x14ac:dyDescent="0.2">
      <c r="A33" s="253">
        <v>43088</v>
      </c>
      <c r="B33" s="245">
        <f>'Yield Curves'!C32-'Yield Curves'!C33</f>
        <v>-2.0000000000000462E-2</v>
      </c>
      <c r="C33" s="245">
        <f>'Yield Curves'!D32-'Yield Curves'!D33</f>
        <v>-1.0000000000000675E-2</v>
      </c>
      <c r="D33" s="245">
        <f>'Yield Curves'!E32-'Yield Curves'!E33</f>
        <v>0</v>
      </c>
      <c r="E33" s="245">
        <f>'Yield Curves'!F32-'Yield Curves'!F33</f>
        <v>0</v>
      </c>
      <c r="F33" s="245">
        <f>'Yield Curves'!G32-'Yield Curves'!G33</f>
        <v>0</v>
      </c>
      <c r="G33" s="245">
        <f>'Yield Curves'!H32-'Yield Curves'!H33</f>
        <v>1.499999999999968E-2</v>
      </c>
      <c r="H33" s="245">
        <f>'Yield Curves'!I32-'Yield Curves'!I33</f>
        <v>2.9999999999999361E-2</v>
      </c>
      <c r="I33" s="245">
        <f>'Yield Curves'!J32-'Yield Curves'!J33</f>
        <v>9.9999999999997868E-3</v>
      </c>
      <c r="J33" s="245">
        <f>'Yield Curves'!K32-'Yield Curves'!K33</f>
        <v>-1.0000000000000675E-2</v>
      </c>
      <c r="K33" s="245">
        <f>'Yield Curves'!L32-'Yield Curves'!L33</f>
        <v>-1.5000000000000568E-2</v>
      </c>
      <c r="L33" s="245">
        <f>'Yield Curves'!M32-'Yield Curves'!M33</f>
        <v>-2.0000000000000462E-2</v>
      </c>
      <c r="M33" s="245">
        <f>'Yield Curves'!N32-'Yield Curves'!N33</f>
        <v>-2.5000000000000355E-2</v>
      </c>
      <c r="N33" s="245">
        <f>'Yield Curves'!O32-'Yield Curves'!O33</f>
        <v>-3.0000000000000249E-2</v>
      </c>
      <c r="O33" s="245">
        <f>'Yield Curves'!P32-'Yield Curves'!P33</f>
        <v>-3.5000000000000142E-2</v>
      </c>
      <c r="P33" s="245">
        <f>'Yield Curves'!Q32-'Yield Curves'!Q33</f>
        <v>-2.7499999999999858E-2</v>
      </c>
      <c r="Q33" s="245">
        <f>'Yield Curves'!R32-'Yield Curves'!R33</f>
        <v>-1.9999999999999574E-2</v>
      </c>
      <c r="R33" s="245">
        <f>'Yield Curves'!S32-'Yield Curves'!S33</f>
        <v>-1.2499999999999289E-2</v>
      </c>
      <c r="S33" s="245">
        <f>'Yield Curves'!T32-'Yield Curves'!T33</f>
        <v>-1.1249999999999538E-2</v>
      </c>
      <c r="T33" s="245">
        <f>'Yield Curves'!U32-'Yield Curves'!U33</f>
        <v>-9.9999999999997868E-3</v>
      </c>
      <c r="U33" s="245">
        <f>'Yield Curves'!V32-'Yield Curves'!V33</f>
        <v>-8.7500000000000355E-3</v>
      </c>
      <c r="V33" s="252">
        <f>MAX(B33:U33)</f>
        <v>2.9999999999999361E-2</v>
      </c>
      <c r="W33" s="252">
        <f>AVERAGE(V34:V283)</f>
        <v>2.9615000000000138E-2</v>
      </c>
      <c r="X33" s="245">
        <f>_xlfn.STDEV.S(V34:V2585)</f>
        <v>5.1483213718951246E-2</v>
      </c>
      <c r="Y33" s="245">
        <f>W33+X33*_xlfn.NORM.S.INV(99%)</f>
        <v>0.14938286478387261</v>
      </c>
      <c r="Z33" s="253">
        <v>43089</v>
      </c>
      <c r="AA33" s="255">
        <f>'Bond Valuation'!$B$12*BondVal_all!BO33</f>
        <v>94.228295830297412</v>
      </c>
      <c r="AB33" s="250">
        <f>AA33/AA34-1</f>
        <v>2.0002000133345632E-4</v>
      </c>
      <c r="AC33" s="245">
        <f>SUMPRODUCT('Bond Valuation'!$B$12*BondVal_all!BO33,$BO$2)/AA33</f>
        <v>1</v>
      </c>
      <c r="AD33" s="251">
        <f>-AC33*Y32/100</f>
        <v>-1.4929710612182163E-3</v>
      </c>
      <c r="AE33" s="250">
        <f>AD33*SQRT(10)</f>
        <v>-4.7211890341682435E-3</v>
      </c>
      <c r="AF33" s="250">
        <f>$AC$1*X32/100</f>
        <v>-1.3706971607566323E-3</v>
      </c>
      <c r="AG33" s="250">
        <f>AF33*SQRT(10)</f>
        <v>-4.3345250103169241E-3</v>
      </c>
      <c r="AH33" s="255">
        <f>SUMPRODUCT('Bond Valuation'!$B$40:$D$40,BondVal_all!BO33:BQ33)</f>
        <v>86.135179292411507</v>
      </c>
      <c r="AI33" s="250">
        <f>AH33/AH34-1</f>
        <v>8.7512046970927848E-4</v>
      </c>
      <c r="AJ33" s="245">
        <f>SUMPRODUCT($BO$2:$BQ$2,'Bond Valuation'!$B$40:$D$40,BondVal_all!BO33:BQ33)/BondVal_all!AH33</f>
        <v>2.9364930507666944</v>
      </c>
      <c r="AK33" s="251">
        <f>-AJ33*Y32/100</f>
        <v>-4.3840991462630692E-3</v>
      </c>
      <c r="AL33" s="251">
        <f>AK33*SQRT(10)</f>
        <v>-1.3863738790190969E-2</v>
      </c>
      <c r="AM33" s="251">
        <f>$AC$1*X32/100</f>
        <v>-1.3706971607566323E-3</v>
      </c>
      <c r="AN33" s="259">
        <f>AM33*SQRT(10)</f>
        <v>-4.3345250103169241E-3</v>
      </c>
      <c r="AO33" s="255">
        <f>SUMPRODUCT('Bond Valuation'!$B$68:$F$68,BondVal_all!BO33:BS33)</f>
        <v>79.961979017029719</v>
      </c>
      <c r="AP33" s="250">
        <f>AO33/AO34-1</f>
        <v>2.2992471316793939E-3</v>
      </c>
      <c r="AQ33" s="245">
        <f>SUMPRODUCT($BO$2:$BS$2,'Bond Valuation'!$B$68:$F$68,BondVal_all!BO33:BS33)/BondVal_all!AO33</f>
        <v>4.7285122693521293</v>
      </c>
      <c r="AR33" s="251">
        <f>-AQ33*Y32/100</f>
        <v>-7.0595319807580052E-3</v>
      </c>
      <c r="AS33" s="251">
        <f>AR33*SQRT(10)</f>
        <v>-2.232420027399527E-2</v>
      </c>
      <c r="AT33" s="251">
        <f>$AC$1*X32/100</f>
        <v>-1.3706971607566323E-3</v>
      </c>
      <c r="AU33" s="249">
        <f>AT33*SQRT(10)</f>
        <v>-4.3345250103169241E-3</v>
      </c>
      <c r="AV33" s="255">
        <f>SUMPRODUCT('Bond Valuation'!$B$96:$K$96,BondVal_all!BO33:BX33)</f>
        <v>70.656915686052187</v>
      </c>
      <c r="AW33" s="250">
        <f>AV33/AV34-1</f>
        <v>3.3260655213547263E-3</v>
      </c>
      <c r="AX33" s="245">
        <f>SUMPRODUCT($BO$2:$BX$2,'Bond Valuation'!$B$96:$K$96,BondVal_all!BO33:BX33)/BondVal_all!AV33</f>
        <v>8.2729779447154321</v>
      </c>
      <c r="AY33" s="251">
        <f>-AX33*Y32/100</f>
        <v>-1.2351316661556694E-2</v>
      </c>
      <c r="AZ33" s="251">
        <f>AY33*SQRT(10)</f>
        <v>-3.9058292752506225E-2</v>
      </c>
      <c r="BA33" s="251">
        <f>$AC$1*X32/100</f>
        <v>-1.3706971607566323E-3</v>
      </c>
      <c r="BB33" s="249">
        <f>BA33*SQRT(10)</f>
        <v>-4.3345250103169241E-3</v>
      </c>
      <c r="BC33" s="255">
        <f>SUMPRODUCT('Bond Valuation'!$B$124:$U$124,BondVal_all!BO33:CH33)</f>
        <v>57.717768951036973</v>
      </c>
      <c r="BD33" s="250">
        <f>BC33/BC34-1</f>
        <v>2.2412490341483515E-3</v>
      </c>
      <c r="BE33" s="245">
        <f>SUMPRODUCT($BO$2:$CH$2,'Bond Valuation'!$B$124:$U$124,BondVal_all!BO33:CH33)/BondVal_all!BC33</f>
        <v>11.786101303669566</v>
      </c>
      <c r="BF33" s="251">
        <f>-BE33*Y32/100</f>
        <v>-1.7596308170964955E-2</v>
      </c>
      <c r="BG33" s="251">
        <f>BF33*SQRT(10)</f>
        <v>-5.5644412230480798E-2</v>
      </c>
      <c r="BH33" s="251">
        <f>$AC$1*X32/100</f>
        <v>-1.3706971607566323E-3</v>
      </c>
      <c r="BI33" s="249">
        <f>BH33*SQRT(10)</f>
        <v>-4.3345250103169241E-3</v>
      </c>
      <c r="BJ33" s="251"/>
      <c r="BK33" s="251"/>
      <c r="BO33" s="245">
        <f>EXP(-BO$2*HLOOKUP(BO$2,'Yield Curves'!$B$2:$AP$508,MATCH($Z33,'Yield Curves'!$A$3:$A$508,0)+1)/100)</f>
        <v>0.9329534240623506</v>
      </c>
      <c r="BP33" s="245">
        <f>EXP(-BP$2*HLOOKUP(BP$2,'Yield Curves'!$B$2:$AP$508,MATCH($Z33,'Yield Curves'!$A$3:$A$508,0)+1)/100)</f>
        <v>0.86918438113773167</v>
      </c>
      <c r="BQ33" s="245">
        <f>EXP(-BQ$2*HLOOKUP(BQ$2,'Yield Curves'!$B$2:$AP$508,MATCH($Z33,'Yield Curves'!$A$3:$A$508,0)+1)/100)</f>
        <v>0.80912650668638575</v>
      </c>
      <c r="BR33" s="245">
        <f>EXP(-BR$2*HLOOKUP(BR$2,'Yield Curves'!$B$2:$AP$508,MATCH($Z33,'Yield Curves'!$A$3:$A$508,0)+1)/100)</f>
        <v>0.72585863554303953</v>
      </c>
      <c r="BS33" s="245">
        <f>EXP(-BS$2*HLOOKUP(BS$2,'Yield Curves'!$B$2:$AP$508,MATCH($Z33,'Yield Curves'!$A$3:$A$508,0)+1)/100)</f>
        <v>0.6987236258385946</v>
      </c>
      <c r="BT33" s="245">
        <f>EXP(-BT$2*HLOOKUP(BT$2,'Yield Curves'!$B$2:$AP$508,MATCH($Z33,'Yield Curves'!$A$3:$A$508,0)+1)/100)</f>
        <v>0.64745887560798099</v>
      </c>
      <c r="BU33" s="245">
        <f>EXP(-BU$2*HLOOKUP(BU$2,'Yield Curves'!$B$2:$AP$508,MATCH($Z33,'Yield Curves'!$A$3:$A$508,0)+1)/100)</f>
        <v>0.5990561174676714</v>
      </c>
      <c r="BV33" s="245">
        <f>EXP(-BV$2*HLOOKUP(BV$2,'Yield Curves'!$B$2:$AP$508,MATCH($Z33,'Yield Curves'!$A$3:$A$508,0)+1)/100)</f>
        <v>0.55294319735277664</v>
      </c>
      <c r="BW33" s="245">
        <f>EXP(-BW$2*HLOOKUP(BW$2,'Yield Curves'!$B$2:$AP$508,MATCH($Z33,'Yield Curves'!$A$3:$A$508,0)+1)/100)</f>
        <v>0.50898460931038136</v>
      </c>
      <c r="BX33" s="245">
        <f>EXP(-BX$2*HLOOKUP(BX$2,'Yield Curves'!$B$2:$AP$508,MATCH($Z33,'Yield Curves'!$A$3:$A$508,0)+1)/100)</f>
        <v>0.46813432734809651</v>
      </c>
      <c r="BY33" s="245">
        <f>EXP(-BY$2*HLOOKUP(BY$2,'Yield Curves'!$B$2:$AP$508,MATCH($Z33,'Yield Curves'!$A$3:$A$508,0)+1)/100)</f>
        <v>0.42982054268466047</v>
      </c>
      <c r="BZ33" s="245">
        <f>EXP(-BZ$2*HLOOKUP(BZ$2,'Yield Curves'!$B$2:$AP$508,MATCH($Z33,'Yield Curves'!$A$3:$A$508,0)+1)/100)</f>
        <v>0.39409530818119126</v>
      </c>
      <c r="CA33" s="245">
        <f>EXP(-CA$2*HLOOKUP(CA$2,'Yield Curves'!$B$2:$AP$508,MATCH($Z33,'Yield Curves'!$A$3:$A$508,0)+1)/100)</f>
        <v>0.36086887095070086</v>
      </c>
      <c r="CB33" s="245">
        <f>EXP(-CB$2*HLOOKUP(CB$2,'Yield Curves'!$B$2:$AP$508,MATCH($Z33,'Yield Curves'!$A$3:$A$508,0)+1)/100)</f>
        <v>0.32971656912862596</v>
      </c>
      <c r="CC33" s="245">
        <f>EXP(-CC$2*HLOOKUP(CC$2,'Yield Curves'!$B$2:$AP$508,MATCH($Z33,'Yield Curves'!$A$3:$A$508,0)+1)/100)</f>
        <v>0.30074275926846394</v>
      </c>
      <c r="CD33" s="245">
        <f>EXP(-CD$2*HLOOKUP(CD$2,'Yield Curves'!$B$2:$AP$508,MATCH($Z33,'Yield Curves'!$A$3:$A$508,0)+1)/100)</f>
        <v>0.27403741659528924</v>
      </c>
      <c r="CE33" s="245">
        <f>EXP(-CE$2*HLOOKUP(CE$2,'Yield Curves'!$B$2:$AP$508,MATCH($Z33,'Yield Curves'!$A$3:$A$508,0)+1)/100)</f>
        <v>0.24948276865377048</v>
      </c>
      <c r="CF33" s="245">
        <f>EXP(-CF$2*HLOOKUP(CF$2,'Yield Curves'!$B$2:$AP$508,MATCH($Z33,'Yield Curves'!$A$3:$A$508,0)+1)/100)</f>
        <v>0.22678201354625163</v>
      </c>
      <c r="CG33" s="245">
        <f>EXP(-CG$2*HLOOKUP(CG$2,'Yield Curves'!$B$2:$AP$508,MATCH($Z33,'Yield Curves'!$A$3:$A$508,0)+1)/100)</f>
        <v>0.20574891137061976</v>
      </c>
      <c r="CH33" s="245">
        <f>EXP(-CH$2*HLOOKUP(CH$2,'Yield Curves'!$B$2:$AP$508,MATCH($Z33,'Yield Curves'!$A$3:$A$508,0)+1)/100)</f>
        <v>0.18637397603940997</v>
      </c>
    </row>
    <row r="34" spans="1:86" x14ac:dyDescent="0.2">
      <c r="A34" s="253">
        <v>43087</v>
      </c>
      <c r="B34" s="245">
        <f>'Yield Curves'!C33-'Yield Curves'!C34</f>
        <v>1.0000000000000675E-2</v>
      </c>
      <c r="C34" s="245">
        <f>'Yield Curves'!D33-'Yield Curves'!D34</f>
        <v>-9.9999999999988987E-3</v>
      </c>
      <c r="D34" s="245">
        <f>'Yield Curves'!E33-'Yield Curves'!E34</f>
        <v>-2.9999999999999361E-2</v>
      </c>
      <c r="E34" s="245">
        <f>'Yield Curves'!F33-'Yield Curves'!F34</f>
        <v>-3.4999999999999254E-2</v>
      </c>
      <c r="F34" s="245">
        <f>'Yield Curves'!G33-'Yield Curves'!G34</f>
        <v>-4.0000000000000036E-2</v>
      </c>
      <c r="G34" s="245">
        <f>'Yield Curves'!H33-'Yield Curves'!H34</f>
        <v>-4.9999999999998934E-3</v>
      </c>
      <c r="H34" s="245">
        <f>'Yield Curves'!I33-'Yield Curves'!I34</f>
        <v>3.0000000000000249E-2</v>
      </c>
      <c r="I34" s="245">
        <f>'Yield Curves'!J33-'Yield Curves'!J34</f>
        <v>-4.9999999999990052E-3</v>
      </c>
      <c r="J34" s="245">
        <f>'Yield Curves'!K33-'Yield Curves'!K34</f>
        <v>-3.9999999999999147E-2</v>
      </c>
      <c r="K34" s="245">
        <f>'Yield Curves'!L33-'Yield Curves'!L34</f>
        <v>-3.4999999999998366E-2</v>
      </c>
      <c r="L34" s="245">
        <f>'Yield Curves'!M33-'Yield Curves'!M34</f>
        <v>-2.9999999999999361E-2</v>
      </c>
      <c r="M34" s="245">
        <f>'Yield Curves'!N33-'Yield Curves'!N34</f>
        <v>-2.5000000000000355E-2</v>
      </c>
      <c r="N34" s="245">
        <f>'Yield Curves'!O33-'Yield Curves'!O34</f>
        <v>-1.9999999999999574E-2</v>
      </c>
      <c r="O34" s="245">
        <f>'Yield Curves'!P33-'Yield Curves'!P34</f>
        <v>-1.4999999999998792E-2</v>
      </c>
      <c r="P34" s="245">
        <f>'Yield Curves'!Q33-'Yield Curves'!Q34</f>
        <v>-9.9999999999997868E-3</v>
      </c>
      <c r="Q34" s="245">
        <f>'Yield Curves'!R33-'Yield Curves'!R34</f>
        <v>-5.0000000000007816E-3</v>
      </c>
      <c r="R34" s="245">
        <f>'Yield Curves'!S33-'Yield Curves'!S34</f>
        <v>0</v>
      </c>
      <c r="S34" s="245">
        <f>'Yield Curves'!T33-'Yield Curves'!T34</f>
        <v>4.9999999999990052E-3</v>
      </c>
      <c r="T34" s="245">
        <f>'Yield Curves'!U33-'Yield Curves'!U34</f>
        <v>9.9999999999997868E-3</v>
      </c>
      <c r="U34" s="245">
        <f>'Yield Curves'!V33-'Yield Curves'!V34</f>
        <v>1.5000000000000568E-2</v>
      </c>
      <c r="V34" s="252">
        <f>MAX(B34:U34)</f>
        <v>3.0000000000000249E-2</v>
      </c>
      <c r="W34" s="252">
        <f>AVERAGE(V35:V284)</f>
        <v>2.965500000000014E-2</v>
      </c>
      <c r="X34" s="245">
        <f>_xlfn.STDEV.S(V35:V2586)</f>
        <v>5.1537442951502255E-2</v>
      </c>
      <c r="Y34" s="245">
        <f>W34+X34*_xlfn.NORM.S.INV(99%)</f>
        <v>0.14954902084372851</v>
      </c>
      <c r="Z34" s="253">
        <v>43088</v>
      </c>
      <c r="AA34" s="255">
        <f>'Bond Valuation'!$B$12*BondVal_all!BO34</f>
        <v>94.209452055571631</v>
      </c>
      <c r="AB34" s="250">
        <f>AA34/AA35-1</f>
        <v>2.0002000133323428E-4</v>
      </c>
      <c r="AC34" s="245">
        <f>SUMPRODUCT('Bond Valuation'!$B$12*BondVal_all!BO34,$BO$2)/AA34</f>
        <v>1</v>
      </c>
      <c r="AD34" s="251">
        <f>-AC34*Y33/100</f>
        <v>-1.493828647838726E-3</v>
      </c>
      <c r="AE34" s="250">
        <f>AD34*SQRT(10)</f>
        <v>-4.7239009611799408E-3</v>
      </c>
      <c r="AF34" s="250">
        <f>$AC$1*X33/100</f>
        <v>-1.3721379331285124E-3</v>
      </c>
      <c r="AG34" s="250">
        <f>AF34*SQRT(10)</f>
        <v>-4.3390811326019085E-3</v>
      </c>
      <c r="AH34" s="255">
        <f>SUMPRODUCT('Bond Valuation'!$B$40:$D$40,BondVal_all!BO34:BQ34)</f>
        <v>86.059866541580519</v>
      </c>
      <c r="AI34" s="250">
        <f>AH34/AH35-1</f>
        <v>4.3350177600931517E-6</v>
      </c>
      <c r="AJ34" s="245">
        <f>SUMPRODUCT($BO$2:$BQ$2,'Bond Valuation'!$B$40:$D$40,BondVal_all!BO34:BQ34)/BondVal_all!AH34</f>
        <v>2.9364542244633776</v>
      </c>
      <c r="AK34" s="251">
        <f>-AJ34*Y33/100</f>
        <v>-4.3865594435704425E-3</v>
      </c>
      <c r="AL34" s="251">
        <f>AK34*SQRT(10)</f>
        <v>-1.3871518933403448E-2</v>
      </c>
      <c r="AM34" s="251">
        <f>$AC$1*X33/100</f>
        <v>-1.3721379331285124E-3</v>
      </c>
      <c r="AN34" s="259">
        <f>AM34*SQRT(10)</f>
        <v>-4.3390811326019085E-3</v>
      </c>
      <c r="AO34" s="255">
        <f>SUMPRODUCT('Bond Valuation'!$B$68:$F$68,BondVal_all!BO34:BS34)</f>
        <v>79.778548418409144</v>
      </c>
      <c r="AP34" s="250">
        <f>AO34/AO35-1</f>
        <v>4.2636697058084927E-4</v>
      </c>
      <c r="AQ34" s="245">
        <f>SUMPRODUCT($BO$2:$BS$2,'Bond Valuation'!$B$68:$F$68,BondVal_all!BO34:BS34)/BondVal_all!AO34</f>
        <v>4.7280079252928937</v>
      </c>
      <c r="AR34" s="251">
        <f>-AQ34*Y33/100</f>
        <v>-7.0628336860110641E-3</v>
      </c>
      <c r="AS34" s="251">
        <f>AR34*SQRT(10)</f>
        <v>-2.2334641182757478E-2</v>
      </c>
      <c r="AT34" s="251">
        <f>$AC$1*X33/100</f>
        <v>-1.3721379331285124E-3</v>
      </c>
      <c r="AU34" s="249">
        <f>AT34*SQRT(10)</f>
        <v>-4.3390811326019085E-3</v>
      </c>
      <c r="AV34" s="255">
        <f>SUMPRODUCT('Bond Valuation'!$B$96:$K$96,BondVal_all!BO34:BX34)</f>
        <v>70.422685220818011</v>
      </c>
      <c r="AW34" s="250">
        <f>AV34/AV35-1</f>
        <v>8.5817942534238689E-4</v>
      </c>
      <c r="AX34" s="245">
        <f>SUMPRODUCT($BO$2:$BX$2,'Bond Valuation'!$B$96:$K$96,BondVal_all!BO34:BX34)/BondVal_all!AV34</f>
        <v>8.2693179486276804</v>
      </c>
      <c r="AY34" s="251">
        <f>-AX34*Y33/100</f>
        <v>-1.2352944049746996E-2</v>
      </c>
      <c r="AZ34" s="251">
        <f>AY34*SQRT(10)</f>
        <v>-3.9063439005824839E-2</v>
      </c>
      <c r="BA34" s="251">
        <f>$AC$1*X33/100</f>
        <v>-1.3721379331285124E-3</v>
      </c>
      <c r="BB34" s="249">
        <f>BA34*SQRT(10)</f>
        <v>-4.3390811326019085E-3</v>
      </c>
      <c r="BC34" s="255">
        <f>SUMPRODUCT('Bond Valuation'!$B$124:$U$124,BondVal_all!BO34:CH34)</f>
        <v>57.588698336512408</v>
      </c>
      <c r="BD34" s="250">
        <f>BC34/BC35-1</f>
        <v>-4.4896833982205342E-3</v>
      </c>
      <c r="BE34" s="245">
        <f>SUMPRODUCT($BO$2:$CH$2,'Bond Valuation'!$B$124:$U$124,BondVal_all!BO34:CH34)/BondVal_all!BC34</f>
        <v>11.783816370920936</v>
      </c>
      <c r="BF34" s="251">
        <f>-BE34*Y33/100</f>
        <v>-1.7603002475752666E-2</v>
      </c>
      <c r="BG34" s="251">
        <f>BF34*SQRT(10)</f>
        <v>-5.5665581480961332E-2</v>
      </c>
      <c r="BH34" s="251">
        <f>$AC$1*X33/100</f>
        <v>-1.3721379331285124E-3</v>
      </c>
      <c r="BI34" s="249">
        <f>BH34*SQRT(10)</f>
        <v>-4.3390811326019085E-3</v>
      </c>
      <c r="BJ34" s="251"/>
      <c r="BK34" s="251"/>
      <c r="BO34" s="245">
        <f>EXP(-BO$2*HLOOKUP(BO$2,'Yield Curves'!$B$2:$AP$508,MATCH($Z34,'Yield Curves'!$A$3:$A$508,0)+1)/100)</f>
        <v>0.93276685203536269</v>
      </c>
      <c r="BP34" s="245">
        <f>EXP(-BP$2*HLOOKUP(BP$2,'Yield Curves'!$B$2:$AP$508,MATCH($Z34,'Yield Curves'!$A$3:$A$508,0)+1)/100)</f>
        <v>0.86883677691075667</v>
      </c>
      <c r="BQ34" s="245">
        <f>EXP(-BQ$2*HLOOKUP(BQ$2,'Yield Curves'!$B$2:$AP$508,MATCH($Z34,'Yield Curves'!$A$3:$A$508,0)+1)/100)</f>
        <v>0.80839862042831645</v>
      </c>
      <c r="BR34" s="245">
        <f>EXP(-BR$2*HLOOKUP(BR$2,'Yield Curves'!$B$2:$AP$508,MATCH($Z34,'Yield Curves'!$A$3:$A$508,0)+1)/100)</f>
        <v>0.725278180847441</v>
      </c>
      <c r="BS34" s="245">
        <f>EXP(-BS$2*HLOOKUP(BS$2,'Yield Curves'!$B$2:$AP$508,MATCH($Z34,'Yield Curves'!$A$3:$A$508,0)+1)/100)</f>
        <v>0.69697899846687272</v>
      </c>
      <c r="BT34" s="245">
        <f>EXP(-BT$2*HLOOKUP(BT$2,'Yield Curves'!$B$2:$AP$508,MATCH($Z34,'Yield Curves'!$A$3:$A$508,0)+1)/100)</f>
        <v>0.64551940963471621</v>
      </c>
      <c r="BU34" s="245">
        <f>EXP(-BU$2*HLOOKUP(BU$2,'Yield Curves'!$B$2:$AP$508,MATCH($Z34,'Yield Curves'!$A$3:$A$508,0)+1)/100)</f>
        <v>0.59696308599824188</v>
      </c>
      <c r="BV34" s="245">
        <f>EXP(-BV$2*HLOOKUP(BV$2,'Yield Curves'!$B$2:$AP$508,MATCH($Z34,'Yield Curves'!$A$3:$A$508,0)+1)/100)</f>
        <v>0.55084600040067155</v>
      </c>
      <c r="BW34" s="245">
        <f>EXP(-BW$2*HLOOKUP(BW$2,'Yield Curves'!$B$2:$AP$508,MATCH($Z34,'Yield Curves'!$A$3:$A$508,0)+1)/100)</f>
        <v>0.50704146181846876</v>
      </c>
      <c r="BX34" s="245">
        <f>EXP(-BX$2*HLOOKUP(BX$2,'Yield Curves'!$B$2:$AP$508,MATCH($Z34,'Yield Curves'!$A$3:$A$508,0)+1)/100)</f>
        <v>0.46626553012487953</v>
      </c>
      <c r="BY34" s="245">
        <f>EXP(-BY$2*HLOOKUP(BY$2,'Yield Curves'!$B$2:$AP$508,MATCH($Z34,'Yield Curves'!$A$3:$A$508,0)+1)/100)</f>
        <v>0.42805118475570814</v>
      </c>
      <c r="BZ34" s="245">
        <f>EXP(-BZ$2*HLOOKUP(BZ$2,'Yield Curves'!$B$2:$AP$508,MATCH($Z34,'Yield Curves'!$A$3:$A$508,0)+1)/100)</f>
        <v>0.39253188868600092</v>
      </c>
      <c r="CA34" s="245">
        <f>EXP(-CA$2*HLOOKUP(CA$2,'Yield Curves'!$B$2:$AP$508,MATCH($Z34,'Yield Curves'!$A$3:$A$508,0)+1)/100)</f>
        <v>0.35961028520501287</v>
      </c>
      <c r="CB34" s="245">
        <f>EXP(-CB$2*HLOOKUP(CB$2,'Yield Curves'!$B$2:$AP$508,MATCH($Z34,'Yield Curves'!$A$3:$A$508,0)+1)/100)</f>
        <v>0.32863645965986205</v>
      </c>
      <c r="CC34" s="245">
        <f>EXP(-CC$2*HLOOKUP(CC$2,'Yield Curves'!$B$2:$AP$508,MATCH($Z34,'Yield Curves'!$A$3:$A$508,0)+1)/100)</f>
        <v>0.29984188298074727</v>
      </c>
      <c r="CD34" s="245">
        <f>EXP(-CD$2*HLOOKUP(CD$2,'Yield Curves'!$B$2:$AP$508,MATCH($Z34,'Yield Curves'!$A$3:$A$508,0)+1)/100)</f>
        <v>0.27327289300382929</v>
      </c>
      <c r="CE34" s="245">
        <f>EXP(-CE$2*HLOOKUP(CE$2,'Yield Curves'!$B$2:$AP$508,MATCH($Z34,'Yield Curves'!$A$3:$A$508,0)+1)/100)</f>
        <v>0.24881269790780566</v>
      </c>
      <c r="CF34" s="245">
        <f>EXP(-CF$2*HLOOKUP(CF$2,'Yield Curves'!$B$2:$AP$508,MATCH($Z34,'Yield Curves'!$A$3:$A$508,0)+1)/100)</f>
        <v>0.22620392594433061</v>
      </c>
      <c r="CG34" s="245">
        <f>EXP(-CG$2*HLOOKUP(CG$2,'Yield Curves'!$B$2:$AP$508,MATCH($Z34,'Yield Curves'!$A$3:$A$508,0)+1)/100)</f>
        <v>0.20527683405944708</v>
      </c>
      <c r="CH34" s="245">
        <f>EXP(-CH$2*HLOOKUP(CH$2,'Yield Curves'!$B$2:$AP$508,MATCH($Z34,'Yield Curves'!$A$3:$A$508,0)+1)/100)</f>
        <v>0.18600160058690879</v>
      </c>
    </row>
    <row r="35" spans="1:86" x14ac:dyDescent="0.2">
      <c r="A35" s="253">
        <v>43084</v>
      </c>
      <c r="B35" s="245">
        <f>'Yield Curves'!C34-'Yield Curves'!C35</f>
        <v>-0.16000000000000014</v>
      </c>
      <c r="C35" s="245">
        <f>'Yield Curves'!D34-'Yield Curves'!D35</f>
        <v>-0.13999999999999968</v>
      </c>
      <c r="D35" s="245">
        <f>'Yield Curves'!E34-'Yield Curves'!E35</f>
        <v>-0.12000000000000011</v>
      </c>
      <c r="E35" s="245">
        <f>'Yield Curves'!F34-'Yield Curves'!F35</f>
        <v>-0.10499999999999954</v>
      </c>
      <c r="F35" s="245">
        <f>'Yield Curves'!G34-'Yield Curves'!G35</f>
        <v>-8.9999999999999858E-2</v>
      </c>
      <c r="G35" s="245">
        <f>'Yield Curves'!H34-'Yield Curves'!H35</f>
        <v>-4.4999999999999929E-2</v>
      </c>
      <c r="H35" s="245">
        <f>'Yield Curves'!I34-'Yield Curves'!I35</f>
        <v>0</v>
      </c>
      <c r="I35" s="245">
        <f>'Yield Curves'!J34-'Yield Curves'!J35</f>
        <v>-3.5000000000000142E-2</v>
      </c>
      <c r="J35" s="245">
        <f>'Yield Curves'!K34-'Yield Curves'!K35</f>
        <v>-7.0000000000000284E-2</v>
      </c>
      <c r="K35" s="245">
        <f>'Yield Curves'!L34-'Yield Curves'!L35</f>
        <v>-6.5000000000000391E-2</v>
      </c>
      <c r="L35" s="245">
        <f>'Yield Curves'!M34-'Yield Curves'!M35</f>
        <v>-5.9999999999999609E-2</v>
      </c>
      <c r="M35" s="245">
        <f>'Yield Curves'!N34-'Yield Curves'!N35</f>
        <v>-5.4999999999999716E-2</v>
      </c>
      <c r="N35" s="245">
        <f>'Yield Curves'!O34-'Yield Curves'!O35</f>
        <v>-4.9999999999999822E-2</v>
      </c>
      <c r="O35" s="245">
        <f>'Yield Curves'!P34-'Yield Curves'!P35</f>
        <v>-4.4999999999999929E-2</v>
      </c>
      <c r="P35" s="245">
        <f>'Yield Curves'!Q34-'Yield Curves'!Q35</f>
        <v>-4.0000000000000036E-2</v>
      </c>
      <c r="Q35" s="245">
        <f>'Yield Curves'!R34-'Yield Curves'!R35</f>
        <v>-3.5000000000000142E-2</v>
      </c>
      <c r="R35" s="245">
        <f>'Yield Curves'!S34-'Yield Curves'!S35</f>
        <v>-3.0000000000000249E-2</v>
      </c>
      <c r="S35" s="245">
        <f>'Yield Curves'!T34-'Yield Curves'!T35</f>
        <v>-2.5000000000000355E-2</v>
      </c>
      <c r="T35" s="245">
        <f>'Yield Curves'!U34-'Yield Curves'!U35</f>
        <v>-2.0000000000000462E-2</v>
      </c>
      <c r="U35" s="245">
        <f>'Yield Curves'!V34-'Yield Curves'!V35</f>
        <v>-1.5000000000000568E-2</v>
      </c>
      <c r="V35" s="252">
        <f>MAX(B35:U35)</f>
        <v>0</v>
      </c>
      <c r="W35" s="252">
        <f>AVERAGE(V36:V285)</f>
        <v>2.9735000000000147E-2</v>
      </c>
      <c r="X35" s="245">
        <f>_xlfn.STDEV.S(V36:V2587)</f>
        <v>5.1569825659583596E-2</v>
      </c>
      <c r="Y35" s="245">
        <f>W35+X35*_xlfn.NORM.S.INV(99%)</f>
        <v>0.14970435428782924</v>
      </c>
      <c r="Z35" s="253">
        <v>43087</v>
      </c>
      <c r="AA35" s="255">
        <f>'Bond Valuation'!$B$12*BondVal_all!BO35</f>
        <v>94.190612049223958</v>
      </c>
      <c r="AB35" s="250">
        <f>AA35/AA36-1</f>
        <v>-9.999500016666385E-5</v>
      </c>
      <c r="AC35" s="245">
        <f>SUMPRODUCT('Bond Valuation'!$B$12*BondVal_all!BO35,$BO$2)/AA35</f>
        <v>1</v>
      </c>
      <c r="AD35" s="251">
        <f>-AC35*Y34/100</f>
        <v>-1.4954902084372852E-3</v>
      </c>
      <c r="AE35" s="250">
        <f>AD35*SQRT(10)</f>
        <v>-4.7291552771417805E-3</v>
      </c>
      <c r="AF35" s="250">
        <f>$AC$1*X34/100</f>
        <v>-1.3735832583460464E-3</v>
      </c>
      <c r="AG35" s="250">
        <f>AF35*SQRT(10)</f>
        <v>-4.3436516522489949E-3</v>
      </c>
      <c r="AH35" s="255">
        <f>SUMPRODUCT('Bond Valuation'!$B$40:$D$40,BondVal_all!BO35:BQ35)</f>
        <v>86.059493472147892</v>
      </c>
      <c r="AI35" s="250">
        <f>AH35/AH36-1</f>
        <v>1.1603618344731004E-3</v>
      </c>
      <c r="AJ35" s="245">
        <f>SUMPRODUCT($BO$2:$BQ$2,'Bond Valuation'!$B$40:$D$40,BondVal_all!BO35:BQ35)/BondVal_all!AH35</f>
        <v>2.9364626190268321</v>
      </c>
      <c r="AK35" s="251">
        <f>-AJ35*Y34/100</f>
        <v>-4.3914510941967331E-3</v>
      </c>
      <c r="AL35" s="251">
        <f>AK35*SQRT(10)</f>
        <v>-1.3886987690900314E-2</v>
      </c>
      <c r="AM35" s="251">
        <f>$AC$1*X34/100</f>
        <v>-1.3735832583460464E-3</v>
      </c>
      <c r="AN35" s="259">
        <f>AM35*SQRT(10)</f>
        <v>-4.3436516522489949E-3</v>
      </c>
      <c r="AO35" s="255">
        <f>SUMPRODUCT('Bond Valuation'!$B$68:$F$68,BondVal_all!BO35:BS35)</f>
        <v>79.744547977067825</v>
      </c>
      <c r="AP35" s="250">
        <f>AO35/AO36-1</f>
        <v>1.8087842379816976E-3</v>
      </c>
      <c r="AQ35" s="245">
        <f>SUMPRODUCT($BO$2:$BS$2,'Bond Valuation'!$B$68:$F$68,BondVal_all!BO35:BS35)/BondVal_all!AO35</f>
        <v>4.7278880469535407</v>
      </c>
      <c r="AR35" s="251">
        <f>-AQ35*Y34/100</f>
        <v>-7.0705102808066985E-3</v>
      </c>
      <c r="AS35" s="251">
        <f>AR35*SQRT(10)</f>
        <v>-2.2358916706985879E-2</v>
      </c>
      <c r="AT35" s="251">
        <f>$AC$1*X34/100</f>
        <v>-1.3735832583460464E-3</v>
      </c>
      <c r="AU35" s="249">
        <f>AT35*SQRT(10)</f>
        <v>-4.3436516522489949E-3</v>
      </c>
      <c r="AV35" s="255">
        <f>SUMPRODUCT('Bond Valuation'!$B$96:$K$96,BondVal_all!BO35:BX35)</f>
        <v>70.362301741144023</v>
      </c>
      <c r="AW35" s="250">
        <f>AV35/AV36-1</f>
        <v>-4.6892472722448453E-4</v>
      </c>
      <c r="AX35" s="245">
        <f>SUMPRODUCT($BO$2:$BX$2,'Bond Valuation'!$B$96:$K$96,BondVal_all!BO35:BX35)/BondVal_all!AV35</f>
        <v>8.2682326629779794</v>
      </c>
      <c r="AY35" s="251">
        <f>-AX35*Y34/100</f>
        <v>-1.2365060988564906E-2</v>
      </c>
      <c r="AZ35" s="251">
        <f>AY35*SQRT(10)</f>
        <v>-3.9101756130758343E-2</v>
      </c>
      <c r="BA35" s="251">
        <f>$AC$1*X34/100</f>
        <v>-1.3735832583460464E-3</v>
      </c>
      <c r="BB35" s="249">
        <f>BA35*SQRT(10)</f>
        <v>-4.3436516522489949E-3</v>
      </c>
      <c r="BC35" s="255">
        <f>SUMPRODUCT('Bond Valuation'!$B$124:$U$124,BondVal_all!BO35:CH35)</f>
        <v>57.848419424817308</v>
      </c>
      <c r="BD35" s="250">
        <f>BC35/BC36-1</f>
        <v>-3.2132464051091159E-3</v>
      </c>
      <c r="BE35" s="245">
        <f>SUMPRODUCT($BO$2:$CH$2,'Bond Valuation'!$B$124:$U$124,BondVal_all!BO35:CH35)/BondVal_all!BC35</f>
        <v>11.821591420589538</v>
      </c>
      <c r="BF35" s="251">
        <f>-BE35*Y34/100</f>
        <v>-1.7679074217637869E-2</v>
      </c>
      <c r="BG35" s="251">
        <f>BF35*SQRT(10)</f>
        <v>-5.5906141450895008E-2</v>
      </c>
      <c r="BH35" s="251">
        <f>$AC$1*X34/100</f>
        <v>-1.3735832583460464E-3</v>
      </c>
      <c r="BI35" s="249">
        <f>BH35*SQRT(10)</f>
        <v>-4.3436516522489949E-3</v>
      </c>
      <c r="BJ35" s="251"/>
      <c r="BK35" s="251"/>
      <c r="BO35" s="245">
        <f>EXP(-BO$2*HLOOKUP(BO$2,'Yield Curves'!$B$2:$AP$508,MATCH($Z35,'Yield Curves'!$A$3:$A$508,0)+1)/100)</f>
        <v>0.93258031731904911</v>
      </c>
      <c r="BP35" s="245">
        <f>EXP(-BP$2*HLOOKUP(BP$2,'Yield Curves'!$B$2:$AP$508,MATCH($Z35,'Yield Curves'!$A$3:$A$508,0)+1)/100)</f>
        <v>0.86883677691075667</v>
      </c>
      <c r="BQ35" s="245">
        <f>EXP(-BQ$2*HLOOKUP(BQ$2,'Yield Curves'!$B$2:$AP$508,MATCH($Z35,'Yield Curves'!$A$3:$A$508,0)+1)/100)</f>
        <v>0.80839862042831645</v>
      </c>
      <c r="BR35" s="245">
        <f>EXP(-BR$2*HLOOKUP(BR$2,'Yield Curves'!$B$2:$AP$508,MATCH($Z35,'Yield Curves'!$A$3:$A$508,0)+1)/100)</f>
        <v>0.72614903707369094</v>
      </c>
      <c r="BS35" s="245">
        <f>EXP(-BS$2*HLOOKUP(BS$2,'Yield Curves'!$B$2:$AP$508,MATCH($Z35,'Yield Curves'!$A$3:$A$508,0)+1)/100)</f>
        <v>0.69663059607549549</v>
      </c>
      <c r="BT35" s="245">
        <f>EXP(-BT$2*HLOOKUP(BT$2,'Yield Curves'!$B$2:$AP$508,MATCH($Z35,'Yield Curves'!$A$3:$A$508,0)+1)/100)</f>
        <v>0.64474525093127566</v>
      </c>
      <c r="BU35" s="245">
        <f>EXP(-BU$2*HLOOKUP(BU$2,'Yield Curves'!$B$2:$AP$508,MATCH($Z35,'Yield Curves'!$A$3:$A$508,0)+1)/100)</f>
        <v>0.5957107789003212</v>
      </c>
      <c r="BV35" s="245">
        <f>EXP(-BV$2*HLOOKUP(BV$2,'Yield Curves'!$B$2:$AP$508,MATCH($Z35,'Yield Curves'!$A$3:$A$508,0)+1)/100)</f>
        <v>0.54963547127008039</v>
      </c>
      <c r="BW35" s="245">
        <f>EXP(-BW$2*HLOOKUP(BW$2,'Yield Curves'!$B$2:$AP$508,MATCH($Z35,'Yield Curves'!$A$3:$A$508,0)+1)/100)</f>
        <v>0.50647136091580858</v>
      </c>
      <c r="BX35" s="245">
        <f>EXP(-BX$2*HLOOKUP(BX$2,'Yield Curves'!$B$2:$AP$508,MATCH($Z35,'Yield Curves'!$A$3:$A$508,0)+1)/100)</f>
        <v>0.46579949764982831</v>
      </c>
      <c r="BY35" s="245">
        <f>EXP(-BY$2*HLOOKUP(BY$2,'Yield Curves'!$B$2:$AP$508,MATCH($Z35,'Yield Curves'!$A$3:$A$508,0)+1)/100)</f>
        <v>0.42769818815940219</v>
      </c>
      <c r="BZ35" s="245">
        <f>EXP(-BZ$2*HLOOKUP(BZ$2,'Yield Curves'!$B$2:$AP$508,MATCH($Z35,'Yield Curves'!$A$3:$A$508,0)+1)/100)</f>
        <v>0.39262021829766397</v>
      </c>
      <c r="CA35" s="245">
        <f>EXP(-CA$2*HLOOKUP(CA$2,'Yield Curves'!$B$2:$AP$508,MATCH($Z35,'Yield Curves'!$A$3:$A$508,0)+1)/100)</f>
        <v>0.36045861598674117</v>
      </c>
      <c r="CB35" s="245">
        <f>EXP(-CB$2*HLOOKUP(CB$2,'Yield Curves'!$B$2:$AP$508,MATCH($Z35,'Yield Curves'!$A$3:$A$508,0)+1)/100)</f>
        <v>0.32974542059065776</v>
      </c>
      <c r="CC35" s="245">
        <f>EXP(-CC$2*HLOOKUP(CC$2,'Yield Curves'!$B$2:$AP$508,MATCH($Z35,'Yield Curves'!$A$3:$A$508,0)+1)/100)</f>
        <v>0.30119421191220214</v>
      </c>
      <c r="CD35" s="245">
        <f>EXP(-CD$2*HLOOKUP(CD$2,'Yield Curves'!$B$2:$AP$508,MATCH($Z35,'Yield Curves'!$A$3:$A$508,0)+1)/100)</f>
        <v>0.27485045616218085</v>
      </c>
      <c r="CE35" s="245">
        <f>EXP(-CE$2*HLOOKUP(CE$2,'Yield Curves'!$B$2:$AP$508,MATCH($Z35,'Yield Curves'!$A$3:$A$508,0)+1)/100)</f>
        <v>0.25059524505612812</v>
      </c>
      <c r="CF35" s="245">
        <f>EXP(-CF$2*HLOOKUP(CF$2,'Yield Curves'!$B$2:$AP$508,MATCH($Z35,'Yield Curves'!$A$3:$A$508,0)+1)/100)</f>
        <v>0.2281671161090662</v>
      </c>
      <c r="CG35" s="245">
        <f>EXP(-CG$2*HLOOKUP(CG$2,'Yield Curves'!$B$2:$AP$508,MATCH($Z35,'Yield Curves'!$A$3:$A$508,0)+1)/100)</f>
        <v>0.20739396984824496</v>
      </c>
      <c r="CH35" s="245">
        <f>EXP(-CH$2*HLOOKUP(CH$2,'Yield Curves'!$B$2:$AP$508,MATCH($Z35,'Yield Curves'!$A$3:$A$508,0)+1)/100)</f>
        <v>0.1882470656387468</v>
      </c>
    </row>
    <row r="36" spans="1:86" x14ac:dyDescent="0.2">
      <c r="A36" s="253">
        <v>43083</v>
      </c>
      <c r="B36" s="245">
        <f>'Yield Curves'!C35-'Yield Curves'!C36</f>
        <v>9.9999999999997868E-3</v>
      </c>
      <c r="C36" s="245">
        <f>'Yield Curves'!D35-'Yield Curves'!D36</f>
        <v>0</v>
      </c>
      <c r="D36" s="245">
        <f>'Yield Curves'!E35-'Yield Curves'!E36</f>
        <v>-1.0000000000000675E-2</v>
      </c>
      <c r="E36" s="245">
        <f>'Yield Curves'!F35-'Yield Curves'!F36</f>
        <v>-1.5000000000000568E-2</v>
      </c>
      <c r="F36" s="245">
        <f>'Yield Curves'!G35-'Yield Curves'!G36</f>
        <v>-2.0000000000000462E-2</v>
      </c>
      <c r="G36" s="245">
        <f>'Yield Curves'!H35-'Yield Curves'!H36</f>
        <v>-1.0000000000000675E-2</v>
      </c>
      <c r="H36" s="245">
        <f>'Yield Curves'!I35-'Yield Curves'!I36</f>
        <v>0</v>
      </c>
      <c r="I36" s="245">
        <f>'Yield Curves'!J35-'Yield Curves'!J36</f>
        <v>-5.0000000000007816E-3</v>
      </c>
      <c r="J36" s="245">
        <f>'Yield Curves'!K35-'Yield Curves'!K36</f>
        <v>-9.9999999999997868E-3</v>
      </c>
      <c r="K36" s="245">
        <f>'Yield Curves'!L35-'Yield Curves'!L36</f>
        <v>-7.5000000000002842E-3</v>
      </c>
      <c r="L36" s="245">
        <f>'Yield Curves'!M35-'Yield Curves'!M36</f>
        <v>-5.0000000000007816E-3</v>
      </c>
      <c r="M36" s="245">
        <f>'Yield Curves'!N35-'Yield Curves'!N36</f>
        <v>-2.4999999999995026E-3</v>
      </c>
      <c r="N36" s="245">
        <f>'Yield Curves'!O35-'Yield Curves'!O36</f>
        <v>0</v>
      </c>
      <c r="O36" s="245">
        <f>'Yield Curves'!P35-'Yield Curves'!P36</f>
        <v>2.4999999999995026E-3</v>
      </c>
      <c r="P36" s="245">
        <f>'Yield Curves'!Q35-'Yield Curves'!Q36</f>
        <v>1.2499999999997513E-3</v>
      </c>
      <c r="Q36" s="245">
        <f>'Yield Curves'!R35-'Yield Curves'!R36</f>
        <v>0</v>
      </c>
      <c r="R36" s="245">
        <f>'Yield Curves'!S35-'Yield Curves'!S36</f>
        <v>-1.2499999999997513E-3</v>
      </c>
      <c r="S36" s="245">
        <f>'Yield Curves'!T35-'Yield Curves'!T36</f>
        <v>-6.2500000000031974E-4</v>
      </c>
      <c r="T36" s="245">
        <f>'Yield Curves'!U35-'Yield Curves'!U36</f>
        <v>0</v>
      </c>
      <c r="U36" s="245">
        <f>'Yield Curves'!V35-'Yield Curves'!V36</f>
        <v>6.2500000000031974E-4</v>
      </c>
      <c r="V36" s="252">
        <f>MAX(B36:U36)</f>
        <v>9.9999999999997868E-3</v>
      </c>
      <c r="W36" s="252">
        <f>AVERAGE(V37:V286)</f>
        <v>2.9655000000000147E-2</v>
      </c>
      <c r="X36" s="245">
        <f>_xlfn.STDEV.S(V37:V2588)</f>
        <v>5.1613733741155077E-2</v>
      </c>
      <c r="Y36" s="245">
        <f>W36+X36*_xlfn.NORM.S.INV(99%)</f>
        <v>0.14972649976004626</v>
      </c>
      <c r="Z36" s="253">
        <v>43084</v>
      </c>
      <c r="AA36" s="255">
        <f>'Bond Valuation'!$B$12*BondVal_all!BO36</f>
        <v>94.200031581397639</v>
      </c>
      <c r="AB36" s="250">
        <f>AA36/AA37-1</f>
        <v>1.601280682939743E-3</v>
      </c>
      <c r="AC36" s="245">
        <f>SUMPRODUCT('Bond Valuation'!$B$12*BondVal_all!BO36,$BO$2)/AA36</f>
        <v>1</v>
      </c>
      <c r="AD36" s="251">
        <f>-AC36*Y35/100</f>
        <v>-1.4970435428782924E-3</v>
      </c>
      <c r="AE36" s="250">
        <f>AD36*SQRT(10)</f>
        <v>-4.7340673519433475E-3</v>
      </c>
      <c r="AF36" s="250">
        <f>$AC$1*X35/100</f>
        <v>-1.3744463268867634E-3</v>
      </c>
      <c r="AG36" s="250">
        <f>AF36*SQRT(10)</f>
        <v>-4.3463809146144982E-3</v>
      </c>
      <c r="AH36" s="255">
        <f>SUMPRODUCT('Bond Valuation'!$B$40:$D$40,BondVal_all!BO36:BQ36)</f>
        <v>85.959749060037737</v>
      </c>
      <c r="AI36" s="250">
        <f>AH36/AH37-1</f>
        <v>2.6736230615695966E-3</v>
      </c>
      <c r="AJ36" s="245">
        <f>SUMPRODUCT($BO$2:$BQ$2,'Bond Valuation'!$B$40:$D$40,BondVal_all!BO36:BQ36)/BondVal_all!AH36</f>
        <v>2.9363966781866164</v>
      </c>
      <c r="AK36" s="251">
        <f>-AJ36*Y35/100</f>
        <v>-4.3959136864085415E-3</v>
      </c>
      <c r="AL36" s="251">
        <f>AK36*SQRT(10)</f>
        <v>-1.3901099646558158E-2</v>
      </c>
      <c r="AM36" s="251">
        <f>$AC$1*X35/100</f>
        <v>-1.3744463268867634E-3</v>
      </c>
      <c r="AN36" s="259">
        <f>AM36*SQRT(10)</f>
        <v>-4.3463809146144982E-3</v>
      </c>
      <c r="AO36" s="255">
        <f>SUMPRODUCT('Bond Valuation'!$B$68:$F$68,BondVal_all!BO36:BS36)</f>
        <v>79.600567724832757</v>
      </c>
      <c r="AP36" s="250">
        <f>AO36/AO37-1</f>
        <v>3.3194394860831533E-3</v>
      </c>
      <c r="AQ36" s="245">
        <f>SUMPRODUCT($BO$2:$BS$2,'Bond Valuation'!$B$68:$F$68,BondVal_all!BO36:BS36)/BondVal_all!AO36</f>
        <v>4.7274667553121317</v>
      </c>
      <c r="AR36" s="251">
        <f>-AQ36*Y35/100</f>
        <v>-7.0772235802118192E-3</v>
      </c>
      <c r="AS36" s="251">
        <f>AR36*SQRT(10)</f>
        <v>-2.2380146023720713E-2</v>
      </c>
      <c r="AT36" s="251">
        <f>$AC$1*X35/100</f>
        <v>-1.3744463268867634E-3</v>
      </c>
      <c r="AU36" s="249">
        <f>AT36*SQRT(10)</f>
        <v>-4.3463809146144982E-3</v>
      </c>
      <c r="AV36" s="255">
        <f>SUMPRODUCT('Bond Valuation'!$B$96:$K$96,BondVal_all!BO36:BX36)</f>
        <v>70.395311843548143</v>
      </c>
      <c r="AW36" s="250">
        <f>AV36/AV37-1</f>
        <v>2.154435124395393E-3</v>
      </c>
      <c r="AX36" s="245">
        <f>SUMPRODUCT($BO$2:$BX$2,'Bond Valuation'!$B$96:$K$96,BondVal_all!BO36:BX36)/BondVal_all!AV36</f>
        <v>8.270032229806386</v>
      </c>
      <c r="AY36" s="251">
        <f>-AX36*Y35/100</f>
        <v>-1.2380598349027017E-2</v>
      </c>
      <c r="AZ36" s="251">
        <f>AY36*SQRT(10)</f>
        <v>-3.915088957864566E-2</v>
      </c>
      <c r="BA36" s="251">
        <f>$AC$1*X35/100</f>
        <v>-1.3744463268867634E-3</v>
      </c>
      <c r="BB36" s="249">
        <f>BA36*SQRT(10)</f>
        <v>-4.3463809146144982E-3</v>
      </c>
      <c r="BC36" s="255">
        <f>SUMPRODUCT('Bond Valuation'!$B$124:$U$124,BondVal_all!BO36:CH36)</f>
        <v>58.034899858157402</v>
      </c>
      <c r="BD36" s="250">
        <f>BC36/BC37-1</f>
        <v>5.212859595371544E-4</v>
      </c>
      <c r="BE36" s="245">
        <f>SUMPRODUCT($BO$2:$CH$2,'Bond Valuation'!$B$124:$U$124,BondVal_all!BO36:CH36)/BondVal_all!BC36</f>
        <v>11.848410649851884</v>
      </c>
      <c r="BF36" s="251">
        <f>-BE36*Y35/100</f>
        <v>-1.7737586656731155E-2</v>
      </c>
      <c r="BG36" s="251">
        <f>BF36*SQRT(10)</f>
        <v>-5.6091174029881667E-2</v>
      </c>
      <c r="BH36" s="251">
        <f>$AC$1*X35/100</f>
        <v>-1.3744463268867634E-3</v>
      </c>
      <c r="BI36" s="249">
        <f>BH36*SQRT(10)</f>
        <v>-4.3463809146144982E-3</v>
      </c>
      <c r="BJ36" s="251"/>
      <c r="BK36" s="251"/>
      <c r="BO36" s="245">
        <f>EXP(-BO$2*HLOOKUP(BO$2,'Yield Curves'!$B$2:$AP$508,MATCH($Z36,'Yield Curves'!$A$3:$A$508,0)+1)/100)</f>
        <v>0.93267358001383804</v>
      </c>
      <c r="BP36" s="245">
        <f>EXP(-BP$2*HLOOKUP(BP$2,'Yield Curves'!$B$2:$AP$508,MATCH($Z36,'Yield Curves'!$A$3:$A$508,0)+1)/100)</f>
        <v>0.86831563120395672</v>
      </c>
      <c r="BQ36" s="245">
        <f>EXP(-BQ$2*HLOOKUP(BQ$2,'Yield Curves'!$B$2:$AP$508,MATCH($Z36,'Yield Curves'!$A$3:$A$508,0)+1)/100)</f>
        <v>0.80742912389806021</v>
      </c>
      <c r="BR36" s="245">
        <f>EXP(-BR$2*HLOOKUP(BR$2,'Yield Curves'!$B$2:$AP$508,MATCH($Z36,'Yield Curves'!$A$3:$A$508,0)+1)/100)</f>
        <v>0.72702093895467979</v>
      </c>
      <c r="BS36" s="245">
        <f>EXP(-BS$2*HLOOKUP(BS$2,'Yield Curves'!$B$2:$AP$508,MATCH($Z36,'Yield Curves'!$A$3:$A$508,0)+1)/100)</f>
        <v>0.6952387272161602</v>
      </c>
      <c r="BT36" s="245">
        <f>EXP(-BT$2*HLOOKUP(BT$2,'Yield Curves'!$B$2:$AP$508,MATCH($Z36,'Yield Curves'!$A$3:$A$508,0)+1)/100)</f>
        <v>0.64358575334049539</v>
      </c>
      <c r="BU36" s="245">
        <f>EXP(-BU$2*HLOOKUP(BU$2,'Yield Curves'!$B$2:$AP$508,MATCH($Z36,'Yield Curves'!$A$3:$A$508,0)+1)/100)</f>
        <v>0.59487736733408103</v>
      </c>
      <c r="BV36" s="245">
        <f>EXP(-BV$2*HLOOKUP(BV$2,'Yield Curves'!$B$2:$AP$508,MATCH($Z36,'Yield Curves'!$A$3:$A$508,0)+1)/100)</f>
        <v>0.54919593872952233</v>
      </c>
      <c r="BW36" s="245">
        <f>EXP(-BW$2*HLOOKUP(BW$2,'Yield Curves'!$B$2:$AP$508,MATCH($Z36,'Yield Curves'!$A$3:$A$508,0)+1)/100)</f>
        <v>0.50647136091580847</v>
      </c>
      <c r="BX36" s="245">
        <f>EXP(-BX$2*HLOOKUP(BX$2,'Yield Curves'!$B$2:$AP$508,MATCH($Z36,'Yield Curves'!$A$3:$A$508,0)+1)/100)</f>
        <v>0.46626553012487953</v>
      </c>
      <c r="BY36" s="245">
        <f>EXP(-BY$2*HLOOKUP(BY$2,'Yield Curves'!$B$2:$AP$508,MATCH($Z36,'Yield Curves'!$A$3:$A$508,0)+1)/100)</f>
        <v>0.42864015996240767</v>
      </c>
      <c r="BZ36" s="245">
        <f>EXP(-BZ$2*HLOOKUP(BZ$2,'Yield Curves'!$B$2:$AP$508,MATCH($Z36,'Yield Curves'!$A$3:$A$508,0)+1)/100)</f>
        <v>0.39368172527662387</v>
      </c>
      <c r="CA36" s="245">
        <f>EXP(-CA$2*HLOOKUP(CA$2,'Yield Curves'!$B$2:$AP$508,MATCH($Z36,'Yield Curves'!$A$3:$A$508,0)+1)/100)</f>
        <v>0.36127959284519839</v>
      </c>
      <c r="CB36" s="245">
        <f>EXP(-CB$2*HLOOKUP(CB$2,'Yield Curves'!$B$2:$AP$508,MATCH($Z36,'Yield Curves'!$A$3:$A$508,0)+1)/100)</f>
        <v>0.3308436489068976</v>
      </c>
      <c r="CC36" s="245">
        <f>EXP(-CC$2*HLOOKUP(CC$2,'Yield Curves'!$B$2:$AP$508,MATCH($Z36,'Yield Curves'!$A$3:$A$508,0)+1)/100)</f>
        <v>0.30255264003674054</v>
      </c>
      <c r="CD36" s="245">
        <f>EXP(-CD$2*HLOOKUP(CD$2,'Yield Curves'!$B$2:$AP$508,MATCH($Z36,'Yield Curves'!$A$3:$A$508,0)+1)/100)</f>
        <v>0.27633175478780697</v>
      </c>
      <c r="CE36" s="245">
        <f>EXP(-CE$2*HLOOKUP(CE$2,'Yield Curves'!$B$2:$AP$508,MATCH($Z36,'Yield Curves'!$A$3:$A$508,0)+1)/100)</f>
        <v>0.25207064374438204</v>
      </c>
      <c r="CF36" s="245">
        <f>EXP(-CF$2*HLOOKUP(CF$2,'Yield Curves'!$B$2:$AP$508,MATCH($Z36,'Yield Curves'!$A$3:$A$508,0)+1)/100)</f>
        <v>0.22962848052640683</v>
      </c>
      <c r="CG36" s="245">
        <f>EXP(-CG$2*HLOOKUP(CG$2,'Yield Curves'!$B$2:$AP$508,MATCH($Z36,'Yield Curves'!$A$3:$A$508,0)+1)/100)</f>
        <v>0.20888623040837814</v>
      </c>
      <c r="CH36" s="245">
        <f>EXP(-CH$2*HLOOKUP(CH$2,'Yield Curves'!$B$2:$AP$508,MATCH($Z36,'Yield Curves'!$A$3:$A$508,0)+1)/100)</f>
        <v>0.18975908216588572</v>
      </c>
    </row>
    <row r="37" spans="1:86" x14ac:dyDescent="0.2">
      <c r="A37" s="253">
        <v>43082</v>
      </c>
      <c r="B37" s="245">
        <f>'Yield Curves'!C36-'Yield Curves'!C37</f>
        <v>-1.9999999999999574E-2</v>
      </c>
      <c r="C37" s="245">
        <f>'Yield Curves'!D36-'Yield Curves'!D37</f>
        <v>-4.9999999999998934E-3</v>
      </c>
      <c r="D37" s="245">
        <f>'Yield Curves'!E36-'Yield Curves'!E37</f>
        <v>1.0000000000000675E-2</v>
      </c>
      <c r="E37" s="245">
        <f>'Yield Curves'!F36-'Yield Curves'!F37</f>
        <v>1.5000000000000568E-2</v>
      </c>
      <c r="F37" s="245">
        <f>'Yield Curves'!G36-'Yield Curves'!G37</f>
        <v>2.0000000000000462E-2</v>
      </c>
      <c r="G37" s="245">
        <f>'Yield Curves'!H36-'Yield Curves'!H37</f>
        <v>1.5000000000000568E-2</v>
      </c>
      <c r="H37" s="245">
        <f>'Yield Curves'!I36-'Yield Curves'!I37</f>
        <v>9.9999999999997868E-3</v>
      </c>
      <c r="I37" s="245">
        <f>'Yield Curves'!J36-'Yield Curves'!J37</f>
        <v>9.9999999999997868E-3</v>
      </c>
      <c r="J37" s="245">
        <f>'Yield Curves'!K36-'Yield Curves'!K37</f>
        <v>9.9999999999997868E-3</v>
      </c>
      <c r="K37" s="245">
        <f>'Yield Curves'!L36-'Yield Curves'!L37</f>
        <v>7.5000000000002842E-3</v>
      </c>
      <c r="L37" s="245">
        <f>'Yield Curves'!M36-'Yield Curves'!M37</f>
        <v>5.0000000000007816E-3</v>
      </c>
      <c r="M37" s="245">
        <f>'Yield Curves'!N36-'Yield Curves'!N37</f>
        <v>2.4999999999995026E-3</v>
      </c>
      <c r="N37" s="245">
        <f>'Yield Curves'!O36-'Yield Curves'!O37</f>
        <v>0</v>
      </c>
      <c r="O37" s="245">
        <f>'Yield Curves'!P36-'Yield Curves'!P37</f>
        <v>-2.4999999999995026E-3</v>
      </c>
      <c r="P37" s="245">
        <f>'Yield Curves'!Q36-'Yield Curves'!Q37</f>
        <v>-1.2499999999997513E-3</v>
      </c>
      <c r="Q37" s="245">
        <f>'Yield Curves'!R36-'Yield Curves'!R37</f>
        <v>0</v>
      </c>
      <c r="R37" s="245">
        <f>'Yield Curves'!S36-'Yield Curves'!S37</f>
        <v>1.2499999999997513E-3</v>
      </c>
      <c r="S37" s="245">
        <f>'Yield Curves'!T36-'Yield Curves'!T37</f>
        <v>6.2500000000031974E-4</v>
      </c>
      <c r="T37" s="245">
        <f>'Yield Curves'!U36-'Yield Curves'!U37</f>
        <v>0</v>
      </c>
      <c r="U37" s="245">
        <f>'Yield Curves'!V36-'Yield Curves'!V37</f>
        <v>-6.2500000000031974E-4</v>
      </c>
      <c r="V37" s="252">
        <f>MAX(B37:U37)</f>
        <v>2.0000000000000462E-2</v>
      </c>
      <c r="W37" s="252">
        <f>AVERAGE(V38:V287)</f>
        <v>3.0215000000000145E-2</v>
      </c>
      <c r="X37" s="245">
        <f>_xlfn.STDEV.S(V38:V2589)</f>
        <v>5.1665153033597359E-2</v>
      </c>
      <c r="Y37" s="245">
        <f>W37+X37*_xlfn.NORM.S.INV(99%)</f>
        <v>0.15040611892170405</v>
      </c>
      <c r="Z37" s="253">
        <v>43083</v>
      </c>
      <c r="AA37" s="255">
        <f>'Bond Valuation'!$B$12*BondVal_all!BO37</f>
        <v>94.049432042626322</v>
      </c>
      <c r="AB37" s="250">
        <f>AA37/AA38-1</f>
        <v>-9.9995000166552828E-5</v>
      </c>
      <c r="AC37" s="245">
        <f>SUMPRODUCT('Bond Valuation'!$B$12*BondVal_all!BO37,$BO$2)/AA37</f>
        <v>1</v>
      </c>
      <c r="AD37" s="251">
        <f>-AC37*Y36/100</f>
        <v>-1.4972649976004626E-3</v>
      </c>
      <c r="AE37" s="250">
        <f>AD37*SQRT(10)</f>
        <v>-4.7347676532640054E-3</v>
      </c>
      <c r="AF37" s="250">
        <f>$AC$1*X36/100</f>
        <v>-1.3756165713206875E-3</v>
      </c>
      <c r="AG37" s="250">
        <f>AF37*SQRT(10)</f>
        <v>-4.3500815524448325E-3</v>
      </c>
      <c r="AH37" s="255">
        <f>SUMPRODUCT('Bond Valuation'!$B$40:$D$40,BondVal_all!BO37:BQ37)</f>
        <v>85.730537916782666</v>
      </c>
      <c r="AI37" s="250">
        <f>AH37/AH38-1</f>
        <v>5.7686990605132493E-4</v>
      </c>
      <c r="AJ37" s="245">
        <f>SUMPRODUCT($BO$2:$BQ$2,'Bond Valuation'!$B$40:$D$40,BondVal_all!BO37:BQ37)/BondVal_all!AH37</f>
        <v>2.9363447557968105</v>
      </c>
      <c r="AK37" s="251">
        <f>-AJ37*Y36/100</f>
        <v>-4.3964862237422424E-3</v>
      </c>
      <c r="AL37" s="251">
        <f>AK37*SQRT(10)</f>
        <v>-1.3902910168578133E-2</v>
      </c>
      <c r="AM37" s="251">
        <f>$AC$1*X36/100</f>
        <v>-1.3756165713206875E-3</v>
      </c>
      <c r="AN37" s="259">
        <f>AM37*SQRT(10)</f>
        <v>-4.3500815524448325E-3</v>
      </c>
      <c r="AO37" s="255">
        <f>SUMPRODUCT('Bond Valuation'!$B$68:$F$68,BondVal_all!BO37:BS37)</f>
        <v>79.337212648451711</v>
      </c>
      <c r="AP37" s="250">
        <f>AO37/AO38-1</f>
        <v>4.6538787397376602E-4</v>
      </c>
      <c r="AQ37" s="245">
        <f>SUMPRODUCT($BO$2:$BS$2,'Bond Valuation'!$B$68:$F$68,BondVal_all!BO37:BS37)/BondVal_all!AO37</f>
        <v>4.7270840139063868</v>
      </c>
      <c r="AR37" s="251">
        <f>-AQ37*Y36/100</f>
        <v>-7.0776974347387311E-3</v>
      </c>
      <c r="AS37" s="251">
        <f>AR37*SQRT(10)</f>
        <v>-2.2381644483305336E-2</v>
      </c>
      <c r="AT37" s="251">
        <f>$AC$1*X36/100</f>
        <v>-1.3756165713206875E-3</v>
      </c>
      <c r="AU37" s="249">
        <f>AT37*SQRT(10)</f>
        <v>-4.3500815524448325E-3</v>
      </c>
      <c r="AV37" s="255">
        <f>SUMPRODUCT('Bond Valuation'!$B$96:$K$96,BondVal_all!BO37:BX37)</f>
        <v>70.243975754904596</v>
      </c>
      <c r="AW37" s="250">
        <f>AV37/AV38-1</f>
        <v>5.5004251096280043E-5</v>
      </c>
      <c r="AX37" s="245">
        <f>SUMPRODUCT($BO$2:$BX$2,'Bond Valuation'!$B$96:$K$96,BondVal_all!BO37:BX37)/BondVal_all!AV37</f>
        <v>8.2701825024509787</v>
      </c>
      <c r="AY37" s="251">
        <f>-AX37*Y36/100</f>
        <v>-1.2382654784687652E-2</v>
      </c>
      <c r="AZ37" s="251">
        <f>AY37*SQRT(10)</f>
        <v>-3.9157392599194853E-2</v>
      </c>
      <c r="BA37" s="251">
        <f>$AC$1*X36/100</f>
        <v>-1.3756165713206875E-3</v>
      </c>
      <c r="BB37" s="249">
        <f>BA37*SQRT(10)</f>
        <v>-4.3500815524448325E-3</v>
      </c>
      <c r="BC37" s="255">
        <f>SUMPRODUCT('Bond Valuation'!$B$124:$U$124,BondVal_all!BO37:CH37)</f>
        <v>58.004662841830275</v>
      </c>
      <c r="BD37" s="250">
        <f>BC37/BC38-1</f>
        <v>7.3080676261438882E-5</v>
      </c>
      <c r="BE37" s="245">
        <f>SUMPRODUCT($BO$2:$CH$2,'Bond Valuation'!$B$124:$U$124,BondVal_all!BO37:CH37)/BondVal_all!BC37</f>
        <v>11.861744360412652</v>
      </c>
      <c r="BF37" s="251">
        <f>-BE37*Y36/100</f>
        <v>-1.7760174641330551E-2</v>
      </c>
      <c r="BG37" s="251">
        <f>BF37*SQRT(10)</f>
        <v>-5.6162603508968567E-2</v>
      </c>
      <c r="BH37" s="251">
        <f>$AC$1*X36/100</f>
        <v>-1.3756165713206875E-3</v>
      </c>
      <c r="BI37" s="249">
        <f>BH37*SQRT(10)</f>
        <v>-4.3500815524448325E-3</v>
      </c>
      <c r="BJ37" s="251"/>
      <c r="BK37" s="251"/>
      <c r="BO37" s="245">
        <f>EXP(-BO$2*HLOOKUP(BO$2,'Yield Curves'!$B$2:$AP$508,MATCH($Z37,'Yield Curves'!$A$3:$A$508,0)+1)/100)</f>
        <v>0.93118249547154774</v>
      </c>
      <c r="BP37" s="245">
        <f>EXP(-BP$2*HLOOKUP(BP$2,'Yield Curves'!$B$2:$AP$508,MATCH($Z37,'Yield Curves'!$A$3:$A$508,0)+1)/100)</f>
        <v>0.86623417243868561</v>
      </c>
      <c r="BQ37" s="245">
        <f>EXP(-BQ$2*HLOOKUP(BQ$2,'Yield Curves'!$B$2:$AP$508,MATCH($Z37,'Yield Curves'!$A$3:$A$508,0)+1)/100)</f>
        <v>0.80525200569570776</v>
      </c>
      <c r="BR37" s="245">
        <f>EXP(-BR$2*HLOOKUP(BR$2,'Yield Curves'!$B$2:$AP$508,MATCH($Z37,'Yield Curves'!$A$3:$A$508,0)+1)/100)</f>
        <v>0.72702093895467979</v>
      </c>
      <c r="BS37" s="245">
        <f>EXP(-BS$2*HLOOKUP(BS$2,'Yield Curves'!$B$2:$AP$508,MATCH($Z37,'Yield Curves'!$A$3:$A$508,0)+1)/100)</f>
        <v>0.69280964504439169</v>
      </c>
      <c r="BT37" s="245">
        <f>EXP(-BT$2*HLOOKUP(BT$2,'Yield Curves'!$B$2:$AP$508,MATCH($Z37,'Yield Curves'!$A$3:$A$508,0)+1)/100)</f>
        <v>0.64127301006412929</v>
      </c>
      <c r="BU37" s="245">
        <f>EXP(-BU$2*HLOOKUP(BU$2,'Yield Curves'!$B$2:$AP$508,MATCH($Z37,'Yield Curves'!$A$3:$A$508,0)+1)/100)</f>
        <v>0.59279893592510902</v>
      </c>
      <c r="BV37" s="245">
        <f>EXP(-BV$2*HLOOKUP(BV$2,'Yield Curves'!$B$2:$AP$508,MATCH($Z37,'Yield Curves'!$A$3:$A$508,0)+1)/100)</f>
        <v>0.54744132061185002</v>
      </c>
      <c r="BW37" s="245">
        <f>EXP(-BW$2*HLOOKUP(BW$2,'Yield Curves'!$B$2:$AP$508,MATCH($Z37,'Yield Curves'!$A$3:$A$508,0)+1)/100)</f>
        <v>0.50510573266908798</v>
      </c>
      <c r="BX37" s="245">
        <f>EXP(-BX$2*HLOOKUP(BX$2,'Yield Curves'!$B$2:$AP$508,MATCH($Z37,'Yield Curves'!$A$3:$A$508,0)+1)/100)</f>
        <v>0.46533393097431341</v>
      </c>
      <c r="BY37" s="245">
        <f>EXP(-BY$2*HLOOKUP(BY$2,'Yield Curves'!$B$2:$AP$508,MATCH($Z37,'Yield Curves'!$A$3:$A$508,0)+1)/100)</f>
        <v>0.42816891501868531</v>
      </c>
      <c r="BZ37" s="245">
        <f>EXP(-BZ$2*HLOOKUP(BZ$2,'Yield Curves'!$B$2:$AP$508,MATCH($Z37,'Yield Curves'!$A$3:$A$508,0)+1)/100)</f>
        <v>0.39332757111715205</v>
      </c>
      <c r="CA37" s="245">
        <f>EXP(-CA$2*HLOOKUP(CA$2,'Yield Curves'!$B$2:$AP$508,MATCH($Z37,'Yield Curves'!$A$3:$A$508,0)+1)/100)</f>
        <v>0.36069299025051627</v>
      </c>
      <c r="CB37" s="245">
        <f>EXP(-CB$2*HLOOKUP(CB$2,'Yield Curves'!$B$2:$AP$508,MATCH($Z37,'Yield Curves'!$A$3:$A$508,0)+1)/100)</f>
        <v>0.33055428732825654</v>
      </c>
      <c r="CC37" s="245">
        <f>EXP(-CC$2*HLOOKUP(CC$2,'Yield Curves'!$B$2:$AP$508,MATCH($Z37,'Yield Curves'!$A$3:$A$508,0)+1)/100)</f>
        <v>0.30255264003674054</v>
      </c>
      <c r="CD37" s="245">
        <f>EXP(-CD$2*HLOOKUP(CD$2,'Yield Curves'!$B$2:$AP$508,MATCH($Z37,'Yield Curves'!$A$3:$A$508,0)+1)/100)</f>
        <v>0.27649069123666009</v>
      </c>
      <c r="CE37" s="245">
        <f>EXP(-CE$2*HLOOKUP(CE$2,'Yield Curves'!$B$2:$AP$508,MATCH($Z37,'Yield Curves'!$A$3:$A$508,0)+1)/100)</f>
        <v>0.25226489171835742</v>
      </c>
      <c r="CF37" s="245">
        <f>EXP(-CF$2*HLOOKUP(CF$2,'Yield Curves'!$B$2:$AP$508,MATCH($Z37,'Yield Curves'!$A$3:$A$508,0)+1)/100)</f>
        <v>0.22985463235276546</v>
      </c>
      <c r="CG37" s="245">
        <f>EXP(-CG$2*HLOOKUP(CG$2,'Yield Curves'!$B$2:$AP$508,MATCH($Z37,'Yield Curves'!$A$3:$A$508,0)+1)/100)</f>
        <v>0.20919342090939635</v>
      </c>
      <c r="CH37" s="245">
        <f>EXP(-CH$2*HLOOKUP(CH$2,'Yield Curves'!$B$2:$AP$508,MATCH($Z37,'Yield Curves'!$A$3:$A$508,0)+1)/100)</f>
        <v>0.19013898010152055</v>
      </c>
    </row>
    <row r="38" spans="1:86" x14ac:dyDescent="0.2">
      <c r="A38" s="253">
        <v>43081</v>
      </c>
      <c r="B38" s="245">
        <f>'Yield Curves'!C37-'Yield Curves'!C38</f>
        <v>-2.0000000000000462E-2</v>
      </c>
      <c r="C38" s="245">
        <f>'Yield Curves'!D37-'Yield Curves'!D38</f>
        <v>-1.9999999999999574E-2</v>
      </c>
      <c r="D38" s="245">
        <f>'Yield Curves'!E37-'Yield Curves'!E38</f>
        <v>-2.0000000000000462E-2</v>
      </c>
      <c r="E38" s="245">
        <f>'Yield Curves'!F37-'Yield Curves'!F38</f>
        <v>-2.000000000000135E-2</v>
      </c>
      <c r="F38" s="245">
        <f>'Yield Curves'!G37-'Yield Curves'!G38</f>
        <v>-2.0000000000000462E-2</v>
      </c>
      <c r="G38" s="245">
        <f>'Yield Curves'!H37-'Yield Curves'!H38</f>
        <v>-9.9999999999997868E-3</v>
      </c>
      <c r="H38" s="245">
        <f>'Yield Curves'!I37-'Yield Curves'!I38</f>
        <v>0</v>
      </c>
      <c r="I38" s="245">
        <f>'Yield Curves'!J37-'Yield Curves'!J38</f>
        <v>-9.9999999999997868E-3</v>
      </c>
      <c r="J38" s="245">
        <f>'Yield Curves'!K37-'Yield Curves'!K38</f>
        <v>-2.0000000000000462E-2</v>
      </c>
      <c r="K38" s="245">
        <f>'Yield Curves'!L37-'Yield Curves'!L38</f>
        <v>-1.5000000000000568E-2</v>
      </c>
      <c r="L38" s="245">
        <f>'Yield Curves'!M37-'Yield Curves'!M38</f>
        <v>-1.0000000000000675E-2</v>
      </c>
      <c r="M38" s="245">
        <f>'Yield Curves'!N37-'Yield Curves'!N38</f>
        <v>-4.9999999999998934E-3</v>
      </c>
      <c r="N38" s="245">
        <f>'Yield Curves'!O37-'Yield Curves'!O38</f>
        <v>0</v>
      </c>
      <c r="O38" s="245">
        <f>'Yield Curves'!P37-'Yield Curves'!P38</f>
        <v>4.9999999999998934E-3</v>
      </c>
      <c r="P38" s="245">
        <f>'Yield Curves'!Q37-'Yield Curves'!Q38</f>
        <v>5.0000000000007816E-3</v>
      </c>
      <c r="Q38" s="245">
        <f>'Yield Curves'!R37-'Yield Curves'!R38</f>
        <v>5.0000000000007816E-3</v>
      </c>
      <c r="R38" s="245">
        <f>'Yield Curves'!S37-'Yield Curves'!S38</f>
        <v>5.0000000000007816E-3</v>
      </c>
      <c r="S38" s="245">
        <f>'Yield Curves'!T37-'Yield Curves'!T38</f>
        <v>7.5000000000011724E-3</v>
      </c>
      <c r="T38" s="245">
        <f>'Yield Curves'!U37-'Yield Curves'!U38</f>
        <v>1.0000000000000675E-2</v>
      </c>
      <c r="U38" s="245">
        <f>'Yield Curves'!V37-'Yield Curves'!V38</f>
        <v>1.2500000000000178E-2</v>
      </c>
      <c r="V38" s="252">
        <f>MAX(B38:U38)</f>
        <v>1.2500000000000178E-2</v>
      </c>
      <c r="W38" s="252">
        <f>AVERAGE(V39:V288)</f>
        <v>3.0145000000000147E-2</v>
      </c>
      <c r="X38" s="245">
        <f>_xlfn.STDEV.S(V39:V2590)</f>
        <v>5.1711542133414612E-2</v>
      </c>
      <c r="Y38" s="245">
        <f>W38+X38*_xlfn.NORM.S.INV(99%)</f>
        <v>0.1504440361054426</v>
      </c>
      <c r="Z38" s="253">
        <v>43082</v>
      </c>
      <c r="AA38" s="255">
        <f>'Bond Valuation'!$B$12*BondVal_all!BO38</f>
        <v>94.058837456093414</v>
      </c>
      <c r="AB38" s="250">
        <f>AA38/AA39-1</f>
        <v>2.0002000133345632E-4</v>
      </c>
      <c r="AC38" s="245">
        <f>SUMPRODUCT('Bond Valuation'!$B$12*BondVal_all!BO38,$BO$2)/AA38</f>
        <v>1</v>
      </c>
      <c r="AD38" s="251">
        <f>-AC38*Y37/100</f>
        <v>-1.5040611892170406E-3</v>
      </c>
      <c r="AE38" s="250">
        <f>AD38*SQRT(10)</f>
        <v>-4.7562590981873338E-3</v>
      </c>
      <c r="AF38" s="250">
        <f>$AC$1*X37/100</f>
        <v>-1.3769870056148602E-3</v>
      </c>
      <c r="AG38" s="250">
        <f>AF38*SQRT(10)</f>
        <v>-4.3544152461980233E-3</v>
      </c>
      <c r="AH38" s="255">
        <f>SUMPRODUCT('Bond Valuation'!$B$40:$D$40,BondVal_all!BO38:BQ38)</f>
        <v>85.68111106229378</v>
      </c>
      <c r="AI38" s="250">
        <f>AH38/AH39-1</f>
        <v>-5.7436632803731236E-4</v>
      </c>
      <c r="AJ38" s="245">
        <f>SUMPRODUCT($BO$2:$BQ$2,'Bond Valuation'!$B$40:$D$40,BondVal_all!BO38:BQ38)/BondVal_all!AH38</f>
        <v>2.9363077311708006</v>
      </c>
      <c r="AK38" s="251">
        <f>-AJ38*Y37/100</f>
        <v>-4.4163864980519447E-3</v>
      </c>
      <c r="AL38" s="251">
        <f>AK38*SQRT(10)</f>
        <v>-1.3965840361458927E-2</v>
      </c>
      <c r="AM38" s="251">
        <f>$AC$1*X37/100</f>
        <v>-1.3769870056148602E-3</v>
      </c>
      <c r="AN38" s="259">
        <f>AM38*SQRT(10)</f>
        <v>-4.3544152461980233E-3</v>
      </c>
      <c r="AO38" s="255">
        <f>SUMPRODUCT('Bond Valuation'!$B$68:$F$68,BondVal_all!BO38:BS38)</f>
        <v>79.300307247056537</v>
      </c>
      <c r="AP38" s="250">
        <f>AO38/AO39-1</f>
        <v>-4.713998573048217E-4</v>
      </c>
      <c r="AQ38" s="245">
        <f>SUMPRODUCT($BO$2:$BS$2,'Bond Valuation'!$B$68:$F$68,BondVal_all!BO38:BS38)/BondVal_all!AO38</f>
        <v>4.7269920968564314</v>
      </c>
      <c r="AR38" s="251">
        <f>-AQ38*Y37/100</f>
        <v>-7.1096853546174362E-3</v>
      </c>
      <c r="AS38" s="251">
        <f>AR38*SQRT(10)</f>
        <v>-2.2482799167733023E-2</v>
      </c>
      <c r="AT38" s="251">
        <f>$AC$1*X37/100</f>
        <v>-1.3769870056148602E-3</v>
      </c>
      <c r="AU38" s="249">
        <f>AT38*SQRT(10)</f>
        <v>-4.3544152461980233E-3</v>
      </c>
      <c r="AV38" s="255">
        <f>SUMPRODUCT('Bond Valuation'!$B$96:$K$96,BondVal_all!BO38:BX38)</f>
        <v>70.240112250133365</v>
      </c>
      <c r="AW38" s="250">
        <f>AV38/AV39-1</f>
        <v>-6.4853891937000085E-5</v>
      </c>
      <c r="AX38" s="245">
        <f>SUMPRODUCT($BO$2:$BX$2,'Bond Valuation'!$B$96:$K$96,BondVal_all!BO38:BX38)/BondVal_all!AV38</f>
        <v>8.2704051203835611</v>
      </c>
      <c r="AY38" s="251">
        <f>-AX38*Y37/100</f>
        <v>-1.2439195360670801E-2</v>
      </c>
      <c r="AZ38" s="251">
        <f>AY38*SQRT(10)</f>
        <v>-3.9336189599519421E-2</v>
      </c>
      <c r="BA38" s="251">
        <f>$AC$1*X37/100</f>
        <v>-1.3769870056148602E-3</v>
      </c>
      <c r="BB38" s="249">
        <f>BA38*SQRT(10)</f>
        <v>-4.3544152461980233E-3</v>
      </c>
      <c r="BC38" s="255">
        <f>SUMPRODUCT('Bond Valuation'!$B$124:$U$124,BondVal_all!BO38:CH38)</f>
        <v>58.00042413161129</v>
      </c>
      <c r="BD38" s="250">
        <f>BC38/BC39-1</f>
        <v>-9.7735168202073286E-4</v>
      </c>
      <c r="BE38" s="245">
        <f>SUMPRODUCT($BO$2:$CH$2,'Bond Valuation'!$B$124:$U$124,BondVal_all!BO38:CH38)/BondVal_all!BC38</f>
        <v>11.862317671434925</v>
      </c>
      <c r="BF38" s="251">
        <f>-BE38*Y37/100</f>
        <v>-1.7841651623768728E-2</v>
      </c>
      <c r="BG38" s="251">
        <f>BF38*SQRT(10)</f>
        <v>-5.6420256350350743E-2</v>
      </c>
      <c r="BH38" s="251">
        <f>$AC$1*X37/100</f>
        <v>-1.3769870056148602E-3</v>
      </c>
      <c r="BI38" s="249">
        <f>BH38*SQRT(10)</f>
        <v>-4.3544152461980233E-3</v>
      </c>
      <c r="BJ38" s="251"/>
      <c r="BK38" s="251"/>
      <c r="BO38" s="245">
        <f>EXP(-BO$2*HLOOKUP(BO$2,'Yield Curves'!$B$2:$AP$508,MATCH($Z38,'Yield Curves'!$A$3:$A$508,0)+1)/100)</f>
        <v>0.93127561837716255</v>
      </c>
      <c r="BP38" s="245">
        <f>EXP(-BP$2*HLOOKUP(BP$2,'Yield Curves'!$B$2:$AP$508,MATCH($Z38,'Yield Curves'!$A$3:$A$508,0)+1)/100)</f>
        <v>0.8660609429277264</v>
      </c>
      <c r="BQ38" s="245">
        <f>EXP(-BQ$2*HLOOKUP(BQ$2,'Yield Curves'!$B$2:$AP$508,MATCH($Z38,'Yield Curves'!$A$3:$A$508,0)+1)/100)</f>
        <v>0.80476899940866664</v>
      </c>
      <c r="BR38" s="245">
        <f>EXP(-BR$2*HLOOKUP(BR$2,'Yield Curves'!$B$2:$AP$508,MATCH($Z38,'Yield Curves'!$A$3:$A$508,0)+1)/100)</f>
        <v>0.72702093895467979</v>
      </c>
      <c r="BS38" s="245">
        <f>EXP(-BS$2*HLOOKUP(BS$2,'Yield Curves'!$B$2:$AP$508,MATCH($Z38,'Yield Curves'!$A$3:$A$508,0)+1)/100)</f>
        <v>0.69246332680864342</v>
      </c>
      <c r="BT38" s="245">
        <f>EXP(-BT$2*HLOOKUP(BT$2,'Yield Curves'!$B$2:$AP$508,MATCH($Z38,'Yield Curves'!$A$3:$A$508,0)+1)/100)</f>
        <v>0.64108065701550998</v>
      </c>
      <c r="BU38" s="245">
        <f>EXP(-BU$2*HLOOKUP(BU$2,'Yield Curves'!$B$2:$AP$508,MATCH($Z38,'Yield Curves'!$A$3:$A$508,0)+1)/100)</f>
        <v>0.59279893592510902</v>
      </c>
      <c r="BV38" s="245">
        <f>EXP(-BV$2*HLOOKUP(BV$2,'Yield Curves'!$B$2:$AP$508,MATCH($Z38,'Yield Curves'!$A$3:$A$508,0)+1)/100)</f>
        <v>0.54749606748120905</v>
      </c>
      <c r="BW38" s="245">
        <f>EXP(-BW$2*HLOOKUP(BW$2,'Yield Curves'!$B$2:$AP$508,MATCH($Z38,'Yield Curves'!$A$3:$A$508,0)+1)/100)</f>
        <v>0.50504891147041509</v>
      </c>
      <c r="BX38" s="245">
        <f>EXP(-BX$2*HLOOKUP(BX$2,'Yield Curves'!$B$2:$AP$508,MATCH($Z38,'Yield Curves'!$A$3:$A$508,0)+1)/100)</f>
        <v>0.46533393097431341</v>
      </c>
      <c r="BY38" s="245">
        <f>EXP(-BY$2*HLOOKUP(BY$2,'Yield Curves'!$B$2:$AP$508,MATCH($Z38,'Yield Curves'!$A$3:$A$508,0)+1)/100)</f>
        <v>0.42822779229222013</v>
      </c>
      <c r="BZ38" s="245">
        <f>EXP(-BZ$2*HLOOKUP(BZ$2,'Yield Curves'!$B$2:$AP$508,MATCH($Z38,'Yield Curves'!$A$3:$A$508,0)+1)/100)</f>
        <v>0.39337182295802214</v>
      </c>
      <c r="CA38" s="245">
        <f>EXP(-CA$2*HLOOKUP(CA$2,'Yield Curves'!$B$2:$AP$508,MATCH($Z38,'Yield Curves'!$A$3:$A$508,0)+1)/100)</f>
        <v>0.36064903347100014</v>
      </c>
      <c r="CB38" s="245">
        <f>EXP(-CB$2*HLOOKUP(CB$2,'Yield Curves'!$B$2:$AP$508,MATCH($Z38,'Yield Curves'!$A$3:$A$508,0)+1)/100)</f>
        <v>0.3305325954149243</v>
      </c>
      <c r="CC38" s="245">
        <f>EXP(-CC$2*HLOOKUP(CC$2,'Yield Curves'!$B$2:$AP$508,MATCH($Z38,'Yield Curves'!$A$3:$A$508,0)+1)/100)</f>
        <v>0.30255264003674054</v>
      </c>
      <c r="CD38" s="245">
        <f>EXP(-CD$2*HLOOKUP(CD$2,'Yield Curves'!$B$2:$AP$508,MATCH($Z38,'Yield Curves'!$A$3:$A$508,0)+1)/100)</f>
        <v>0.27649846764670644</v>
      </c>
      <c r="CE38" s="245">
        <f>EXP(-CE$2*HLOOKUP(CE$2,'Yield Curves'!$B$2:$AP$508,MATCH($Z38,'Yield Curves'!$A$3:$A$508,0)+1)/100)</f>
        <v>0.25226740452569218</v>
      </c>
      <c r="CF38" s="245">
        <f>EXP(-CF$2*HLOOKUP(CF$2,'Yield Curves'!$B$2:$AP$508,MATCH($Z38,'Yield Curves'!$A$3:$A$508,0)+1)/100)</f>
        <v>0.22985220811747392</v>
      </c>
      <c r="CG38" s="245">
        <f>EXP(-CG$2*HLOOKUP(CG$2,'Yield Curves'!$B$2:$AP$508,MATCH($Z38,'Yield Curves'!$A$3:$A$508,0)+1)/100)</f>
        <v>0.20919225645707173</v>
      </c>
      <c r="CH38" s="245">
        <f>EXP(-CH$2*HLOOKUP(CH$2,'Yield Curves'!$B$2:$AP$508,MATCH($Z38,'Yield Curves'!$A$3:$A$508,0)+1)/100)</f>
        <v>0.19013898010152055</v>
      </c>
    </row>
    <row r="39" spans="1:86" x14ac:dyDescent="0.2">
      <c r="A39" s="253">
        <v>43080</v>
      </c>
      <c r="B39" s="245">
        <f>'Yield Curves'!C38-'Yield Curves'!C39</f>
        <v>9.9999999999997868E-3</v>
      </c>
      <c r="C39" s="245">
        <f>'Yield Curves'!D38-'Yield Curves'!D39</f>
        <v>9.9999999999997868E-3</v>
      </c>
      <c r="D39" s="245">
        <f>'Yield Curves'!E38-'Yield Curves'!E39</f>
        <v>9.9999999999997868E-3</v>
      </c>
      <c r="E39" s="245">
        <f>'Yield Curves'!F38-'Yield Curves'!F39</f>
        <v>5.0000000000007816E-3</v>
      </c>
      <c r="F39" s="245">
        <f>'Yield Curves'!G38-'Yield Curves'!G39</f>
        <v>0</v>
      </c>
      <c r="G39" s="245">
        <f>'Yield Curves'!H38-'Yield Curves'!H39</f>
        <v>-5.0000000000007816E-3</v>
      </c>
      <c r="H39" s="245">
        <f>'Yield Curves'!I38-'Yield Curves'!I39</f>
        <v>-9.9999999999997868E-3</v>
      </c>
      <c r="I39" s="245">
        <f>'Yield Curves'!J38-'Yield Curves'!J39</f>
        <v>0</v>
      </c>
      <c r="J39" s="245">
        <f>'Yield Curves'!K38-'Yield Curves'!K39</f>
        <v>1.0000000000000675E-2</v>
      </c>
      <c r="K39" s="245">
        <f>'Yield Curves'!L38-'Yield Curves'!L39</f>
        <v>1.0000000000000675E-2</v>
      </c>
      <c r="L39" s="245">
        <f>'Yield Curves'!M38-'Yield Curves'!M39</f>
        <v>1.0000000000000675E-2</v>
      </c>
      <c r="M39" s="245">
        <f>'Yield Curves'!N38-'Yield Curves'!N39</f>
        <v>1.0000000000000675E-2</v>
      </c>
      <c r="N39" s="245">
        <f>'Yield Curves'!O38-'Yield Curves'!O39</f>
        <v>9.9999999999997868E-3</v>
      </c>
      <c r="O39" s="245">
        <f>'Yield Curves'!P38-'Yield Curves'!P39</f>
        <v>9.9999999999988987E-3</v>
      </c>
      <c r="P39" s="245">
        <f>'Yield Curves'!Q38-'Yield Curves'!Q39</f>
        <v>7.4999999999985079E-3</v>
      </c>
      <c r="Q39" s="245">
        <f>'Yield Curves'!R38-'Yield Curves'!R39</f>
        <v>4.9999999999998934E-3</v>
      </c>
      <c r="R39" s="245">
        <f>'Yield Curves'!S38-'Yield Curves'!S39</f>
        <v>2.500000000001279E-3</v>
      </c>
      <c r="S39" s="245">
        <f>'Yield Curves'!T38-'Yield Curves'!T39</f>
        <v>1.2500000000006395E-3</v>
      </c>
      <c r="T39" s="245">
        <f>'Yield Curves'!U38-'Yield Curves'!U39</f>
        <v>0</v>
      </c>
      <c r="U39" s="245">
        <f>'Yield Curves'!V38-'Yield Curves'!V39</f>
        <v>-1.2500000000006395E-3</v>
      </c>
      <c r="V39" s="252">
        <f>MAX(B39:U39)</f>
        <v>1.0000000000000675E-2</v>
      </c>
      <c r="W39" s="252">
        <f>AVERAGE(V40:V289)</f>
        <v>3.0385000000000148E-2</v>
      </c>
      <c r="X39" s="245">
        <f>_xlfn.STDEV.S(V40:V2591)</f>
        <v>5.1755798960438068E-2</v>
      </c>
      <c r="Y39" s="245">
        <f>W39+X39*_xlfn.NORM.S.INV(99%)</f>
        <v>0.15078699288090042</v>
      </c>
      <c r="Z39" s="253">
        <v>43081</v>
      </c>
      <c r="AA39" s="255">
        <f>'Bond Valuation'!$B$12*BondVal_all!BO39</f>
        <v>94.040027569653532</v>
      </c>
      <c r="AB39" s="250">
        <f>AA39/AA40-1</f>
        <v>2.0002000133323428E-4</v>
      </c>
      <c r="AC39" s="245">
        <f>SUMPRODUCT('Bond Valuation'!$B$12*BondVal_all!BO39,$BO$2)/AA39</f>
        <v>1</v>
      </c>
      <c r="AD39" s="251">
        <f>-AC39*Y38/100</f>
        <v>-1.5044403610544261E-3</v>
      </c>
      <c r="AE39" s="250">
        <f>AD39*SQRT(10)</f>
        <v>-4.7574581448180629E-3</v>
      </c>
      <c r="AF39" s="250">
        <f>$AC$1*X38/100</f>
        <v>-1.3782233744998804E-3</v>
      </c>
      <c r="AG39" s="250">
        <f>AF39*SQRT(10)</f>
        <v>-4.35832498790285E-3</v>
      </c>
      <c r="AH39" s="255">
        <f>SUMPRODUCT('Bond Valuation'!$B$40:$D$40,BondVal_all!BO39:BQ39)</f>
        <v>85.730351689595082</v>
      </c>
      <c r="AI39" s="250">
        <f>AH39/AH40-1</f>
        <v>5.8744020677958808E-4</v>
      </c>
      <c r="AJ39" s="245">
        <f>SUMPRODUCT($BO$2:$BQ$2,'Bond Valuation'!$B$40:$D$40,BondVal_all!BO39:BQ39)/BondVal_all!AH39</f>
        <v>2.9363489620088576</v>
      </c>
      <c r="AK39" s="251">
        <f>-AJ39*Y38/100</f>
        <v>-4.417561892586395E-3</v>
      </c>
      <c r="AL39" s="251">
        <f>AK39*SQRT(10)</f>
        <v>-1.3969557285337103E-2</v>
      </c>
      <c r="AM39" s="251">
        <f>$AC$1*X38/100</f>
        <v>-1.3782233744998804E-3</v>
      </c>
      <c r="AN39" s="259">
        <f>AM39*SQRT(10)</f>
        <v>-4.35832498790285E-3</v>
      </c>
      <c r="AO39" s="255">
        <f>SUMPRODUCT('Bond Valuation'!$B$68:$F$68,BondVal_all!BO39:BS39)</f>
        <v>79.337707030829762</v>
      </c>
      <c r="AP39" s="250">
        <f>AO39/AO40-1</f>
        <v>9.2748778903328777E-4</v>
      </c>
      <c r="AQ39" s="245">
        <f>SUMPRODUCT($BO$2:$BS$2,'Bond Valuation'!$B$68:$F$68,BondVal_all!BO39:BS39)/BondVal_all!AO39</f>
        <v>4.7270882854494181</v>
      </c>
      <c r="AR39" s="251">
        <f>-AQ39*Y38/100</f>
        <v>-7.1116224068976698E-3</v>
      </c>
      <c r="AS39" s="251">
        <f>AR39*SQRT(10)</f>
        <v>-2.2488924664885383E-2</v>
      </c>
      <c r="AT39" s="251">
        <f>$AC$1*X38/100</f>
        <v>-1.3782233744998804E-3</v>
      </c>
      <c r="AU39" s="249">
        <f>AT39*SQRT(10)</f>
        <v>-4.35832498790285E-3</v>
      </c>
      <c r="AV39" s="255">
        <f>SUMPRODUCT('Bond Valuation'!$B$96:$K$96,BondVal_all!BO39:BX39)</f>
        <v>70.24466789023387</v>
      </c>
      <c r="AW39" s="250">
        <f>AV39/AV40-1</f>
        <v>-6.0357948664457872E-4</v>
      </c>
      <c r="AX39" s="245">
        <f>SUMPRODUCT($BO$2:$BX$2,'Bond Valuation'!$B$96:$K$96,BondVal_all!BO39:BX39)/BondVal_all!AV39</f>
        <v>8.2701543458449773</v>
      </c>
      <c r="AY39" s="251">
        <f>-AX39*Y38/100</f>
        <v>-1.2441953990038848E-2</v>
      </c>
      <c r="AZ39" s="251">
        <f>AY39*SQRT(10)</f>
        <v>-3.9344913151542683E-2</v>
      </c>
      <c r="BA39" s="251">
        <f>$AC$1*X38/100</f>
        <v>-1.3782233744998804E-3</v>
      </c>
      <c r="BB39" s="249">
        <f>BA39*SQRT(10)</f>
        <v>-4.35832498790285E-3</v>
      </c>
      <c r="BC39" s="255">
        <f>SUMPRODUCT('Bond Valuation'!$B$124:$U$124,BondVal_all!BO39:CH39)</f>
        <v>58.057166400846512</v>
      </c>
      <c r="BD39" s="250">
        <f>BC39/BC40-1</f>
        <v>7.3889776603230928E-4</v>
      </c>
      <c r="BE39" s="245">
        <f>SUMPRODUCT($BO$2:$CH$2,'Bond Valuation'!$B$124:$U$124,BondVal_all!BO39:CH39)/BondVal_all!BC39</f>
        <v>11.868045484067395</v>
      </c>
      <c r="BF39" s="251">
        <f>-BE39*Y38/100</f>
        <v>-1.7854766633060702E-2</v>
      </c>
      <c r="BG39" s="251">
        <f>BF39*SQRT(10)</f>
        <v>-5.6461729651247655E-2</v>
      </c>
      <c r="BH39" s="251">
        <f>$AC$1*X38/100</f>
        <v>-1.3782233744998804E-3</v>
      </c>
      <c r="BI39" s="249">
        <f>BH39*SQRT(10)</f>
        <v>-4.35832498790285E-3</v>
      </c>
      <c r="BJ39" s="251"/>
      <c r="BK39" s="251"/>
      <c r="BO39" s="245">
        <f>EXP(-BO$2*HLOOKUP(BO$2,'Yield Curves'!$B$2:$AP$508,MATCH($Z39,'Yield Curves'!$A$3:$A$508,0)+1)/100)</f>
        <v>0.9310893818777578</v>
      </c>
      <c r="BP39" s="245">
        <f>EXP(-BP$2*HLOOKUP(BP$2,'Yield Curves'!$B$2:$AP$508,MATCH($Z39,'Yield Curves'!$A$3:$A$508,0)+1)/100)</f>
        <v>0.86623417243868561</v>
      </c>
      <c r="BQ39" s="245">
        <f>EXP(-BQ$2*HLOOKUP(BQ$2,'Yield Curves'!$B$2:$AP$508,MATCH($Z39,'Yield Curves'!$A$3:$A$508,0)+1)/100)</f>
        <v>0.80525200569570776</v>
      </c>
      <c r="BR39" s="245">
        <f>EXP(-BR$2*HLOOKUP(BR$2,'Yield Curves'!$B$2:$AP$508,MATCH($Z39,'Yield Curves'!$A$3:$A$508,0)+1)/100)</f>
        <v>0.72731180549969232</v>
      </c>
      <c r="BS39" s="245">
        <f>EXP(-BS$2*HLOOKUP(BS$2,'Yield Curves'!$B$2:$AP$508,MATCH($Z39,'Yield Curves'!$A$3:$A$508,0)+1)/100)</f>
        <v>0.69280964504439169</v>
      </c>
      <c r="BT39" s="245">
        <f>EXP(-BT$2*HLOOKUP(BT$2,'Yield Curves'!$B$2:$AP$508,MATCH($Z39,'Yield Curves'!$A$3:$A$508,0)+1)/100)</f>
        <v>0.64127301006412929</v>
      </c>
      <c r="BU39" s="245">
        <f>EXP(-BU$2*HLOOKUP(BU$2,'Yield Curves'!$B$2:$AP$508,MATCH($Z39,'Yield Curves'!$A$3:$A$508,0)+1)/100)</f>
        <v>0.59279893592510902</v>
      </c>
      <c r="BV39" s="245">
        <f>EXP(-BV$2*HLOOKUP(BV$2,'Yield Curves'!$B$2:$AP$508,MATCH($Z39,'Yield Curves'!$A$3:$A$508,0)+1)/100)</f>
        <v>0.54744132061185002</v>
      </c>
      <c r="BW39" s="245">
        <f>EXP(-BW$2*HLOOKUP(BW$2,'Yield Curves'!$B$2:$AP$508,MATCH($Z39,'Yield Curves'!$A$3:$A$508,0)+1)/100)</f>
        <v>0.50510573266908798</v>
      </c>
      <c r="BX39" s="245">
        <f>EXP(-BX$2*HLOOKUP(BX$2,'Yield Curves'!$B$2:$AP$508,MATCH($Z39,'Yield Curves'!$A$3:$A$508,0)+1)/100)</f>
        <v>0.46533393097431341</v>
      </c>
      <c r="BY39" s="245">
        <f>EXP(-BY$2*HLOOKUP(BY$2,'Yield Curves'!$B$2:$AP$508,MATCH($Z39,'Yield Curves'!$A$3:$A$508,0)+1)/100)</f>
        <v>0.42816891501868531</v>
      </c>
      <c r="BZ39" s="245">
        <f>EXP(-BZ$2*HLOOKUP(BZ$2,'Yield Curves'!$B$2:$AP$508,MATCH($Z39,'Yield Curves'!$A$3:$A$508,0)+1)/100)</f>
        <v>0.39344558708999799</v>
      </c>
      <c r="CA39" s="245">
        <f>EXP(-CA$2*HLOOKUP(CA$2,'Yield Curves'!$B$2:$AP$508,MATCH($Z39,'Yield Curves'!$A$3:$A$508,0)+1)/100)</f>
        <v>0.36104483741362969</v>
      </c>
      <c r="CB39" s="245">
        <f>EXP(-CB$2*HLOOKUP(CB$2,'Yield Curves'!$B$2:$AP$508,MATCH($Z39,'Yield Curves'!$A$3:$A$508,0)+1)/100)</f>
        <v>0.3309594644505528</v>
      </c>
      <c r="CC39" s="245">
        <f>EXP(-CC$2*HLOOKUP(CC$2,'Yield Curves'!$B$2:$AP$508,MATCH($Z39,'Yield Curves'!$A$3:$A$508,0)+1)/100)</f>
        <v>0.30300680953876541</v>
      </c>
      <c r="CD39" s="245">
        <f>EXP(-CD$2*HLOOKUP(CD$2,'Yield Curves'!$B$2:$AP$508,MATCH($Z39,'Yield Curves'!$A$3:$A$508,0)+1)/100)</f>
        <v>0.27695420122572773</v>
      </c>
      <c r="CE39" s="245">
        <f>EXP(-CE$2*HLOOKUP(CE$2,'Yield Curves'!$B$2:$AP$508,MATCH($Z39,'Yield Curves'!$A$3:$A$508,0)+1)/100)</f>
        <v>0.25270081904005576</v>
      </c>
      <c r="CF39" s="245">
        <f>EXP(-CF$2*HLOOKUP(CF$2,'Yield Curves'!$B$2:$AP$508,MATCH($Z39,'Yield Curves'!$A$3:$A$508,0)+1)/100)</f>
        <v>0.23026226706169162</v>
      </c>
      <c r="CG39" s="245">
        <f>EXP(-CG$2*HLOOKUP(CG$2,'Yield Curves'!$B$2:$AP$508,MATCH($Z39,'Yield Curves'!$A$3:$A$508,0)+1)/100)</f>
        <v>0.20958815514523749</v>
      </c>
      <c r="CH39" s="245">
        <f>EXP(-CH$2*HLOOKUP(CH$2,'Yield Curves'!$B$2:$AP$508,MATCH($Z39,'Yield Curves'!$A$3:$A$508,0)+1)/100)</f>
        <v>0.19051963859332924</v>
      </c>
    </row>
    <row r="40" spans="1:86" x14ac:dyDescent="0.2">
      <c r="A40" s="253">
        <v>43077</v>
      </c>
      <c r="B40" s="245">
        <f>'Yield Curves'!C39-'Yield Curves'!C40</f>
        <v>-2.9999999999999361E-2</v>
      </c>
      <c r="C40" s="245">
        <f>'Yield Curves'!D39-'Yield Curves'!D40</f>
        <v>-2.5000000000000355E-2</v>
      </c>
      <c r="D40" s="245">
        <f>'Yield Curves'!E39-'Yield Curves'!E40</f>
        <v>-1.9999999999999574E-2</v>
      </c>
      <c r="E40" s="245">
        <f>'Yield Curves'!F39-'Yield Curves'!F40</f>
        <v>-1.9999999999999574E-2</v>
      </c>
      <c r="F40" s="245">
        <f>'Yield Curves'!G39-'Yield Curves'!G40</f>
        <v>-1.9999999999999574E-2</v>
      </c>
      <c r="G40" s="245">
        <f>'Yield Curves'!H39-'Yield Curves'!H40</f>
        <v>-9.9999999999997868E-3</v>
      </c>
      <c r="H40" s="245">
        <f>'Yield Curves'!I39-'Yield Curves'!I40</f>
        <v>0</v>
      </c>
      <c r="I40" s="245">
        <f>'Yield Curves'!J39-'Yield Curves'!J40</f>
        <v>-4.9999999999998934E-3</v>
      </c>
      <c r="J40" s="245">
        <f>'Yield Curves'!K39-'Yield Curves'!K40</f>
        <v>-1.0000000000000675E-2</v>
      </c>
      <c r="K40" s="245">
        <f>'Yield Curves'!L39-'Yield Curves'!L40</f>
        <v>-1.0000000000000675E-2</v>
      </c>
      <c r="L40" s="245">
        <f>'Yield Curves'!M39-'Yield Curves'!M40</f>
        <v>-1.0000000000000675E-2</v>
      </c>
      <c r="M40" s="245">
        <f>'Yield Curves'!N39-'Yield Curves'!N40</f>
        <v>-1.0000000000000675E-2</v>
      </c>
      <c r="N40" s="245">
        <f>'Yield Curves'!O39-'Yield Curves'!O40</f>
        <v>-9.9999999999997868E-3</v>
      </c>
      <c r="O40" s="245">
        <f>'Yield Curves'!P39-'Yield Curves'!P40</f>
        <v>-9.9999999999988987E-3</v>
      </c>
      <c r="P40" s="245">
        <f>'Yield Curves'!Q39-'Yield Curves'!Q40</f>
        <v>-9.9999999999997868E-3</v>
      </c>
      <c r="Q40" s="245">
        <f>'Yield Curves'!R39-'Yield Curves'!R40</f>
        <v>-1.0000000000000675E-2</v>
      </c>
      <c r="R40" s="245">
        <f>'Yield Curves'!S39-'Yield Curves'!S40</f>
        <v>-1.0000000000001563E-2</v>
      </c>
      <c r="S40" s="245">
        <f>'Yield Curves'!T39-'Yield Curves'!T40</f>
        <v>-1.0000000000001563E-2</v>
      </c>
      <c r="T40" s="245">
        <f>'Yield Curves'!U39-'Yield Curves'!U40</f>
        <v>-1.0000000000000675E-2</v>
      </c>
      <c r="U40" s="245">
        <f>'Yield Curves'!V39-'Yield Curves'!V40</f>
        <v>-9.9999999999997868E-3</v>
      </c>
      <c r="V40" s="252">
        <f>MAX(B40:U40)</f>
        <v>0</v>
      </c>
      <c r="W40" s="252">
        <f>AVERAGE(V41:V290)</f>
        <v>3.0245000000000154E-2</v>
      </c>
      <c r="X40" s="245">
        <f>_xlfn.STDEV.S(V41:V2592)</f>
        <v>5.1788531019322542E-2</v>
      </c>
      <c r="Y40" s="245">
        <f>W40+X40*_xlfn.NORM.S.INV(99%)</f>
        <v>0.15072313903649928</v>
      </c>
      <c r="Z40" s="253">
        <v>43080</v>
      </c>
      <c r="AA40" s="255">
        <f>'Bond Valuation'!$B$12*BondVal_all!BO40</f>
        <v>94.021221444814785</v>
      </c>
      <c r="AB40" s="250">
        <f>AA40/AA41-1</f>
        <v>-9.999500016666385E-5</v>
      </c>
      <c r="AC40" s="245">
        <f>SUMPRODUCT('Bond Valuation'!$B$12*BondVal_all!BO40,$BO$2)/AA40</f>
        <v>1</v>
      </c>
      <c r="AD40" s="251">
        <f>-AC40*Y39/100</f>
        <v>-1.5078699288090041E-3</v>
      </c>
      <c r="AE40" s="250">
        <f>AD40*SQRT(10)</f>
        <v>-4.7683033903123985E-3</v>
      </c>
      <c r="AF40" s="250">
        <f>$AC$1*X39/100</f>
        <v>-1.3794029137471832E-3</v>
      </c>
      <c r="AG40" s="250">
        <f>AF40*SQRT(10)</f>
        <v>-4.3620550185138876E-3</v>
      </c>
      <c r="AH40" s="255">
        <f>SUMPRODUCT('Bond Valuation'!$B$40:$D$40,BondVal_all!BO40:BQ40)</f>
        <v>85.680019801046271</v>
      </c>
      <c r="AI40" s="250">
        <f>AH40/AH41-1</f>
        <v>-6.2158759265296126E-6</v>
      </c>
      <c r="AJ40" s="245">
        <f>SUMPRODUCT($BO$2:$BQ$2,'Bond Valuation'!$B$40:$D$40,BondVal_all!BO40:BQ40)/BondVal_all!AH40</f>
        <v>2.9363283500718853</v>
      </c>
      <c r="AK40" s="251">
        <f>-AJ40*Y39/100</f>
        <v>-4.4276012201827537E-3</v>
      </c>
      <c r="AL40" s="251">
        <f>AK40*SQRT(10)</f>
        <v>-1.4001304426718181E-2</v>
      </c>
      <c r="AM40" s="251">
        <f>$AC$1*X39/100</f>
        <v>-1.3794029137471832E-3</v>
      </c>
      <c r="AN40" s="259">
        <f>AM40*SQRT(10)</f>
        <v>-4.3620550185138876E-3</v>
      </c>
      <c r="AO40" s="255">
        <f>SUMPRODUCT('Bond Valuation'!$B$68:$F$68,BondVal_all!BO40:BS40)</f>
        <v>79.264190462068584</v>
      </c>
      <c r="AP40" s="250">
        <f>AO40/AO41-1</f>
        <v>-4.4664070259237132E-4</v>
      </c>
      <c r="AQ40" s="245">
        <f>SUMPRODUCT($BO$2:$BS$2,'Bond Valuation'!$B$68:$F$68,BondVal_all!BO40:BS40)/BondVal_all!AO40</f>
        <v>4.7269219010340615</v>
      </c>
      <c r="AR40" s="251">
        <f>-AQ40*Y39/100</f>
        <v>-7.1275833903979534E-3</v>
      </c>
      <c r="AS40" s="251">
        <f>AR40*SQRT(10)</f>
        <v>-2.2539397726442645E-2</v>
      </c>
      <c r="AT40" s="251">
        <f>$AC$1*X39/100</f>
        <v>-1.3794029137471832E-3</v>
      </c>
      <c r="AU40" s="249">
        <f>AT40*SQRT(10)</f>
        <v>-4.3620550185138876E-3</v>
      </c>
      <c r="AV40" s="255">
        <f>SUMPRODUCT('Bond Valuation'!$B$96:$K$96,BondVal_all!BO40:BX40)</f>
        <v>70.287091736982219</v>
      </c>
      <c r="AW40" s="250">
        <f>AV40/AV41-1</f>
        <v>-7.7861024074477037E-5</v>
      </c>
      <c r="AX40" s="245">
        <f>SUMPRODUCT($BO$2:$BX$2,'Bond Valuation'!$B$96:$K$96,BondVal_all!BO40:BX40)/BondVal_all!AV40</f>
        <v>8.2718041486856748</v>
      </c>
      <c r="AY40" s="251">
        <f>-AX40*Y39/100</f>
        <v>-1.2472804732800692E-2</v>
      </c>
      <c r="AZ40" s="251">
        <f>AY40*SQRT(10)</f>
        <v>-3.9442471766178065E-2</v>
      </c>
      <c r="BA40" s="251">
        <f>$AC$1*X39/100</f>
        <v>-1.3794029137471832E-3</v>
      </c>
      <c r="BB40" s="249">
        <f>BA40*SQRT(10)</f>
        <v>-4.3620550185138876E-3</v>
      </c>
      <c r="BC40" s="255">
        <f>SUMPRODUCT('Bond Valuation'!$B$124:$U$124,BondVal_all!BO40:CH40)</f>
        <v>58.0142997643527</v>
      </c>
      <c r="BD40" s="250">
        <f>BC40/BC41-1</f>
        <v>7.8883530484308295E-4</v>
      </c>
      <c r="BE40" s="245">
        <f>SUMPRODUCT($BO$2:$CH$2,'Bond Valuation'!$B$124:$U$124,BondVal_all!BO40:CH40)/BondVal_all!BC40</f>
        <v>11.863101557689081</v>
      </c>
      <c r="BF40" s="251">
        <f>-BE40*Y39/100</f>
        <v>-1.7888014101246619E-2</v>
      </c>
      <c r="BG40" s="251">
        <f>BF40*SQRT(10)</f>
        <v>-5.6566867377149138E-2</v>
      </c>
      <c r="BH40" s="251">
        <f>$AC$1*X39/100</f>
        <v>-1.3794029137471832E-3</v>
      </c>
      <c r="BI40" s="249">
        <f>BH40*SQRT(10)</f>
        <v>-4.3620550185138876E-3</v>
      </c>
      <c r="BJ40" s="251"/>
      <c r="BK40" s="251"/>
      <c r="BO40" s="245">
        <f>EXP(-BO$2*HLOOKUP(BO$2,'Yield Curves'!$B$2:$AP$508,MATCH($Z40,'Yield Curves'!$A$3:$A$508,0)+1)/100)</f>
        <v>0.9309031826219285</v>
      </c>
      <c r="BP40" s="245">
        <f>EXP(-BP$2*HLOOKUP(BP$2,'Yield Curves'!$B$2:$AP$508,MATCH($Z40,'Yield Curves'!$A$3:$A$508,0)+1)/100)</f>
        <v>0.86588774805920499</v>
      </c>
      <c r="BQ40" s="245">
        <f>EXP(-BQ$2*HLOOKUP(BQ$2,'Yield Curves'!$B$2:$AP$508,MATCH($Z40,'Yield Curves'!$A$3:$A$508,0)+1)/100)</f>
        <v>0.80476899940866664</v>
      </c>
      <c r="BR40" s="245">
        <f>EXP(-BR$2*HLOOKUP(BR$2,'Yield Curves'!$B$2:$AP$508,MATCH($Z40,'Yield Curves'!$A$3:$A$508,0)+1)/100)</f>
        <v>0.72731180549969232</v>
      </c>
      <c r="BS40" s="245">
        <f>EXP(-BS$2*HLOOKUP(BS$2,'Yield Curves'!$B$2:$AP$508,MATCH($Z40,'Yield Curves'!$A$3:$A$508,0)+1)/100)</f>
        <v>0.69211718168873038</v>
      </c>
      <c r="BT40" s="245">
        <f>EXP(-BT$2*HLOOKUP(BT$2,'Yield Curves'!$B$2:$AP$508,MATCH($Z40,'Yield Curves'!$A$3:$A$508,0)+1)/100)</f>
        <v>0.6408883616641502</v>
      </c>
      <c r="BU40" s="245">
        <f>EXP(-BU$2*HLOOKUP(BU$2,'Yield Curves'!$B$2:$AP$508,MATCH($Z40,'Yield Curves'!$A$3:$A$508,0)+1)/100)</f>
        <v>0.59279893592510902</v>
      </c>
      <c r="BV40" s="245">
        <f>EXP(-BV$2*HLOOKUP(BV$2,'Yield Curves'!$B$2:$AP$508,MATCH($Z40,'Yield Curves'!$A$3:$A$508,0)+1)/100)</f>
        <v>0.54766034094124039</v>
      </c>
      <c r="BW40" s="245">
        <f>EXP(-BW$2*HLOOKUP(BW$2,'Yield Curves'!$B$2:$AP$508,MATCH($Z40,'Yield Curves'!$A$3:$A$508,0)+1)/100)</f>
        <v>0.50533308139841659</v>
      </c>
      <c r="BX40" s="245">
        <f>EXP(-BX$2*HLOOKUP(BX$2,'Yield Curves'!$B$2:$AP$508,MATCH($Z40,'Yield Curves'!$A$3:$A$508,0)+1)/100)</f>
        <v>0.46579949764982831</v>
      </c>
      <c r="BY40" s="245">
        <f>EXP(-BY$2*HLOOKUP(BY$2,'Yield Curves'!$B$2:$AP$508,MATCH($Z40,'Yield Curves'!$A$3:$A$508,0)+1)/100)</f>
        <v>0.42887597689409868</v>
      </c>
      <c r="BZ40" s="245">
        <f>EXP(-BZ$2*HLOOKUP(BZ$2,'Yield Curves'!$B$2:$AP$508,MATCH($Z40,'Yield Curves'!$A$3:$A$508,0)+1)/100)</f>
        <v>0.39397709732125252</v>
      </c>
      <c r="CA40" s="245">
        <f>EXP(-CA$2*HLOOKUP(CA$2,'Yield Curves'!$B$2:$AP$508,MATCH($Z40,'Yield Curves'!$A$3:$A$508,0)+1)/100)</f>
        <v>0.36098617239421188</v>
      </c>
      <c r="CB40" s="245">
        <f>EXP(-CB$2*HLOOKUP(CB$2,'Yield Curves'!$B$2:$AP$508,MATCH($Z40,'Yield Curves'!$A$3:$A$508,0)+1)/100)</f>
        <v>0.33093050676433061</v>
      </c>
      <c r="CC40" s="245">
        <f>EXP(-CC$2*HLOOKUP(CC$2,'Yield Curves'!$B$2:$AP$508,MATCH($Z40,'Yield Curves'!$A$3:$A$508,0)+1)/100)</f>
        <v>0.30300680953876541</v>
      </c>
      <c r="CD40" s="245">
        <f>EXP(-CD$2*HLOOKUP(CD$2,'Yield Curves'!$B$2:$AP$508,MATCH($Z40,'Yield Curves'!$A$3:$A$508,0)+1)/100)</f>
        <v>0.27690919982449141</v>
      </c>
      <c r="CE40" s="245">
        <f>EXP(-CE$2*HLOOKUP(CE$2,'Yield Curves'!$B$2:$AP$508,MATCH($Z40,'Yield Curves'!$A$3:$A$508,0)+1)/100)</f>
        <v>0.25254312767274495</v>
      </c>
      <c r="CF40" s="245">
        <f>EXP(-CF$2*HLOOKUP(CF$2,'Yield Curves'!$B$2:$AP$508,MATCH($Z40,'Yield Curves'!$A$3:$A$508,0)+1)/100)</f>
        <v>0.23000013326984514</v>
      </c>
      <c r="CG40" s="245">
        <f>EXP(-CG$2*HLOOKUP(CG$2,'Yield Curves'!$B$2:$AP$508,MATCH($Z40,'Yield Curves'!$A$3:$A$508,0)+1)/100)</f>
        <v>0.20926329991193085</v>
      </c>
      <c r="CH40" s="245">
        <f>EXP(-CH$2*HLOOKUP(CH$2,'Yield Curves'!$B$2:$AP$508,MATCH($Z40,'Yield Curves'!$A$3:$A$508,0)+1)/100)</f>
        <v>0.19013898010152055</v>
      </c>
    </row>
    <row r="41" spans="1:86" x14ac:dyDescent="0.2">
      <c r="A41" s="253">
        <v>43076</v>
      </c>
      <c r="B41" s="245">
        <f>'Yield Curves'!C40-'Yield Curves'!C41</f>
        <v>1.9999999999999574E-2</v>
      </c>
      <c r="C41" s="245">
        <f>'Yield Curves'!D40-'Yield Curves'!D41</f>
        <v>1.5000000000000568E-2</v>
      </c>
      <c r="D41" s="245">
        <f>'Yield Curves'!E40-'Yield Curves'!E41</f>
        <v>9.9999999999997868E-3</v>
      </c>
      <c r="E41" s="245">
        <f>'Yield Curves'!F40-'Yield Curves'!F41</f>
        <v>9.9999999999997868E-3</v>
      </c>
      <c r="F41" s="245">
        <f>'Yield Curves'!G40-'Yield Curves'!G41</f>
        <v>9.9999999999997868E-3</v>
      </c>
      <c r="G41" s="245">
        <f>'Yield Curves'!H40-'Yield Curves'!H41</f>
        <v>9.9999999999997868E-3</v>
      </c>
      <c r="H41" s="245">
        <f>'Yield Curves'!I40-'Yield Curves'!I41</f>
        <v>9.9999999999997868E-3</v>
      </c>
      <c r="I41" s="245">
        <f>'Yield Curves'!J40-'Yield Curves'!J41</f>
        <v>-4.9999999999998934E-3</v>
      </c>
      <c r="J41" s="245">
        <f>'Yield Curves'!K40-'Yield Curves'!K41</f>
        <v>-1.9999999999999574E-2</v>
      </c>
      <c r="K41" s="245">
        <f>'Yield Curves'!L40-'Yield Curves'!L41</f>
        <v>-2.2499999999999964E-2</v>
      </c>
      <c r="L41" s="245">
        <f>'Yield Curves'!M40-'Yield Curves'!M41</f>
        <v>-2.4999999999999467E-2</v>
      </c>
      <c r="M41" s="245">
        <f>'Yield Curves'!N40-'Yield Curves'!N41</f>
        <v>-2.7499999999999858E-2</v>
      </c>
      <c r="N41" s="245">
        <f>'Yield Curves'!O40-'Yield Curves'!O41</f>
        <v>-3.0000000000000249E-2</v>
      </c>
      <c r="O41" s="245">
        <f>'Yield Curves'!P40-'Yield Curves'!P41</f>
        <v>-3.2500000000000639E-2</v>
      </c>
      <c r="P41" s="245">
        <f>'Yield Curves'!Q40-'Yield Curves'!Q41</f>
        <v>-2.3749999999999716E-2</v>
      </c>
      <c r="Q41" s="245">
        <f>'Yield Curves'!R40-'Yield Curves'!R41</f>
        <v>-1.499999999999968E-2</v>
      </c>
      <c r="R41" s="245">
        <f>'Yield Curves'!S40-'Yield Curves'!S41</f>
        <v>-6.2499999999996447E-3</v>
      </c>
      <c r="S41" s="245">
        <f>'Yield Curves'!T40-'Yield Curves'!T41</f>
        <v>-3.1249999999998224E-3</v>
      </c>
      <c r="T41" s="245">
        <f>'Yield Curves'!U40-'Yield Curves'!U41</f>
        <v>0</v>
      </c>
      <c r="U41" s="245">
        <f>'Yield Curves'!V40-'Yield Curves'!V41</f>
        <v>3.1249999999998224E-3</v>
      </c>
      <c r="V41" s="252">
        <f>MAX(B41:U41)</f>
        <v>1.9999999999999574E-2</v>
      </c>
      <c r="W41" s="252">
        <f>AVERAGE(V42:V291)</f>
        <v>3.0045000000000165E-2</v>
      </c>
      <c r="X41" s="245">
        <f>_xlfn.STDEV.S(V42:V2593)</f>
        <v>5.1840487375902682E-2</v>
      </c>
      <c r="Y41" s="245">
        <f>W41+X41*_xlfn.NORM.S.INV(99%)</f>
        <v>0.15064400759617241</v>
      </c>
      <c r="Z41" s="253">
        <v>43077</v>
      </c>
      <c r="AA41" s="255">
        <f>'Bond Valuation'!$B$12*BondVal_all!BO41</f>
        <v>94.03062403708104</v>
      </c>
      <c r="AB41" s="250">
        <f>AA41/AA42-1</f>
        <v>3.0004500450031557E-4</v>
      </c>
      <c r="AC41" s="245">
        <f>SUMPRODUCT('Bond Valuation'!$B$12*BondVal_all!BO41,$BO$2)/AA41</f>
        <v>1</v>
      </c>
      <c r="AD41" s="251">
        <f>-AC41*Y40/100</f>
        <v>-1.5072313903649929E-3</v>
      </c>
      <c r="AE41" s="250">
        <f>AD41*SQRT(10)</f>
        <v>-4.7662841544557433E-3</v>
      </c>
      <c r="AF41" s="250">
        <f>$AC$1*X40/100</f>
        <v>-1.3802752932351842E-3</v>
      </c>
      <c r="AG41" s="250">
        <f>AF41*SQRT(10)</f>
        <v>-4.3648137246799822E-3</v>
      </c>
      <c r="AH41" s="255">
        <f>SUMPRODUCT('Bond Valuation'!$B$40:$D$40,BondVal_all!BO41:BQ41)</f>
        <v>85.680552380729182</v>
      </c>
      <c r="AI41" s="250">
        <f>AH41/AH42-1</f>
        <v>5.8960967620969029E-4</v>
      </c>
      <c r="AJ41" s="245">
        <f>SUMPRODUCT($BO$2:$BQ$2,'Bond Valuation'!$B$40:$D$40,BondVal_all!BO41:BQ41)/BondVal_all!AH41</f>
        <v>2.9363203568997753</v>
      </c>
      <c r="AK41" s="251">
        <f>-AJ41*Y40/100</f>
        <v>-4.4257142140870804E-3</v>
      </c>
      <c r="AL41" s="251">
        <f>AK41*SQRT(10)</f>
        <v>-1.399533718949723E-2</v>
      </c>
      <c r="AM41" s="251">
        <f>$AC$1*X40/100</f>
        <v>-1.3802752932351842E-3</v>
      </c>
      <c r="AN41" s="259">
        <f>AM41*SQRT(10)</f>
        <v>-4.3648137246799822E-3</v>
      </c>
      <c r="AO41" s="255">
        <f>SUMPRODUCT('Bond Valuation'!$B$68:$F$68,BondVal_all!BO41:BS41)</f>
        <v>79.299608895100789</v>
      </c>
      <c r="AP41" s="250">
        <f>AO41/AO42-1</f>
        <v>4.8258946504708966E-4</v>
      </c>
      <c r="AQ41" s="245">
        <f>SUMPRODUCT($BO$2:$BS$2,'Bond Valuation'!$B$68:$F$68,BondVal_all!BO41:BS41)/BondVal_all!AO41</f>
        <v>4.7270249186099829</v>
      </c>
      <c r="AR41" s="251">
        <f>-AQ41*Y40/100</f>
        <v>-7.1247203403664913E-3</v>
      </c>
      <c r="AS41" s="251">
        <f>AR41*SQRT(10)</f>
        <v>-2.2530343967288209E-2</v>
      </c>
      <c r="AT41" s="251">
        <f>$AC$1*X40/100</f>
        <v>-1.3802752932351842E-3</v>
      </c>
      <c r="AU41" s="249">
        <f>AT41*SQRT(10)</f>
        <v>-4.3648137246799822E-3</v>
      </c>
      <c r="AV41" s="255">
        <f>SUMPRODUCT('Bond Valuation'!$B$96:$K$96,BondVal_all!BO41:BX41)</f>
        <v>70.292564788061441</v>
      </c>
      <c r="AW41" s="250">
        <f>AV41/AV42-1</f>
        <v>8.4292048942313791E-4</v>
      </c>
      <c r="AX41" s="245">
        <f>SUMPRODUCT($BO$2:$BX$2,'Bond Valuation'!$B$96:$K$96,BondVal_all!BO41:BX41)/BondVal_all!AV41</f>
        <v>8.2716517098141011</v>
      </c>
      <c r="AY41" s="251">
        <f>-AX41*Y40/100</f>
        <v>-1.2467293107198079E-2</v>
      </c>
      <c r="AZ41" s="251">
        <f>AY41*SQRT(10)</f>
        <v>-3.942504247566371E-2</v>
      </c>
      <c r="BA41" s="251">
        <f>$AC$1*X40/100</f>
        <v>-1.3802752932351842E-3</v>
      </c>
      <c r="BB41" s="249">
        <f>BA41*SQRT(10)</f>
        <v>-4.3648137246799822E-3</v>
      </c>
      <c r="BC41" s="255">
        <f>SUMPRODUCT('Bond Valuation'!$B$124:$U$124,BondVal_all!BO41:CH41)</f>
        <v>57.968572108102492</v>
      </c>
      <c r="BD41" s="250">
        <f>BC41/BC42-1</f>
        <v>-4.1929517656758009E-4</v>
      </c>
      <c r="BE41" s="245">
        <f>SUMPRODUCT($BO$2:$CH$2,'Bond Valuation'!$B$124:$U$124,BondVal_all!BO41:CH41)/BondVal_all!BC41</f>
        <v>11.856133434802251</v>
      </c>
      <c r="BF41" s="251">
        <f>-BE41*Y40/100</f>
        <v>-1.7869936481289875E-2</v>
      </c>
      <c r="BG41" s="251">
        <f>BF41*SQRT(10)</f>
        <v>-5.6509700923410913E-2</v>
      </c>
      <c r="BH41" s="251">
        <f>$AC$1*X40/100</f>
        <v>-1.3802752932351842E-3</v>
      </c>
      <c r="BI41" s="249">
        <f>BH41*SQRT(10)</f>
        <v>-4.3648137246799822E-3</v>
      </c>
      <c r="BJ41" s="251"/>
      <c r="BK41" s="251"/>
      <c r="BO41" s="245">
        <f>EXP(-BO$2*HLOOKUP(BO$2,'Yield Curves'!$B$2:$AP$508,MATCH($Z41,'Yield Curves'!$A$3:$A$508,0)+1)/100)</f>
        <v>0.93099627759486181</v>
      </c>
      <c r="BP41" s="245">
        <f>EXP(-BP$2*HLOOKUP(BP$2,'Yield Curves'!$B$2:$AP$508,MATCH($Z41,'Yield Curves'!$A$3:$A$508,0)+1)/100)</f>
        <v>0.8660609429277264</v>
      </c>
      <c r="BQ41" s="245">
        <f>EXP(-BQ$2*HLOOKUP(BQ$2,'Yield Curves'!$B$2:$AP$508,MATCH($Z41,'Yield Curves'!$A$3:$A$508,0)+1)/100)</f>
        <v>0.80476899940866664</v>
      </c>
      <c r="BR41" s="245">
        <f>EXP(-BR$2*HLOOKUP(BR$2,'Yield Curves'!$B$2:$AP$508,MATCH($Z41,'Yield Curves'!$A$3:$A$508,0)+1)/100)</f>
        <v>0.72702093895467979</v>
      </c>
      <c r="BS41" s="245">
        <f>EXP(-BS$2*HLOOKUP(BS$2,'Yield Curves'!$B$2:$AP$508,MATCH($Z41,'Yield Curves'!$A$3:$A$508,0)+1)/100)</f>
        <v>0.69246332680864342</v>
      </c>
      <c r="BT41" s="245">
        <f>EXP(-BT$2*HLOOKUP(BT$2,'Yield Curves'!$B$2:$AP$508,MATCH($Z41,'Yield Curves'!$A$3:$A$508,0)+1)/100)</f>
        <v>0.64127301006412929</v>
      </c>
      <c r="BU41" s="245">
        <f>EXP(-BU$2*HLOOKUP(BU$2,'Yield Curves'!$B$2:$AP$508,MATCH($Z41,'Yield Curves'!$A$3:$A$508,0)+1)/100)</f>
        <v>0.59321404044989023</v>
      </c>
      <c r="BV41" s="245">
        <f>EXP(-BV$2*HLOOKUP(BV$2,'Yield Curves'!$B$2:$AP$508,MATCH($Z41,'Yield Curves'!$A$3:$A$508,0)+1)/100)</f>
        <v>0.54798903574438518</v>
      </c>
      <c r="BW41" s="245">
        <f>EXP(-BW$2*HLOOKUP(BW$2,'Yield Curves'!$B$2:$AP$508,MATCH($Z41,'Yield Curves'!$A$3:$A$508,0)+1)/100)</f>
        <v>0.50544679413393434</v>
      </c>
      <c r="BX41" s="245">
        <f>EXP(-BX$2*HLOOKUP(BX$2,'Yield Curves'!$B$2:$AP$508,MATCH($Z41,'Yield Curves'!$A$3:$A$508,0)+1)/100)</f>
        <v>0.46579949764982831</v>
      </c>
      <c r="BY41" s="245">
        <f>EXP(-BY$2*HLOOKUP(BY$2,'Yield Curves'!$B$2:$AP$508,MATCH($Z41,'Yield Curves'!$A$3:$A$508,0)+1)/100)</f>
        <v>0.42875805221583912</v>
      </c>
      <c r="BZ41" s="245">
        <f>EXP(-BZ$2*HLOOKUP(BZ$2,'Yield Curves'!$B$2:$AP$508,MATCH($Z41,'Yield Curves'!$A$3:$A$508,0)+1)/100)</f>
        <v>0.39377031363062714</v>
      </c>
      <c r="CA41" s="245">
        <f>EXP(-CA$2*HLOOKUP(CA$2,'Yield Curves'!$B$2:$AP$508,MATCH($Z41,'Yield Curves'!$A$3:$A$508,0)+1)/100)</f>
        <v>0.3607222977465751</v>
      </c>
      <c r="CB41" s="245">
        <f>EXP(-CB$2*HLOOKUP(CB$2,'Yield Curves'!$B$2:$AP$508,MATCH($Z41,'Yield Curves'!$A$3:$A$508,0)+1)/100)</f>
        <v>0.33056874939468256</v>
      </c>
      <c r="CC41" s="245">
        <f>EXP(-CC$2*HLOOKUP(CC$2,'Yield Curves'!$B$2:$AP$508,MATCH($Z41,'Yield Curves'!$A$3:$A$508,0)+1)/100)</f>
        <v>0.30255264003674054</v>
      </c>
      <c r="CD41" s="245">
        <f>EXP(-CD$2*HLOOKUP(CD$2,'Yield Curves'!$B$2:$AP$508,MATCH($Z41,'Yield Curves'!$A$3:$A$508,0)+1)/100)</f>
        <v>0.27643021551272551</v>
      </c>
      <c r="CE41" s="245">
        <f>EXP(-CE$2*HLOOKUP(CE$2,'Yield Curves'!$B$2:$AP$508,MATCH($Z41,'Yield Curves'!$A$3:$A$508,0)+1)/100)</f>
        <v>0.25210244997661951</v>
      </c>
      <c r="CF41" s="245">
        <f>EXP(-CF$2*HLOOKUP(CF$2,'Yield Curves'!$B$2:$AP$508,MATCH($Z41,'Yield Curves'!$A$3:$A$508,0)+1)/100)</f>
        <v>0.2295978056456183</v>
      </c>
      <c r="CG41" s="245">
        <f>EXP(-CG$2*HLOOKUP(CG$2,'Yield Curves'!$B$2:$AP$508,MATCH($Z41,'Yield Curves'!$A$3:$A$508,0)+1)/100)</f>
        <v>0.20887150281642186</v>
      </c>
      <c r="CH41" s="245">
        <f>EXP(-CH$2*HLOOKUP(CH$2,'Yield Curves'!$B$2:$AP$508,MATCH($Z41,'Yield Curves'!$A$3:$A$508,0)+1)/100)</f>
        <v>0.18975908216588572</v>
      </c>
    </row>
    <row r="42" spans="1:86" x14ac:dyDescent="0.2">
      <c r="A42" s="253">
        <v>43075</v>
      </c>
      <c r="B42" s="245">
        <f>'Yield Curves'!C41-'Yield Curves'!C42</f>
        <v>-1.9999999999999574E-2</v>
      </c>
      <c r="C42" s="245">
        <f>'Yield Curves'!D41-'Yield Curves'!D42</f>
        <v>-1.9999999999999574E-2</v>
      </c>
      <c r="D42" s="245">
        <f>'Yield Curves'!E41-'Yield Curves'!E42</f>
        <v>-1.9999999999999574E-2</v>
      </c>
      <c r="E42" s="245">
        <f>'Yield Curves'!F41-'Yield Curves'!F42</f>
        <v>-1.9999999999999574E-2</v>
      </c>
      <c r="F42" s="245">
        <f>'Yield Curves'!G41-'Yield Curves'!G42</f>
        <v>-1.9999999999999574E-2</v>
      </c>
      <c r="G42" s="245">
        <f>'Yield Curves'!H41-'Yield Curves'!H42</f>
        <v>-4.9999999999990052E-3</v>
      </c>
      <c r="H42" s="245">
        <f>'Yield Curves'!I41-'Yield Curves'!I42</f>
        <v>9.9999999999997868E-3</v>
      </c>
      <c r="I42" s="245">
        <f>'Yield Curves'!J41-'Yield Curves'!J42</f>
        <v>4.9999999999998934E-3</v>
      </c>
      <c r="J42" s="245">
        <f>'Yield Curves'!K41-'Yield Curves'!K42</f>
        <v>0</v>
      </c>
      <c r="K42" s="245">
        <f>'Yield Curves'!L41-'Yield Curves'!L42</f>
        <v>5.0000000000007816E-3</v>
      </c>
      <c r="L42" s="245">
        <f>'Yield Curves'!M41-'Yield Curves'!M42</f>
        <v>9.9999999999997868E-3</v>
      </c>
      <c r="M42" s="245">
        <f>'Yield Curves'!N41-'Yield Curves'!N42</f>
        <v>1.499999999999968E-2</v>
      </c>
      <c r="N42" s="245">
        <f>'Yield Curves'!O41-'Yield Curves'!O42</f>
        <v>1.9999999999999574E-2</v>
      </c>
      <c r="O42" s="245">
        <f>'Yield Curves'!P41-'Yield Curves'!P42</f>
        <v>2.4999999999999467E-2</v>
      </c>
      <c r="P42" s="245">
        <f>'Yield Curves'!Q41-'Yield Curves'!Q42</f>
        <v>1.9999999999999574E-2</v>
      </c>
      <c r="Q42" s="245">
        <f>'Yield Curves'!R41-'Yield Curves'!R42</f>
        <v>1.499999999999968E-2</v>
      </c>
      <c r="R42" s="245">
        <f>'Yield Curves'!S41-'Yield Curves'!S42</f>
        <v>9.9999999999997868E-3</v>
      </c>
      <c r="S42" s="245">
        <f>'Yield Curves'!T41-'Yield Curves'!T42</f>
        <v>1.0000000000000675E-2</v>
      </c>
      <c r="T42" s="245">
        <f>'Yield Curves'!U41-'Yield Curves'!U42</f>
        <v>1.0000000000000675E-2</v>
      </c>
      <c r="U42" s="245">
        <f>'Yield Curves'!V41-'Yield Curves'!V42</f>
        <v>1.0000000000000675E-2</v>
      </c>
      <c r="V42" s="252">
        <f>MAX(B42:U42)</f>
        <v>2.4999999999999467E-2</v>
      </c>
      <c r="W42" s="252">
        <f>AVERAGE(V43:V292)</f>
        <v>2.9905000000000168E-2</v>
      </c>
      <c r="X42" s="245">
        <f>_xlfn.STDEV.S(V43:V2594)</f>
        <v>5.1894814638648853E-2</v>
      </c>
      <c r="Y42" s="245">
        <f>W42+X42*_xlfn.NORM.S.INV(99%)</f>
        <v>0.15063039170836443</v>
      </c>
      <c r="Z42" s="253">
        <v>43076</v>
      </c>
      <c r="AA42" s="255">
        <f>'Bond Valuation'!$B$12*BondVal_all!BO42</f>
        <v>94.002419080824893</v>
      </c>
      <c r="AB42" s="250">
        <f>AA42/AA43-1</f>
        <v>-1.9998000133325533E-4</v>
      </c>
      <c r="AC42" s="245">
        <f>SUMPRODUCT('Bond Valuation'!$B$12*BondVal_all!BO42,$BO$2)/AA42</f>
        <v>1</v>
      </c>
      <c r="AD42" s="251">
        <f>-AC42*Y41/100</f>
        <v>-1.5064400759617241E-3</v>
      </c>
      <c r="AE42" s="250">
        <f>AD42*SQRT(10)</f>
        <v>-4.7637817985961162E-3</v>
      </c>
      <c r="AF42" s="250">
        <f>$AC$1*X41/100</f>
        <v>-1.3816600414391317E-3</v>
      </c>
      <c r="AG42" s="250">
        <f>AF42*SQRT(10)</f>
        <v>-4.3691926829902833E-3</v>
      </c>
      <c r="AH42" s="255">
        <f>SUMPRODUCT('Bond Valuation'!$B$40:$D$40,BondVal_all!BO42:BQ42)</f>
        <v>85.630064066381195</v>
      </c>
      <c r="AI42" s="250">
        <f>AH42/AH43-1</f>
        <v>-2.9576065868852641E-4</v>
      </c>
      <c r="AJ42" s="245">
        <f>SUMPRODUCT($BO$2:$BQ$2,'Bond Valuation'!$B$40:$D$40,BondVal_all!BO42:BQ42)/BondVal_all!AH42</f>
        <v>2.9363039451443935</v>
      </c>
      <c r="AK42" s="251">
        <f>-AJ42*Y41/100</f>
        <v>-4.4233659381700298E-3</v>
      </c>
      <c r="AL42" s="251">
        <f>AK42*SQRT(10)</f>
        <v>-1.3987911289024831E-2</v>
      </c>
      <c r="AM42" s="251">
        <f>$AC$1*X41/100</f>
        <v>-1.3816600414391317E-3</v>
      </c>
      <c r="AN42" s="259">
        <f>AM42*SQRT(10)</f>
        <v>-4.3691926829902833E-3</v>
      </c>
      <c r="AO42" s="255">
        <f>SUMPRODUCT('Bond Valuation'!$B$68:$F$68,BondVal_all!BO42:BS42)</f>
        <v>79.261358198648793</v>
      </c>
      <c r="AP42" s="250">
        <f>AO42/AO43-1</f>
        <v>8.6722376831938064E-4</v>
      </c>
      <c r="AQ42" s="245">
        <f>SUMPRODUCT($BO$2:$BS$2,'Bond Valuation'!$B$68:$F$68,BondVal_all!BO42:BS42)/BondVal_all!AO42</f>
        <v>4.7269916404653962</v>
      </c>
      <c r="AR42" s="251">
        <f>-AQ42*Y41/100</f>
        <v>-7.1209296459331262E-3</v>
      </c>
      <c r="AS42" s="251">
        <f>AR42*SQRT(10)</f>
        <v>-2.2518356738965052E-2</v>
      </c>
      <c r="AT42" s="251">
        <f>$AC$1*X41/100</f>
        <v>-1.3816600414391317E-3</v>
      </c>
      <c r="AU42" s="249">
        <f>AT42*SQRT(10)</f>
        <v>-4.3691926829902833E-3</v>
      </c>
      <c r="AV42" s="255">
        <f>SUMPRODUCT('Bond Valuation'!$B$96:$K$96,BondVal_all!BO42:BX42)</f>
        <v>70.233363646802445</v>
      </c>
      <c r="AW42" s="250">
        <f>AV42/AV43-1</f>
        <v>1.6586368976723165E-4</v>
      </c>
      <c r="AX42" s="245">
        <f>SUMPRODUCT($BO$2:$BX$2,'Bond Valuation'!$B$96:$K$96,BondVal_all!BO42:BX42)/BondVal_all!AV42</f>
        <v>8.2709178857847618</v>
      </c>
      <c r="AY42" s="251">
        <f>-AX42*Y41/100</f>
        <v>-1.2459642168134779E-2</v>
      </c>
      <c r="AZ42" s="251">
        <f>AY42*SQRT(10)</f>
        <v>-3.9400848081984526E-2</v>
      </c>
      <c r="BA42" s="251">
        <f>$AC$1*X41/100</f>
        <v>-1.3816600414391317E-3</v>
      </c>
      <c r="BB42" s="249">
        <f>BA42*SQRT(10)</f>
        <v>-4.3691926829902833E-3</v>
      </c>
      <c r="BC42" s="255">
        <f>SUMPRODUCT('Bond Valuation'!$B$124:$U$124,BondVal_all!BO42:CH42)</f>
        <v>57.99288824641944</v>
      </c>
      <c r="BD42" s="250">
        <f>BC42/BC43-1</f>
        <v>-1.4145704397374725E-3</v>
      </c>
      <c r="BE42" s="245">
        <f>SUMPRODUCT($BO$2:$CH$2,'Bond Valuation'!$B$124:$U$124,BondVal_all!BO42:CH42)/BondVal_all!BC42</f>
        <v>11.863496861928716</v>
      </c>
      <c r="BF42" s="251">
        <f>-BE42*Y41/100</f>
        <v>-1.7871647113855572E-2</v>
      </c>
      <c r="BG42" s="251">
        <f>BF42*SQRT(10)</f>
        <v>-5.6515110418558168E-2</v>
      </c>
      <c r="BH42" s="251">
        <f>$AC$1*X41/100</f>
        <v>-1.3816600414391317E-3</v>
      </c>
      <c r="BI42" s="249">
        <f>BH42*SQRT(10)</f>
        <v>-4.3691926829902833E-3</v>
      </c>
      <c r="BJ42" s="251"/>
      <c r="BK42" s="251"/>
      <c r="BO42" s="245">
        <f>EXP(-BO$2*HLOOKUP(BO$2,'Yield Curves'!$B$2:$AP$508,MATCH($Z42,'Yield Curves'!$A$3:$A$508,0)+1)/100)</f>
        <v>0.93071702060222661</v>
      </c>
      <c r="BP42" s="245">
        <f>EXP(-BP$2*HLOOKUP(BP$2,'Yield Curves'!$B$2:$AP$508,MATCH($Z42,'Yield Curves'!$A$3:$A$508,0)+1)/100)</f>
        <v>0.8657145878261937</v>
      </c>
      <c r="BQ42" s="245">
        <f>EXP(-BQ$2*HLOOKUP(BQ$2,'Yield Curves'!$B$2:$AP$508,MATCH($Z42,'Yield Curves'!$A$3:$A$508,0)+1)/100)</f>
        <v>0.80428628283847403</v>
      </c>
      <c r="BR42" s="245">
        <f>EXP(-BR$2*HLOOKUP(BR$2,'Yield Curves'!$B$2:$AP$508,MATCH($Z42,'Yield Curves'!$A$3:$A$508,0)+1)/100)</f>
        <v>0.72702093895467979</v>
      </c>
      <c r="BS42" s="245">
        <f>EXP(-BS$2*HLOOKUP(BS$2,'Yield Curves'!$B$2:$AP$508,MATCH($Z42,'Yield Curves'!$A$3:$A$508,0)+1)/100)</f>
        <v>0.69211718168873038</v>
      </c>
      <c r="BT42" s="245">
        <f>EXP(-BT$2*HLOOKUP(BT$2,'Yield Curves'!$B$2:$AP$508,MATCH($Z42,'Yield Curves'!$A$3:$A$508,0)+1)/100)</f>
        <v>0.6408883616641502</v>
      </c>
      <c r="BU42" s="245">
        <f>EXP(-BU$2*HLOOKUP(BU$2,'Yield Curves'!$B$2:$AP$508,MATCH($Z42,'Yield Curves'!$A$3:$A$508,0)+1)/100)</f>
        <v>0.59279893592510902</v>
      </c>
      <c r="BV42" s="245">
        <f>EXP(-BV$2*HLOOKUP(BV$2,'Yield Curves'!$B$2:$AP$508,MATCH($Z42,'Yield Curves'!$A$3:$A$508,0)+1)/100)</f>
        <v>0.54755081982552867</v>
      </c>
      <c r="BW42" s="245">
        <f>EXP(-BW$2*HLOOKUP(BW$2,'Yield Curves'!$B$2:$AP$508,MATCH($Z42,'Yield Curves'!$A$3:$A$508,0)+1)/100)</f>
        <v>0.50499209666376732</v>
      </c>
      <c r="BX42" s="245">
        <f>EXP(-BX$2*HLOOKUP(BX$2,'Yield Curves'!$B$2:$AP$508,MATCH($Z42,'Yield Curves'!$A$3:$A$508,0)+1)/100)</f>
        <v>0.46533393097431341</v>
      </c>
      <c r="BY42" s="245">
        <f>EXP(-BY$2*HLOOKUP(BY$2,'Yield Curves'!$B$2:$AP$508,MATCH($Z42,'Yield Curves'!$A$3:$A$508,0)+1)/100)</f>
        <v>0.42828667766193668</v>
      </c>
      <c r="BZ42" s="245">
        <f>EXP(-BZ$2*HLOOKUP(BZ$2,'Yield Curves'!$B$2:$AP$508,MATCH($Z42,'Yield Curves'!$A$3:$A$508,0)+1)/100)</f>
        <v>0.39341607977750426</v>
      </c>
      <c r="CA42" s="245">
        <f>EXP(-CA$2*HLOOKUP(CA$2,'Yield Curves'!$B$2:$AP$508,MATCH($Z42,'Yield Curves'!$A$3:$A$508,0)+1)/100)</f>
        <v>0.36060508204839004</v>
      </c>
      <c r="CB42" s="245">
        <f>EXP(-CB$2*HLOOKUP(CB$2,'Yield Curves'!$B$2:$AP$508,MATCH($Z42,'Yield Curves'!$A$3:$A$508,0)+1)/100)</f>
        <v>0.33051090492507723</v>
      </c>
      <c r="CC42" s="245">
        <f>EXP(-CC$2*HLOOKUP(CC$2,'Yield Curves'!$B$2:$AP$508,MATCH($Z42,'Yield Curves'!$A$3:$A$508,0)+1)/100)</f>
        <v>0.30255264003674054</v>
      </c>
      <c r="CD42" s="245">
        <f>EXP(-CD$2*HLOOKUP(CD$2,'Yield Curves'!$B$2:$AP$508,MATCH($Z42,'Yield Curves'!$A$3:$A$508,0)+1)/100)</f>
        <v>0.27650624427546727</v>
      </c>
      <c r="CE42" s="245">
        <f>EXP(-CE$2*HLOOKUP(CE$2,'Yield Curves'!$B$2:$AP$508,MATCH($Z42,'Yield Curves'!$A$3:$A$508,0)+1)/100)</f>
        <v>0.25226991735805704</v>
      </c>
      <c r="CF42" s="245">
        <f>EXP(-CF$2*HLOOKUP(CF$2,'Yield Curves'!$B$2:$AP$508,MATCH($Z42,'Yield Curves'!$A$3:$A$508,0)+1)/100)</f>
        <v>0.22984978390775027</v>
      </c>
      <c r="CG42" s="245">
        <f>EXP(-CG$2*HLOOKUP(CG$2,'Yield Curves'!$B$2:$AP$508,MATCH($Z42,'Yield Curves'!$A$3:$A$508,0)+1)/100)</f>
        <v>0.20919109201122874</v>
      </c>
      <c r="CH42" s="245">
        <f>EXP(-CH$2*HLOOKUP(CH$2,'Yield Curves'!$B$2:$AP$508,MATCH($Z42,'Yield Curves'!$A$3:$A$508,0)+1)/100)</f>
        <v>0.19013898010152055</v>
      </c>
    </row>
    <row r="43" spans="1:86" x14ac:dyDescent="0.2">
      <c r="A43" s="253">
        <v>43074</v>
      </c>
      <c r="B43" s="245">
        <f>'Yield Curves'!C42-'Yield Curves'!C43</f>
        <v>0</v>
      </c>
      <c r="C43" s="245">
        <f>'Yield Curves'!D42-'Yield Curves'!D43</f>
        <v>0</v>
      </c>
      <c r="D43" s="245">
        <f>'Yield Curves'!E42-'Yield Curves'!E43</f>
        <v>0</v>
      </c>
      <c r="E43" s="245">
        <f>'Yield Curves'!F42-'Yield Curves'!F43</f>
        <v>-5.0000000000007816E-3</v>
      </c>
      <c r="F43" s="245">
        <f>'Yield Curves'!G42-'Yield Curves'!G43</f>
        <v>-1.0000000000000675E-2</v>
      </c>
      <c r="G43" s="245">
        <f>'Yield Curves'!H42-'Yield Curves'!H43</f>
        <v>-1.5000000000000568E-2</v>
      </c>
      <c r="H43" s="245">
        <f>'Yield Curves'!I42-'Yield Curves'!I43</f>
        <v>-1.9999999999999574E-2</v>
      </c>
      <c r="I43" s="245">
        <f>'Yield Curves'!J42-'Yield Curves'!J43</f>
        <v>-2.0000000000000462E-2</v>
      </c>
      <c r="J43" s="245">
        <f>'Yield Curves'!K42-'Yield Curves'!K43</f>
        <v>-2.0000000000000462E-2</v>
      </c>
      <c r="K43" s="245">
        <f>'Yield Curves'!L42-'Yield Curves'!L43</f>
        <v>-2.5000000000000355E-2</v>
      </c>
      <c r="L43" s="245">
        <f>'Yield Curves'!M42-'Yield Curves'!M43</f>
        <v>-3.0000000000000249E-2</v>
      </c>
      <c r="M43" s="245">
        <f>'Yield Curves'!N42-'Yield Curves'!N43</f>
        <v>-3.5000000000000142E-2</v>
      </c>
      <c r="N43" s="245">
        <f>'Yield Curves'!O42-'Yield Curves'!O43</f>
        <v>-3.9999999999999147E-2</v>
      </c>
      <c r="O43" s="245">
        <f>'Yield Curves'!P42-'Yield Curves'!P43</f>
        <v>-4.4999999999998153E-2</v>
      </c>
      <c r="P43" s="245">
        <f>'Yield Curves'!Q42-'Yield Curves'!Q43</f>
        <v>-3.9999999999999147E-2</v>
      </c>
      <c r="Q43" s="245">
        <f>'Yield Curves'!R42-'Yield Curves'!R43</f>
        <v>-3.4999999999999254E-2</v>
      </c>
      <c r="R43" s="245">
        <f>'Yield Curves'!S42-'Yield Curves'!S43</f>
        <v>-2.9999999999999361E-2</v>
      </c>
      <c r="S43" s="245">
        <f>'Yield Curves'!T42-'Yield Curves'!T43</f>
        <v>-3.0000000000000249E-2</v>
      </c>
      <c r="T43" s="245">
        <f>'Yield Curves'!U42-'Yield Curves'!U43</f>
        <v>-3.0000000000000249E-2</v>
      </c>
      <c r="U43" s="245">
        <f>'Yield Curves'!V42-'Yield Curves'!V43</f>
        <v>-3.0000000000000249E-2</v>
      </c>
      <c r="V43" s="252">
        <f>MAX(B43:U43)</f>
        <v>0</v>
      </c>
      <c r="W43" s="252">
        <f>AVERAGE(V44:V293)</f>
        <v>2.9825000000000171E-2</v>
      </c>
      <c r="X43" s="245">
        <f>_xlfn.STDEV.S(V44:V2595)</f>
        <v>5.1927808488781042E-2</v>
      </c>
      <c r="Y43" s="245">
        <f>W43+X43*_xlfn.NORM.S.INV(99%)</f>
        <v>0.15062714688147588</v>
      </c>
      <c r="Z43" s="253">
        <v>43075</v>
      </c>
      <c r="AA43" s="255">
        <f>'Bond Valuation'!$B$12*BondVal_all!BO43</f>
        <v>94.021221444814785</v>
      </c>
      <c r="AB43" s="250">
        <f>AA43/AA44-1</f>
        <v>2.0002000133345632E-4</v>
      </c>
      <c r="AC43" s="245">
        <f>SUMPRODUCT('Bond Valuation'!$B$12*BondVal_all!BO43,$BO$2)/AA43</f>
        <v>1</v>
      </c>
      <c r="AD43" s="251">
        <f>-AC43*Y42/100</f>
        <v>-1.5063039170836443E-3</v>
      </c>
      <c r="AE43" s="250">
        <f>AD43*SQRT(10)</f>
        <v>-4.7633512264177317E-3</v>
      </c>
      <c r="AF43" s="250">
        <f>$AC$1*X42/100</f>
        <v>-1.3831079793713674E-3</v>
      </c>
      <c r="AG43" s="250">
        <f>AF43*SQRT(10)</f>
        <v>-4.3737714647667028E-3</v>
      </c>
      <c r="AH43" s="255">
        <f>SUMPRODUCT('Bond Valuation'!$B$40:$D$40,BondVal_all!BO43:BQ43)</f>
        <v>85.655397563184707</v>
      </c>
      <c r="AI43" s="250">
        <f>AH43/AH44-1</f>
        <v>5.8743241798220325E-4</v>
      </c>
      <c r="AJ43" s="245">
        <f>SUMPRODUCT($BO$2:$BQ$2,'Bond Valuation'!$B$40:$D$40,BondVal_all!BO43:BQ43)/BondVal_all!AH43</f>
        <v>2.936310047214691</v>
      </c>
      <c r="AK43" s="251">
        <f>-AJ43*Y42/100</f>
        <v>-4.422975325891549E-3</v>
      </c>
      <c r="AL43" s="251">
        <f>AK43*SQRT(10)</f>
        <v>-1.3986676064542803E-2</v>
      </c>
      <c r="AM43" s="251">
        <f>$AC$1*X42/100</f>
        <v>-1.3831079793713674E-3</v>
      </c>
      <c r="AN43" s="259">
        <f>AM43*SQRT(10)</f>
        <v>-4.3737714647667028E-3</v>
      </c>
      <c r="AO43" s="255">
        <f>SUMPRODUCT('Bond Valuation'!$B$68:$F$68,BondVal_all!BO43:BS43)</f>
        <v>79.192680423908257</v>
      </c>
      <c r="AP43" s="250">
        <f>AO43/AO44-1</f>
        <v>2.2857329264880377E-5</v>
      </c>
      <c r="AQ43" s="245">
        <f>SUMPRODUCT($BO$2:$BS$2,'Bond Valuation'!$B$68:$F$68,BondVal_all!BO43:BS43)/BondVal_all!AO43</f>
        <v>4.7266905557539713</v>
      </c>
      <c r="AR43" s="251">
        <f>-AQ43*Y42/100</f>
        <v>-7.1198324989744741E-3</v>
      </c>
      <c r="AS43" s="251">
        <f>AR43*SQRT(10)</f>
        <v>-2.2514887255647785E-2</v>
      </c>
      <c r="AT43" s="251">
        <f>$AC$1*X42/100</f>
        <v>-1.3831079793713674E-3</v>
      </c>
      <c r="AU43" s="249">
        <f>AT43*SQRT(10)</f>
        <v>-4.3737714647667028E-3</v>
      </c>
      <c r="AV43" s="255">
        <f>SUMPRODUCT('Bond Valuation'!$B$96:$K$96,BondVal_all!BO43:BX43)</f>
        <v>70.221716413816267</v>
      </c>
      <c r="AW43" s="250">
        <f>AV43/AV44-1</f>
        <v>-7.7622770433338761E-4</v>
      </c>
      <c r="AX43" s="245">
        <f>SUMPRODUCT($BO$2:$BX$2,'Bond Valuation'!$B$96:$K$96,BondVal_all!BO43:BX43)/BondVal_all!AV43</f>
        <v>8.2709749806504131</v>
      </c>
      <c r="AY43" s="251">
        <f>-AX43*Y42/100</f>
        <v>-1.2458602011454536E-2</v>
      </c>
      <c r="AZ43" s="251">
        <f>AY43*SQRT(10)</f>
        <v>-3.9397558817751518E-2</v>
      </c>
      <c r="BA43" s="251">
        <f>$AC$1*X42/100</f>
        <v>-1.3831079793713674E-3</v>
      </c>
      <c r="BB43" s="249">
        <f>BA43*SQRT(10)</f>
        <v>-4.3737714647667028E-3</v>
      </c>
      <c r="BC43" s="255">
        <f>SUMPRODUCT('Bond Valuation'!$B$124:$U$124,BondVal_all!BO43:CH43)</f>
        <v>58.075039480555219</v>
      </c>
      <c r="BD43" s="250">
        <f>BC43/BC44-1</f>
        <v>-1.1173829460912055E-3</v>
      </c>
      <c r="BE43" s="245">
        <f>SUMPRODUCT($BO$2:$CH$2,'Bond Valuation'!$B$124:$U$124,BondVal_all!BO43:CH43)/BondVal_all!BC43</f>
        <v>11.87664265924216</v>
      </c>
      <c r="BF43" s="251">
        <f>-BE43*Y42/100</f>
        <v>-1.7889833359419172E-2</v>
      </c>
      <c r="BG43" s="251">
        <f>BF43*SQRT(10)</f>
        <v>-5.6572620376626283E-2</v>
      </c>
      <c r="BH43" s="251">
        <f>$AC$1*X42/100</f>
        <v>-1.3831079793713674E-3</v>
      </c>
      <c r="BI43" s="249">
        <f>BH43*SQRT(10)</f>
        <v>-4.3737714647667028E-3</v>
      </c>
      <c r="BJ43" s="251"/>
      <c r="BK43" s="251"/>
      <c r="BO43" s="245">
        <f>EXP(-BO$2*HLOOKUP(BO$2,'Yield Curves'!$B$2:$AP$508,MATCH($Z43,'Yield Curves'!$A$3:$A$508,0)+1)/100)</f>
        <v>0.9309031826219285</v>
      </c>
      <c r="BP43" s="245">
        <f>EXP(-BP$2*HLOOKUP(BP$2,'Yield Curves'!$B$2:$AP$508,MATCH($Z43,'Yield Curves'!$A$3:$A$508,0)+1)/100)</f>
        <v>0.86588774805920499</v>
      </c>
      <c r="BQ43" s="245">
        <f>EXP(-BQ$2*HLOOKUP(BQ$2,'Yield Curves'!$B$2:$AP$508,MATCH($Z43,'Yield Curves'!$A$3:$A$508,0)+1)/100)</f>
        <v>0.80452760491982789</v>
      </c>
      <c r="BR43" s="245">
        <f>EXP(-BR$2*HLOOKUP(BR$2,'Yield Curves'!$B$2:$AP$508,MATCH($Z43,'Yield Curves'!$A$3:$A$508,0)+1)/100)</f>
        <v>0.72731180549969232</v>
      </c>
      <c r="BS43" s="245">
        <f>EXP(-BS$2*HLOOKUP(BS$2,'Yield Curves'!$B$2:$AP$508,MATCH($Z43,'Yield Curves'!$A$3:$A$508,0)+1)/100)</f>
        <v>0.69142541045030848</v>
      </c>
      <c r="BT43" s="245">
        <f>EXP(-BT$2*HLOOKUP(BT$2,'Yield Curves'!$B$2:$AP$508,MATCH($Z43,'Yield Curves'!$A$3:$A$508,0)+1)/100)</f>
        <v>0.63992774976069622</v>
      </c>
      <c r="BU43" s="245">
        <f>EXP(-BU$2*HLOOKUP(BU$2,'Yield Curves'!$B$2:$AP$508,MATCH($Z43,'Yield Curves'!$A$3:$A$508,0)+1)/100)</f>
        <v>0.59155536436681511</v>
      </c>
      <c r="BV43" s="245">
        <f>EXP(-BV$2*HLOOKUP(BV$2,'Yield Curves'!$B$2:$AP$508,MATCH($Z43,'Yield Curves'!$A$3:$A$508,0)+1)/100)</f>
        <v>0.54651146097144532</v>
      </c>
      <c r="BW43" s="245">
        <f>EXP(-BW$2*HLOOKUP(BW$2,'Yield Curves'!$B$2:$AP$508,MATCH($Z43,'Yield Curves'!$A$3:$A$508,0)+1)/100)</f>
        <v>0.50470811848574437</v>
      </c>
      <c r="BX43" s="245">
        <f>EXP(-BX$2*HLOOKUP(BX$2,'Yield Curves'!$B$2:$AP$508,MATCH($Z43,'Yield Curves'!$A$3:$A$508,0)+1)/100)</f>
        <v>0.46533393097431341</v>
      </c>
      <c r="BY43" s="245">
        <f>EXP(-BY$2*HLOOKUP(BY$2,'Yield Curves'!$B$2:$AP$508,MATCH($Z43,'Yield Curves'!$A$3:$A$508,0)+1)/100)</f>
        <v>0.42858122599221604</v>
      </c>
      <c r="BZ43" s="245">
        <f>EXP(-BZ$2*HLOOKUP(BZ$2,'Yield Curves'!$B$2:$AP$508,MATCH($Z43,'Yield Curves'!$A$3:$A$508,0)+1)/100)</f>
        <v>0.39375554752073227</v>
      </c>
      <c r="CA43" s="245">
        <f>EXP(-CA$2*HLOOKUP(CA$2,'Yield Curves'!$B$2:$AP$508,MATCH($Z43,'Yield Curves'!$A$3:$A$508,0)+1)/100)</f>
        <v>0.36073695238759146</v>
      </c>
      <c r="CB43" s="245">
        <f>EXP(-CB$2*HLOOKUP(CB$2,'Yield Curves'!$B$2:$AP$508,MATCH($Z43,'Yield Curves'!$A$3:$A$508,0)+1)/100)</f>
        <v>0.33080746486164953</v>
      </c>
      <c r="CC43" s="245">
        <f>EXP(-CC$2*HLOOKUP(CC$2,'Yield Curves'!$B$2:$AP$508,MATCH($Z43,'Yield Curves'!$A$3:$A$508,0)+1)/100)</f>
        <v>0.30300680953876541</v>
      </c>
      <c r="CD43" s="245">
        <f>EXP(-CD$2*HLOOKUP(CD$2,'Yield Curves'!$B$2:$AP$508,MATCH($Z43,'Yield Curves'!$A$3:$A$508,0)+1)/100)</f>
        <v>0.27706413923872059</v>
      </c>
      <c r="CE43" s="245">
        <f>EXP(-CE$2*HLOOKUP(CE$2,'Yield Curves'!$B$2:$AP$508,MATCH($Z43,'Yield Curves'!$A$3:$A$508,0)+1)/100)</f>
        <v>0.25287959898315704</v>
      </c>
      <c r="CF43" s="245">
        <f>EXP(-CF$2*HLOOKUP(CF$2,'Yield Curves'!$B$2:$AP$508,MATCH($Z43,'Yield Curves'!$A$3:$A$508,0)+1)/100)</f>
        <v>0.23050443954085084</v>
      </c>
      <c r="CG43" s="245">
        <f>EXP(-CG$2*HLOOKUP(CG$2,'Yield Curves'!$B$2:$AP$508,MATCH($Z43,'Yield Curves'!$A$3:$A$508,0)+1)/100)</f>
        <v>0.20990377770253812</v>
      </c>
      <c r="CH43" s="245">
        <f>EXP(-CH$2*HLOOKUP(CH$2,'Yield Curves'!$B$2:$AP$508,MATCH($Z43,'Yield Curves'!$A$3:$A$508,0)+1)/100)</f>
        <v>0.19090105916394634</v>
      </c>
    </row>
    <row r="44" spans="1:86" x14ac:dyDescent="0.2">
      <c r="A44" s="253">
        <v>43073</v>
      </c>
      <c r="B44" s="245">
        <f>'Yield Curves'!C43-'Yield Curves'!C44</f>
        <v>-1.0000000000000675E-2</v>
      </c>
      <c r="C44" s="245">
        <f>'Yield Curves'!D43-'Yield Curves'!D44</f>
        <v>-5.0000000000007816E-3</v>
      </c>
      <c r="D44" s="245">
        <f>'Yield Curves'!E43-'Yield Curves'!E44</f>
        <v>0</v>
      </c>
      <c r="E44" s="245">
        <f>'Yield Curves'!F43-'Yield Curves'!F44</f>
        <v>5.0000000000007816E-3</v>
      </c>
      <c r="F44" s="245">
        <f>'Yield Curves'!G43-'Yield Curves'!G44</f>
        <v>1.0000000000000675E-2</v>
      </c>
      <c r="G44" s="245">
        <f>'Yield Curves'!H43-'Yield Curves'!H44</f>
        <v>1.9999999999999574E-2</v>
      </c>
      <c r="H44" s="245">
        <f>'Yield Curves'!I43-'Yield Curves'!I44</f>
        <v>2.9999999999999361E-2</v>
      </c>
      <c r="I44" s="245">
        <f>'Yield Curves'!J43-'Yield Curves'!J44</f>
        <v>2.0000000000000462E-2</v>
      </c>
      <c r="J44" s="245">
        <f>'Yield Curves'!K43-'Yield Curves'!K44</f>
        <v>1.0000000000000675E-2</v>
      </c>
      <c r="K44" s="245">
        <f>'Yield Curves'!L43-'Yield Curves'!L44</f>
        <v>1.2499999999999289E-2</v>
      </c>
      <c r="L44" s="245">
        <f>'Yield Curves'!M43-'Yield Curves'!M44</f>
        <v>1.499999999999968E-2</v>
      </c>
      <c r="M44" s="245">
        <f>'Yield Curves'!N43-'Yield Curves'!N44</f>
        <v>1.7500000000000071E-2</v>
      </c>
      <c r="N44" s="245">
        <f>'Yield Curves'!O43-'Yield Curves'!O44</f>
        <v>1.9999999999999574E-2</v>
      </c>
      <c r="O44" s="245">
        <f>'Yield Curves'!P43-'Yield Curves'!P44</f>
        <v>2.2499999999999076E-2</v>
      </c>
      <c r="P44" s="245">
        <f>'Yield Curves'!Q43-'Yield Curves'!Q44</f>
        <v>2.1250000000000213E-2</v>
      </c>
      <c r="Q44" s="245">
        <f>'Yield Curves'!R43-'Yield Curves'!R44</f>
        <v>1.9999999999999574E-2</v>
      </c>
      <c r="R44" s="245">
        <f>'Yield Curves'!S43-'Yield Curves'!S44</f>
        <v>1.8749999999998934E-2</v>
      </c>
      <c r="S44" s="245">
        <f>'Yield Curves'!T43-'Yield Curves'!T44</f>
        <v>1.9374999999999254E-2</v>
      </c>
      <c r="T44" s="245">
        <f>'Yield Curves'!U43-'Yield Curves'!U44</f>
        <v>1.9999999999999574E-2</v>
      </c>
      <c r="U44" s="245">
        <f>'Yield Curves'!V43-'Yield Curves'!V44</f>
        <v>2.0624999999999893E-2</v>
      </c>
      <c r="V44" s="252">
        <f>MAX(B44:U44)</f>
        <v>2.9999999999999361E-2</v>
      </c>
      <c r="W44" s="252">
        <f>AVERAGE(V45:V294)</f>
        <v>2.9545000000000175E-2</v>
      </c>
      <c r="X44" s="245">
        <f>_xlfn.STDEV.S(V45:V2596)</f>
        <v>5.1983634979639641E-2</v>
      </c>
      <c r="Y44" s="245">
        <f>W44+X44*_xlfn.NORM.S.INV(99%)</f>
        <v>0.15047701871979993</v>
      </c>
      <c r="Z44" s="253">
        <v>43074</v>
      </c>
      <c r="AA44" s="255">
        <f>'Bond Valuation'!$B$12*BondVal_all!BO44</f>
        <v>94.002419080824893</v>
      </c>
      <c r="AB44" s="250">
        <f>AA44/AA45-1</f>
        <v>0</v>
      </c>
      <c r="AC44" s="245">
        <f>SUMPRODUCT('Bond Valuation'!$B$12*BondVal_all!BO44,$BO$2)/AA44</f>
        <v>1</v>
      </c>
      <c r="AD44" s="251">
        <f>-AC44*Y43/100</f>
        <v>-1.5062714688147587E-3</v>
      </c>
      <c r="AE44" s="250">
        <f>AD44*SQRT(10)</f>
        <v>-4.7632486159819238E-3</v>
      </c>
      <c r="AF44" s="250">
        <f>$AC$1*X43/100</f>
        <v>-1.3839873361569299E-3</v>
      </c>
      <c r="AG44" s="250">
        <f>AF44*SQRT(10)</f>
        <v>-4.376552235085005E-3</v>
      </c>
      <c r="AH44" s="255">
        <f>SUMPRODUCT('Bond Valuation'!$B$40:$D$40,BondVal_all!BO44:BQ44)</f>
        <v>85.605110346222389</v>
      </c>
      <c r="AI44" s="250">
        <f>AH44/AH45-1</f>
        <v>2.8744965112070808E-4</v>
      </c>
      <c r="AJ44" s="245">
        <f>SUMPRODUCT($BO$2:$BQ$2,'Bond Valuation'!$B$40:$D$40,BondVal_all!BO44:BQ44)/BondVal_all!AH44</f>
        <v>2.9362894226198129</v>
      </c>
      <c r="AK44" s="251">
        <f>-AJ44*Y43/100</f>
        <v>-4.422848981474786E-3</v>
      </c>
      <c r="AL44" s="251">
        <f>AK44*SQRT(10)</f>
        <v>-1.3986276528416186E-2</v>
      </c>
      <c r="AM44" s="251">
        <f>$AC$1*X43/100</f>
        <v>-1.3839873361569299E-3</v>
      </c>
      <c r="AN44" s="259">
        <f>AM44*SQRT(10)</f>
        <v>-4.376552235085005E-3</v>
      </c>
      <c r="AO44" s="255">
        <f>SUMPRODUCT('Bond Valuation'!$B$68:$F$68,BondVal_all!BO44:BS44)</f>
        <v>79.190870332110308</v>
      </c>
      <c r="AP44" s="250">
        <f>AO44/AO45-1</f>
        <v>9.2132345255380166E-4</v>
      </c>
      <c r="AQ44" s="245">
        <f>SUMPRODUCT($BO$2:$BS$2,'Bond Valuation'!$B$68:$F$68,BondVal_all!BO44:BS44)/BondVal_all!AO44</f>
        <v>4.7267618954218928</v>
      </c>
      <c r="AR44" s="251">
        <f>-AQ44*Y43/100</f>
        <v>-7.1197865829547681E-3</v>
      </c>
      <c r="AS44" s="251">
        <f>AR44*SQRT(10)</f>
        <v>-2.2514742056444426E-2</v>
      </c>
      <c r="AT44" s="251">
        <f>$AC$1*X43/100</f>
        <v>-1.3839873361569299E-3</v>
      </c>
      <c r="AU44" s="249">
        <f>AT44*SQRT(10)</f>
        <v>-4.376552235085005E-3</v>
      </c>
      <c r="AV44" s="255">
        <f>SUMPRODUCT('Bond Valuation'!$B$96:$K$96,BondVal_all!BO44:BX44)</f>
        <v>70.276266799062824</v>
      </c>
      <c r="AW44" s="250">
        <f>AV44/AV45-1</f>
        <v>2.4310278952133224E-3</v>
      </c>
      <c r="AX44" s="245">
        <f>SUMPRODUCT($BO$2:$BX$2,'Bond Valuation'!$B$96:$K$96,BondVal_all!BO44:BX44)/BondVal_all!AV44</f>
        <v>8.2723096577156436</v>
      </c>
      <c r="AY44" s="251">
        <f>-AX44*Y43/100</f>
        <v>-1.2460344018617857E-2</v>
      </c>
      <c r="AZ44" s="251">
        <f>AY44*SQRT(10)</f>
        <v>-3.9403067528087941E-2</v>
      </c>
      <c r="BA44" s="251">
        <f>$AC$1*X43/100</f>
        <v>-1.3839873361569299E-3</v>
      </c>
      <c r="BB44" s="249">
        <f>BA44*SQRT(10)</f>
        <v>-4.376552235085005E-3</v>
      </c>
      <c r="BC44" s="255">
        <f>SUMPRODUCT('Bond Valuation'!$B$124:$U$124,BondVal_all!BO44:CH44)</f>
        <v>58.140004129655367</v>
      </c>
      <c r="BD44" s="250">
        <f>BC44/BC45-1</f>
        <v>3.3405716730221524E-3</v>
      </c>
      <c r="BE44" s="245">
        <f>SUMPRODUCT($BO$2:$CH$2,'Bond Valuation'!$B$124:$U$124,BondVal_all!BO44:CH44)/BondVal_all!BC44</f>
        <v>11.882716382507569</v>
      </c>
      <c r="BF44" s="251">
        <f>-BE44*Y43/100</f>
        <v>-1.7898596658988873E-2</v>
      </c>
      <c r="BG44" s="251">
        <f>BF44*SQRT(10)</f>
        <v>-5.6600332363084906E-2</v>
      </c>
      <c r="BH44" s="251">
        <f>$AC$1*X43/100</f>
        <v>-1.3839873361569299E-3</v>
      </c>
      <c r="BI44" s="249">
        <f>BH44*SQRT(10)</f>
        <v>-4.376552235085005E-3</v>
      </c>
      <c r="BJ44" s="251"/>
      <c r="BK44" s="251"/>
      <c r="BO44" s="245">
        <f>EXP(-BO$2*HLOOKUP(BO$2,'Yield Curves'!$B$2:$AP$508,MATCH($Z44,'Yield Curves'!$A$3:$A$508,0)+1)/100)</f>
        <v>0.93071702060222661</v>
      </c>
      <c r="BP44" s="245">
        <f>EXP(-BP$2*HLOOKUP(BP$2,'Yield Curves'!$B$2:$AP$508,MATCH($Z44,'Yield Curves'!$A$3:$A$508,0)+1)/100)</f>
        <v>0.86554146222176598</v>
      </c>
      <c r="BQ44" s="245">
        <f>EXP(-BQ$2*HLOOKUP(BQ$2,'Yield Curves'!$B$2:$AP$508,MATCH($Z44,'Yield Curves'!$A$3:$A$508,0)+1)/100)</f>
        <v>0.80404503314288622</v>
      </c>
      <c r="BR44" s="245">
        <f>EXP(-BR$2*HLOOKUP(BR$2,'Yield Curves'!$B$2:$AP$508,MATCH($Z44,'Yield Curves'!$A$3:$A$508,0)+1)/100)</f>
        <v>0.72760278841459547</v>
      </c>
      <c r="BS44" s="245">
        <f>EXP(-BS$2*HLOOKUP(BS$2,'Yield Curves'!$B$2:$AP$508,MATCH($Z44,'Yield Curves'!$A$3:$A$508,0)+1)/100)</f>
        <v>0.69142541045030848</v>
      </c>
      <c r="BT44" s="245">
        <f>EXP(-BT$2*HLOOKUP(BT$2,'Yield Curves'!$B$2:$AP$508,MATCH($Z44,'Yield Curves'!$A$3:$A$508,0)+1)/100)</f>
        <v>0.64031182162058853</v>
      </c>
      <c r="BU44" s="245">
        <f>EXP(-BU$2*HLOOKUP(BU$2,'Yield Curves'!$B$2:$AP$508,MATCH($Z44,'Yield Curves'!$A$3:$A$508,0)+1)/100)</f>
        <v>0.59238412187181844</v>
      </c>
      <c r="BV44" s="245">
        <f>EXP(-BV$2*HLOOKUP(BV$2,'Yield Curves'!$B$2:$AP$508,MATCH($Z44,'Yield Curves'!$A$3:$A$508,0)+1)/100)</f>
        <v>0.54738657921690415</v>
      </c>
      <c r="BW44" s="245">
        <f>EXP(-BW$2*HLOOKUP(BW$2,'Yield Curves'!$B$2:$AP$508,MATCH($Z44,'Yield Curves'!$A$3:$A$508,0)+1)/100)</f>
        <v>0.50516256026050521</v>
      </c>
      <c r="BX44" s="245">
        <f>EXP(-BX$2*HLOOKUP(BX$2,'Yield Curves'!$B$2:$AP$508,MATCH($Z44,'Yield Curves'!$A$3:$A$508,0)+1)/100)</f>
        <v>0.46579949764982831</v>
      </c>
      <c r="BY44" s="245">
        <f>EXP(-BY$2*HLOOKUP(BY$2,'Yield Curves'!$B$2:$AP$508,MATCH($Z44,'Yield Curves'!$A$3:$A$508,0)+1)/100)</f>
        <v>0.42905292472754908</v>
      </c>
      <c r="BZ44" s="245">
        <f>EXP(-BZ$2*HLOOKUP(BZ$2,'Yield Curves'!$B$2:$AP$508,MATCH($Z44,'Yield Curves'!$A$3:$A$508,0)+1)/100)</f>
        <v>0.39422833779518707</v>
      </c>
      <c r="CA44" s="245">
        <f>EXP(-CA$2*HLOOKUP(CA$2,'Yield Curves'!$B$2:$AP$508,MATCH($Z44,'Yield Curves'!$A$3:$A$508,0)+1)/100)</f>
        <v>0.36120621538055281</v>
      </c>
      <c r="CB44" s="245">
        <f>EXP(-CB$2*HLOOKUP(CB$2,'Yield Curves'!$B$2:$AP$508,MATCH($Z44,'Yield Curves'!$A$3:$A$508,0)+1)/100)</f>
        <v>0.33127091965511357</v>
      </c>
      <c r="CC44" s="245">
        <f>EXP(-CC$2*HLOOKUP(CC$2,'Yield Curves'!$B$2:$AP$508,MATCH($Z44,'Yield Curves'!$A$3:$A$508,0)+1)/100)</f>
        <v>0.30346166080623954</v>
      </c>
      <c r="CD44" s="245">
        <f>EXP(-CD$2*HLOOKUP(CD$2,'Yield Curves'!$B$2:$AP$508,MATCH($Z44,'Yield Curves'!$A$3:$A$508,0)+1)/100)</f>
        <v>0.27750779669281889</v>
      </c>
      <c r="CE44" s="245">
        <f>EXP(-CE$2*HLOOKUP(CE$2,'Yield Curves'!$B$2:$AP$508,MATCH($Z44,'Yield Curves'!$A$3:$A$508,0)+1)/100)</f>
        <v>0.2533098599196032</v>
      </c>
      <c r="CF44" s="245">
        <f>EXP(-CF$2*HLOOKUP(CF$2,'Yield Curves'!$B$2:$AP$508,MATCH($Z44,'Yield Curves'!$A$3:$A$508,0)+1)/100)</f>
        <v>0.23091972117336762</v>
      </c>
      <c r="CG44" s="245">
        <f>EXP(-CG$2*HLOOKUP(CG$2,'Yield Curves'!$B$2:$AP$508,MATCH($Z44,'Yield Curves'!$A$3:$A$508,0)+1)/100)</f>
        <v>0.21030297399656073</v>
      </c>
      <c r="CH44" s="245">
        <f>EXP(-CH$2*HLOOKUP(CH$2,'Yield Curves'!$B$2:$AP$508,MATCH($Z44,'Yield Curves'!$A$3:$A$508,0)+1)/100)</f>
        <v>0.19128324333905466</v>
      </c>
    </row>
    <row r="45" spans="1:86" x14ac:dyDescent="0.2">
      <c r="A45" s="253">
        <v>43070</v>
      </c>
      <c r="B45" s="245">
        <f>'Yield Curves'!C44-'Yield Curves'!C45</f>
        <v>-4.9999999999999822E-2</v>
      </c>
      <c r="C45" s="245">
        <f>'Yield Curves'!D44-'Yield Curves'!D45</f>
        <v>-5.4999999999999716E-2</v>
      </c>
      <c r="D45" s="245">
        <f>'Yield Curves'!E44-'Yield Curves'!E45</f>
        <v>-6.0000000000000497E-2</v>
      </c>
      <c r="E45" s="245">
        <f>'Yield Curves'!F44-'Yield Curves'!F45</f>
        <v>-6.0000000000000497E-2</v>
      </c>
      <c r="F45" s="245">
        <f>'Yield Curves'!G44-'Yield Curves'!G45</f>
        <v>-6.0000000000000497E-2</v>
      </c>
      <c r="G45" s="245">
        <f>'Yield Curves'!H44-'Yield Curves'!H45</f>
        <v>-2.4999999999999467E-2</v>
      </c>
      <c r="H45" s="245">
        <f>'Yield Curves'!I44-'Yield Curves'!I45</f>
        <v>1.0000000000000675E-2</v>
      </c>
      <c r="I45" s="245">
        <f>'Yield Curves'!J44-'Yield Curves'!J45</f>
        <v>-1.499999999999968E-2</v>
      </c>
      <c r="J45" s="245">
        <f>'Yield Curves'!K44-'Yield Curves'!K45</f>
        <v>-4.0000000000000036E-2</v>
      </c>
      <c r="K45" s="245">
        <f>'Yield Curves'!L44-'Yield Curves'!L45</f>
        <v>-3.4999999999999254E-2</v>
      </c>
      <c r="L45" s="245">
        <f>'Yield Curves'!M44-'Yield Curves'!M45</f>
        <v>-2.9999999999999361E-2</v>
      </c>
      <c r="M45" s="245">
        <f>'Yield Curves'!N44-'Yield Curves'!N45</f>
        <v>-2.4999999999999467E-2</v>
      </c>
      <c r="N45" s="245">
        <f>'Yield Curves'!O44-'Yield Curves'!O45</f>
        <v>-1.9999999999999574E-2</v>
      </c>
      <c r="O45" s="245">
        <f>'Yield Curves'!P44-'Yield Curves'!P45</f>
        <v>-1.499999999999968E-2</v>
      </c>
      <c r="P45" s="245">
        <f>'Yield Curves'!Q44-'Yield Curves'!Q45</f>
        <v>-1.2500000000000178E-2</v>
      </c>
      <c r="Q45" s="245">
        <f>'Yield Curves'!R44-'Yield Curves'!R45</f>
        <v>-9.9999999999997868E-3</v>
      </c>
      <c r="R45" s="245">
        <f>'Yield Curves'!S44-'Yield Curves'!S45</f>
        <v>-7.499999999999396E-3</v>
      </c>
      <c r="S45" s="245">
        <f>'Yield Curves'!T44-'Yield Curves'!T45</f>
        <v>-3.7500000000001421E-3</v>
      </c>
      <c r="T45" s="245">
        <f>'Yield Curves'!U44-'Yield Curves'!U45</f>
        <v>0</v>
      </c>
      <c r="U45" s="245">
        <f>'Yield Curves'!V44-'Yield Curves'!V45</f>
        <v>3.7500000000001421E-3</v>
      </c>
      <c r="V45" s="252">
        <f>MAX(B45:U45)</f>
        <v>1.0000000000000675E-2</v>
      </c>
      <c r="W45" s="252">
        <f>AVERAGE(V46:V295)</f>
        <v>2.9505000000000173E-2</v>
      </c>
      <c r="X45" s="245">
        <f>_xlfn.STDEV.S(V46:V2597)</f>
        <v>5.2028583242134704E-2</v>
      </c>
      <c r="Y45" s="245">
        <f>W45+X45*_xlfn.NORM.S.INV(99%)</f>
        <v>0.15054158401469717</v>
      </c>
      <c r="Z45" s="253">
        <v>43073</v>
      </c>
      <c r="AA45" s="255">
        <f>'Bond Valuation'!$B$12*BondVal_all!BO45</f>
        <v>94.002419080824893</v>
      </c>
      <c r="AB45" s="250">
        <f>AA45/AA46-1</f>
        <v>1.000050001667141E-4</v>
      </c>
      <c r="AC45" s="245">
        <f>SUMPRODUCT('Bond Valuation'!$B$12*BondVal_all!BO45,$BO$2)/AA45</f>
        <v>1</v>
      </c>
      <c r="AD45" s="251">
        <f>-AC45*Y44/100</f>
        <v>-1.5047701871979994E-3</v>
      </c>
      <c r="AE45" s="250">
        <f>AD45*SQRT(10)</f>
        <v>-4.758501146663624E-3</v>
      </c>
      <c r="AF45" s="250">
        <f>$AC$1*X44/100</f>
        <v>-1.3854752317300134E-3</v>
      </c>
      <c r="AG45" s="250">
        <f>AF45*SQRT(10)</f>
        <v>-4.3812573740164302E-3</v>
      </c>
      <c r="AH45" s="255">
        <f>SUMPRODUCT('Bond Valuation'!$B$40:$D$40,BondVal_all!BO45:BQ45)</f>
        <v>85.58051025840588</v>
      </c>
      <c r="AI45" s="250">
        <f>AH45/AH46-1</f>
        <v>-2.8519333372400979E-4</v>
      </c>
      <c r="AJ45" s="245">
        <f>SUMPRODUCT($BO$2:$BQ$2,'Bond Valuation'!$B$40:$D$40,BondVal_all!BO45:BQ45)/BondVal_all!AH45</f>
        <v>2.9362711090365718</v>
      </c>
      <c r="AK45" s="251">
        <f>-AJ45*Y44/100</f>
        <v>-4.4184132264090395E-3</v>
      </c>
      <c r="AL45" s="251">
        <f>AK45*SQRT(10)</f>
        <v>-1.3972249439265798E-2</v>
      </c>
      <c r="AM45" s="251">
        <f>$AC$1*X44/100</f>
        <v>-1.3854752317300134E-3</v>
      </c>
      <c r="AN45" s="259">
        <f>AM45*SQRT(10)</f>
        <v>-4.3812573740164302E-3</v>
      </c>
      <c r="AO45" s="255">
        <f>SUMPRODUCT('Bond Valuation'!$B$68:$F$68,BondVal_all!BO45:BS45)</f>
        <v>79.117977084303917</v>
      </c>
      <c r="AP45" s="250">
        <f>AO45/AO46-1</f>
        <v>-4.7958036066841903E-4</v>
      </c>
      <c r="AQ45" s="245">
        <f>SUMPRODUCT($BO$2:$BS$2,'Bond Valuation'!$B$68:$F$68,BondVal_all!BO45:BS45)/BondVal_all!AO45</f>
        <v>4.7265437818755709</v>
      </c>
      <c r="AR45" s="251">
        <f>-AQ45*Y44/100</f>
        <v>-7.1123621714524422E-3</v>
      </c>
      <c r="AS45" s="251">
        <f>AR45*SQRT(10)</f>
        <v>-2.2491264005810724E-2</v>
      </c>
      <c r="AT45" s="251">
        <f>$AC$1*X44/100</f>
        <v>-1.3854752317300134E-3</v>
      </c>
      <c r="AU45" s="249">
        <f>AT45*SQRT(10)</f>
        <v>-4.3812573740164302E-3</v>
      </c>
      <c r="AV45" s="255">
        <f>SUMPRODUCT('Bond Valuation'!$B$96:$K$96,BondVal_all!BO45:BX45)</f>
        <v>70.105837552355752</v>
      </c>
      <c r="AW45" s="250">
        <f>AV45/AV46-1</f>
        <v>-1.5971534808943977E-3</v>
      </c>
      <c r="AX45" s="245">
        <f>SUMPRODUCT($BO$2:$BX$2,'Bond Valuation'!$B$96:$K$96,BondVal_all!BO45:BX45)/BondVal_all!AV45</f>
        <v>8.2692613367202998</v>
      </c>
      <c r="AY45" s="251">
        <f>-AX45*Y44/100</f>
        <v>-1.2443337929645783E-2</v>
      </c>
      <c r="AZ45" s="251">
        <f>AY45*SQRT(10)</f>
        <v>-3.9349289552844717E-2</v>
      </c>
      <c r="BA45" s="251">
        <f>$AC$1*X44/100</f>
        <v>-1.3854752317300134E-3</v>
      </c>
      <c r="BB45" s="249">
        <f>BA45*SQRT(10)</f>
        <v>-4.3812573740164302E-3</v>
      </c>
      <c r="BC45" s="255">
        <f>SUMPRODUCT('Bond Valuation'!$B$124:$U$124,BondVal_all!BO45:CH45)</f>
        <v>57.946429927287504</v>
      </c>
      <c r="BD45" s="250">
        <f>BC45/BC46-1</f>
        <v>-3.9262538733381147E-3</v>
      </c>
      <c r="BE45" s="245">
        <f>SUMPRODUCT($BO$2:$CH$2,'Bond Valuation'!$B$124:$U$124,BondVal_all!BO45:CH45)/BondVal_all!BC45</f>
        <v>11.866806173972204</v>
      </c>
      <c r="BF45" s="251">
        <f>-BE45*Y44/100</f>
        <v>-1.7856816147850528E-2</v>
      </c>
      <c r="BG45" s="251">
        <f>BF45*SQRT(10)</f>
        <v>-5.6468210786081705E-2</v>
      </c>
      <c r="BH45" s="251">
        <f>$AC$1*X44/100</f>
        <v>-1.3854752317300134E-3</v>
      </c>
      <c r="BI45" s="249">
        <f>BH45*SQRT(10)</f>
        <v>-4.3812573740164302E-3</v>
      </c>
      <c r="BJ45" s="251"/>
      <c r="BK45" s="251"/>
      <c r="BO45" s="245">
        <f>EXP(-BO$2*HLOOKUP(BO$2,'Yield Curves'!$B$2:$AP$508,MATCH($Z45,'Yield Curves'!$A$3:$A$508,0)+1)/100)</f>
        <v>0.93071702060222661</v>
      </c>
      <c r="BP45" s="245">
        <f>EXP(-BP$2*HLOOKUP(BP$2,'Yield Curves'!$B$2:$AP$508,MATCH($Z45,'Yield Curves'!$A$3:$A$508,0)+1)/100)</f>
        <v>0.86554146222176598</v>
      </c>
      <c r="BQ45" s="245">
        <f>EXP(-BQ$2*HLOOKUP(BQ$2,'Yield Curves'!$B$2:$AP$508,MATCH($Z45,'Yield Curves'!$A$3:$A$508,0)+1)/100)</f>
        <v>0.80380385581135183</v>
      </c>
      <c r="BR45" s="245">
        <f>EXP(-BR$2*HLOOKUP(BR$2,'Yield Curves'!$B$2:$AP$508,MATCH($Z45,'Yield Curves'!$A$3:$A$508,0)+1)/100)</f>
        <v>0.72702093895467979</v>
      </c>
      <c r="BS45" s="245">
        <f>EXP(-BS$2*HLOOKUP(BS$2,'Yield Curves'!$B$2:$AP$508,MATCH($Z45,'Yield Curves'!$A$3:$A$508,0)+1)/100)</f>
        <v>0.69073433063735468</v>
      </c>
      <c r="BT45" s="245">
        <f>EXP(-BT$2*HLOOKUP(BT$2,'Yield Curves'!$B$2:$AP$508,MATCH($Z45,'Yield Curves'!$A$3:$A$508,0)+1)/100)</f>
        <v>0.63916029702471933</v>
      </c>
      <c r="BU45" s="245">
        <f>EXP(-BU$2*HLOOKUP(BU$2,'Yield Curves'!$B$2:$AP$508,MATCH($Z45,'Yield Curves'!$A$3:$A$508,0)+1)/100)</f>
        <v>0.59072776631051527</v>
      </c>
      <c r="BV45" s="245">
        <f>EXP(-BV$2*HLOOKUP(BV$2,'Yield Curves'!$B$2:$AP$508,MATCH($Z45,'Yield Curves'!$A$3:$A$508,0)+1)/100)</f>
        <v>0.54563774179562519</v>
      </c>
      <c r="BW45" s="245">
        <f>EXP(-BW$2*HLOOKUP(BW$2,'Yield Curves'!$B$2:$AP$508,MATCH($Z45,'Yield Curves'!$A$3:$A$508,0)+1)/100)</f>
        <v>0.50380046100926634</v>
      </c>
      <c r="BX45" s="245">
        <f>EXP(-BX$2*HLOOKUP(BX$2,'Yield Curves'!$B$2:$AP$508,MATCH($Z45,'Yield Curves'!$A$3:$A$508,0)+1)/100)</f>
        <v>0.46440419316009157</v>
      </c>
      <c r="BY45" s="245">
        <f>EXP(-BY$2*HLOOKUP(BY$2,'Yield Curves'!$B$2:$AP$508,MATCH($Z45,'Yield Curves'!$A$3:$A$508,0)+1)/100)</f>
        <v>0.4276393837014294</v>
      </c>
      <c r="BZ45" s="245">
        <f>EXP(-BZ$2*HLOOKUP(BZ$2,'Yield Curves'!$B$2:$AP$508,MATCH($Z45,'Yield Curves'!$A$3:$A$508,0)+1)/100)</f>
        <v>0.39292952849447832</v>
      </c>
      <c r="CA45" s="245">
        <f>EXP(-CA$2*HLOOKUP(CA$2,'Yield Curves'!$B$2:$AP$508,MATCH($Z45,'Yield Curves'!$A$3:$A$508,0)+1)/100)</f>
        <v>0.36015123086758577</v>
      </c>
      <c r="CB45" s="245">
        <f>EXP(-CB$2*HLOOKUP(CB$2,'Yield Curves'!$B$2:$AP$508,MATCH($Z45,'Yield Curves'!$A$3:$A$508,0)+1)/100)</f>
        <v>0.33028685319380097</v>
      </c>
      <c r="CC45" s="245">
        <f>EXP(-CC$2*HLOOKUP(CC$2,'Yield Curves'!$B$2:$AP$508,MATCH($Z45,'Yield Curves'!$A$3:$A$508,0)+1)/100)</f>
        <v>0.30255264003674054</v>
      </c>
      <c r="CD45" s="245">
        <f>EXP(-CD$2*HLOOKUP(CD$2,'Yield Curves'!$B$2:$AP$508,MATCH($Z45,'Yield Curves'!$A$3:$A$508,0)+1)/100)</f>
        <v>0.27658661558109948</v>
      </c>
      <c r="CE45" s="245">
        <f>EXP(-CE$2*HLOOKUP(CE$2,'Yield Curves'!$B$2:$AP$508,MATCH($Z45,'Yield Curves'!$A$3:$A$508,0)+1)/100)</f>
        <v>0.25229588475820153</v>
      </c>
      <c r="CF45" s="245">
        <f>EXP(-CF$2*HLOOKUP(CF$2,'Yield Curves'!$B$2:$AP$508,MATCH($Z45,'Yield Curves'!$A$3:$A$508,0)+1)/100)</f>
        <v>0.22982473523768887</v>
      </c>
      <c r="CG45" s="245">
        <f>EXP(-CG$2*HLOOKUP(CG$2,'Yield Curves'!$B$2:$AP$508,MATCH($Z45,'Yield Curves'!$A$3:$A$508,0)+1)/100)</f>
        <v>0.20917905978372195</v>
      </c>
      <c r="CH45" s="245">
        <f>EXP(-CH$2*HLOOKUP(CH$2,'Yield Curves'!$B$2:$AP$508,MATCH($Z45,'Yield Curves'!$A$3:$A$508,0)+1)/100)</f>
        <v>0.19013898010152055</v>
      </c>
    </row>
    <row r="46" spans="1:86" x14ac:dyDescent="0.2">
      <c r="A46" s="253">
        <v>43069</v>
      </c>
      <c r="B46" s="245">
        <f>'Yield Curves'!C45-'Yield Curves'!C46</f>
        <v>0</v>
      </c>
      <c r="C46" s="245">
        <f>'Yield Curves'!D45-'Yield Curves'!D46</f>
        <v>0</v>
      </c>
      <c r="D46" s="245">
        <f>'Yield Curves'!E45-'Yield Curves'!E46</f>
        <v>0</v>
      </c>
      <c r="E46" s="245">
        <f>'Yield Curves'!F45-'Yield Curves'!F46</f>
        <v>-5.0000000000007816E-3</v>
      </c>
      <c r="F46" s="245">
        <f>'Yield Curves'!G45-'Yield Curves'!G46</f>
        <v>-9.9999999999997868E-3</v>
      </c>
      <c r="G46" s="245">
        <f>'Yield Curves'!H45-'Yield Curves'!H46</f>
        <v>-1.499999999999968E-2</v>
      </c>
      <c r="H46" s="245">
        <f>'Yield Curves'!I45-'Yield Curves'!I46</f>
        <v>-2.0000000000000462E-2</v>
      </c>
      <c r="I46" s="245">
        <f>'Yield Curves'!J45-'Yield Curves'!J46</f>
        <v>-9.9999999999997868E-3</v>
      </c>
      <c r="J46" s="245">
        <f>'Yield Curves'!K45-'Yield Curves'!K46</f>
        <v>0</v>
      </c>
      <c r="K46" s="245">
        <f>'Yield Curves'!L45-'Yield Curves'!L46</f>
        <v>0</v>
      </c>
      <c r="L46" s="245">
        <f>'Yield Curves'!M45-'Yield Curves'!M46</f>
        <v>0</v>
      </c>
      <c r="M46" s="245">
        <f>'Yield Curves'!N45-'Yield Curves'!N46</f>
        <v>0</v>
      </c>
      <c r="N46" s="245">
        <f>'Yield Curves'!O45-'Yield Curves'!O46</f>
        <v>0</v>
      </c>
      <c r="O46" s="245">
        <f>'Yield Curves'!P45-'Yield Curves'!P46</f>
        <v>0</v>
      </c>
      <c r="P46" s="245">
        <f>'Yield Curves'!Q45-'Yield Curves'!Q46</f>
        <v>-2.5000000000003908E-3</v>
      </c>
      <c r="Q46" s="245">
        <f>'Yield Curves'!R45-'Yield Curves'!R46</f>
        <v>-4.9999999999998934E-3</v>
      </c>
      <c r="R46" s="245">
        <f>'Yield Curves'!S45-'Yield Curves'!S46</f>
        <v>-7.499999999999396E-3</v>
      </c>
      <c r="S46" s="245">
        <f>'Yield Curves'!T45-'Yield Curves'!T46</f>
        <v>-8.7499999999991473E-3</v>
      </c>
      <c r="T46" s="245">
        <f>'Yield Curves'!U45-'Yield Curves'!U46</f>
        <v>-9.9999999999997868E-3</v>
      </c>
      <c r="U46" s="245">
        <f>'Yield Curves'!V45-'Yield Curves'!V46</f>
        <v>-1.1250000000000426E-2</v>
      </c>
      <c r="V46" s="252">
        <f>MAX(B46:U46)</f>
        <v>0</v>
      </c>
      <c r="W46" s="252">
        <f>AVERAGE(V47:V296)</f>
        <v>2.9665000000000177E-2</v>
      </c>
      <c r="X46" s="245">
        <f>_xlfn.STDEV.S(V47:V2598)</f>
        <v>5.206181711221778E-2</v>
      </c>
      <c r="Y46" s="245">
        <f>W46+X46*_xlfn.NORM.S.INV(99%)</f>
        <v>0.15077889755771107</v>
      </c>
      <c r="Z46" s="253">
        <v>43070</v>
      </c>
      <c r="AA46" s="255">
        <f>'Bond Valuation'!$B$12*BondVal_all!BO46</f>
        <v>93.993019308913233</v>
      </c>
      <c r="AB46" s="250">
        <f>AA46/AA47-1</f>
        <v>5.0012502083585098E-4</v>
      </c>
      <c r="AC46" s="245">
        <f>SUMPRODUCT('Bond Valuation'!$B$12*BondVal_all!BO46,$BO$2)/AA46</f>
        <v>1</v>
      </c>
      <c r="AD46" s="251">
        <f>-AC46*Y45/100</f>
        <v>-1.5054158401469717E-3</v>
      </c>
      <c r="AE46" s="250">
        <f>AD46*SQRT(10)</f>
        <v>-4.7605428805603811E-3</v>
      </c>
      <c r="AF46" s="250">
        <f>$AC$1*X45/100</f>
        <v>-1.3866731992138301E-3</v>
      </c>
      <c r="AG46" s="250">
        <f>AF46*SQRT(10)</f>
        <v>-4.3850456798281119E-3</v>
      </c>
      <c r="AH46" s="255">
        <f>SUMPRODUCT('Bond Valuation'!$B$40:$D$40,BondVal_all!BO46:BQ46)</f>
        <v>85.604924212125127</v>
      </c>
      <c r="AI46" s="250">
        <f>AH46/AH47-1</f>
        <v>1.7611297162998252E-3</v>
      </c>
      <c r="AJ46" s="245">
        <f>SUMPRODUCT($BO$2:$BQ$2,'Bond Valuation'!$B$40:$D$40,BondVal_all!BO46:BQ46)/BondVal_all!AH46</f>
        <v>2.9362936327687854</v>
      </c>
      <c r="AK46" s="251">
        <f>-AJ46*Y45/100</f>
        <v>-4.4203429460928246E-3</v>
      </c>
      <c r="AL46" s="251">
        <f>AK46*SQRT(10)</f>
        <v>-1.3978351748712219E-2</v>
      </c>
      <c r="AM46" s="251">
        <f>$AC$1*X45/100</f>
        <v>-1.3866731992138301E-3</v>
      </c>
      <c r="AN46" s="259">
        <f>AM46*SQRT(10)</f>
        <v>-4.3850456798281119E-3</v>
      </c>
      <c r="AO46" s="255">
        <f>SUMPRODUCT('Bond Valuation'!$B$68:$F$68,BondVal_all!BO46:BS46)</f>
        <v>79.155938717943314</v>
      </c>
      <c r="AP46" s="250">
        <f>AO46/AO47-1</f>
        <v>1.8754453522413783E-3</v>
      </c>
      <c r="AQ46" s="245">
        <f>SUMPRODUCT($BO$2:$BS$2,'Bond Valuation'!$B$68:$F$68,BondVal_all!BO46:BS46)/BondVal_all!AO46</f>
        <v>4.7266438786812897</v>
      </c>
      <c r="AR46" s="251">
        <f>-AQ46*Y45/100</f>
        <v>-7.1155645657005337E-3</v>
      </c>
      <c r="AS46" s="251">
        <f>AR46*SQRT(10)</f>
        <v>-2.2501390865600514E-2</v>
      </c>
      <c r="AT46" s="251">
        <f>$AC$1*X45/100</f>
        <v>-1.3866731992138301E-3</v>
      </c>
      <c r="AU46" s="249">
        <f>AT46*SQRT(10)</f>
        <v>-4.3850456798281119E-3</v>
      </c>
      <c r="AV46" s="255">
        <f>SUMPRODUCT('Bond Valuation'!$B$96:$K$96,BondVal_all!BO46:BX46)</f>
        <v>70.217986453841903</v>
      </c>
      <c r="AW46" s="250">
        <f>AV46/AV47-1</f>
        <v>3.442302922465057E-4</v>
      </c>
      <c r="AX46" s="245">
        <f>SUMPRODUCT($BO$2:$BX$2,'Bond Valuation'!$B$96:$K$96,BondVal_all!BO46:BX46)/BondVal_all!AV46</f>
        <v>8.2712625665154498</v>
      </c>
      <c r="AY46" s="251">
        <f>-AX46*Y45/100</f>
        <v>-1.2451689685647053E-2</v>
      </c>
      <c r="AZ46" s="251">
        <f>AY46*SQRT(10)</f>
        <v>-3.9375700124270711E-2</v>
      </c>
      <c r="BA46" s="251">
        <f>$AC$1*X45/100</f>
        <v>-1.3866731992138301E-3</v>
      </c>
      <c r="BB46" s="249">
        <f>BA46*SQRT(10)</f>
        <v>-4.3850456798281119E-3</v>
      </c>
      <c r="BC46" s="255">
        <f>SUMPRODUCT('Bond Valuation'!$B$124:$U$124,BondVal_all!BO46:CH46)</f>
        <v>58.174839114692389</v>
      </c>
      <c r="BD46" s="250">
        <f>BC46/BC47-1</f>
        <v>-4.3875954162519992E-4</v>
      </c>
      <c r="BE46" s="245">
        <f>SUMPRODUCT($BO$2:$CH$2,'Bond Valuation'!$B$124:$U$124,BondVal_all!BO46:CH46)/BondVal_all!BC46</f>
        <v>11.890081774419409</v>
      </c>
      <c r="BF46" s="251">
        <f>-BE46*Y45/100</f>
        <v>-1.7899517443853791E-2</v>
      </c>
      <c r="BG46" s="251">
        <f>BF46*SQRT(10)</f>
        <v>-5.6603244140493059E-2</v>
      </c>
      <c r="BH46" s="251">
        <f>$AC$1*X45/100</f>
        <v>-1.3866731992138301E-3</v>
      </c>
      <c r="BI46" s="249">
        <f>BH46*SQRT(10)</f>
        <v>-4.3850456798281119E-3</v>
      </c>
      <c r="BJ46" s="251"/>
      <c r="BK46" s="251"/>
      <c r="BO46" s="245">
        <f>EXP(-BO$2*HLOOKUP(BO$2,'Yield Curves'!$B$2:$AP$508,MATCH($Z46,'Yield Curves'!$A$3:$A$508,0)+1)/100)</f>
        <v>0.93062395355359639</v>
      </c>
      <c r="BP46" s="245">
        <f>EXP(-BP$2*HLOOKUP(BP$2,'Yield Curves'!$B$2:$AP$508,MATCH($Z46,'Yield Curves'!$A$3:$A$508,0)+1)/100)</f>
        <v>0.86554146222176598</v>
      </c>
      <c r="BQ46" s="245">
        <f>EXP(-BQ$2*HLOOKUP(BQ$2,'Yield Curves'!$B$2:$AP$508,MATCH($Z46,'Yield Curves'!$A$3:$A$508,0)+1)/100)</f>
        <v>0.80404503314288622</v>
      </c>
      <c r="BR46" s="245">
        <f>EXP(-BR$2*HLOOKUP(BR$2,'Yield Curves'!$B$2:$AP$508,MATCH($Z46,'Yield Curves'!$A$3:$A$508,0)+1)/100)</f>
        <v>0.72789388774594621</v>
      </c>
      <c r="BS46" s="245">
        <f>EXP(-BS$2*HLOOKUP(BS$2,'Yield Curves'!$B$2:$AP$508,MATCH($Z46,'Yield Curves'!$A$3:$A$508,0)+1)/100)</f>
        <v>0.69107978415885685</v>
      </c>
      <c r="BT46" s="245">
        <f>EXP(-BT$2*HLOOKUP(BT$2,'Yield Curves'!$B$2:$AP$508,MATCH($Z46,'Yield Curves'!$A$3:$A$508,0)+1)/100)</f>
        <v>0.63973580022963727</v>
      </c>
      <c r="BU46" s="245">
        <f>EXP(-BU$2*HLOOKUP(BU$2,'Yield Curves'!$B$2:$AP$508,MATCH($Z46,'Yield Curves'!$A$3:$A$508,0)+1)/100)</f>
        <v>0.59155536436681511</v>
      </c>
      <c r="BV46" s="245">
        <f>EXP(-BV$2*HLOOKUP(BV$2,'Yield Curves'!$B$2:$AP$508,MATCH($Z46,'Yield Curves'!$A$3:$A$508,0)+1)/100)</f>
        <v>0.54656611485019091</v>
      </c>
      <c r="BW46" s="245">
        <f>EXP(-BW$2*HLOOKUP(BW$2,'Yield Curves'!$B$2:$AP$508,MATCH($Z46,'Yield Curves'!$A$3:$A$508,0)+1)/100)</f>
        <v>0.50465134201615103</v>
      </c>
      <c r="BX46" s="245">
        <f>EXP(-BX$2*HLOOKUP(BX$2,'Yield Curves'!$B$2:$AP$508,MATCH($Z46,'Yield Curves'!$A$3:$A$508,0)+1)/100)</f>
        <v>0.46533393097431341</v>
      </c>
      <c r="BY46" s="245">
        <f>EXP(-BY$2*HLOOKUP(BY$2,'Yield Curves'!$B$2:$AP$508,MATCH($Z46,'Yield Curves'!$A$3:$A$508,0)+1)/100)</f>
        <v>0.42864015996240762</v>
      </c>
      <c r="BZ46" s="245">
        <f>EXP(-BZ$2*HLOOKUP(BZ$2,'Yield Curves'!$B$2:$AP$508,MATCH($Z46,'Yield Curves'!$A$3:$A$508,0)+1)/100)</f>
        <v>0.39403619831831466</v>
      </c>
      <c r="CA46" s="245">
        <f>EXP(-CA$2*HLOOKUP(CA$2,'Yield Curves'!$B$2:$AP$508,MATCH($Z46,'Yield Curves'!$A$3:$A$508,0)+1)/100)</f>
        <v>0.36139702779501881</v>
      </c>
      <c r="CB46" s="245">
        <f>EXP(-CB$2*HLOOKUP(CB$2,'Yield Curves'!$B$2:$AP$508,MATCH($Z46,'Yield Curves'!$A$3:$A$508,0)+1)/100)</f>
        <v>0.33159717501911612</v>
      </c>
      <c r="CC46" s="245">
        <f>EXP(-CC$2*HLOOKUP(CC$2,'Yield Curves'!$B$2:$AP$508,MATCH($Z46,'Yield Curves'!$A$3:$A$508,0)+1)/100)</f>
        <v>0.30391719486257851</v>
      </c>
      <c r="CD46" s="245">
        <f>EXP(-CD$2*HLOOKUP(CD$2,'Yield Curves'!$B$2:$AP$508,MATCH($Z46,'Yield Curves'!$A$3:$A$508,0)+1)/100)</f>
        <v>0.27800167920610841</v>
      </c>
      <c r="CE46" s="245">
        <f>EXP(-CE$2*HLOOKUP(CE$2,'Yield Curves'!$B$2:$AP$508,MATCH($Z46,'Yield Curves'!$A$3:$A$508,0)+1)/100)</f>
        <v>0.25375686090624344</v>
      </c>
      <c r="CF46" s="245">
        <f>EXP(-CF$2*HLOOKUP(CF$2,'Yield Curves'!$B$2:$AP$508,MATCH($Z46,'Yield Curves'!$A$3:$A$508,0)+1)/100)</f>
        <v>0.23132029899681941</v>
      </c>
      <c r="CG46" s="245">
        <f>EXP(-CG$2*HLOOKUP(CG$2,'Yield Curves'!$B$2:$AP$508,MATCH($Z46,'Yield Curves'!$A$3:$A$508,0)+1)/100)</f>
        <v>0.21069550151415842</v>
      </c>
      <c r="CH46" s="245">
        <f>EXP(-CH$2*HLOOKUP(CH$2,'Yield Curves'!$B$2:$AP$508,MATCH($Z46,'Yield Curves'!$A$3:$A$508,0)+1)/100)</f>
        <v>0.19166619264739129</v>
      </c>
    </row>
    <row r="47" spans="1:86" x14ac:dyDescent="0.2">
      <c r="A47" s="253">
        <v>43068</v>
      </c>
      <c r="B47" s="245">
        <f>'Yield Curves'!C46-'Yield Curves'!C47</f>
        <v>9.9999999999997868E-3</v>
      </c>
      <c r="C47" s="245">
        <f>'Yield Curves'!D46-'Yield Curves'!D47</f>
        <v>4.9999999999990052E-3</v>
      </c>
      <c r="D47" s="245">
        <f>'Yield Curves'!E46-'Yield Curves'!E47</f>
        <v>0</v>
      </c>
      <c r="E47" s="245">
        <f>'Yield Curves'!F46-'Yield Curves'!F47</f>
        <v>5.0000000000007816E-3</v>
      </c>
      <c r="F47" s="245">
        <f>'Yield Curves'!G46-'Yield Curves'!G47</f>
        <v>9.9999999999997868E-3</v>
      </c>
      <c r="G47" s="245">
        <f>'Yield Curves'!H46-'Yield Curves'!H47</f>
        <v>9.9999999999997868E-3</v>
      </c>
      <c r="H47" s="245">
        <f>'Yield Curves'!I46-'Yield Curves'!I47</f>
        <v>9.9999999999997868E-3</v>
      </c>
      <c r="I47" s="245">
        <f>'Yield Curves'!J46-'Yield Curves'!J47</f>
        <v>9.9999999999997868E-3</v>
      </c>
      <c r="J47" s="245">
        <f>'Yield Curves'!K46-'Yield Curves'!K47</f>
        <v>9.9999999999997868E-3</v>
      </c>
      <c r="K47" s="245">
        <f>'Yield Curves'!L46-'Yield Curves'!L47</f>
        <v>1.2500000000000178E-2</v>
      </c>
      <c r="L47" s="245">
        <f>'Yield Curves'!M46-'Yield Curves'!M47</f>
        <v>1.499999999999968E-2</v>
      </c>
      <c r="M47" s="245">
        <f>'Yield Curves'!N46-'Yield Curves'!N47</f>
        <v>1.7499999999999183E-2</v>
      </c>
      <c r="N47" s="245">
        <f>'Yield Curves'!O46-'Yield Curves'!O47</f>
        <v>1.9999999999999574E-2</v>
      </c>
      <c r="O47" s="245">
        <f>'Yield Curves'!P46-'Yield Curves'!P47</f>
        <v>2.2499999999999964E-2</v>
      </c>
      <c r="P47" s="245">
        <f>'Yield Curves'!Q46-'Yield Curves'!Q47</f>
        <v>1.8750000000000711E-2</v>
      </c>
      <c r="Q47" s="245">
        <f>'Yield Curves'!R46-'Yield Curves'!R47</f>
        <v>1.499999999999968E-2</v>
      </c>
      <c r="R47" s="245">
        <f>'Yield Curves'!S46-'Yield Curves'!S47</f>
        <v>1.124999999999865E-2</v>
      </c>
      <c r="S47" s="245">
        <f>'Yield Curves'!T46-'Yield Curves'!T47</f>
        <v>1.0624999999999218E-2</v>
      </c>
      <c r="T47" s="245">
        <f>'Yield Curves'!U46-'Yield Curves'!U47</f>
        <v>9.9999999999997868E-3</v>
      </c>
      <c r="U47" s="245">
        <f>'Yield Curves'!V46-'Yield Curves'!V47</f>
        <v>9.3750000000003553E-3</v>
      </c>
      <c r="V47" s="252">
        <f>MAX(B47:U47)</f>
        <v>2.2499999999999964E-2</v>
      </c>
      <c r="W47" s="252">
        <f>AVERAGE(V48:V297)</f>
        <v>2.9382500000000183E-2</v>
      </c>
      <c r="X47" s="245">
        <f>_xlfn.STDEV.S(V48:V2599)</f>
        <v>5.2115898375127839E-2</v>
      </c>
      <c r="Y47" s="245">
        <f>W47+X47*_xlfn.NORM.S.INV(99%)</f>
        <v>0.15062220938870732</v>
      </c>
      <c r="Z47" s="253">
        <v>43069</v>
      </c>
      <c r="AA47" s="255">
        <f>'Bond Valuation'!$B$12*BondVal_all!BO47</f>
        <v>93.946034546428251</v>
      </c>
      <c r="AB47" s="250">
        <f>AA47/AA48-1</f>
        <v>0</v>
      </c>
      <c r="AC47" s="245">
        <f>SUMPRODUCT('Bond Valuation'!$B$12*BondVal_all!BO47,$BO$2)/AA47</f>
        <v>1</v>
      </c>
      <c r="AD47" s="251">
        <f>-AC47*Y46/100</f>
        <v>-1.5077889755771108E-3</v>
      </c>
      <c r="AE47" s="250">
        <f>AD47*SQRT(10)</f>
        <v>-4.7680473937156635E-3</v>
      </c>
      <c r="AF47" s="250">
        <f>$AC$1*X46/100</f>
        <v>-1.3875589530452557E-3</v>
      </c>
      <c r="AG47" s="250">
        <f>AF47*SQRT(10)</f>
        <v>-4.3878466793816377E-3</v>
      </c>
      <c r="AH47" s="255">
        <f>SUMPRODUCT('Bond Valuation'!$B$40:$D$40,BondVal_all!BO47:BQ47)</f>
        <v>85.454427879796611</v>
      </c>
      <c r="AI47" s="250">
        <f>AH47/AH48-1</f>
        <v>2.8743865468272567E-4</v>
      </c>
      <c r="AJ47" s="245">
        <f>SUMPRODUCT($BO$2:$BQ$2,'Bond Valuation'!$B$40:$D$40,BondVal_all!BO47:BQ47)/BondVal_all!AH47</f>
        <v>2.9362275070166888</v>
      </c>
      <c r="AK47" s="251">
        <f>-AJ47*Y46/100</f>
        <v>-4.4272114648660262E-3</v>
      </c>
      <c r="AL47" s="251">
        <f>AK47*SQRT(10)</f>
        <v>-1.4000071912187162E-2</v>
      </c>
      <c r="AM47" s="251">
        <f>$AC$1*X46/100</f>
        <v>-1.3875589530452557E-3</v>
      </c>
      <c r="AN47" s="259">
        <f>AM47*SQRT(10)</f>
        <v>-4.3878466793816377E-3</v>
      </c>
      <c r="AO47" s="255">
        <f>SUMPRODUCT('Bond Valuation'!$B$68:$F$68,BondVal_all!BO47:BS47)</f>
        <v>79.00776397420691</v>
      </c>
      <c r="AP47" s="250">
        <f>AO47/AO48-1</f>
        <v>2.6044281065118469E-5</v>
      </c>
      <c r="AQ47" s="245">
        <f>SUMPRODUCT($BO$2:$BS$2,'Bond Valuation'!$B$68:$F$68,BondVal_all!BO47:BS47)/BondVal_all!AO47</f>
        <v>4.7263709250195207</v>
      </c>
      <c r="AR47" s="251">
        <f>-AQ47*Y46/100</f>
        <v>-7.1263699752326234E-3</v>
      </c>
      <c r="AS47" s="251">
        <f>AR47*SQRT(10)</f>
        <v>-2.2535560570772814E-2</v>
      </c>
      <c r="AT47" s="251">
        <f>$AC$1*X46/100</f>
        <v>-1.3875589530452557E-3</v>
      </c>
      <c r="AU47" s="249">
        <f>AT47*SQRT(10)</f>
        <v>-4.3878466793816377E-3</v>
      </c>
      <c r="AV47" s="255">
        <f>SUMPRODUCT('Bond Valuation'!$B$96:$K$96,BondVal_all!BO47:BX47)</f>
        <v>70.19382361342555</v>
      </c>
      <c r="AW47" s="250">
        <f>AV47/AV48-1</f>
        <v>7.4980009704117556E-4</v>
      </c>
      <c r="AX47" s="245">
        <f>SUMPRODUCT($BO$2:$BX$2,'Bond Valuation'!$B$96:$K$96,BondVal_all!BO47:BX47)/BondVal_all!AV47</f>
        <v>8.2724768371319009</v>
      </c>
      <c r="AY47" s="251">
        <f>-AX47*Y46/100</f>
        <v>-1.2473149375744485E-2</v>
      </c>
      <c r="AZ47" s="251">
        <f>AY47*SQRT(10)</f>
        <v>-3.9443561622859953E-2</v>
      </c>
      <c r="BA47" s="251">
        <f>$AC$1*X46/100</f>
        <v>-1.3875589530452557E-3</v>
      </c>
      <c r="BB47" s="249">
        <f>BA47*SQRT(10)</f>
        <v>-4.3878466793816377E-3</v>
      </c>
      <c r="BC47" s="255">
        <f>SUMPRODUCT('Bond Valuation'!$B$124:$U$124,BondVal_all!BO47:CH47)</f>
        <v>58.200375084586916</v>
      </c>
      <c r="BD47" s="250">
        <f>BC47/BC48-1</f>
        <v>1.9853219419145862E-3</v>
      </c>
      <c r="BE47" s="245">
        <f>SUMPRODUCT($BO$2:$CH$2,'Bond Valuation'!$B$124:$U$124,BondVal_all!BO47:CH47)/BondVal_all!BC47</f>
        <v>11.89981995561106</v>
      </c>
      <c r="BF47" s="251">
        <f>-BE47*Y46/100</f>
        <v>-1.7942417340422859E-2</v>
      </c>
      <c r="BG47" s="251">
        <f>BF47*SQRT(10)</f>
        <v>-5.6738905525036958E-2</v>
      </c>
      <c r="BH47" s="251">
        <f>$AC$1*X46/100</f>
        <v>-1.3875589530452557E-3</v>
      </c>
      <c r="BI47" s="249">
        <f>BH47*SQRT(10)</f>
        <v>-4.3878466793816377E-3</v>
      </c>
      <c r="BJ47" s="251"/>
      <c r="BK47" s="251"/>
      <c r="BO47" s="245">
        <f>EXP(-BO$2*HLOOKUP(BO$2,'Yield Curves'!$B$2:$AP$508,MATCH($Z47,'Yield Curves'!$A$3:$A$508,0)+1)/100)</f>
        <v>0.93015875788542823</v>
      </c>
      <c r="BP47" s="245">
        <f>EXP(-BP$2*HLOOKUP(BP$2,'Yield Curves'!$B$2:$AP$508,MATCH($Z47,'Yield Curves'!$A$3:$A$508,0)+1)/100)</f>
        <v>0.86450343540775143</v>
      </c>
      <c r="BQ47" s="245">
        <f>EXP(-BQ$2*HLOOKUP(BQ$2,'Yield Curves'!$B$2:$AP$508,MATCH($Z47,'Yield Curves'!$A$3:$A$508,0)+1)/100)</f>
        <v>0.80259905385500252</v>
      </c>
      <c r="BR47" s="245">
        <f>EXP(-BR$2*HLOOKUP(BR$2,'Yield Curves'!$B$2:$AP$508,MATCH($Z47,'Yield Curves'!$A$3:$A$508,0)+1)/100)</f>
        <v>0.72818510354032062</v>
      </c>
      <c r="BS47" s="245">
        <f>EXP(-BS$2*HLOOKUP(BS$2,'Yield Curves'!$B$2:$AP$508,MATCH($Z47,'Yield Curves'!$A$3:$A$508,0)+1)/100)</f>
        <v>0.68969900582912824</v>
      </c>
      <c r="BT47" s="245">
        <f>EXP(-BT$2*HLOOKUP(BT$2,'Yield Curves'!$B$2:$AP$508,MATCH($Z47,'Yield Curves'!$A$3:$A$508,0)+1)/100)</f>
        <v>0.6385853115396769</v>
      </c>
      <c r="BU47" s="245">
        <f>EXP(-BU$2*HLOOKUP(BU$2,'Yield Curves'!$B$2:$AP$508,MATCH($Z47,'Yield Curves'!$A$3:$A$508,0)+1)/100)</f>
        <v>0.59072776631051527</v>
      </c>
      <c r="BV47" s="245">
        <f>EXP(-BV$2*HLOOKUP(BV$2,'Yield Curves'!$B$2:$AP$508,MATCH($Z47,'Yield Curves'!$A$3:$A$508,0)+1)/100)</f>
        <v>0.54601982192732657</v>
      </c>
      <c r="BW47" s="245">
        <f>EXP(-BW$2*HLOOKUP(BW$2,'Yield Curves'!$B$2:$AP$508,MATCH($Z47,'Yield Curves'!$A$3:$A$508,0)+1)/100)</f>
        <v>0.50431081730031102</v>
      </c>
      <c r="BX47" s="245">
        <f>EXP(-BX$2*HLOOKUP(BX$2,'Yield Curves'!$B$2:$AP$508,MATCH($Z47,'Yield Curves'!$A$3:$A$508,0)+1)/100)</f>
        <v>0.46533393097431341</v>
      </c>
      <c r="BY47" s="245">
        <f>EXP(-BY$2*HLOOKUP(BY$2,'Yield Curves'!$B$2:$AP$508,MATCH($Z47,'Yield Curves'!$A$3:$A$508,0)+1)/100)</f>
        <v>0.42899393400610408</v>
      </c>
      <c r="BZ47" s="245">
        <f>EXP(-BZ$2*HLOOKUP(BZ$2,'Yield Curves'!$B$2:$AP$508,MATCH($Z47,'Yield Curves'!$A$3:$A$508,0)+1)/100)</f>
        <v>0.39442057096288974</v>
      </c>
      <c r="CA47" s="245">
        <f>EXP(-CA$2*HLOOKUP(CA$2,'Yield Curves'!$B$2:$AP$508,MATCH($Z47,'Yield Curves'!$A$3:$A$508,0)+1)/100)</f>
        <v>0.36148512905744895</v>
      </c>
      <c r="CB47" s="245">
        <f>EXP(-CB$2*HLOOKUP(CB$2,'Yield Curves'!$B$2:$AP$508,MATCH($Z47,'Yield Curves'!$A$3:$A$508,0)+1)/100)</f>
        <v>0.33187292976553884</v>
      </c>
      <c r="CC47" s="245">
        <f>EXP(-CC$2*HLOOKUP(CC$2,'Yield Curves'!$B$2:$AP$508,MATCH($Z47,'Yield Curves'!$A$3:$A$508,0)+1)/100)</f>
        <v>0.30437341273273422</v>
      </c>
      <c r="CD47" s="245">
        <f>EXP(-CD$2*HLOOKUP(CD$2,'Yield Curves'!$B$2:$AP$508,MATCH($Z47,'Yield Curves'!$A$3:$A$508,0)+1)/100)</f>
        <v>0.27851471761409125</v>
      </c>
      <c r="CE47" s="245">
        <f>EXP(-CE$2*HLOOKUP(CE$2,'Yield Curves'!$B$2:$AP$508,MATCH($Z47,'Yield Curves'!$A$3:$A$508,0)+1)/100)</f>
        <v>0.25421055903000678</v>
      </c>
      <c r="CF47" s="245">
        <f>EXP(-CF$2*HLOOKUP(CF$2,'Yield Curves'!$B$2:$AP$508,MATCH($Z47,'Yield Curves'!$A$3:$A$508,0)+1)/100)</f>
        <v>0.23171586925213419</v>
      </c>
      <c r="CG47" s="245">
        <f>EXP(-CG$2*HLOOKUP(CG$2,'Yield Curves'!$B$2:$AP$508,MATCH($Z47,'Yield Curves'!$A$3:$A$508,0)+1)/100)</f>
        <v>0.21108602001639867</v>
      </c>
      <c r="CH47" s="245">
        <f>EXP(-CH$2*HLOOKUP(CH$2,'Yield Curves'!$B$2:$AP$508,MATCH($Z47,'Yield Curves'!$A$3:$A$508,0)+1)/100)</f>
        <v>0.19204990862075413</v>
      </c>
    </row>
    <row r="48" spans="1:86" x14ac:dyDescent="0.2">
      <c r="A48" s="253">
        <v>43067</v>
      </c>
      <c r="B48" s="245">
        <f>'Yield Curves'!C47-'Yield Curves'!C48</f>
        <v>-4.9999999999999822E-2</v>
      </c>
      <c r="C48" s="245">
        <f>'Yield Curves'!D47-'Yield Curves'!D48</f>
        <v>-4.4999999999999929E-2</v>
      </c>
      <c r="D48" s="245">
        <f>'Yield Curves'!E47-'Yield Curves'!E48</f>
        <v>-4.0000000000000036E-2</v>
      </c>
      <c r="E48" s="245">
        <f>'Yield Curves'!F47-'Yield Curves'!F48</f>
        <v>-3.0000000000000249E-2</v>
      </c>
      <c r="F48" s="245">
        <f>'Yield Curves'!G47-'Yield Curves'!G48</f>
        <v>-1.9999999999999574E-2</v>
      </c>
      <c r="G48" s="245">
        <f>'Yield Curves'!H47-'Yield Curves'!H48</f>
        <v>-1.5000000000000568E-2</v>
      </c>
      <c r="H48" s="245">
        <f>'Yield Curves'!I47-'Yield Curves'!I48</f>
        <v>-9.9999999999997868E-3</v>
      </c>
      <c r="I48" s="245">
        <f>'Yield Curves'!J47-'Yield Curves'!J48</f>
        <v>-9.9999999999997868E-3</v>
      </c>
      <c r="J48" s="245">
        <f>'Yield Curves'!K47-'Yield Curves'!K48</f>
        <v>-9.9999999999997868E-3</v>
      </c>
      <c r="K48" s="245">
        <f>'Yield Curves'!L47-'Yield Curves'!L48</f>
        <v>-1.2500000000000178E-2</v>
      </c>
      <c r="L48" s="245">
        <f>'Yield Curves'!M47-'Yield Curves'!M48</f>
        <v>-1.499999999999968E-2</v>
      </c>
      <c r="M48" s="245">
        <f>'Yield Curves'!N47-'Yield Curves'!N48</f>
        <v>-1.7499999999999183E-2</v>
      </c>
      <c r="N48" s="245">
        <f>'Yield Curves'!O47-'Yield Curves'!O48</f>
        <v>-1.9999999999999574E-2</v>
      </c>
      <c r="O48" s="245">
        <f>'Yield Curves'!P47-'Yield Curves'!P48</f>
        <v>-2.2499999999999964E-2</v>
      </c>
      <c r="P48" s="245">
        <f>'Yield Curves'!Q47-'Yield Curves'!Q48</f>
        <v>-1.8750000000000711E-2</v>
      </c>
      <c r="Q48" s="245">
        <f>'Yield Curves'!R47-'Yield Curves'!R48</f>
        <v>-1.499999999999968E-2</v>
      </c>
      <c r="R48" s="245">
        <f>'Yield Curves'!S47-'Yield Curves'!S48</f>
        <v>-1.124999999999865E-2</v>
      </c>
      <c r="S48" s="245">
        <f>'Yield Curves'!T47-'Yield Curves'!T48</f>
        <v>-1.0624999999999218E-2</v>
      </c>
      <c r="T48" s="245">
        <f>'Yield Curves'!U47-'Yield Curves'!U48</f>
        <v>-9.9999999999997868E-3</v>
      </c>
      <c r="U48" s="245">
        <f>'Yield Curves'!V47-'Yield Curves'!V48</f>
        <v>-9.3750000000003553E-3</v>
      </c>
      <c r="V48" s="252">
        <f>MAX(B48:U48)</f>
        <v>-9.3750000000003553E-3</v>
      </c>
      <c r="W48" s="252">
        <f>AVERAGE(V49:V298)</f>
        <v>2.9380000000000184E-2</v>
      </c>
      <c r="X48" s="245">
        <f>_xlfn.STDEV.S(V49:V2600)</f>
        <v>5.2134321376292675E-2</v>
      </c>
      <c r="Y48" s="245">
        <f>W48+X48*_xlfn.NORM.S.INV(99%)</f>
        <v>0.15066256769830061</v>
      </c>
      <c r="Z48" s="253">
        <v>43068</v>
      </c>
      <c r="AA48" s="255">
        <f>'Bond Valuation'!$B$12*BondVal_all!BO48</f>
        <v>93.946034546428251</v>
      </c>
      <c r="AB48" s="250">
        <f>AA48/AA49-1</f>
        <v>-9.9995000166552828E-5</v>
      </c>
      <c r="AC48" s="245">
        <f>SUMPRODUCT('Bond Valuation'!$B$12*BondVal_all!BO48,$BO$2)/AA48</f>
        <v>1</v>
      </c>
      <c r="AD48" s="251">
        <f>-AC48*Y47/100</f>
        <v>-1.5062220938870732E-3</v>
      </c>
      <c r="AE48" s="250">
        <f>AD48*SQRT(10)</f>
        <v>-4.7630924787511308E-3</v>
      </c>
      <c r="AF48" s="250">
        <f>$AC$1*X47/100</f>
        <v>-1.3890003345548771E-3</v>
      </c>
      <c r="AG48" s="250">
        <f>AF48*SQRT(10)</f>
        <v>-4.3924047279292932E-3</v>
      </c>
      <c r="AH48" s="255">
        <f>SUMPRODUCT('Bond Valuation'!$B$40:$D$40,BondVal_all!BO48:BQ48)</f>
        <v>85.42987203230993</v>
      </c>
      <c r="AI48" s="250">
        <f>AH48/AH49-1</f>
        <v>-2.8953250626206906E-4</v>
      </c>
      <c r="AJ48" s="245">
        <f>SUMPRODUCT($BO$2:$BQ$2,'Bond Valuation'!$B$40:$D$40,BondVal_all!BO48:BQ48)/BondVal_all!AH48</f>
        <v>2.9362091763370999</v>
      </c>
      <c r="AK48" s="251">
        <f>-AJ48*Y47/100</f>
        <v>-4.4225831336729051E-3</v>
      </c>
      <c r="AL48" s="251">
        <f>AK48*SQRT(10)</f>
        <v>-1.3985435843851294E-2</v>
      </c>
      <c r="AM48" s="251">
        <f>$AC$1*X47/100</f>
        <v>-1.3890003345548771E-3</v>
      </c>
      <c r="AN48" s="259">
        <f>AM48*SQRT(10)</f>
        <v>-4.3924047279292932E-3</v>
      </c>
      <c r="AO48" s="255">
        <f>SUMPRODUCT('Bond Valuation'!$B$68:$F$68,BondVal_all!BO48:BS48)</f>
        <v>79.005706327385568</v>
      </c>
      <c r="AP48" s="250">
        <f>AO48/AO49-1</f>
        <v>-4.6706534889873197E-4</v>
      </c>
      <c r="AQ48" s="245">
        <f>SUMPRODUCT($BO$2:$BS$2,'Bond Valuation'!$B$68:$F$68,BondVal_all!BO48:BS48)/BondVal_all!AO48</f>
        <v>4.7263974607462353</v>
      </c>
      <c r="AR48" s="251">
        <f>-AQ48*Y47/100</f>
        <v>-7.1190042798677409E-3</v>
      </c>
      <c r="AS48" s="251">
        <f>AR48*SQRT(10)</f>
        <v>-2.2512268196868839E-2</v>
      </c>
      <c r="AT48" s="251">
        <f>$AC$1*X47/100</f>
        <v>-1.3890003345548771E-3</v>
      </c>
      <c r="AU48" s="249">
        <f>AT48*SQRT(10)</f>
        <v>-4.3924047279292932E-3</v>
      </c>
      <c r="AV48" s="255">
        <f>SUMPRODUCT('Bond Valuation'!$B$96:$K$96,BondVal_all!BO48:BX48)</f>
        <v>70.141231711082</v>
      </c>
      <c r="AW48" s="250">
        <f>AV48/AV49-1</f>
        <v>-8.7028965376401146E-4</v>
      </c>
      <c r="AX48" s="245">
        <f>SUMPRODUCT($BO$2:$BX$2,'Bond Valuation'!$B$96:$K$96,BondVal_all!BO48:BX48)/BondVal_all!AV48</f>
        <v>8.2714678512866016</v>
      </c>
      <c r="AY48" s="251">
        <f>-AX48*Y47/100</f>
        <v>-1.2458667626484517E-2</v>
      </c>
      <c r="AZ48" s="251">
        <f>AY48*SQRT(10)</f>
        <v>-3.9397766310694998E-2</v>
      </c>
      <c r="BA48" s="251">
        <f>$AC$1*X47/100</f>
        <v>-1.3890003345548771E-3</v>
      </c>
      <c r="BB48" s="249">
        <f>BA48*SQRT(10)</f>
        <v>-4.3924047279292932E-3</v>
      </c>
      <c r="BC48" s="255">
        <f>SUMPRODUCT('Bond Valuation'!$B$124:$U$124,BondVal_all!BO48:CH48)</f>
        <v>58.085057545344768</v>
      </c>
      <c r="BD48" s="250">
        <f>BC48/BC49-1</f>
        <v>-1.2451877332808614E-3</v>
      </c>
      <c r="BE48" s="245">
        <f>SUMPRODUCT($BO$2:$CH$2,'Bond Valuation'!$B$124:$U$124,BondVal_all!BO48:CH48)/BondVal_all!BC48</f>
        <v>11.887682862541666</v>
      </c>
      <c r="BF48" s="251">
        <f>-BE48*Y47/100</f>
        <v>-1.7905490572682984E-2</v>
      </c>
      <c r="BG48" s="251">
        <f>BF48*SQRT(10)</f>
        <v>-5.6622132832350923E-2</v>
      </c>
      <c r="BH48" s="251">
        <f>$AC$1*X47/100</f>
        <v>-1.3890003345548771E-3</v>
      </c>
      <c r="BI48" s="249">
        <f>BH48*SQRT(10)</f>
        <v>-4.3924047279292932E-3</v>
      </c>
      <c r="BJ48" s="251"/>
      <c r="BK48" s="251"/>
      <c r="BO48" s="245">
        <f>EXP(-BO$2*HLOOKUP(BO$2,'Yield Curves'!$B$2:$AP$508,MATCH($Z48,'Yield Curves'!$A$3:$A$508,0)+1)/100)</f>
        <v>0.93015875788542823</v>
      </c>
      <c r="BP48" s="245">
        <f>EXP(-BP$2*HLOOKUP(BP$2,'Yield Curves'!$B$2:$AP$508,MATCH($Z48,'Yield Curves'!$A$3:$A$508,0)+1)/100)</f>
        <v>0.86450343540775143</v>
      </c>
      <c r="BQ48" s="245">
        <f>EXP(-BQ$2*HLOOKUP(BQ$2,'Yield Curves'!$B$2:$AP$508,MATCH($Z48,'Yield Curves'!$A$3:$A$508,0)+1)/100)</f>
        <v>0.80235831025219195</v>
      </c>
      <c r="BR48" s="245">
        <f>EXP(-BR$2*HLOOKUP(BR$2,'Yield Curves'!$B$2:$AP$508,MATCH($Z48,'Yield Curves'!$A$3:$A$508,0)+1)/100)</f>
        <v>0.72760278841459547</v>
      </c>
      <c r="BS48" s="245">
        <f>EXP(-BS$2*HLOOKUP(BS$2,'Yield Curves'!$B$2:$AP$508,MATCH($Z48,'Yield Curves'!$A$3:$A$508,0)+1)/100)</f>
        <v>0.68969900582912824</v>
      </c>
      <c r="BT48" s="245">
        <f>EXP(-BT$2*HLOOKUP(BT$2,'Yield Curves'!$B$2:$AP$508,MATCH($Z48,'Yield Curves'!$A$3:$A$508,0)+1)/100)</f>
        <v>0.6385853115396769</v>
      </c>
      <c r="BU48" s="245">
        <f>EXP(-BU$2*HLOOKUP(BU$2,'Yield Curves'!$B$2:$AP$508,MATCH($Z48,'Yield Curves'!$A$3:$A$508,0)+1)/100)</f>
        <v>0.59072776631051527</v>
      </c>
      <c r="BV48" s="245">
        <f>EXP(-BV$2*HLOOKUP(BV$2,'Yield Curves'!$B$2:$AP$508,MATCH($Z48,'Yield Curves'!$A$3:$A$508,0)+1)/100)</f>
        <v>0.54591062888260955</v>
      </c>
      <c r="BW48" s="245">
        <f>EXP(-BW$2*HLOOKUP(BW$2,'Yield Curves'!$B$2:$AP$508,MATCH($Z48,'Yield Curves'!$A$3:$A$508,0)+1)/100)</f>
        <v>0.50397052236109585</v>
      </c>
      <c r="BX48" s="245">
        <f>EXP(-BX$2*HLOOKUP(BX$2,'Yield Curves'!$B$2:$AP$508,MATCH($Z48,'Yield Curves'!$A$3:$A$508,0)+1)/100)</f>
        <v>0.46486882963276832</v>
      </c>
      <c r="BY48" s="245">
        <f>EXP(-BY$2*HLOOKUP(BY$2,'Yield Curves'!$B$2:$AP$508,MATCH($Z48,'Yield Curves'!$A$3:$A$508,0)+1)/100)</f>
        <v>0.42840447269436827</v>
      </c>
      <c r="BZ48" s="245">
        <f>EXP(-BZ$2*HLOOKUP(BZ$2,'Yield Curves'!$B$2:$AP$508,MATCH($Z48,'Yield Curves'!$A$3:$A$508,0)+1)/100)</f>
        <v>0.39374078196455614</v>
      </c>
      <c r="CA48" s="245">
        <f>EXP(-CA$2*HLOOKUP(CA$2,'Yield Curves'!$B$2:$AP$508,MATCH($Z48,'Yield Curves'!$A$3:$A$508,0)+1)/100)</f>
        <v>0.36075160762396469</v>
      </c>
      <c r="CB48" s="245">
        <f>EXP(-CB$2*HLOOKUP(CB$2,'Yield Curves'!$B$2:$AP$508,MATCH($Z48,'Yield Curves'!$A$3:$A$508,0)+1)/100)</f>
        <v>0.3310463527135567</v>
      </c>
      <c r="CC48" s="245">
        <f>EXP(-CC$2*HLOOKUP(CC$2,'Yield Curves'!$B$2:$AP$508,MATCH($Z48,'Yield Curves'!$A$3:$A$508,0)+1)/100)</f>
        <v>0.30346166080623954</v>
      </c>
      <c r="CD48" s="245">
        <f>EXP(-CD$2*HLOOKUP(CD$2,'Yield Curves'!$B$2:$AP$508,MATCH($Z48,'Yield Curves'!$A$3:$A$508,0)+1)/100)</f>
        <v>0.27758845911692354</v>
      </c>
      <c r="CE48" s="245">
        <f>EXP(-CE$2*HLOOKUP(CE$2,'Yield Curves'!$B$2:$AP$508,MATCH($Z48,'Yield Curves'!$A$3:$A$508,0)+1)/100)</f>
        <v>0.25333593436621965</v>
      </c>
      <c r="CF48" s="245">
        <f>EXP(-CF$2*HLOOKUP(CF$2,'Yield Curves'!$B$2:$AP$508,MATCH($Z48,'Yield Curves'!$A$3:$A$508,0)+1)/100)</f>
        <v>0.23089455590321581</v>
      </c>
      <c r="CG48" s="245">
        <f>EXP(-CG$2*HLOOKUP(CG$2,'Yield Curves'!$B$2:$AP$508,MATCH($Z48,'Yield Curves'!$A$3:$A$508,0)+1)/100)</f>
        <v>0.21029087781596253</v>
      </c>
      <c r="CH48" s="245">
        <f>EXP(-CH$2*HLOOKUP(CH$2,'Yield Curves'!$B$2:$AP$508,MATCH($Z48,'Yield Curves'!$A$3:$A$508,0)+1)/100)</f>
        <v>0.19128324333905466</v>
      </c>
    </row>
    <row r="49" spans="1:86" x14ac:dyDescent="0.2">
      <c r="A49" s="253">
        <v>43066</v>
      </c>
      <c r="B49" s="245">
        <f>'Yield Curves'!C48-'Yield Curves'!C49</f>
        <v>-1.9999999999999574E-2</v>
      </c>
      <c r="C49" s="245">
        <f>'Yield Curves'!D48-'Yield Curves'!D49</f>
        <v>-9.9999999999997868E-3</v>
      </c>
      <c r="D49" s="245">
        <f>'Yield Curves'!E48-'Yield Curves'!E49</f>
        <v>0</v>
      </c>
      <c r="E49" s="245">
        <f>'Yield Curves'!F48-'Yield Curves'!F49</f>
        <v>-4.9999999999998934E-3</v>
      </c>
      <c r="F49" s="245">
        <f>'Yield Curves'!G48-'Yield Curves'!G49</f>
        <v>-1.0000000000000675E-2</v>
      </c>
      <c r="G49" s="245">
        <f>'Yield Curves'!H48-'Yield Curves'!H49</f>
        <v>-9.9999999999997868E-3</v>
      </c>
      <c r="H49" s="245">
        <f>'Yield Curves'!I48-'Yield Curves'!I49</f>
        <v>-9.9999999999997868E-3</v>
      </c>
      <c r="I49" s="245">
        <f>'Yield Curves'!J48-'Yield Curves'!J49</f>
        <v>-2.0000000000000462E-2</v>
      </c>
      <c r="J49" s="245">
        <f>'Yield Curves'!K48-'Yield Curves'!K49</f>
        <v>-3.0000000000000249E-2</v>
      </c>
      <c r="K49" s="245">
        <f>'Yield Curves'!L48-'Yield Curves'!L49</f>
        <v>-3.0000000000000249E-2</v>
      </c>
      <c r="L49" s="245">
        <f>'Yield Curves'!M48-'Yield Curves'!M49</f>
        <v>-3.0000000000000249E-2</v>
      </c>
      <c r="M49" s="245">
        <f>'Yield Curves'!N48-'Yield Curves'!N49</f>
        <v>-3.0000000000000249E-2</v>
      </c>
      <c r="N49" s="245">
        <f>'Yield Curves'!O48-'Yield Curves'!O49</f>
        <v>-3.0000000000000249E-2</v>
      </c>
      <c r="O49" s="245">
        <f>'Yield Curves'!P48-'Yield Curves'!P49</f>
        <v>-3.0000000000000249E-2</v>
      </c>
      <c r="P49" s="245">
        <f>'Yield Curves'!Q48-'Yield Curves'!Q49</f>
        <v>-2.7499999999999858E-2</v>
      </c>
      <c r="Q49" s="245">
        <f>'Yield Curves'!R48-'Yield Curves'!R49</f>
        <v>-2.5000000000000355E-2</v>
      </c>
      <c r="R49" s="245">
        <f>'Yield Curves'!S48-'Yield Curves'!S49</f>
        <v>-2.2500000000000853E-2</v>
      </c>
      <c r="S49" s="245">
        <f>'Yield Curves'!T48-'Yield Curves'!T49</f>
        <v>-2.1250000000000213E-2</v>
      </c>
      <c r="T49" s="245">
        <f>'Yield Curves'!U48-'Yield Curves'!U49</f>
        <v>-1.9999999999999574E-2</v>
      </c>
      <c r="U49" s="245">
        <f>'Yield Curves'!V48-'Yield Curves'!V49</f>
        <v>-1.8749999999998934E-2</v>
      </c>
      <c r="V49" s="252">
        <f>MAX(B49:U49)</f>
        <v>0</v>
      </c>
      <c r="W49" s="252">
        <f>AVERAGE(V50:V299)</f>
        <v>2.9627500000000178E-2</v>
      </c>
      <c r="X49" s="245">
        <f>_xlfn.STDEV.S(V50:V2601)</f>
        <v>5.2167670750143308E-2</v>
      </c>
      <c r="Y49" s="245">
        <f>W49+X49*_xlfn.NORM.S.INV(99%)</f>
        <v>0.15098764994325861</v>
      </c>
      <c r="Z49" s="253">
        <v>43067</v>
      </c>
      <c r="AA49" s="255">
        <f>'Bond Valuation'!$B$12*BondVal_all!BO49</f>
        <v>93.955429619628717</v>
      </c>
      <c r="AB49" s="250">
        <f>AA49/AA50-1</f>
        <v>5.0012502083585098E-4</v>
      </c>
      <c r="AC49" s="245">
        <f>SUMPRODUCT('Bond Valuation'!$B$12*BondVal_all!BO49,$BO$2)/AA49</f>
        <v>1</v>
      </c>
      <c r="AD49" s="251">
        <f>-AC49*Y48/100</f>
        <v>-1.506625676983006E-3</v>
      </c>
      <c r="AE49" s="250">
        <f>AD49*SQRT(10)</f>
        <v>-4.7643687205594209E-3</v>
      </c>
      <c r="AF49" s="250">
        <f>$AC$1*X48/100</f>
        <v>-1.3894913470017367E-3</v>
      </c>
      <c r="AG49" s="250">
        <f>AF49*SQRT(10)</f>
        <v>-4.3939574456208618E-3</v>
      </c>
      <c r="AH49" s="255">
        <f>SUMPRODUCT('Bond Valuation'!$B$40:$D$40,BondVal_all!BO49:BQ49)</f>
        <v>85.454613920850093</v>
      </c>
      <c r="AI49" s="250">
        <f>AH49/AH50-1</f>
        <v>6.0205007300151436E-4</v>
      </c>
      <c r="AJ49" s="245">
        <f>SUMPRODUCT($BO$2:$BQ$2,'Bond Valuation'!$B$40:$D$40,BondVal_all!BO49:BQ49)/BondVal_all!AH49</f>
        <v>2.9362232917053244</v>
      </c>
      <c r="AK49" s="251">
        <f>-AJ49*Y48/100</f>
        <v>-4.4237894046388051E-3</v>
      </c>
      <c r="AL49" s="251">
        <f>AK49*SQRT(10)</f>
        <v>-1.398925040757887E-2</v>
      </c>
      <c r="AM49" s="251">
        <f>$AC$1*X48/100</f>
        <v>-1.3894913470017367E-3</v>
      </c>
      <c r="AN49" s="259">
        <f>AM49*SQRT(10)</f>
        <v>-4.3939574456208618E-3</v>
      </c>
      <c r="AO49" s="255">
        <f>SUMPRODUCT('Bond Valuation'!$B$68:$F$68,BondVal_all!BO49:BS49)</f>
        <v>79.042624398328044</v>
      </c>
      <c r="AP49" s="250">
        <f>AO49/AO50-1</f>
        <v>5.0856700612578187E-4</v>
      </c>
      <c r="AQ49" s="245">
        <f>SUMPRODUCT($BO$2:$BS$2,'Bond Valuation'!$B$68:$F$68,BondVal_all!BO49:BS49)/BondVal_all!AO49</f>
        <v>4.7264890468543577</v>
      </c>
      <c r="AR49" s="251">
        <f>-AQ49*Y48/100</f>
        <v>-7.1210497599697095E-3</v>
      </c>
      <c r="AS49" s="251">
        <f>AR49*SQRT(10)</f>
        <v>-2.2518736572899614E-2</v>
      </c>
      <c r="AT49" s="251">
        <f>$AC$1*X48/100</f>
        <v>-1.3894913470017367E-3</v>
      </c>
      <c r="AU49" s="249">
        <f>AT49*SQRT(10)</f>
        <v>-4.3939574456208618E-3</v>
      </c>
      <c r="AV49" s="255">
        <f>SUMPRODUCT('Bond Valuation'!$B$96:$K$96,BondVal_all!BO49:BX49)</f>
        <v>70.202328070872227</v>
      </c>
      <c r="AW49" s="250">
        <f>AV49/AV50-1</f>
        <v>9.3617668533596543E-4</v>
      </c>
      <c r="AX49" s="245">
        <f>SUMPRODUCT($BO$2:$BX$2,'Bond Valuation'!$B$96:$K$96,BondVal_all!BO49:BX49)/BondVal_all!AV49</f>
        <v>8.2723277430947064</v>
      </c>
      <c r="AY49" s="251">
        <f>-AX49*Y48/100</f>
        <v>-1.2463301386165365E-2</v>
      </c>
      <c r="AZ49" s="251">
        <f>AY49*SQRT(10)</f>
        <v>-3.9412419545416334E-2</v>
      </c>
      <c r="BA49" s="251">
        <f>$AC$1*X48/100</f>
        <v>-1.3894913470017367E-3</v>
      </c>
      <c r="BB49" s="249">
        <f>BA49*SQRT(10)</f>
        <v>-4.3939574456208618E-3</v>
      </c>
      <c r="BC49" s="255">
        <f>SUMPRODUCT('Bond Valuation'!$B$124:$U$124,BondVal_all!BO49:CH49)</f>
        <v>58.157474519214688</v>
      </c>
      <c r="BD49" s="250">
        <f>BC49/BC50-1</f>
        <v>5.9526868342540951E-4</v>
      </c>
      <c r="BE49" s="245">
        <f>SUMPRODUCT($BO$2:$CH$2,'Bond Valuation'!$B$124:$U$124,BondVal_all!BO49:CH49)/BondVal_all!BC49</f>
        <v>11.892639886610057</v>
      </c>
      <c r="BF49" s="251">
        <f>-BE49*Y48/100</f>
        <v>-1.7917756620278977E-2</v>
      </c>
      <c r="BG49" s="251">
        <f>BF49*SQRT(10)</f>
        <v>-5.66609214806423E-2</v>
      </c>
      <c r="BH49" s="251">
        <f>$AC$1*X48/100</f>
        <v>-1.3894913470017367E-3</v>
      </c>
      <c r="BI49" s="249">
        <f>BH49*SQRT(10)</f>
        <v>-4.3939574456208618E-3</v>
      </c>
      <c r="BJ49" s="251"/>
      <c r="BK49" s="251"/>
      <c r="BO49" s="245">
        <f>EXP(-BO$2*HLOOKUP(BO$2,'Yield Curves'!$B$2:$AP$508,MATCH($Z49,'Yield Curves'!$A$3:$A$508,0)+1)/100)</f>
        <v>0.93025177841216555</v>
      </c>
      <c r="BP49" s="245">
        <f>EXP(-BP$2*HLOOKUP(BP$2,'Yield Curves'!$B$2:$AP$508,MATCH($Z49,'Yield Curves'!$A$3:$A$508,0)+1)/100)</f>
        <v>0.86450343540775143</v>
      </c>
      <c r="BQ49" s="245">
        <f>EXP(-BQ$2*HLOOKUP(BQ$2,'Yield Curves'!$B$2:$AP$508,MATCH($Z49,'Yield Curves'!$A$3:$A$508,0)+1)/100)</f>
        <v>0.80259905385500252</v>
      </c>
      <c r="BR49" s="245">
        <f>EXP(-BR$2*HLOOKUP(BR$2,'Yield Curves'!$B$2:$AP$508,MATCH($Z49,'Yield Curves'!$A$3:$A$508,0)+1)/100)</f>
        <v>0.72789388774594621</v>
      </c>
      <c r="BS49" s="245">
        <f>EXP(-BS$2*HLOOKUP(BS$2,'Yield Curves'!$B$2:$AP$508,MATCH($Z49,'Yield Curves'!$A$3:$A$508,0)+1)/100)</f>
        <v>0.69004394155878901</v>
      </c>
      <c r="BT49" s="245">
        <f>EXP(-BT$2*HLOOKUP(BT$2,'Yield Curves'!$B$2:$AP$508,MATCH($Z49,'Yield Curves'!$A$3:$A$508,0)+1)/100)</f>
        <v>0.63916029702471933</v>
      </c>
      <c r="BU49" s="245">
        <f>EXP(-BU$2*HLOOKUP(BU$2,'Yield Curves'!$B$2:$AP$508,MATCH($Z49,'Yield Curves'!$A$3:$A$508,0)+1)/100)</f>
        <v>0.59155536436681511</v>
      </c>
      <c r="BV49" s="245">
        <f>EXP(-BV$2*HLOOKUP(BV$2,'Yield Curves'!$B$2:$AP$508,MATCH($Z49,'Yield Curves'!$A$3:$A$508,0)+1)/100)</f>
        <v>0.54673010928258092</v>
      </c>
      <c r="BW49" s="245">
        <f>EXP(-BW$2*HLOOKUP(BW$2,'Yield Curves'!$B$2:$AP$508,MATCH($Z49,'Yield Curves'!$A$3:$A$508,0)+1)/100)</f>
        <v>0.50448105092645834</v>
      </c>
      <c r="BX49" s="245">
        <f>EXP(-BX$2*HLOOKUP(BX$2,'Yield Curves'!$B$2:$AP$508,MATCH($Z49,'Yield Curves'!$A$3:$A$508,0)+1)/100)</f>
        <v>0.46533393097431341</v>
      </c>
      <c r="BY49" s="245">
        <f>EXP(-BY$2*HLOOKUP(BY$2,'Yield Curves'!$B$2:$AP$508,MATCH($Z49,'Yield Curves'!$A$3:$A$508,0)+1)/100)</f>
        <v>0.4288170105013081</v>
      </c>
      <c r="BZ49" s="245">
        <f>EXP(-BZ$2*HLOOKUP(BZ$2,'Yield Curves'!$B$2:$AP$508,MATCH($Z49,'Yield Curves'!$A$3:$A$508,0)+1)/100)</f>
        <v>0.39416920797936483</v>
      </c>
      <c r="CA49" s="245">
        <f>EXP(-CA$2*HLOOKUP(CA$2,'Yield Curves'!$B$2:$AP$508,MATCH($Z49,'Yield Curves'!$A$3:$A$508,0)+1)/100)</f>
        <v>0.36126491615986134</v>
      </c>
      <c r="CB49" s="245">
        <f>EXP(-CB$2*HLOOKUP(CB$2,'Yield Curves'!$B$2:$AP$508,MATCH($Z49,'Yield Curves'!$A$3:$A$508,0)+1)/100)</f>
        <v>0.33153189825117679</v>
      </c>
      <c r="CC49" s="245">
        <f>EXP(-CC$2*HLOOKUP(CC$2,'Yield Curves'!$B$2:$AP$508,MATCH($Z49,'Yield Curves'!$A$3:$A$508,0)+1)/100)</f>
        <v>0.30391719486257851</v>
      </c>
      <c r="CD49" s="245">
        <f>EXP(-CD$2*HLOOKUP(CD$2,'Yield Curves'!$B$2:$AP$508,MATCH($Z49,'Yield Curves'!$A$3:$A$508,0)+1)/100)</f>
        <v>0.27802513658738581</v>
      </c>
      <c r="CE49" s="245">
        <f>EXP(-CE$2*HLOOKUP(CE$2,'Yield Curves'!$B$2:$AP$508,MATCH($Z49,'Yield Curves'!$A$3:$A$508,0)+1)/100)</f>
        <v>0.25376444398823989</v>
      </c>
      <c r="CF49" s="245">
        <f>EXP(-CF$2*HLOOKUP(CF$2,'Yield Curves'!$B$2:$AP$508,MATCH($Z49,'Yield Curves'!$A$3:$A$508,0)+1)/100)</f>
        <v>0.23131297999377343</v>
      </c>
      <c r="CG49" s="245">
        <f>EXP(-CG$2*HLOOKUP(CG$2,'Yield Curves'!$B$2:$AP$508,MATCH($Z49,'Yield Curves'!$A$3:$A$508,0)+1)/100)</f>
        <v>0.2106919830932665</v>
      </c>
      <c r="CH49" s="245">
        <f>EXP(-CH$2*HLOOKUP(CH$2,'Yield Curves'!$B$2:$AP$508,MATCH($Z49,'Yield Curves'!$A$3:$A$508,0)+1)/100)</f>
        <v>0.19166619264739129</v>
      </c>
    </row>
    <row r="50" spans="1:86" x14ac:dyDescent="0.2">
      <c r="A50" s="253">
        <v>43063</v>
      </c>
      <c r="B50" s="245">
        <f>'Yield Curves'!C49-'Yield Curves'!C50</f>
        <v>0</v>
      </c>
      <c r="C50" s="245">
        <f>'Yield Curves'!D49-'Yield Curves'!D50</f>
        <v>0</v>
      </c>
      <c r="D50" s="245">
        <f>'Yield Curves'!E49-'Yield Curves'!E50</f>
        <v>0</v>
      </c>
      <c r="E50" s="245">
        <f>'Yield Curves'!F49-'Yield Curves'!F50</f>
        <v>0</v>
      </c>
      <c r="F50" s="245">
        <f>'Yield Curves'!G49-'Yield Curves'!G50</f>
        <v>0</v>
      </c>
      <c r="G50" s="245">
        <f>'Yield Curves'!H49-'Yield Curves'!H50</f>
        <v>0</v>
      </c>
      <c r="H50" s="245">
        <f>'Yield Curves'!I49-'Yield Curves'!I50</f>
        <v>0</v>
      </c>
      <c r="I50" s="245">
        <f>'Yield Curves'!J49-'Yield Curves'!J50</f>
        <v>4.9999999999998934E-3</v>
      </c>
      <c r="J50" s="245">
        <f>'Yield Curves'!K49-'Yield Curves'!K50</f>
        <v>9.9999999999997868E-3</v>
      </c>
      <c r="K50" s="245">
        <f>'Yield Curves'!L49-'Yield Curves'!L50</f>
        <v>7.5000000000002842E-3</v>
      </c>
      <c r="L50" s="245">
        <f>'Yield Curves'!M49-'Yield Curves'!M50</f>
        <v>4.9999999999998934E-3</v>
      </c>
      <c r="M50" s="245">
        <f>'Yield Curves'!N49-'Yield Curves'!N50</f>
        <v>2.4999999999995026E-3</v>
      </c>
      <c r="N50" s="245">
        <f>'Yield Curves'!O49-'Yield Curves'!O50</f>
        <v>0</v>
      </c>
      <c r="O50" s="245">
        <f>'Yield Curves'!P49-'Yield Curves'!P50</f>
        <v>-2.4999999999995026E-3</v>
      </c>
      <c r="P50" s="245">
        <f>'Yield Curves'!Q49-'Yield Curves'!Q50</f>
        <v>-1.2499999999997513E-3</v>
      </c>
      <c r="Q50" s="245">
        <f>'Yield Curves'!R49-'Yield Curves'!R50</f>
        <v>0</v>
      </c>
      <c r="R50" s="245">
        <f>'Yield Curves'!S49-'Yield Curves'!S50</f>
        <v>1.2499999999997513E-3</v>
      </c>
      <c r="S50" s="245">
        <f>'Yield Curves'!T49-'Yield Curves'!T50</f>
        <v>6.2499999999943157E-4</v>
      </c>
      <c r="T50" s="245">
        <f>'Yield Curves'!U49-'Yield Curves'!U50</f>
        <v>0</v>
      </c>
      <c r="U50" s="245">
        <f>'Yield Curves'!V49-'Yield Curves'!V50</f>
        <v>-6.2499999999943157E-4</v>
      </c>
      <c r="V50" s="252">
        <f>MAX(B50:U50)</f>
        <v>9.9999999999997868E-3</v>
      </c>
      <c r="W50" s="252">
        <f>AVERAGE(V51:V300)</f>
        <v>2.958750000000018E-2</v>
      </c>
      <c r="X50" s="245">
        <f>_xlfn.STDEV.S(V51:V2602)</f>
        <v>5.22130449248151E-2</v>
      </c>
      <c r="Y50" s="245">
        <f>W50+X50*_xlfn.NORM.S.INV(99%)</f>
        <v>0.1510532060580427</v>
      </c>
      <c r="Z50" s="253">
        <v>43066</v>
      </c>
      <c r="AA50" s="255">
        <f>'Bond Valuation'!$B$12*BondVal_all!BO50</f>
        <v>93.908463647290446</v>
      </c>
      <c r="AB50" s="250">
        <f>AA50/AA51-1</f>
        <v>2.0002000133323428E-4</v>
      </c>
      <c r="AC50" s="245">
        <f>SUMPRODUCT('Bond Valuation'!$B$12*BondVal_all!BO50,$BO$2)/AA50</f>
        <v>1</v>
      </c>
      <c r="AD50" s="251">
        <f>-AC50*Y49/100</f>
        <v>-1.5098764994325861E-3</v>
      </c>
      <c r="AE50" s="250">
        <f>AD50*SQRT(10)</f>
        <v>-4.7746487237689018E-3</v>
      </c>
      <c r="AF50" s="250">
        <f>$AC$1*X49/100</f>
        <v>-1.3903801792559999E-3</v>
      </c>
      <c r="AG50" s="250">
        <f>AF50*SQRT(10)</f>
        <v>-4.3967681800021552E-3</v>
      </c>
      <c r="AH50" s="255">
        <f>SUMPRODUCT('Bond Valuation'!$B$40:$D$40,BondVal_all!BO50:BQ50)</f>
        <v>85.403196919909902</v>
      </c>
      <c r="AI50" s="250">
        <f>AH50/AH51-1</f>
        <v>2.9179546332946948E-4</v>
      </c>
      <c r="AJ50" s="245">
        <f>SUMPRODUCT($BO$2:$BQ$2,'Bond Valuation'!$B$40:$D$40,BondVal_all!BO50:BQ50)/BondVal_all!AH50</f>
        <v>2.9362228641311674</v>
      </c>
      <c r="AK50" s="251">
        <f>-AJ50*Y49/100</f>
        <v>-4.4333338996482893E-3</v>
      </c>
      <c r="AL50" s="251">
        <f>AK50*SQRT(10)</f>
        <v>-1.4019432750924949E-2</v>
      </c>
      <c r="AM50" s="251">
        <f>$AC$1*X49/100</f>
        <v>-1.3903801792559999E-3</v>
      </c>
      <c r="AN50" s="259">
        <f>AM50*SQRT(10)</f>
        <v>-4.3967681800021552E-3</v>
      </c>
      <c r="AO50" s="255">
        <f>SUMPRODUCT('Bond Valuation'!$B$68:$F$68,BondVal_all!BO50:BS50)</f>
        <v>79.002446360705775</v>
      </c>
      <c r="AP50" s="250">
        <f>AO50/AO51-1</f>
        <v>1.3658147593362813E-3</v>
      </c>
      <c r="AQ50" s="245">
        <f>SUMPRODUCT($BO$2:$BS$2,'Bond Valuation'!$B$68:$F$68,BondVal_all!BO50:BS50)/BondVal_all!AO50</f>
        <v>4.7265141186419966</v>
      </c>
      <c r="AR50" s="251">
        <f>-AQ50*Y49/100</f>
        <v>-7.1364525919738733E-3</v>
      </c>
      <c r="AS50" s="251">
        <f>AR50*SQRT(10)</f>
        <v>-2.2567444604449708E-2</v>
      </c>
      <c r="AT50" s="251">
        <f>$AC$1*X49/100</f>
        <v>-1.3903801792559999E-3</v>
      </c>
      <c r="AU50" s="249">
        <f>AT50*SQRT(10)</f>
        <v>-4.3967681800021552E-3</v>
      </c>
      <c r="AV50" s="255">
        <f>SUMPRODUCT('Bond Valuation'!$B$96:$K$96,BondVal_all!BO50:BX50)</f>
        <v>70.13666775773028</v>
      </c>
      <c r="AW50" s="250">
        <f>AV50/AV51-1</f>
        <v>1.6907747323200439E-3</v>
      </c>
      <c r="AX50" s="245">
        <f>SUMPRODUCT($BO$2:$BX$2,'Bond Valuation'!$B$96:$K$96,BondVal_all!BO50:BX50)/BondVal_all!AV50</f>
        <v>8.2718825031318364</v>
      </c>
      <c r="AY50" s="251">
        <f>-AX50*Y49/100</f>
        <v>-1.2489520997546355E-2</v>
      </c>
      <c r="AZ50" s="251">
        <f>AY50*SQRT(10)</f>
        <v>-3.9495333236744735E-2</v>
      </c>
      <c r="BA50" s="251">
        <f>$AC$1*X49/100</f>
        <v>-1.3903801792559999E-3</v>
      </c>
      <c r="BB50" s="249">
        <f>BA50*SQRT(10)</f>
        <v>-4.3967681800021552E-3</v>
      </c>
      <c r="BC50" s="255">
        <f>SUMPRODUCT('Bond Valuation'!$B$124:$U$124,BondVal_all!BO50:CH50)</f>
        <v>58.122875791465404</v>
      </c>
      <c r="BD50" s="250">
        <f>BC50/BC51-1</f>
        <v>7.850530785755705E-4</v>
      </c>
      <c r="BE50" s="245">
        <f>SUMPRODUCT($BO$2:$CH$2,'Bond Valuation'!$B$124:$U$124,BondVal_all!BO50:CH50)/BondVal_all!BC50</f>
        <v>11.894478812207414</v>
      </c>
      <c r="BF50" s="251">
        <f>-BE50*Y49/100</f>
        <v>-1.7959194031550794E-2</v>
      </c>
      <c r="BG50" s="251">
        <f>BF50*SQRT(10)</f>
        <v>-5.6791958080602375E-2</v>
      </c>
      <c r="BH50" s="251">
        <f>$AC$1*X49/100</f>
        <v>-1.3903801792559999E-3</v>
      </c>
      <c r="BI50" s="249">
        <f>BH50*SQRT(10)</f>
        <v>-4.3967681800021552E-3</v>
      </c>
      <c r="BJ50" s="251"/>
      <c r="BK50" s="251"/>
      <c r="BO50" s="245">
        <f>EXP(-BO$2*HLOOKUP(BO$2,'Yield Curves'!$B$2:$AP$508,MATCH($Z50,'Yield Curves'!$A$3:$A$508,0)+1)/100)</f>
        <v>0.92978676878505395</v>
      </c>
      <c r="BP50" s="245">
        <f>EXP(-BP$2*HLOOKUP(BP$2,'Yield Curves'!$B$2:$AP$508,MATCH($Z50,'Yield Curves'!$A$3:$A$508,0)+1)/100)</f>
        <v>0.86381210922676843</v>
      </c>
      <c r="BQ50" s="245">
        <f>EXP(-BQ$2*HLOOKUP(BQ$2,'Yield Curves'!$B$2:$AP$508,MATCH($Z50,'Yield Curves'!$A$3:$A$508,0)+1)/100)</f>
        <v>0.80211763886163001</v>
      </c>
      <c r="BR50" s="245">
        <f>EXP(-BR$2*HLOOKUP(BR$2,'Yield Curves'!$B$2:$AP$508,MATCH($Z50,'Yield Curves'!$A$3:$A$508,0)+1)/100)</f>
        <v>0.72760278841459547</v>
      </c>
      <c r="BS50" s="245">
        <f>EXP(-BS$2*HLOOKUP(BS$2,'Yield Curves'!$B$2:$AP$508,MATCH($Z50,'Yield Curves'!$A$3:$A$508,0)+1)/100)</f>
        <v>0.68969900582912824</v>
      </c>
      <c r="BT50" s="245">
        <f>EXP(-BT$2*HLOOKUP(BT$2,'Yield Curves'!$B$2:$AP$508,MATCH($Z50,'Yield Curves'!$A$3:$A$508,0)+1)/100)</f>
        <v>0.6385853115396769</v>
      </c>
      <c r="BU50" s="245">
        <f>EXP(-BU$2*HLOOKUP(BU$2,'Yield Curves'!$B$2:$AP$508,MATCH($Z50,'Yield Curves'!$A$3:$A$508,0)+1)/100)</f>
        <v>0.59072776631051527</v>
      </c>
      <c r="BV50" s="245">
        <f>EXP(-BV$2*HLOOKUP(BV$2,'Yield Curves'!$B$2:$AP$508,MATCH($Z50,'Yield Curves'!$A$3:$A$508,0)+1)/100)</f>
        <v>0.54591062888260955</v>
      </c>
      <c r="BW50" s="245">
        <f>EXP(-BW$2*HLOOKUP(BW$2,'Yield Curves'!$B$2:$AP$508,MATCH($Z50,'Yield Curves'!$A$3:$A$508,0)+1)/100)</f>
        <v>0.50397052236109585</v>
      </c>
      <c r="BX50" s="245">
        <f>EXP(-BX$2*HLOOKUP(BX$2,'Yield Curves'!$B$2:$AP$508,MATCH($Z50,'Yield Curves'!$A$3:$A$508,0)+1)/100)</f>
        <v>0.46486882963276832</v>
      </c>
      <c r="BY50" s="245">
        <f>EXP(-BY$2*HLOOKUP(BY$2,'Yield Curves'!$B$2:$AP$508,MATCH($Z50,'Yield Curves'!$A$3:$A$508,0)+1)/100)</f>
        <v>0.42840447269436827</v>
      </c>
      <c r="BZ50" s="245">
        <f>EXP(-BZ$2*HLOOKUP(BZ$2,'Yield Curves'!$B$2:$AP$508,MATCH($Z50,'Yield Curves'!$A$3:$A$508,0)+1)/100)</f>
        <v>0.39374078196455614</v>
      </c>
      <c r="CA50" s="245">
        <f>EXP(-CA$2*HLOOKUP(CA$2,'Yield Curves'!$B$2:$AP$508,MATCH($Z50,'Yield Curves'!$A$3:$A$508,0)+1)/100)</f>
        <v>0.36075160762396469</v>
      </c>
      <c r="CB50" s="245">
        <f>EXP(-CB$2*HLOOKUP(CB$2,'Yield Curves'!$B$2:$AP$508,MATCH($Z50,'Yield Curves'!$A$3:$A$508,0)+1)/100)</f>
        <v>0.3310463527135567</v>
      </c>
      <c r="CC50" s="245">
        <f>EXP(-CC$2*HLOOKUP(CC$2,'Yield Curves'!$B$2:$AP$508,MATCH($Z50,'Yield Curves'!$A$3:$A$508,0)+1)/100)</f>
        <v>0.30346166080623954</v>
      </c>
      <c r="CD50" s="245">
        <f>EXP(-CD$2*HLOOKUP(CD$2,'Yield Curves'!$B$2:$AP$508,MATCH($Z50,'Yield Curves'!$A$3:$A$508,0)+1)/100)</f>
        <v>0.27764398236088617</v>
      </c>
      <c r="CE50" s="245">
        <f>EXP(-CE$2*HLOOKUP(CE$2,'Yield Curves'!$B$2:$AP$508,MATCH($Z50,'Yield Curves'!$A$3:$A$508,0)+1)/100)</f>
        <v>0.25349748751397261</v>
      </c>
      <c r="CF50" s="245">
        <f>EXP(-CF$2*HLOOKUP(CF$2,'Yield Curves'!$B$2:$AP$508,MATCH($Z50,'Yield Curves'!$A$3:$A$508,0)+1)/100)</f>
        <v>0.23115445844637592</v>
      </c>
      <c r="CG50" s="245">
        <f>EXP(-CG$2*HLOOKUP(CG$2,'Yield Curves'!$B$2:$AP$508,MATCH($Z50,'Yield Curves'!$A$3:$A$508,0)+1)/100)</f>
        <v>0.21061576506641577</v>
      </c>
      <c r="CH50" s="245">
        <f>EXP(-CH$2*HLOOKUP(CH$2,'Yield Curves'!$B$2:$AP$508,MATCH($Z50,'Yield Curves'!$A$3:$A$508,0)+1)/100)</f>
        <v>0.19166619264739129</v>
      </c>
    </row>
    <row r="51" spans="1:86" x14ac:dyDescent="0.2">
      <c r="A51" s="253">
        <v>43062</v>
      </c>
      <c r="B51" s="245">
        <f>'Yield Curves'!C50-'Yield Curves'!C51</f>
        <v>-3.0000000000000249E-2</v>
      </c>
      <c r="C51" s="245">
        <f>'Yield Curves'!D50-'Yield Curves'!D51</f>
        <v>-3.5000000000000142E-2</v>
      </c>
      <c r="D51" s="245">
        <f>'Yield Curves'!E50-'Yield Curves'!E51</f>
        <v>-4.0000000000000036E-2</v>
      </c>
      <c r="E51" s="245">
        <f>'Yield Curves'!F50-'Yield Curves'!F51</f>
        <v>-4.0000000000000924E-2</v>
      </c>
      <c r="F51" s="245">
        <f>'Yield Curves'!G50-'Yield Curves'!G51</f>
        <v>-4.0000000000000036E-2</v>
      </c>
      <c r="G51" s="245">
        <f>'Yield Curves'!H50-'Yield Curves'!H51</f>
        <v>-9.9999999999997868E-3</v>
      </c>
      <c r="H51" s="245">
        <f>'Yield Curves'!I50-'Yield Curves'!I51</f>
        <v>1.9999999999999574E-2</v>
      </c>
      <c r="I51" s="245">
        <f>'Yield Curves'!J50-'Yield Curves'!J51</f>
        <v>-5.0000000000007816E-3</v>
      </c>
      <c r="J51" s="245">
        <f>'Yield Curves'!K50-'Yield Curves'!K51</f>
        <v>-3.0000000000000249E-2</v>
      </c>
      <c r="K51" s="245">
        <f>'Yield Curves'!L50-'Yield Curves'!L51</f>
        <v>-2.5000000000000355E-2</v>
      </c>
      <c r="L51" s="245">
        <f>'Yield Curves'!M50-'Yield Curves'!M51</f>
        <v>-1.9999999999999574E-2</v>
      </c>
      <c r="M51" s="245">
        <f>'Yield Curves'!N50-'Yield Curves'!N51</f>
        <v>-1.4999999999998792E-2</v>
      </c>
      <c r="N51" s="245">
        <f>'Yield Curves'!O50-'Yield Curves'!O51</f>
        <v>-9.9999999999997868E-3</v>
      </c>
      <c r="O51" s="245">
        <f>'Yield Curves'!P50-'Yield Curves'!P51</f>
        <v>-5.0000000000007816E-3</v>
      </c>
      <c r="P51" s="245">
        <f>'Yield Curves'!Q50-'Yield Curves'!Q51</f>
        <v>-4.9999999999998934E-3</v>
      </c>
      <c r="Q51" s="245">
        <f>'Yield Curves'!R50-'Yield Curves'!R51</f>
        <v>-4.9999999999990052E-3</v>
      </c>
      <c r="R51" s="245">
        <f>'Yield Curves'!S50-'Yield Curves'!S51</f>
        <v>-4.9999999999981171E-3</v>
      </c>
      <c r="S51" s="245">
        <f>'Yield Curves'!T50-'Yield Curves'!T51</f>
        <v>-2.4999999999986144E-3</v>
      </c>
      <c r="T51" s="245">
        <f>'Yield Curves'!U50-'Yield Curves'!U51</f>
        <v>0</v>
      </c>
      <c r="U51" s="245">
        <f>'Yield Curves'!V50-'Yield Curves'!V51</f>
        <v>2.4999999999986144E-3</v>
      </c>
      <c r="V51" s="252">
        <f>MAX(B51:U51)</f>
        <v>1.9999999999999574E-2</v>
      </c>
      <c r="W51" s="252">
        <f>AVERAGE(V52:V301)</f>
        <v>2.9867500000000182E-2</v>
      </c>
      <c r="X51" s="245">
        <f>_xlfn.STDEV.S(V52:V2603)</f>
        <v>5.2266360552265037E-2</v>
      </c>
      <c r="Y51" s="245">
        <f>W51+X51*_xlfn.NORM.S.INV(99%)</f>
        <v>0.15145723675461401</v>
      </c>
      <c r="Z51" s="253">
        <v>43063</v>
      </c>
      <c r="AA51" s="255">
        <f>'Bond Valuation'!$B$12*BondVal_all!BO51</f>
        <v>93.889683832605073</v>
      </c>
      <c r="AB51" s="250">
        <f>AA51/AA52-1</f>
        <v>0</v>
      </c>
      <c r="AC51" s="245">
        <f>SUMPRODUCT('Bond Valuation'!$B$12*BondVal_all!BO51,$BO$2)/AA51</f>
        <v>1</v>
      </c>
      <c r="AD51" s="251">
        <f>-AC51*Y50/100</f>
        <v>-1.5105320605804272E-3</v>
      </c>
      <c r="AE51" s="250">
        <f>AD51*SQRT(10)</f>
        <v>-4.7767217901415939E-3</v>
      </c>
      <c r="AF51" s="250">
        <f>$AC$1*X50/100</f>
        <v>-1.3915894982117173E-3</v>
      </c>
      <c r="AG51" s="250">
        <f>AF51*SQRT(10)</f>
        <v>-4.400592382319839E-3</v>
      </c>
      <c r="AH51" s="255">
        <f>SUMPRODUCT('Bond Valuation'!$B$40:$D$40,BondVal_all!BO51:BQ51)</f>
        <v>85.378283923994033</v>
      </c>
      <c r="AI51" s="250">
        <f>AH51/AH52-1</f>
        <v>0</v>
      </c>
      <c r="AJ51" s="245">
        <f>SUMPRODUCT($BO$2:$BQ$2,'Bond Valuation'!$B$40:$D$40,BondVal_all!BO51:BQ51)/BondVal_all!AH51</f>
        <v>2.9362129655427962</v>
      </c>
      <c r="AK51" s="251">
        <f>-AJ51*Y50/100</f>
        <v>-4.4352438211443263E-3</v>
      </c>
      <c r="AL51" s="251">
        <f>AK51*SQRT(10)</f>
        <v>-1.4025472453004542E-2</v>
      </c>
      <c r="AM51" s="251">
        <f>$AC$1*X50/100</f>
        <v>-1.3915894982117173E-3</v>
      </c>
      <c r="AN51" s="259">
        <f>AM51*SQRT(10)</f>
        <v>-4.400592382319839E-3</v>
      </c>
      <c r="AO51" s="255">
        <f>SUMPRODUCT('Bond Valuation'!$B$68:$F$68,BondVal_all!BO51:BS51)</f>
        <v>78.894690827540245</v>
      </c>
      <c r="AP51" s="250">
        <f>AO51/AO52-1</f>
        <v>-4.4726873146672119E-4</v>
      </c>
      <c r="AQ51" s="245">
        <f>SUMPRODUCT($BO$2:$BS$2,'Bond Valuation'!$B$68:$F$68,BondVal_all!BO51:BS51)/BondVal_all!AO51</f>
        <v>4.7261886242923792</v>
      </c>
      <c r="AR51" s="251">
        <f>-AQ51*Y50/100</f>
        <v>-7.1390594413441415E-3</v>
      </c>
      <c r="AS51" s="251">
        <f>AR51*SQRT(10)</f>
        <v>-2.2575688185976731E-2</v>
      </c>
      <c r="AT51" s="251">
        <f>$AC$1*X50/100</f>
        <v>-1.3915894982117173E-3</v>
      </c>
      <c r="AU51" s="249">
        <f>AT51*SQRT(10)</f>
        <v>-4.400592382319839E-3</v>
      </c>
      <c r="AV51" s="255">
        <f>SUMPRODUCT('Bond Valuation'!$B$96:$K$96,BondVal_all!BO51:BX51)</f>
        <v>70.018282614684921</v>
      </c>
      <c r="AW51" s="250">
        <f>AV51/AV52-1</f>
        <v>-2.6882019593221784E-5</v>
      </c>
      <c r="AX51" s="245">
        <f>SUMPRODUCT($BO$2:$BX$2,'Bond Valuation'!$B$96:$K$96,BondVal_all!BO51:BX51)/BondVal_all!AV51</f>
        <v>8.2700604904030879</v>
      </c>
      <c r="AY51" s="251">
        <f>-AX51*Y50/100</f>
        <v>-1.2492191513693353E-2</v>
      </c>
      <c r="AZ51" s="251">
        <f>AY51*SQRT(10)</f>
        <v>-3.9503778150297507E-2</v>
      </c>
      <c r="BA51" s="251">
        <f>$AC$1*X50/100</f>
        <v>-1.3915894982117173E-3</v>
      </c>
      <c r="BB51" s="249">
        <f>BA51*SQRT(10)</f>
        <v>-4.400592382319839E-3</v>
      </c>
      <c r="BC51" s="255">
        <f>SUMPRODUCT('Bond Valuation'!$B$124:$U$124,BondVal_all!BO51:CH51)</f>
        <v>58.077282042402715</v>
      </c>
      <c r="BD51" s="250">
        <f>BC51/BC52-1</f>
        <v>-3.3999009537821756E-5</v>
      </c>
      <c r="BE51" s="245">
        <f>SUMPRODUCT($BO$2:$CH$2,'Bond Valuation'!$B$124:$U$124,BondVal_all!BO51:CH51)/BondVal_all!BC51</f>
        <v>11.896460175241993</v>
      </c>
      <c r="BF51" s="251">
        <f>-BE51*Y50/100</f>
        <v>-1.7969984502121273E-2</v>
      </c>
      <c r="BG51" s="251">
        <f>BF51*SQRT(10)</f>
        <v>-5.6826080544630099E-2</v>
      </c>
      <c r="BH51" s="251">
        <f>$AC$1*X50/100</f>
        <v>-1.3915894982117173E-3</v>
      </c>
      <c r="BI51" s="249">
        <f>BH51*SQRT(10)</f>
        <v>-4.400592382319839E-3</v>
      </c>
      <c r="BJ51" s="251"/>
      <c r="BK51" s="251"/>
      <c r="BO51" s="245">
        <f>EXP(-BO$2*HLOOKUP(BO$2,'Yield Curves'!$B$2:$AP$508,MATCH($Z51,'Yield Curves'!$A$3:$A$508,0)+1)/100)</f>
        <v>0.92960083002579275</v>
      </c>
      <c r="BP51" s="245">
        <f>EXP(-BP$2*HLOOKUP(BP$2,'Yield Curves'!$B$2:$AP$508,MATCH($Z51,'Yield Curves'!$A$3:$A$508,0)+1)/100)</f>
        <v>0.86381210922676843</v>
      </c>
      <c r="BQ51" s="245">
        <f>EXP(-BQ$2*HLOOKUP(BQ$2,'Yield Curves'!$B$2:$AP$508,MATCH($Z51,'Yield Curves'!$A$3:$A$508,0)+1)/100)</f>
        <v>0.80187703966165591</v>
      </c>
      <c r="BR51" s="245">
        <f>EXP(-BR$2*HLOOKUP(BR$2,'Yield Curves'!$B$2:$AP$508,MATCH($Z51,'Yield Curves'!$A$3:$A$508,0)+1)/100)</f>
        <v>0.72731180549969232</v>
      </c>
      <c r="BS51" s="245">
        <f>EXP(-BS$2*HLOOKUP(BS$2,'Yield Curves'!$B$2:$AP$508,MATCH($Z51,'Yield Curves'!$A$3:$A$508,0)+1)/100)</f>
        <v>0.68866523284395575</v>
      </c>
      <c r="BT51" s="245">
        <f>EXP(-BT$2*HLOOKUP(BT$2,'Yield Curves'!$B$2:$AP$508,MATCH($Z51,'Yield Curves'!$A$3:$A$508,0)+1)/100)</f>
        <v>0.6374368918666844</v>
      </c>
      <c r="BU51" s="245">
        <f>EXP(-BU$2*HLOOKUP(BU$2,'Yield Curves'!$B$2:$AP$508,MATCH($Z51,'Yield Curves'!$A$3:$A$508,0)+1)/100)</f>
        <v>0.58948853964467818</v>
      </c>
      <c r="BV51" s="245">
        <f>EXP(-BV$2*HLOOKUP(BV$2,'Yield Curves'!$B$2:$AP$508,MATCH($Z51,'Yield Curves'!$A$3:$A$508,0)+1)/100)</f>
        <v>0.54471094563451294</v>
      </c>
      <c r="BW51" s="245">
        <f>EXP(-BW$2*HLOOKUP(BW$2,'Yield Curves'!$B$2:$AP$508,MATCH($Z51,'Yield Curves'!$A$3:$A$508,0)+1)/100)</f>
        <v>0.50295101465325365</v>
      </c>
      <c r="BX51" s="245">
        <f>EXP(-BX$2*HLOOKUP(BX$2,'Yield Curves'!$B$2:$AP$508,MATCH($Z51,'Yield Curves'!$A$3:$A$508,0)+1)/100)</f>
        <v>0.46394002109164673</v>
      </c>
      <c r="BY51" s="245">
        <f>EXP(-BY$2*HLOOKUP(BY$2,'Yield Curves'!$B$2:$AP$508,MATCH($Z51,'Yield Curves'!$A$3:$A$508,0)+1)/100)</f>
        <v>0.42758058732851384</v>
      </c>
      <c r="BZ51" s="245">
        <f>EXP(-BZ$2*HLOOKUP(BZ$2,'Yield Curves'!$B$2:$AP$508,MATCH($Z51,'Yield Curves'!$A$3:$A$508,0)+1)/100)</f>
        <v>0.39300320968846714</v>
      </c>
      <c r="CA51" s="245">
        <f>EXP(-CA$2*HLOOKUP(CA$2,'Yield Curves'!$B$2:$AP$508,MATCH($Z51,'Yield Curves'!$A$3:$A$508,0)+1)/100)</f>
        <v>0.36007808257819041</v>
      </c>
      <c r="CB51" s="245">
        <f>EXP(-CB$2*HLOOKUP(CB$2,'Yield Curves'!$B$2:$AP$508,MATCH($Z51,'Yield Curves'!$A$3:$A$508,0)+1)/100)</f>
        <v>0.33048198648609639</v>
      </c>
      <c r="CC51" s="245">
        <f>EXP(-CC$2*HLOOKUP(CC$2,'Yield Curves'!$B$2:$AP$508,MATCH($Z51,'Yield Curves'!$A$3:$A$508,0)+1)/100)</f>
        <v>0.30300680953876541</v>
      </c>
      <c r="CD51" s="245">
        <f>EXP(-CD$2*HLOOKUP(CD$2,'Yield Curves'!$B$2:$AP$508,MATCH($Z51,'Yield Curves'!$A$3:$A$508,0)+1)/100)</f>
        <v>0.2772919449292352</v>
      </c>
      <c r="CE51" s="245">
        <f>EXP(-CE$2*HLOOKUP(CE$2,'Yield Curves'!$B$2:$AP$508,MATCH($Z51,'Yield Curves'!$A$3:$A$508,0)+1)/100)</f>
        <v>0.25324006090263473</v>
      </c>
      <c r="CF51" s="245">
        <f>EXP(-CF$2*HLOOKUP(CF$2,'Yield Curves'!$B$2:$AP$508,MATCH($Z51,'Yield Curves'!$A$3:$A$508,0)+1)/100)</f>
        <v>0.23098711265821606</v>
      </c>
      <c r="CG51" s="245">
        <f>EXP(-CG$2*HLOOKUP(CG$2,'Yield Curves'!$B$2:$AP$508,MATCH($Z51,'Yield Curves'!$A$3:$A$508,0)+1)/100)</f>
        <v>0.21053527750974715</v>
      </c>
      <c r="CH51" s="245">
        <f>EXP(-CH$2*HLOOKUP(CH$2,'Yield Curves'!$B$2:$AP$508,MATCH($Z51,'Yield Curves'!$A$3:$A$508,0)+1)/100)</f>
        <v>0.19166619264739129</v>
      </c>
    </row>
    <row r="52" spans="1:86" x14ac:dyDescent="0.2">
      <c r="A52" s="253">
        <v>43061</v>
      </c>
      <c r="B52" s="245">
        <f>'Yield Curves'!C51-'Yield Curves'!C52</f>
        <v>0</v>
      </c>
      <c r="C52" s="245">
        <f>'Yield Curves'!D51-'Yield Curves'!D52</f>
        <v>0</v>
      </c>
      <c r="D52" s="245">
        <f>'Yield Curves'!E51-'Yield Curves'!E52</f>
        <v>0</v>
      </c>
      <c r="E52" s="245">
        <f>'Yield Curves'!F51-'Yield Curves'!F52</f>
        <v>0</v>
      </c>
      <c r="F52" s="245">
        <f>'Yield Curves'!G51-'Yield Curves'!G52</f>
        <v>0</v>
      </c>
      <c r="G52" s="245">
        <f>'Yield Curves'!H51-'Yield Curves'!H52</f>
        <v>-1.5000000000000568E-2</v>
      </c>
      <c r="H52" s="245">
        <f>'Yield Curves'!I51-'Yield Curves'!I52</f>
        <v>-2.9999999999999361E-2</v>
      </c>
      <c r="I52" s="245">
        <f>'Yield Curves'!J51-'Yield Curves'!J52</f>
        <v>-3.4999999999998366E-2</v>
      </c>
      <c r="J52" s="245">
        <f>'Yield Curves'!K51-'Yield Curves'!K52</f>
        <v>-3.9999999999999147E-2</v>
      </c>
      <c r="K52" s="245">
        <f>'Yield Curves'!L51-'Yield Curves'!L52</f>
        <v>-4.2499999999999538E-2</v>
      </c>
      <c r="L52" s="245">
        <f>'Yield Curves'!M51-'Yield Curves'!M52</f>
        <v>-4.4999999999999929E-2</v>
      </c>
      <c r="M52" s="245">
        <f>'Yield Curves'!N51-'Yield Curves'!N52</f>
        <v>-4.7500000000001208E-2</v>
      </c>
      <c r="N52" s="245">
        <f>'Yield Curves'!O51-'Yield Curves'!O52</f>
        <v>-5.0000000000000711E-2</v>
      </c>
      <c r="O52" s="245">
        <f>'Yield Curves'!P51-'Yield Curves'!P52</f>
        <v>-5.2500000000000213E-2</v>
      </c>
      <c r="P52" s="245">
        <f>'Yield Curves'!Q51-'Yield Curves'!Q52</f>
        <v>-5.1250000000000462E-2</v>
      </c>
      <c r="Q52" s="245">
        <f>'Yield Curves'!R51-'Yield Curves'!R52</f>
        <v>-5.0000000000000711E-2</v>
      </c>
      <c r="R52" s="245">
        <f>'Yield Curves'!S51-'Yield Curves'!S52</f>
        <v>-4.8750000000000959E-2</v>
      </c>
      <c r="S52" s="245">
        <f>'Yield Curves'!T51-'Yield Curves'!T52</f>
        <v>-4.9375000000000391E-2</v>
      </c>
      <c r="T52" s="245">
        <f>'Yield Curves'!U51-'Yield Curves'!U52</f>
        <v>-5.0000000000000711E-2</v>
      </c>
      <c r="U52" s="245">
        <f>'Yield Curves'!V51-'Yield Curves'!V52</f>
        <v>-5.062500000000103E-2</v>
      </c>
      <c r="V52" s="252">
        <f>MAX(B52:U52)</f>
        <v>0</v>
      </c>
      <c r="W52" s="252">
        <f>AVERAGE(V53:V302)</f>
        <v>2.9947500000000186E-2</v>
      </c>
      <c r="X52" s="245">
        <f>_xlfn.STDEV.S(V53:V2604)</f>
        <v>5.2299916103136418E-2</v>
      </c>
      <c r="Y52" s="245">
        <f>W52+X52*_xlfn.NORM.S.INV(99%)</f>
        <v>0.15161529863904594</v>
      </c>
      <c r="Z52" s="253">
        <v>43062</v>
      </c>
      <c r="AA52" s="255">
        <f>'Bond Valuation'!$B$12*BondVal_all!BO52</f>
        <v>93.889683832605073</v>
      </c>
      <c r="AB52" s="250">
        <f>AA52/AA53-1</f>
        <v>3.0004500450031557E-4</v>
      </c>
      <c r="AC52" s="245">
        <f>SUMPRODUCT('Bond Valuation'!$B$12*BondVal_all!BO52,$BO$2)/AA52</f>
        <v>1</v>
      </c>
      <c r="AD52" s="251">
        <f>-AC52*Y51/100</f>
        <v>-1.5145723675461401E-3</v>
      </c>
      <c r="AE52" s="250">
        <f>AD52*SQRT(10)</f>
        <v>-4.7894983625994909E-3</v>
      </c>
      <c r="AF52" s="250">
        <f>$AC$1*X51/100</f>
        <v>-1.3930104738961795E-3</v>
      </c>
      <c r="AG52" s="250">
        <f>AF52*SQRT(10)</f>
        <v>-4.4050859019824562E-3</v>
      </c>
      <c r="AH52" s="255">
        <f>SUMPRODUCT('Bond Valuation'!$B$40:$D$40,BondVal_all!BO52:BQ52)</f>
        <v>85.378283923994033</v>
      </c>
      <c r="AI52" s="250">
        <f>AH52/AH53-1</f>
        <v>1.172984933449861E-3</v>
      </c>
      <c r="AJ52" s="245">
        <f>SUMPRODUCT($BO$2:$BQ$2,'Bond Valuation'!$B$40:$D$40,BondVal_all!BO52:BQ52)/BondVal_all!AH52</f>
        <v>2.9362129655427962</v>
      </c>
      <c r="AK52" s="251">
        <f>-AJ52*Y51/100</f>
        <v>-4.4471070228418261E-3</v>
      </c>
      <c r="AL52" s="251">
        <f>AK52*SQRT(10)</f>
        <v>-1.4062987190710618E-2</v>
      </c>
      <c r="AM52" s="251">
        <f>$AC$1*X51/100</f>
        <v>-1.3930104738961795E-3</v>
      </c>
      <c r="AN52" s="259">
        <f>AM52*SQRT(10)</f>
        <v>-4.4050859019824562E-3</v>
      </c>
      <c r="AO52" s="255">
        <f>SUMPRODUCT('Bond Valuation'!$B$68:$F$68,BondVal_all!BO52:BS52)</f>
        <v>78.929993745717567</v>
      </c>
      <c r="AP52" s="250">
        <f>AO52/AO53-1</f>
        <v>1.3857875452356616E-3</v>
      </c>
      <c r="AQ52" s="245">
        <f>SUMPRODUCT($BO$2:$BS$2,'Bond Valuation'!$B$68:$F$68,BondVal_all!BO52:BS52)/BondVal_all!AO52</f>
        <v>4.7263110915590527</v>
      </c>
      <c r="AR52" s="251">
        <f>-AQ52*Y51/100</f>
        <v>-7.1583401797021759E-3</v>
      </c>
      <c r="AS52" s="251">
        <f>AR52*SQRT(10)</f>
        <v>-2.2636659234157894E-2</v>
      </c>
      <c r="AT52" s="251">
        <f>$AC$1*X51/100</f>
        <v>-1.3930104738961795E-3</v>
      </c>
      <c r="AU52" s="249">
        <f>AT52*SQRT(10)</f>
        <v>-4.4050859019824562E-3</v>
      </c>
      <c r="AV52" s="255">
        <f>SUMPRODUCT('Bond Valuation'!$B$96:$K$96,BondVal_all!BO52:BX52)</f>
        <v>70.020164898129636</v>
      </c>
      <c r="AW52" s="250">
        <f>AV52/AV53-1</f>
        <v>2.0014533352741282E-4</v>
      </c>
      <c r="AX52" s="245">
        <f>SUMPRODUCT($BO$2:$BX$2,'Bond Valuation'!$B$96:$K$96,BondVal_all!BO52:BX52)/BondVal_all!AV52</f>
        <v>8.2699852906791556</v>
      </c>
      <c r="AY52" s="251">
        <f>-AX52*Y51/100</f>
        <v>-1.2525491201275683E-2</v>
      </c>
      <c r="AZ52" s="251">
        <f>AY52*SQRT(10)</f>
        <v>-3.9609081008429692E-2</v>
      </c>
      <c r="BA52" s="251">
        <f>$AC$1*X51/100</f>
        <v>-1.3930104738961795E-3</v>
      </c>
      <c r="BB52" s="249">
        <f>BA52*SQRT(10)</f>
        <v>-4.4050859019824562E-3</v>
      </c>
      <c r="BC52" s="255">
        <f>SUMPRODUCT('Bond Valuation'!$B$124:$U$124,BondVal_all!BO52:CH52)</f>
        <v>58.079256679604512</v>
      </c>
      <c r="BD52" s="250">
        <f>BC52/BC53-1</f>
        <v>-1.5285245878333686E-3</v>
      </c>
      <c r="BE52" s="245">
        <f>SUMPRODUCT($BO$2:$CH$2,'Bond Valuation'!$B$124:$U$124,BondVal_all!BO52:CH52)/BondVal_all!BC52</f>
        <v>11.896230544744206</v>
      </c>
      <c r="BF52" s="251">
        <f>-BE52*Y51/100</f>
        <v>-1.801770206102794E-2</v>
      </c>
      <c r="BG52" s="251">
        <f>BF52*SQRT(10)</f>
        <v>-5.6976976715158424E-2</v>
      </c>
      <c r="BH52" s="251">
        <f>$AC$1*X51/100</f>
        <v>-1.3930104738961795E-3</v>
      </c>
      <c r="BI52" s="249">
        <f>BH52*SQRT(10)</f>
        <v>-4.4050859019824562E-3</v>
      </c>
      <c r="BJ52" s="251"/>
      <c r="BK52" s="251"/>
      <c r="BO52" s="245">
        <f>EXP(-BO$2*HLOOKUP(BO$2,'Yield Curves'!$B$2:$AP$508,MATCH($Z52,'Yield Curves'!$A$3:$A$508,0)+1)/100)</f>
        <v>0.92960083002579275</v>
      </c>
      <c r="BP52" s="245">
        <f>EXP(-BP$2*HLOOKUP(BP$2,'Yield Curves'!$B$2:$AP$508,MATCH($Z52,'Yield Curves'!$A$3:$A$508,0)+1)/100)</f>
        <v>0.86381210922676843</v>
      </c>
      <c r="BQ52" s="245">
        <f>EXP(-BQ$2*HLOOKUP(BQ$2,'Yield Curves'!$B$2:$AP$508,MATCH($Z52,'Yield Curves'!$A$3:$A$508,0)+1)/100)</f>
        <v>0.80187703966165591</v>
      </c>
      <c r="BR52" s="245">
        <f>EXP(-BR$2*HLOOKUP(BR$2,'Yield Curves'!$B$2:$AP$508,MATCH($Z52,'Yield Curves'!$A$3:$A$508,0)+1)/100)</f>
        <v>0.72731180549969232</v>
      </c>
      <c r="BS52" s="245">
        <f>EXP(-BS$2*HLOOKUP(BS$2,'Yield Curves'!$B$2:$AP$508,MATCH($Z52,'Yield Curves'!$A$3:$A$508,0)+1)/100)</f>
        <v>0.68900965155788085</v>
      </c>
      <c r="BT52" s="245">
        <f>EXP(-BT$2*HLOOKUP(BT$2,'Yield Curves'!$B$2:$AP$508,MATCH($Z52,'Yield Curves'!$A$3:$A$508,0)+1)/100)</f>
        <v>0.63762815162177333</v>
      </c>
      <c r="BU52" s="245">
        <f>EXP(-BU$2*HLOOKUP(BU$2,'Yield Curves'!$B$2:$AP$508,MATCH($Z52,'Yield Curves'!$A$3:$A$508,0)+1)/100)</f>
        <v>0.58948853964467818</v>
      </c>
      <c r="BV52" s="245">
        <f>EXP(-BV$2*HLOOKUP(BV$2,'Yield Curves'!$B$2:$AP$508,MATCH($Z52,'Yield Curves'!$A$3:$A$508,0)+1)/100)</f>
        <v>0.54465647726341337</v>
      </c>
      <c r="BW52" s="245">
        <f>EXP(-BW$2*HLOOKUP(BW$2,'Yield Curves'!$B$2:$AP$508,MATCH($Z52,'Yield Curves'!$A$3:$A$508,0)+1)/100)</f>
        <v>0.50300759982525833</v>
      </c>
      <c r="BX52" s="245">
        <f>EXP(-BX$2*HLOOKUP(BX$2,'Yield Curves'!$B$2:$AP$508,MATCH($Z52,'Yield Curves'!$A$3:$A$508,0)+1)/100)</f>
        <v>0.46394002109164673</v>
      </c>
      <c r="BY52" s="245">
        <f>EXP(-BY$2*HLOOKUP(BY$2,'Yield Curves'!$B$2:$AP$508,MATCH($Z52,'Yield Curves'!$A$3:$A$508,0)+1)/100)</f>
        <v>0.42752179903954368</v>
      </c>
      <c r="BZ52" s="245">
        <f>EXP(-BZ$2*HLOOKUP(BZ$2,'Yield Curves'!$B$2:$AP$508,MATCH($Z52,'Yield Curves'!$A$3:$A$508,0)+1)/100)</f>
        <v>0.39295899931425743</v>
      </c>
      <c r="CA52" s="245">
        <f>EXP(-CA$2*HLOOKUP(CA$2,'Yield Curves'!$B$2:$AP$508,MATCH($Z52,'Yield Curves'!$A$3:$A$508,0)+1)/100)</f>
        <v>0.36012196976882593</v>
      </c>
      <c r="CB52" s="245">
        <f>EXP(-CB$2*HLOOKUP(CB$2,'Yield Curves'!$B$2:$AP$508,MATCH($Z52,'Yield Curves'!$A$3:$A$508,0)+1)/100)</f>
        <v>0.33050367507810868</v>
      </c>
      <c r="CC52" s="245">
        <f>EXP(-CC$2*HLOOKUP(CC$2,'Yield Curves'!$B$2:$AP$508,MATCH($Z52,'Yield Curves'!$A$3:$A$508,0)+1)/100)</f>
        <v>0.30300680953876541</v>
      </c>
      <c r="CD52" s="245">
        <f>EXP(-CD$2*HLOOKUP(CD$2,'Yield Curves'!$B$2:$AP$508,MATCH($Z52,'Yield Curves'!$A$3:$A$508,0)+1)/100)</f>
        <v>0.27728414620295427</v>
      </c>
      <c r="CE52" s="245">
        <f>EXP(-CE$2*HLOOKUP(CE$2,'Yield Curves'!$B$2:$AP$508,MATCH($Z52,'Yield Curves'!$A$3:$A$508,0)+1)/100)</f>
        <v>0.25323753840677887</v>
      </c>
      <c r="CF52" s="245">
        <f>EXP(-CF$2*HLOOKUP(CF$2,'Yield Curves'!$B$2:$AP$508,MATCH($Z52,'Yield Curves'!$A$3:$A$508,0)+1)/100)</f>
        <v>0.23098954886326697</v>
      </c>
      <c r="CG52" s="245">
        <f>EXP(-CG$2*HLOOKUP(CG$2,'Yield Curves'!$B$2:$AP$508,MATCH($Z52,'Yield Curves'!$A$3:$A$508,0)+1)/100)</f>
        <v>0.21053644943789343</v>
      </c>
      <c r="CH52" s="245">
        <f>EXP(-CH$2*HLOOKUP(CH$2,'Yield Curves'!$B$2:$AP$508,MATCH($Z52,'Yield Curves'!$A$3:$A$508,0)+1)/100)</f>
        <v>0.19166619264739129</v>
      </c>
    </row>
    <row r="53" spans="1:86" x14ac:dyDescent="0.2">
      <c r="A53" s="253">
        <v>43060</v>
      </c>
      <c r="B53" s="245">
        <f>'Yield Curves'!C52-'Yield Curves'!C53</f>
        <v>-4.0000000000000036E-2</v>
      </c>
      <c r="C53" s="245">
        <f>'Yield Curves'!D52-'Yield Curves'!D53</f>
        <v>-3.4999999999999254E-2</v>
      </c>
      <c r="D53" s="245">
        <f>'Yield Curves'!E52-'Yield Curves'!E53</f>
        <v>-2.9999999999999361E-2</v>
      </c>
      <c r="E53" s="245">
        <f>'Yield Curves'!F52-'Yield Curves'!F53</f>
        <v>-2.9999999999999361E-2</v>
      </c>
      <c r="F53" s="245">
        <f>'Yield Curves'!G52-'Yield Curves'!G53</f>
        <v>-2.9999999999999361E-2</v>
      </c>
      <c r="G53" s="245">
        <f>'Yield Curves'!H52-'Yield Curves'!H53</f>
        <v>-9.9999999999997868E-3</v>
      </c>
      <c r="H53" s="245">
        <f>'Yield Curves'!I52-'Yield Curves'!I53</f>
        <v>9.9999999999997868E-3</v>
      </c>
      <c r="I53" s="245">
        <f>'Yield Curves'!J52-'Yield Curves'!J53</f>
        <v>0</v>
      </c>
      <c r="J53" s="245">
        <f>'Yield Curves'!K52-'Yield Curves'!K53</f>
        <v>-1.0000000000000675E-2</v>
      </c>
      <c r="K53" s="245">
        <f>'Yield Curves'!L52-'Yield Curves'!L53</f>
        <v>-1.0000000000000675E-2</v>
      </c>
      <c r="L53" s="245">
        <f>'Yield Curves'!M52-'Yield Curves'!M53</f>
        <v>-1.0000000000000675E-2</v>
      </c>
      <c r="M53" s="245">
        <f>'Yield Curves'!N52-'Yield Curves'!N53</f>
        <v>-9.9999999999997868E-3</v>
      </c>
      <c r="N53" s="245">
        <f>'Yield Curves'!O52-'Yield Curves'!O53</f>
        <v>-9.9999999999997868E-3</v>
      </c>
      <c r="O53" s="245">
        <f>'Yield Curves'!P52-'Yield Curves'!P53</f>
        <v>-9.9999999999997868E-3</v>
      </c>
      <c r="P53" s="245">
        <f>'Yield Curves'!Q52-'Yield Curves'!Q53</f>
        <v>-4.9999999999998934E-3</v>
      </c>
      <c r="Q53" s="245">
        <f>'Yield Curves'!R52-'Yield Curves'!R53</f>
        <v>0</v>
      </c>
      <c r="R53" s="245">
        <f>'Yield Curves'!S52-'Yield Curves'!S53</f>
        <v>4.9999999999998934E-3</v>
      </c>
      <c r="S53" s="245">
        <f>'Yield Curves'!T52-'Yield Curves'!T53</f>
        <v>7.5000000000002842E-3</v>
      </c>
      <c r="T53" s="245">
        <f>'Yield Curves'!U52-'Yield Curves'!U53</f>
        <v>1.0000000000000675E-2</v>
      </c>
      <c r="U53" s="245">
        <f>'Yield Curves'!V52-'Yield Curves'!V53</f>
        <v>1.2500000000001066E-2</v>
      </c>
      <c r="V53" s="252">
        <f>MAX(B53:U53)</f>
        <v>1.2500000000001066E-2</v>
      </c>
      <c r="W53" s="252">
        <f>AVERAGE(V54:V303)</f>
        <v>3.0297500000000182E-2</v>
      </c>
      <c r="X53" s="245">
        <f>_xlfn.STDEV.S(V54:V2605)</f>
        <v>5.234798043164423E-2</v>
      </c>
      <c r="Y53" s="245">
        <f>W53+X53*_xlfn.NORM.S.INV(99%)</f>
        <v>0.15207711298748727</v>
      </c>
      <c r="Z53" s="253">
        <v>43061</v>
      </c>
      <c r="AA53" s="255">
        <f>'Bond Valuation'!$B$12*BondVal_all!BO53</f>
        <v>93.86152115206859</v>
      </c>
      <c r="AB53" s="250">
        <f>AA53/AA54-1</f>
        <v>0</v>
      </c>
      <c r="AC53" s="245">
        <f>SUMPRODUCT('Bond Valuation'!$B$12*BondVal_all!BO53,$BO$2)/AA53</f>
        <v>1</v>
      </c>
      <c r="AD53" s="251">
        <f>-AC53*Y52/100</f>
        <v>-1.5161529863904593E-3</v>
      </c>
      <c r="AE53" s="250">
        <f>AD53*SQRT(10)</f>
        <v>-4.7944967182601229E-3</v>
      </c>
      <c r="AF53" s="250">
        <f>$AC$1*X52/100</f>
        <v>-1.3939048012097191E-3</v>
      </c>
      <c r="AG53" s="250">
        <f>AF53*SQRT(10)</f>
        <v>-4.4079140132669403E-3</v>
      </c>
      <c r="AH53" s="255">
        <f>SUMPRODUCT('Bond Valuation'!$B$40:$D$40,BondVal_all!BO53:BQ53)</f>
        <v>85.27825381711564</v>
      </c>
      <c r="AI53" s="250">
        <f>AH53/AH54-1</f>
        <v>0</v>
      </c>
      <c r="AJ53" s="245">
        <f>SUMPRODUCT($BO$2:$BQ$2,'Bond Valuation'!$B$40:$D$40,BondVal_all!BO53:BQ53)/BondVal_all!AH53</f>
        <v>2.9361674237624089</v>
      </c>
      <c r="AK53" s="251">
        <f>-AJ53*Y52/100</f>
        <v>-4.4516790080797574E-3</v>
      </c>
      <c r="AL53" s="251">
        <f>AK53*SQRT(10)</f>
        <v>-1.4077445077491148E-2</v>
      </c>
      <c r="AM53" s="251">
        <f>$AC$1*X52/100</f>
        <v>-1.3939048012097191E-3</v>
      </c>
      <c r="AN53" s="259">
        <f>AM53*SQRT(10)</f>
        <v>-4.4079140132669403E-3</v>
      </c>
      <c r="AO53" s="255">
        <f>SUMPRODUCT('Bond Valuation'!$B$68:$F$68,BondVal_all!BO53:BS53)</f>
        <v>78.820764911397404</v>
      </c>
      <c r="AP53" s="250">
        <f>AO53/AO54-1</f>
        <v>1.8185167975945937E-3</v>
      </c>
      <c r="AQ53" s="245">
        <f>SUMPRODUCT($BO$2:$BS$2,'Bond Valuation'!$B$68:$F$68,BondVal_all!BO53:BS53)/BondVal_all!AO53</f>
        <v>4.7260754637372946</v>
      </c>
      <c r="AR53" s="251">
        <f>-AQ53*Y52/100</f>
        <v>-7.1654534282519743E-3</v>
      </c>
      <c r="AS53" s="251">
        <f>AR53*SQRT(10)</f>
        <v>-2.2659153301138147E-2</v>
      </c>
      <c r="AT53" s="251">
        <f>$AC$1*X52/100</f>
        <v>-1.3939048012097191E-3</v>
      </c>
      <c r="AU53" s="249">
        <f>AT53*SQRT(10)</f>
        <v>-4.4079140132669403E-3</v>
      </c>
      <c r="AV53" s="255">
        <f>SUMPRODUCT('Bond Valuation'!$B$96:$K$96,BondVal_all!BO53:BX53)</f>
        <v>70.006153493189771</v>
      </c>
      <c r="AW53" s="250">
        <f>AV53/AV54-1</f>
        <v>3.9591307729345271E-3</v>
      </c>
      <c r="AX53" s="245">
        <f>SUMPRODUCT($BO$2:$BX$2,'Bond Valuation'!$B$96:$K$96,BondVal_all!BO53:BX53)/BondVal_all!AV53</f>
        <v>8.2707087861583872</v>
      </c>
      <c r="AY53" s="251">
        <f>-AX53*Y52/100</f>
        <v>-1.2539659825699849E-2</v>
      </c>
      <c r="AZ53" s="251">
        <f>AY53*SQRT(10)</f>
        <v>-3.9653886132921548E-2</v>
      </c>
      <c r="BA53" s="251">
        <f>$AC$1*X52/100</f>
        <v>-1.3939048012097191E-3</v>
      </c>
      <c r="BB53" s="249">
        <f>BA53*SQRT(10)</f>
        <v>-4.4079140132669403E-3</v>
      </c>
      <c r="BC53" s="255">
        <f>SUMPRODUCT('Bond Valuation'!$B$124:$U$124,BondVal_all!BO53:CH53)</f>
        <v>58.168168154858442</v>
      </c>
      <c r="BD53" s="250">
        <f>BC53/BC54-1</f>
        <v>3.172641664748177E-3</v>
      </c>
      <c r="BE53" s="245">
        <f>SUMPRODUCT($BO$2:$CH$2,'Bond Valuation'!$B$124:$U$124,BondVal_all!BO53:CH53)/BondVal_all!BC53</f>
        <v>11.910990452759554</v>
      </c>
      <c r="BF53" s="251">
        <f>-BE53*Y52/100</f>
        <v>-1.8058883745819647E-2</v>
      </c>
      <c r="BG53" s="251">
        <f>BF53*SQRT(10)</f>
        <v>-5.7107204636983336E-2</v>
      </c>
      <c r="BH53" s="251">
        <f>$AC$1*X52/100</f>
        <v>-1.3939048012097191E-3</v>
      </c>
      <c r="BI53" s="249">
        <f>BH53*SQRT(10)</f>
        <v>-4.4079140132669403E-3</v>
      </c>
      <c r="BJ53" s="251"/>
      <c r="BK53" s="251"/>
      <c r="BO53" s="245">
        <f>EXP(-BO$2*HLOOKUP(BO$2,'Yield Curves'!$B$2:$AP$508,MATCH($Z53,'Yield Curves'!$A$3:$A$508,0)+1)/100)</f>
        <v>0.92932199160463946</v>
      </c>
      <c r="BP53" s="245">
        <f>EXP(-BP$2*HLOOKUP(BP$2,'Yield Curves'!$B$2:$AP$508,MATCH($Z53,'Yield Curves'!$A$3:$A$508,0)+1)/100)</f>
        <v>0.86312133588556472</v>
      </c>
      <c r="BQ53" s="245">
        <f>EXP(-BQ$2*HLOOKUP(BQ$2,'Yield Curves'!$B$2:$AP$508,MATCH($Z53,'Yield Curves'!$A$3:$A$508,0)+1)/100)</f>
        <v>0.80091536433465915</v>
      </c>
      <c r="BR53" s="245">
        <f>EXP(-BR$2*HLOOKUP(BR$2,'Yield Curves'!$B$2:$AP$508,MATCH($Z53,'Yield Curves'!$A$3:$A$508,0)+1)/100)</f>
        <v>0.72789388774594621</v>
      </c>
      <c r="BS53" s="245">
        <f>EXP(-BS$2*HLOOKUP(BS$2,'Yield Curves'!$B$2:$AP$508,MATCH($Z53,'Yield Curves'!$A$3:$A$508,0)+1)/100)</f>
        <v>0.68797691182897935</v>
      </c>
      <c r="BT53" s="245">
        <f>EXP(-BT$2*HLOOKUP(BT$2,'Yield Curves'!$B$2:$AP$508,MATCH($Z53,'Yield Curves'!$A$3:$A$508,0)+1)/100)</f>
        <v>0.63686345674851452</v>
      </c>
      <c r="BU53" s="245">
        <f>EXP(-BU$2*HLOOKUP(BU$2,'Yield Curves'!$B$2:$AP$508,MATCH($Z53,'Yield Curves'!$A$3:$A$508,0)+1)/100)</f>
        <v>0.58907604205792596</v>
      </c>
      <c r="BV53" s="245">
        <f>EXP(-BV$2*HLOOKUP(BV$2,'Yield Curves'!$B$2:$AP$508,MATCH($Z53,'Yield Curves'!$A$3:$A$508,0)+1)/100)</f>
        <v>0.54443865823921711</v>
      </c>
      <c r="BW53" s="245">
        <f>EXP(-BW$2*HLOOKUP(BW$2,'Yield Curves'!$B$2:$AP$508,MATCH($Z53,'Yield Curves'!$A$3:$A$508,0)+1)/100)</f>
        <v>0.50278129732721799</v>
      </c>
      <c r="BX53" s="245">
        <f>EXP(-BX$2*HLOOKUP(BX$2,'Yield Curves'!$B$2:$AP$508,MATCH($Z53,'Yield Curves'!$A$3:$A$508,0)+1)/100)</f>
        <v>0.46394002109164673</v>
      </c>
      <c r="BY53" s="245">
        <f>EXP(-BY$2*HLOOKUP(BY$2,'Yield Curves'!$B$2:$AP$508,MATCH($Z53,'Yield Curves'!$A$3:$A$508,0)+1)/100)</f>
        <v>0.42775700070354389</v>
      </c>
      <c r="BZ53" s="245">
        <f>EXP(-BZ$2*HLOOKUP(BZ$2,'Yield Curves'!$B$2:$AP$508,MATCH($Z53,'Yield Curves'!$A$3:$A$508,0)+1)/100)</f>
        <v>0.39337182295802203</v>
      </c>
      <c r="CA53" s="245">
        <f>EXP(-CA$2*HLOOKUP(CA$2,'Yield Curves'!$B$2:$AP$508,MATCH($Z53,'Yield Curves'!$A$3:$A$508,0)+1)/100)</f>
        <v>0.36064903347100014</v>
      </c>
      <c r="CB53" s="245">
        <f>EXP(-CB$2*HLOOKUP(CB$2,'Yield Curves'!$B$2:$AP$508,MATCH($Z53,'Yield Curves'!$A$3:$A$508,0)+1)/100)</f>
        <v>0.33122744320011355</v>
      </c>
      <c r="CC53" s="245">
        <f>EXP(-CC$2*HLOOKUP(CC$2,'Yield Curves'!$B$2:$AP$508,MATCH($Z53,'Yield Curves'!$A$3:$A$508,0)+1)/100)</f>
        <v>0.30391719486257851</v>
      </c>
      <c r="CD53" s="245">
        <f>EXP(-CD$2*HLOOKUP(CD$2,'Yield Curves'!$B$2:$AP$508,MATCH($Z53,'Yield Curves'!$A$3:$A$508,0)+1)/100)</f>
        <v>0.2782459066460779</v>
      </c>
      <c r="CE53" s="245">
        <f>EXP(-CE$2*HLOOKUP(CE$2,'Yield Curves'!$B$2:$AP$508,MATCH($Z53,'Yield Curves'!$A$3:$A$508,0)+1)/100)</f>
        <v>0.25412363586920661</v>
      </c>
      <c r="CF53" s="245">
        <f>EXP(-CF$2*HLOOKUP(CF$2,'Yield Curves'!$B$2:$AP$508,MATCH($Z53,'Yield Curves'!$A$3:$A$508,0)+1)/100)</f>
        <v>0.2317997909342237</v>
      </c>
      <c r="CG53" s="245">
        <f>EXP(-CG$2*HLOOKUP(CG$2,'Yield Curves'!$B$2:$AP$508,MATCH($Z53,'Yield Curves'!$A$3:$A$508,0)+1)/100)</f>
        <v>0.21132703056134011</v>
      </c>
      <c r="CH53" s="245">
        <f>EXP(-CH$2*HLOOKUP(CH$2,'Yield Curves'!$B$2:$AP$508,MATCH($Z53,'Yield Curves'!$A$3:$A$508,0)+1)/100)</f>
        <v>0.19243439279400748</v>
      </c>
    </row>
    <row r="54" spans="1:86" x14ac:dyDescent="0.2">
      <c r="A54" s="253">
        <v>43059</v>
      </c>
      <c r="B54" s="245">
        <f>'Yield Curves'!C53-'Yield Curves'!C54</f>
        <v>-3.0000000000000249E-2</v>
      </c>
      <c r="C54" s="245">
        <f>'Yield Curves'!D53-'Yield Curves'!D54</f>
        <v>-2.5000000000000355E-2</v>
      </c>
      <c r="D54" s="245">
        <f>'Yield Curves'!E53-'Yield Curves'!E54</f>
        <v>-2.0000000000000462E-2</v>
      </c>
      <c r="E54" s="245">
        <f>'Yield Curves'!F53-'Yield Curves'!F54</f>
        <v>-1.5000000000000568E-2</v>
      </c>
      <c r="F54" s="245">
        <f>'Yield Curves'!G53-'Yield Curves'!G54</f>
        <v>-1.0000000000000675E-2</v>
      </c>
      <c r="G54" s="245">
        <f>'Yield Curves'!H53-'Yield Curves'!H54</f>
        <v>9.9999999999997868E-3</v>
      </c>
      <c r="H54" s="245">
        <f>'Yield Curves'!I53-'Yield Curves'!I54</f>
        <v>3.0000000000000249E-2</v>
      </c>
      <c r="I54" s="245">
        <f>'Yield Curves'!J53-'Yield Curves'!J54</f>
        <v>1.499999999999968E-2</v>
      </c>
      <c r="J54" s="245">
        <f>'Yield Curves'!K53-'Yield Curves'!K54</f>
        <v>0</v>
      </c>
      <c r="K54" s="245">
        <f>'Yield Curves'!L53-'Yield Curves'!L54</f>
        <v>5.0000000000007816E-3</v>
      </c>
      <c r="L54" s="245">
        <f>'Yield Curves'!M53-'Yield Curves'!M54</f>
        <v>1.0000000000000675E-2</v>
      </c>
      <c r="M54" s="245">
        <f>'Yield Curves'!N53-'Yield Curves'!N54</f>
        <v>1.5000000000000568E-2</v>
      </c>
      <c r="N54" s="245">
        <f>'Yield Curves'!O53-'Yield Curves'!O54</f>
        <v>2.0000000000000462E-2</v>
      </c>
      <c r="O54" s="245">
        <f>'Yield Curves'!P53-'Yield Curves'!P54</f>
        <v>2.5000000000000355E-2</v>
      </c>
      <c r="P54" s="245">
        <f>'Yield Curves'!Q53-'Yield Curves'!Q54</f>
        <v>2.2499999999999964E-2</v>
      </c>
      <c r="Q54" s="245">
        <f>'Yield Curves'!R53-'Yield Curves'!R54</f>
        <v>1.9999999999999574E-2</v>
      </c>
      <c r="R54" s="245">
        <f>'Yield Curves'!S53-'Yield Curves'!S54</f>
        <v>1.7499999999999183E-2</v>
      </c>
      <c r="S54" s="245">
        <f>'Yield Curves'!T53-'Yield Curves'!T54</f>
        <v>1.8749999999998934E-2</v>
      </c>
      <c r="T54" s="245">
        <f>'Yield Curves'!U53-'Yield Curves'!U54</f>
        <v>1.9999999999999574E-2</v>
      </c>
      <c r="U54" s="245">
        <f>'Yield Curves'!V53-'Yield Curves'!V54</f>
        <v>2.1250000000000213E-2</v>
      </c>
      <c r="V54" s="252">
        <f>MAX(B54:U54)</f>
        <v>3.0000000000000249E-2</v>
      </c>
      <c r="W54" s="252">
        <f>AVERAGE(V55:V304)</f>
        <v>3.0377500000000175E-2</v>
      </c>
      <c r="X54" s="245">
        <f>_xlfn.STDEV.S(V55:V2606)</f>
        <v>5.2405426609384138E-2</v>
      </c>
      <c r="Y54" s="245">
        <f>W54+X54*_xlfn.NORM.S.INV(99%)</f>
        <v>0.15229075278094428</v>
      </c>
      <c r="Z54" s="253">
        <v>43060</v>
      </c>
      <c r="AA54" s="255">
        <f>'Bond Valuation'!$B$12*BondVal_all!BO54</f>
        <v>93.86152115206859</v>
      </c>
      <c r="AB54" s="250">
        <f>AA54/AA55-1</f>
        <v>4.0008001066782484E-4</v>
      </c>
      <c r="AC54" s="245">
        <f>SUMPRODUCT('Bond Valuation'!$B$12*BondVal_all!BO54,$BO$2)/AA54</f>
        <v>1</v>
      </c>
      <c r="AD54" s="251">
        <f>-AC54*Y53/100</f>
        <v>-1.5207711298748728E-3</v>
      </c>
      <c r="AE54" s="250">
        <f>AD54*SQRT(10)</f>
        <v>-4.8091005702323355E-3</v>
      </c>
      <c r="AF54" s="250">
        <f>$AC$1*X53/100</f>
        <v>-1.3951858185280231E-3</v>
      </c>
      <c r="AG54" s="250">
        <f>AF54*SQRT(10)</f>
        <v>-4.4119649457149022E-3</v>
      </c>
      <c r="AH54" s="255">
        <f>SUMPRODUCT('Bond Valuation'!$B$40:$D$40,BondVal_all!BO54:BQ54)</f>
        <v>85.27825381711564</v>
      </c>
      <c r="AI54" s="250">
        <f>AH54/AH55-1</f>
        <v>8.8341622300425193E-4</v>
      </c>
      <c r="AJ54" s="245">
        <f>SUMPRODUCT($BO$2:$BQ$2,'Bond Valuation'!$B$40:$D$40,BondVal_all!BO54:BQ54)/BondVal_all!AH54</f>
        <v>2.9361674237624089</v>
      </c>
      <c r="AK54" s="251">
        <f>-AJ54*Y53/100</f>
        <v>-4.4652386505369531E-3</v>
      </c>
      <c r="AL54" s="251">
        <f>AK54*SQRT(10)</f>
        <v>-1.4120324431913408E-2</v>
      </c>
      <c r="AM54" s="251">
        <f>$AC$1*X53/100</f>
        <v>-1.3951858185280231E-3</v>
      </c>
      <c r="AN54" s="259">
        <f>AM54*SQRT(10)</f>
        <v>-4.4119649457149022E-3</v>
      </c>
      <c r="AO54" s="255">
        <f>SUMPRODUCT('Bond Valuation'!$B$68:$F$68,BondVal_all!BO54:BS54)</f>
        <v>78.67768821378472</v>
      </c>
      <c r="AP54" s="250">
        <f>AO54/AO55-1</f>
        <v>4.8928627007938097E-4</v>
      </c>
      <c r="AQ54" s="245">
        <f>SUMPRODUCT($BO$2:$BS$2,'Bond Valuation'!$B$68:$F$68,BondVal_all!BO54:BS54)/BondVal_all!AO54</f>
        <v>4.7256050654972643</v>
      </c>
      <c r="AR54" s="251">
        <f>-AQ54*Y53/100</f>
        <v>-7.1865637547986975E-3</v>
      </c>
      <c r="AS54" s="251">
        <f>AR54*SQRT(10)</f>
        <v>-2.272591001517571E-2</v>
      </c>
      <c r="AT54" s="251">
        <f>$AC$1*X53/100</f>
        <v>-1.3951858185280231E-3</v>
      </c>
      <c r="AU54" s="249">
        <f>AT54*SQRT(10)</f>
        <v>-4.4119649457149022E-3</v>
      </c>
      <c r="AV54" s="255">
        <f>SUMPRODUCT('Bond Valuation'!$B$96:$K$96,BondVal_all!BO54:BX54)</f>
        <v>69.730082975880677</v>
      </c>
      <c r="AW54" s="250">
        <f>AV54/AV55-1</f>
        <v>-5.6246750180743987E-4</v>
      </c>
      <c r="AX54" s="245">
        <f>SUMPRODUCT($BO$2:$BX$2,'Bond Valuation'!$B$96:$K$96,BondVal_all!BO54:BX54)/BondVal_all!AV54</f>
        <v>8.2654589677896499</v>
      </c>
      <c r="AY54" s="251">
        <f>-AX54*Y53/100</f>
        <v>-1.2569871373379867E-2</v>
      </c>
      <c r="AZ54" s="251">
        <f>AY54*SQRT(10)</f>
        <v>-3.9749423435229178E-2</v>
      </c>
      <c r="BA54" s="251">
        <f>$AC$1*X53/100</f>
        <v>-1.3951858185280231E-3</v>
      </c>
      <c r="BB54" s="249">
        <f>BA54*SQRT(10)</f>
        <v>-4.4119649457149022E-3</v>
      </c>
      <c r="BC54" s="255">
        <f>SUMPRODUCT('Bond Valuation'!$B$124:$U$124,BondVal_all!BO54:CH54)</f>
        <v>57.984205050019455</v>
      </c>
      <c r="BD54" s="250">
        <f>BC54/BC55-1</f>
        <v>-8.3950096608575997E-4</v>
      </c>
      <c r="BE54" s="245">
        <f>SUMPRODUCT($BO$2:$CH$2,'Bond Valuation'!$B$124:$U$124,BondVal_all!BO54:CH54)/BondVal_all!BC54</f>
        <v>11.901641184035471</v>
      </c>
      <c r="BF54" s="251">
        <f>-BE54*Y53/100</f>
        <v>-1.809967231081094E-2</v>
      </c>
      <c r="BG54" s="251">
        <f>BF54*SQRT(10)</f>
        <v>-5.7236189404845629E-2</v>
      </c>
      <c r="BH54" s="251">
        <f>$AC$1*X53/100</f>
        <v>-1.3951858185280231E-3</v>
      </c>
      <c r="BI54" s="249">
        <f>BH54*SQRT(10)</f>
        <v>-4.4119649457149022E-3</v>
      </c>
      <c r="BJ54" s="251"/>
      <c r="BK54" s="251"/>
      <c r="BO54" s="245">
        <f>EXP(-BO$2*HLOOKUP(BO$2,'Yield Curves'!$B$2:$AP$508,MATCH($Z54,'Yield Curves'!$A$3:$A$508,0)+1)/100)</f>
        <v>0.92932199160463946</v>
      </c>
      <c r="BP54" s="245">
        <f>EXP(-BP$2*HLOOKUP(BP$2,'Yield Curves'!$B$2:$AP$508,MATCH($Z54,'Yield Curves'!$A$3:$A$508,0)+1)/100)</f>
        <v>0.86312133588556472</v>
      </c>
      <c r="BQ54" s="245">
        <f>EXP(-BQ$2*HLOOKUP(BQ$2,'Yield Curves'!$B$2:$AP$508,MATCH($Z54,'Yield Curves'!$A$3:$A$508,0)+1)/100)</f>
        <v>0.80091536433465915</v>
      </c>
      <c r="BR54" s="245">
        <f>EXP(-BR$2*HLOOKUP(BR$2,'Yield Curves'!$B$2:$AP$508,MATCH($Z54,'Yield Curves'!$A$3:$A$508,0)+1)/100)</f>
        <v>0.72702093895467979</v>
      </c>
      <c r="BS54" s="245">
        <f>EXP(-BS$2*HLOOKUP(BS$2,'Yield Curves'!$B$2:$AP$508,MATCH($Z54,'Yield Curves'!$A$3:$A$508,0)+1)/100)</f>
        <v>0.68660233304230112</v>
      </c>
      <c r="BT54" s="245">
        <f>EXP(-BT$2*HLOOKUP(BT$2,'Yield Curves'!$B$2:$AP$508,MATCH($Z54,'Yield Curves'!$A$3:$A$508,0)+1)/100)</f>
        <v>0.63514624469477221</v>
      </c>
      <c r="BU54" s="245">
        <f>EXP(-BU$2*HLOOKUP(BU$2,'Yield Curves'!$B$2:$AP$508,MATCH($Z54,'Yield Curves'!$A$3:$A$508,0)+1)/100)</f>
        <v>0.58701787979572218</v>
      </c>
      <c r="BV54" s="245">
        <f>EXP(-BV$2*HLOOKUP(BV$2,'Yield Curves'!$B$2:$AP$508,MATCH($Z54,'Yield Curves'!$A$3:$A$508,0)+1)/100)</f>
        <v>0.54221102949988775</v>
      </c>
      <c r="BW54" s="245">
        <f>EXP(-BW$2*HLOOKUP(BW$2,'Yield Curves'!$B$2:$AP$508,MATCH($Z54,'Yield Curves'!$A$3:$A$508,0)+1)/100)</f>
        <v>0.50058017662472787</v>
      </c>
      <c r="BX54" s="245">
        <f>EXP(-BX$2*HLOOKUP(BX$2,'Yield Curves'!$B$2:$AP$508,MATCH($Z54,'Yield Curves'!$A$3:$A$508,0)+1)/100)</f>
        <v>0.46162611058310465</v>
      </c>
      <c r="BY54" s="245">
        <f>EXP(-BY$2*HLOOKUP(BY$2,'Yield Curves'!$B$2:$AP$508,MATCH($Z54,'Yield Curves'!$A$3:$A$508,0)+1)/100)</f>
        <v>0.42535230521619621</v>
      </c>
      <c r="BZ54" s="245">
        <f>EXP(-BZ$2*HLOOKUP(BZ$2,'Yield Curves'!$B$2:$AP$508,MATCH($Z54,'Yield Curves'!$A$3:$A$508,0)+1)/100)</f>
        <v>0.39120932664053781</v>
      </c>
      <c r="CA54" s="245">
        <f>EXP(-CA$2*HLOOKUP(CA$2,'Yield Curves'!$B$2:$AP$508,MATCH($Z54,'Yield Curves'!$A$3:$A$508,0)+1)/100)</f>
        <v>0.35905556511196529</v>
      </c>
      <c r="CB54" s="245">
        <f>EXP(-CB$2*HLOOKUP(CB$2,'Yield Curves'!$B$2:$AP$508,MATCH($Z54,'Yield Curves'!$A$3:$A$508,0)+1)/100)</f>
        <v>0.32974542059065776</v>
      </c>
      <c r="CC54" s="245">
        <f>EXP(-CC$2*HLOOKUP(CC$2,'Yield Curves'!$B$2:$AP$508,MATCH($Z54,'Yield Curves'!$A$3:$A$508,0)+1)/100)</f>
        <v>0.30255264003674054</v>
      </c>
      <c r="CD54" s="245">
        <f>EXP(-CD$2*HLOOKUP(CD$2,'Yield Curves'!$B$2:$AP$508,MATCH($Z54,'Yield Curves'!$A$3:$A$508,0)+1)/100)</f>
        <v>0.27700267245205079</v>
      </c>
      <c r="CE54" s="245">
        <f>EXP(-CE$2*HLOOKUP(CE$2,'Yield Curves'!$B$2:$AP$508,MATCH($Z54,'Yield Curves'!$A$3:$A$508,0)+1)/100)</f>
        <v>0.25300305608568829</v>
      </c>
      <c r="CF54" s="245">
        <f>EXP(-CF$2*HLOOKUP(CF$2,'Yield Curves'!$B$2:$AP$508,MATCH($Z54,'Yield Curves'!$A$3:$A$508,0)+1)/100)</f>
        <v>0.23080041341468308</v>
      </c>
      <c r="CG54" s="245">
        <f>EXP(-CG$2*HLOOKUP(CG$2,'Yield Curves'!$B$2:$AP$508,MATCH($Z54,'Yield Curves'!$A$3:$A$508,0)+1)/100)</f>
        <v>0.21044544910411314</v>
      </c>
      <c r="CH54" s="245">
        <f>EXP(-CH$2*HLOOKUP(CH$2,'Yield Curves'!$B$2:$AP$508,MATCH($Z54,'Yield Curves'!$A$3:$A$508,0)+1)/100)</f>
        <v>0.19166619264739129</v>
      </c>
    </row>
    <row r="55" spans="1:86" x14ac:dyDescent="0.2">
      <c r="A55" s="253">
        <v>43056</v>
      </c>
      <c r="B55" s="245">
        <f>'Yield Curves'!C54-'Yield Curves'!C55</f>
        <v>1.0000000000000675E-2</v>
      </c>
      <c r="C55" s="245">
        <f>'Yield Curves'!D54-'Yield Curves'!D55</f>
        <v>-4.9999999999998934E-3</v>
      </c>
      <c r="D55" s="245">
        <f>'Yield Curves'!E54-'Yield Curves'!E55</f>
        <v>-1.9999999999999574E-2</v>
      </c>
      <c r="E55" s="245">
        <f>'Yield Curves'!F54-'Yield Curves'!F55</f>
        <v>-2.4999999999998579E-2</v>
      </c>
      <c r="F55" s="245">
        <f>'Yield Curves'!G54-'Yield Curves'!G55</f>
        <v>-2.9999999999999361E-2</v>
      </c>
      <c r="G55" s="245">
        <f>'Yield Curves'!H54-'Yield Curves'!H55</f>
        <v>-1.4999999999998792E-2</v>
      </c>
      <c r="H55" s="245">
        <f>'Yield Curves'!I54-'Yield Curves'!I55</f>
        <v>0</v>
      </c>
      <c r="I55" s="245">
        <f>'Yield Curves'!J54-'Yield Curves'!J55</f>
        <v>-1.9999999999999574E-2</v>
      </c>
      <c r="J55" s="245">
        <f>'Yield Curves'!K54-'Yield Curves'!K55</f>
        <v>-4.0000000000000036E-2</v>
      </c>
      <c r="K55" s="245">
        <f>'Yield Curves'!L54-'Yield Curves'!L55</f>
        <v>-4.0000000000000924E-2</v>
      </c>
      <c r="L55" s="245">
        <f>'Yield Curves'!M54-'Yield Curves'!M55</f>
        <v>-4.0000000000000924E-2</v>
      </c>
      <c r="M55" s="245">
        <f>'Yield Curves'!N54-'Yield Curves'!N55</f>
        <v>-4.0000000000000924E-2</v>
      </c>
      <c r="N55" s="245">
        <f>'Yield Curves'!O54-'Yield Curves'!O55</f>
        <v>-4.0000000000000036E-2</v>
      </c>
      <c r="O55" s="245">
        <f>'Yield Curves'!P54-'Yield Curves'!P55</f>
        <v>-3.9999999999999147E-2</v>
      </c>
      <c r="P55" s="245">
        <f>'Yield Curves'!Q54-'Yield Curves'!Q55</f>
        <v>-3.2499999999999751E-2</v>
      </c>
      <c r="Q55" s="245">
        <f>'Yield Curves'!R54-'Yield Curves'!R55</f>
        <v>-2.4999999999999467E-2</v>
      </c>
      <c r="R55" s="245">
        <f>'Yield Curves'!S54-'Yield Curves'!S55</f>
        <v>-1.7499999999999183E-2</v>
      </c>
      <c r="S55" s="245">
        <f>'Yield Curves'!T54-'Yield Curves'!T55</f>
        <v>-1.3749999999999929E-2</v>
      </c>
      <c r="T55" s="245">
        <f>'Yield Curves'!U54-'Yield Curves'!U55</f>
        <v>-9.9999999999997868E-3</v>
      </c>
      <c r="U55" s="245">
        <f>'Yield Curves'!V54-'Yield Curves'!V55</f>
        <v>-6.2499999999996447E-3</v>
      </c>
      <c r="V55" s="252">
        <f>MAX(B55:U55)</f>
        <v>1.0000000000000675E-2</v>
      </c>
      <c r="W55" s="252">
        <f>AVERAGE(V56:V305)</f>
        <v>3.0277500000000176E-2</v>
      </c>
      <c r="X55" s="245">
        <f>_xlfn.STDEV.S(V56:V2607)</f>
        <v>5.2451408306999063E-2</v>
      </c>
      <c r="Y55" s="245">
        <f>W55+X55*_xlfn.NORM.S.INV(99%)</f>
        <v>0.15229772220543553</v>
      </c>
      <c r="Z55" s="253">
        <v>43059</v>
      </c>
      <c r="AA55" s="255">
        <f>'Bond Valuation'!$B$12*BondVal_all!BO55</f>
        <v>93.823984051528356</v>
      </c>
      <c r="AB55" s="250">
        <f>AA55/AA56-1</f>
        <v>3.0004500450031557E-4</v>
      </c>
      <c r="AC55" s="245">
        <f>SUMPRODUCT('Bond Valuation'!$B$12*BondVal_all!BO55,$BO$2)/AA55</f>
        <v>1</v>
      </c>
      <c r="AD55" s="251">
        <f>-AC55*Y54/100</f>
        <v>-1.5229075278094428E-3</v>
      </c>
      <c r="AE55" s="250">
        <f>AD55*SQRT(10)</f>
        <v>-4.8158564536940566E-3</v>
      </c>
      <c r="AF55" s="250">
        <f>$AC$1*X54/100</f>
        <v>-1.3967168822261922E-3</v>
      </c>
      <c r="AG55" s="250">
        <f>AF55*SQRT(10)</f>
        <v>-4.4168065942439168E-3</v>
      </c>
      <c r="AH55" s="255">
        <f>SUMPRODUCT('Bond Valuation'!$B$40:$D$40,BondVal_all!BO55:BQ55)</f>
        <v>85.202984118696804</v>
      </c>
      <c r="AI55" s="250">
        <f>AH55/AH56-1</f>
        <v>3.0207033507401171E-4</v>
      </c>
      <c r="AJ55" s="245">
        <f>SUMPRODUCT($BO$2:$BQ$2,'Bond Valuation'!$B$40:$D$40,BondVal_all!BO55:BQ55)/BondVal_all!AH55</f>
        <v>2.9361406335507558</v>
      </c>
      <c r="AK55" s="251">
        <f>-AJ55*Y54/100</f>
        <v>-4.471470673541633E-3</v>
      </c>
      <c r="AL55" s="251">
        <f>AK55*SQRT(10)</f>
        <v>-1.4140031819038763E-2</v>
      </c>
      <c r="AM55" s="251">
        <f>$AC$1*X54/100</f>
        <v>-1.3967168822261922E-3</v>
      </c>
      <c r="AN55" s="259">
        <f>AM55*SQRT(10)</f>
        <v>-4.4168065942439168E-3</v>
      </c>
      <c r="AO55" s="255">
        <f>SUMPRODUCT('Bond Valuation'!$B$68:$F$68,BondVal_all!BO55:BS55)</f>
        <v>78.639211127490171</v>
      </c>
      <c r="AP55" s="250">
        <f>AO55/AO56-1</f>
        <v>-3.0709338338930081E-7</v>
      </c>
      <c r="AQ55" s="245">
        <f>SUMPRODUCT($BO$2:$BS$2,'Bond Valuation'!$B$68:$F$68,BondVal_all!BO55:BS55)/BondVal_all!AO55</f>
        <v>4.7256040080028665</v>
      </c>
      <c r="AR55" s="251">
        <f>-AQ55*Y54/100</f>
        <v>-7.1966579172340391E-3</v>
      </c>
      <c r="AS55" s="251">
        <f>AR55*SQRT(10)</f>
        <v>-2.2757830559543099E-2</v>
      </c>
      <c r="AT55" s="251">
        <f>$AC$1*X54/100</f>
        <v>-1.3967168822261922E-3</v>
      </c>
      <c r="AU55" s="249">
        <f>AT55*SQRT(10)</f>
        <v>-4.4168065942439168E-3</v>
      </c>
      <c r="AV55" s="255">
        <f>SUMPRODUCT('Bond Valuation'!$B$96:$K$96,BondVal_all!BO55:BX55)</f>
        <v>69.769325954353008</v>
      </c>
      <c r="AW55" s="250">
        <f>AV55/AV56-1</f>
        <v>-1.5194458208936945E-3</v>
      </c>
      <c r="AX55" s="245">
        <f>SUMPRODUCT($BO$2:$BX$2,'Bond Valuation'!$B$96:$K$96,BondVal_all!BO55:BX55)/BondVal_all!AV55</f>
        <v>8.2672104261236896</v>
      </c>
      <c r="AY55" s="251">
        <f>-AX55*Y54/100</f>
        <v>-1.259019699192848E-2</v>
      </c>
      <c r="AZ55" s="251">
        <f>AY55*SQRT(10)</f>
        <v>-3.9813698684694566E-2</v>
      </c>
      <c r="BA55" s="251">
        <f>$AC$1*X54/100</f>
        <v>-1.3967168822261922E-3</v>
      </c>
      <c r="BB55" s="249">
        <f>BA55*SQRT(10)</f>
        <v>-4.4168065942439168E-3</v>
      </c>
      <c r="BC55" s="255">
        <f>SUMPRODUCT('Bond Valuation'!$B$124:$U$124,BondVal_all!BO55:CH55)</f>
        <v>58.032923745568638</v>
      </c>
      <c r="BD55" s="250">
        <f>BC55/BC56-1</f>
        <v>-3.101006100492909E-3</v>
      </c>
      <c r="BE55" s="245">
        <f>SUMPRODUCT($BO$2:$CH$2,'Bond Valuation'!$B$124:$U$124,BondVal_all!BO55:CH55)/BondVal_all!BC55</f>
        <v>11.909323258968618</v>
      </c>
      <c r="BF55" s="251">
        <f>-BE55*Y54/100</f>
        <v>-1.8136798042199392E-2</v>
      </c>
      <c r="BG55" s="251">
        <f>BF55*SQRT(10)</f>
        <v>-5.7353591275832741E-2</v>
      </c>
      <c r="BH55" s="251">
        <f>$AC$1*X54/100</f>
        <v>-1.3967168822261922E-3</v>
      </c>
      <c r="BI55" s="249">
        <f>BH55*SQRT(10)</f>
        <v>-4.4168065942439168E-3</v>
      </c>
      <c r="BJ55" s="251"/>
      <c r="BK55" s="251"/>
      <c r="BO55" s="245">
        <f>EXP(-BO$2*HLOOKUP(BO$2,'Yield Curves'!$B$2:$AP$508,MATCH($Z55,'Yield Curves'!$A$3:$A$508,0)+1)/100)</f>
        <v>0.92895033714384512</v>
      </c>
      <c r="BP55" s="245">
        <f>EXP(-BP$2*HLOOKUP(BP$2,'Yield Curves'!$B$2:$AP$508,MATCH($Z55,'Yield Curves'!$A$3:$A$508,0)+1)/100)</f>
        <v>0.86260361841480615</v>
      </c>
      <c r="BQ55" s="245">
        <f>EXP(-BQ$2*HLOOKUP(BQ$2,'Yield Curves'!$B$2:$AP$508,MATCH($Z55,'Yield Curves'!$A$3:$A$508,0)+1)/100)</f>
        <v>0.8001948647801912</v>
      </c>
      <c r="BR55" s="245">
        <f>EXP(-BR$2*HLOOKUP(BR$2,'Yield Curves'!$B$2:$AP$508,MATCH($Z55,'Yield Curves'!$A$3:$A$508,0)+1)/100)</f>
        <v>0.72731180549969232</v>
      </c>
      <c r="BS55" s="245">
        <f>EXP(-BS$2*HLOOKUP(BS$2,'Yield Curves'!$B$2:$AP$508,MATCH($Z55,'Yield Curves'!$A$3:$A$508,0)+1)/100)</f>
        <v>0.68625911768676906</v>
      </c>
      <c r="BT55" s="245">
        <f>EXP(-BT$2*HLOOKUP(BT$2,'Yield Curves'!$B$2:$AP$508,MATCH($Z55,'Yield Curves'!$A$3:$A$508,0)+1)/100)</f>
        <v>0.63476527125141757</v>
      </c>
      <c r="BU55" s="245">
        <f>EXP(-BU$2*HLOOKUP(BU$2,'Yield Curves'!$B$2:$AP$508,MATCH($Z55,'Yield Curves'!$A$3:$A$508,0)+1)/100)</f>
        <v>0.58660711106569374</v>
      </c>
      <c r="BV55" s="245">
        <f>EXP(-BV$2*HLOOKUP(BV$2,'Yield Curves'!$B$2:$AP$508,MATCH($Z55,'Yield Curves'!$A$3:$A$508,0)+1)/100)</f>
        <v>0.54199418845918712</v>
      </c>
      <c r="BW55" s="245">
        <f>EXP(-BW$2*HLOOKUP(BW$2,'Yield Curves'!$B$2:$AP$508,MATCH($Z55,'Yield Curves'!$A$3:$A$508,0)+1)/100)</f>
        <v>0.50080548839555528</v>
      </c>
      <c r="BX55" s="245">
        <f>EXP(-BX$2*HLOOKUP(BX$2,'Yield Curves'!$B$2:$AP$508,MATCH($Z55,'Yield Curves'!$A$3:$A$508,0)+1)/100)</f>
        <v>0.46208796758370002</v>
      </c>
      <c r="BY55" s="245">
        <f>EXP(-BY$2*HLOOKUP(BY$2,'Yield Curves'!$B$2:$AP$508,MATCH($Z55,'Yield Curves'!$A$3:$A$508,0)+1)/100)</f>
        <v>0.42605471584921578</v>
      </c>
      <c r="BZ55" s="245">
        <f>EXP(-BZ$2*HLOOKUP(BZ$2,'Yield Curves'!$B$2:$AP$508,MATCH($Z55,'Yield Curves'!$A$3:$A$508,0)+1)/100)</f>
        <v>0.39185535485620504</v>
      </c>
      <c r="CA55" s="245">
        <f>EXP(-CA$2*HLOOKUP(CA$2,'Yield Curves'!$B$2:$AP$508,MATCH($Z55,'Yield Curves'!$A$3:$A$508,0)+1)/100)</f>
        <v>0.35934741630711114</v>
      </c>
      <c r="CB55" s="245">
        <f>EXP(-CB$2*HLOOKUP(CB$2,'Yield Curves'!$B$2:$AP$508,MATCH($Z55,'Yield Curves'!$A$3:$A$508,0)+1)/100)</f>
        <v>0.33012071941732052</v>
      </c>
      <c r="CC55" s="245">
        <f>EXP(-CC$2*HLOOKUP(CC$2,'Yield Curves'!$B$2:$AP$508,MATCH($Z55,'Yield Curves'!$A$3:$A$508,0)+1)/100)</f>
        <v>0.30300680953876541</v>
      </c>
      <c r="CD55" s="245">
        <f>EXP(-CD$2*HLOOKUP(CD$2,'Yield Curves'!$B$2:$AP$508,MATCH($Z55,'Yield Curves'!$A$3:$A$508,0)+1)/100)</f>
        <v>0.27747744593739276</v>
      </c>
      <c r="CE55" s="245">
        <f>EXP(-CE$2*HLOOKUP(CE$2,'Yield Curves'!$B$2:$AP$508,MATCH($Z55,'Yield Curves'!$A$3:$A$508,0)+1)/100)</f>
        <v>0.25344362502096845</v>
      </c>
      <c r="CF55" s="245">
        <f>EXP(-CF$2*HLOOKUP(CF$2,'Yield Curves'!$B$2:$AP$508,MATCH($Z55,'Yield Curves'!$A$3:$A$508,0)+1)/100)</f>
        <v>0.23120647405106237</v>
      </c>
      <c r="CG55" s="245">
        <f>EXP(-CG$2*HLOOKUP(CG$2,'Yield Curves'!$B$2:$AP$508,MATCH($Z55,'Yield Curves'!$A$3:$A$508,0)+1)/100)</f>
        <v>0.21084098099365431</v>
      </c>
      <c r="CH55" s="245">
        <f>EXP(-CH$2*HLOOKUP(CH$2,'Yield Curves'!$B$2:$AP$508,MATCH($Z55,'Yield Curves'!$A$3:$A$508,0)+1)/100)</f>
        <v>0.19204990862075413</v>
      </c>
    </row>
    <row r="56" spans="1:86" x14ac:dyDescent="0.2">
      <c r="A56" s="253">
        <v>43055</v>
      </c>
      <c r="B56" s="245">
        <f>'Yield Curves'!C55-'Yield Curves'!C56</f>
        <v>-7.0000000000000284E-2</v>
      </c>
      <c r="C56" s="245">
        <f>'Yield Curves'!D55-'Yield Curves'!D56</f>
        <v>-6.0000000000000497E-2</v>
      </c>
      <c r="D56" s="245">
        <f>'Yield Curves'!E55-'Yield Curves'!E56</f>
        <v>-5.0000000000000711E-2</v>
      </c>
      <c r="E56" s="245">
        <f>'Yield Curves'!F55-'Yield Curves'!F56</f>
        <v>-4.5000000000000817E-2</v>
      </c>
      <c r="F56" s="245">
        <f>'Yield Curves'!G55-'Yield Curves'!G56</f>
        <v>-4.0000000000000036E-2</v>
      </c>
      <c r="G56" s="245">
        <f>'Yield Curves'!H55-'Yield Curves'!H56</f>
        <v>-4.0000000000000924E-2</v>
      </c>
      <c r="H56" s="245">
        <f>'Yield Curves'!I55-'Yield Curves'!I56</f>
        <v>-4.0000000000000036E-2</v>
      </c>
      <c r="I56" s="245">
        <f>'Yield Curves'!J55-'Yield Curves'!J56</f>
        <v>-2.5000000000000355E-2</v>
      </c>
      <c r="J56" s="245">
        <f>'Yield Curves'!K55-'Yield Curves'!K56</f>
        <v>-9.9999999999997868E-3</v>
      </c>
      <c r="K56" s="245">
        <f>'Yield Curves'!L55-'Yield Curves'!L56</f>
        <v>-7.499999999999396E-3</v>
      </c>
      <c r="L56" s="245">
        <f>'Yield Curves'!M55-'Yield Curves'!M56</f>
        <v>-4.9999999999990052E-3</v>
      </c>
      <c r="M56" s="245">
        <f>'Yield Curves'!N55-'Yield Curves'!N56</f>
        <v>-2.4999999999995026E-3</v>
      </c>
      <c r="N56" s="245">
        <f>'Yield Curves'!O55-'Yield Curves'!O56</f>
        <v>0</v>
      </c>
      <c r="O56" s="245">
        <f>'Yield Curves'!P55-'Yield Curves'!P56</f>
        <v>2.4999999999995026E-3</v>
      </c>
      <c r="P56" s="245">
        <f>'Yield Curves'!Q55-'Yield Curves'!Q56</f>
        <v>-3.7500000000001421E-3</v>
      </c>
      <c r="Q56" s="245">
        <f>'Yield Curves'!R55-'Yield Curves'!R56</f>
        <v>-1.0000000000000675E-2</v>
      </c>
      <c r="R56" s="245">
        <f>'Yield Curves'!S55-'Yield Curves'!S56</f>
        <v>-1.6250000000001208E-2</v>
      </c>
      <c r="S56" s="245">
        <f>'Yield Curves'!T55-'Yield Curves'!T56</f>
        <v>-1.8125000000000391E-2</v>
      </c>
      <c r="T56" s="245">
        <f>'Yield Curves'!U55-'Yield Curves'!U56</f>
        <v>-2.0000000000000462E-2</v>
      </c>
      <c r="U56" s="245">
        <f>'Yield Curves'!V55-'Yield Curves'!V56</f>
        <v>-2.1875000000000533E-2</v>
      </c>
      <c r="V56" s="252">
        <f>MAX(B56:U56)</f>
        <v>2.4999999999995026E-3</v>
      </c>
      <c r="W56" s="252">
        <f>AVERAGE(V57:V306)</f>
        <v>3.0547500000000175E-2</v>
      </c>
      <c r="X56" s="245">
        <f>_xlfn.STDEV.S(V57:V2608)</f>
        <v>5.2488741136043904E-2</v>
      </c>
      <c r="Y56" s="245">
        <f>W56+X56*_xlfn.NORM.S.INV(99%)</f>
        <v>0.15265457135291594</v>
      </c>
      <c r="Z56" s="253">
        <v>43056</v>
      </c>
      <c r="AA56" s="255">
        <f>'Bond Valuation'!$B$12*BondVal_all!BO56</f>
        <v>93.79584107797001</v>
      </c>
      <c r="AB56" s="250">
        <f>AA56/AA57-1</f>
        <v>-9.999500016666385E-5</v>
      </c>
      <c r="AC56" s="245">
        <f>SUMPRODUCT('Bond Valuation'!$B$12*BondVal_all!BO56,$BO$2)/AA56</f>
        <v>1</v>
      </c>
      <c r="AD56" s="251">
        <f>-AC56*Y55/100</f>
        <v>-1.5229772220543552E-3</v>
      </c>
      <c r="AE56" s="250">
        <f>AD56*SQRT(10)</f>
        <v>-4.8160768462477853E-3</v>
      </c>
      <c r="AF56" s="250">
        <f>$AC$1*X55/100</f>
        <v>-1.3979423929697816E-3</v>
      </c>
      <c r="AG56" s="250">
        <f>AF56*SQRT(10)</f>
        <v>-4.4206819994906665E-3</v>
      </c>
      <c r="AH56" s="255">
        <f>SUMPRODUCT('Bond Valuation'!$B$40:$D$40,BondVal_all!BO56:BQ56)</f>
        <v>85.177254596860038</v>
      </c>
      <c r="AI56" s="250">
        <f>AH56/AH57-1</f>
        <v>8.6843520866031199E-4</v>
      </c>
      <c r="AJ56" s="245">
        <f>SUMPRODUCT($BO$2:$BQ$2,'Bond Valuation'!$B$40:$D$40,BondVal_all!BO56:BQ56)/BondVal_all!AH56</f>
        <v>2.9361425289762892</v>
      </c>
      <c r="AK56" s="251">
        <f>-AJ56*Y55/100</f>
        <v>-4.4716781923359586E-3</v>
      </c>
      <c r="AL56" s="251">
        <f>AK56*SQRT(10)</f>
        <v>-1.4140688051086123E-2</v>
      </c>
      <c r="AM56" s="251">
        <f>$AC$1*X55/100</f>
        <v>-1.3979423929697816E-3</v>
      </c>
      <c r="AN56" s="259">
        <f>AM56*SQRT(10)</f>
        <v>-4.4206819994906665E-3</v>
      </c>
      <c r="AO56" s="255">
        <f>SUMPRODUCT('Bond Valuation'!$B$68:$F$68,BondVal_all!BO56:BS56)</f>
        <v>78.639235277078996</v>
      </c>
      <c r="AP56" s="250">
        <f>AO56/AO57-1</f>
        <v>1.8213800031194882E-3</v>
      </c>
      <c r="AQ56" s="245">
        <f>SUMPRODUCT($BO$2:$BS$2,'Bond Valuation'!$B$68:$F$68,BondVal_all!BO56:BS56)/BondVal_all!AO56</f>
        <v>4.7256599243669086</v>
      </c>
      <c r="AR56" s="251">
        <f>-AQ56*Y55/100</f>
        <v>-7.1970724239859094E-3</v>
      </c>
      <c r="AS56" s="251">
        <f>AR56*SQRT(10)</f>
        <v>-2.2759141344984531E-2</v>
      </c>
      <c r="AT56" s="251">
        <f>$AC$1*X55/100</f>
        <v>-1.3979423929697816E-3</v>
      </c>
      <c r="AU56" s="249">
        <f>AT56*SQRT(10)</f>
        <v>-4.4206819994906665E-3</v>
      </c>
      <c r="AV56" s="255">
        <f>SUMPRODUCT('Bond Valuation'!$B$96:$K$96,BondVal_all!BO56:BX56)</f>
        <v>69.875497987753363</v>
      </c>
      <c r="AW56" s="250">
        <f>AV56/AV57-1</f>
        <v>1.0726633093849358E-3</v>
      </c>
      <c r="AX56" s="245">
        <f>SUMPRODUCT($BO$2:$BX$2,'Bond Valuation'!$B$96:$K$96,BondVal_all!BO56:BX56)/BondVal_all!AV56</f>
        <v>8.2695916705842052</v>
      </c>
      <c r="AY56" s="251">
        <f>-AX56*Y55/100</f>
        <v>-1.2594399749990168E-2</v>
      </c>
      <c r="AZ56" s="251">
        <f>AY56*SQRT(10)</f>
        <v>-3.9826988972624135E-2</v>
      </c>
      <c r="BA56" s="251">
        <f>$AC$1*X55/100</f>
        <v>-1.3979423929697816E-3</v>
      </c>
      <c r="BB56" s="249">
        <f>BA56*SQRT(10)</f>
        <v>-4.4206819994906665E-3</v>
      </c>
      <c r="BC56" s="255">
        <f>SUMPRODUCT('Bond Valuation'!$B$124:$U$124,BondVal_all!BO56:CH56)</f>
        <v>58.213443990513923</v>
      </c>
      <c r="BD56" s="250">
        <f>BC56/BC57-1</f>
        <v>6.1097089895278955E-4</v>
      </c>
      <c r="BE56" s="245">
        <f>SUMPRODUCT($BO$2:$CH$2,'Bond Valuation'!$B$124:$U$124,BondVal_all!BO56:CH56)/BondVal_all!BC56</f>
        <v>11.927624553592583</v>
      </c>
      <c r="BF56" s="251">
        <f>-BE56*Y55/100</f>
        <v>-1.8165500508337751E-2</v>
      </c>
      <c r="BG56" s="251">
        <f>BF56*SQRT(10)</f>
        <v>-5.7444356443293813E-2</v>
      </c>
      <c r="BH56" s="251">
        <f>$AC$1*X55/100</f>
        <v>-1.3979423929697816E-3</v>
      </c>
      <c r="BI56" s="249">
        <f>BH56*SQRT(10)</f>
        <v>-4.4206819994906665E-3</v>
      </c>
      <c r="BJ56" s="251"/>
      <c r="BK56" s="251"/>
      <c r="BO56" s="245">
        <f>EXP(-BO$2*HLOOKUP(BO$2,'Yield Curves'!$B$2:$AP$508,MATCH($Z56,'Yield Curves'!$A$3:$A$508,0)+1)/100)</f>
        <v>0.92867169384128723</v>
      </c>
      <c r="BP56" s="245">
        <f>EXP(-BP$2*HLOOKUP(BP$2,'Yield Curves'!$B$2:$AP$508,MATCH($Z56,'Yield Curves'!$A$3:$A$508,0)+1)/100)</f>
        <v>0.86225864596652946</v>
      </c>
      <c r="BQ56" s="245">
        <f>EXP(-BQ$2*HLOOKUP(BQ$2,'Yield Curves'!$B$2:$AP$508,MATCH($Z56,'Yield Curves'!$A$3:$A$508,0)+1)/100)</f>
        <v>0.79995484232592551</v>
      </c>
      <c r="BR56" s="245">
        <f>EXP(-BR$2*HLOOKUP(BR$2,'Yield Curves'!$B$2:$AP$508,MATCH($Z56,'Yield Curves'!$A$3:$A$508,0)+1)/100)</f>
        <v>0.72818510354032062</v>
      </c>
      <c r="BS56" s="245">
        <f>EXP(-BS$2*HLOOKUP(BS$2,'Yield Curves'!$B$2:$AP$508,MATCH($Z56,'Yield Curves'!$A$3:$A$508,0)+1)/100)</f>
        <v>0.68625911768676906</v>
      </c>
      <c r="BT56" s="245">
        <f>EXP(-BT$2*HLOOKUP(BT$2,'Yield Curves'!$B$2:$AP$508,MATCH($Z56,'Yield Curves'!$A$3:$A$508,0)+1)/100)</f>
        <v>0.63514624469477221</v>
      </c>
      <c r="BU56" s="245">
        <f>EXP(-BU$2*HLOOKUP(BU$2,'Yield Curves'!$B$2:$AP$508,MATCH($Z56,'Yield Curves'!$A$3:$A$508,0)+1)/100)</f>
        <v>0.58742893616452352</v>
      </c>
      <c r="BV56" s="245">
        <f>EXP(-BV$2*HLOOKUP(BV$2,'Yield Curves'!$B$2:$AP$508,MATCH($Z56,'Yield Curves'!$A$3:$A$508,0)+1)/100)</f>
        <v>0.54297065655605448</v>
      </c>
      <c r="BW56" s="245">
        <f>EXP(-BW$2*HLOOKUP(BW$2,'Yield Curves'!$B$2:$AP$508,MATCH($Z56,'Yield Curves'!$A$3:$A$508,0)+1)/100)</f>
        <v>0.50159487852132056</v>
      </c>
      <c r="BX56" s="245">
        <f>EXP(-BX$2*HLOOKUP(BX$2,'Yield Curves'!$B$2:$AP$508,MATCH($Z56,'Yield Curves'!$A$3:$A$508,0)+1)/100)</f>
        <v>0.46301306831122807</v>
      </c>
      <c r="BY56" s="245">
        <f>EXP(-BY$2*HLOOKUP(BY$2,'Yield Curves'!$B$2:$AP$508,MATCH($Z56,'Yield Curves'!$A$3:$A$508,0)+1)/100)</f>
        <v>0.42711050727388228</v>
      </c>
      <c r="BZ56" s="245">
        <f>EXP(-BZ$2*HLOOKUP(BZ$2,'Yield Curves'!$B$2:$AP$508,MATCH($Z56,'Yield Curves'!$A$3:$A$508,0)+1)/100)</f>
        <v>0.39300320968846714</v>
      </c>
      <c r="CA56" s="245">
        <f>EXP(-CA$2*HLOOKUP(CA$2,'Yield Curves'!$B$2:$AP$508,MATCH($Z56,'Yield Curves'!$A$3:$A$508,0)+1)/100)</f>
        <v>0.36054648848341331</v>
      </c>
      <c r="CB56" s="245">
        <f>EXP(-CB$2*HLOOKUP(CB$2,'Yield Curves'!$B$2:$AP$508,MATCH($Z56,'Yield Curves'!$A$3:$A$508,0)+1)/100)</f>
        <v>0.33140863274761478</v>
      </c>
      <c r="CC56" s="245">
        <f>EXP(-CC$2*HLOOKUP(CC$2,'Yield Curves'!$B$2:$AP$508,MATCH($Z56,'Yield Curves'!$A$3:$A$508,0)+1)/100)</f>
        <v>0.30437341273273422</v>
      </c>
      <c r="CD56" s="245">
        <f>EXP(-CD$2*HLOOKUP(CD$2,'Yield Curves'!$B$2:$AP$508,MATCH($Z56,'Yield Curves'!$A$3:$A$508,0)+1)/100)</f>
        <v>0.27884913588606114</v>
      </c>
      <c r="CE56" s="245">
        <f>EXP(-CE$2*HLOOKUP(CE$2,'Yield Curves'!$B$2:$AP$508,MATCH($Z56,'Yield Curves'!$A$3:$A$508,0)+1)/100)</f>
        <v>0.25475133083449419</v>
      </c>
      <c r="CF56" s="245">
        <f>EXP(-CF$2*HLOOKUP(CF$2,'Yield Curves'!$B$2:$AP$508,MATCH($Z56,'Yield Curves'!$A$3:$A$508,0)+1)/100)</f>
        <v>0.23244692504866643</v>
      </c>
      <c r="CG56" s="245">
        <f>EXP(-CG$2*HLOOKUP(CG$2,'Yield Curves'!$B$2:$AP$508,MATCH($Z56,'Yield Curves'!$A$3:$A$508,0)+1)/100)</f>
        <v>0.21204069805406398</v>
      </c>
      <c r="CH56" s="245">
        <f>EXP(-CH$2*HLOOKUP(CH$2,'Yield Curves'!$B$2:$AP$508,MATCH($Z56,'Yield Curves'!$A$3:$A$508,0)+1)/100)</f>
        <v>0.19320567189501364</v>
      </c>
    </row>
    <row r="57" spans="1:86" x14ac:dyDescent="0.2">
      <c r="A57" s="253">
        <v>43054</v>
      </c>
      <c r="B57" s="245">
        <f>'Yield Curves'!C56-'Yield Curves'!C57</f>
        <v>3.0000000000000249E-2</v>
      </c>
      <c r="C57" s="245">
        <f>'Yield Curves'!D56-'Yield Curves'!D57</f>
        <v>2.000000000000135E-2</v>
      </c>
      <c r="D57" s="245">
        <f>'Yield Curves'!E56-'Yield Curves'!E57</f>
        <v>1.0000000000000675E-2</v>
      </c>
      <c r="E57" s="245">
        <f>'Yield Curves'!F56-'Yield Curves'!F57</f>
        <v>4.9999999999998934E-3</v>
      </c>
      <c r="F57" s="245">
        <f>'Yield Curves'!G56-'Yield Curves'!G57</f>
        <v>0</v>
      </c>
      <c r="G57" s="245">
        <f>'Yield Curves'!H56-'Yield Curves'!H57</f>
        <v>-1.9999999999999574E-2</v>
      </c>
      <c r="H57" s="245">
        <f>'Yield Curves'!I56-'Yield Curves'!I57</f>
        <v>-4.0000000000000036E-2</v>
      </c>
      <c r="I57" s="245">
        <f>'Yield Curves'!J56-'Yield Curves'!J57</f>
        <v>-3.5000000000000142E-2</v>
      </c>
      <c r="J57" s="245">
        <f>'Yield Curves'!K56-'Yield Curves'!K57</f>
        <v>-3.0000000000000249E-2</v>
      </c>
      <c r="K57" s="245">
        <f>'Yield Curves'!L56-'Yield Curves'!L57</f>
        <v>-3.2499999999999751E-2</v>
      </c>
      <c r="L57" s="245">
        <f>'Yield Curves'!M56-'Yield Curves'!M57</f>
        <v>-3.5000000000000142E-2</v>
      </c>
      <c r="M57" s="245">
        <f>'Yield Curves'!N56-'Yield Curves'!N57</f>
        <v>-3.7499999999999645E-2</v>
      </c>
      <c r="N57" s="245">
        <f>'Yield Curves'!O56-'Yield Curves'!O57</f>
        <v>-4.0000000000000036E-2</v>
      </c>
      <c r="O57" s="245">
        <f>'Yield Curves'!P56-'Yield Curves'!P57</f>
        <v>-4.2500000000000426E-2</v>
      </c>
      <c r="P57" s="245">
        <f>'Yield Curves'!Q56-'Yield Curves'!Q57</f>
        <v>-4.1249999999999787E-2</v>
      </c>
      <c r="Q57" s="245">
        <f>'Yield Curves'!R56-'Yield Curves'!R57</f>
        <v>-3.9999999999999147E-2</v>
      </c>
      <c r="R57" s="245">
        <f>'Yield Curves'!S56-'Yield Curves'!S57</f>
        <v>-3.8749999999998508E-2</v>
      </c>
      <c r="S57" s="245">
        <f>'Yield Curves'!T56-'Yield Curves'!T57</f>
        <v>-3.9374999999998828E-2</v>
      </c>
      <c r="T57" s="245">
        <f>'Yield Curves'!U56-'Yield Curves'!U57</f>
        <v>-3.9999999999999147E-2</v>
      </c>
      <c r="U57" s="245">
        <f>'Yield Curves'!V56-'Yield Curves'!V57</f>
        <v>-4.0624999999999467E-2</v>
      </c>
      <c r="V57" s="252">
        <f>MAX(B57:U57)</f>
        <v>3.0000000000000249E-2</v>
      </c>
      <c r="W57" s="252">
        <f>AVERAGE(V58:V307)</f>
        <v>3.0267500000000176E-2</v>
      </c>
      <c r="X57" s="245">
        <f>_xlfn.STDEV.S(V58:V2609)</f>
        <v>5.2546706001342376E-2</v>
      </c>
      <c r="Y57" s="245">
        <f>W57+X57*_xlfn.NORM.S.INV(99%)</f>
        <v>0.15250941779407209</v>
      </c>
      <c r="Z57" s="253">
        <v>43055</v>
      </c>
      <c r="AA57" s="255">
        <f>'Bond Valuation'!$B$12*BondVal_all!BO57</f>
        <v>93.805221131072642</v>
      </c>
      <c r="AB57" s="250">
        <f>AA57/AA58-1</f>
        <v>7.0024505717669605E-4</v>
      </c>
      <c r="AC57" s="245">
        <f>SUMPRODUCT('Bond Valuation'!$B$12*BondVal_all!BO57,$BO$2)/AA57</f>
        <v>1</v>
      </c>
      <c r="AD57" s="251">
        <f>-AC57*Y56/100</f>
        <v>-1.5265457135291594E-3</v>
      </c>
      <c r="AE57" s="250">
        <f>AD57*SQRT(10)</f>
        <v>-4.8273614071190594E-3</v>
      </c>
      <c r="AF57" s="250">
        <f>$AC$1*X56/100</f>
        <v>-1.398937392838342E-3</v>
      </c>
      <c r="AG57" s="250">
        <f>AF57*SQRT(10)</f>
        <v>-4.4238284653468855E-3</v>
      </c>
      <c r="AH57" s="255">
        <f>SUMPRODUCT('Bond Valuation'!$B$40:$D$40,BondVal_all!BO57:BQ57)</f>
        <v>85.103347853209442</v>
      </c>
      <c r="AI57" s="250">
        <f>AH57/AH58-1</f>
        <v>1.1857348942514445E-3</v>
      </c>
      <c r="AJ57" s="245">
        <f>SUMPRODUCT($BO$2:$BQ$2,'Bond Valuation'!$B$40:$D$40,BondVal_all!BO57:BQ57)/BondVal_all!AH57</f>
        <v>2.936090811668687</v>
      </c>
      <c r="AK57" s="251">
        <f>-AJ57*Y56/100</f>
        <v>-4.4820768430851839E-3</v>
      </c>
      <c r="AL57" s="251">
        <f>AK57*SQRT(10)</f>
        <v>-1.4173571472046292E-2</v>
      </c>
      <c r="AM57" s="251">
        <f>$AC$1*X56/100</f>
        <v>-1.398937392838342E-3</v>
      </c>
      <c r="AN57" s="259">
        <f>AM57*SQRT(10)</f>
        <v>-4.4238284653468855E-3</v>
      </c>
      <c r="AO57" s="255">
        <f>SUMPRODUCT('Bond Valuation'!$B$68:$F$68,BondVal_all!BO57:BS57)</f>
        <v>78.496263751961578</v>
      </c>
      <c r="AP57" s="250">
        <f>AO57/AO58-1</f>
        <v>5.6310663496073055E-4</v>
      </c>
      <c r="AQ57" s="245">
        <f>SUMPRODUCT($BO$2:$BS$2,'Bond Valuation'!$B$68:$F$68,BondVal_all!BO57:BS57)/BondVal_all!AO57</f>
        <v>4.7252272018461161</v>
      </c>
      <c r="AR57" s="251">
        <f>-AQ57*Y56/100</f>
        <v>-7.2132753304295725E-3</v>
      </c>
      <c r="AS57" s="251">
        <f>AR57*SQRT(10)</f>
        <v>-2.2810379434061123E-2</v>
      </c>
      <c r="AT57" s="251">
        <f>$AC$1*X56/100</f>
        <v>-1.398937392838342E-3</v>
      </c>
      <c r="AU57" s="249">
        <f>AT57*SQRT(10)</f>
        <v>-4.4238284653468855E-3</v>
      </c>
      <c r="AV57" s="255">
        <f>SUMPRODUCT('Bond Valuation'!$B$96:$K$96,BondVal_all!BO57:BX57)</f>
        <v>69.800625417895461</v>
      </c>
      <c r="AW57" s="250">
        <f>AV57/AV58-1</f>
        <v>1.6267690856797135E-3</v>
      </c>
      <c r="AX57" s="245">
        <f>SUMPRODUCT($BO$2:$BX$2,'Bond Valuation'!$B$96:$K$96,BondVal_all!BO57:BX57)/BondVal_all!AV57</f>
        <v>8.2691617259535626</v>
      </c>
      <c r="AY57" s="251">
        <f>-AX57*Y56/100</f>
        <v>-1.2623253387233796E-2</v>
      </c>
      <c r="AZ57" s="251">
        <f>AY57*SQRT(10)</f>
        <v>-3.9918232185094257E-2</v>
      </c>
      <c r="BA57" s="251">
        <f>$AC$1*X56/100</f>
        <v>-1.398937392838342E-3</v>
      </c>
      <c r="BB57" s="249">
        <f>BA57*SQRT(10)</f>
        <v>-4.4238284653468855E-3</v>
      </c>
      <c r="BC57" s="255">
        <f>SUMPRODUCT('Bond Valuation'!$B$124:$U$124,BondVal_all!BO57:CH57)</f>
        <v>58.177898987270481</v>
      </c>
      <c r="BD57" s="250">
        <f>BC57/BC58-1</f>
        <v>4.9069780202635194E-3</v>
      </c>
      <c r="BE57" s="245">
        <f>SUMPRODUCT($BO$2:$CH$2,'Bond Valuation'!$B$124:$U$124,BondVal_all!BO57:CH57)/BondVal_all!BC57</f>
        <v>11.930627895413217</v>
      </c>
      <c r="BF57" s="251">
        <f>-BE57*Y56/100</f>
        <v>-1.8212648873454463E-2</v>
      </c>
      <c r="BG57" s="251">
        <f>BF57*SQRT(10)</f>
        <v>-5.7593452665015851E-2</v>
      </c>
      <c r="BH57" s="251">
        <f>$AC$1*X56/100</f>
        <v>-1.398937392838342E-3</v>
      </c>
      <c r="BI57" s="249">
        <f>BH57*SQRT(10)</f>
        <v>-4.4238284653468855E-3</v>
      </c>
      <c r="BJ57" s="251"/>
      <c r="BK57" s="251"/>
      <c r="BO57" s="245">
        <f>EXP(-BO$2*HLOOKUP(BO$2,'Yield Curves'!$B$2:$AP$508,MATCH($Z57,'Yield Curves'!$A$3:$A$508,0)+1)/100)</f>
        <v>0.92876456565418453</v>
      </c>
      <c r="BP57" s="245">
        <f>EXP(-BP$2*HLOOKUP(BP$2,'Yield Curves'!$B$2:$AP$508,MATCH($Z57,'Yield Curves'!$A$3:$A$508,0)+1)/100)</f>
        <v>0.86191381147963808</v>
      </c>
      <c r="BQ57" s="245">
        <f>EXP(-BQ$2*HLOOKUP(BQ$2,'Yield Curves'!$B$2:$AP$508,MATCH($Z57,'Yield Curves'!$A$3:$A$508,0)+1)/100)</f>
        <v>0.79923520685237059</v>
      </c>
      <c r="BR57" s="245">
        <f>EXP(-BR$2*HLOOKUP(BR$2,'Yield Curves'!$B$2:$AP$508,MATCH($Z57,'Yield Curves'!$A$3:$A$508,0)+1)/100)</f>
        <v>0.72818510354032062</v>
      </c>
      <c r="BS57" s="245">
        <f>EXP(-BS$2*HLOOKUP(BS$2,'Yield Curves'!$B$2:$AP$508,MATCH($Z57,'Yield Curves'!$A$3:$A$508,0)+1)/100)</f>
        <v>0.68488797105507604</v>
      </c>
      <c r="BT57" s="245">
        <f>EXP(-BT$2*HLOOKUP(BT$2,'Yield Curves'!$B$2:$AP$508,MATCH($Z57,'Yield Curves'!$A$3:$A$508,0)+1)/100)</f>
        <v>0.63362372146619017</v>
      </c>
      <c r="BU57" s="245">
        <f>EXP(-BU$2*HLOOKUP(BU$2,'Yield Curves'!$B$2:$AP$508,MATCH($Z57,'Yield Curves'!$A$3:$A$508,0)+1)/100)</f>
        <v>0.58578643571698952</v>
      </c>
      <c r="BV57" s="245">
        <f>EXP(-BV$2*HLOOKUP(BV$2,'Yield Curves'!$B$2:$AP$508,MATCH($Z57,'Yield Curves'!$A$3:$A$508,0)+1)/100)</f>
        <v>0.54156076650031915</v>
      </c>
      <c r="BW57" s="245">
        <f>EXP(-BW$2*HLOOKUP(BW$2,'Yield Curves'!$B$2:$AP$508,MATCH($Z57,'Yield Curves'!$A$3:$A$508,0)+1)/100)</f>
        <v>0.50080548839555528</v>
      </c>
      <c r="BX57" s="245">
        <f>EXP(-BX$2*HLOOKUP(BX$2,'Yield Curves'!$B$2:$AP$508,MATCH($Z57,'Yield Curves'!$A$3:$A$508,0)+1)/100)</f>
        <v>0.46255028667230147</v>
      </c>
      <c r="BY57" s="245">
        <f>EXP(-BY$2*HLOOKUP(BY$2,'Yield Curves'!$B$2:$AP$508,MATCH($Z57,'Yield Curves'!$A$3:$A$508,0)+1)/100)</f>
        <v>0.42699306803301762</v>
      </c>
      <c r="BZ57" s="245">
        <f>EXP(-BZ$2*HLOOKUP(BZ$2,'Yield Curves'!$B$2:$AP$508,MATCH($Z57,'Yield Curves'!$A$3:$A$508,0)+1)/100)</f>
        <v>0.39291479391343498</v>
      </c>
      <c r="CA57" s="245">
        <f>EXP(-CA$2*HLOOKUP(CA$2,'Yield Curves'!$B$2:$AP$508,MATCH($Z57,'Yield Curves'!$A$3:$A$508,0)+1)/100)</f>
        <v>0.36016586230853892</v>
      </c>
      <c r="CB57" s="245">
        <f>EXP(-CB$2*HLOOKUP(CB$2,'Yield Curves'!$B$2:$AP$508,MATCH($Z57,'Yield Curves'!$A$3:$A$508,0)+1)/100)</f>
        <v>0.33122019767904182</v>
      </c>
      <c r="CC57" s="245">
        <f>EXP(-CC$2*HLOOKUP(CC$2,'Yield Curves'!$B$2:$AP$508,MATCH($Z57,'Yield Curves'!$A$3:$A$508,0)+1)/100)</f>
        <v>0.30437341273273422</v>
      </c>
      <c r="CD57" s="245">
        <f>EXP(-CD$2*HLOOKUP(CD$2,'Yield Curves'!$B$2:$AP$508,MATCH($Z57,'Yield Curves'!$A$3:$A$508,0)+1)/100)</f>
        <v>0.27891711364738653</v>
      </c>
      <c r="CE57" s="245">
        <f>EXP(-CE$2*HLOOKUP(CE$2,'Yield Curves'!$B$2:$AP$508,MATCH($Z57,'Yield Curves'!$A$3:$A$508,0)+1)/100)</f>
        <v>0.25477332398852665</v>
      </c>
      <c r="CF57" s="245">
        <f>EXP(-CF$2*HLOOKUP(CF$2,'Yield Curves'!$B$2:$AP$508,MATCH($Z57,'Yield Curves'!$A$3:$A$508,0)+1)/100)</f>
        <v>0.23242567891795304</v>
      </c>
      <c r="CG57" s="245">
        <f>EXP(-CG$2*HLOOKUP(CG$2,'Yield Curves'!$B$2:$AP$508,MATCH($Z57,'Yield Curves'!$A$3:$A$508,0)+1)/100)</f>
        <v>0.21203046899368899</v>
      </c>
      <c r="CH57" s="245">
        <f>EXP(-CH$2*HLOOKUP(CH$2,'Yield Curves'!$B$2:$AP$508,MATCH($Z57,'Yield Curves'!$A$3:$A$508,0)+1)/100)</f>
        <v>0.19320567189501364</v>
      </c>
    </row>
    <row r="58" spans="1:86" x14ac:dyDescent="0.2">
      <c r="A58" s="253">
        <v>43053</v>
      </c>
      <c r="B58" s="245">
        <f>'Yield Curves'!C57-'Yield Curves'!C58</f>
        <v>0</v>
      </c>
      <c r="C58" s="245">
        <f>'Yield Curves'!D57-'Yield Curves'!D58</f>
        <v>4.9999999999990052E-3</v>
      </c>
      <c r="D58" s="245">
        <f>'Yield Curves'!E57-'Yield Curves'!E58</f>
        <v>9.9999999999997868E-3</v>
      </c>
      <c r="E58" s="245">
        <f>'Yield Curves'!F57-'Yield Curves'!F58</f>
        <v>9.9999999999997868E-3</v>
      </c>
      <c r="F58" s="245">
        <f>'Yield Curves'!G57-'Yield Curves'!G58</f>
        <v>9.9999999999997868E-3</v>
      </c>
      <c r="G58" s="245">
        <f>'Yield Curves'!H57-'Yield Curves'!H58</f>
        <v>1.9999999999999574E-2</v>
      </c>
      <c r="H58" s="245">
        <f>'Yield Curves'!I57-'Yield Curves'!I58</f>
        <v>2.9999999999999361E-2</v>
      </c>
      <c r="I58" s="245">
        <f>'Yield Curves'!J57-'Yield Curves'!J58</f>
        <v>3.0000000000000249E-2</v>
      </c>
      <c r="J58" s="245">
        <f>'Yield Curves'!K57-'Yield Curves'!K58</f>
        <v>3.0000000000000249E-2</v>
      </c>
      <c r="K58" s="245">
        <f>'Yield Curves'!L57-'Yield Curves'!L58</f>
        <v>3.2499999999999751E-2</v>
      </c>
      <c r="L58" s="245">
        <f>'Yield Curves'!M57-'Yield Curves'!M58</f>
        <v>3.5000000000000142E-2</v>
      </c>
      <c r="M58" s="245">
        <f>'Yield Curves'!N57-'Yield Curves'!N58</f>
        <v>3.7499999999999645E-2</v>
      </c>
      <c r="N58" s="245">
        <f>'Yield Curves'!O57-'Yield Curves'!O58</f>
        <v>4.0000000000000036E-2</v>
      </c>
      <c r="O58" s="245">
        <f>'Yield Curves'!P57-'Yield Curves'!P58</f>
        <v>4.2500000000000426E-2</v>
      </c>
      <c r="P58" s="245">
        <f>'Yield Curves'!Q57-'Yield Curves'!Q58</f>
        <v>3.8750000000000284E-2</v>
      </c>
      <c r="Q58" s="245">
        <f>'Yield Curves'!R57-'Yield Curves'!R58</f>
        <v>3.5000000000000142E-2</v>
      </c>
      <c r="R58" s="245">
        <f>'Yield Curves'!S57-'Yield Curves'!S58</f>
        <v>3.125E-2</v>
      </c>
      <c r="S58" s="245">
        <f>'Yield Curves'!T57-'Yield Curves'!T58</f>
        <v>3.062499999999968E-2</v>
      </c>
      <c r="T58" s="245">
        <f>'Yield Curves'!U57-'Yield Curves'!U58</f>
        <v>2.9999999999999361E-2</v>
      </c>
      <c r="U58" s="245">
        <f>'Yield Curves'!V57-'Yield Curves'!V58</f>
        <v>2.9374999999999041E-2</v>
      </c>
      <c r="V58" s="252">
        <f>MAX(B58:U58)</f>
        <v>4.2500000000000426E-2</v>
      </c>
      <c r="W58" s="252">
        <f>AVERAGE(V59:V308)</f>
        <v>3.0497500000000174E-2</v>
      </c>
      <c r="X58" s="245">
        <f>_xlfn.STDEV.S(V59:V2610)</f>
        <v>5.2603625518176086E-2</v>
      </c>
      <c r="Y58" s="245">
        <f>W58+X58*_xlfn.NORM.S.INV(99%)</f>
        <v>0.15287183239104962</v>
      </c>
      <c r="Z58" s="253">
        <v>43054</v>
      </c>
      <c r="AA58" s="255">
        <f>'Bond Valuation'!$B$12*BondVal_all!BO58</f>
        <v>93.739580453198471</v>
      </c>
      <c r="AB58" s="250">
        <f>AA58/AA59-1</f>
        <v>-2.9995500449975232E-4</v>
      </c>
      <c r="AC58" s="245">
        <f>SUMPRODUCT('Bond Valuation'!$B$12*BondVal_all!BO58,$BO$2)/AA58</f>
        <v>1</v>
      </c>
      <c r="AD58" s="251">
        <f>-AC58*Y57/100</f>
        <v>-1.525094177940721E-3</v>
      </c>
      <c r="AE58" s="250">
        <f>AD58*SQRT(10)</f>
        <v>-4.8227712485548017E-3</v>
      </c>
      <c r="AF58" s="250">
        <f>$AC$1*X57/100</f>
        <v>-1.4004822806710812E-3</v>
      </c>
      <c r="AG58" s="250">
        <f>AF58*SQRT(10)</f>
        <v>-4.4287138296278221E-3</v>
      </c>
      <c r="AH58" s="255">
        <f>SUMPRODUCT('Bond Valuation'!$B$40:$D$40,BondVal_all!BO58:BQ58)</f>
        <v>85.002557354853181</v>
      </c>
      <c r="AI58" s="250">
        <f>AH58/AH59-1</f>
        <v>-1.0604365073607624E-5</v>
      </c>
      <c r="AJ58" s="245">
        <f>SUMPRODUCT($BO$2:$BQ$2,'Bond Valuation'!$B$40:$D$40,BondVal_all!BO58:BQ58)/BondVal_all!AH58</f>
        <v>2.9360658848640813</v>
      </c>
      <c r="AK58" s="251">
        <f>-AJ58*Y57/100</f>
        <v>-4.4777769870565816E-3</v>
      </c>
      <c r="AL58" s="251">
        <f>AK58*SQRT(10)</f>
        <v>-1.4159974133385104E-2</v>
      </c>
      <c r="AM58" s="251">
        <f>$AC$1*X57/100</f>
        <v>-1.4004822806710812E-3</v>
      </c>
      <c r="AN58" s="259">
        <f>AM58*SQRT(10)</f>
        <v>-4.4287138296278221E-3</v>
      </c>
      <c r="AO58" s="255">
        <f>SUMPRODUCT('Bond Valuation'!$B$68:$F$68,BondVal_all!BO58:BS58)</f>
        <v>78.452086861323451</v>
      </c>
      <c r="AP58" s="250">
        <f>AO58/AO59-1</f>
        <v>1.3651005350545642E-3</v>
      </c>
      <c r="AQ58" s="245">
        <f>SUMPRODUCT($BO$2:$BS$2,'Bond Valuation'!$B$68:$F$68,BondVal_all!BO58:BS58)/BondVal_all!AO58</f>
        <v>4.7253358610112111</v>
      </c>
      <c r="AR58" s="251">
        <f>-AQ58*Y57/100</f>
        <v>-7.206582210442701E-3</v>
      </c>
      <c r="AS58" s="251">
        <f>AR58*SQRT(10)</f>
        <v>-2.2789213930249814E-2</v>
      </c>
      <c r="AT58" s="251">
        <f>$AC$1*X57/100</f>
        <v>-1.4004822806710812E-3</v>
      </c>
      <c r="AU58" s="249">
        <f>AT58*SQRT(10)</f>
        <v>-4.4287138296278221E-3</v>
      </c>
      <c r="AV58" s="255">
        <f>SUMPRODUCT('Bond Valuation'!$B$96:$K$96,BondVal_all!BO58:BX58)</f>
        <v>69.687260337113329</v>
      </c>
      <c r="AW58" s="250">
        <f>AV58/AV59-1</f>
        <v>3.1602160573827032E-3</v>
      </c>
      <c r="AX58" s="245">
        <f>SUMPRODUCT($BO$2:$BX$2,'Bond Valuation'!$B$96:$K$96,BondVal_all!BO58:BX58)/BondVal_all!AV58</f>
        <v>8.2678509942433678</v>
      </c>
      <c r="AY58" s="251">
        <f>-AX58*Y57/100</f>
        <v>-1.2609251415401961E-2</v>
      </c>
      <c r="AZ58" s="251">
        <f>AY58*SQRT(10)</f>
        <v>-3.9873954062372138E-2</v>
      </c>
      <c r="BA58" s="251">
        <f>$AC$1*X57/100</f>
        <v>-1.4004822806710812E-3</v>
      </c>
      <c r="BB58" s="249">
        <f>BA58*SQRT(10)</f>
        <v>-4.4287138296278221E-3</v>
      </c>
      <c r="BC58" s="255">
        <f>SUMPRODUCT('Bond Valuation'!$B$124:$U$124,BondVal_all!BO58:CH58)</f>
        <v>57.893815308044708</v>
      </c>
      <c r="BD58" s="250">
        <f>BC58/BC59-1</f>
        <v>4.5617632967960287E-3</v>
      </c>
      <c r="BE58" s="245">
        <f>SUMPRODUCT($BO$2:$CH$2,'Bond Valuation'!$B$124:$U$124,BondVal_all!BO58:CH58)/BondVal_all!BC58</f>
        <v>11.90201876177383</v>
      </c>
      <c r="BF58" s="251">
        <f>-BE58*Y57/100</f>
        <v>-1.8151699519322499E-2</v>
      </c>
      <c r="BG58" s="251">
        <f>BF58*SQRT(10)</f>
        <v>-5.7400713884042651E-2</v>
      </c>
      <c r="BH58" s="251">
        <f>$AC$1*X57/100</f>
        <v>-1.4004822806710812E-3</v>
      </c>
      <c r="BI58" s="249">
        <f>BH58*SQRT(10)</f>
        <v>-4.4287138296278221E-3</v>
      </c>
      <c r="BJ58" s="251"/>
      <c r="BK58" s="251"/>
      <c r="BO58" s="245">
        <f>EXP(-BO$2*HLOOKUP(BO$2,'Yield Curves'!$B$2:$AP$508,MATCH($Z58,'Yield Curves'!$A$3:$A$508,0)+1)/100)</f>
        <v>0.92811465795246018</v>
      </c>
      <c r="BP58" s="245">
        <f>EXP(-BP$2*HLOOKUP(BP$2,'Yield Curves'!$B$2:$AP$508,MATCH($Z58,'Yield Curves'!$A$3:$A$508,0)+1)/100)</f>
        <v>0.86105232848144775</v>
      </c>
      <c r="BQ58" s="245">
        <f>EXP(-BQ$2*HLOOKUP(BQ$2,'Yield Curves'!$B$2:$AP$508,MATCH($Z58,'Yield Curves'!$A$3:$A$508,0)+1)/100)</f>
        <v>0.798276699823386</v>
      </c>
      <c r="BR58" s="245">
        <f>EXP(-BR$2*HLOOKUP(BR$2,'Yield Curves'!$B$2:$AP$508,MATCH($Z58,'Yield Curves'!$A$3:$A$508,0)+1)/100)</f>
        <v>0.72702093895467979</v>
      </c>
      <c r="BS58" s="245">
        <f>EXP(-BS$2*HLOOKUP(BS$2,'Yield Curves'!$B$2:$AP$508,MATCH($Z58,'Yield Curves'!$A$3:$A$508,0)+1)/100)</f>
        <v>0.68454561266627822</v>
      </c>
      <c r="BT58" s="245">
        <f>EXP(-BT$2*HLOOKUP(BT$2,'Yield Curves'!$B$2:$AP$508,MATCH($Z58,'Yield Curves'!$A$3:$A$508,0)+1)/100)</f>
        <v>0.63343366285996672</v>
      </c>
      <c r="BU58" s="245">
        <f>EXP(-BU$2*HLOOKUP(BU$2,'Yield Curves'!$B$2:$AP$508,MATCH($Z58,'Yield Curves'!$A$3:$A$508,0)+1)/100)</f>
        <v>0.58578643571698952</v>
      </c>
      <c r="BV58" s="245">
        <f>EXP(-BV$2*HLOOKUP(BV$2,'Yield Curves'!$B$2:$AP$508,MATCH($Z58,'Yield Curves'!$A$3:$A$508,0)+1)/100)</f>
        <v>0.54139832263816667</v>
      </c>
      <c r="BW58" s="245">
        <f>EXP(-BW$2*HLOOKUP(BW$2,'Yield Curves'!$B$2:$AP$508,MATCH($Z58,'Yield Curves'!$A$3:$A$508,0)+1)/100)</f>
        <v>0.50007359569576759</v>
      </c>
      <c r="BX58" s="245">
        <f>EXP(-BX$2*HLOOKUP(BX$2,'Yield Curves'!$B$2:$AP$508,MATCH($Z58,'Yield Curves'!$A$3:$A$508,0)+1)/100)</f>
        <v>0.46162611058310465</v>
      </c>
      <c r="BY58" s="245">
        <f>EXP(-BY$2*HLOOKUP(BY$2,'Yield Curves'!$B$2:$AP$508,MATCH($Z58,'Yield Curves'!$A$3:$A$508,0)+1)/100)</f>
        <v>0.42587900452188082</v>
      </c>
      <c r="BZ58" s="245">
        <f>EXP(-BZ$2*HLOOKUP(BZ$2,'Yield Curves'!$B$2:$AP$508,MATCH($Z58,'Yield Curves'!$A$3:$A$508,0)+1)/100)</f>
        <v>0.39160562667679899</v>
      </c>
      <c r="CA58" s="245">
        <f>EXP(-CA$2*HLOOKUP(CA$2,'Yield Curves'!$B$2:$AP$508,MATCH($Z58,'Yield Curves'!$A$3:$A$508,0)+1)/100)</f>
        <v>0.3586619419561477</v>
      </c>
      <c r="CB58" s="245">
        <f>EXP(-CB$2*HLOOKUP(CB$2,'Yield Curves'!$B$2:$AP$508,MATCH($Z58,'Yield Curves'!$A$3:$A$508,0)+1)/100)</f>
        <v>0.32955072220414855</v>
      </c>
      <c r="CC58" s="245">
        <f>EXP(-CC$2*HLOOKUP(CC$2,'Yield Curves'!$B$2:$AP$508,MATCH($Z58,'Yield Curves'!$A$3:$A$508,0)+1)/100)</f>
        <v>0.30255264003674054</v>
      </c>
      <c r="CD58" s="245">
        <f>EXP(-CD$2*HLOOKUP(CD$2,'Yield Curves'!$B$2:$AP$508,MATCH($Z58,'Yield Curves'!$A$3:$A$508,0)+1)/100)</f>
        <v>0.27701738860991926</v>
      </c>
      <c r="CE58" s="245">
        <f>EXP(-CE$2*HLOOKUP(CE$2,'Yield Curves'!$B$2:$AP$508,MATCH($Z58,'Yield Curves'!$A$3:$A$508,0)+1)/100)</f>
        <v>0.25286448592749916</v>
      </c>
      <c r="CF58" s="245">
        <f>EXP(-CF$2*HLOOKUP(CF$2,'Yield Curves'!$B$2:$AP$508,MATCH($Z58,'Yield Curves'!$A$3:$A$508,0)+1)/100)</f>
        <v>0.23051902661145462</v>
      </c>
      <c r="CG58" s="245">
        <f>EXP(-CG$2*HLOOKUP(CG$2,'Yield Curves'!$B$2:$AP$508,MATCH($Z58,'Yield Curves'!$A$3:$A$508,0)+1)/100)</f>
        <v>0.21011029827891883</v>
      </c>
      <c r="CH58" s="245">
        <f>EXP(-CH$2*HLOOKUP(CH$2,'Yield Curves'!$B$2:$AP$508,MATCH($Z58,'Yield Curves'!$A$3:$A$508,0)+1)/100)</f>
        <v>0.19128324333905466</v>
      </c>
    </row>
    <row r="59" spans="1:86" x14ac:dyDescent="0.2">
      <c r="A59" s="253">
        <v>43052</v>
      </c>
      <c r="B59" s="245">
        <f>'Yield Curves'!C58-'Yield Curves'!C59</f>
        <v>-4.0000000000000036E-2</v>
      </c>
      <c r="C59" s="245">
        <f>'Yield Curves'!D58-'Yield Curves'!D59</f>
        <v>-2.4999999999999467E-2</v>
      </c>
      <c r="D59" s="245">
        <f>'Yield Curves'!E58-'Yield Curves'!E59</f>
        <v>-9.9999999999997868E-3</v>
      </c>
      <c r="E59" s="245">
        <f>'Yield Curves'!F58-'Yield Curves'!F59</f>
        <v>0</v>
      </c>
      <c r="F59" s="245">
        <f>'Yield Curves'!G58-'Yield Curves'!G59</f>
        <v>9.9999999999997868E-3</v>
      </c>
      <c r="G59" s="245">
        <f>'Yield Curves'!H58-'Yield Curves'!H59</f>
        <v>3.5000000000000142E-2</v>
      </c>
      <c r="H59" s="245">
        <f>'Yield Curves'!I58-'Yield Curves'!I59</f>
        <v>6.0000000000000497E-2</v>
      </c>
      <c r="I59" s="245">
        <f>'Yield Curves'!J58-'Yield Curves'!J59</f>
        <v>4.5000000000000817E-2</v>
      </c>
      <c r="J59" s="245">
        <f>'Yield Curves'!K58-'Yield Curves'!K59</f>
        <v>3.0000000000000249E-2</v>
      </c>
      <c r="K59" s="245">
        <f>'Yield Curves'!L58-'Yield Curves'!L59</f>
        <v>3.2499999999999751E-2</v>
      </c>
      <c r="L59" s="245">
        <f>'Yield Curves'!M58-'Yield Curves'!M59</f>
        <v>3.5000000000000142E-2</v>
      </c>
      <c r="M59" s="245">
        <f>'Yield Curves'!N58-'Yield Curves'!N59</f>
        <v>3.7500000000000533E-2</v>
      </c>
      <c r="N59" s="245">
        <f>'Yield Curves'!O58-'Yield Curves'!O59</f>
        <v>4.0000000000000036E-2</v>
      </c>
      <c r="O59" s="245">
        <f>'Yield Curves'!P58-'Yield Curves'!P59</f>
        <v>4.2499999999999538E-2</v>
      </c>
      <c r="P59" s="245">
        <f>'Yield Curves'!Q58-'Yield Curves'!Q59</f>
        <v>4.3749999999999289E-2</v>
      </c>
      <c r="Q59" s="245">
        <f>'Yield Curves'!R58-'Yield Curves'!R59</f>
        <v>4.4999999999999929E-2</v>
      </c>
      <c r="R59" s="245">
        <f>'Yield Curves'!S58-'Yield Curves'!S59</f>
        <v>4.6250000000000568E-2</v>
      </c>
      <c r="S59" s="245">
        <f>'Yield Curves'!T58-'Yield Curves'!T59</f>
        <v>4.8124999999999751E-2</v>
      </c>
      <c r="T59" s="245">
        <f>'Yield Curves'!U58-'Yield Curves'!U59</f>
        <v>4.9999999999999822E-2</v>
      </c>
      <c r="U59" s="245">
        <f>'Yield Curves'!V58-'Yield Curves'!V59</f>
        <v>5.1874999999999893E-2</v>
      </c>
      <c r="V59" s="252">
        <f>MAX(B59:U59)</f>
        <v>6.0000000000000497E-2</v>
      </c>
      <c r="W59" s="252">
        <f>AVERAGE(V60:V309)</f>
        <v>3.0057500000000167E-2</v>
      </c>
      <c r="X59" s="245">
        <f>_xlfn.STDEV.S(V60:V2611)</f>
        <v>5.2647828099823692E-2</v>
      </c>
      <c r="Y59" s="245">
        <f>W59+X59*_xlfn.NORM.S.INV(99%)</f>
        <v>0.15253466297289264</v>
      </c>
      <c r="Z59" s="253">
        <v>43053</v>
      </c>
      <c r="AA59" s="255">
        <f>'Bond Valuation'!$B$12*BondVal_all!BO59</f>
        <v>93.767706546037417</v>
      </c>
      <c r="AB59" s="250">
        <f>AA59/AA60-1</f>
        <v>0</v>
      </c>
      <c r="AC59" s="245">
        <f>SUMPRODUCT('Bond Valuation'!$B$12*BondVal_all!BO59,$BO$2)/AA59</f>
        <v>1</v>
      </c>
      <c r="AD59" s="251">
        <f>-AC59*Y58/100</f>
        <v>-1.5287183239104962E-3</v>
      </c>
      <c r="AE59" s="250">
        <f>AD59*SQRT(10)</f>
        <v>-4.8342318043922104E-3</v>
      </c>
      <c r="AF59" s="250">
        <f>$AC$1*X58/100</f>
        <v>-1.4019993077278852E-3</v>
      </c>
      <c r="AG59" s="250">
        <f>AF59*SQRT(10)</f>
        <v>-4.4335110903994243E-3</v>
      </c>
      <c r="AH59" s="255">
        <f>SUMPRODUCT('Bond Valuation'!$B$40:$D$40,BondVal_all!BO59:BQ59)</f>
        <v>85.003458762562417</v>
      </c>
      <c r="AI59" s="250">
        <f>AH59/AH60-1</f>
        <v>-2.9137916331678504E-4</v>
      </c>
      <c r="AJ59" s="245">
        <f>SUMPRODUCT($BO$2:$BQ$2,'Bond Valuation'!$B$40:$D$40,BondVal_all!BO59:BQ59)/BondVal_all!AH59</f>
        <v>2.9360494063659255</v>
      </c>
      <c r="AK59" s="251">
        <f>-AJ59*Y58/100</f>
        <v>-4.4883925274181256E-3</v>
      </c>
      <c r="AL59" s="251">
        <f>AK59*SQRT(10)</f>
        <v>-1.419354341952103E-2</v>
      </c>
      <c r="AM59" s="251">
        <f>$AC$1*X58/100</f>
        <v>-1.4019993077278852E-3</v>
      </c>
      <c r="AN59" s="259">
        <f>AM59*SQRT(10)</f>
        <v>-4.4335110903994243E-3</v>
      </c>
      <c r="AO59" s="255">
        <f>SUMPRODUCT('Bond Valuation'!$B$68:$F$68,BondVal_all!BO59:BS59)</f>
        <v>78.345137871695869</v>
      </c>
      <c r="AP59" s="250">
        <f>AO59/AO60-1</f>
        <v>-1.3814336392327098E-3</v>
      </c>
      <c r="AQ59" s="245">
        <f>SUMPRODUCT($BO$2:$BS$2,'Bond Valuation'!$B$68:$F$68,BondVal_all!BO59:BS59)/BondVal_all!AO59</f>
        <v>4.7249459738557489</v>
      </c>
      <c r="AR59" s="251">
        <f>-AQ59*Y58/100</f>
        <v>-7.2231114897204074E-3</v>
      </c>
      <c r="AS59" s="251">
        <f>AR59*SQRT(10)</f>
        <v>-2.2841484100848387E-2</v>
      </c>
      <c r="AT59" s="251">
        <f>$AC$1*X58/100</f>
        <v>-1.4019993077278852E-3</v>
      </c>
      <c r="AU59" s="249">
        <f>AT59*SQRT(10)</f>
        <v>-4.4335110903994243E-3</v>
      </c>
      <c r="AV59" s="255">
        <f>SUMPRODUCT('Bond Valuation'!$B$96:$K$96,BondVal_all!BO59:BX59)</f>
        <v>69.467727309799017</v>
      </c>
      <c r="AW59" s="250">
        <f>AV59/AV60-1</f>
        <v>-2.4730017574204899E-3</v>
      </c>
      <c r="AX59" s="245">
        <f>SUMPRODUCT($BO$2:$BX$2,'Bond Valuation'!$B$96:$K$96,BondVal_all!BO59:BX59)/BondVal_all!AV59</f>
        <v>8.263573993181792</v>
      </c>
      <c r="AY59" s="251">
        <f>-AX59*Y58/100</f>
        <v>-1.2632676984367234E-2</v>
      </c>
      <c r="AZ59" s="251">
        <f>AY59*SQRT(10)</f>
        <v>-3.9948032215787757E-2</v>
      </c>
      <c r="BA59" s="251">
        <f>$AC$1*X58/100</f>
        <v>-1.4019993077278852E-3</v>
      </c>
      <c r="BB59" s="249">
        <f>BA59*SQRT(10)</f>
        <v>-4.4335110903994243E-3</v>
      </c>
      <c r="BC59" s="255">
        <f>SUMPRODUCT('Bond Valuation'!$B$124:$U$124,BondVal_all!BO59:CH59)</f>
        <v>57.630916707447966</v>
      </c>
      <c r="BD59" s="250">
        <f>BC59/BC60-1</f>
        <v>-2.8131325815462516E-3</v>
      </c>
      <c r="BE59" s="245">
        <f>SUMPRODUCT($BO$2:$CH$2,'Bond Valuation'!$B$124:$U$124,BondVal_all!BO59:CH59)/BondVal_all!BC59</f>
        <v>11.879445003062312</v>
      </c>
      <c r="BF59" s="251">
        <f>-BE59*Y58/100</f>
        <v>-1.8160325254068337E-2</v>
      </c>
      <c r="BG59" s="251">
        <f>BF59*SQRT(10)</f>
        <v>-5.7427990852331953E-2</v>
      </c>
      <c r="BH59" s="251">
        <f>$AC$1*X58/100</f>
        <v>-1.4019993077278852E-3</v>
      </c>
      <c r="BI59" s="249">
        <f>BH59*SQRT(10)</f>
        <v>-4.4335110903994243E-3</v>
      </c>
      <c r="BJ59" s="251"/>
      <c r="BK59" s="251"/>
      <c r="BO59" s="245">
        <f>EXP(-BO$2*HLOOKUP(BO$2,'Yield Curves'!$B$2:$AP$508,MATCH($Z59,'Yield Curves'!$A$3:$A$508,0)+1)/100)</f>
        <v>0.92839313411918234</v>
      </c>
      <c r="BP59" s="245">
        <f>EXP(-BP$2*HLOOKUP(BP$2,'Yield Curves'!$B$2:$AP$508,MATCH($Z59,'Yield Curves'!$A$3:$A$508,0)+1)/100)</f>
        <v>0.86122455616933868</v>
      </c>
      <c r="BQ59" s="245">
        <f>EXP(-BQ$2*HLOOKUP(BQ$2,'Yield Curves'!$B$2:$AP$508,MATCH($Z59,'Yield Curves'!$A$3:$A$508,0)+1)/100)</f>
        <v>0.798276699823386</v>
      </c>
      <c r="BR59" s="245">
        <f>EXP(-BR$2*HLOOKUP(BR$2,'Yield Curves'!$B$2:$AP$508,MATCH($Z59,'Yield Curves'!$A$3:$A$508,0)+1)/100)</f>
        <v>0.72585863554303953</v>
      </c>
      <c r="BS59" s="245">
        <f>EXP(-BS$2*HLOOKUP(BS$2,'Yield Curves'!$B$2:$AP$508,MATCH($Z59,'Yield Curves'!$A$3:$A$508,0)+1)/100)</f>
        <v>0.68351956397618041</v>
      </c>
      <c r="BT59" s="245">
        <f>EXP(-BT$2*HLOOKUP(BT$2,'Yield Curves'!$B$2:$AP$508,MATCH($Z59,'Yield Curves'!$A$3:$A$508,0)+1)/100)</f>
        <v>0.63210484791199562</v>
      </c>
      <c r="BU59" s="245">
        <f>EXP(-BU$2*HLOOKUP(BU$2,'Yield Curves'!$B$2:$AP$508,MATCH($Z59,'Yield Curves'!$A$3:$A$508,0)+1)/100)</f>
        <v>0.584148527838112</v>
      </c>
      <c r="BV59" s="245">
        <f>EXP(-BV$2*HLOOKUP(BV$2,'Yield Curves'!$B$2:$AP$508,MATCH($Z59,'Yield Curves'!$A$3:$A$508,0)+1)/100)</f>
        <v>0.53961465284729571</v>
      </c>
      <c r="BW59" s="245">
        <f>EXP(-BW$2*HLOOKUP(BW$2,'Yield Curves'!$B$2:$AP$508,MATCH($Z59,'Yield Curves'!$A$3:$A$508,0)+1)/100)</f>
        <v>0.49833262661018868</v>
      </c>
      <c r="BX59" s="245">
        <f>EXP(-BX$2*HLOOKUP(BX$2,'Yield Curves'!$B$2:$AP$508,MATCH($Z59,'Yield Curves'!$A$3:$A$508,0)+1)/100)</f>
        <v>0.45978329423056524</v>
      </c>
      <c r="BY59" s="245">
        <f>EXP(-BY$2*HLOOKUP(BY$2,'Yield Curves'!$B$2:$AP$508,MATCH($Z59,'Yield Curves'!$A$3:$A$508,0)+1)/100)</f>
        <v>0.42395095610673755</v>
      </c>
      <c r="BZ59" s="245">
        <f>EXP(-BZ$2*HLOOKUP(BZ$2,'Yield Curves'!$B$2:$AP$508,MATCH($Z59,'Yield Curves'!$A$3:$A$508,0)+1)/100)</f>
        <v>0.38968658154964592</v>
      </c>
      <c r="CA59" s="245">
        <f>EXP(-CA$2*HLOOKUP(CA$2,'Yield Curves'!$B$2:$AP$508,MATCH($Z59,'Yield Curves'!$A$3:$A$508,0)+1)/100)</f>
        <v>0.35684522843534333</v>
      </c>
      <c r="CB59" s="245">
        <f>EXP(-CB$2*HLOOKUP(CB$2,'Yield Curves'!$B$2:$AP$508,MATCH($Z59,'Yield Curves'!$A$3:$A$508,0)+1)/100)</f>
        <v>0.32773190258329915</v>
      </c>
      <c r="CC59" s="245">
        <f>EXP(-CC$2*HLOOKUP(CC$2,'Yield Curves'!$B$2:$AP$508,MATCH($Z59,'Yield Curves'!$A$3:$A$508,0)+1)/100)</f>
        <v>0.30074275926846394</v>
      </c>
      <c r="CD59" s="245">
        <f>EXP(-CD$2*HLOOKUP(CD$2,'Yield Curves'!$B$2:$AP$508,MATCH($Z59,'Yield Curves'!$A$3:$A$508,0)+1)/100)</f>
        <v>0.27524239725391603</v>
      </c>
      <c r="CE59" s="245">
        <f>EXP(-CE$2*HLOOKUP(CE$2,'Yield Curves'!$B$2:$AP$508,MATCH($Z59,'Yield Curves'!$A$3:$A$508,0)+1)/100)</f>
        <v>0.25114833873579101</v>
      </c>
      <c r="CF59" s="245">
        <f>EXP(-CF$2*HLOOKUP(CF$2,'Yield Curves'!$B$2:$AP$508,MATCH($Z59,'Yield Curves'!$A$3:$A$508,0)+1)/100)</f>
        <v>0.22886766418458601</v>
      </c>
      <c r="CG59" s="245">
        <f>EXP(-CG$2*HLOOKUP(CG$2,'Yield Curves'!$B$2:$AP$508,MATCH($Z59,'Yield Curves'!$A$3:$A$508,0)+1)/100)</f>
        <v>0.20852067336189545</v>
      </c>
      <c r="CH59" s="245">
        <f>EXP(-CH$2*HLOOKUP(CH$2,'Yield Curves'!$B$2:$AP$508,MATCH($Z59,'Yield Curves'!$A$3:$A$508,0)+1)/100)</f>
        <v>0.18975908216588572</v>
      </c>
    </row>
    <row r="60" spans="1:86" x14ac:dyDescent="0.2">
      <c r="A60" s="253">
        <v>43049</v>
      </c>
      <c r="B60" s="245">
        <f>'Yield Curves'!C59-'Yield Curves'!C60</f>
        <v>2.9999999999999361E-2</v>
      </c>
      <c r="C60" s="245">
        <f>'Yield Curves'!D59-'Yield Curves'!D60</f>
        <v>3.4999999999999254E-2</v>
      </c>
      <c r="D60" s="245">
        <f>'Yield Curves'!E59-'Yield Curves'!E60</f>
        <v>4.0000000000000036E-2</v>
      </c>
      <c r="E60" s="245">
        <f>'Yield Curves'!F59-'Yield Curves'!F60</f>
        <v>3.5000000000000142E-2</v>
      </c>
      <c r="F60" s="245">
        <f>'Yield Curves'!G59-'Yield Curves'!G60</f>
        <v>3.0000000000000249E-2</v>
      </c>
      <c r="G60" s="245">
        <f>'Yield Curves'!H59-'Yield Curves'!H60</f>
        <v>1.5000000000000568E-2</v>
      </c>
      <c r="H60" s="245">
        <f>'Yield Curves'!I59-'Yield Curves'!I60</f>
        <v>0</v>
      </c>
      <c r="I60" s="245">
        <f>'Yield Curves'!J59-'Yield Curves'!J60</f>
        <v>4.9999999999990052E-3</v>
      </c>
      <c r="J60" s="245">
        <f>'Yield Curves'!K59-'Yield Curves'!K60</f>
        <v>9.9999999999997868E-3</v>
      </c>
      <c r="K60" s="245">
        <f>'Yield Curves'!L59-'Yield Curves'!L60</f>
        <v>7.5000000000002842E-3</v>
      </c>
      <c r="L60" s="245">
        <f>'Yield Curves'!M59-'Yield Curves'!M60</f>
        <v>4.9999999999990052E-3</v>
      </c>
      <c r="M60" s="245">
        <f>'Yield Curves'!N59-'Yield Curves'!N60</f>
        <v>2.4999999999995026E-3</v>
      </c>
      <c r="N60" s="245">
        <f>'Yield Curves'!O59-'Yield Curves'!O60</f>
        <v>0</v>
      </c>
      <c r="O60" s="245">
        <f>'Yield Curves'!P59-'Yield Curves'!P60</f>
        <v>-2.4999999999995026E-3</v>
      </c>
      <c r="P60" s="245">
        <f>'Yield Curves'!Q59-'Yield Curves'!Q60</f>
        <v>1.2500000000006395E-3</v>
      </c>
      <c r="Q60" s="245">
        <f>'Yield Curves'!R59-'Yield Curves'!R60</f>
        <v>4.9999999999998934E-3</v>
      </c>
      <c r="R60" s="245">
        <f>'Yield Curves'!S59-'Yield Curves'!S60</f>
        <v>8.7499999999991473E-3</v>
      </c>
      <c r="S60" s="245">
        <f>'Yield Curves'!T59-'Yield Curves'!T60</f>
        <v>9.3750000000003553E-3</v>
      </c>
      <c r="T60" s="245">
        <f>'Yield Curves'!U59-'Yield Curves'!U60</f>
        <v>1.0000000000000675E-2</v>
      </c>
      <c r="U60" s="245">
        <f>'Yield Curves'!V59-'Yield Curves'!V60</f>
        <v>1.0625000000000995E-2</v>
      </c>
      <c r="V60" s="252">
        <f>MAX(B60:U60)</f>
        <v>4.0000000000000036E-2</v>
      </c>
      <c r="W60" s="252">
        <f>AVERAGE(V61:V310)</f>
        <v>2.9937500000000165E-2</v>
      </c>
      <c r="X60" s="245">
        <f>_xlfn.STDEV.S(V61:V2612)</f>
        <v>5.270587804433717E-2</v>
      </c>
      <c r="Y60" s="245">
        <f>W60+X60*_xlfn.NORM.S.INV(99%)</f>
        <v>0.15254970733789977</v>
      </c>
      <c r="Z60" s="253">
        <v>43052</v>
      </c>
      <c r="AA60" s="255">
        <f>'Bond Valuation'!$B$12*BondVal_all!BO60</f>
        <v>93.767706546037417</v>
      </c>
      <c r="AB60" s="250">
        <f>AA60/AA61-1</f>
        <v>4.0008001066782484E-4</v>
      </c>
      <c r="AC60" s="245">
        <f>SUMPRODUCT('Bond Valuation'!$B$12*BondVal_all!BO60,$BO$2)/AA60</f>
        <v>1</v>
      </c>
      <c r="AD60" s="251">
        <f>-AC60*Y59/100</f>
        <v>-1.5253466297289265E-3</v>
      </c>
      <c r="AE60" s="250">
        <f>AD60*SQRT(10)</f>
        <v>-4.823569571204913E-3</v>
      </c>
      <c r="AF60" s="250">
        <f>$AC$1*X59/100</f>
        <v>-1.4031774012197174E-3</v>
      </c>
      <c r="AG60" s="250">
        <f>AF60*SQRT(10)</f>
        <v>-4.4372365491302359E-3</v>
      </c>
      <c r="AH60" s="255">
        <f>SUMPRODUCT('Bond Valuation'!$B$40:$D$40,BondVal_all!BO60:BQ60)</f>
        <v>85.028234218307247</v>
      </c>
      <c r="AI60" s="250">
        <f>AH60/AH61-1</f>
        <v>-2.7455304313317441E-4</v>
      </c>
      <c r="AJ60" s="245">
        <f>SUMPRODUCT($BO$2:$BQ$2,'Bond Valuation'!$B$40:$D$40,BondVal_all!BO60:BQ60)/BondVal_all!AH60</f>
        <v>2.9360639883555453</v>
      </c>
      <c r="AK60" s="251">
        <f>-AJ60*Y59/100</f>
        <v>-4.4785153093066009E-3</v>
      </c>
      <c r="AL60" s="251">
        <f>AK60*SQRT(10)</f>
        <v>-1.4162308913342345E-2</v>
      </c>
      <c r="AM60" s="251">
        <f>$AC$1*X59/100</f>
        <v>-1.4031774012197174E-3</v>
      </c>
      <c r="AN60" s="259">
        <f>AM60*SQRT(10)</f>
        <v>-4.4372365491302359E-3</v>
      </c>
      <c r="AO60" s="255">
        <f>SUMPRODUCT('Bond Valuation'!$B$68:$F$68,BondVal_all!BO60:BS60)</f>
        <v>78.453516198087996</v>
      </c>
      <c r="AP60" s="250">
        <f>AO60/AO61-1</f>
        <v>-1.3865860387997087E-3</v>
      </c>
      <c r="AQ60" s="245">
        <f>SUMPRODUCT($BO$2:$BS$2,'Bond Valuation'!$B$68:$F$68,BondVal_all!BO60:BS60)/BondVal_all!AO60</f>
        <v>4.725266436883512</v>
      </c>
      <c r="AR60" s="251">
        <f>-AQ60*Y59/100</f>
        <v>-7.2076692340714774E-3</v>
      </c>
      <c r="AS60" s="251">
        <f>AR60*SQRT(10)</f>
        <v>-2.2792651400787168E-2</v>
      </c>
      <c r="AT60" s="251">
        <f>$AC$1*X59/100</f>
        <v>-1.4031774012197174E-3</v>
      </c>
      <c r="AU60" s="249">
        <f>AT60*SQRT(10)</f>
        <v>-4.4372365491302359E-3</v>
      </c>
      <c r="AV60" s="255">
        <f>SUMPRODUCT('Bond Valuation'!$B$96:$K$96,BondVal_all!BO60:BX60)</f>
        <v>69.639947021169036</v>
      </c>
      <c r="AW60" s="250">
        <f>AV60/AV61-1</f>
        <v>-3.8940628517570852E-3</v>
      </c>
      <c r="AX60" s="245">
        <f>SUMPRODUCT($BO$2:$BX$2,'Bond Valuation'!$B$96:$K$96,BondVal_all!BO60:BX60)/BondVal_all!AV60</f>
        <v>8.2664409561272532</v>
      </c>
      <c r="AY60" s="251">
        <f>-AX60*Y59/100</f>
        <v>-1.2609187852281869E-2</v>
      </c>
      <c r="AZ60" s="251">
        <f>AY60*SQRT(10)</f>
        <v>-3.9873753058137465E-2</v>
      </c>
      <c r="BA60" s="251">
        <f>$AC$1*X59/100</f>
        <v>-1.4031774012197174E-3</v>
      </c>
      <c r="BB60" s="249">
        <f>BA60*SQRT(10)</f>
        <v>-4.4372365491302359E-3</v>
      </c>
      <c r="BC60" s="255">
        <f>SUMPRODUCT('Bond Valuation'!$B$124:$U$124,BondVal_all!BO60:CH60)</f>
        <v>57.793497478205417</v>
      </c>
      <c r="BD60" s="250">
        <f>BC60/BC61-1</f>
        <v>-6.5180498702589462E-3</v>
      </c>
      <c r="BE60" s="245">
        <f>SUMPRODUCT($BO$2:$CH$2,'Bond Valuation'!$B$124:$U$124,BondVal_all!BO60:CH60)/BondVal_all!BC60</f>
        <v>11.889468637864239</v>
      </c>
      <c r="BF60" s="251">
        <f>-BE60*Y59/100</f>
        <v>-1.8135560916033987E-2</v>
      </c>
      <c r="BG60" s="251">
        <f>BF60*SQRT(10)</f>
        <v>-5.7349679139397071E-2</v>
      </c>
      <c r="BH60" s="251">
        <f>$AC$1*X59/100</f>
        <v>-1.4031774012197174E-3</v>
      </c>
      <c r="BI60" s="249">
        <f>BH60*SQRT(10)</f>
        <v>-4.4372365491302359E-3</v>
      </c>
      <c r="BJ60" s="251"/>
      <c r="BK60" s="251"/>
      <c r="BO60" s="245">
        <f>EXP(-BO$2*HLOOKUP(BO$2,'Yield Curves'!$B$2:$AP$508,MATCH($Z60,'Yield Curves'!$A$3:$A$508,0)+1)/100)</f>
        <v>0.92839313411918234</v>
      </c>
      <c r="BP60" s="245">
        <f>EXP(-BP$2*HLOOKUP(BP$2,'Yield Curves'!$B$2:$AP$508,MATCH($Z60,'Yield Curves'!$A$3:$A$508,0)+1)/100)</f>
        <v>0.86139681830621206</v>
      </c>
      <c r="BQ60" s="245">
        <f>EXP(-BQ$2*HLOOKUP(BQ$2,'Yield Curves'!$B$2:$AP$508,MATCH($Z60,'Yield Curves'!$A$3:$A$508,0)+1)/100)</f>
        <v>0.79851621875937706</v>
      </c>
      <c r="BR60" s="245">
        <f>EXP(-BR$2*HLOOKUP(BR$2,'Yield Curves'!$B$2:$AP$508,MATCH($Z60,'Yield Curves'!$A$3:$A$508,0)+1)/100)</f>
        <v>0.72673018873301887</v>
      </c>
      <c r="BS60" s="245">
        <f>EXP(-BS$2*HLOOKUP(BS$2,'Yield Curves'!$B$2:$AP$508,MATCH($Z60,'Yield Curves'!$A$3:$A$508,0)+1)/100)</f>
        <v>0.68454561266627822</v>
      </c>
      <c r="BT60" s="245">
        <f>EXP(-BT$2*HLOOKUP(BT$2,'Yield Curves'!$B$2:$AP$508,MATCH($Z60,'Yield Curves'!$A$3:$A$508,0)+1)/100)</f>
        <v>0.63343366285996672</v>
      </c>
      <c r="BU60" s="245">
        <f>EXP(-BU$2*HLOOKUP(BU$2,'Yield Curves'!$B$2:$AP$508,MATCH($Z60,'Yield Curves'!$A$3:$A$508,0)+1)/100)</f>
        <v>0.58578643571698952</v>
      </c>
      <c r="BV60" s="245">
        <f>EXP(-BV$2*HLOOKUP(BV$2,'Yield Curves'!$B$2:$AP$508,MATCH($Z60,'Yield Curves'!$A$3:$A$508,0)+1)/100)</f>
        <v>0.54129005380088369</v>
      </c>
      <c r="BW60" s="245">
        <f>EXP(-BW$2*HLOOKUP(BW$2,'Yield Curves'!$B$2:$AP$508,MATCH($Z60,'Yield Curves'!$A$3:$A$508,0)+1)/100)</f>
        <v>0.49973615991606074</v>
      </c>
      <c r="BX60" s="245">
        <f>EXP(-BX$2*HLOOKUP(BX$2,'Yield Curves'!$B$2:$AP$508,MATCH($Z60,'Yield Curves'!$A$3:$A$508,0)+1)/100)</f>
        <v>0.46116471520865843</v>
      </c>
      <c r="BY60" s="245">
        <f>EXP(-BY$2*HLOOKUP(BY$2,'Yield Curves'!$B$2:$AP$508,MATCH($Z60,'Yield Curves'!$A$3:$A$508,0)+1)/100)</f>
        <v>0.42529382329495324</v>
      </c>
      <c r="BZ60" s="245">
        <f>EXP(-BZ$2*HLOOKUP(BZ$2,'Yield Curves'!$B$2:$AP$508,MATCH($Z60,'Yield Curves'!$A$3:$A$508,0)+1)/100)</f>
        <v>0.39104798607207863</v>
      </c>
      <c r="CA60" s="245">
        <f>EXP(-CA$2*HLOOKUP(CA$2,'Yield Curves'!$B$2:$AP$508,MATCH($Z60,'Yield Curves'!$A$3:$A$508,0)+1)/100)</f>
        <v>0.35828330528265229</v>
      </c>
      <c r="CB60" s="245">
        <f>EXP(-CB$2*HLOOKUP(CB$2,'Yield Curves'!$B$2:$AP$508,MATCH($Z60,'Yield Curves'!$A$3:$A$508,0)+1)/100)</f>
        <v>0.32913286985648738</v>
      </c>
      <c r="CC60" s="245">
        <f>EXP(-CC$2*HLOOKUP(CC$2,'Yield Curves'!$B$2:$AP$508,MATCH($Z60,'Yield Curves'!$A$3:$A$508,0)+1)/100)</f>
        <v>0.30209915127828341</v>
      </c>
      <c r="CD60" s="245">
        <f>EXP(-CD$2*HLOOKUP(CD$2,'Yield Curves'!$B$2:$AP$508,MATCH($Z60,'Yield Curves'!$A$3:$A$508,0)+1)/100)</f>
        <v>0.27650365204157817</v>
      </c>
      <c r="CE60" s="245">
        <f>EXP(-CE$2*HLOOKUP(CE$2,'Yield Curves'!$B$2:$AP$508,MATCH($Z60,'Yield Curves'!$A$3:$A$508,0)+1)/100)</f>
        <v>0.25226907974448765</v>
      </c>
      <c r="CF60" s="245">
        <f>EXP(-CF$2*HLOOKUP(CF$2,'Yield Curves'!$B$2:$AP$508,MATCH($Z60,'Yield Curves'!$A$3:$A$508,0)+1)/100)</f>
        <v>0.2298505919748173</v>
      </c>
      <c r="CG60" s="245">
        <f>EXP(-CG$2*HLOOKUP(CG$2,'Yield Curves'!$B$2:$AP$508,MATCH($Z60,'Yield Curves'!$A$3:$A$508,0)+1)/100)</f>
        <v>0.20939030649282916</v>
      </c>
      <c r="CH60" s="245">
        <f>EXP(-CH$2*HLOOKUP(CH$2,'Yield Curves'!$B$2:$AP$508,MATCH($Z60,'Yield Curves'!$A$3:$A$508,0)+1)/100)</f>
        <v>0.19051963859332924</v>
      </c>
    </row>
    <row r="61" spans="1:86" x14ac:dyDescent="0.2">
      <c r="A61" s="253">
        <v>43048</v>
      </c>
      <c r="B61" s="245">
        <f>'Yield Curves'!C60-'Yield Curves'!C61</f>
        <v>-6.9999999999999396E-2</v>
      </c>
      <c r="C61" s="245">
        <f>'Yield Curves'!D60-'Yield Curves'!D61</f>
        <v>-5.4999999999999716E-2</v>
      </c>
      <c r="D61" s="245">
        <f>'Yield Curves'!E60-'Yield Curves'!E61</f>
        <v>-4.0000000000000036E-2</v>
      </c>
      <c r="E61" s="245">
        <f>'Yield Curves'!F60-'Yield Curves'!F61</f>
        <v>-3.5000000000000142E-2</v>
      </c>
      <c r="F61" s="245">
        <f>'Yield Curves'!G60-'Yield Curves'!G61</f>
        <v>-3.0000000000000249E-2</v>
      </c>
      <c r="G61" s="245">
        <f>'Yield Curves'!H60-'Yield Curves'!H61</f>
        <v>-5.0000000000007816E-3</v>
      </c>
      <c r="H61" s="245">
        <f>'Yield Curves'!I60-'Yield Curves'!I61</f>
        <v>1.9999999999999574E-2</v>
      </c>
      <c r="I61" s="245">
        <f>'Yield Curves'!J60-'Yield Curves'!J61</f>
        <v>5.0000000000007816E-3</v>
      </c>
      <c r="J61" s="245">
        <f>'Yield Curves'!K60-'Yield Curves'!K61</f>
        <v>-9.9999999999997868E-3</v>
      </c>
      <c r="K61" s="245">
        <f>'Yield Curves'!L60-'Yield Curves'!L61</f>
        <v>-7.5000000000002842E-3</v>
      </c>
      <c r="L61" s="245">
        <f>'Yield Curves'!M60-'Yield Curves'!M61</f>
        <v>-4.9999999999990052E-3</v>
      </c>
      <c r="M61" s="245">
        <f>'Yield Curves'!N60-'Yield Curves'!N61</f>
        <v>-2.4999999999995026E-3</v>
      </c>
      <c r="N61" s="245">
        <f>'Yield Curves'!O60-'Yield Curves'!O61</f>
        <v>0</v>
      </c>
      <c r="O61" s="245">
        <f>'Yield Curves'!P60-'Yield Curves'!P61</f>
        <v>2.4999999999995026E-3</v>
      </c>
      <c r="P61" s="245">
        <f>'Yield Curves'!Q60-'Yield Curves'!Q61</f>
        <v>3.7500000000001421E-3</v>
      </c>
      <c r="Q61" s="245">
        <f>'Yield Curves'!R60-'Yield Curves'!R61</f>
        <v>4.9999999999998934E-3</v>
      </c>
      <c r="R61" s="245">
        <f>'Yield Curves'!S60-'Yield Curves'!S61</f>
        <v>6.2499999999996447E-3</v>
      </c>
      <c r="S61" s="245">
        <f>'Yield Curves'!T60-'Yield Curves'!T61</f>
        <v>8.1249999999997158E-3</v>
      </c>
      <c r="T61" s="245">
        <f>'Yield Curves'!U60-'Yield Curves'!U61</f>
        <v>9.9999999999997868E-3</v>
      </c>
      <c r="U61" s="245">
        <f>'Yield Curves'!V60-'Yield Curves'!V61</f>
        <v>1.1874999999999858E-2</v>
      </c>
      <c r="V61" s="252">
        <f>MAX(B61:U61)</f>
        <v>1.9999999999999574E-2</v>
      </c>
      <c r="W61" s="252">
        <f>AVERAGE(V62:V311)</f>
        <v>3.0897500000000168E-2</v>
      </c>
      <c r="X61" s="245">
        <f>_xlfn.STDEV.S(V62:V2613)</f>
        <v>5.2760861950160227E-2</v>
      </c>
      <c r="Y61" s="245">
        <f>W61+X61*_xlfn.NORM.S.INV(99%)</f>
        <v>0.1536376190303177</v>
      </c>
      <c r="Z61" s="253">
        <v>43049</v>
      </c>
      <c r="AA61" s="255">
        <f>'Bond Valuation'!$B$12*BondVal_all!BO61</f>
        <v>93.730206963835428</v>
      </c>
      <c r="AB61" s="250">
        <f>AA61/AA62-1</f>
        <v>-2.999550044996413E-4</v>
      </c>
      <c r="AC61" s="245">
        <f>SUMPRODUCT('Bond Valuation'!$B$12*BondVal_all!BO61,$BO$2)/AA61</f>
        <v>1</v>
      </c>
      <c r="AD61" s="251">
        <f>-AC61*Y60/100</f>
        <v>-1.5254970733789978E-3</v>
      </c>
      <c r="AE61" s="250">
        <f>AD61*SQRT(10)</f>
        <v>-4.8240453157986475E-3</v>
      </c>
      <c r="AF61" s="250">
        <f>$AC$1*X60/100</f>
        <v>-1.4047245565957933E-3</v>
      </c>
      <c r="AG61" s="250">
        <f>AF61*SQRT(10)</f>
        <v>-4.4421290840128101E-3</v>
      </c>
      <c r="AH61" s="255">
        <f>SUMPRODUCT('Bond Valuation'!$B$40:$D$40,BondVal_all!BO61:BQ61)</f>
        <v>85.051585389899344</v>
      </c>
      <c r="AI61" s="250">
        <f>AH61/AH62-1</f>
        <v>-8.8449379853183796E-4</v>
      </c>
      <c r="AJ61" s="245">
        <f>SUMPRODUCT($BO$2:$BQ$2,'Bond Valuation'!$B$40:$D$40,BondVal_all!BO61:BQ61)/BondVal_all!AH61</f>
        <v>2.9361030544941209</v>
      </c>
      <c r="AK61" s="251">
        <f>-AJ61*Y60/100</f>
        <v>-4.4790166167699179E-3</v>
      </c>
      <c r="AL61" s="251">
        <f>AK61*SQRT(10)</f>
        <v>-1.4163894186734468E-2</v>
      </c>
      <c r="AM61" s="251">
        <f>$AC$1*X60/100</f>
        <v>-1.4047245565957933E-3</v>
      </c>
      <c r="AN61" s="259">
        <f>AM61*SQRT(10)</f>
        <v>-4.4421290840128101E-3</v>
      </c>
      <c r="AO61" s="255">
        <f>SUMPRODUCT('Bond Valuation'!$B$68:$F$68,BondVal_all!BO61:BS61)</f>
        <v>78.56244979414646</v>
      </c>
      <c r="AP61" s="250">
        <f>AO61/AO62-1</f>
        <v>-5.0077319905161843E-4</v>
      </c>
      <c r="AQ61" s="245">
        <f>SUMPRODUCT($BO$2:$BS$2,'Bond Valuation'!$B$68:$F$68,BondVal_all!BO61:BS61)/BondVal_all!AO61</f>
        <v>4.7256402661011876</v>
      </c>
      <c r="AR61" s="251">
        <f>-AQ61*Y60/100</f>
        <v>-7.2089503957793099E-3</v>
      </c>
      <c r="AS61" s="251">
        <f>AR61*SQRT(10)</f>
        <v>-2.2796702789834911E-2</v>
      </c>
      <c r="AT61" s="251">
        <f>$AC$1*X60/100</f>
        <v>-1.4047245565957933E-3</v>
      </c>
      <c r="AU61" s="249">
        <f>AT61*SQRT(10)</f>
        <v>-4.4421290840128101E-3</v>
      </c>
      <c r="AV61" s="255">
        <f>SUMPRODUCT('Bond Valuation'!$B$96:$K$96,BondVal_all!BO61:BX61)</f>
        <v>69.912189481112435</v>
      </c>
      <c r="AW61" s="250">
        <f>AV61/AV62-1</f>
        <v>-8.1947726203290827E-4</v>
      </c>
      <c r="AX61" s="245">
        <f>SUMPRODUCT($BO$2:$BX$2,'Bond Valuation'!$B$96:$K$96,BondVal_all!BO61:BX61)/BondVal_all!AV61</f>
        <v>8.271754390695671</v>
      </c>
      <c r="AY61" s="251">
        <f>-AX61*Y60/100</f>
        <v>-1.2618537114716119E-2</v>
      </c>
      <c r="AZ61" s="251">
        <f>AY61*SQRT(10)</f>
        <v>-3.9903318021872344E-2</v>
      </c>
      <c r="BA61" s="251">
        <f>$AC$1*X60/100</f>
        <v>-1.4047245565957933E-3</v>
      </c>
      <c r="BB61" s="249">
        <f>BA61*SQRT(10)</f>
        <v>-4.4421290840128101E-3</v>
      </c>
      <c r="BC61" s="255">
        <f>SUMPRODUCT('Bond Valuation'!$B$124:$U$124,BondVal_all!BO61:CH61)</f>
        <v>58.17266984131723</v>
      </c>
      <c r="BD61" s="250">
        <f>BC61/BC62-1</f>
        <v>-2.8599445898724873E-4</v>
      </c>
      <c r="BE61" s="245">
        <f>SUMPRODUCT($BO$2:$CH$2,'Bond Valuation'!$B$124:$U$124,BondVal_all!BO61:CH61)/BondVal_all!BC61</f>
        <v>11.924243068979187</v>
      </c>
      <c r="BF61" s="251">
        <f>-BE61*Y60/100</f>
        <v>-1.8190397903987549E-2</v>
      </c>
      <c r="BG61" s="251">
        <f>BF61*SQRT(10)</f>
        <v>-5.7523088921353542E-2</v>
      </c>
      <c r="BH61" s="251">
        <f>$AC$1*X60/100</f>
        <v>-1.4047245565957933E-3</v>
      </c>
      <c r="BI61" s="249">
        <f>BH61*SQRT(10)</f>
        <v>-4.4421290840128101E-3</v>
      </c>
      <c r="BJ61" s="251"/>
      <c r="BK61" s="251"/>
      <c r="BO61" s="245">
        <f>EXP(-BO$2*HLOOKUP(BO$2,'Yield Curves'!$B$2:$AP$508,MATCH($Z61,'Yield Curves'!$A$3:$A$508,0)+1)/100)</f>
        <v>0.92802185112708346</v>
      </c>
      <c r="BP61" s="245">
        <f>EXP(-BP$2*HLOOKUP(BP$2,'Yield Curves'!$B$2:$AP$508,MATCH($Z61,'Yield Curves'!$A$3:$A$508,0)+1)/100)</f>
        <v>0.86122455616933868</v>
      </c>
      <c r="BQ61" s="245">
        <f>EXP(-BQ$2*HLOOKUP(BQ$2,'Yield Curves'!$B$2:$AP$508,MATCH($Z61,'Yield Curves'!$A$3:$A$508,0)+1)/100)</f>
        <v>0.79875580956182834</v>
      </c>
      <c r="BR61" s="245">
        <f>EXP(-BR$2*HLOOKUP(BR$2,'Yield Curves'!$B$2:$AP$508,MATCH($Z61,'Yield Curves'!$A$3:$A$508,0)+1)/100)</f>
        <v>0.7284764358443131</v>
      </c>
      <c r="BS61" s="245">
        <f>EXP(-BS$2*HLOOKUP(BS$2,'Yield Curves'!$B$2:$AP$508,MATCH($Z61,'Yield Curves'!$A$3:$A$508,0)+1)/100)</f>
        <v>0.68557320158429325</v>
      </c>
      <c r="BT61" s="245">
        <f>EXP(-BT$2*HLOOKUP(BT$2,'Yield Curves'!$B$2:$AP$508,MATCH($Z61,'Yield Curves'!$A$3:$A$508,0)+1)/100)</f>
        <v>0.63476527125141768</v>
      </c>
      <c r="BU61" s="245">
        <f>EXP(-BU$2*HLOOKUP(BU$2,'Yield Curves'!$B$2:$AP$508,MATCH($Z61,'Yield Curves'!$A$3:$A$508,0)+1)/100)</f>
        <v>0.58742893616452352</v>
      </c>
      <c r="BV61" s="245">
        <f>EXP(-BV$2*HLOOKUP(BV$2,'Yield Curves'!$B$2:$AP$508,MATCH($Z61,'Yield Curves'!$A$3:$A$508,0)+1)/100)</f>
        <v>0.54318788826212161</v>
      </c>
      <c r="BW61" s="245">
        <f>EXP(-BW$2*HLOOKUP(BW$2,'Yield Curves'!$B$2:$AP$508,MATCH($Z61,'Yield Curves'!$A$3:$A$508,0)+1)/100)</f>
        <v>0.50182064701075557</v>
      </c>
      <c r="BX61" s="245">
        <f>EXP(-BX$2*HLOOKUP(BX$2,'Yield Curves'!$B$2:$AP$508,MATCH($Z61,'Yield Curves'!$A$3:$A$508,0)+1)/100)</f>
        <v>0.46347631296326158</v>
      </c>
      <c r="BY61" s="245">
        <f>EXP(-BY$2*HLOOKUP(BY$2,'Yield Curves'!$B$2:$AP$508,MATCH($Z61,'Yield Curves'!$A$3:$A$508,0)+1)/100)</f>
        <v>0.42781582133496632</v>
      </c>
      <c r="BZ61" s="245">
        <f>EXP(-BZ$2*HLOOKUP(BZ$2,'Yield Curves'!$B$2:$AP$508,MATCH($Z61,'Yield Curves'!$A$3:$A$508,0)+1)/100)</f>
        <v>0.39365220025443026</v>
      </c>
      <c r="CA61" s="245">
        <f>EXP(-CA$2*HLOOKUP(CA$2,'Yield Curves'!$B$2:$AP$508,MATCH($Z61,'Yield Curves'!$A$3:$A$508,0)+1)/100)</f>
        <v>0.36083955154605307</v>
      </c>
      <c r="CB61" s="245">
        <f>EXP(-CB$2*HLOOKUP(CB$2,'Yield Curves'!$B$2:$AP$508,MATCH($Z61,'Yield Curves'!$A$3:$A$508,0)+1)/100)</f>
        <v>0.33178582455453454</v>
      </c>
      <c r="CC61" s="245">
        <f>EXP(-CC$2*HLOOKUP(CC$2,'Yield Curves'!$B$2:$AP$508,MATCH($Z61,'Yield Curves'!$A$3:$A$508,0)+1)/100)</f>
        <v>0.30483031544319683</v>
      </c>
      <c r="CD61" s="245">
        <f>EXP(-CD$2*HLOOKUP(CD$2,'Yield Curves'!$B$2:$AP$508,MATCH($Z61,'Yield Curves'!$A$3:$A$508,0)+1)/100)</f>
        <v>0.27921536566262845</v>
      </c>
      <c r="CE61" s="245">
        <f>EXP(-CE$2*HLOOKUP(CE$2,'Yield Curves'!$B$2:$AP$508,MATCH($Z61,'Yield Curves'!$A$3:$A$508,0)+1)/100)</f>
        <v>0.25486977792599907</v>
      </c>
      <c r="CF61" s="245">
        <f>EXP(-CF$2*HLOOKUP(CF$2,'Yield Curves'!$B$2:$AP$508,MATCH($Z61,'Yield Curves'!$A$3:$A$508,0)+1)/100)</f>
        <v>0.23233254572808901</v>
      </c>
      <c r="CG61" s="245">
        <f>EXP(-CG$2*HLOOKUP(CG$2,'Yield Curves'!$B$2:$AP$508,MATCH($Z61,'Yield Curves'!$A$3:$A$508,0)+1)/100)</f>
        <v>0.21178433360817073</v>
      </c>
      <c r="CH61" s="245">
        <f>EXP(-CH$2*HLOOKUP(CH$2,'Yield Curves'!$B$2:$AP$508,MATCH($Z61,'Yield Curves'!$A$3:$A$508,0)+1)/100)</f>
        <v>0.19281964670508861</v>
      </c>
    </row>
    <row r="62" spans="1:86" x14ac:dyDescent="0.2">
      <c r="A62" s="253">
        <v>43047</v>
      </c>
      <c r="B62" s="245">
        <f>'Yield Curves'!C61-'Yield Curves'!C62</f>
        <v>6.9999999999999396E-2</v>
      </c>
      <c r="C62" s="245">
        <f>'Yield Curves'!D61-'Yield Curves'!D62</f>
        <v>4.9999999999999822E-2</v>
      </c>
      <c r="D62" s="245">
        <f>'Yield Curves'!E61-'Yield Curves'!E62</f>
        <v>2.9999999999999361E-2</v>
      </c>
      <c r="E62" s="245">
        <f>'Yield Curves'!F61-'Yield Curves'!F62</f>
        <v>3.0000000000000249E-2</v>
      </c>
      <c r="F62" s="245">
        <f>'Yield Curves'!G61-'Yield Curves'!G62</f>
        <v>3.0000000000000249E-2</v>
      </c>
      <c r="G62" s="245">
        <f>'Yield Curves'!H61-'Yield Curves'!H62</f>
        <v>1.5000000000000568E-2</v>
      </c>
      <c r="H62" s="245">
        <f>'Yield Curves'!I61-'Yield Curves'!I62</f>
        <v>0</v>
      </c>
      <c r="I62" s="245">
        <f>'Yield Curves'!J61-'Yield Curves'!J62</f>
        <v>2.4999999999999467E-2</v>
      </c>
      <c r="J62" s="245">
        <f>'Yield Curves'!K61-'Yield Curves'!K62</f>
        <v>4.9999999999999822E-2</v>
      </c>
      <c r="K62" s="245">
        <f>'Yield Curves'!L61-'Yield Curves'!L62</f>
        <v>4.9999999999999822E-2</v>
      </c>
      <c r="L62" s="245">
        <f>'Yield Curves'!M61-'Yield Curves'!M62</f>
        <v>4.9999999999998934E-2</v>
      </c>
      <c r="M62" s="245">
        <f>'Yield Curves'!N61-'Yield Curves'!N62</f>
        <v>4.9999999999999822E-2</v>
      </c>
      <c r="N62" s="245">
        <f>'Yield Curves'!O61-'Yield Curves'!O62</f>
        <v>4.9999999999999822E-2</v>
      </c>
      <c r="O62" s="245">
        <f>'Yield Curves'!P61-'Yield Curves'!P62</f>
        <v>4.9999999999999822E-2</v>
      </c>
      <c r="P62" s="245">
        <f>'Yield Curves'!Q61-'Yield Curves'!Q62</f>
        <v>4.7499999999999432E-2</v>
      </c>
      <c r="Q62" s="245">
        <f>'Yield Curves'!R61-'Yield Curves'!R62</f>
        <v>4.4999999999999929E-2</v>
      </c>
      <c r="R62" s="245">
        <f>'Yield Curves'!S61-'Yield Curves'!S62</f>
        <v>4.2500000000000426E-2</v>
      </c>
      <c r="S62" s="245">
        <f>'Yield Curves'!T61-'Yield Curves'!T62</f>
        <v>4.1249999999999787E-2</v>
      </c>
      <c r="T62" s="245">
        <f>'Yield Curves'!U61-'Yield Curves'!U62</f>
        <v>4.0000000000000036E-2</v>
      </c>
      <c r="U62" s="245">
        <f>'Yield Curves'!V61-'Yield Curves'!V62</f>
        <v>3.8750000000000284E-2</v>
      </c>
      <c r="V62" s="252">
        <f>MAX(B62:U62)</f>
        <v>6.9999999999999396E-2</v>
      </c>
      <c r="W62" s="252">
        <f>AVERAGE(V63:V312)</f>
        <v>3.1377500000000169E-2</v>
      </c>
      <c r="X62" s="245">
        <f>_xlfn.STDEV.S(V63:V2614)</f>
        <v>5.2792251649453857E-2</v>
      </c>
      <c r="Y62" s="245">
        <f>W62+X62*_xlfn.NORM.S.INV(99%)</f>
        <v>0.1541906423905362</v>
      </c>
      <c r="Z62" s="253">
        <v>43048</v>
      </c>
      <c r="AA62" s="255">
        <f>'Bond Valuation'!$B$12*BondVal_all!BO62</f>
        <v>93.758330244205709</v>
      </c>
      <c r="AB62" s="250">
        <f>AA62/AA63-1</f>
        <v>7.0024505717669605E-4</v>
      </c>
      <c r="AC62" s="245">
        <f>SUMPRODUCT('Bond Valuation'!$B$12*BondVal_all!BO62,$BO$2)/AA62</f>
        <v>1</v>
      </c>
      <c r="AD62" s="251">
        <f>-AC62*Y61/100</f>
        <v>-1.536376190303177E-3</v>
      </c>
      <c r="AE62" s="250">
        <f>AD62*SQRT(10)</f>
        <v>-4.8584481042103396E-3</v>
      </c>
      <c r="AF62" s="250">
        <f>$AC$1*X61/100</f>
        <v>-1.4061899954726908E-3</v>
      </c>
      <c r="AG62" s="250">
        <f>AF62*SQRT(10)</f>
        <v>-4.4467632086355648E-3</v>
      </c>
      <c r="AH62" s="255">
        <f>SUMPRODUCT('Bond Valuation'!$B$40:$D$40,BondVal_all!BO62:BQ62)</f>
        <v>85.126879586982398</v>
      </c>
      <c r="AI62" s="250">
        <f>AH62/AH63-1</f>
        <v>8.9401190288262988E-4</v>
      </c>
      <c r="AJ62" s="245">
        <f>SUMPRODUCT($BO$2:$BQ$2,'Bond Valuation'!$B$40:$D$40,BondVal_all!BO62:BQ62)/BondVal_all!AH62</f>
        <v>2.9361302934263667</v>
      </c>
      <c r="AK62" s="251">
        <f>-AJ62*Y61/100</f>
        <v>-4.5110006744481504E-3</v>
      </c>
      <c r="AL62" s="251">
        <f>AK62*SQRT(10)</f>
        <v>-1.426503665781188E-2</v>
      </c>
      <c r="AM62" s="251">
        <f>$AC$1*X61/100</f>
        <v>-1.4061899954726908E-3</v>
      </c>
      <c r="AN62" s="259">
        <f>AM62*SQRT(10)</f>
        <v>-4.4467632086355648E-3</v>
      </c>
      <c r="AO62" s="255">
        <f>SUMPRODUCT('Bond Valuation'!$B$68:$F$68,BondVal_all!BO62:BS62)</f>
        <v>78.601811474729914</v>
      </c>
      <c r="AP62" s="250">
        <f>AO62/AO63-1</f>
        <v>4.9427836491111599E-4</v>
      </c>
      <c r="AQ62" s="245">
        <f>SUMPRODUCT($BO$2:$BS$2,'Bond Valuation'!$B$68:$F$68,BondVal_all!BO62:BS62)/BondVal_all!AO62</f>
        <v>4.725630715978661</v>
      </c>
      <c r="AR62" s="251">
        <f>-AQ62*Y61/100</f>
        <v>-7.2603465161949696E-3</v>
      </c>
      <c r="AS62" s="251">
        <f>AR62*SQRT(10)</f>
        <v>-2.2959231593244676E-2</v>
      </c>
      <c r="AT62" s="251">
        <f>$AC$1*X61/100</f>
        <v>-1.4061899954726908E-3</v>
      </c>
      <c r="AU62" s="249">
        <f>AT62*SQRT(10)</f>
        <v>-4.4467632086355648E-3</v>
      </c>
      <c r="AV62" s="255">
        <f>SUMPRODUCT('Bond Valuation'!$B$96:$K$96,BondVal_all!BO62:BX62)</f>
        <v>69.96952791827664</v>
      </c>
      <c r="AW62" s="250">
        <f>AV62/AV63-1</f>
        <v>-6.0806719838091272E-4</v>
      </c>
      <c r="AX62" s="245">
        <f>SUMPRODUCT($BO$2:$BX$2,'Bond Valuation'!$B$96:$K$96,BondVal_all!BO62:BX62)/BondVal_all!AV62</f>
        <v>8.272368565482175</v>
      </c>
      <c r="AY62" s="251">
        <f>-AX62*Y61/100</f>
        <v>-1.2709470101419261E-2</v>
      </c>
      <c r="AZ62" s="251">
        <f>AY62*SQRT(10)</f>
        <v>-4.0190873374296075E-2</v>
      </c>
      <c r="BA62" s="251">
        <f>$AC$1*X61/100</f>
        <v>-1.4061899954726908E-3</v>
      </c>
      <c r="BB62" s="249">
        <f>BA62*SQRT(10)</f>
        <v>-4.4467632086355648E-3</v>
      </c>
      <c r="BC62" s="255">
        <f>SUMPRODUCT('Bond Valuation'!$B$124:$U$124,BondVal_all!BO62:CH62)</f>
        <v>58.189311662024849</v>
      </c>
      <c r="BD62" s="250">
        <f>BC62/BC63-1</f>
        <v>-3.1027739525046893E-4</v>
      </c>
      <c r="BE62" s="245">
        <f>SUMPRODUCT($BO$2:$CH$2,'Bond Valuation'!$B$124:$U$124,BondVal_all!BO62:CH62)/BondVal_all!BC62</f>
        <v>11.922702866813912</v>
      </c>
      <c r="BF62" s="251">
        <f>-BE62*Y61/100</f>
        <v>-1.8317756808632325E-2</v>
      </c>
      <c r="BG62" s="251">
        <f>BF62*SQRT(10)</f>
        <v>-5.7925833140335233E-2</v>
      </c>
      <c r="BH62" s="251">
        <f>$AC$1*X61/100</f>
        <v>-1.4061899954726908E-3</v>
      </c>
      <c r="BI62" s="249">
        <f>BH62*SQRT(10)</f>
        <v>-4.4467632086355648E-3</v>
      </c>
      <c r="BJ62" s="251"/>
      <c r="BK62" s="251"/>
      <c r="BO62" s="245">
        <f>EXP(-BO$2*HLOOKUP(BO$2,'Yield Curves'!$B$2:$AP$508,MATCH($Z62,'Yield Curves'!$A$3:$A$508,0)+1)/100)</f>
        <v>0.9283002994475813</v>
      </c>
      <c r="BP62" s="245">
        <f>EXP(-BP$2*HLOOKUP(BP$2,'Yield Curves'!$B$2:$AP$508,MATCH($Z62,'Yield Curves'!$A$3:$A$508,0)+1)/100)</f>
        <v>0.86191381147963808</v>
      </c>
      <c r="BQ62" s="245">
        <f>EXP(-BQ$2*HLOOKUP(BQ$2,'Yield Curves'!$B$2:$AP$508,MATCH($Z62,'Yield Curves'!$A$3:$A$508,0)+1)/100)</f>
        <v>0.79947501338360749</v>
      </c>
      <c r="BR62" s="245">
        <f>EXP(-BR$2*HLOOKUP(BR$2,'Yield Curves'!$B$2:$AP$508,MATCH($Z62,'Yield Curves'!$A$3:$A$508,0)+1)/100)</f>
        <v>0.7284764358443131</v>
      </c>
      <c r="BS62" s="245">
        <f>EXP(-BS$2*HLOOKUP(BS$2,'Yield Curves'!$B$2:$AP$508,MATCH($Z62,'Yield Curves'!$A$3:$A$508,0)+1)/100)</f>
        <v>0.68591607389602016</v>
      </c>
      <c r="BT62" s="245">
        <f>EXP(-BT$2*HLOOKUP(BT$2,'Yield Curves'!$B$2:$AP$508,MATCH($Z62,'Yield Curves'!$A$3:$A$508,0)+1)/100)</f>
        <v>0.63495572940008693</v>
      </c>
      <c r="BU62" s="245">
        <f>EXP(-BU$2*HLOOKUP(BU$2,'Yield Curves'!$B$2:$AP$508,MATCH($Z62,'Yield Curves'!$A$3:$A$508,0)+1)/100)</f>
        <v>0.58742893616452352</v>
      </c>
      <c r="BV62" s="245">
        <f>EXP(-BV$2*HLOOKUP(BV$2,'Yield Curves'!$B$2:$AP$508,MATCH($Z62,'Yield Curves'!$A$3:$A$508,0)+1)/100)</f>
        <v>0.5432422097669779</v>
      </c>
      <c r="BW62" s="245">
        <f>EXP(-BW$2*HLOOKUP(BW$2,'Yield Curves'!$B$2:$AP$508,MATCH($Z62,'Yield Curves'!$A$3:$A$508,0)+1)/100)</f>
        <v>0.50221598641473575</v>
      </c>
      <c r="BX62" s="245">
        <f>EXP(-BX$2*HLOOKUP(BX$2,'Yield Curves'!$B$2:$AP$508,MATCH($Z62,'Yield Curves'!$A$3:$A$508,0)+1)/100)</f>
        <v>0.46394002109164673</v>
      </c>
      <c r="BY62" s="245">
        <f>EXP(-BY$2*HLOOKUP(BY$2,'Yield Curves'!$B$2:$AP$508,MATCH($Z62,'Yield Curves'!$A$3:$A$508,0)+1)/100)</f>
        <v>0.42834557112894828</v>
      </c>
      <c r="BZ62" s="245">
        <f>EXP(-BZ$2*HLOOKUP(BZ$2,'Yield Curves'!$B$2:$AP$508,MATCH($Z62,'Yield Curves'!$A$3:$A$508,0)+1)/100)</f>
        <v>0.39405097495281177</v>
      </c>
      <c r="CA62" s="245">
        <f>EXP(-CA$2*HLOOKUP(CA$2,'Yield Curves'!$B$2:$AP$508,MATCH($Z62,'Yield Curves'!$A$3:$A$508,0)+1)/100)</f>
        <v>0.36091285452454253</v>
      </c>
      <c r="CB62" s="245">
        <f>EXP(-CB$2*HLOOKUP(CB$2,'Yield Curves'!$B$2:$AP$508,MATCH($Z62,'Yield Curves'!$A$3:$A$508,0)+1)/100)</f>
        <v>0.33182211561372627</v>
      </c>
      <c r="CC62" s="245">
        <f>EXP(-CC$2*HLOOKUP(CC$2,'Yield Curves'!$B$2:$AP$508,MATCH($Z62,'Yield Curves'!$A$3:$A$508,0)+1)/100)</f>
        <v>0.30483031544319683</v>
      </c>
      <c r="CD62" s="245">
        <f>EXP(-CD$2*HLOOKUP(CD$2,'Yield Curves'!$B$2:$AP$508,MATCH($Z62,'Yield Curves'!$A$3:$A$508,0)+1)/100)</f>
        <v>0.27920227774911344</v>
      </c>
      <c r="CE62" s="245">
        <f>EXP(-CE$2*HLOOKUP(CE$2,'Yield Curves'!$B$2:$AP$508,MATCH($Z62,'Yield Curves'!$A$3:$A$508,0)+1)/100)</f>
        <v>0.2548655467245739</v>
      </c>
      <c r="CF62" s="245">
        <f>EXP(-CF$2*HLOOKUP(CF$2,'Yield Curves'!$B$2:$AP$508,MATCH($Z62,'Yield Curves'!$A$3:$A$508,0)+1)/100)</f>
        <v>0.23233662973451377</v>
      </c>
      <c r="CG62" s="245">
        <f>EXP(-CG$2*HLOOKUP(CG$2,'Yield Curves'!$B$2:$AP$508,MATCH($Z62,'Yield Curves'!$A$3:$A$508,0)+1)/100)</f>
        <v>0.21178629841334853</v>
      </c>
      <c r="CH62" s="245">
        <f>EXP(-CH$2*HLOOKUP(CH$2,'Yield Curves'!$B$2:$AP$508,MATCH($Z62,'Yield Curves'!$A$3:$A$508,0)+1)/100)</f>
        <v>0.19281964670508861</v>
      </c>
    </row>
    <row r="63" spans="1:86" x14ac:dyDescent="0.2">
      <c r="A63" s="253">
        <v>43046</v>
      </c>
      <c r="B63" s="245">
        <f>'Yield Curves'!C62-'Yield Curves'!C63</f>
        <v>-9.9999999999997868E-3</v>
      </c>
      <c r="C63" s="245">
        <f>'Yield Curves'!D62-'Yield Curves'!D63</f>
        <v>-4.9999999999998934E-3</v>
      </c>
      <c r="D63" s="245">
        <f>'Yield Curves'!E62-'Yield Curves'!E63</f>
        <v>0</v>
      </c>
      <c r="E63" s="245">
        <f>'Yield Curves'!F62-'Yield Curves'!F63</f>
        <v>0</v>
      </c>
      <c r="F63" s="245">
        <f>'Yield Curves'!G62-'Yield Curves'!G63</f>
        <v>0</v>
      </c>
      <c r="G63" s="245">
        <f>'Yield Curves'!H62-'Yield Curves'!H63</f>
        <v>-2.0000000000000462E-2</v>
      </c>
      <c r="H63" s="245">
        <f>'Yield Curves'!I62-'Yield Curves'!I63</f>
        <v>-4.0000000000000036E-2</v>
      </c>
      <c r="I63" s="245">
        <f>'Yield Curves'!J62-'Yield Curves'!J63</f>
        <v>-2.0000000000000462E-2</v>
      </c>
      <c r="J63" s="245">
        <f>'Yield Curves'!K62-'Yield Curves'!K63</f>
        <v>0</v>
      </c>
      <c r="K63" s="245">
        <f>'Yield Curves'!L62-'Yield Curves'!L63</f>
        <v>0</v>
      </c>
      <c r="L63" s="245">
        <f>'Yield Curves'!M62-'Yield Curves'!M63</f>
        <v>0</v>
      </c>
      <c r="M63" s="245">
        <f>'Yield Curves'!N62-'Yield Curves'!N63</f>
        <v>0</v>
      </c>
      <c r="N63" s="245">
        <f>'Yield Curves'!O62-'Yield Curves'!O63</f>
        <v>0</v>
      </c>
      <c r="O63" s="245">
        <f>'Yield Curves'!P62-'Yield Curves'!P63</f>
        <v>0</v>
      </c>
      <c r="P63" s="245">
        <f>'Yield Curves'!Q62-'Yield Curves'!Q63</f>
        <v>-4.9999999999998934E-3</v>
      </c>
      <c r="Q63" s="245">
        <f>'Yield Curves'!R62-'Yield Curves'!R63</f>
        <v>-9.9999999999997868E-3</v>
      </c>
      <c r="R63" s="245">
        <f>'Yield Curves'!S62-'Yield Curves'!S63</f>
        <v>-1.499999999999968E-2</v>
      </c>
      <c r="S63" s="245">
        <f>'Yield Curves'!T62-'Yield Curves'!T63</f>
        <v>-1.7500000000000071E-2</v>
      </c>
      <c r="T63" s="245">
        <f>'Yield Curves'!U62-'Yield Curves'!U63</f>
        <v>-2.0000000000000462E-2</v>
      </c>
      <c r="U63" s="245">
        <f>'Yield Curves'!V62-'Yield Curves'!V63</f>
        <v>-2.2500000000000853E-2</v>
      </c>
      <c r="V63" s="252">
        <f>MAX(B63:U63)</f>
        <v>0</v>
      </c>
      <c r="W63" s="252">
        <f>AVERAGE(V64:V313)</f>
        <v>3.1657500000000172E-2</v>
      </c>
      <c r="X63" s="245">
        <f>_xlfn.STDEV.S(V64:V2615)</f>
        <v>5.2827302074357312E-2</v>
      </c>
      <c r="Y63" s="245">
        <f>W63+X63*_xlfn.NORM.S.INV(99%)</f>
        <v>0.1545521818719946</v>
      </c>
      <c r="Z63" s="253">
        <v>43047</v>
      </c>
      <c r="AA63" s="255">
        <f>'Bond Valuation'!$B$12*BondVal_all!BO63</f>
        <v>93.692722378466769</v>
      </c>
      <c r="AB63" s="250">
        <f>AA63/AA64-1</f>
        <v>-6.9975505715658137E-4</v>
      </c>
      <c r="AC63" s="245">
        <f>SUMPRODUCT('Bond Valuation'!$B$12*BondVal_all!BO63,$BO$2)/AA63</f>
        <v>1</v>
      </c>
      <c r="AD63" s="251">
        <f>-AC63*Y62/100</f>
        <v>-1.541906423905362E-3</v>
      </c>
      <c r="AE63" s="250">
        <f>AD63*SQRT(10)</f>
        <v>-4.8759362383860418E-3</v>
      </c>
      <c r="AF63" s="250">
        <f>$AC$1*X62/100</f>
        <v>-1.4070265982019886E-3</v>
      </c>
      <c r="AG63" s="250">
        <f>AF63*SQRT(10)</f>
        <v>-4.4494087787568595E-3</v>
      </c>
      <c r="AH63" s="255">
        <f>SUMPRODUCT('Bond Valuation'!$B$40:$D$40,BondVal_all!BO63:BQ63)</f>
        <v>85.050843120882135</v>
      </c>
      <c r="AI63" s="250">
        <f>AH63/AH64-1</f>
        <v>-8.8916734574040479E-4</v>
      </c>
      <c r="AJ63" s="245">
        <f>SUMPRODUCT($BO$2:$BQ$2,'Bond Valuation'!$B$40:$D$40,BondVal_all!BO63:BQ63)/BondVal_all!AH63</f>
        <v>2.9361199515554404</v>
      </c>
      <c r="AK63" s="251">
        <f>-AJ63*Y62/100</f>
        <v>-4.5272222146600337E-3</v>
      </c>
      <c r="AL63" s="251">
        <f>AK63*SQRT(10)</f>
        <v>-1.431633367203744E-2</v>
      </c>
      <c r="AM63" s="251">
        <f>$AC$1*X62/100</f>
        <v>-1.4070265982019886E-3</v>
      </c>
      <c r="AN63" s="259">
        <f>AM63*SQRT(10)</f>
        <v>-4.4494087787568595E-3</v>
      </c>
      <c r="AO63" s="255">
        <f>SUMPRODUCT('Bond Valuation'!$B$68:$F$68,BondVal_all!BO63:BS63)</f>
        <v>78.56297949368323</v>
      </c>
      <c r="AP63" s="250">
        <f>AO63/AO64-1</f>
        <v>-2.2936736959580095E-3</v>
      </c>
      <c r="AQ63" s="245">
        <f>SUMPRODUCT($BO$2:$BS$2,'Bond Valuation'!$B$68:$F$68,BondVal_all!BO63:BS63)/BondVal_all!AO63</f>
        <v>4.7256708038623216</v>
      </c>
      <c r="AR63" s="251">
        <f>-AQ63*Y62/100</f>
        <v>-7.2865421697373301E-3</v>
      </c>
      <c r="AS63" s="251">
        <f>AR63*SQRT(10)</f>
        <v>-2.3042069523235193E-2</v>
      </c>
      <c r="AT63" s="251">
        <f>$AC$1*X62/100</f>
        <v>-1.4070265982019886E-3</v>
      </c>
      <c r="AU63" s="249">
        <f>AT63*SQRT(10)</f>
        <v>-4.4494087787568595E-3</v>
      </c>
      <c r="AV63" s="255">
        <f>SUMPRODUCT('Bond Valuation'!$B$96:$K$96,BondVal_all!BO63:BX63)</f>
        <v>70.012099979764102</v>
      </c>
      <c r="AW63" s="250">
        <f>AV63/AV64-1</f>
        <v>-3.3186498856782043E-3</v>
      </c>
      <c r="AX63" s="245">
        <f>SUMPRODUCT($BO$2:$BX$2,'Bond Valuation'!$B$96:$K$96,BondVal_all!BO63:BX63)/BondVal_all!AV63</f>
        <v>8.2741571665417517</v>
      </c>
      <c r="AY63" s="251">
        <f>-AX63*Y62/100</f>
        <v>-1.2757976087493315E-2</v>
      </c>
      <c r="AZ63" s="251">
        <f>AY63*SQRT(10)</f>
        <v>-4.03442627704425E-2</v>
      </c>
      <c r="BA63" s="251">
        <f>$AC$1*X62/100</f>
        <v>-1.4070265982019886E-3</v>
      </c>
      <c r="BB63" s="249">
        <f>BA63*SQRT(10)</f>
        <v>-4.4494087787568595E-3</v>
      </c>
      <c r="BC63" s="255">
        <f>SUMPRODUCT('Bond Valuation'!$B$124:$U$124,BondVal_all!BO63:CH63)</f>
        <v>58.207372093822492</v>
      </c>
      <c r="BD63" s="250">
        <f>BC63/BC64-1</f>
        <v>-4.4357986399223837E-4</v>
      </c>
      <c r="BE63" s="245">
        <f>SUMPRODUCT($BO$2:$CH$2,'Bond Valuation'!$B$124:$U$124,BondVal_all!BO63:CH63)/BondVal_all!BC63</f>
        <v>11.924806748733502</v>
      </c>
      <c r="BF63" s="251">
        <f>-BE63*Y62/100</f>
        <v>-1.83869361297022E-2</v>
      </c>
      <c r="BG63" s="251">
        <f>BF63*SQRT(10)</f>
        <v>-5.8144597361900113E-2</v>
      </c>
      <c r="BH63" s="251">
        <f>$AC$1*X62/100</f>
        <v>-1.4070265982019886E-3</v>
      </c>
      <c r="BI63" s="249">
        <f>BH63*SQRT(10)</f>
        <v>-4.4494087787568595E-3</v>
      </c>
      <c r="BJ63" s="251"/>
      <c r="BK63" s="251"/>
      <c r="BO63" s="245">
        <f>EXP(-BO$2*HLOOKUP(BO$2,'Yield Curves'!$B$2:$AP$508,MATCH($Z63,'Yield Curves'!$A$3:$A$508,0)+1)/100)</f>
        <v>0.92765071661848286</v>
      </c>
      <c r="BP63" s="245">
        <f>EXP(-BP$2*HLOOKUP(BP$2,'Yield Curves'!$B$2:$AP$508,MATCH($Z63,'Yield Curves'!$A$3:$A$508,0)+1)/100)</f>
        <v>0.86122455616933868</v>
      </c>
      <c r="BQ63" s="245">
        <f>EXP(-BQ$2*HLOOKUP(BQ$2,'Yield Curves'!$B$2:$AP$508,MATCH($Z63,'Yield Curves'!$A$3:$A$508,0)+1)/100)</f>
        <v>0.79875580956182834</v>
      </c>
      <c r="BR63" s="245">
        <f>EXP(-BR$2*HLOOKUP(BR$2,'Yield Curves'!$B$2:$AP$508,MATCH($Z63,'Yield Curves'!$A$3:$A$508,0)+1)/100)</f>
        <v>0.72905945016762375</v>
      </c>
      <c r="BS63" s="245">
        <f>EXP(-BS$2*HLOOKUP(BS$2,'Yield Curves'!$B$2:$AP$508,MATCH($Z63,'Yield Curves'!$A$3:$A$508,0)+1)/100)</f>
        <v>0.68557320158429325</v>
      </c>
      <c r="BT63" s="245">
        <f>EXP(-BT$2*HLOOKUP(BT$2,'Yield Curves'!$B$2:$AP$508,MATCH($Z63,'Yield Curves'!$A$3:$A$508,0)+1)/100)</f>
        <v>0.63476527125141768</v>
      </c>
      <c r="BU63" s="245">
        <f>EXP(-BU$2*HLOOKUP(BU$2,'Yield Curves'!$B$2:$AP$508,MATCH($Z63,'Yield Curves'!$A$3:$A$508,0)+1)/100)</f>
        <v>0.58742893616452352</v>
      </c>
      <c r="BV63" s="245">
        <f>EXP(-BV$2*HLOOKUP(BV$2,'Yield Curves'!$B$2:$AP$508,MATCH($Z63,'Yield Curves'!$A$3:$A$508,0)+1)/100)</f>
        <v>0.54340520687825211</v>
      </c>
      <c r="BW63" s="245">
        <f>EXP(-BW$2*HLOOKUP(BW$2,'Yield Curves'!$B$2:$AP$508,MATCH($Z63,'Yield Curves'!$A$3:$A$508,0)+1)/100)</f>
        <v>0.50249856237413182</v>
      </c>
      <c r="BX63" s="245">
        <f>EXP(-BX$2*HLOOKUP(BX$2,'Yield Curves'!$B$2:$AP$508,MATCH($Z63,'Yield Curves'!$A$3:$A$508,0)+1)/100)</f>
        <v>0.46440419316009157</v>
      </c>
      <c r="BY63" s="245">
        <f>EXP(-BY$2*HLOOKUP(BY$2,'Yield Curves'!$B$2:$AP$508,MATCH($Z63,'Yield Curves'!$A$3:$A$508,0)+1)/100)</f>
        <v>0.42899393400610408</v>
      </c>
      <c r="BZ63" s="245">
        <f>EXP(-BZ$2*HLOOKUP(BZ$2,'Yield Curves'!$B$2:$AP$508,MATCH($Z63,'Yield Curves'!$A$3:$A$508,0)+1)/100)</f>
        <v>0.39477570926502048</v>
      </c>
      <c r="CA63" s="245">
        <f>EXP(-CA$2*HLOOKUP(CA$2,'Yield Curves'!$B$2:$AP$508,MATCH($Z63,'Yield Curves'!$A$3:$A$508,0)+1)/100)</f>
        <v>0.36160263081739441</v>
      </c>
      <c r="CB63" s="245">
        <f>EXP(-CB$2*HLOOKUP(CB$2,'Yield Curves'!$B$2:$AP$508,MATCH($Z63,'Yield Curves'!$A$3:$A$508,0)+1)/100)</f>
        <v>0.33262880015731766</v>
      </c>
      <c r="CC63" s="245">
        <f>EXP(-CC$2*HLOOKUP(CC$2,'Yield Curves'!$B$2:$AP$508,MATCH($Z63,'Yield Curves'!$A$3:$A$508,0)+1)/100)</f>
        <v>0.30574617949871175</v>
      </c>
      <c r="CD63" s="245">
        <f>EXP(-CD$2*HLOOKUP(CD$2,'Yield Curves'!$B$2:$AP$508,MATCH($Z63,'Yield Curves'!$A$3:$A$508,0)+1)/100)</f>
        <v>0.28002976580964528</v>
      </c>
      <c r="CE63" s="245">
        <f>EXP(-CE$2*HLOOKUP(CE$2,'Yield Curves'!$B$2:$AP$508,MATCH($Z63,'Yield Curves'!$A$3:$A$508,0)+1)/100)</f>
        <v>0.25542212883279192</v>
      </c>
      <c r="CF63" s="245">
        <f>EXP(-CF$2*HLOOKUP(CF$2,'Yield Curves'!$B$2:$AP$508,MATCH($Z63,'Yield Curves'!$A$3:$A$508,0)+1)/100)</f>
        <v>0.23263659190991143</v>
      </c>
      <c r="CG63" s="245">
        <f>EXP(-CG$2*HLOOKUP(CG$2,'Yield Curves'!$B$2:$AP$508,MATCH($Z63,'Yield Curves'!$A$3:$A$508,0)+1)/100)</f>
        <v>0.2119305648964388</v>
      </c>
      <c r="CH63" s="245">
        <f>EXP(-CH$2*HLOOKUP(CH$2,'Yield Curves'!$B$2:$AP$508,MATCH($Z63,'Yield Curves'!$A$3:$A$508,0)+1)/100)</f>
        <v>0.19281964670508861</v>
      </c>
    </row>
    <row r="64" spans="1:86" x14ac:dyDescent="0.2">
      <c r="A64" s="253">
        <v>43042</v>
      </c>
      <c r="B64" s="245">
        <f>'Yield Curves'!C63-'Yield Curves'!C64</f>
        <v>-4.0000000000000036E-2</v>
      </c>
      <c r="C64" s="245">
        <f>'Yield Curves'!D63-'Yield Curves'!D64</f>
        <v>-2.5000000000000355E-2</v>
      </c>
      <c r="D64" s="245">
        <f>'Yield Curves'!E63-'Yield Curves'!E64</f>
        <v>-9.9999999999997868E-3</v>
      </c>
      <c r="E64" s="245">
        <f>'Yield Curves'!F63-'Yield Curves'!F64</f>
        <v>0</v>
      </c>
      <c r="F64" s="245">
        <f>'Yield Curves'!G63-'Yield Curves'!G64</f>
        <v>9.9999999999997868E-3</v>
      </c>
      <c r="G64" s="245">
        <f>'Yield Curves'!H63-'Yield Curves'!H64</f>
        <v>3.0000000000000249E-2</v>
      </c>
      <c r="H64" s="245">
        <f>'Yield Curves'!I63-'Yield Curves'!I64</f>
        <v>5.0000000000000711E-2</v>
      </c>
      <c r="I64" s="245">
        <f>'Yield Curves'!J63-'Yield Curves'!J64</f>
        <v>4.0000000000000924E-2</v>
      </c>
      <c r="J64" s="245">
        <f>'Yield Curves'!K63-'Yield Curves'!K64</f>
        <v>3.0000000000000249E-2</v>
      </c>
      <c r="K64" s="245">
        <f>'Yield Curves'!L63-'Yield Curves'!L64</f>
        <v>3.2499999999999751E-2</v>
      </c>
      <c r="L64" s="245">
        <f>'Yield Curves'!M63-'Yield Curves'!M64</f>
        <v>3.5000000000000142E-2</v>
      </c>
      <c r="M64" s="245">
        <f>'Yield Curves'!N63-'Yield Curves'!N64</f>
        <v>3.7499999999999645E-2</v>
      </c>
      <c r="N64" s="245">
        <f>'Yield Curves'!O63-'Yield Curves'!O64</f>
        <v>4.0000000000000036E-2</v>
      </c>
      <c r="O64" s="245">
        <f>'Yield Curves'!P63-'Yield Curves'!P64</f>
        <v>4.2500000000000426E-2</v>
      </c>
      <c r="P64" s="245">
        <f>'Yield Curves'!Q63-'Yield Curves'!Q64</f>
        <v>4.1249999999999787E-2</v>
      </c>
      <c r="Q64" s="245">
        <f>'Yield Curves'!R63-'Yield Curves'!R64</f>
        <v>3.9999999999999147E-2</v>
      </c>
      <c r="R64" s="245">
        <f>'Yield Curves'!S63-'Yield Curves'!S64</f>
        <v>3.8749999999998508E-2</v>
      </c>
      <c r="S64" s="245">
        <f>'Yield Curves'!T63-'Yield Curves'!T64</f>
        <v>3.9374999999999716E-2</v>
      </c>
      <c r="T64" s="245">
        <f>'Yield Curves'!U63-'Yield Curves'!U64</f>
        <v>4.0000000000000036E-2</v>
      </c>
      <c r="U64" s="245">
        <f>'Yield Curves'!V63-'Yield Curves'!V64</f>
        <v>4.0625000000000355E-2</v>
      </c>
      <c r="V64" s="252">
        <f>MAX(B64:U64)</f>
        <v>5.0000000000000711E-2</v>
      </c>
      <c r="W64" s="252">
        <f>AVERAGE(V65:V314)</f>
        <v>3.153750000000017E-2</v>
      </c>
      <c r="X64" s="245">
        <f>_xlfn.STDEV.S(V65:V2616)</f>
        <v>5.2881314646712911E-2</v>
      </c>
      <c r="Y64" s="245">
        <f>W64+X64*_xlfn.NORM.S.INV(99%)</f>
        <v>0.15455783390486552</v>
      </c>
      <c r="Z64" s="253">
        <v>43046</v>
      </c>
      <c r="AA64" s="255">
        <f>'Bond Valuation'!$B$12*BondVal_all!BO64</f>
        <v>93.758330244205709</v>
      </c>
      <c r="AB64" s="250">
        <f>AA64/AA65-1</f>
        <v>1.0000500016649205E-4</v>
      </c>
      <c r="AC64" s="245">
        <f>SUMPRODUCT('Bond Valuation'!$B$12*BondVal_all!BO64,$BO$2)/AA64</f>
        <v>1</v>
      </c>
      <c r="AD64" s="251">
        <f>-AC64*Y63/100</f>
        <v>-1.545521818719946E-3</v>
      </c>
      <c r="AE64" s="250">
        <f>AD64*SQRT(10)</f>
        <v>-4.8873691206408896E-3</v>
      </c>
      <c r="AF64" s="250">
        <f>$AC$1*X63/100</f>
        <v>-1.4079607671108072E-3</v>
      </c>
      <c r="AG64" s="250">
        <f>AF64*SQRT(10)</f>
        <v>-4.4523628802280403E-3</v>
      </c>
      <c r="AH64" s="255">
        <f>SUMPRODUCT('Bond Valuation'!$B$40:$D$40,BondVal_all!BO64:BQ64)</f>
        <v>85.126534855932064</v>
      </c>
      <c r="AI64" s="250">
        <f>AH64/AH65-1</f>
        <v>2.1808849894888738E-6</v>
      </c>
      <c r="AJ64" s="245">
        <f>SUMPRODUCT($BO$2:$BQ$2,'Bond Valuation'!$B$40:$D$40,BondVal_all!BO64:BQ64)/BondVal_all!AH64</f>
        <v>2.936134084408577</v>
      </c>
      <c r="AK64" s="251">
        <f>-AJ64*Y63/100</f>
        <v>-4.5378592901407673E-3</v>
      </c>
      <c r="AL64" s="251">
        <f>AK64*SQRT(10)</f>
        <v>-1.4349971058199689E-2</v>
      </c>
      <c r="AM64" s="251">
        <f>$AC$1*X63/100</f>
        <v>-1.4079607671108072E-3</v>
      </c>
      <c r="AN64" s="259">
        <f>AM64*SQRT(10)</f>
        <v>-4.4523628802280403E-3</v>
      </c>
      <c r="AO64" s="255">
        <f>SUMPRODUCT('Bond Valuation'!$B$68:$F$68,BondVal_all!BO64:BS64)</f>
        <v>78.743591598457868</v>
      </c>
      <c r="AP64" s="250">
        <f>AO64/AO65-1</f>
        <v>3.9953666766345819E-5</v>
      </c>
      <c r="AQ64" s="245">
        <f>SUMPRODUCT($BO$2:$BS$2,'Bond Valuation'!$B$68:$F$68,BondVal_all!BO64:BS64)/BondVal_all!AO64</f>
        <v>4.7261226330461943</v>
      </c>
      <c r="AR64" s="251">
        <f>-AQ64*Y63/100</f>
        <v>-7.3043256473190547E-3</v>
      </c>
      <c r="AS64" s="251">
        <f>AR64*SQRT(10)</f>
        <v>-2.3098305817111985E-2</v>
      </c>
      <c r="AT64" s="251">
        <f>$AC$1*X63/100</f>
        <v>-1.4079607671108072E-3</v>
      </c>
      <c r="AU64" s="249">
        <f>AT64*SQRT(10)</f>
        <v>-4.4523628802280403E-3</v>
      </c>
      <c r="AV64" s="255">
        <f>SUMPRODUCT('Bond Valuation'!$B$96:$K$96,BondVal_all!BO64:BX64)</f>
        <v>70.245219268659483</v>
      </c>
      <c r="AW64" s="250">
        <f>AV64/AV65-1</f>
        <v>1.4822972003185608E-3</v>
      </c>
      <c r="AX64" s="245">
        <f>SUMPRODUCT($BO$2:$BX$2,'Bond Valuation'!$B$96:$K$96,BondVal_all!BO64:BX64)/BondVal_all!AV64</f>
        <v>8.2777188675650173</v>
      </c>
      <c r="AY64" s="251">
        <f>-AX64*Y63/100</f>
        <v>-1.2793395119051499E-2</v>
      </c>
      <c r="AZ64" s="251">
        <f>AY64*SQRT(10)</f>
        <v>-4.0456267582683739E-2</v>
      </c>
      <c r="BA64" s="251">
        <f>$AC$1*X63/100</f>
        <v>-1.4079607671108072E-3</v>
      </c>
      <c r="BB64" s="249">
        <f>BA64*SQRT(10)</f>
        <v>-4.4523628802280403E-3</v>
      </c>
      <c r="BC64" s="255">
        <f>SUMPRODUCT('Bond Valuation'!$B$124:$U$124,BondVal_all!BO64:CH64)</f>
        <v>58.233203170164543</v>
      </c>
      <c r="BD64" s="250">
        <f>BC64/BC65-1</f>
        <v>3.9517021201878055E-3</v>
      </c>
      <c r="BE64" s="245">
        <f>SUMPRODUCT($BO$2:$CH$2,'Bond Valuation'!$B$124:$U$124,BondVal_all!BO64:CH64)/BondVal_all!BC64</f>
        <v>11.914105670389519</v>
      </c>
      <c r="BF64" s="251">
        <f>-BE64*Y63/100</f>
        <v>-1.8413510264122031E-2</v>
      </c>
      <c r="BG64" s="251">
        <f>BF64*SQRT(10)</f>
        <v>-5.8228632153514252E-2</v>
      </c>
      <c r="BH64" s="251">
        <f>$AC$1*X63/100</f>
        <v>-1.4079607671108072E-3</v>
      </c>
      <c r="BI64" s="249">
        <f>BH64*SQRT(10)</f>
        <v>-4.4523628802280403E-3</v>
      </c>
      <c r="BJ64" s="251"/>
      <c r="BK64" s="251"/>
      <c r="BO64" s="245">
        <f>EXP(-BO$2*HLOOKUP(BO$2,'Yield Curves'!$B$2:$AP$508,MATCH($Z64,'Yield Curves'!$A$3:$A$508,0)+1)/100)</f>
        <v>0.9283002994475813</v>
      </c>
      <c r="BP64" s="245">
        <f>EXP(-BP$2*HLOOKUP(BP$2,'Yield Curves'!$B$2:$AP$508,MATCH($Z64,'Yield Curves'!$A$3:$A$508,0)+1)/100)</f>
        <v>0.86174144595446922</v>
      </c>
      <c r="BQ64" s="245">
        <f>EXP(-BQ$2*HLOOKUP(BQ$2,'Yield Curves'!$B$2:$AP$508,MATCH($Z64,'Yield Curves'!$A$3:$A$508,0)+1)/100)</f>
        <v>0.79947501338360749</v>
      </c>
      <c r="BR64" s="245">
        <f>EXP(-BR$2*HLOOKUP(BR$2,'Yield Curves'!$B$2:$AP$508,MATCH($Z64,'Yield Curves'!$A$3:$A$508,0)+1)/100)</f>
        <v>0.72905945016762375</v>
      </c>
      <c r="BS64" s="245">
        <f>EXP(-BS$2*HLOOKUP(BS$2,'Yield Curves'!$B$2:$AP$508,MATCH($Z64,'Yield Curves'!$A$3:$A$508,0)+1)/100)</f>
        <v>0.68728927879097224</v>
      </c>
      <c r="BT64" s="245">
        <f>EXP(-BT$2*HLOOKUP(BT$2,'Yield Curves'!$B$2:$AP$508,MATCH($Z64,'Yield Curves'!$A$3:$A$508,0)+1)/100)</f>
        <v>0.63667242636747978</v>
      </c>
      <c r="BU64" s="245">
        <f>EXP(-BU$2*HLOOKUP(BU$2,'Yield Curves'!$B$2:$AP$508,MATCH($Z64,'Yield Curves'!$A$3:$A$508,0)+1)/100)</f>
        <v>0.58948853964467818</v>
      </c>
      <c r="BV64" s="245">
        <f>EXP(-BV$2*HLOOKUP(BV$2,'Yield Curves'!$B$2:$AP$508,MATCH($Z64,'Yield Curves'!$A$3:$A$508,0)+1)/100)</f>
        <v>0.54547407502432965</v>
      </c>
      <c r="BW64" s="245">
        <f>EXP(-BW$2*HLOOKUP(BW$2,'Yield Curves'!$B$2:$AP$508,MATCH($Z64,'Yield Curves'!$A$3:$A$508,0)+1)/100)</f>
        <v>0.50442430000052851</v>
      </c>
      <c r="BX64" s="245">
        <f>EXP(-BX$2*HLOOKUP(BX$2,'Yield Curves'!$B$2:$AP$508,MATCH($Z64,'Yield Curves'!$A$3:$A$508,0)+1)/100)</f>
        <v>0.46626553012487953</v>
      </c>
      <c r="BY64" s="245">
        <f>EXP(-BY$2*HLOOKUP(BY$2,'Yield Curves'!$B$2:$AP$508,MATCH($Z64,'Yield Curves'!$A$3:$A$508,0)+1)/100)</f>
        <v>0.43076718880748793</v>
      </c>
      <c r="BZ64" s="245">
        <f>EXP(-BZ$2*HLOOKUP(BZ$2,'Yield Curves'!$B$2:$AP$508,MATCH($Z64,'Yield Curves'!$A$3:$A$508,0)+1)/100)</f>
        <v>0.39611032818637465</v>
      </c>
      <c r="CA64" s="245">
        <f>EXP(-CA$2*HLOOKUP(CA$2,'Yield Curves'!$B$2:$AP$508,MATCH($Z64,'Yield Curves'!$A$3:$A$508,0)+1)/100)</f>
        <v>0.36216128597972486</v>
      </c>
      <c r="CB64" s="245">
        <f>EXP(-CB$2*HLOOKUP(CB$2,'Yield Curves'!$B$2:$AP$508,MATCH($Z64,'Yield Curves'!$A$3:$A$508,0)+1)/100)</f>
        <v>0.33290541279864966</v>
      </c>
      <c r="CC64" s="245">
        <f>EXP(-CC$2*HLOOKUP(CC$2,'Yield Curves'!$B$2:$AP$508,MATCH($Z64,'Yield Curves'!$A$3:$A$508,0)+1)/100)</f>
        <v>0.30574617949871175</v>
      </c>
      <c r="CD64" s="245">
        <f>EXP(-CD$2*HLOOKUP(CD$2,'Yield Curves'!$B$2:$AP$508,MATCH($Z64,'Yield Curves'!$A$3:$A$508,0)+1)/100)</f>
        <v>0.27987404256695581</v>
      </c>
      <c r="CE64" s="245">
        <f>EXP(-CE$2*HLOOKUP(CE$2,'Yield Curves'!$B$2:$AP$508,MATCH($Z64,'Yield Curves'!$A$3:$A$508,0)+1)/100)</f>
        <v>0.25522714459821394</v>
      </c>
      <c r="CF64" s="245">
        <f>EXP(-CF$2*HLOOKUP(CF$2,'Yield Curves'!$B$2:$AP$508,MATCH($Z64,'Yield Curves'!$A$3:$A$508,0)+1)/100)</f>
        <v>0.23240606882860659</v>
      </c>
      <c r="CG64" s="245">
        <f>EXP(-CG$2*HLOOKUP(CG$2,'Yield Curves'!$B$2:$AP$508,MATCH($Z64,'Yield Curves'!$A$3:$A$508,0)+1)/100)</f>
        <v>0.21161856972606691</v>
      </c>
      <c r="CH64" s="245">
        <f>EXP(-CH$2*HLOOKUP(CH$2,'Yield Curves'!$B$2:$AP$508,MATCH($Z64,'Yield Curves'!$A$3:$A$508,0)+1)/100)</f>
        <v>0.19243439279400748</v>
      </c>
    </row>
    <row r="65" spans="1:86" x14ac:dyDescent="0.2">
      <c r="A65" s="253">
        <v>43041</v>
      </c>
      <c r="B65" s="245">
        <f>'Yield Curves'!C64-'Yield Curves'!C65</f>
        <v>9.9999999999997868E-3</v>
      </c>
      <c r="C65" s="245">
        <f>'Yield Curves'!D64-'Yield Curves'!D65</f>
        <v>5.0000000000007816E-3</v>
      </c>
      <c r="D65" s="245">
        <f>'Yield Curves'!E64-'Yield Curves'!E65</f>
        <v>0</v>
      </c>
      <c r="E65" s="245">
        <f>'Yield Curves'!F64-'Yield Curves'!F65</f>
        <v>0</v>
      </c>
      <c r="F65" s="245">
        <f>'Yield Curves'!G64-'Yield Curves'!G65</f>
        <v>0</v>
      </c>
      <c r="G65" s="245">
        <f>'Yield Curves'!H64-'Yield Curves'!H65</f>
        <v>9.9999999999997868E-3</v>
      </c>
      <c r="H65" s="245">
        <f>'Yield Curves'!I64-'Yield Curves'!I65</f>
        <v>1.9999999999999574E-2</v>
      </c>
      <c r="I65" s="245">
        <f>'Yield Curves'!J64-'Yield Curves'!J65</f>
        <v>0</v>
      </c>
      <c r="J65" s="245">
        <f>'Yield Curves'!K64-'Yield Curves'!K65</f>
        <v>-2.0000000000000462E-2</v>
      </c>
      <c r="K65" s="245">
        <f>'Yield Curves'!L64-'Yield Curves'!L65</f>
        <v>-1.9999999999999574E-2</v>
      </c>
      <c r="L65" s="245">
        <f>'Yield Curves'!M64-'Yield Curves'!M65</f>
        <v>-1.9999999999999574E-2</v>
      </c>
      <c r="M65" s="245">
        <f>'Yield Curves'!N64-'Yield Curves'!N65</f>
        <v>-1.9999999999999574E-2</v>
      </c>
      <c r="N65" s="245">
        <f>'Yield Curves'!O64-'Yield Curves'!O65</f>
        <v>-2.0000000000000462E-2</v>
      </c>
      <c r="O65" s="245">
        <f>'Yield Curves'!P64-'Yield Curves'!P65</f>
        <v>-2.000000000000135E-2</v>
      </c>
      <c r="P65" s="245">
        <f>'Yield Curves'!Q64-'Yield Curves'!Q65</f>
        <v>-1.7500000000000959E-2</v>
      </c>
      <c r="Q65" s="245">
        <f>'Yield Curves'!R64-'Yield Curves'!R65</f>
        <v>-1.499999999999968E-2</v>
      </c>
      <c r="R65" s="245">
        <f>'Yield Curves'!S64-'Yield Curves'!S65</f>
        <v>-1.2499999999998401E-2</v>
      </c>
      <c r="S65" s="245">
        <f>'Yield Curves'!T64-'Yield Curves'!T65</f>
        <v>-1.124999999999865E-2</v>
      </c>
      <c r="T65" s="245">
        <f>'Yield Curves'!U64-'Yield Curves'!U65</f>
        <v>-9.9999999999997868E-3</v>
      </c>
      <c r="U65" s="245">
        <f>'Yield Curves'!V64-'Yield Curves'!V65</f>
        <v>-8.7500000000009237E-3</v>
      </c>
      <c r="V65" s="252">
        <f>MAX(B65:U65)</f>
        <v>1.9999999999999574E-2</v>
      </c>
      <c r="W65" s="252">
        <f>AVERAGE(V66:V315)</f>
        <v>3.153750000000017E-2</v>
      </c>
      <c r="X65" s="245">
        <f>_xlfn.STDEV.S(V66:V2617)</f>
        <v>5.2937014037178681E-2</v>
      </c>
      <c r="Y65" s="245">
        <f>W65+X65*_xlfn.NORM.S.INV(99%)</f>
        <v>0.15468741006346093</v>
      </c>
      <c r="Z65" s="253">
        <v>43042</v>
      </c>
      <c r="AA65" s="255">
        <f>'Bond Valuation'!$B$12*BondVal_all!BO65</f>
        <v>93.748954879957324</v>
      </c>
      <c r="AB65" s="250">
        <f>AA65/AA66-1</f>
        <v>4.0008001066782484E-4</v>
      </c>
      <c r="AC65" s="245">
        <f>SUMPRODUCT('Bond Valuation'!$B$12*BondVal_all!BO65,$BO$2)/AA65</f>
        <v>1</v>
      </c>
      <c r="AD65" s="251">
        <f>-AC65*Y64/100</f>
        <v>-1.5455783390486552E-3</v>
      </c>
      <c r="AE65" s="250">
        <f>AD65*SQRT(10)</f>
        <v>-4.8875478536137117E-3</v>
      </c>
      <c r="AF65" s="250">
        <f>$AC$1*X64/100</f>
        <v>-1.4094003178700032E-3</v>
      </c>
      <c r="AG65" s="250">
        <f>AF65*SQRT(10)</f>
        <v>-4.4569151394345244E-3</v>
      </c>
      <c r="AH65" s="255">
        <f>SUMPRODUCT('Bond Valuation'!$B$40:$D$40,BondVal_all!BO65:BQ65)</f>
        <v>85.126349205154867</v>
      </c>
      <c r="AI65" s="250">
        <f>AH65/AH66-1</f>
        <v>-2.7458132684443637E-4</v>
      </c>
      <c r="AJ65" s="245">
        <f>SUMPRODUCT($BO$2:$BQ$2,'Bond Valuation'!$B$40:$D$40,BondVal_all!BO65:BQ65)/BondVal_all!AH65</f>
        <v>2.9361383068943399</v>
      </c>
      <c r="AK65" s="251">
        <f>-AJ65*Y64/100</f>
        <v>-4.5380317675868843E-3</v>
      </c>
      <c r="AL65" s="251">
        <f>AK65*SQRT(10)</f>
        <v>-1.4350516479774427E-2</v>
      </c>
      <c r="AM65" s="251">
        <f>$AC$1*X64/100</f>
        <v>-1.4094003178700032E-3</v>
      </c>
      <c r="AN65" s="259">
        <f>AM65*SQRT(10)</f>
        <v>-4.4569151394345244E-3</v>
      </c>
      <c r="AO65" s="255">
        <f>SUMPRODUCT('Bond Valuation'!$B$68:$F$68,BondVal_all!BO65:BS65)</f>
        <v>78.740445628932179</v>
      </c>
      <c r="AP65" s="250">
        <f>AO65/AO66-1</f>
        <v>-1.3777456616166361E-3</v>
      </c>
      <c r="AQ65" s="245">
        <f>SUMPRODUCT($BO$2:$BS$2,'Bond Valuation'!$B$68:$F$68,BondVal_all!BO65:BS65)/BondVal_all!AO65</f>
        <v>4.7261604858938142</v>
      </c>
      <c r="AR65" s="251">
        <f>-AQ65*Y64/100</f>
        <v>-7.3046512738651473E-3</v>
      </c>
      <c r="AS65" s="251">
        <f>AR65*SQRT(10)</f>
        <v>-2.3099335538664251E-2</v>
      </c>
      <c r="AT65" s="251">
        <f>$AC$1*X64/100</f>
        <v>-1.4094003178700032E-3</v>
      </c>
      <c r="AU65" s="249">
        <f>AT65*SQRT(10)</f>
        <v>-4.4569151394345244E-3</v>
      </c>
      <c r="AV65" s="255">
        <f>SUMPRODUCT('Bond Valuation'!$B$96:$K$96,BondVal_all!BO65:BX65)</f>
        <v>70.141249091504292</v>
      </c>
      <c r="AW65" s="250">
        <f>AV65/AV66-1</f>
        <v>-3.1780032750525766E-3</v>
      </c>
      <c r="AX65" s="245">
        <f>SUMPRODUCT($BO$2:$BX$2,'Bond Valuation'!$B$96:$K$96,BondVal_all!BO65:BX65)/BondVal_all!AV65</f>
        <v>8.2756123147585061</v>
      </c>
      <c r="AY65" s="251">
        <f>-AX65*Y64/100</f>
        <v>-1.2790607136055048E-2</v>
      </c>
      <c r="AZ65" s="251">
        <f>AY65*SQRT(10)</f>
        <v>-4.0447451206337137E-2</v>
      </c>
      <c r="BA65" s="251">
        <f>$AC$1*X64/100</f>
        <v>-1.4094003178700032E-3</v>
      </c>
      <c r="BB65" s="249">
        <f>BA65*SQRT(10)</f>
        <v>-4.4569151394345244E-3</v>
      </c>
      <c r="BC65" s="255">
        <f>SUMPRODUCT('Bond Valuation'!$B$124:$U$124,BondVal_all!BO65:CH65)</f>
        <v>58.003988685098292</v>
      </c>
      <c r="BD65" s="250">
        <f>BC65/BC66-1</f>
        <v>-5.4689233623033129E-3</v>
      </c>
      <c r="BE65" s="245">
        <f>SUMPRODUCT($BO$2:$CH$2,'Bond Valuation'!$B$124:$U$124,BondVal_all!BO65:CH65)/BondVal_all!BC65</f>
        <v>11.889622946878688</v>
      </c>
      <c r="BF65" s="251">
        <f>-BE65*Y64/100</f>
        <v>-1.8376343686151542E-2</v>
      </c>
      <c r="BG65" s="251">
        <f>BF65*SQRT(10)</f>
        <v>-5.8111101114293275E-2</v>
      </c>
      <c r="BH65" s="251">
        <f>$AC$1*X64/100</f>
        <v>-1.4094003178700032E-3</v>
      </c>
      <c r="BI65" s="249">
        <f>BH65*SQRT(10)</f>
        <v>-4.4569151394345244E-3</v>
      </c>
      <c r="BJ65" s="251"/>
      <c r="BK65" s="251"/>
      <c r="BO65" s="245">
        <f>EXP(-BO$2*HLOOKUP(BO$2,'Yield Curves'!$B$2:$AP$508,MATCH($Z65,'Yield Curves'!$A$3:$A$508,0)+1)/100)</f>
        <v>0.92820747405898341</v>
      </c>
      <c r="BP65" s="245">
        <f>EXP(-BP$2*HLOOKUP(BP$2,'Yield Curves'!$B$2:$AP$508,MATCH($Z65,'Yield Curves'!$A$3:$A$508,0)+1)/100)</f>
        <v>0.86174144595446922</v>
      </c>
      <c r="BQ65" s="245">
        <f>EXP(-BQ$2*HLOOKUP(BQ$2,'Yield Curves'!$B$2:$AP$508,MATCH($Z65,'Yield Curves'!$A$3:$A$508,0)+1)/100)</f>
        <v>0.79947501338360749</v>
      </c>
      <c r="BR65" s="245">
        <f>EXP(-BR$2*HLOOKUP(BR$2,'Yield Curves'!$B$2:$AP$508,MATCH($Z65,'Yield Curves'!$A$3:$A$508,0)+1)/100)</f>
        <v>0.72789388774594621</v>
      </c>
      <c r="BS65" s="245">
        <f>EXP(-BS$2*HLOOKUP(BS$2,'Yield Curves'!$B$2:$AP$508,MATCH($Z65,'Yield Curves'!$A$3:$A$508,0)+1)/100)</f>
        <v>0.68728927879097224</v>
      </c>
      <c r="BT65" s="245">
        <f>EXP(-BT$2*HLOOKUP(BT$2,'Yield Curves'!$B$2:$AP$508,MATCH($Z65,'Yield Curves'!$A$3:$A$508,0)+1)/100)</f>
        <v>0.63667242636747978</v>
      </c>
      <c r="BU65" s="245">
        <f>EXP(-BU$2*HLOOKUP(BU$2,'Yield Curves'!$B$2:$AP$508,MATCH($Z65,'Yield Curves'!$A$3:$A$508,0)+1)/100)</f>
        <v>0.58948853964467818</v>
      </c>
      <c r="BV65" s="245">
        <f>EXP(-BV$2*HLOOKUP(BV$2,'Yield Curves'!$B$2:$AP$508,MATCH($Z65,'Yield Curves'!$A$3:$A$508,0)+1)/100)</f>
        <v>0.54525592902642805</v>
      </c>
      <c r="BW65" s="245">
        <f>EXP(-BW$2*HLOOKUP(BW$2,'Yield Curves'!$B$2:$AP$508,MATCH($Z65,'Yield Curves'!$A$3:$A$508,0)+1)/100)</f>
        <v>0.50374378664539554</v>
      </c>
      <c r="BX65" s="245">
        <f>EXP(-BX$2*HLOOKUP(BX$2,'Yield Curves'!$B$2:$AP$508,MATCH($Z65,'Yield Curves'!$A$3:$A$508,0)+1)/100)</f>
        <v>0.46533393097431341</v>
      </c>
      <c r="BY65" s="245">
        <f>EXP(-BY$2*HLOOKUP(BY$2,'Yield Curves'!$B$2:$AP$508,MATCH($Z65,'Yield Curves'!$A$3:$A$508,0)+1)/100)</f>
        <v>0.42958420638462402</v>
      </c>
      <c r="BZ65" s="245">
        <f>EXP(-BZ$2*HLOOKUP(BZ$2,'Yield Curves'!$B$2:$AP$508,MATCH($Z65,'Yield Curves'!$A$3:$A$508,0)+1)/100)</f>
        <v>0.39474610219710449</v>
      </c>
      <c r="CA65" s="245">
        <f>EXP(-CA$2*HLOOKUP(CA$2,'Yield Curves'!$B$2:$AP$508,MATCH($Z65,'Yield Curves'!$A$3:$A$508,0)+1)/100)</f>
        <v>0.36069299025051627</v>
      </c>
      <c r="CB65" s="245">
        <f>EXP(-CB$2*HLOOKUP(CB$2,'Yield Curves'!$B$2:$AP$508,MATCH($Z65,'Yield Curves'!$A$3:$A$508,0)+1)/100)</f>
        <v>0.33124918071432796</v>
      </c>
      <c r="CC65" s="245">
        <f>EXP(-CC$2*HLOOKUP(CC$2,'Yield Curves'!$B$2:$AP$508,MATCH($Z65,'Yield Curves'!$A$3:$A$508,0)+1)/100)</f>
        <v>0.30391719486257851</v>
      </c>
      <c r="CD65" s="245">
        <f>EXP(-CD$2*HLOOKUP(CD$2,'Yield Curves'!$B$2:$AP$508,MATCH($Z65,'Yield Curves'!$A$3:$A$508,0)+1)/100)</f>
        <v>0.27801557963757667</v>
      </c>
      <c r="CE65" s="245">
        <f>EXP(-CE$2*HLOOKUP(CE$2,'Yield Curves'!$B$2:$AP$508,MATCH($Z65,'Yield Curves'!$A$3:$A$508,0)+1)/100)</f>
        <v>0.25347392126490964</v>
      </c>
      <c r="CF65" s="245">
        <f>EXP(-CF$2*HLOOKUP(CF$2,'Yield Curves'!$B$2:$AP$508,MATCH($Z65,'Yield Curves'!$A$3:$A$508,0)+1)/100)</f>
        <v>0.23076146913093573</v>
      </c>
      <c r="CG65" s="245">
        <f>EXP(-CG$2*HLOOKUP(CG$2,'Yield Curves'!$B$2:$AP$508,MATCH($Z65,'Yield Curves'!$A$3:$A$508,0)+1)/100)</f>
        <v>0.21002727597711796</v>
      </c>
      <c r="CH65" s="245">
        <f>EXP(-CH$2*HLOOKUP(CH$2,'Yield Curves'!$B$2:$AP$508,MATCH($Z65,'Yield Curves'!$A$3:$A$508,0)+1)/100)</f>
        <v>0.19090105916394634</v>
      </c>
    </row>
    <row r="66" spans="1:86" x14ac:dyDescent="0.2">
      <c r="A66" s="253">
        <v>43040</v>
      </c>
      <c r="B66" s="245">
        <f>'Yield Curves'!C65-'Yield Curves'!C66</f>
        <v>-5.9999999999999609E-2</v>
      </c>
      <c r="C66" s="245">
        <f>'Yield Curves'!D65-'Yield Curves'!D66</f>
        <v>-5.0000000000000711E-2</v>
      </c>
      <c r="D66" s="245">
        <f>'Yield Curves'!E65-'Yield Curves'!E66</f>
        <v>-4.0000000000000036E-2</v>
      </c>
      <c r="E66" s="245">
        <f>'Yield Curves'!F65-'Yield Curves'!F66</f>
        <v>-3.5000000000000142E-2</v>
      </c>
      <c r="F66" s="245">
        <f>'Yield Curves'!G65-'Yield Curves'!G66</f>
        <v>-3.0000000000000249E-2</v>
      </c>
      <c r="G66" s="245">
        <f>'Yield Curves'!H65-'Yield Curves'!H66</f>
        <v>-1.5000000000000568E-2</v>
      </c>
      <c r="H66" s="245">
        <f>'Yield Curves'!I65-'Yield Curves'!I66</f>
        <v>0</v>
      </c>
      <c r="I66" s="245">
        <f>'Yield Curves'!J65-'Yield Curves'!J66</f>
        <v>0</v>
      </c>
      <c r="J66" s="245">
        <f>'Yield Curves'!K65-'Yield Curves'!K66</f>
        <v>0</v>
      </c>
      <c r="K66" s="245">
        <f>'Yield Curves'!L65-'Yield Curves'!L66</f>
        <v>2.4999999999995026E-3</v>
      </c>
      <c r="L66" s="245">
        <f>'Yield Curves'!M65-'Yield Curves'!M66</f>
        <v>4.9999999999998934E-3</v>
      </c>
      <c r="M66" s="245">
        <f>'Yield Curves'!N65-'Yield Curves'!N66</f>
        <v>7.5000000000002842E-3</v>
      </c>
      <c r="N66" s="245">
        <f>'Yield Curves'!O65-'Yield Curves'!O66</f>
        <v>1.0000000000000675E-2</v>
      </c>
      <c r="O66" s="245">
        <f>'Yield Curves'!P65-'Yield Curves'!P66</f>
        <v>1.2500000000001066E-2</v>
      </c>
      <c r="P66" s="245">
        <f>'Yield Curves'!Q65-'Yield Curves'!Q66</f>
        <v>1.1250000000001315E-2</v>
      </c>
      <c r="Q66" s="245">
        <f>'Yield Curves'!R65-'Yield Curves'!R66</f>
        <v>1.0000000000000675E-2</v>
      </c>
      <c r="R66" s="245">
        <f>'Yield Curves'!S65-'Yield Curves'!S66</f>
        <v>8.7500000000000355E-3</v>
      </c>
      <c r="S66" s="245">
        <f>'Yield Curves'!T65-'Yield Curves'!T66</f>
        <v>9.3749999999994671E-3</v>
      </c>
      <c r="T66" s="245">
        <f>'Yield Curves'!U65-'Yield Curves'!U66</f>
        <v>9.9999999999997868E-3</v>
      </c>
      <c r="U66" s="245">
        <f>'Yield Curves'!V65-'Yield Curves'!V66</f>
        <v>1.0625000000000107E-2</v>
      </c>
      <c r="V66" s="252">
        <f>MAX(B66:U66)</f>
        <v>1.2500000000001066E-2</v>
      </c>
      <c r="W66" s="252">
        <f>AVERAGE(V67:V316)</f>
        <v>3.1727500000000172E-2</v>
      </c>
      <c r="X66" s="245">
        <f>_xlfn.STDEV.S(V67:V2618)</f>
        <v>5.2987228497762058E-2</v>
      </c>
      <c r="Y66" s="245">
        <f>W66+X66*_xlfn.NORM.S.INV(99%)</f>
        <v>0.15499422636708521</v>
      </c>
      <c r="Z66" s="253">
        <v>43041</v>
      </c>
      <c r="AA66" s="255">
        <f>'Bond Valuation'!$B$12*BondVal_all!BO66</f>
        <v>93.711462796921836</v>
      </c>
      <c r="AB66" s="250">
        <f>AA66/AA67-1</f>
        <v>-9.999500016666385E-5</v>
      </c>
      <c r="AC66" s="245">
        <f>SUMPRODUCT('Bond Valuation'!$B$12*BondVal_all!BO66,$BO$2)/AA66</f>
        <v>1</v>
      </c>
      <c r="AD66" s="251">
        <f>-AC66*Y65/100</f>
        <v>-1.5468741006346093E-3</v>
      </c>
      <c r="AE66" s="250">
        <f>AD66*SQRT(10)</f>
        <v>-4.8916454115298788E-3</v>
      </c>
      <c r="AF66" s="250">
        <f>$AC$1*X65/100</f>
        <v>-1.4108848259453428E-3</v>
      </c>
      <c r="AG66" s="250">
        <f>AF66*SQRT(10)</f>
        <v>-4.4616095661575098E-3</v>
      </c>
      <c r="AH66" s="255">
        <f>SUMPRODUCT('Bond Valuation'!$B$40:$D$40,BondVal_all!BO66:BQ66)</f>
        <v>85.149729730924832</v>
      </c>
      <c r="AI66" s="250">
        <f>AH66/AH67-1</f>
        <v>-2.179409469338367E-6</v>
      </c>
      <c r="AJ66" s="245">
        <f>SUMPRODUCT($BO$2:$BQ$2,'Bond Valuation'!$B$40:$D$40,BondVal_all!BO66:BQ66)/BondVal_all!AH66</f>
        <v>2.9361773277703254</v>
      </c>
      <c r="AK66" s="251">
        <f>-AJ66*Y65/100</f>
        <v>-4.5418966631984529E-3</v>
      </c>
      <c r="AL66" s="251">
        <f>AK66*SQRT(10)</f>
        <v>-1.4362738352825774E-2</v>
      </c>
      <c r="AM66" s="251">
        <f>$AC$1*X65/100</f>
        <v>-1.4108848259453428E-3</v>
      </c>
      <c r="AN66" s="259">
        <f>AM66*SQRT(10)</f>
        <v>-4.4616095661575098E-3</v>
      </c>
      <c r="AO66" s="255">
        <f>SUMPRODUCT('Bond Valuation'!$B$68:$F$68,BondVal_all!BO66:BS66)</f>
        <v>78.849079606282203</v>
      </c>
      <c r="AP66" s="250">
        <f>AO66/AO67-1</f>
        <v>8.7365014729168244E-4</v>
      </c>
      <c r="AQ66" s="245">
        <f>SUMPRODUCT($BO$2:$BS$2,'Bond Valuation'!$B$68:$F$68,BondVal_all!BO66:BS66)/BondVal_all!AO66</f>
        <v>4.7265398224987853</v>
      </c>
      <c r="AR66" s="251">
        <f>-AQ66*Y65/100</f>
        <v>-7.3113620370414741E-3</v>
      </c>
      <c r="AS66" s="251">
        <f>AR66*SQRT(10)</f>
        <v>-2.312055683513943E-2</v>
      </c>
      <c r="AT66" s="251">
        <f>$AC$1*X65/100</f>
        <v>-1.4108848259453428E-3</v>
      </c>
      <c r="AU66" s="249">
        <f>AT66*SQRT(10)</f>
        <v>-4.4616095661575098E-3</v>
      </c>
      <c r="AV66" s="255">
        <f>SUMPRODUCT('Bond Valuation'!$B$96:$K$96,BondVal_all!BO66:BX66)</f>
        <v>70.364868875238443</v>
      </c>
      <c r="AW66" s="250">
        <f>AV66/AV67-1</f>
        <v>8.3366267681328488E-4</v>
      </c>
      <c r="AX66" s="245">
        <f>SUMPRODUCT($BO$2:$BX$2,'Bond Valuation'!$B$96:$K$96,BondVal_all!BO66:BX66)/BondVal_all!AV66</f>
        <v>8.2797723828558087</v>
      </c>
      <c r="AY66" s="251">
        <f>-AX66*Y65/100</f>
        <v>-1.2807765458189355E-2</v>
      </c>
      <c r="AZ66" s="251">
        <f>AY66*SQRT(10)</f>
        <v>-4.0501710585108423E-2</v>
      </c>
      <c r="BA66" s="251">
        <f>$AC$1*X65/100</f>
        <v>-1.4108848259453428E-3</v>
      </c>
      <c r="BB66" s="249">
        <f>BA66*SQRT(10)</f>
        <v>-4.4616095661575098E-3</v>
      </c>
      <c r="BC66" s="255">
        <f>SUMPRODUCT('Bond Valuation'!$B$124:$U$124,BondVal_all!BO66:CH66)</f>
        <v>58.322952442268317</v>
      </c>
      <c r="BD66" s="250">
        <f>BC66/BC67-1</f>
        <v>-2.2454078348075335E-3</v>
      </c>
      <c r="BE66" s="245">
        <f>SUMPRODUCT($BO$2:$CH$2,'Bond Valuation'!$B$124:$U$124,BondVal_all!BO66:CH66)/BondVal_all!BC66</f>
        <v>11.91829738340255</v>
      </c>
      <c r="BF66" s="251">
        <f>-BE66*Y65/100</f>
        <v>-1.8436105546046636E-2</v>
      </c>
      <c r="BG66" s="251">
        <f>BF66*SQRT(10)</f>
        <v>-5.8300084708769642E-2</v>
      </c>
      <c r="BH66" s="251">
        <f>$AC$1*X65/100</f>
        <v>-1.4108848259453428E-3</v>
      </c>
      <c r="BI66" s="249">
        <f>BH66*SQRT(10)</f>
        <v>-4.4616095661575098E-3</v>
      </c>
      <c r="BJ66" s="251"/>
      <c r="BK66" s="251"/>
      <c r="BO66" s="245">
        <f>EXP(-BO$2*HLOOKUP(BO$2,'Yield Curves'!$B$2:$AP$508,MATCH($Z66,'Yield Curves'!$A$3:$A$508,0)+1)/100)</f>
        <v>0.92783626531605778</v>
      </c>
      <c r="BP66" s="245">
        <f>EXP(-BP$2*HLOOKUP(BP$2,'Yield Curves'!$B$2:$AP$508,MATCH($Z66,'Yield Curves'!$A$3:$A$508,0)+1)/100)</f>
        <v>0.86156911489895827</v>
      </c>
      <c r="BQ66" s="245">
        <f>EXP(-BQ$2*HLOOKUP(BQ$2,'Yield Curves'!$B$2:$AP$508,MATCH($Z66,'Yield Curves'!$A$3:$A$508,0)+1)/100)</f>
        <v>0.79971489186759603</v>
      </c>
      <c r="BR66" s="245">
        <f>EXP(-BR$2*HLOOKUP(BR$2,'Yield Curves'!$B$2:$AP$508,MATCH($Z66,'Yield Curves'!$A$3:$A$508,0)+1)/100)</f>
        <v>0.7293511322802243</v>
      </c>
      <c r="BS66" s="245">
        <f>EXP(-BS$2*HLOOKUP(BS$2,'Yield Curves'!$B$2:$AP$508,MATCH($Z66,'Yield Curves'!$A$3:$A$508,0)+1)/100)</f>
        <v>0.68832098629634253</v>
      </c>
      <c r="BT66" s="245">
        <f>EXP(-BT$2*HLOOKUP(BT$2,'Yield Curves'!$B$2:$AP$508,MATCH($Z66,'Yield Curves'!$A$3:$A$508,0)+1)/100)</f>
        <v>0.63801084330877178</v>
      </c>
      <c r="BU66" s="245">
        <f>EXP(-BU$2*HLOOKUP(BU$2,'Yield Curves'!$B$2:$AP$508,MATCH($Z66,'Yield Curves'!$A$3:$A$508,0)+1)/100)</f>
        <v>0.5911414205090112</v>
      </c>
      <c r="BV66" s="245">
        <f>EXP(-BV$2*HLOOKUP(BV$2,'Yield Curves'!$B$2:$AP$508,MATCH($Z66,'Yield Curves'!$A$3:$A$508,0)+1)/100)</f>
        <v>0.54705824577925533</v>
      </c>
      <c r="BW66" s="245">
        <f>EXP(-BW$2*HLOOKUP(BW$2,'Yield Curves'!$B$2:$AP$508,MATCH($Z66,'Yield Curves'!$A$3:$A$508,0)+1)/100)</f>
        <v>0.50550366009692471</v>
      </c>
      <c r="BX66" s="245">
        <f>EXP(-BX$2*HLOOKUP(BX$2,'Yield Curves'!$B$2:$AP$508,MATCH($Z66,'Yield Curves'!$A$3:$A$508,0)+1)/100)</f>
        <v>0.46719899433818785</v>
      </c>
      <c r="BY66" s="245">
        <f>EXP(-BY$2*HLOOKUP(BY$2,'Yield Curves'!$B$2:$AP$508,MATCH($Z66,'Yield Curves'!$A$3:$A$508,0)+1)/100)</f>
        <v>0.43153787375194552</v>
      </c>
      <c r="BZ66" s="245">
        <f>EXP(-BZ$2*HLOOKUP(BZ$2,'Yield Curves'!$B$2:$AP$508,MATCH($Z66,'Yield Curves'!$A$3:$A$508,0)+1)/100)</f>
        <v>0.39680908824121541</v>
      </c>
      <c r="CA66" s="245">
        <f>EXP(-CA$2*HLOOKUP(CA$2,'Yield Curves'!$B$2:$AP$508,MATCH($Z66,'Yield Curves'!$A$3:$A$508,0)+1)/100)</f>
        <v>0.36288293131395144</v>
      </c>
      <c r="CB66" s="245">
        <f>EXP(-CB$2*HLOOKUP(CB$2,'Yield Curves'!$B$2:$AP$508,MATCH($Z66,'Yield Curves'!$A$3:$A$508,0)+1)/100)</f>
        <v>0.33349580247083982</v>
      </c>
      <c r="CC66" s="245">
        <f>EXP(-CC$2*HLOOKUP(CC$2,'Yield Curves'!$B$2:$AP$508,MATCH($Z66,'Yield Curves'!$A$3:$A$508,0)+1)/100)</f>
        <v>0.30620514290445849</v>
      </c>
      <c r="CD66" s="245">
        <f>EXP(-CD$2*HLOOKUP(CD$2,'Yield Curves'!$B$2:$AP$508,MATCH($Z66,'Yield Curves'!$A$3:$A$508,0)+1)/100)</f>
        <v>0.28027752667439243</v>
      </c>
      <c r="CE66" s="245">
        <f>EXP(-CE$2*HLOOKUP(CE$2,'Yield Curves'!$B$2:$AP$508,MATCH($Z66,'Yield Curves'!$A$3:$A$508,0)+1)/100)</f>
        <v>0.25564696927599906</v>
      </c>
      <c r="CF66" s="245">
        <f>EXP(-CF$2*HLOOKUP(CF$2,'Yield Curves'!$B$2:$AP$508,MATCH($Z66,'Yield Curves'!$A$3:$A$508,0)+1)/100)</f>
        <v>0.23283869181043665</v>
      </c>
      <c r="CG66" s="245">
        <f>EXP(-CG$2*HLOOKUP(CG$2,'Yield Curves'!$B$2:$AP$508,MATCH($Z66,'Yield Curves'!$A$3:$A$508,0)+1)/100)</f>
        <v>0.21202771510020829</v>
      </c>
      <c r="CH66" s="245">
        <f>EXP(-CH$2*HLOOKUP(CH$2,'Yield Curves'!$B$2:$AP$508,MATCH($Z66,'Yield Curves'!$A$3:$A$508,0)+1)/100)</f>
        <v>0.19281964670508861</v>
      </c>
    </row>
    <row r="67" spans="1:86" x14ac:dyDescent="0.2">
      <c r="A67" s="253">
        <v>43039</v>
      </c>
      <c r="B67" s="245">
        <f>'Yield Curves'!C66-'Yield Curves'!C67</f>
        <v>5.9999999999999609E-2</v>
      </c>
      <c r="C67" s="245">
        <f>'Yield Curves'!D66-'Yield Curves'!D67</f>
        <v>5.0000000000000711E-2</v>
      </c>
      <c r="D67" s="245">
        <f>'Yield Curves'!E66-'Yield Curves'!E67</f>
        <v>4.0000000000000036E-2</v>
      </c>
      <c r="E67" s="245">
        <f>'Yield Curves'!F66-'Yield Curves'!F67</f>
        <v>3.5000000000000142E-2</v>
      </c>
      <c r="F67" s="245">
        <f>'Yield Curves'!G66-'Yield Curves'!G67</f>
        <v>3.0000000000000249E-2</v>
      </c>
      <c r="G67" s="245">
        <f>'Yield Curves'!H66-'Yield Curves'!H67</f>
        <v>1.5000000000000568E-2</v>
      </c>
      <c r="H67" s="245">
        <f>'Yield Curves'!I66-'Yield Curves'!I67</f>
        <v>0</v>
      </c>
      <c r="I67" s="245">
        <f>'Yield Curves'!J66-'Yield Curves'!J67</f>
        <v>4.9999999999990052E-3</v>
      </c>
      <c r="J67" s="245">
        <f>'Yield Curves'!K66-'Yield Curves'!K67</f>
        <v>9.9999999999997868E-3</v>
      </c>
      <c r="K67" s="245">
        <f>'Yield Curves'!L66-'Yield Curves'!L67</f>
        <v>4.9999999999998934E-3</v>
      </c>
      <c r="L67" s="245">
        <f>'Yield Curves'!M66-'Yield Curves'!M67</f>
        <v>0</v>
      </c>
      <c r="M67" s="245">
        <f>'Yield Curves'!N66-'Yield Curves'!N67</f>
        <v>-5.0000000000007816E-3</v>
      </c>
      <c r="N67" s="245">
        <f>'Yield Curves'!O66-'Yield Curves'!O67</f>
        <v>-1.0000000000000675E-2</v>
      </c>
      <c r="O67" s="245">
        <f>'Yield Curves'!P66-'Yield Curves'!P67</f>
        <v>-1.5000000000000568E-2</v>
      </c>
      <c r="P67" s="245">
        <f>'Yield Curves'!Q66-'Yield Curves'!Q67</f>
        <v>-1.2500000000000178E-2</v>
      </c>
      <c r="Q67" s="245">
        <f>'Yield Curves'!R66-'Yield Curves'!R67</f>
        <v>-1.0000000000000675E-2</v>
      </c>
      <c r="R67" s="245">
        <f>'Yield Curves'!S66-'Yield Curves'!S67</f>
        <v>-7.5000000000011724E-3</v>
      </c>
      <c r="S67" s="245">
        <f>'Yield Curves'!T66-'Yield Curves'!T67</f>
        <v>-8.7500000000000355E-3</v>
      </c>
      <c r="T67" s="245">
        <f>'Yield Curves'!U66-'Yield Curves'!U67</f>
        <v>-9.9999999999997868E-3</v>
      </c>
      <c r="U67" s="245">
        <f>'Yield Curves'!V66-'Yield Curves'!V67</f>
        <v>-1.1249999999999538E-2</v>
      </c>
      <c r="V67" s="252">
        <f>MAX(B67:U67)</f>
        <v>5.9999999999999609E-2</v>
      </c>
      <c r="W67" s="252">
        <f>AVERAGE(V68:V317)</f>
        <v>3.1807500000000169E-2</v>
      </c>
      <c r="X67" s="245">
        <f>_xlfn.STDEV.S(V68:V2619)</f>
        <v>5.3032772858875671E-2</v>
      </c>
      <c r="Y67" s="245">
        <f>W67+X67*_xlfn.NORM.S.INV(99%)</f>
        <v>0.15518017839473638</v>
      </c>
      <c r="Z67" s="253">
        <v>43040</v>
      </c>
      <c r="AA67" s="255">
        <f>'Bond Valuation'!$B$12*BondVal_all!BO67</f>
        <v>93.720834411774462</v>
      </c>
      <c r="AB67" s="250">
        <f>AA67/AA68-1</f>
        <v>6.0018003600537106E-4</v>
      </c>
      <c r="AC67" s="245">
        <f>SUMPRODUCT('Bond Valuation'!$B$12*BondVal_all!BO67,$BO$2)/AA67</f>
        <v>1</v>
      </c>
      <c r="AD67" s="251">
        <f>-AC67*Y66/100</f>
        <v>-1.549942263670852E-3</v>
      </c>
      <c r="AE67" s="250">
        <f>AD67*SQRT(10)</f>
        <v>-4.901347794957143E-3</v>
      </c>
      <c r="AF67" s="250">
        <f>$AC$1*X66/100</f>
        <v>-1.412223148889481E-3</v>
      </c>
      <c r="AG67" s="250">
        <f>AF67*SQRT(10)</f>
        <v>-4.4658417149058488E-3</v>
      </c>
      <c r="AH67" s="255">
        <f>SUMPRODUCT('Bond Valuation'!$B$40:$D$40,BondVal_all!BO67:BQ67)</f>
        <v>85.149915307456567</v>
      </c>
      <c r="AI67" s="250">
        <f>AH67/AH68-1</f>
        <v>8.9183419478855441E-4</v>
      </c>
      <c r="AJ67" s="245">
        <f>SUMPRODUCT($BO$2:$BQ$2,'Bond Valuation'!$B$40:$D$40,BondVal_all!BO67:BQ67)/BondVal_all!AH67</f>
        <v>2.9361731080471234</v>
      </c>
      <c r="AK67" s="251">
        <f>-AJ67*Y66/100</f>
        <v>-4.5508987936160403E-3</v>
      </c>
      <c r="AL67" s="251">
        <f>AK67*SQRT(10)</f>
        <v>-1.4391205588739233E-2</v>
      </c>
      <c r="AM67" s="251">
        <f>$AC$1*X66/100</f>
        <v>-1.412223148889481E-3</v>
      </c>
      <c r="AN67" s="259">
        <f>AM67*SQRT(10)</f>
        <v>-4.4658417149058488E-3</v>
      </c>
      <c r="AO67" s="255">
        <f>SUMPRODUCT('Bond Valuation'!$B$68:$F$68,BondVal_all!BO67:BS67)</f>
        <v>78.780253226447243</v>
      </c>
      <c r="AP67" s="250">
        <f>AO67/AO68-1</f>
        <v>6.2360559096141799E-5</v>
      </c>
      <c r="AQ67" s="245">
        <f>SUMPRODUCT($BO$2:$BS$2,'Bond Valuation'!$B$68:$F$68,BondVal_all!BO67:BS67)/BondVal_all!AO67</f>
        <v>4.7262706123637894</v>
      </c>
      <c r="AR67" s="251">
        <f>-AQ67*Y66/100</f>
        <v>-7.3254465716481561E-3</v>
      </c>
      <c r="AS67" s="251">
        <f>AR67*SQRT(10)</f>
        <v>-2.316509604428001E-2</v>
      </c>
      <c r="AT67" s="251">
        <f>$AC$1*X66/100</f>
        <v>-1.412223148889481E-3</v>
      </c>
      <c r="AU67" s="249">
        <f>AT67*SQRT(10)</f>
        <v>-4.4658417149058488E-3</v>
      </c>
      <c r="AV67" s="255">
        <f>SUMPRODUCT('Bond Valuation'!$B$96:$K$96,BondVal_all!BO67:BX67)</f>
        <v>70.30625717268714</v>
      </c>
      <c r="AW67" s="250">
        <f>AV67/AV68-1</f>
        <v>-6.6355891162805936E-4</v>
      </c>
      <c r="AX67" s="245">
        <f>SUMPRODUCT($BO$2:$BX$2,'Bond Valuation'!$B$96:$K$96,BondVal_all!BO67:BX67)/BondVal_all!AV67</f>
        <v>8.2786739865773811</v>
      </c>
      <c r="AY67" s="251">
        <f>-AX67*Y66/100</f>
        <v>-1.2831466698948744E-2</v>
      </c>
      <c r="AZ67" s="251">
        <f>AY67*SQRT(10)</f>
        <v>-4.0576660489280117E-2</v>
      </c>
      <c r="BA67" s="251">
        <f>$AC$1*X66/100</f>
        <v>-1.412223148889481E-3</v>
      </c>
      <c r="BB67" s="249">
        <f>BA67*SQRT(10)</f>
        <v>-4.4658417149058488E-3</v>
      </c>
      <c r="BC67" s="255">
        <f>SUMPRODUCT('Bond Valuation'!$B$124:$U$124,BondVal_all!BO67:CH67)</f>
        <v>58.454205974340553</v>
      </c>
      <c r="BD67" s="250">
        <f>BC67/BC68-1</f>
        <v>-7.0552774610210811E-5</v>
      </c>
      <c r="BE67" s="245">
        <f>SUMPRODUCT($BO$2:$CH$2,'Bond Valuation'!$B$124:$U$124,BondVal_all!BO67:CH67)/BondVal_all!BC67</f>
        <v>11.937896704832047</v>
      </c>
      <c r="BF67" s="251">
        <f>-BE67*Y66/100</f>
        <v>-1.8503050642156189E-2</v>
      </c>
      <c r="BG67" s="251">
        <f>BF67*SQRT(10)</f>
        <v>-5.8511783690654705E-2</v>
      </c>
      <c r="BH67" s="251">
        <f>$AC$1*X66/100</f>
        <v>-1.412223148889481E-3</v>
      </c>
      <c r="BI67" s="249">
        <f>BH67*SQRT(10)</f>
        <v>-4.4658417149058488E-3</v>
      </c>
      <c r="BJ67" s="251"/>
      <c r="BK67" s="251"/>
      <c r="BO67" s="245">
        <f>EXP(-BO$2*HLOOKUP(BO$2,'Yield Curves'!$B$2:$AP$508,MATCH($Z67,'Yield Curves'!$A$3:$A$508,0)+1)/100)</f>
        <v>0.92792905358192534</v>
      </c>
      <c r="BP67" s="245">
        <f>EXP(-BP$2*HLOOKUP(BP$2,'Yield Curves'!$B$2:$AP$508,MATCH($Z67,'Yield Curves'!$A$3:$A$508,0)+1)/100)</f>
        <v>0.86156911489895827</v>
      </c>
      <c r="BQ67" s="245">
        <f>EXP(-BQ$2*HLOOKUP(BQ$2,'Yield Curves'!$B$2:$AP$508,MATCH($Z67,'Yield Curves'!$A$3:$A$508,0)+1)/100)</f>
        <v>0.79971489186759603</v>
      </c>
      <c r="BR67" s="245">
        <f>EXP(-BR$2*HLOOKUP(BR$2,'Yield Curves'!$B$2:$AP$508,MATCH($Z67,'Yield Curves'!$A$3:$A$508,0)+1)/100)</f>
        <v>0.72993484664066122</v>
      </c>
      <c r="BS67" s="245">
        <f>EXP(-BS$2*HLOOKUP(BS$2,'Yield Curves'!$B$2:$AP$508,MATCH($Z67,'Yield Curves'!$A$3:$A$508,0)+1)/100)</f>
        <v>0.68763300935584781</v>
      </c>
      <c r="BT67" s="245">
        <f>EXP(-BT$2*HLOOKUP(BT$2,'Yield Curves'!$B$2:$AP$508,MATCH($Z67,'Yield Curves'!$A$3:$A$508,0)+1)/100)</f>
        <v>0.63724568948091631</v>
      </c>
      <c r="BU67" s="245">
        <f>EXP(-BU$2*HLOOKUP(BU$2,'Yield Curves'!$B$2:$AP$508,MATCH($Z67,'Yield Curves'!$A$3:$A$508,0)+1)/100)</f>
        <v>0.59031440156863668</v>
      </c>
      <c r="BV67" s="245">
        <f>EXP(-BV$2*HLOOKUP(BV$2,'Yield Curves'!$B$2:$AP$508,MATCH($Z67,'Yield Curves'!$A$3:$A$508,0)+1)/100)</f>
        <v>0.54629290010214482</v>
      </c>
      <c r="BW67" s="245">
        <f>EXP(-BW$2*HLOOKUP(BW$2,'Yield Curves'!$B$2:$AP$508,MATCH($Z67,'Yield Curves'!$A$3:$A$508,0)+1)/100)</f>
        <v>0.50493528824842604</v>
      </c>
      <c r="BX67" s="245">
        <f>EXP(-BX$2*HLOOKUP(BX$2,'Yield Curves'!$B$2:$AP$508,MATCH($Z67,'Yield Curves'!$A$3:$A$508,0)+1)/100)</f>
        <v>0.46673202886549986</v>
      </c>
      <c r="BY67" s="245">
        <f>EXP(-BY$2*HLOOKUP(BY$2,'Yield Curves'!$B$2:$AP$508,MATCH($Z67,'Yield Curves'!$A$3:$A$508,0)+1)/100)</f>
        <v>0.43118200182345517</v>
      </c>
      <c r="BZ67" s="245">
        <f>EXP(-BZ$2*HLOOKUP(BZ$2,'Yield Curves'!$B$2:$AP$508,MATCH($Z67,'Yield Curves'!$A$3:$A$508,0)+1)/100)</f>
        <v>0.39677932867559484</v>
      </c>
      <c r="CA67" s="245">
        <f>EXP(-CA$2*HLOOKUP(CA$2,'Yield Curves'!$B$2:$AP$508,MATCH($Z67,'Yield Curves'!$A$3:$A$508,0)+1)/100)</f>
        <v>0.36338450968564717</v>
      </c>
      <c r="CB67" s="245">
        <f>EXP(-CB$2*HLOOKUP(CB$2,'Yield Curves'!$B$2:$AP$508,MATCH($Z67,'Yield Curves'!$A$3:$A$508,0)+1)/100)</f>
        <v>0.33421150096261515</v>
      </c>
      <c r="CC67" s="245">
        <f>EXP(-CC$2*HLOOKUP(CC$2,'Yield Curves'!$B$2:$AP$508,MATCH($Z67,'Yield Curves'!$A$3:$A$508,0)+1)/100)</f>
        <v>0.30712513763527222</v>
      </c>
      <c r="CD67" s="245">
        <f>EXP(-CD$2*HLOOKUP(CD$2,'Yield Curves'!$B$2:$AP$508,MATCH($Z67,'Yield Curves'!$A$3:$A$508,0)+1)/100)</f>
        <v>0.2813111997566527</v>
      </c>
      <c r="CE67" s="245">
        <f>EXP(-CE$2*HLOOKUP(CE$2,'Yield Curves'!$B$2:$AP$508,MATCH($Z67,'Yield Curves'!$A$3:$A$508,0)+1)/100)</f>
        <v>0.25670679955452969</v>
      </c>
      <c r="CF67" s="245">
        <f>EXP(-CF$2*HLOOKUP(CF$2,'Yield Curves'!$B$2:$AP$508,MATCH($Z67,'Yield Curves'!$A$3:$A$508,0)+1)/100)</f>
        <v>0.23391678565034038</v>
      </c>
      <c r="CG67" s="245">
        <f>EXP(-CG$2*HLOOKUP(CG$2,'Yield Curves'!$B$2:$AP$508,MATCH($Z67,'Yield Curves'!$A$3:$A$508,0)+1)/100)</f>
        <v>0.21315190566723055</v>
      </c>
      <c r="CH67" s="245">
        <f>EXP(-CH$2*HLOOKUP(CH$2,'Yield Curves'!$B$2:$AP$508,MATCH($Z67,'Yield Curves'!$A$3:$A$508,0)+1)/100)</f>
        <v>0.19398004229089191</v>
      </c>
    </row>
    <row r="68" spans="1:86" x14ac:dyDescent="0.2">
      <c r="A68" s="253">
        <v>43038</v>
      </c>
      <c r="B68" s="245">
        <f>'Yield Curves'!C67-'Yield Curves'!C68</f>
        <v>-1.9999999999999574E-2</v>
      </c>
      <c r="C68" s="245">
        <f>'Yield Curves'!D67-'Yield Curves'!D68</f>
        <v>-2.5000000000000355E-2</v>
      </c>
      <c r="D68" s="245">
        <f>'Yield Curves'!E67-'Yield Curves'!E68</f>
        <v>-3.0000000000000249E-2</v>
      </c>
      <c r="E68" s="245">
        <f>'Yield Curves'!F67-'Yield Curves'!F68</f>
        <v>-3.0000000000000249E-2</v>
      </c>
      <c r="F68" s="245">
        <f>'Yield Curves'!G67-'Yield Curves'!G68</f>
        <v>-3.0000000000000249E-2</v>
      </c>
      <c r="G68" s="245">
        <f>'Yield Curves'!H67-'Yield Curves'!H68</f>
        <v>-4.0000000000000036E-2</v>
      </c>
      <c r="H68" s="245">
        <f>'Yield Curves'!I67-'Yield Curves'!I68</f>
        <v>-4.9999999999999822E-2</v>
      </c>
      <c r="I68" s="245">
        <f>'Yield Curves'!J67-'Yield Curves'!J68</f>
        <v>-3.4999999999999254E-2</v>
      </c>
      <c r="J68" s="245">
        <f>'Yield Curves'!K67-'Yield Curves'!K68</f>
        <v>-1.9999999999999574E-2</v>
      </c>
      <c r="K68" s="245">
        <f>'Yield Curves'!L67-'Yield Curves'!L68</f>
        <v>-1.7499999999999183E-2</v>
      </c>
      <c r="L68" s="245">
        <f>'Yield Curves'!M67-'Yield Curves'!M68</f>
        <v>-1.4999999999998792E-2</v>
      </c>
      <c r="M68" s="245">
        <f>'Yield Curves'!N67-'Yield Curves'!N68</f>
        <v>-1.2499999999999289E-2</v>
      </c>
      <c r="N68" s="245">
        <f>'Yield Curves'!O67-'Yield Curves'!O68</f>
        <v>-9.9999999999997868E-3</v>
      </c>
      <c r="O68" s="245">
        <f>'Yield Curves'!P67-'Yield Curves'!P68</f>
        <v>-7.5000000000002842E-3</v>
      </c>
      <c r="P68" s="245">
        <f>'Yield Curves'!Q67-'Yield Curves'!Q68</f>
        <v>-1.3750000000000817E-2</v>
      </c>
      <c r="Q68" s="245">
        <f>'Yield Curves'!R67-'Yield Curves'!R68</f>
        <v>-2.0000000000000462E-2</v>
      </c>
      <c r="R68" s="245">
        <f>'Yield Curves'!S67-'Yield Curves'!S68</f>
        <v>-2.6250000000000107E-2</v>
      </c>
      <c r="S68" s="245">
        <f>'Yield Curves'!T67-'Yield Curves'!T68</f>
        <v>-2.8125000000001066E-2</v>
      </c>
      <c r="T68" s="245">
        <f>'Yield Curves'!U67-'Yield Curves'!U68</f>
        <v>-3.0000000000000249E-2</v>
      </c>
      <c r="U68" s="245">
        <f>'Yield Curves'!V67-'Yield Curves'!V68</f>
        <v>-3.1874999999999432E-2</v>
      </c>
      <c r="V68" s="252">
        <f>MAX(B68:U68)</f>
        <v>-7.5000000000002842E-3</v>
      </c>
      <c r="W68" s="252">
        <f>AVERAGE(V69:V318)</f>
        <v>3.1757500000000174E-2</v>
      </c>
      <c r="X68" s="245">
        <f>_xlfn.STDEV.S(V69:V2620)</f>
        <v>5.3056391767438149E-2</v>
      </c>
      <c r="Y68" s="245">
        <f>W68+X68*_xlfn.NORM.S.INV(99%)</f>
        <v>0.15518512419245789</v>
      </c>
      <c r="Z68" s="253">
        <v>43039</v>
      </c>
      <c r="AA68" s="255">
        <f>'Bond Valuation'!$B$12*BondVal_all!BO68</f>
        <v>93.664618777504145</v>
      </c>
      <c r="AB68" s="250">
        <f>AA68/AA69-1</f>
        <v>-5.9982003599456934E-4</v>
      </c>
      <c r="AC68" s="245">
        <f>SUMPRODUCT('Bond Valuation'!$B$12*BondVal_all!BO68,$BO$2)/AA68</f>
        <v>1</v>
      </c>
      <c r="AD68" s="251">
        <f>-AC68*Y67/100</f>
        <v>-1.5518017839473638E-3</v>
      </c>
      <c r="AE68" s="250">
        <f>AD68*SQRT(10)</f>
        <v>-4.9072281143861867E-3</v>
      </c>
      <c r="AF68" s="250">
        <f>$AC$1*X67/100</f>
        <v>-1.4134370036784467E-3</v>
      </c>
      <c r="AG68" s="250">
        <f>AF68*SQRT(10)</f>
        <v>-4.4696802607876833E-3</v>
      </c>
      <c r="AH68" s="255">
        <f>SUMPRODUCT('Bond Valuation'!$B$40:$D$40,BondVal_all!BO68:BQ68)</f>
        <v>85.074043366493413</v>
      </c>
      <c r="AI68" s="250">
        <f>AH68/AH69-1</f>
        <v>-8.9103953526203927E-4</v>
      </c>
      <c r="AJ68" s="245">
        <f>SUMPRODUCT($BO$2:$BQ$2,'Bond Valuation'!$B$40:$D$40,BondVal_all!BO68:BQ68)/BondVal_all!AH68</f>
        <v>2.9361585519140281</v>
      </c>
      <c r="AK68" s="251">
        <f>-AJ68*Y67/100</f>
        <v>-4.5563360788124976E-3</v>
      </c>
      <c r="AL68" s="251">
        <f>AK68*SQRT(10)</f>
        <v>-1.4408399794247954E-2</v>
      </c>
      <c r="AM68" s="251">
        <f>$AC$1*X67/100</f>
        <v>-1.4134370036784467E-3</v>
      </c>
      <c r="AN68" s="259">
        <f>AM68*SQRT(10)</f>
        <v>-4.4696802607876833E-3</v>
      </c>
      <c r="AO68" s="255">
        <f>SUMPRODUCT('Bond Valuation'!$B$68:$F$68,BondVal_all!BO68:BS68)</f>
        <v>78.775340752154946</v>
      </c>
      <c r="AP68" s="250">
        <f>AO68/AO69-1</f>
        <v>-5.0957585934729988E-4</v>
      </c>
      <c r="AQ68" s="245">
        <f>SUMPRODUCT($BO$2:$BS$2,'Bond Valuation'!$B$68:$F$68,BondVal_all!BO68:BS68)/BondVal_all!AO68</f>
        <v>4.726435456606044</v>
      </c>
      <c r="AR68" s="251">
        <f>-AQ68*Y67/100</f>
        <v>-7.3344909732733325E-3</v>
      </c>
      <c r="AS68" s="251">
        <f>AR68*SQRT(10)</f>
        <v>-2.3193696953488895E-2</v>
      </c>
      <c r="AT68" s="251">
        <f>$AC$1*X67/100</f>
        <v>-1.4134370036784467E-3</v>
      </c>
      <c r="AU68" s="249">
        <f>AT68*SQRT(10)</f>
        <v>-4.4696802607876833E-3</v>
      </c>
      <c r="AV68" s="255">
        <f>SUMPRODUCT('Bond Valuation'!$B$96:$K$96,BondVal_all!BO68:BX68)</f>
        <v>70.352940493310712</v>
      </c>
      <c r="AW68" s="250">
        <f>AV68/AV69-1</f>
        <v>6.3723515655200735E-4</v>
      </c>
      <c r="AX68" s="245">
        <f>SUMPRODUCT($BO$2:$BX$2,'Bond Valuation'!$B$96:$K$96,BondVal_all!BO68:BX68)/BondVal_all!AV68</f>
        <v>8.2804216660572099</v>
      </c>
      <c r="AY68" s="251">
        <f>-AX68*Y67/100</f>
        <v>-1.284957311322398E-2</v>
      </c>
      <c r="AZ68" s="251">
        <f>AY68*SQRT(10)</f>
        <v>-4.0633917998648447E-2</v>
      </c>
      <c r="BA68" s="251">
        <f>$AC$1*X67/100</f>
        <v>-1.4134370036784467E-3</v>
      </c>
      <c r="BB68" s="249">
        <f>BA68*SQRT(10)</f>
        <v>-4.4696802607876833E-3</v>
      </c>
      <c r="BC68" s="255">
        <f>SUMPRODUCT('Bond Valuation'!$B$124:$U$124,BondVal_all!BO68:CH68)</f>
        <v>58.458330371747358</v>
      </c>
      <c r="BD68" s="250">
        <f>BC68/BC69-1</f>
        <v>-7.0915210427702213E-4</v>
      </c>
      <c r="BE68" s="245">
        <f>SUMPRODUCT($BO$2:$CH$2,'Bond Valuation'!$B$124:$U$124,BondVal_all!BO68:CH68)/BondVal_all!BC68</f>
        <v>11.938705464825928</v>
      </c>
      <c r="BF68" s="251">
        <f>-BE68*Y67/100</f>
        <v>-1.8526504438339017E-2</v>
      </c>
      <c r="BG68" s="251">
        <f>BF68*SQRT(10)</f>
        <v>-5.8585951106369806E-2</v>
      </c>
      <c r="BH68" s="251">
        <f>$AC$1*X67/100</f>
        <v>-1.4134370036784467E-3</v>
      </c>
      <c r="BI68" s="249">
        <f>BH68*SQRT(10)</f>
        <v>-4.4696802607876833E-3</v>
      </c>
      <c r="BJ68" s="251"/>
      <c r="BK68" s="251"/>
      <c r="BO68" s="245">
        <f>EXP(-BO$2*HLOOKUP(BO$2,'Yield Curves'!$B$2:$AP$508,MATCH($Z68,'Yield Curves'!$A$3:$A$508,0)+1)/100)</f>
        <v>0.92737246314360544</v>
      </c>
      <c r="BP68" s="245">
        <f>EXP(-BP$2*HLOOKUP(BP$2,'Yield Curves'!$B$2:$AP$508,MATCH($Z68,'Yield Curves'!$A$3:$A$508,0)+1)/100)</f>
        <v>0.86088013523564999</v>
      </c>
      <c r="BQ68" s="245">
        <f>EXP(-BQ$2*HLOOKUP(BQ$2,'Yield Curves'!$B$2:$AP$508,MATCH($Z68,'Yield Curves'!$A$3:$A$508,0)+1)/100)</f>
        <v>0.79899547225230294</v>
      </c>
      <c r="BR68" s="245">
        <f>EXP(-BR$2*HLOOKUP(BR$2,'Yield Curves'!$B$2:$AP$508,MATCH($Z68,'Yield Curves'!$A$3:$A$508,0)+1)/100)</f>
        <v>0.72993484664066122</v>
      </c>
      <c r="BS68" s="245">
        <f>EXP(-BS$2*HLOOKUP(BS$2,'Yield Curves'!$B$2:$AP$508,MATCH($Z68,'Yield Curves'!$A$3:$A$508,0)+1)/100)</f>
        <v>0.68763300935584781</v>
      </c>
      <c r="BT68" s="245">
        <f>EXP(-BT$2*HLOOKUP(BT$2,'Yield Curves'!$B$2:$AP$508,MATCH($Z68,'Yield Curves'!$A$3:$A$508,0)+1)/100)</f>
        <v>0.6374368918666844</v>
      </c>
      <c r="BU68" s="245">
        <f>EXP(-BU$2*HLOOKUP(BU$2,'Yield Curves'!$B$2:$AP$508,MATCH($Z68,'Yield Curves'!$A$3:$A$508,0)+1)/100)</f>
        <v>0.59072776631051527</v>
      </c>
      <c r="BV68" s="245">
        <f>EXP(-BV$2*HLOOKUP(BV$2,'Yield Curves'!$B$2:$AP$508,MATCH($Z68,'Yield Curves'!$A$3:$A$508,0)+1)/100)</f>
        <v>0.54678478502725081</v>
      </c>
      <c r="BW68" s="245">
        <f>EXP(-BW$2*HLOOKUP(BW$2,'Yield Curves'!$B$2:$AP$508,MATCH($Z68,'Yield Curves'!$A$3:$A$508,0)+1)/100)</f>
        <v>0.50533308139841659</v>
      </c>
      <c r="BX68" s="245">
        <f>EXP(-BX$2*HLOOKUP(BX$2,'Yield Curves'!$B$2:$AP$508,MATCH($Z68,'Yield Curves'!$A$3:$A$508,0)+1)/100)</f>
        <v>0.46719899433818785</v>
      </c>
      <c r="BY68" s="245">
        <f>EXP(-BY$2*HLOOKUP(BY$2,'Yield Curves'!$B$2:$AP$508,MATCH($Z68,'Yield Curves'!$A$3:$A$508,0)+1)/100)</f>
        <v>0.43171591984435004</v>
      </c>
      <c r="BZ68" s="245">
        <f>EXP(-BZ$2*HLOOKUP(BZ$2,'Yield Curves'!$B$2:$AP$508,MATCH($Z68,'Yield Curves'!$A$3:$A$508,0)+1)/100)</f>
        <v>0.39718127119494157</v>
      </c>
      <c r="CA68" s="245">
        <f>EXP(-CA$2*HLOOKUP(CA$2,'Yield Curves'!$B$2:$AP$508,MATCH($Z68,'Yield Curves'!$A$3:$A$508,0)+1)/100)</f>
        <v>0.36345832966126446</v>
      </c>
      <c r="CB68" s="245">
        <f>EXP(-CB$2*HLOOKUP(CB$2,'Yield Curves'!$B$2:$AP$508,MATCH($Z68,'Yield Curves'!$A$3:$A$508,0)+1)/100)</f>
        <v>0.33424805734467361</v>
      </c>
      <c r="CC68" s="245">
        <f>EXP(-CC$2*HLOOKUP(CC$2,'Yield Curves'!$B$2:$AP$508,MATCH($Z68,'Yield Curves'!$A$3:$A$508,0)+1)/100)</f>
        <v>0.30712513763527222</v>
      </c>
      <c r="CD68" s="245">
        <f>EXP(-CD$2*HLOOKUP(CD$2,'Yield Curves'!$B$2:$AP$508,MATCH($Z68,'Yield Curves'!$A$3:$A$508,0)+1)/100)</f>
        <v>0.28129801360321705</v>
      </c>
      <c r="CE68" s="245">
        <f>EXP(-CE$2*HLOOKUP(CE$2,'Yield Curves'!$B$2:$AP$508,MATCH($Z68,'Yield Curves'!$A$3:$A$508,0)+1)/100)</f>
        <v>0.25670253785592828</v>
      </c>
      <c r="CF68" s="245">
        <f>EXP(-CF$2*HLOOKUP(CF$2,'Yield Curves'!$B$2:$AP$508,MATCH($Z68,'Yield Curves'!$A$3:$A$508,0)+1)/100)</f>
        <v>0.23392089750497738</v>
      </c>
      <c r="CG68" s="245">
        <f>EXP(-CG$2*HLOOKUP(CG$2,'Yield Curves'!$B$2:$AP$508,MATCH($Z68,'Yield Curves'!$A$3:$A$508,0)+1)/100)</f>
        <v>0.21315388315990325</v>
      </c>
      <c r="CH68" s="245">
        <f>EXP(-CH$2*HLOOKUP(CH$2,'Yield Curves'!$B$2:$AP$508,MATCH($Z68,'Yield Curves'!$A$3:$A$508,0)+1)/100)</f>
        <v>0.19398004229089191</v>
      </c>
    </row>
    <row r="69" spans="1:86" x14ac:dyDescent="0.2">
      <c r="A69" s="253">
        <v>43035</v>
      </c>
      <c r="B69" s="245">
        <f>'Yield Curves'!C68-'Yield Curves'!C69</f>
        <v>3.0000000000000249E-2</v>
      </c>
      <c r="C69" s="245">
        <f>'Yield Curves'!D68-'Yield Curves'!D69</f>
        <v>5.0000000000000711E-2</v>
      </c>
      <c r="D69" s="245">
        <f>'Yield Curves'!E68-'Yield Curves'!E69</f>
        <v>7.0000000000000284E-2</v>
      </c>
      <c r="E69" s="245">
        <f>'Yield Curves'!F68-'Yield Curves'!F69</f>
        <v>7.0000000000000284E-2</v>
      </c>
      <c r="F69" s="245">
        <f>'Yield Curves'!G68-'Yield Curves'!G69</f>
        <v>7.0000000000000284E-2</v>
      </c>
      <c r="G69" s="245">
        <f>'Yield Curves'!H68-'Yield Curves'!H69</f>
        <v>4.9999999999999822E-2</v>
      </c>
      <c r="H69" s="245">
        <f>'Yield Curves'!I68-'Yield Curves'!I69</f>
        <v>3.0000000000000249E-2</v>
      </c>
      <c r="I69" s="245">
        <f>'Yield Curves'!J68-'Yield Curves'!J69</f>
        <v>3.5000000000000142E-2</v>
      </c>
      <c r="J69" s="245">
        <f>'Yield Curves'!K68-'Yield Curves'!K69</f>
        <v>4.0000000000000036E-2</v>
      </c>
      <c r="K69" s="245">
        <f>'Yield Curves'!L68-'Yield Curves'!L69</f>
        <v>3.7499999999999645E-2</v>
      </c>
      <c r="L69" s="245">
        <f>'Yield Curves'!M68-'Yield Curves'!M69</f>
        <v>3.5000000000000142E-2</v>
      </c>
      <c r="M69" s="245">
        <f>'Yield Curves'!N68-'Yield Curves'!N69</f>
        <v>3.2499999999999751E-2</v>
      </c>
      <c r="N69" s="245">
        <f>'Yield Curves'!O68-'Yield Curves'!O69</f>
        <v>3.0000000000000249E-2</v>
      </c>
      <c r="O69" s="245">
        <f>'Yield Curves'!P68-'Yield Curves'!P69</f>
        <v>2.7500000000000746E-2</v>
      </c>
      <c r="P69" s="245">
        <f>'Yield Curves'!Q68-'Yield Curves'!Q69</f>
        <v>2.6250000000000107E-2</v>
      </c>
      <c r="Q69" s="245">
        <f>'Yield Curves'!R68-'Yield Curves'!R69</f>
        <v>2.5000000000000355E-2</v>
      </c>
      <c r="R69" s="245">
        <f>'Yield Curves'!S68-'Yield Curves'!S69</f>
        <v>2.3750000000000604E-2</v>
      </c>
      <c r="S69" s="245">
        <f>'Yield Curves'!T68-'Yield Curves'!T69</f>
        <v>2.1875000000001421E-2</v>
      </c>
      <c r="T69" s="245">
        <f>'Yield Curves'!U68-'Yield Curves'!U69</f>
        <v>2.0000000000000462E-2</v>
      </c>
      <c r="U69" s="245">
        <f>'Yield Curves'!V68-'Yield Curves'!V69</f>
        <v>1.8124999999999503E-2</v>
      </c>
      <c r="V69" s="252">
        <f>MAX(B69:U69)</f>
        <v>7.0000000000000284E-2</v>
      </c>
      <c r="W69" s="252">
        <f>AVERAGE(V70:V319)</f>
        <v>3.1797500000000173E-2</v>
      </c>
      <c r="X69" s="245">
        <f>_xlfn.STDEV.S(V70:V2621)</f>
        <v>5.3088890049198978E-2</v>
      </c>
      <c r="Y69" s="245">
        <f>W69+X69*_xlfn.NORM.S.INV(99%)</f>
        <v>0.15530072650114216</v>
      </c>
      <c r="Z69" s="253">
        <v>43038</v>
      </c>
      <c r="AA69" s="255">
        <f>'Bond Valuation'!$B$12*BondVal_all!BO69</f>
        <v>93.720834411774462</v>
      </c>
      <c r="AB69" s="250">
        <f>AA69/AA70-1</f>
        <v>2.0002000133323428E-4</v>
      </c>
      <c r="AC69" s="245">
        <f>SUMPRODUCT('Bond Valuation'!$B$12*BondVal_all!BO69,$BO$2)/AA69</f>
        <v>1</v>
      </c>
      <c r="AD69" s="251">
        <f>-AC69*Y68/100</f>
        <v>-1.5518512419245788E-3</v>
      </c>
      <c r="AE69" s="250">
        <f>AD69*SQRT(10)</f>
        <v>-4.9073845142426509E-3</v>
      </c>
      <c r="AF69" s="250">
        <f>$AC$1*X68/100</f>
        <v>-1.414066498188144E-3</v>
      </c>
      <c r="AG69" s="250">
        <f>AF69*SQRT(10)</f>
        <v>-4.4716708972128982E-3</v>
      </c>
      <c r="AH69" s="255">
        <f>SUMPRODUCT('Bond Valuation'!$B$40:$D$40,BondVal_all!BO69:BQ69)</f>
        <v>85.149915307456567</v>
      </c>
      <c r="AI69" s="250">
        <f>AH69/AH70-1</f>
        <v>8.790525301347607E-4</v>
      </c>
      <c r="AJ69" s="245">
        <f>SUMPRODUCT($BO$2:$BQ$2,'Bond Valuation'!$B$40:$D$40,BondVal_all!BO69:BQ69)/BondVal_all!AH69</f>
        <v>2.9361731080471234</v>
      </c>
      <c r="AK69" s="251">
        <f>-AJ69*Y68/100</f>
        <v>-4.5565038842284794E-3</v>
      </c>
      <c r="AL69" s="251">
        <f>AK69*SQRT(10)</f>
        <v>-1.4408930441566169E-2</v>
      </c>
      <c r="AM69" s="251">
        <f>$AC$1*X68/100</f>
        <v>-1.414066498188144E-3</v>
      </c>
      <c r="AN69" s="259">
        <f>AM69*SQRT(10)</f>
        <v>-4.4716708972128982E-3</v>
      </c>
      <c r="AO69" s="255">
        <f>SUMPRODUCT('Bond Valuation'!$B$68:$F$68,BondVal_all!BO69:BS69)</f>
        <v>78.815503229943232</v>
      </c>
      <c r="AP69" s="250">
        <f>AO69/AO70-1</f>
        <v>9.8660143529283317E-4</v>
      </c>
      <c r="AQ69" s="245">
        <f>SUMPRODUCT($BO$2:$BS$2,'Bond Valuation'!$B$68:$F$68,BondVal_all!BO69:BS69)/BondVal_all!AO69</f>
        <v>4.7263930370324854</v>
      </c>
      <c r="AR69" s="251">
        <f>-AQ69*Y68/100</f>
        <v>-7.3346589043425444E-3</v>
      </c>
      <c r="AS69" s="251">
        <f>AR69*SQRT(10)</f>
        <v>-2.3194227998157513E-2</v>
      </c>
      <c r="AT69" s="251">
        <f>$AC$1*X68/100</f>
        <v>-1.414066498188144E-3</v>
      </c>
      <c r="AU69" s="249">
        <f>AT69*SQRT(10)</f>
        <v>-4.4716708972128982E-3</v>
      </c>
      <c r="AV69" s="255">
        <f>SUMPRODUCT('Bond Valuation'!$B$96:$K$96,BondVal_all!BO69:BX69)</f>
        <v>70.308137676191748</v>
      </c>
      <c r="AW69" s="250">
        <f>AV69/AV70-1</f>
        <v>2.3797113933585745E-3</v>
      </c>
      <c r="AX69" s="245">
        <f>SUMPRODUCT($BO$2:$BX$2,'Bond Valuation'!$B$96:$K$96,BondVal_all!BO69:BX69)/BondVal_all!AV69</f>
        <v>8.2785989652384977</v>
      </c>
      <c r="AY69" s="251">
        <f>-AX69*Y68/100</f>
        <v>-1.2847154085600896E-2</v>
      </c>
      <c r="AZ69" s="251">
        <f>AY69*SQRT(10)</f>
        <v>-4.0626268361636637E-2</v>
      </c>
      <c r="BA69" s="251">
        <f>$AC$1*X68/100</f>
        <v>-1.414066498188144E-3</v>
      </c>
      <c r="BB69" s="249">
        <f>BA69*SQRT(10)</f>
        <v>-4.4716708972128982E-3</v>
      </c>
      <c r="BC69" s="255">
        <f>SUMPRODUCT('Bond Valuation'!$B$124:$U$124,BondVal_all!BO69:CH69)</f>
        <v>58.499815639107652</v>
      </c>
      <c r="BD69" s="250">
        <f>BC69/BC70-1</f>
        <v>6.0013294952003804E-3</v>
      </c>
      <c r="BE69" s="245">
        <f>SUMPRODUCT($BO$2:$CH$2,'Bond Valuation'!$B$124:$U$124,BondVal_all!BO69:CH69)/BondVal_all!BC69</f>
        <v>11.943574180432421</v>
      </c>
      <c r="BF69" s="251">
        <f>-BE69*Y68/100</f>
        <v>-1.8534650424922389E-2</v>
      </c>
      <c r="BG69" s="251">
        <f>BF69*SQRT(10)</f>
        <v>-5.8611710977762431E-2</v>
      </c>
      <c r="BH69" s="251">
        <f>$AC$1*X68/100</f>
        <v>-1.414066498188144E-3</v>
      </c>
      <c r="BI69" s="249">
        <f>BH69*SQRT(10)</f>
        <v>-4.4716708972128982E-3</v>
      </c>
      <c r="BJ69" s="251"/>
      <c r="BK69" s="251"/>
      <c r="BO69" s="245">
        <f>EXP(-BO$2*HLOOKUP(BO$2,'Yield Curves'!$B$2:$AP$508,MATCH($Z69,'Yield Curves'!$A$3:$A$508,0)+1)/100)</f>
        <v>0.92792905358192534</v>
      </c>
      <c r="BP69" s="245">
        <f>EXP(-BP$2*HLOOKUP(BP$2,'Yield Curves'!$B$2:$AP$508,MATCH($Z69,'Yield Curves'!$A$3:$A$508,0)+1)/100)</f>
        <v>0.86156911489895827</v>
      </c>
      <c r="BQ69" s="245">
        <f>EXP(-BQ$2*HLOOKUP(BQ$2,'Yield Curves'!$B$2:$AP$508,MATCH($Z69,'Yield Curves'!$A$3:$A$508,0)+1)/100)</f>
        <v>0.79971489186759603</v>
      </c>
      <c r="BR69" s="245">
        <f>EXP(-BR$2*HLOOKUP(BR$2,'Yield Curves'!$B$2:$AP$508,MATCH($Z69,'Yield Curves'!$A$3:$A$508,0)+1)/100)</f>
        <v>0.72993484664066122</v>
      </c>
      <c r="BS69" s="245">
        <f>EXP(-BS$2*HLOOKUP(BS$2,'Yield Curves'!$B$2:$AP$508,MATCH($Z69,'Yield Curves'!$A$3:$A$508,0)+1)/100)</f>
        <v>0.68797691182897935</v>
      </c>
      <c r="BT69" s="245">
        <f>EXP(-BT$2*HLOOKUP(BT$2,'Yield Curves'!$B$2:$AP$508,MATCH($Z69,'Yield Curves'!$A$3:$A$508,0)+1)/100)</f>
        <v>0.6374368918666844</v>
      </c>
      <c r="BU69" s="245">
        <f>EXP(-BU$2*HLOOKUP(BU$2,'Yield Curves'!$B$2:$AP$508,MATCH($Z69,'Yield Curves'!$A$3:$A$508,0)+1)/100)</f>
        <v>0.59031440156863668</v>
      </c>
      <c r="BV69" s="245">
        <f>EXP(-BV$2*HLOOKUP(BV$2,'Yield Curves'!$B$2:$AP$508,MATCH($Z69,'Yield Curves'!$A$3:$A$508,0)+1)/100)</f>
        <v>0.54623827354350807</v>
      </c>
      <c r="BW69" s="245">
        <f>EXP(-BW$2*HLOOKUP(BW$2,'Yield Curves'!$B$2:$AP$508,MATCH($Z69,'Yield Curves'!$A$3:$A$508,0)+1)/100)</f>
        <v>0.50499209666376732</v>
      </c>
      <c r="BX69" s="245">
        <f>EXP(-BX$2*HLOOKUP(BX$2,'Yield Curves'!$B$2:$AP$508,MATCH($Z69,'Yield Curves'!$A$3:$A$508,0)+1)/100)</f>
        <v>0.46673202886549986</v>
      </c>
      <c r="BY69" s="245">
        <f>EXP(-BY$2*HLOOKUP(BY$2,'Yield Curves'!$B$2:$AP$508,MATCH($Z69,'Yield Curves'!$A$3:$A$508,0)+1)/100)</f>
        <v>0.43112271837403504</v>
      </c>
      <c r="BZ69" s="245">
        <f>EXP(-BZ$2*HLOOKUP(BZ$2,'Yield Curves'!$B$2:$AP$508,MATCH($Z69,'Yield Curves'!$A$3:$A$508,0)+1)/100)</f>
        <v>0.39673469351189394</v>
      </c>
      <c r="CA69" s="245">
        <f>EXP(-CA$2*HLOOKUP(CA$2,'Yield Curves'!$B$2:$AP$508,MATCH($Z69,'Yield Curves'!$A$3:$A$508,0)+1)/100)</f>
        <v>0.36342879987164345</v>
      </c>
      <c r="CB69" s="245">
        <f>EXP(-CB$2*HLOOKUP(CB$2,'Yield Curves'!$B$2:$AP$508,MATCH($Z69,'Yield Curves'!$A$3:$A$508,0)+1)/100)</f>
        <v>0.33423343431204589</v>
      </c>
      <c r="CC69" s="245">
        <f>EXP(-CC$2*HLOOKUP(CC$2,'Yield Curves'!$B$2:$AP$508,MATCH($Z69,'Yield Curves'!$A$3:$A$508,0)+1)/100)</f>
        <v>0.30712513763527222</v>
      </c>
      <c r="CD69" s="245">
        <f>EXP(-CD$2*HLOOKUP(CD$2,'Yield Curves'!$B$2:$AP$508,MATCH($Z69,'Yield Curves'!$A$3:$A$508,0)+1)/100)</f>
        <v>0.28135955427445825</v>
      </c>
      <c r="CE69" s="245">
        <f>EXP(-CE$2*HLOOKUP(CE$2,'Yield Curves'!$B$2:$AP$508,MATCH($Z69,'Yield Curves'!$A$3:$A$508,0)+1)/100)</f>
        <v>0.25686794365568028</v>
      </c>
      <c r="CF69" s="245">
        <f>EXP(-CF$2*HLOOKUP(CF$2,'Yield Curves'!$B$2:$AP$508,MATCH($Z69,'Yield Curves'!$A$3:$A$508,0)+1)/100)</f>
        <v>0.23418255999635079</v>
      </c>
      <c r="CG69" s="245">
        <f>EXP(-CG$2*HLOOKUP(CG$2,'Yield Curves'!$B$2:$AP$508,MATCH($Z69,'Yield Curves'!$A$3:$A$508,0)+1)/100)</f>
        <v>0.2134824013667993</v>
      </c>
      <c r="CH69" s="245">
        <f>EXP(-CH$2*HLOOKUP(CH$2,'Yield Curves'!$B$2:$AP$508,MATCH($Z69,'Yield Curves'!$A$3:$A$508,0)+1)/100)</f>
        <v>0.1943683905943277</v>
      </c>
    </row>
    <row r="70" spans="1:86" x14ac:dyDescent="0.2">
      <c r="A70" s="253">
        <v>43034</v>
      </c>
      <c r="B70" s="245">
        <f>'Yield Curves'!C69-'Yield Curves'!C70</f>
        <v>9.9999999999997868E-3</v>
      </c>
      <c r="C70" s="245">
        <f>'Yield Curves'!D69-'Yield Curves'!D70</f>
        <v>4.9999999999990052E-3</v>
      </c>
      <c r="D70" s="245">
        <f>'Yield Curves'!E69-'Yield Curves'!E70</f>
        <v>0</v>
      </c>
      <c r="E70" s="245">
        <f>'Yield Curves'!F69-'Yield Curves'!F70</f>
        <v>4.9999999999998934E-3</v>
      </c>
      <c r="F70" s="245">
        <f>'Yield Curves'!G69-'Yield Curves'!G70</f>
        <v>9.9999999999997868E-3</v>
      </c>
      <c r="G70" s="245">
        <f>'Yield Curves'!H69-'Yield Curves'!H70</f>
        <v>9.9999999999997868E-3</v>
      </c>
      <c r="H70" s="245">
        <f>'Yield Curves'!I69-'Yield Curves'!I70</f>
        <v>9.9999999999997868E-3</v>
      </c>
      <c r="I70" s="245">
        <f>'Yield Curves'!J69-'Yield Curves'!J70</f>
        <v>9.9999999999997868E-3</v>
      </c>
      <c r="J70" s="245">
        <f>'Yield Curves'!K69-'Yield Curves'!K70</f>
        <v>9.9999999999997868E-3</v>
      </c>
      <c r="K70" s="245">
        <f>'Yield Curves'!L69-'Yield Curves'!L70</f>
        <v>9.9999999999997868E-3</v>
      </c>
      <c r="L70" s="245">
        <f>'Yield Curves'!M69-'Yield Curves'!M70</f>
        <v>9.9999999999997868E-3</v>
      </c>
      <c r="M70" s="245">
        <f>'Yield Curves'!N69-'Yield Curves'!N70</f>
        <v>9.9999999999997868E-3</v>
      </c>
      <c r="N70" s="245">
        <f>'Yield Curves'!O69-'Yield Curves'!O70</f>
        <v>9.9999999999997868E-3</v>
      </c>
      <c r="O70" s="245">
        <f>'Yield Curves'!P69-'Yield Curves'!P70</f>
        <v>9.9999999999997868E-3</v>
      </c>
      <c r="P70" s="245">
        <f>'Yield Curves'!Q69-'Yield Curves'!Q70</f>
        <v>1.2500000000001066E-2</v>
      </c>
      <c r="Q70" s="245">
        <f>'Yield Curves'!R69-'Yield Curves'!R70</f>
        <v>1.5000000000000568E-2</v>
      </c>
      <c r="R70" s="245">
        <f>'Yield Curves'!S69-'Yield Curves'!S70</f>
        <v>1.7500000000000071E-2</v>
      </c>
      <c r="S70" s="245">
        <f>'Yield Curves'!T69-'Yield Curves'!T70</f>
        <v>1.8749999999998934E-2</v>
      </c>
      <c r="T70" s="245">
        <f>'Yield Curves'!U69-'Yield Curves'!U70</f>
        <v>1.9999999999999574E-2</v>
      </c>
      <c r="U70" s="245">
        <f>'Yield Curves'!V69-'Yield Curves'!V70</f>
        <v>2.1250000000000213E-2</v>
      </c>
      <c r="V70" s="252">
        <f>MAX(B70:U70)</f>
        <v>2.1250000000000213E-2</v>
      </c>
      <c r="W70" s="252">
        <f>AVERAGE(V71:V320)</f>
        <v>3.1912500000000177E-2</v>
      </c>
      <c r="X70" s="245">
        <f>_xlfn.STDEV.S(V71:V2622)</f>
        <v>5.3146173930483452E-2</v>
      </c>
      <c r="Y70" s="245">
        <f>W70+X70*_xlfn.NORM.S.INV(99%)</f>
        <v>0.15554898873658513</v>
      </c>
      <c r="Z70" s="253">
        <v>43035</v>
      </c>
      <c r="AA70" s="255">
        <f>'Bond Valuation'!$B$12*BondVal_all!BO70</f>
        <v>93.702092119183845</v>
      </c>
      <c r="AB70" s="250">
        <f>AA70/AA71-1</f>
        <v>-2.9995500449953028E-4</v>
      </c>
      <c r="AC70" s="245">
        <f>SUMPRODUCT('Bond Valuation'!$B$12*BondVal_all!BO70,$BO$2)/AA70</f>
        <v>1</v>
      </c>
      <c r="AD70" s="251">
        <f>-AC70*Y69/100</f>
        <v>-1.5530072650114216E-3</v>
      </c>
      <c r="AE70" s="250">
        <f>AD70*SQRT(10)</f>
        <v>-4.9110401802248127E-3</v>
      </c>
      <c r="AF70" s="250">
        <f>$AC$1*X69/100</f>
        <v>-1.4149326470150017E-3</v>
      </c>
      <c r="AG70" s="250">
        <f>AF70*SQRT(10)</f>
        <v>-4.4744099002984516E-3</v>
      </c>
      <c r="AH70" s="255">
        <f>SUMPRODUCT('Bond Valuation'!$B$40:$D$40,BondVal_all!BO70:BQ70)</f>
        <v>85.075129799354897</v>
      </c>
      <c r="AI70" s="250">
        <f>AH70/AH71-1</f>
        <v>-2.0445184828081775E-3</v>
      </c>
      <c r="AJ70" s="245">
        <f>SUMPRODUCT($BO$2:$BQ$2,'Bond Valuation'!$B$40:$D$40,BondVal_all!BO70:BQ70)/BondVal_all!AH70</f>
        <v>2.9361378746633626</v>
      </c>
      <c r="AK70" s="251">
        <f>-AJ70*Y69/100</f>
        <v>-4.5598434504273968E-3</v>
      </c>
      <c r="AL70" s="251">
        <f>AK70*SQRT(10)</f>
        <v>-1.4419491077151658E-2</v>
      </c>
      <c r="AM70" s="251">
        <f>$AC$1*X69/100</f>
        <v>-1.4149326470150017E-3</v>
      </c>
      <c r="AN70" s="259">
        <f>AM70*SQRT(10)</f>
        <v>-4.4744099002984516E-3</v>
      </c>
      <c r="AO70" s="255">
        <f>SUMPRODUCT('Bond Valuation'!$B$68:$F$68,BondVal_all!BO70:BS70)</f>
        <v>78.737820383341202</v>
      </c>
      <c r="AP70" s="250">
        <f>AO70/AO71-1</f>
        <v>-1.9157672243280688E-3</v>
      </c>
      <c r="AQ70" s="245">
        <f>SUMPRODUCT($BO$2:$BS$2,'Bond Valuation'!$B$68:$F$68,BondVal_all!BO70:BS70)/BondVal_all!AO70</f>
        <v>4.726287879536879</v>
      </c>
      <c r="AR70" s="251">
        <f>-AQ70*Y69/100</f>
        <v>-7.3399594134561999E-3</v>
      </c>
      <c r="AS70" s="251">
        <f>AR70*SQRT(10)</f>
        <v>-2.3210989679715143E-2</v>
      </c>
      <c r="AT70" s="251">
        <f>$AC$1*X69/100</f>
        <v>-1.4149326470150017E-3</v>
      </c>
      <c r="AU70" s="249">
        <f>AT70*SQRT(10)</f>
        <v>-4.4744099002984516E-3</v>
      </c>
      <c r="AV70" s="255">
        <f>SUMPRODUCT('Bond Valuation'!$B$96:$K$96,BondVal_all!BO70:BX70)</f>
        <v>70.141221811502817</v>
      </c>
      <c r="AW70" s="250">
        <f>AV70/AV71-1</f>
        <v>-1.8810372430075883E-3</v>
      </c>
      <c r="AX70" s="245">
        <f>SUMPRODUCT($BO$2:$BX$2,'Bond Valuation'!$B$96:$K$96,BondVal_all!BO70:BX70)/BondVal_all!AV70</f>
        <v>8.2759473442308611</v>
      </c>
      <c r="AY70" s="251">
        <f>-AX70*Y69/100</f>
        <v>-1.2852606350442507E-2</v>
      </c>
      <c r="AZ70" s="251">
        <f>AY70*SQRT(10)</f>
        <v>-4.0643509936942587E-2</v>
      </c>
      <c r="BA70" s="251">
        <f>$AC$1*X69/100</f>
        <v>-1.4149326470150017E-3</v>
      </c>
      <c r="BB70" s="249">
        <f>BA70*SQRT(10)</f>
        <v>-4.4744099002984516E-3</v>
      </c>
      <c r="BC70" s="255">
        <f>SUMPRODUCT('Bond Valuation'!$B$124:$U$124,BondVal_all!BO70:CH70)</f>
        <v>58.150833327886524</v>
      </c>
      <c r="BD70" s="250">
        <f>BC70/BC71-1</f>
        <v>-4.3203235929503148E-3</v>
      </c>
      <c r="BE70" s="245">
        <f>SUMPRODUCT($BO$2:$CH$2,'Bond Valuation'!$B$124:$U$124,BondVal_all!BO70:CH70)/BondVal_all!BC70</f>
        <v>11.908774006883915</v>
      </c>
      <c r="BF70" s="251">
        <f>-BE70*Y69/100</f>
        <v>-1.8494412550069898E-2</v>
      </c>
      <c r="BG70" s="251">
        <f>BF70*SQRT(10)</f>
        <v>-5.8484467645023748E-2</v>
      </c>
      <c r="BH70" s="251">
        <f>$AC$1*X69/100</f>
        <v>-1.4149326470150017E-3</v>
      </c>
      <c r="BI70" s="249">
        <f>BH70*SQRT(10)</f>
        <v>-4.4744099002984516E-3</v>
      </c>
      <c r="BJ70" s="251"/>
      <c r="BK70" s="251"/>
      <c r="BO70" s="245">
        <f>EXP(-BO$2*HLOOKUP(BO$2,'Yield Curves'!$B$2:$AP$508,MATCH($Z70,'Yield Curves'!$A$3:$A$508,0)+1)/100)</f>
        <v>0.92774348632855286</v>
      </c>
      <c r="BP70" s="245">
        <f>EXP(-BP$2*HLOOKUP(BP$2,'Yield Curves'!$B$2:$AP$508,MATCH($Z70,'Yield Curves'!$A$3:$A$508,0)+1)/100)</f>
        <v>0.86105232848144775</v>
      </c>
      <c r="BQ70" s="245">
        <f>EXP(-BQ$2*HLOOKUP(BQ$2,'Yield Curves'!$B$2:$AP$508,MATCH($Z70,'Yield Curves'!$A$3:$A$508,0)+1)/100)</f>
        <v>0.79899547225230294</v>
      </c>
      <c r="BR70" s="245">
        <f>EXP(-BR$2*HLOOKUP(BR$2,'Yield Curves'!$B$2:$AP$508,MATCH($Z70,'Yield Curves'!$A$3:$A$508,0)+1)/100)</f>
        <v>0.7284764358443131</v>
      </c>
      <c r="BS70" s="245">
        <f>EXP(-BS$2*HLOOKUP(BS$2,'Yield Curves'!$B$2:$AP$508,MATCH($Z70,'Yield Curves'!$A$3:$A$508,0)+1)/100)</f>
        <v>0.68728927879097224</v>
      </c>
      <c r="BT70" s="245">
        <f>EXP(-BT$2*HLOOKUP(BT$2,'Yield Curves'!$B$2:$AP$508,MATCH($Z70,'Yield Curves'!$A$3:$A$508,0)+1)/100)</f>
        <v>0.63686345674851452</v>
      </c>
      <c r="BU70" s="245">
        <f>EXP(-BU$2*HLOOKUP(BU$2,'Yield Curves'!$B$2:$AP$508,MATCH($Z70,'Yield Curves'!$A$3:$A$508,0)+1)/100)</f>
        <v>0.58990132608082657</v>
      </c>
      <c r="BV70" s="245">
        <f>EXP(-BV$2*HLOOKUP(BV$2,'Yield Curves'!$B$2:$AP$508,MATCH($Z70,'Yield Curves'!$A$3:$A$508,0)+1)/100)</f>
        <v>0.54563774179562519</v>
      </c>
      <c r="BW70" s="245">
        <f>EXP(-BW$2*HLOOKUP(BW$2,'Yield Curves'!$B$2:$AP$508,MATCH($Z70,'Yield Curves'!$A$3:$A$508,0)+1)/100)</f>
        <v>0.50380046100926634</v>
      </c>
      <c r="BX70" s="245">
        <f>EXP(-BX$2*HLOOKUP(BX$2,'Yield Curves'!$B$2:$AP$508,MATCH($Z70,'Yield Curves'!$A$3:$A$508,0)+1)/100)</f>
        <v>0.46533393097431341</v>
      </c>
      <c r="BY70" s="245">
        <f>EXP(-BY$2*HLOOKUP(BY$2,'Yield Curves'!$B$2:$AP$508,MATCH($Z70,'Yield Curves'!$A$3:$A$508,0)+1)/100)</f>
        <v>0.42952514261697328</v>
      </c>
      <c r="BZ70" s="245">
        <f>EXP(-BZ$2*HLOOKUP(BZ$2,'Yield Curves'!$B$2:$AP$508,MATCH($Z70,'Yield Curves'!$A$3:$A$508,0)+1)/100)</f>
        <v>0.39493858783648811</v>
      </c>
      <c r="CA70" s="245">
        <f>EXP(-CA$2*HLOOKUP(CA$2,'Yield Curves'!$B$2:$AP$508,MATCH($Z70,'Yield Curves'!$A$3:$A$508,0)+1)/100)</f>
        <v>0.36144107574189854</v>
      </c>
      <c r="CB70" s="245">
        <f>EXP(-CB$2*HLOOKUP(CB$2,'Yield Curves'!$B$2:$AP$508,MATCH($Z70,'Yield Curves'!$A$3:$A$508,0)+1)/100)</f>
        <v>0.33208352844756567</v>
      </c>
      <c r="CC70" s="245">
        <f>EXP(-CC$2*HLOOKUP(CC$2,'Yield Curves'!$B$2:$AP$508,MATCH($Z70,'Yield Curves'!$A$3:$A$508,0)+1)/100)</f>
        <v>0.30483031544319683</v>
      </c>
      <c r="CD70" s="245">
        <f>EXP(-CD$2*HLOOKUP(CD$2,'Yield Curves'!$B$2:$AP$508,MATCH($Z70,'Yield Curves'!$A$3:$A$508,0)+1)/100)</f>
        <v>0.27899644198054274</v>
      </c>
      <c r="CE70" s="245">
        <f>EXP(-CE$2*HLOOKUP(CE$2,'Yield Curves'!$B$2:$AP$508,MATCH($Z70,'Yield Curves'!$A$3:$A$508,0)+1)/100)</f>
        <v>0.25451037646069297</v>
      </c>
      <c r="CF70" s="245">
        <f>EXP(-CF$2*HLOOKUP(CF$2,'Yield Curves'!$B$2:$AP$508,MATCH($Z70,'Yield Curves'!$A$3:$A$508,0)+1)/100)</f>
        <v>0.23184380085315565</v>
      </c>
      <c r="CG70" s="245">
        <f>EXP(-CG$2*HLOOKUP(CG$2,'Yield Curves'!$B$2:$AP$508,MATCH($Z70,'Yield Curves'!$A$3:$A$508,0)+1)/100)</f>
        <v>0.21114752014537305</v>
      </c>
      <c r="CH70" s="245">
        <f>EXP(-CH$2*HLOOKUP(CH$2,'Yield Curves'!$B$2:$AP$508,MATCH($Z70,'Yield Curves'!$A$3:$A$508,0)+1)/100)</f>
        <v>0.19204990862075413</v>
      </c>
    </row>
    <row r="71" spans="1:86" x14ac:dyDescent="0.2">
      <c r="A71" s="253">
        <v>43033</v>
      </c>
      <c r="B71" s="245">
        <f>'Yield Curves'!C70-'Yield Curves'!C71</f>
        <v>-9.9999999999997868E-3</v>
      </c>
      <c r="C71" s="245">
        <f>'Yield Curves'!D70-'Yield Curves'!D71</f>
        <v>-9.9999999999997868E-3</v>
      </c>
      <c r="D71" s="245">
        <f>'Yield Curves'!E70-'Yield Curves'!E71</f>
        <v>-9.9999999999997868E-3</v>
      </c>
      <c r="E71" s="245">
        <f>'Yield Curves'!F70-'Yield Curves'!F71</f>
        <v>-9.9999999999997868E-3</v>
      </c>
      <c r="F71" s="245">
        <f>'Yield Curves'!G70-'Yield Curves'!G71</f>
        <v>-9.9999999999997868E-3</v>
      </c>
      <c r="G71" s="245">
        <f>'Yield Curves'!H70-'Yield Curves'!H71</f>
        <v>-1.499999999999968E-2</v>
      </c>
      <c r="H71" s="245">
        <f>'Yield Curves'!I70-'Yield Curves'!I71</f>
        <v>-2.0000000000000462E-2</v>
      </c>
      <c r="I71" s="245">
        <f>'Yield Curves'!J70-'Yield Curves'!J71</f>
        <v>4.9999999999998934E-3</v>
      </c>
      <c r="J71" s="245">
        <f>'Yield Curves'!K70-'Yield Curves'!K71</f>
        <v>3.0000000000000249E-2</v>
      </c>
      <c r="K71" s="245">
        <f>'Yield Curves'!L70-'Yield Curves'!L71</f>
        <v>2.7499999999999858E-2</v>
      </c>
      <c r="L71" s="245">
        <f>'Yield Curves'!M70-'Yield Curves'!M71</f>
        <v>2.4999999999999467E-2</v>
      </c>
      <c r="M71" s="245">
        <f>'Yield Curves'!N70-'Yield Curves'!N71</f>
        <v>2.2499999999999964E-2</v>
      </c>
      <c r="N71" s="245">
        <f>'Yield Curves'!O70-'Yield Curves'!O71</f>
        <v>1.9999999999999574E-2</v>
      </c>
      <c r="O71" s="245">
        <f>'Yield Curves'!P70-'Yield Curves'!P71</f>
        <v>1.7499999999999183E-2</v>
      </c>
      <c r="P71" s="245">
        <f>'Yield Curves'!Q70-'Yield Curves'!Q71</f>
        <v>1.3749999999999041E-2</v>
      </c>
      <c r="Q71" s="245">
        <f>'Yield Curves'!R70-'Yield Curves'!R71</f>
        <v>9.9999999999997868E-3</v>
      </c>
      <c r="R71" s="245">
        <f>'Yield Curves'!S70-'Yield Curves'!S71</f>
        <v>6.2500000000005329E-3</v>
      </c>
      <c r="S71" s="245">
        <f>'Yield Curves'!T70-'Yield Curves'!T71</f>
        <v>3.1250000000007105E-3</v>
      </c>
      <c r="T71" s="245">
        <f>'Yield Curves'!U70-'Yield Curves'!U71</f>
        <v>0</v>
      </c>
      <c r="U71" s="245">
        <f>'Yield Curves'!V70-'Yield Curves'!V71</f>
        <v>-3.1250000000007105E-3</v>
      </c>
      <c r="V71" s="252">
        <f>MAX(B71:U71)</f>
        <v>3.0000000000000249E-2</v>
      </c>
      <c r="W71" s="252">
        <f>AVERAGE(V72:V321)</f>
        <v>3.2125000000000174E-2</v>
      </c>
      <c r="X71" s="245">
        <f>_xlfn.STDEV.S(V72:V2623)</f>
        <v>5.3206761997131063E-2</v>
      </c>
      <c r="Y71" s="245">
        <f>W71+X71*_xlfn.NORM.S.INV(99%)</f>
        <v>0.15590243765662301</v>
      </c>
      <c r="Z71" s="253">
        <v>43034</v>
      </c>
      <c r="AA71" s="255">
        <f>'Bond Valuation'!$B$12*BondVal_all!BO71</f>
        <v>93.730206963835428</v>
      </c>
      <c r="AB71" s="250">
        <f>AA71/AA72-1</f>
        <v>-9.999500016666385E-5</v>
      </c>
      <c r="AC71" s="245">
        <f>SUMPRODUCT('Bond Valuation'!$B$12*BondVal_all!BO71,$BO$2)/AA71</f>
        <v>1</v>
      </c>
      <c r="AD71" s="251">
        <f>-AC71*Y70/100</f>
        <v>-1.5554898873658513E-3</v>
      </c>
      <c r="AE71" s="250">
        <f>AD71*SQRT(10)</f>
        <v>-4.9188909214348603E-3</v>
      </c>
      <c r="AF71" s="250">
        <f>$AC$1*X70/100</f>
        <v>-1.4164593851649615E-3</v>
      </c>
      <c r="AG71" s="250">
        <f>AF71*SQRT(10)</f>
        <v>-4.4792378702429962E-3</v>
      </c>
      <c r="AH71" s="255">
        <f>SUMPRODUCT('Bond Valuation'!$B$40:$D$40,BondVal_all!BO71:BQ71)</f>
        <v>85.249423822007742</v>
      </c>
      <c r="AI71" s="250">
        <f>AH71/AH72-1</f>
        <v>-2.8953625987915288E-4</v>
      </c>
      <c r="AJ71" s="245">
        <f>SUMPRODUCT($BO$2:$BQ$2,'Bond Valuation'!$B$40:$D$40,BondVal_all!BO71:BQ71)/BondVal_all!AH71</f>
        <v>2.9362270798710326</v>
      </c>
      <c r="AK71" s="251">
        <f>-AJ71*Y70/100</f>
        <v>-4.5672715297491555E-3</v>
      </c>
      <c r="AL71" s="251">
        <f>AK71*SQRT(10)</f>
        <v>-1.4442980726448815E-2</v>
      </c>
      <c r="AM71" s="251">
        <f>$AC$1*X70/100</f>
        <v>-1.4164593851649615E-3</v>
      </c>
      <c r="AN71" s="259">
        <f>AM71*SQRT(10)</f>
        <v>-4.4792378702429962E-3</v>
      </c>
      <c r="AO71" s="255">
        <f>SUMPRODUCT('Bond Valuation'!$B$68:$F$68,BondVal_all!BO71:BS71)</f>
        <v>78.888953254347427</v>
      </c>
      <c r="AP71" s="250">
        <f>AO71/AO72-1</f>
        <v>-4.670845294223458E-4</v>
      </c>
      <c r="AQ71" s="245">
        <f>SUMPRODUCT($BO$2:$BS$2,'Bond Valuation'!$B$68:$F$68,BondVal_all!BO71:BS71)/BondVal_all!AO71</f>
        <v>4.7265281015203966</v>
      </c>
      <c r="AR71" s="251">
        <f>-AQ71*Y70/100</f>
        <v>-7.3520666642654916E-3</v>
      </c>
      <c r="AS71" s="251">
        <f>AR71*SQRT(10)</f>
        <v>-2.324927616847542E-2</v>
      </c>
      <c r="AT71" s="251">
        <f>$AC$1*X70/100</f>
        <v>-1.4164593851649615E-3</v>
      </c>
      <c r="AU71" s="249">
        <f>AT71*SQRT(10)</f>
        <v>-4.4792378702429962E-3</v>
      </c>
      <c r="AV71" s="255">
        <f>SUMPRODUCT('Bond Valuation'!$B$96:$K$96,BondVal_all!BO71:BX71)</f>
        <v>70.273408710480325</v>
      </c>
      <c r="AW71" s="250">
        <f>AV71/AV72-1</f>
        <v>-1.5273380968819916E-3</v>
      </c>
      <c r="AX71" s="245">
        <f>SUMPRODUCT($BO$2:$BX$2,'Bond Valuation'!$B$96:$K$96,BondVal_all!BO71:BX71)/BondVal_all!AV71</f>
        <v>8.2767753333769605</v>
      </c>
      <c r="AY71" s="251">
        <f>-AX71*Y70/100</f>
        <v>-1.2874440331066985E-2</v>
      </c>
      <c r="AZ71" s="251">
        <f>AY71*SQRT(10)</f>
        <v>-4.0712555046103924E-2</v>
      </c>
      <c r="BA71" s="251">
        <f>$AC$1*X70/100</f>
        <v>-1.4164593851649615E-3</v>
      </c>
      <c r="BB71" s="249">
        <f>BA71*SQRT(10)</f>
        <v>-4.4792378702429962E-3</v>
      </c>
      <c r="BC71" s="255">
        <f>SUMPRODUCT('Bond Valuation'!$B$124:$U$124,BondVal_all!BO71:CH71)</f>
        <v>58.403153851373318</v>
      </c>
      <c r="BD71" s="250">
        <f>BC71/BC72-1</f>
        <v>1.712407223979362E-4</v>
      </c>
      <c r="BE71" s="245">
        <f>SUMPRODUCT($BO$2:$CH$2,'Bond Valuation'!$B$124:$U$124,BondVal_all!BO71:CH71)/BondVal_all!BC71</f>
        <v>11.929058599374452</v>
      </c>
      <c r="BF71" s="251">
        <f>-BE71*Y70/100</f>
        <v>-1.8555530017121607E-2</v>
      </c>
      <c r="BG71" s="251">
        <f>BF71*SQRT(10)</f>
        <v>-5.8677738045727443E-2</v>
      </c>
      <c r="BH71" s="251">
        <f>$AC$1*X70/100</f>
        <v>-1.4164593851649615E-3</v>
      </c>
      <c r="BI71" s="249">
        <f>BH71*SQRT(10)</f>
        <v>-4.4792378702429962E-3</v>
      </c>
      <c r="BJ71" s="251"/>
      <c r="BK71" s="251"/>
      <c r="BO71" s="245">
        <f>EXP(-BO$2*HLOOKUP(BO$2,'Yield Curves'!$B$2:$AP$508,MATCH($Z71,'Yield Curves'!$A$3:$A$508,0)+1)/100)</f>
        <v>0.92802185112708346</v>
      </c>
      <c r="BP71" s="245">
        <f>EXP(-BP$2*HLOOKUP(BP$2,'Yield Curves'!$B$2:$AP$508,MATCH($Z71,'Yield Curves'!$A$3:$A$508,0)+1)/100)</f>
        <v>0.86225864596652946</v>
      </c>
      <c r="BQ71" s="245">
        <f>EXP(-BQ$2*HLOOKUP(BQ$2,'Yield Curves'!$B$2:$AP$508,MATCH($Z71,'Yield Curves'!$A$3:$A$508,0)+1)/100)</f>
        <v>0.8006751257629463</v>
      </c>
      <c r="BR71" s="245">
        <f>EXP(-BR$2*HLOOKUP(BR$2,'Yield Curves'!$B$2:$AP$508,MATCH($Z71,'Yield Curves'!$A$3:$A$508,0)+1)/100)</f>
        <v>0.7293511322802243</v>
      </c>
      <c r="BS71" s="245">
        <f>EXP(-BS$2*HLOOKUP(BS$2,'Yield Curves'!$B$2:$AP$508,MATCH($Z71,'Yield Curves'!$A$3:$A$508,0)+1)/100)</f>
        <v>0.68866523284395575</v>
      </c>
      <c r="BT71" s="245">
        <f>EXP(-BT$2*HLOOKUP(BT$2,'Yield Curves'!$B$2:$AP$508,MATCH($Z71,'Yield Curves'!$A$3:$A$508,0)+1)/100)</f>
        <v>0.63820227527512363</v>
      </c>
      <c r="BU71" s="245">
        <f>EXP(-BU$2*HLOOKUP(BU$2,'Yield Curves'!$B$2:$AP$508,MATCH($Z71,'Yield Curves'!$A$3:$A$508,0)+1)/100)</f>
        <v>0.5911414205090112</v>
      </c>
      <c r="BV71" s="245">
        <f>EXP(-BV$2*HLOOKUP(BV$2,'Yield Curves'!$B$2:$AP$508,MATCH($Z71,'Yield Curves'!$A$3:$A$508,0)+1)/100)</f>
        <v>0.54678478502725081</v>
      </c>
      <c r="BW71" s="245">
        <f>EXP(-BW$2*HLOOKUP(BW$2,'Yield Curves'!$B$2:$AP$508,MATCH($Z71,'Yield Curves'!$A$3:$A$508,0)+1)/100)</f>
        <v>0.50487848622367182</v>
      </c>
      <c r="BX71" s="245">
        <f>EXP(-BX$2*HLOOKUP(BX$2,'Yield Curves'!$B$2:$AP$508,MATCH($Z71,'Yield Curves'!$A$3:$A$508,0)+1)/100)</f>
        <v>0.46626553012487953</v>
      </c>
      <c r="BY71" s="245">
        <f>EXP(-BY$2*HLOOKUP(BY$2,'Yield Curves'!$B$2:$AP$508,MATCH($Z71,'Yield Curves'!$A$3:$A$508,0)+1)/100)</f>
        <v>0.43029360541841655</v>
      </c>
      <c r="BZ71" s="245">
        <f>EXP(-BZ$2*HLOOKUP(BZ$2,'Yield Curves'!$B$2:$AP$508,MATCH($Z71,'Yield Curves'!$A$3:$A$508,0)+1)/100)</f>
        <v>0.395872733275064</v>
      </c>
      <c r="CA71" s="245">
        <f>EXP(-CA$2*HLOOKUP(CA$2,'Yield Curves'!$B$2:$AP$508,MATCH($Z71,'Yield Curves'!$A$3:$A$508,0)+1)/100)</f>
        <v>0.36286818949431215</v>
      </c>
      <c r="CB71" s="245">
        <f>EXP(-CB$2*HLOOKUP(CB$2,'Yield Curves'!$B$2:$AP$508,MATCH($Z71,'Yield Curves'!$A$3:$A$508,0)+1)/100)</f>
        <v>0.33348850732995172</v>
      </c>
      <c r="CC71" s="245">
        <f>EXP(-CC$2*HLOOKUP(CC$2,'Yield Curves'!$B$2:$AP$508,MATCH($Z71,'Yield Curves'!$A$3:$A$508,0)+1)/100)</f>
        <v>0.30620514290445849</v>
      </c>
      <c r="CD71" s="245">
        <f>EXP(-CD$2*HLOOKUP(CD$2,'Yield Curves'!$B$2:$AP$508,MATCH($Z71,'Yield Curves'!$A$3:$A$508,0)+1)/100)</f>
        <v>0.2803922887756396</v>
      </c>
      <c r="CE71" s="245">
        <f>EXP(-CE$2*HLOOKUP(CE$2,'Yield Curves'!$B$2:$AP$508,MATCH($Z71,'Yield Curves'!$A$3:$A$508,0)+1)/100)</f>
        <v>0.25597397695540269</v>
      </c>
      <c r="CF71" s="245">
        <f>EXP(-CF$2*HLOOKUP(CF$2,'Yield Curves'!$B$2:$AP$508,MATCH($Z71,'Yield Curves'!$A$3:$A$508,0)+1)/100)</f>
        <v>0.23336234826627944</v>
      </c>
      <c r="CG71" s="245">
        <f>EXP(-CG$2*HLOOKUP(CG$2,'Yield Curves'!$B$2:$AP$508,MATCH($Z71,'Yield Curves'!$A$3:$A$508,0)+1)/100)</f>
        <v>0.2126829676781482</v>
      </c>
      <c r="CH71" s="245">
        <f>EXP(-CH$2*HLOOKUP(CH$2,'Yield Curves'!$B$2:$AP$508,MATCH($Z71,'Yield Curves'!$A$3:$A$508,0)+1)/100)</f>
        <v>0.1935924699078839</v>
      </c>
    </row>
    <row r="72" spans="1:86" x14ac:dyDescent="0.2">
      <c r="A72" s="253">
        <v>43032</v>
      </c>
      <c r="B72" s="245">
        <f>'Yield Curves'!C71-'Yield Curves'!C72</f>
        <v>4.9999999999999822E-2</v>
      </c>
      <c r="C72" s="245">
        <f>'Yield Curves'!D71-'Yield Curves'!D72</f>
        <v>4.4999999999999929E-2</v>
      </c>
      <c r="D72" s="245">
        <f>'Yield Curves'!E71-'Yield Curves'!E72</f>
        <v>4.0000000000000036E-2</v>
      </c>
      <c r="E72" s="245">
        <f>'Yield Curves'!F71-'Yield Curves'!F72</f>
        <v>3.5000000000000142E-2</v>
      </c>
      <c r="F72" s="245">
        <f>'Yield Curves'!G71-'Yield Curves'!G72</f>
        <v>3.0000000000000249E-2</v>
      </c>
      <c r="G72" s="245">
        <f>'Yield Curves'!H71-'Yield Curves'!H72</f>
        <v>2.5000000000000355E-2</v>
      </c>
      <c r="H72" s="245">
        <f>'Yield Curves'!I71-'Yield Curves'!I72</f>
        <v>2.0000000000000462E-2</v>
      </c>
      <c r="I72" s="245">
        <f>'Yield Curves'!J71-'Yield Curves'!J72</f>
        <v>1.9999999999999574E-2</v>
      </c>
      <c r="J72" s="245">
        <f>'Yield Curves'!K71-'Yield Curves'!K72</f>
        <v>1.9999999999999574E-2</v>
      </c>
      <c r="K72" s="245">
        <f>'Yield Curves'!L71-'Yield Curves'!L72</f>
        <v>2.0000000000000462E-2</v>
      </c>
      <c r="L72" s="245">
        <f>'Yield Curves'!M71-'Yield Curves'!M72</f>
        <v>2.0000000000000462E-2</v>
      </c>
      <c r="M72" s="245">
        <f>'Yield Curves'!N71-'Yield Curves'!N72</f>
        <v>1.9999999999999574E-2</v>
      </c>
      <c r="N72" s="245">
        <f>'Yield Curves'!O71-'Yield Curves'!O72</f>
        <v>2.0000000000000462E-2</v>
      </c>
      <c r="O72" s="245">
        <f>'Yield Curves'!P71-'Yield Curves'!P72</f>
        <v>2.000000000000135E-2</v>
      </c>
      <c r="P72" s="245">
        <f>'Yield Curves'!Q71-'Yield Curves'!Q72</f>
        <v>2.0000000000000462E-2</v>
      </c>
      <c r="Q72" s="245">
        <f>'Yield Curves'!R71-'Yield Curves'!R72</f>
        <v>1.9999999999999574E-2</v>
      </c>
      <c r="R72" s="245">
        <f>'Yield Curves'!S71-'Yield Curves'!S72</f>
        <v>1.9999999999998685E-2</v>
      </c>
      <c r="S72" s="245">
        <f>'Yield Curves'!T71-'Yield Curves'!T72</f>
        <v>1.9999999999999574E-2</v>
      </c>
      <c r="T72" s="245">
        <f>'Yield Curves'!U71-'Yield Curves'!U72</f>
        <v>2.0000000000000462E-2</v>
      </c>
      <c r="U72" s="245">
        <f>'Yield Curves'!V71-'Yield Curves'!V72</f>
        <v>2.000000000000135E-2</v>
      </c>
      <c r="V72" s="252">
        <f>MAX(B72:U72)</f>
        <v>4.9999999999999822E-2</v>
      </c>
      <c r="W72" s="252">
        <f>AVERAGE(V73:V322)</f>
        <v>3.2205000000000185E-2</v>
      </c>
      <c r="X72" s="245">
        <f>_xlfn.STDEV.S(V73:V2624)</f>
        <v>5.3262266834343347E-2</v>
      </c>
      <c r="Y72" s="245">
        <f>W72+X72*_xlfn.NORM.S.INV(99%)</f>
        <v>0.1561115612166708</v>
      </c>
      <c r="Z72" s="253">
        <v>43033</v>
      </c>
      <c r="AA72" s="255">
        <f>'Bond Valuation'!$B$12*BondVal_all!BO72</f>
        <v>93.739580453198471</v>
      </c>
      <c r="AB72" s="250">
        <f>AA72/AA73-1</f>
        <v>1.000050001667141E-4</v>
      </c>
      <c r="AC72" s="245">
        <f>SUMPRODUCT('Bond Valuation'!$B$12*BondVal_all!BO72,$BO$2)/AA72</f>
        <v>1</v>
      </c>
      <c r="AD72" s="251">
        <f>-AC72*Y71/100</f>
        <v>-1.55902437656623E-3</v>
      </c>
      <c r="AE72" s="250">
        <f>AD72*SQRT(10)</f>
        <v>-4.9300679576733241E-3</v>
      </c>
      <c r="AF72" s="250">
        <f>$AC$1*X71/100</f>
        <v>-1.4180741869330863E-3</v>
      </c>
      <c r="AG72" s="250">
        <f>AF72*SQRT(10)</f>
        <v>-4.4843443217999369E-3</v>
      </c>
      <c r="AH72" s="255">
        <f>SUMPRODUCT('Bond Valuation'!$B$40:$D$40,BondVal_all!BO72:BQ72)</f>
        <v>85.274113769973212</v>
      </c>
      <c r="AI72" s="250">
        <f>AH72/AH73-1</f>
        <v>2.9366671456454441E-4</v>
      </c>
      <c r="AJ72" s="245">
        <f>SUMPRODUCT($BO$2:$BQ$2,'Bond Valuation'!$B$40:$D$40,BondVal_all!BO72:BQ72)/BondVal_all!AH72</f>
        <v>2.9362411911027406</v>
      </c>
      <c r="AK72" s="251">
        <f>-AJ72*Y71/100</f>
        <v>-4.5776715924070351E-3</v>
      </c>
      <c r="AL72" s="251">
        <f>AK72*SQRT(10)</f>
        <v>-1.4475868612256179E-2</v>
      </c>
      <c r="AM72" s="251">
        <f>$AC$1*X71/100</f>
        <v>-1.4180741869330863E-3</v>
      </c>
      <c r="AN72" s="259">
        <f>AM72*SQRT(10)</f>
        <v>-4.4843443217999369E-3</v>
      </c>
      <c r="AO72" s="255">
        <f>SUMPRODUCT('Bond Valuation'!$B$68:$F$68,BondVal_all!BO72:BS72)</f>
        <v>78.925818283039433</v>
      </c>
      <c r="AP72" s="250">
        <f>AO72/AO73-1</f>
        <v>-1.3070161398979208E-3</v>
      </c>
      <c r="AQ72" s="245">
        <f>SUMPRODUCT($BO$2:$BS$2,'Bond Valuation'!$B$68:$F$68,BondVal_all!BO72:BS72)/BondVal_all!AO72</f>
        <v>4.7266196151898985</v>
      </c>
      <c r="AR72" s="251">
        <f>-AQ72*Y71/100</f>
        <v>-7.3689151988371457E-3</v>
      </c>
      <c r="AS72" s="251">
        <f>AR72*SQRT(10)</f>
        <v>-2.3302555912957938E-2</v>
      </c>
      <c r="AT72" s="251">
        <f>$AC$1*X71/100</f>
        <v>-1.4180741869330863E-3</v>
      </c>
      <c r="AU72" s="249">
        <f>AT72*SQRT(10)</f>
        <v>-4.4843443217999369E-3</v>
      </c>
      <c r="AV72" s="255">
        <f>SUMPRODUCT('Bond Valuation'!$B$96:$K$96,BondVal_all!BO72:BX72)</f>
        <v>70.380904146676542</v>
      </c>
      <c r="AW72" s="250">
        <f>AV72/AV73-1</f>
        <v>-1.3025423884704956E-4</v>
      </c>
      <c r="AX72" s="245">
        <f>SUMPRODUCT($BO$2:$BX$2,'Bond Valuation'!$B$96:$K$96,BondVal_all!BO72:BX72)/BondVal_all!AV72</f>
        <v>8.2788774769184528</v>
      </c>
      <c r="AY72" s="251">
        <f>-AX72*Y71/100</f>
        <v>-1.2906971797120994E-2</v>
      </c>
      <c r="AZ72" s="251">
        <f>AY72*SQRT(10)</f>
        <v>-4.0815428574459044E-2</v>
      </c>
      <c r="BA72" s="251">
        <f>$AC$1*X71/100</f>
        <v>-1.4180741869330863E-3</v>
      </c>
      <c r="BB72" s="249">
        <f>BA72*SQRT(10)</f>
        <v>-4.4843443217999369E-3</v>
      </c>
      <c r="BC72" s="255">
        <f>SUMPRODUCT('Bond Valuation'!$B$124:$U$124,BondVal_all!BO72:CH72)</f>
        <v>58.39315456540244</v>
      </c>
      <c r="BD72" s="250">
        <f>BC72/BC73-1</f>
        <v>8.8860662497491916E-4</v>
      </c>
      <c r="BE72" s="245">
        <f>SUMPRODUCT($BO$2:$CH$2,'Bond Valuation'!$B$124:$U$124,BondVal_all!BO72:CH72)/BondVal_all!BC72</f>
        <v>11.922337770569674</v>
      </c>
      <c r="BF72" s="251">
        <f>-BE72*Y71/100</f>
        <v>-1.8587215209974403E-2</v>
      </c>
      <c r="BG72" s="251">
        <f>BF72*SQRT(10)</f>
        <v>-5.8777935423243971E-2</v>
      </c>
      <c r="BH72" s="251">
        <f>$AC$1*X71/100</f>
        <v>-1.4180741869330863E-3</v>
      </c>
      <c r="BI72" s="249">
        <f>BH72*SQRT(10)</f>
        <v>-4.4843443217999369E-3</v>
      </c>
      <c r="BJ72" s="251"/>
      <c r="BK72" s="251"/>
      <c r="BO72" s="245">
        <f>EXP(-BO$2*HLOOKUP(BO$2,'Yield Curves'!$B$2:$AP$508,MATCH($Z72,'Yield Curves'!$A$3:$A$508,0)+1)/100)</f>
        <v>0.92811465795246018</v>
      </c>
      <c r="BP72" s="245">
        <f>EXP(-BP$2*HLOOKUP(BP$2,'Yield Curves'!$B$2:$AP$508,MATCH($Z72,'Yield Curves'!$A$3:$A$508,0)+1)/100)</f>
        <v>0.86225864596652946</v>
      </c>
      <c r="BQ72" s="245">
        <f>EXP(-BQ$2*HLOOKUP(BQ$2,'Yield Curves'!$B$2:$AP$508,MATCH($Z72,'Yield Curves'!$A$3:$A$508,0)+1)/100)</f>
        <v>0.80091536433465915</v>
      </c>
      <c r="BR72" s="245">
        <f>EXP(-BR$2*HLOOKUP(BR$2,'Yield Curves'!$B$2:$AP$508,MATCH($Z72,'Yield Curves'!$A$3:$A$508,0)+1)/100)</f>
        <v>0.72964293108900746</v>
      </c>
      <c r="BS72" s="245">
        <f>EXP(-BS$2*HLOOKUP(BS$2,'Yield Curves'!$B$2:$AP$508,MATCH($Z72,'Yield Curves'!$A$3:$A$508,0)+1)/100)</f>
        <v>0.68900965155788085</v>
      </c>
      <c r="BT72" s="245">
        <f>EXP(-BT$2*HLOOKUP(BT$2,'Yield Curves'!$B$2:$AP$508,MATCH($Z72,'Yield Curves'!$A$3:$A$508,0)+1)/100)</f>
        <v>0.6385853115396769</v>
      </c>
      <c r="BU72" s="245">
        <f>EXP(-BU$2*HLOOKUP(BU$2,'Yield Curves'!$B$2:$AP$508,MATCH($Z72,'Yield Curves'!$A$3:$A$508,0)+1)/100)</f>
        <v>0.59155536436681511</v>
      </c>
      <c r="BV72" s="245">
        <f>EXP(-BV$2*HLOOKUP(BV$2,'Yield Curves'!$B$2:$AP$508,MATCH($Z72,'Yield Curves'!$A$3:$A$508,0)+1)/100)</f>
        <v>0.54733184329582418</v>
      </c>
      <c r="BW72" s="245">
        <f>EXP(-BW$2*HLOOKUP(BW$2,'Yield Curves'!$B$2:$AP$508,MATCH($Z72,'Yield Curves'!$A$3:$A$508,0)+1)/100)</f>
        <v>0.5056742963754598</v>
      </c>
      <c r="BX72" s="245">
        <f>EXP(-BX$2*HLOOKUP(BX$2,'Yield Curves'!$B$2:$AP$508,MATCH($Z72,'Yield Curves'!$A$3:$A$508,0)+1)/100)</f>
        <v>0.46719899433818785</v>
      </c>
      <c r="BY72" s="245">
        <f>EXP(-BY$2*HLOOKUP(BY$2,'Yield Curves'!$B$2:$AP$508,MATCH($Z72,'Yield Curves'!$A$3:$A$508,0)+1)/100)</f>
        <v>0.43135990108840827</v>
      </c>
      <c r="BZ72" s="245">
        <f>EXP(-BZ$2*HLOOKUP(BZ$2,'Yield Curves'!$B$2:$AP$508,MATCH($Z72,'Yield Curves'!$A$3:$A$508,0)+1)/100)</f>
        <v>0.39679420817940925</v>
      </c>
      <c r="CA72" s="245">
        <f>EXP(-CA$2*HLOOKUP(CA$2,'Yield Curves'!$B$2:$AP$508,MATCH($Z72,'Yield Curves'!$A$3:$A$508,0)+1)/100)</f>
        <v>0.36336974748980022</v>
      </c>
      <c r="CB72" s="245">
        <f>EXP(-CB$2*HLOOKUP(CB$2,'Yield Curves'!$B$2:$AP$508,MATCH($Z72,'Yield Curves'!$A$3:$A$508,0)+1)/100)</f>
        <v>0.33397032909380203</v>
      </c>
      <c r="CC72" s="245">
        <f>EXP(-CC$2*HLOOKUP(CC$2,'Yield Curves'!$B$2:$AP$508,MATCH($Z72,'Yield Curves'!$A$3:$A$508,0)+1)/100)</f>
        <v>0.30666479527190599</v>
      </c>
      <c r="CD72" s="245">
        <f>EXP(-CD$2*HLOOKUP(CD$2,'Yield Curves'!$B$2:$AP$508,MATCH($Z72,'Yield Curves'!$A$3:$A$508,0)+1)/100)</f>
        <v>0.28072369786671425</v>
      </c>
      <c r="CE72" s="245">
        <f>EXP(-CE$2*HLOOKUP(CE$2,'Yield Curves'!$B$2:$AP$508,MATCH($Z72,'Yield Curves'!$A$3:$A$508,0)+1)/100)</f>
        <v>0.25608108847240946</v>
      </c>
      <c r="CF72" s="245">
        <f>EXP(-CF$2*HLOOKUP(CF$2,'Yield Curves'!$B$2:$AP$508,MATCH($Z72,'Yield Curves'!$A$3:$A$508,0)+1)/100)</f>
        <v>0.23325899893052396</v>
      </c>
      <c r="CG72" s="245">
        <f>EXP(-CG$2*HLOOKUP(CG$2,'Yield Curves'!$B$2:$AP$508,MATCH($Z72,'Yield Curves'!$A$3:$A$508,0)+1)/100)</f>
        <v>0.21243134487077889</v>
      </c>
      <c r="CH72" s="245">
        <f>EXP(-CH$2*HLOOKUP(CH$2,'Yield Curves'!$B$2:$AP$508,MATCH($Z72,'Yield Curves'!$A$3:$A$508,0)+1)/100)</f>
        <v>0.19320567189501364</v>
      </c>
    </row>
    <row r="73" spans="1:86" x14ac:dyDescent="0.2">
      <c r="A73" s="253">
        <v>43031</v>
      </c>
      <c r="B73" s="245">
        <f>'Yield Curves'!C72-'Yield Curves'!C73</f>
        <v>-2.0000000000000462E-2</v>
      </c>
      <c r="C73" s="245">
        <f>'Yield Curves'!D72-'Yield Curves'!D73</f>
        <v>-1.499999999999968E-2</v>
      </c>
      <c r="D73" s="245">
        <f>'Yield Curves'!E72-'Yield Curves'!E73</f>
        <v>-9.9999999999997868E-3</v>
      </c>
      <c r="E73" s="245">
        <f>'Yield Curves'!F72-'Yield Curves'!F73</f>
        <v>0</v>
      </c>
      <c r="F73" s="245">
        <f>'Yield Curves'!G72-'Yield Curves'!G73</f>
        <v>9.9999999999997868E-3</v>
      </c>
      <c r="G73" s="245">
        <f>'Yield Curves'!H72-'Yield Curves'!H73</f>
        <v>0</v>
      </c>
      <c r="H73" s="245">
        <f>'Yield Curves'!I72-'Yield Curves'!I73</f>
        <v>-9.9999999999997868E-3</v>
      </c>
      <c r="I73" s="245">
        <f>'Yield Curves'!J72-'Yield Curves'!J73</f>
        <v>-9.9999999999997868E-3</v>
      </c>
      <c r="J73" s="245">
        <f>'Yield Curves'!K72-'Yield Curves'!K73</f>
        <v>-9.9999999999997868E-3</v>
      </c>
      <c r="K73" s="245">
        <f>'Yield Curves'!L72-'Yield Curves'!L73</f>
        <v>-9.9999999999997868E-3</v>
      </c>
      <c r="L73" s="245">
        <f>'Yield Curves'!M72-'Yield Curves'!M73</f>
        <v>-9.9999999999997868E-3</v>
      </c>
      <c r="M73" s="245">
        <f>'Yield Curves'!N72-'Yield Curves'!N73</f>
        <v>-9.9999999999997868E-3</v>
      </c>
      <c r="N73" s="245">
        <f>'Yield Curves'!O72-'Yield Curves'!O73</f>
        <v>-9.9999999999997868E-3</v>
      </c>
      <c r="O73" s="245">
        <f>'Yield Curves'!P72-'Yield Curves'!P73</f>
        <v>-9.9999999999997868E-3</v>
      </c>
      <c r="P73" s="245">
        <f>'Yield Curves'!Q72-'Yield Curves'!Q73</f>
        <v>-9.9999999999997868E-3</v>
      </c>
      <c r="Q73" s="245">
        <f>'Yield Curves'!R72-'Yield Curves'!R73</f>
        <v>-9.9999999999997868E-3</v>
      </c>
      <c r="R73" s="245">
        <f>'Yield Curves'!S72-'Yield Curves'!S73</f>
        <v>-9.9999999999997868E-3</v>
      </c>
      <c r="S73" s="245">
        <f>'Yield Curves'!T72-'Yield Curves'!T73</f>
        <v>-9.9999999999997868E-3</v>
      </c>
      <c r="T73" s="245">
        <f>'Yield Curves'!U72-'Yield Curves'!U73</f>
        <v>-9.9999999999997868E-3</v>
      </c>
      <c r="U73" s="245">
        <f>'Yield Curves'!V72-'Yield Curves'!V73</f>
        <v>-9.9999999999997868E-3</v>
      </c>
      <c r="V73" s="252">
        <f>MAX(B73:U73)</f>
        <v>9.9999999999997868E-3</v>
      </c>
      <c r="W73" s="252">
        <f>AVERAGE(V74:V323)</f>
        <v>3.2382500000000175E-2</v>
      </c>
      <c r="X73" s="245">
        <f>_xlfn.STDEV.S(V74:V2625)</f>
        <v>5.3311276921559868E-2</v>
      </c>
      <c r="Y73" s="245">
        <f>W73+X73*_xlfn.NORM.S.INV(99%)</f>
        <v>0.15640307572887352</v>
      </c>
      <c r="Z73" s="253">
        <v>43032</v>
      </c>
      <c r="AA73" s="255">
        <f>'Bond Valuation'!$B$12*BondVal_all!BO73</f>
        <v>93.730206963835428</v>
      </c>
      <c r="AB73" s="250">
        <f>AA73/AA74-1</f>
        <v>-4.9987502083082003E-4</v>
      </c>
      <c r="AC73" s="245">
        <f>SUMPRODUCT('Bond Valuation'!$B$12*BondVal_all!BO73,$BO$2)/AA73</f>
        <v>1</v>
      </c>
      <c r="AD73" s="251">
        <f>-AC73*Y72/100</f>
        <v>-1.561115612166708E-3</v>
      </c>
      <c r="AE73" s="250">
        <f>AD73*SQRT(10)</f>
        <v>-4.9366810252948652E-3</v>
      </c>
      <c r="AF73" s="250">
        <f>$AC$1*X72/100</f>
        <v>-1.4195535097474479E-3</v>
      </c>
      <c r="AG73" s="250">
        <f>AF73*SQRT(10)</f>
        <v>-4.4890223512879706E-3</v>
      </c>
      <c r="AH73" s="255">
        <f>SUMPRODUCT('Bond Valuation'!$B$40:$D$40,BondVal_all!BO73:BQ73)</f>
        <v>85.249078953037412</v>
      </c>
      <c r="AI73" s="250">
        <f>AH73/AH74-1</f>
        <v>-8.8887518624425343E-4</v>
      </c>
      <c r="AJ73" s="245">
        <f>SUMPRODUCT($BO$2:$BQ$2,'Bond Valuation'!$B$40:$D$40,BondVal_all!BO73:BQ73)/BondVal_all!AH73</f>
        <v>2.9362308673098299</v>
      </c>
      <c r="AK73" s="251">
        <f>-AJ73*Y72/100</f>
        <v>-4.5837958478831689E-3</v>
      </c>
      <c r="AL73" s="251">
        <f>AK73*SQRT(10)</f>
        <v>-1.4495235208533521E-2</v>
      </c>
      <c r="AM73" s="251">
        <f>$AC$1*X72/100</f>
        <v>-1.4195535097474479E-3</v>
      </c>
      <c r="AN73" s="259">
        <f>AM73*SQRT(10)</f>
        <v>-4.4890223512879706E-3</v>
      </c>
      <c r="AO73" s="255">
        <f>SUMPRODUCT('Bond Valuation'!$B$68:$F$68,BondVal_all!BO73:BS73)</f>
        <v>79.02911060612341</v>
      </c>
      <c r="AP73" s="250">
        <f>AO73/AO74-1</f>
        <v>-9.7225332294226252E-4</v>
      </c>
      <c r="AQ73" s="245">
        <f>SUMPRODUCT($BO$2:$BS$2,'Bond Valuation'!$B$68:$F$68,BondVal_all!BO73:BS73)/BondVal_all!AO73</f>
        <v>4.7270386926264685</v>
      </c>
      <c r="AR73" s="251">
        <f>-AQ73*Y72/100</f>
        <v>-7.379453902375285E-3</v>
      </c>
      <c r="AS73" s="251">
        <f>AR73*SQRT(10)</f>
        <v>-2.3335882219723734E-2</v>
      </c>
      <c r="AT73" s="251">
        <f>$AC$1*X72/100</f>
        <v>-1.4195535097474479E-3</v>
      </c>
      <c r="AU73" s="249">
        <f>AT73*SQRT(10)</f>
        <v>-4.4890223512879706E-3</v>
      </c>
      <c r="AV73" s="255">
        <f>SUMPRODUCT('Bond Valuation'!$B$96:$K$96,BondVal_all!BO73:BX73)</f>
        <v>70.390072752025247</v>
      </c>
      <c r="AW73" s="250">
        <f>AV73/AV74-1</f>
        <v>-1.6973784185625451E-3</v>
      </c>
      <c r="AX73" s="245">
        <f>SUMPRODUCT($BO$2:$BX$2,'Bond Valuation'!$B$96:$K$96,BondVal_all!BO73:BX73)/BondVal_all!AV73</f>
        <v>8.2788240011204213</v>
      </c>
      <c r="AY73" s="251">
        <f>-AX73*Y72/100</f>
        <v>-1.2924201398529542E-2</v>
      </c>
      <c r="AZ73" s="251">
        <f>AY73*SQRT(10)</f>
        <v>-4.0869913358086901E-2</v>
      </c>
      <c r="BA73" s="251">
        <f>$AC$1*X72/100</f>
        <v>-1.4195535097474479E-3</v>
      </c>
      <c r="BB73" s="249">
        <f>BA73*SQRT(10)</f>
        <v>-4.4890223512879706E-3</v>
      </c>
      <c r="BC73" s="255">
        <f>SUMPRODUCT('Bond Valuation'!$B$124:$U$124,BondVal_all!BO73:CH73)</f>
        <v>58.341312088970454</v>
      </c>
      <c r="BD73" s="250">
        <f>BC73/BC74-1</f>
        <v>-1.698110867681013E-3</v>
      </c>
      <c r="BE73" s="245">
        <f>SUMPRODUCT($BO$2:$CH$2,'Bond Valuation'!$B$124:$U$124,BondVal_all!BO73:CH73)/BondVal_all!BC73</f>
        <v>11.914767756237</v>
      </c>
      <c r="BF73" s="251">
        <f>-BE73*Y72/100</f>
        <v>-1.8600329959602077E-2</v>
      </c>
      <c r="BG73" s="251">
        <f>BF73*SQRT(10)</f>
        <v>-5.8819407903010268E-2</v>
      </c>
      <c r="BH73" s="251">
        <f>$AC$1*X72/100</f>
        <v>-1.4195535097474479E-3</v>
      </c>
      <c r="BI73" s="249">
        <f>BH73*SQRT(10)</f>
        <v>-4.4890223512879706E-3</v>
      </c>
      <c r="BJ73" s="251"/>
      <c r="BK73" s="251"/>
      <c r="BO73" s="245">
        <f>EXP(-BO$2*HLOOKUP(BO$2,'Yield Curves'!$B$2:$AP$508,MATCH($Z73,'Yield Curves'!$A$3:$A$508,0)+1)/100)</f>
        <v>0.92802185112708346</v>
      </c>
      <c r="BP73" s="245">
        <f>EXP(-BP$2*HLOOKUP(BP$2,'Yield Curves'!$B$2:$AP$508,MATCH($Z73,'Yield Curves'!$A$3:$A$508,0)+1)/100)</f>
        <v>0.86208621148135944</v>
      </c>
      <c r="BQ73" s="245">
        <f>EXP(-BQ$2*HLOOKUP(BQ$2,'Yield Curves'!$B$2:$AP$508,MATCH($Z73,'Yield Curves'!$A$3:$A$508,0)+1)/100)</f>
        <v>0.8006751257629463</v>
      </c>
      <c r="BR73" s="245">
        <f>EXP(-BR$2*HLOOKUP(BR$2,'Yield Curves'!$B$2:$AP$508,MATCH($Z73,'Yield Curves'!$A$3:$A$508,0)+1)/100)</f>
        <v>0.72905945016762375</v>
      </c>
      <c r="BS73" s="245">
        <f>EXP(-BS$2*HLOOKUP(BS$2,'Yield Curves'!$B$2:$AP$508,MATCH($Z73,'Yield Curves'!$A$3:$A$508,0)+1)/100)</f>
        <v>0.69004394155878901</v>
      </c>
      <c r="BT73" s="245">
        <f>EXP(-BT$2*HLOOKUP(BT$2,'Yield Curves'!$B$2:$AP$508,MATCH($Z73,'Yield Curves'!$A$3:$A$508,0)+1)/100)</f>
        <v>0.6395439082748009</v>
      </c>
      <c r="BU73" s="245">
        <f>EXP(-BU$2*HLOOKUP(BU$2,'Yield Curves'!$B$2:$AP$508,MATCH($Z73,'Yield Curves'!$A$3:$A$508,0)+1)/100)</f>
        <v>0.59238412187181844</v>
      </c>
      <c r="BV73" s="245">
        <f>EXP(-BV$2*HLOOKUP(BV$2,'Yield Curves'!$B$2:$AP$508,MATCH($Z73,'Yield Curves'!$A$3:$A$508,0)+1)/100)</f>
        <v>0.54793423958066456</v>
      </c>
      <c r="BW73" s="245">
        <f>EXP(-BW$2*HLOOKUP(BW$2,'Yield Curves'!$B$2:$AP$508,MATCH($Z73,'Yield Curves'!$A$3:$A$508,0)+1)/100)</f>
        <v>0.50595881818142696</v>
      </c>
      <c r="BX73" s="245">
        <f>EXP(-BX$2*HLOOKUP(BX$2,'Yield Curves'!$B$2:$AP$508,MATCH($Z73,'Yield Curves'!$A$3:$A$508,0)+1)/100)</f>
        <v>0.46719899433818785</v>
      </c>
      <c r="BY73" s="245">
        <f>EXP(-BY$2*HLOOKUP(BY$2,'Yield Curves'!$B$2:$AP$508,MATCH($Z73,'Yield Curves'!$A$3:$A$508,0)+1)/100)</f>
        <v>0.43106344307552869</v>
      </c>
      <c r="BZ73" s="245">
        <f>EXP(-BZ$2*HLOOKUP(BZ$2,'Yield Curves'!$B$2:$AP$508,MATCH($Z73,'Yield Curves'!$A$3:$A$508,0)+1)/100)</f>
        <v>0.39633320292362267</v>
      </c>
      <c r="CA73" s="245">
        <f>EXP(-CA$2*HLOOKUP(CA$2,'Yield Curves'!$B$2:$AP$508,MATCH($Z73,'Yield Curves'!$A$3:$A$508,0)+1)/100)</f>
        <v>0.36288293131395144</v>
      </c>
      <c r="CB73" s="245">
        <f>EXP(-CB$2*HLOOKUP(CB$2,'Yield Curves'!$B$2:$AP$508,MATCH($Z73,'Yield Curves'!$A$3:$A$508,0)+1)/100)</f>
        <v>0.33326243709652031</v>
      </c>
      <c r="CC73" s="245">
        <f>EXP(-CC$2*HLOOKUP(CC$2,'Yield Curves'!$B$2:$AP$508,MATCH($Z73,'Yield Curves'!$A$3:$A$508,0)+1)/100)</f>
        <v>0.30574617949871175</v>
      </c>
      <c r="CD73" s="245">
        <f>EXP(-CD$2*HLOOKUP(CD$2,'Yield Curves'!$B$2:$AP$508,MATCH($Z73,'Yield Curves'!$A$3:$A$508,0)+1)/100)</f>
        <v>0.27980145965066888</v>
      </c>
      <c r="CE73" s="245">
        <f>EXP(-CE$2*HLOOKUP(CE$2,'Yield Curves'!$B$2:$AP$508,MATCH($Z73,'Yield Curves'!$A$3:$A$508,0)+1)/100)</f>
        <v>0.25534835641653891</v>
      </c>
      <c r="CF73" s="245">
        <f>EXP(-CF$2*HLOOKUP(CF$2,'Yield Curves'!$B$2:$AP$508,MATCH($Z73,'Yield Curves'!$A$3:$A$508,0)+1)/100)</f>
        <v>0.23270775687519621</v>
      </c>
      <c r="CG73" s="245">
        <f>EXP(-CG$2*HLOOKUP(CG$2,'Yield Curves'!$B$2:$AP$508,MATCH($Z73,'Yield Curves'!$A$3:$A$508,0)+1)/100)</f>
        <v>0.21196477871486979</v>
      </c>
      <c r="CH73" s="245">
        <f>EXP(-CH$2*HLOOKUP(CH$2,'Yield Curves'!$B$2:$AP$508,MATCH($Z73,'Yield Curves'!$A$3:$A$508,0)+1)/100)</f>
        <v>0.19281964670508861</v>
      </c>
    </row>
    <row r="74" spans="1:86" x14ac:dyDescent="0.2">
      <c r="A74" s="253">
        <v>43028</v>
      </c>
      <c r="B74" s="245">
        <f>'Yield Curves'!C73-'Yield Curves'!C74</f>
        <v>1.0000000000000675E-2</v>
      </c>
      <c r="C74" s="245">
        <f>'Yield Curves'!D73-'Yield Curves'!D74</f>
        <v>1.0000000000000675E-2</v>
      </c>
      <c r="D74" s="245">
        <f>'Yield Curves'!E73-'Yield Curves'!E74</f>
        <v>9.9999999999997868E-3</v>
      </c>
      <c r="E74" s="245">
        <f>'Yield Curves'!F73-'Yield Curves'!F74</f>
        <v>9.9999999999997868E-3</v>
      </c>
      <c r="F74" s="245">
        <f>'Yield Curves'!G73-'Yield Curves'!G74</f>
        <v>9.9999999999997868E-3</v>
      </c>
      <c r="G74" s="245">
        <f>'Yield Curves'!H73-'Yield Curves'!H74</f>
        <v>1.9999999999999574E-2</v>
      </c>
      <c r="H74" s="245">
        <f>'Yield Curves'!I73-'Yield Curves'!I74</f>
        <v>2.9999999999999361E-2</v>
      </c>
      <c r="I74" s="245">
        <f>'Yield Curves'!J73-'Yield Curves'!J74</f>
        <v>3.0000000000000249E-2</v>
      </c>
      <c r="J74" s="245">
        <f>'Yield Curves'!K73-'Yield Curves'!K74</f>
        <v>3.0000000000000249E-2</v>
      </c>
      <c r="K74" s="245">
        <f>'Yield Curves'!L73-'Yield Curves'!L74</f>
        <v>2.7499999999999858E-2</v>
      </c>
      <c r="L74" s="245">
        <f>'Yield Curves'!M73-'Yield Curves'!M74</f>
        <v>2.4999999999999467E-2</v>
      </c>
      <c r="M74" s="245">
        <f>'Yield Curves'!N73-'Yield Curves'!N74</f>
        <v>2.2499999999999964E-2</v>
      </c>
      <c r="N74" s="245">
        <f>'Yield Curves'!O73-'Yield Curves'!O74</f>
        <v>1.9999999999999574E-2</v>
      </c>
      <c r="O74" s="245">
        <f>'Yield Curves'!P73-'Yield Curves'!P74</f>
        <v>1.7499999999999183E-2</v>
      </c>
      <c r="P74" s="245">
        <f>'Yield Curves'!Q73-'Yield Curves'!Q74</f>
        <v>2.1250000000000213E-2</v>
      </c>
      <c r="Q74" s="245">
        <f>'Yield Curves'!R73-'Yield Curves'!R74</f>
        <v>2.5000000000000355E-2</v>
      </c>
      <c r="R74" s="245">
        <f>'Yield Curves'!S73-'Yield Curves'!S74</f>
        <v>2.8750000000000497E-2</v>
      </c>
      <c r="S74" s="245">
        <f>'Yield Curves'!T73-'Yield Curves'!T74</f>
        <v>2.9374999999999929E-2</v>
      </c>
      <c r="T74" s="245">
        <f>'Yield Curves'!U73-'Yield Curves'!U74</f>
        <v>2.9999999999999361E-2</v>
      </c>
      <c r="U74" s="245">
        <f>'Yield Curves'!V73-'Yield Curves'!V74</f>
        <v>3.0624999999998792E-2</v>
      </c>
      <c r="V74" s="252">
        <f>MAX(B74:U74)</f>
        <v>3.0624999999998792E-2</v>
      </c>
      <c r="W74" s="252">
        <f>AVERAGE(V75:V324)</f>
        <v>3.2350000000000184E-2</v>
      </c>
      <c r="X74" s="245">
        <f>_xlfn.STDEV.S(V75:V2626)</f>
        <v>5.3372568872061106E-2</v>
      </c>
      <c r="Y74" s="245">
        <f>W74+X74*_xlfn.NORM.S.INV(99%)</f>
        <v>0.1565131621276179</v>
      </c>
      <c r="Z74" s="253">
        <v>43031</v>
      </c>
      <c r="AA74" s="255">
        <f>'Bond Valuation'!$B$12*BondVal_all!BO74</f>
        <v>93.777083785546182</v>
      </c>
      <c r="AB74" s="250">
        <f>AA74/AA75-1</f>
        <v>2.0002000133345632E-4</v>
      </c>
      <c r="AC74" s="245">
        <f>SUMPRODUCT('Bond Valuation'!$B$12*BondVal_all!BO74,$BO$2)/AA74</f>
        <v>1</v>
      </c>
      <c r="AD74" s="251">
        <f>-AC74*Y73/100</f>
        <v>-1.5640307572887353E-3</v>
      </c>
      <c r="AE74" s="250">
        <f>AD74*SQRT(10)</f>
        <v>-4.9458995235904003E-3</v>
      </c>
      <c r="AF74" s="250">
        <f>$AC$1*X73/100</f>
        <v>-1.4208597335613464E-3</v>
      </c>
      <c r="AG74" s="250">
        <f>AF74*SQRT(10)</f>
        <v>-4.4931529936738414E-3</v>
      </c>
      <c r="AH74" s="255">
        <f>SUMPRODUCT('Bond Valuation'!$B$40:$D$40,BondVal_all!BO74:BQ74)</f>
        <v>85.324922159112873</v>
      </c>
      <c r="AI74" s="250">
        <f>AH74/AH75-1</f>
        <v>-2.7897268468068948E-4</v>
      </c>
      <c r="AJ74" s="245">
        <f>SUMPRODUCT($BO$2:$BQ$2,'Bond Valuation'!$B$40:$D$40,BondVal_all!BO74:BQ74)/BondVal_all!AH74</f>
        <v>2.9362496198362913</v>
      </c>
      <c r="AK74" s="251">
        <f>-AJ74*Y73/100</f>
        <v>-4.5923847165013154E-3</v>
      </c>
      <c r="AL74" s="251">
        <f>AK74*SQRT(10)</f>
        <v>-1.4522395595890806E-2</v>
      </c>
      <c r="AM74" s="251">
        <f>$AC$1*X73/100</f>
        <v>-1.4208597335613464E-3</v>
      </c>
      <c r="AN74" s="259">
        <f>AM74*SQRT(10)</f>
        <v>-4.4931529936738414E-3</v>
      </c>
      <c r="AO74" s="255">
        <f>SUMPRODUCT('Bond Valuation'!$B$68:$F$68,BondVal_all!BO74:BS74)</f>
        <v>79.106021698584598</v>
      </c>
      <c r="AP74" s="250">
        <f>AO74/AO75-1</f>
        <v>4.6054595205080595E-4</v>
      </c>
      <c r="AQ74" s="245">
        <f>SUMPRODUCT($BO$2:$BS$2,'Bond Valuation'!$B$68:$F$68,BondVal_all!BO74:BS74)/BondVal_all!AO74</f>
        <v>4.7271159880546989</v>
      </c>
      <c r="AR74" s="251">
        <f>-AQ74*Y73/100</f>
        <v>-7.3933547985888777E-3</v>
      </c>
      <c r="AS74" s="251">
        <f>AR74*SQRT(10)</f>
        <v>-2.3379840713276298E-2</v>
      </c>
      <c r="AT74" s="251">
        <f>$AC$1*X73/100</f>
        <v>-1.4208597335613464E-3</v>
      </c>
      <c r="AU74" s="249">
        <f>AT74*SQRT(10)</f>
        <v>-4.4931529936738414E-3</v>
      </c>
      <c r="AV74" s="255">
        <f>SUMPRODUCT('Bond Valuation'!$B$96:$K$96,BondVal_all!BO74:BX74)</f>
        <v>70.509754487590627</v>
      </c>
      <c r="AW74" s="250">
        <f>AV74/AV75-1</f>
        <v>8.0903476335336677E-4</v>
      </c>
      <c r="AX74" s="245">
        <f>SUMPRODUCT($BO$2:$BX$2,'Bond Valuation'!$B$96:$K$96,BondVal_all!BO74:BX74)/BondVal_all!AV74</f>
        <v>8.2802601146731867</v>
      </c>
      <c r="AY74" s="251">
        <f>-AX74*Y73/100</f>
        <v>-1.2950581497700014E-2</v>
      </c>
      <c r="AZ74" s="251">
        <f>AY74*SQRT(10)</f>
        <v>-4.0953334556366711E-2</v>
      </c>
      <c r="BA74" s="251">
        <f>$AC$1*X73/100</f>
        <v>-1.4208597335613464E-3</v>
      </c>
      <c r="BB74" s="249">
        <f>BA74*SQRT(10)</f>
        <v>-4.4931529936738414E-3</v>
      </c>
      <c r="BC74" s="255">
        <f>SUMPRODUCT('Bond Valuation'!$B$124:$U$124,BondVal_all!BO74:CH74)</f>
        <v>58.440550623096797</v>
      </c>
      <c r="BD74" s="250">
        <f>BC74/BC75-1</f>
        <v>2.6516877092876978E-3</v>
      </c>
      <c r="BE74" s="245">
        <f>SUMPRODUCT($BO$2:$CH$2,'Bond Valuation'!$B$124:$U$124,BondVal_all!BO74:CH74)/BondVal_all!BC74</f>
        <v>11.918591686492991</v>
      </c>
      <c r="BF74" s="251">
        <f>-BE74*Y73/100</f>
        <v>-1.8641043981240855E-2</v>
      </c>
      <c r="BG74" s="251">
        <f>BF74*SQRT(10)</f>
        <v>-5.8948156944094186E-2</v>
      </c>
      <c r="BH74" s="251">
        <f>$AC$1*X73/100</f>
        <v>-1.4208597335613464E-3</v>
      </c>
      <c r="BI74" s="249">
        <f>BH74*SQRT(10)</f>
        <v>-4.4931529936738414E-3</v>
      </c>
      <c r="BJ74" s="251"/>
      <c r="BK74" s="251"/>
      <c r="BO74" s="245">
        <f>EXP(-BO$2*HLOOKUP(BO$2,'Yield Curves'!$B$2:$AP$508,MATCH($Z74,'Yield Curves'!$A$3:$A$508,0)+1)/100)</f>
        <v>0.92848597807471467</v>
      </c>
      <c r="BP74" s="245">
        <f>EXP(-BP$2*HLOOKUP(BP$2,'Yield Curves'!$B$2:$AP$508,MATCH($Z74,'Yield Curves'!$A$3:$A$508,0)+1)/100)</f>
        <v>0.86277615639171168</v>
      </c>
      <c r="BQ74" s="245">
        <f>EXP(-BQ$2*HLOOKUP(BQ$2,'Yield Curves'!$B$2:$AP$508,MATCH($Z74,'Yield Curves'!$A$3:$A$508,0)+1)/100)</f>
        <v>0.80139605774686284</v>
      </c>
      <c r="BR74" s="245">
        <f>EXP(-BR$2*HLOOKUP(BR$2,'Yield Curves'!$B$2:$AP$508,MATCH($Z74,'Yield Curves'!$A$3:$A$508,0)+1)/100)</f>
        <v>0.72964293108900746</v>
      </c>
      <c r="BS74" s="245">
        <f>EXP(-BS$2*HLOOKUP(BS$2,'Yield Curves'!$B$2:$AP$508,MATCH($Z74,'Yield Curves'!$A$3:$A$508,0)+1)/100)</f>
        <v>0.69073433063735468</v>
      </c>
      <c r="BT74" s="245">
        <f>EXP(-BT$2*HLOOKUP(BT$2,'Yield Curves'!$B$2:$AP$508,MATCH($Z74,'Yield Curves'!$A$3:$A$508,0)+1)/100)</f>
        <v>0.64031182162058853</v>
      </c>
      <c r="BU74" s="245">
        <f>EXP(-BU$2*HLOOKUP(BU$2,'Yield Curves'!$B$2:$AP$508,MATCH($Z74,'Yield Curves'!$A$3:$A$508,0)+1)/100)</f>
        <v>0.59321404044989023</v>
      </c>
      <c r="BV74" s="245">
        <f>EXP(-BV$2*HLOOKUP(BV$2,'Yield Curves'!$B$2:$AP$508,MATCH($Z74,'Yield Curves'!$A$3:$A$508,0)+1)/100)</f>
        <v>0.54881163609402639</v>
      </c>
      <c r="BW74" s="245">
        <f>EXP(-BW$2*HLOOKUP(BW$2,'Yield Curves'!$B$2:$AP$508,MATCH($Z74,'Yield Curves'!$A$3:$A$508,0)+1)/100)</f>
        <v>0.50687036419945231</v>
      </c>
      <c r="BX74" s="245">
        <f>EXP(-BX$2*HLOOKUP(BX$2,'Yield Curves'!$B$2:$AP$508,MATCH($Z74,'Yield Curves'!$A$3:$A$508,0)+1)/100)</f>
        <v>0.46813432734809651</v>
      </c>
      <c r="BY74" s="245">
        <f>EXP(-BY$2*HLOOKUP(BY$2,'Yield Curves'!$B$2:$AP$508,MATCH($Z74,'Yield Curves'!$A$3:$A$508,0)+1)/100)</f>
        <v>0.43201282658924206</v>
      </c>
      <c r="BZ74" s="245">
        <f>EXP(-BZ$2*HLOOKUP(BZ$2,'Yield Curves'!$B$2:$AP$508,MATCH($Z74,'Yield Curves'!$A$3:$A$508,0)+1)/100)</f>
        <v>0.39728554496396373</v>
      </c>
      <c r="CA74" s="245">
        <f>EXP(-CA$2*HLOOKUP(CA$2,'Yield Curves'!$B$2:$AP$508,MATCH($Z74,'Yield Curves'!$A$3:$A$508,0)+1)/100)</f>
        <v>0.36382765454337201</v>
      </c>
      <c r="CB74" s="245">
        <f>EXP(-CB$2*HLOOKUP(CB$2,'Yield Curves'!$B$2:$AP$508,MATCH($Z74,'Yield Curves'!$A$3:$A$508,0)+1)/100)</f>
        <v>0.33419687952929417</v>
      </c>
      <c r="CC74" s="245">
        <f>EXP(-CC$2*HLOOKUP(CC$2,'Yield Curves'!$B$2:$AP$508,MATCH($Z74,'Yield Curves'!$A$3:$A$508,0)+1)/100)</f>
        <v>0.30666479527190599</v>
      </c>
      <c r="CD74" s="245">
        <f>EXP(-CD$2*HLOOKUP(CD$2,'Yield Curves'!$B$2:$AP$508,MATCH($Z74,'Yield Curves'!$A$3:$A$508,0)+1)/100)</f>
        <v>0.28064212439624081</v>
      </c>
      <c r="CE74" s="245">
        <f>EXP(-CE$2*HLOOKUP(CE$2,'Yield Curves'!$B$2:$AP$508,MATCH($Z74,'Yield Curves'!$A$3:$A$508,0)+1)/100)</f>
        <v>0.25605473148247992</v>
      </c>
      <c r="CF74" s="245">
        <f>EXP(-CF$2*HLOOKUP(CF$2,'Yield Curves'!$B$2:$AP$508,MATCH($Z74,'Yield Curves'!$A$3:$A$508,0)+1)/100)</f>
        <v>0.23328442190206367</v>
      </c>
      <c r="CG74" s="245">
        <f>EXP(-CG$2*HLOOKUP(CG$2,'Yield Curves'!$B$2:$AP$508,MATCH($Z74,'Yield Curves'!$A$3:$A$508,0)+1)/100)</f>
        <v>0.21244356417357957</v>
      </c>
      <c r="CH74" s="245">
        <f>EXP(-CH$2*HLOOKUP(CH$2,'Yield Curves'!$B$2:$AP$508,MATCH($Z74,'Yield Curves'!$A$3:$A$508,0)+1)/100)</f>
        <v>0.19320567189501364</v>
      </c>
    </row>
    <row r="75" spans="1:86" x14ac:dyDescent="0.2">
      <c r="A75" s="253">
        <v>43027</v>
      </c>
      <c r="B75" s="245">
        <f>'Yield Curves'!C74-'Yield Curves'!C75</f>
        <v>-2.0000000000000462E-2</v>
      </c>
      <c r="C75" s="245">
        <f>'Yield Curves'!D74-'Yield Curves'!D75</f>
        <v>-1.0000000000000675E-2</v>
      </c>
      <c r="D75" s="245">
        <f>'Yield Curves'!E74-'Yield Curves'!E75</f>
        <v>0</v>
      </c>
      <c r="E75" s="245">
        <f>'Yield Curves'!F74-'Yield Curves'!F75</f>
        <v>0</v>
      </c>
      <c r="F75" s="245">
        <f>'Yield Curves'!G74-'Yield Curves'!G75</f>
        <v>0</v>
      </c>
      <c r="G75" s="245">
        <f>'Yield Curves'!H74-'Yield Curves'!H75</f>
        <v>-9.9999999999997868E-3</v>
      </c>
      <c r="H75" s="245">
        <f>'Yield Curves'!I74-'Yield Curves'!I75</f>
        <v>-1.9999999999999574E-2</v>
      </c>
      <c r="I75" s="245">
        <f>'Yield Curves'!J74-'Yield Curves'!J75</f>
        <v>-1.499999999999968E-2</v>
      </c>
      <c r="J75" s="245">
        <f>'Yield Curves'!K74-'Yield Curves'!K75</f>
        <v>-9.9999999999997868E-3</v>
      </c>
      <c r="K75" s="245">
        <f>'Yield Curves'!L74-'Yield Curves'!L75</f>
        <v>-7.499999999999396E-3</v>
      </c>
      <c r="L75" s="245">
        <f>'Yield Curves'!M74-'Yield Curves'!M75</f>
        <v>-4.9999999999998934E-3</v>
      </c>
      <c r="M75" s="245">
        <f>'Yield Curves'!N74-'Yield Curves'!N75</f>
        <v>-2.5000000000003908E-3</v>
      </c>
      <c r="N75" s="245">
        <f>'Yield Curves'!O74-'Yield Curves'!O75</f>
        <v>0</v>
      </c>
      <c r="O75" s="245">
        <f>'Yield Curves'!P74-'Yield Curves'!P75</f>
        <v>2.5000000000003908E-3</v>
      </c>
      <c r="P75" s="245">
        <f>'Yield Curves'!Q74-'Yield Curves'!Q75</f>
        <v>1.2499999999997513E-3</v>
      </c>
      <c r="Q75" s="245">
        <f>'Yield Curves'!R74-'Yield Curves'!R75</f>
        <v>0</v>
      </c>
      <c r="R75" s="245">
        <f>'Yield Curves'!S74-'Yield Curves'!S75</f>
        <v>-1.2499999999997513E-3</v>
      </c>
      <c r="S75" s="245">
        <f>'Yield Curves'!T74-'Yield Curves'!T75</f>
        <v>-6.2499999999943157E-4</v>
      </c>
      <c r="T75" s="245">
        <f>'Yield Curves'!U74-'Yield Curves'!U75</f>
        <v>0</v>
      </c>
      <c r="U75" s="245">
        <f>'Yield Curves'!V74-'Yield Curves'!V75</f>
        <v>6.2499999999943157E-4</v>
      </c>
      <c r="V75" s="252">
        <f>MAX(B75:U75)</f>
        <v>2.5000000000003908E-3</v>
      </c>
      <c r="W75" s="252">
        <f>AVERAGE(V76:V325)</f>
        <v>3.2460000000000176E-2</v>
      </c>
      <c r="X75" s="245">
        <f>_xlfn.STDEV.S(V76:V2627)</f>
        <v>5.3412883654415891E-2</v>
      </c>
      <c r="Y75" s="245">
        <f>W75+X75*_xlfn.NORM.S.INV(99%)</f>
        <v>0.15671694833584135</v>
      </c>
      <c r="Z75" s="253">
        <v>43028</v>
      </c>
      <c r="AA75" s="255">
        <f>'Bond Valuation'!$B$12*BondVal_all!BO75</f>
        <v>93.758330244205709</v>
      </c>
      <c r="AB75" s="250">
        <f>AA75/AA76-1</f>
        <v>-9.9995000166774872E-5</v>
      </c>
      <c r="AC75" s="245">
        <f>SUMPRODUCT('Bond Valuation'!$B$12*BondVal_all!BO75,$BO$2)/AA75</f>
        <v>1</v>
      </c>
      <c r="AD75" s="251">
        <f>-AC75*Y74/100</f>
        <v>-1.5651316212761789E-3</v>
      </c>
      <c r="AE75" s="250">
        <f>AD75*SQRT(10)</f>
        <v>-4.9493807611847773E-3</v>
      </c>
      <c r="AF75" s="250">
        <f>$AC$1*X74/100</f>
        <v>-1.4224932953420327E-3</v>
      </c>
      <c r="AG75" s="250">
        <f>AF75*SQRT(10)</f>
        <v>-4.4983187695994105E-3</v>
      </c>
      <c r="AH75" s="255">
        <f>SUMPRODUCT('Bond Valuation'!$B$40:$D$40,BondVal_all!BO75:BQ75)</f>
        <v>85.348732124047615</v>
      </c>
      <c r="AI75" s="250">
        <f>AH75/AH76-1</f>
        <v>-2.9358542613178162E-4</v>
      </c>
      <c r="AJ75" s="245">
        <f>SUMPRODUCT($BO$2:$BQ$2,'Bond Valuation'!$B$40:$D$40,BondVal_all!BO75:BQ75)/BondVal_all!AH75</f>
        <v>2.9362801496955377</v>
      </c>
      <c r="AK75" s="251">
        <f>-AJ75*Y74/100</f>
        <v>-4.5956649112140384E-3</v>
      </c>
      <c r="AL75" s="251">
        <f>AK75*SQRT(10)</f>
        <v>-1.4532768482351853E-2</v>
      </c>
      <c r="AM75" s="251">
        <f>$AC$1*X74/100</f>
        <v>-1.4224932953420327E-3</v>
      </c>
      <c r="AN75" s="259">
        <f>AM75*SQRT(10)</f>
        <v>-4.4983187695994105E-3</v>
      </c>
      <c r="AO75" s="255">
        <f>SUMPRODUCT('Bond Valuation'!$B$68:$F$68,BondVal_all!BO75:BS75)</f>
        <v>79.06960651137554</v>
      </c>
      <c r="AP75" s="250">
        <f>AO75/AO76-1</f>
        <v>-1.3852244191630003E-3</v>
      </c>
      <c r="AQ75" s="245">
        <f>SUMPRODUCT($BO$2:$BS$2,'Bond Valuation'!$B$68:$F$68,BondVal_all!BO75:BS75)/BondVal_all!AO75</f>
        <v>4.7270241818727756</v>
      </c>
      <c r="AR75" s="251">
        <f>-AQ75*Y74/100</f>
        <v>-7.3984150215862408E-3</v>
      </c>
      <c r="AS75" s="251">
        <f>AR75*SQRT(10)</f>
        <v>-2.3395842543416329E-2</v>
      </c>
      <c r="AT75" s="251">
        <f>$AC$1*X74/100</f>
        <v>-1.4224932953420327E-3</v>
      </c>
      <c r="AU75" s="249">
        <f>AT75*SQRT(10)</f>
        <v>-4.4983187695994105E-3</v>
      </c>
      <c r="AV75" s="255">
        <f>SUMPRODUCT('Bond Valuation'!$B$96:$K$96,BondVal_all!BO75:BX75)</f>
        <v>70.452755759007545</v>
      </c>
      <c r="AW75" s="250">
        <f>AV75/AV76-1</f>
        <v>-2.3791600120868228E-3</v>
      </c>
      <c r="AX75" s="245">
        <f>SUMPRODUCT($BO$2:$BX$2,'Bond Valuation'!$B$96:$K$96,BondVal_all!BO75:BX75)/BondVal_all!AV75</f>
        <v>8.2793139436105996</v>
      </c>
      <c r="AY75" s="251">
        <f>-AX75*Y74/100</f>
        <v>-1.2958216055617732E-2</v>
      </c>
      <c r="AZ75" s="251">
        <f>AY75*SQRT(10)</f>
        <v>-4.0977477148315171E-2</v>
      </c>
      <c r="BA75" s="251">
        <f>$AC$1*X74/100</f>
        <v>-1.4224932953420327E-3</v>
      </c>
      <c r="BB75" s="249">
        <f>BA75*SQRT(10)</f>
        <v>-4.4983187695994105E-3</v>
      </c>
      <c r="BC75" s="255">
        <f>SUMPRODUCT('Bond Valuation'!$B$124:$U$124,BondVal_all!BO75:CH75)</f>
        <v>58.285994368207007</v>
      </c>
      <c r="BD75" s="250">
        <f>BC75/BC76-1</f>
        <v>-4.1690927113503529E-3</v>
      </c>
      <c r="BE75" s="245">
        <f>SUMPRODUCT($BO$2:$CH$2,'Bond Valuation'!$B$124:$U$124,BondVal_all!BO75:CH75)/BondVal_all!BC75</f>
        <v>11.901423675604985</v>
      </c>
      <c r="BF75" s="251">
        <f>-BE75*Y74/100</f>
        <v>-1.8627294532894332E-2</v>
      </c>
      <c r="BG75" s="251">
        <f>BF75*SQRT(10)</f>
        <v>-5.8904677370748337E-2</v>
      </c>
      <c r="BH75" s="251">
        <f>$AC$1*X74/100</f>
        <v>-1.4224932953420327E-3</v>
      </c>
      <c r="BI75" s="249">
        <f>BH75*SQRT(10)</f>
        <v>-4.4983187695994105E-3</v>
      </c>
      <c r="BJ75" s="251"/>
      <c r="BK75" s="251"/>
      <c r="BO75" s="245">
        <f>EXP(-BO$2*HLOOKUP(BO$2,'Yield Curves'!$B$2:$AP$508,MATCH($Z75,'Yield Curves'!$A$3:$A$508,0)+1)/100)</f>
        <v>0.9283002994475813</v>
      </c>
      <c r="BP75" s="245">
        <f>EXP(-BP$2*HLOOKUP(BP$2,'Yield Curves'!$B$2:$AP$508,MATCH($Z75,'Yield Curves'!$A$3:$A$508,0)+1)/100)</f>
        <v>0.86260361841480615</v>
      </c>
      <c r="BQ75" s="245">
        <f>EXP(-BQ$2*HLOOKUP(BQ$2,'Yield Curves'!$B$2:$AP$508,MATCH($Z75,'Yield Curves'!$A$3:$A$508,0)+1)/100)</f>
        <v>0.80163651263061608</v>
      </c>
      <c r="BR75" s="245">
        <f>EXP(-BR$2*HLOOKUP(BR$2,'Yield Curves'!$B$2:$AP$508,MATCH($Z75,'Yield Curves'!$A$3:$A$508,0)+1)/100)</f>
        <v>0.7293511322802243</v>
      </c>
      <c r="BS75" s="245">
        <f>EXP(-BS$2*HLOOKUP(BS$2,'Yield Curves'!$B$2:$AP$508,MATCH($Z75,'Yield Curves'!$A$3:$A$508,0)+1)/100)</f>
        <v>0.69038904979943883</v>
      </c>
      <c r="BT75" s="245">
        <f>EXP(-BT$2*HLOOKUP(BT$2,'Yield Curves'!$B$2:$AP$508,MATCH($Z75,'Yield Curves'!$A$3:$A$508,0)+1)/100)</f>
        <v>0.63992774976069622</v>
      </c>
      <c r="BU75" s="245">
        <f>EXP(-BU$2*HLOOKUP(BU$2,'Yield Curves'!$B$2:$AP$508,MATCH($Z75,'Yield Curves'!$A$3:$A$508,0)+1)/100)</f>
        <v>0.59279893592510902</v>
      </c>
      <c r="BV75" s="245">
        <f>EXP(-BV$2*HLOOKUP(BV$2,'Yield Curves'!$B$2:$AP$508,MATCH($Z75,'Yield Curves'!$A$3:$A$508,0)+1)/100)</f>
        <v>0.54837276235805221</v>
      </c>
      <c r="BW75" s="245">
        <f>EXP(-BW$2*HLOOKUP(BW$2,'Yield Curves'!$B$2:$AP$508,MATCH($Z75,'Yield Curves'!$A$3:$A$508,0)+1)/100)</f>
        <v>0.50641438609259937</v>
      </c>
      <c r="BX75" s="245">
        <f>EXP(-BX$2*HLOOKUP(BX$2,'Yield Curves'!$B$2:$AP$508,MATCH($Z75,'Yield Curves'!$A$3:$A$508,0)+1)/100)</f>
        <v>0.46766642700990924</v>
      </c>
      <c r="BY75" s="245">
        <f>EXP(-BY$2*HLOOKUP(BY$2,'Yield Curves'!$B$2:$AP$508,MATCH($Z75,'Yield Curves'!$A$3:$A$508,0)+1)/100)</f>
        <v>0.43153787375194552</v>
      </c>
      <c r="BZ75" s="245">
        <f>EXP(-BZ$2*HLOOKUP(BZ$2,'Yield Curves'!$B$2:$AP$508,MATCH($Z75,'Yield Curves'!$A$3:$A$508,0)+1)/100)</f>
        <v>0.39680908824121547</v>
      </c>
      <c r="CA75" s="245">
        <f>EXP(-CA$2*HLOOKUP(CA$2,'Yield Curves'!$B$2:$AP$508,MATCH($Z75,'Yield Curves'!$A$3:$A$508,0)+1)/100)</f>
        <v>0.36335498589365539</v>
      </c>
      <c r="CB75" s="245">
        <f>EXP(-CB$2*HLOOKUP(CB$2,'Yield Curves'!$B$2:$AP$508,MATCH($Z75,'Yield Curves'!$A$3:$A$508,0)+1)/100)</f>
        <v>0.33372933125810927</v>
      </c>
      <c r="CC75" s="245">
        <f>EXP(-CC$2*HLOOKUP(CC$2,'Yield Curves'!$B$2:$AP$508,MATCH($Z75,'Yield Curves'!$A$3:$A$508,0)+1)/100)</f>
        <v>0.30620514290445849</v>
      </c>
      <c r="CD75" s="245">
        <f>EXP(-CD$2*HLOOKUP(CD$2,'Yield Curves'!$B$2:$AP$508,MATCH($Z75,'Yield Curves'!$A$3:$A$508,0)+1)/100)</f>
        <v>0.28008140105769458</v>
      </c>
      <c r="CE75" s="245">
        <f>EXP(-CE$2*HLOOKUP(CE$2,'Yield Curves'!$B$2:$AP$508,MATCH($Z75,'Yield Curves'!$A$3:$A$508,0)+1)/100)</f>
        <v>0.25529410065567926</v>
      </c>
      <c r="CF75" s="245">
        <f>EXP(-CF$2*HLOOKUP(CF$2,'Yield Curves'!$B$2:$AP$508,MATCH($Z75,'Yield Curves'!$A$3:$A$508,0)+1)/100)</f>
        <v>0.23234153063698626</v>
      </c>
      <c r="CG75" s="245">
        <f>EXP(-CG$2*HLOOKUP(CG$2,'Yield Curves'!$B$2:$AP$508,MATCH($Z75,'Yield Curves'!$A$3:$A$508,0)+1)/100)</f>
        <v>0.21138663979336603</v>
      </c>
      <c r="CH75" s="245">
        <f>EXP(-CH$2*HLOOKUP(CH$2,'Yield Curves'!$B$2:$AP$508,MATCH($Z75,'Yield Curves'!$A$3:$A$508,0)+1)/100)</f>
        <v>0.19204990862075413</v>
      </c>
    </row>
    <row r="76" spans="1:86" x14ac:dyDescent="0.2">
      <c r="A76" s="253">
        <v>43026</v>
      </c>
      <c r="B76" s="245">
        <f>'Yield Curves'!C75-'Yield Curves'!C76</f>
        <v>-1.9999999999999574E-2</v>
      </c>
      <c r="C76" s="245">
        <f>'Yield Curves'!D75-'Yield Curves'!D76</f>
        <v>-2.0000000000000462E-2</v>
      </c>
      <c r="D76" s="245">
        <f>'Yield Curves'!E75-'Yield Curves'!E76</f>
        <v>-2.0000000000000462E-2</v>
      </c>
      <c r="E76" s="245">
        <f>'Yield Curves'!F75-'Yield Curves'!F76</f>
        <v>-2.4999999999999467E-2</v>
      </c>
      <c r="F76" s="245">
        <f>'Yield Curves'!G75-'Yield Curves'!G76</f>
        <v>-2.9999999999999361E-2</v>
      </c>
      <c r="G76" s="245">
        <f>'Yield Curves'!H75-'Yield Curves'!H76</f>
        <v>-2.4999999999999467E-2</v>
      </c>
      <c r="H76" s="245">
        <f>'Yield Curves'!I75-'Yield Curves'!I76</f>
        <v>-2.0000000000000462E-2</v>
      </c>
      <c r="I76" s="245">
        <f>'Yield Curves'!J75-'Yield Curves'!J76</f>
        <v>-3.0000000000000249E-2</v>
      </c>
      <c r="J76" s="245">
        <f>'Yield Curves'!K75-'Yield Curves'!K76</f>
        <v>-4.0000000000000036E-2</v>
      </c>
      <c r="K76" s="245">
        <f>'Yield Curves'!L75-'Yield Curves'!L76</f>
        <v>-3.7500000000000533E-2</v>
      </c>
      <c r="L76" s="245">
        <f>'Yield Curves'!M75-'Yield Curves'!M76</f>
        <v>-3.5000000000000142E-2</v>
      </c>
      <c r="M76" s="245">
        <f>'Yield Curves'!N75-'Yield Curves'!N76</f>
        <v>-3.2499999999999751E-2</v>
      </c>
      <c r="N76" s="245">
        <f>'Yield Curves'!O75-'Yield Curves'!O76</f>
        <v>-3.0000000000000249E-2</v>
      </c>
      <c r="O76" s="245">
        <f>'Yield Curves'!P75-'Yield Curves'!P76</f>
        <v>-2.7500000000000746E-2</v>
      </c>
      <c r="P76" s="245">
        <f>'Yield Curves'!Q75-'Yield Curves'!Q76</f>
        <v>-2.6250000000000107E-2</v>
      </c>
      <c r="Q76" s="245">
        <f>'Yield Curves'!R75-'Yield Curves'!R76</f>
        <v>-2.5000000000000355E-2</v>
      </c>
      <c r="R76" s="245">
        <f>'Yield Curves'!S75-'Yield Curves'!S76</f>
        <v>-2.3750000000000604E-2</v>
      </c>
      <c r="S76" s="245">
        <f>'Yield Curves'!T75-'Yield Curves'!T76</f>
        <v>-2.1875000000000533E-2</v>
      </c>
      <c r="T76" s="245">
        <f>'Yield Curves'!U75-'Yield Curves'!U76</f>
        <v>-1.9999999999999574E-2</v>
      </c>
      <c r="U76" s="245">
        <f>'Yield Curves'!V75-'Yield Curves'!V76</f>
        <v>-1.8124999999998614E-2</v>
      </c>
      <c r="V76" s="252">
        <f>MAX(B76:U76)</f>
        <v>-1.8124999999998614E-2</v>
      </c>
      <c r="W76" s="252">
        <f>AVERAGE(V77:V326)</f>
        <v>3.2612500000000169E-2</v>
      </c>
      <c r="X76" s="245">
        <f>_xlfn.STDEV.S(V77:V2628)</f>
        <v>5.3415739039333984E-2</v>
      </c>
      <c r="Y76" s="245">
        <f>W76+X76*_xlfn.NORM.S.INV(99%)</f>
        <v>0.15687609095447513</v>
      </c>
      <c r="Z76" s="253">
        <v>43027</v>
      </c>
      <c r="AA76" s="255">
        <f>'Bond Valuation'!$B$12*BondVal_all!BO76</f>
        <v>93.767706546037417</v>
      </c>
      <c r="AB76" s="250">
        <f>AA76/AA77-1</f>
        <v>2.0002000133345632E-4</v>
      </c>
      <c r="AC76" s="245">
        <f>SUMPRODUCT('Bond Valuation'!$B$12*BondVal_all!BO76,$BO$2)/AA76</f>
        <v>1</v>
      </c>
      <c r="AD76" s="251">
        <f>-AC76*Y75/100</f>
        <v>-1.5671694833584134E-3</v>
      </c>
      <c r="AE76" s="250">
        <f>AD76*SQRT(10)</f>
        <v>-4.9558250469219313E-3</v>
      </c>
      <c r="AF76" s="250">
        <f>$AC$1*X75/100</f>
        <v>-1.4235677706542541E-3</v>
      </c>
      <c r="AG76" s="250">
        <f>AF76*SQRT(10)</f>
        <v>-4.5017165588756508E-3</v>
      </c>
      <c r="AH76" s="255">
        <f>SUMPRODUCT('Bond Valuation'!$B$40:$D$40,BondVal_all!BO76:BQ76)</f>
        <v>85.373796626510696</v>
      </c>
      <c r="AI76" s="250">
        <f>AH76/AH77-1</f>
        <v>4.3493642085667972E-6</v>
      </c>
      <c r="AJ76" s="245">
        <f>SUMPRODUCT($BO$2:$BQ$2,'Bond Valuation'!$B$40:$D$40,BondVal_all!BO76:BQ76)/BondVal_all!AH76</f>
        <v>2.9362904654099551</v>
      </c>
      <c r="AK76" s="251">
        <f>-AJ76*Y75/100</f>
        <v>-4.6016648116667547E-3</v>
      </c>
      <c r="AL76" s="251">
        <f>AK76*SQRT(10)</f>
        <v>-1.4551741833516712E-2</v>
      </c>
      <c r="AM76" s="251">
        <f>$AC$1*X75/100</f>
        <v>-1.4235677706542541E-3</v>
      </c>
      <c r="AN76" s="259">
        <f>AM76*SQRT(10)</f>
        <v>-4.5017165588756508E-3</v>
      </c>
      <c r="AO76" s="255">
        <f>SUMPRODUCT('Bond Valuation'!$B$68:$F$68,BondVal_all!BO76:BS76)</f>
        <v>79.179287594042734</v>
      </c>
      <c r="AP76" s="250">
        <f>AO76/AO77-1</f>
        <v>4.7194592689181469E-4</v>
      </c>
      <c r="AQ76" s="245">
        <f>SUMPRODUCT($BO$2:$BS$2,'Bond Valuation'!$B$68:$F$68,BondVal_all!BO76:BS76)/BondVal_all!AO76</f>
        <v>4.7273314074182569</v>
      </c>
      <c r="AR76" s="251">
        <f>-AQ76*Y75/100</f>
        <v>-7.4085295194276715E-3</v>
      </c>
      <c r="AS76" s="251">
        <f>AR76*SQRT(10)</f>
        <v>-2.3427827393984108E-2</v>
      </c>
      <c r="AT76" s="251">
        <f>$AC$1*X75/100</f>
        <v>-1.4235677706542541E-3</v>
      </c>
      <c r="AU76" s="249">
        <f>AT76*SQRT(10)</f>
        <v>-4.5017165588756508E-3</v>
      </c>
      <c r="AV76" s="255">
        <f>SUMPRODUCT('Bond Valuation'!$B$96:$K$96,BondVal_all!BO76:BX76)</f>
        <v>70.620773880246048</v>
      </c>
      <c r="AW76" s="250">
        <f>AV76/AV77-1</f>
        <v>6.4911334038519897E-5</v>
      </c>
      <c r="AX76" s="245">
        <f>SUMPRODUCT($BO$2:$BX$2,'Bond Valuation'!$B$96:$K$96,BondVal_all!BO76:BX76)/BondVal_all!AV76</f>
        <v>8.2822258208651185</v>
      </c>
      <c r="AY76" s="251">
        <f>-AX76*Y75/100</f>
        <v>-1.29796515607429E-2</v>
      </c>
      <c r="AZ76" s="251">
        <f>AY76*SQRT(10)</f>
        <v>-4.104526216730691E-2</v>
      </c>
      <c r="BA76" s="251">
        <f>$AC$1*X75/100</f>
        <v>-1.4235677706542541E-3</v>
      </c>
      <c r="BB76" s="249">
        <f>BA76*SQRT(10)</f>
        <v>-4.5017165588756508E-3</v>
      </c>
      <c r="BC76" s="255">
        <f>SUMPRODUCT('Bond Valuation'!$B$124:$U$124,BondVal_all!BO76:CH76)</f>
        <v>58.530011412180784</v>
      </c>
      <c r="BD76" s="250">
        <f>BC76/BC77-1</f>
        <v>4.111583091855886E-3</v>
      </c>
      <c r="BE76" s="245">
        <f>SUMPRODUCT($BO$2:$CH$2,'Bond Valuation'!$B$124:$U$124,BondVal_all!BO76:CH76)/BondVal_all!BC76</f>
        <v>11.923768651375614</v>
      </c>
      <c r="BF76" s="251">
        <f>-BE76*Y75/100</f>
        <v>-1.8686566357061566E-2</v>
      </c>
      <c r="BG76" s="251">
        <f>BF76*SQRT(10)</f>
        <v>-5.9092111336189808E-2</v>
      </c>
      <c r="BH76" s="251">
        <f>$AC$1*X75/100</f>
        <v>-1.4235677706542541E-3</v>
      </c>
      <c r="BI76" s="249">
        <f>BH76*SQRT(10)</f>
        <v>-4.5017165588756508E-3</v>
      </c>
      <c r="BJ76" s="251"/>
      <c r="BK76" s="251"/>
      <c r="BO76" s="245">
        <f>EXP(-BO$2*HLOOKUP(BO$2,'Yield Curves'!$B$2:$AP$508,MATCH($Z76,'Yield Curves'!$A$3:$A$508,0)+1)/100)</f>
        <v>0.92839313411918234</v>
      </c>
      <c r="BP76" s="245">
        <f>EXP(-BP$2*HLOOKUP(BP$2,'Yield Curves'!$B$2:$AP$508,MATCH($Z76,'Yield Curves'!$A$3:$A$508,0)+1)/100)</f>
        <v>0.86277615639171168</v>
      </c>
      <c r="BQ76" s="245">
        <f>EXP(-BQ$2*HLOOKUP(BQ$2,'Yield Curves'!$B$2:$AP$508,MATCH($Z76,'Yield Curves'!$A$3:$A$508,0)+1)/100)</f>
        <v>0.80187703966165591</v>
      </c>
      <c r="BR76" s="245">
        <f>EXP(-BR$2*HLOOKUP(BR$2,'Yield Curves'!$B$2:$AP$508,MATCH($Z76,'Yield Curves'!$A$3:$A$508,0)+1)/100)</f>
        <v>0.73022687898189198</v>
      </c>
      <c r="BS76" s="245">
        <f>EXP(-BS$2*HLOOKUP(BS$2,'Yield Curves'!$B$2:$AP$508,MATCH($Z76,'Yield Curves'!$A$3:$A$508,0)+1)/100)</f>
        <v>0.69142541045030848</v>
      </c>
      <c r="BT76" s="245">
        <f>EXP(-BT$2*HLOOKUP(BT$2,'Yield Curves'!$B$2:$AP$508,MATCH($Z76,'Yield Curves'!$A$3:$A$508,0)+1)/100)</f>
        <v>0.6408883616641502</v>
      </c>
      <c r="BU76" s="245">
        <f>EXP(-BU$2*HLOOKUP(BU$2,'Yield Curves'!$B$2:$AP$508,MATCH($Z76,'Yield Curves'!$A$3:$A$508,0)+1)/100)</f>
        <v>0.59362943564956305</v>
      </c>
      <c r="BV76" s="245">
        <f>EXP(-BV$2*HLOOKUP(BV$2,'Yield Curves'!$B$2:$AP$508,MATCH($Z76,'Yield Curves'!$A$3:$A$508,0)+1)/100)</f>
        <v>0.54930578890191928</v>
      </c>
      <c r="BW76" s="245">
        <f>EXP(-BW$2*HLOOKUP(BW$2,'Yield Curves'!$B$2:$AP$508,MATCH($Z76,'Yield Curves'!$A$3:$A$508,0)+1)/100)</f>
        <v>0.50772643004144458</v>
      </c>
      <c r="BX76" s="245">
        <f>EXP(-BX$2*HLOOKUP(BX$2,'Yield Curves'!$B$2:$AP$508,MATCH($Z76,'Yield Curves'!$A$3:$A$508,0)+1)/100)</f>
        <v>0.46907153289593873</v>
      </c>
      <c r="BY76" s="245">
        <f>EXP(-BY$2*HLOOKUP(BY$2,'Yield Curves'!$B$2:$AP$508,MATCH($Z76,'Yield Curves'!$A$3:$A$508,0)+1)/100)</f>
        <v>0.43302383773032638</v>
      </c>
      <c r="BZ76" s="245">
        <f>EXP(-BZ$2*HLOOKUP(BZ$2,'Yield Curves'!$B$2:$AP$508,MATCH($Z76,'Yield Curves'!$A$3:$A$508,0)+1)/100)</f>
        <v>0.39828497991007933</v>
      </c>
      <c r="CA76" s="245">
        <f>EXP(-CA$2*HLOOKUP(CA$2,'Yield Curves'!$B$2:$AP$508,MATCH($Z76,'Yield Curves'!$A$3:$A$508,0)+1)/100)</f>
        <v>0.36473038302481731</v>
      </c>
      <c r="CB76" s="245">
        <f>EXP(-CB$2*HLOOKUP(CB$2,'Yield Curves'!$B$2:$AP$508,MATCH($Z76,'Yield Curves'!$A$3:$A$508,0)+1)/100)</f>
        <v>0.33511194962400215</v>
      </c>
      <c r="CC76" s="245">
        <f>EXP(-CC$2*HLOOKUP(CC$2,'Yield Curves'!$B$2:$AP$508,MATCH($Z76,'Yield Curves'!$A$3:$A$508,0)+1)/100)</f>
        <v>0.30758617103032759</v>
      </c>
      <c r="CD76" s="245">
        <f>EXP(-CD$2*HLOOKUP(CD$2,'Yield Curves'!$B$2:$AP$508,MATCH($Z76,'Yield Curves'!$A$3:$A$508,0)+1)/100)</f>
        <v>0.2814932318086395</v>
      </c>
      <c r="CE76" s="245">
        <f>EXP(-CE$2*HLOOKUP(CE$2,'Yield Curves'!$B$2:$AP$508,MATCH($Z76,'Yield Curves'!$A$3:$A$508,0)+1)/100)</f>
        <v>0.25676561822087884</v>
      </c>
      <c r="CF76" s="245">
        <f>EXP(-CF$2*HLOOKUP(CF$2,'Yield Curves'!$B$2:$AP$508,MATCH($Z76,'Yield Curves'!$A$3:$A$508,0)+1)/100)</f>
        <v>0.23386004943683167</v>
      </c>
      <c r="CG76" s="245">
        <f>EXP(-CG$2*HLOOKUP(CG$2,'Yield Curves'!$B$2:$AP$508,MATCH($Z76,'Yield Curves'!$A$3:$A$508,0)+1)/100)</f>
        <v>0.21292224589654654</v>
      </c>
      <c r="CH76" s="245">
        <f>EXP(-CH$2*HLOOKUP(CH$2,'Yield Curves'!$B$2:$AP$508,MATCH($Z76,'Yield Curves'!$A$3:$A$508,0)+1)/100)</f>
        <v>0.1935924699078839</v>
      </c>
    </row>
    <row r="77" spans="1:86" x14ac:dyDescent="0.2">
      <c r="A77" s="253">
        <v>43025</v>
      </c>
      <c r="B77" s="245">
        <f>'Yield Curves'!C76-'Yield Curves'!C77</f>
        <v>1.9999999999999574E-2</v>
      </c>
      <c r="C77" s="245">
        <f>'Yield Curves'!D76-'Yield Curves'!D77</f>
        <v>2.0000000000000462E-2</v>
      </c>
      <c r="D77" s="245">
        <f>'Yield Curves'!E76-'Yield Curves'!E77</f>
        <v>2.0000000000000462E-2</v>
      </c>
      <c r="E77" s="245">
        <f>'Yield Curves'!F76-'Yield Curves'!F77</f>
        <v>1.9999999999999574E-2</v>
      </c>
      <c r="F77" s="245">
        <f>'Yield Curves'!G76-'Yield Curves'!G77</f>
        <v>1.9999999999999574E-2</v>
      </c>
      <c r="G77" s="245">
        <f>'Yield Curves'!H76-'Yield Curves'!H77</f>
        <v>0</v>
      </c>
      <c r="H77" s="245">
        <f>'Yield Curves'!I76-'Yield Curves'!I77</f>
        <v>-1.9999999999999574E-2</v>
      </c>
      <c r="I77" s="245">
        <f>'Yield Curves'!J76-'Yield Curves'!J77</f>
        <v>4.9999999999998934E-3</v>
      </c>
      <c r="J77" s="245">
        <f>'Yield Curves'!K76-'Yield Curves'!K77</f>
        <v>2.9999999999999361E-2</v>
      </c>
      <c r="K77" s="245">
        <f>'Yield Curves'!L76-'Yield Curves'!L77</f>
        <v>2.7499999999999858E-2</v>
      </c>
      <c r="L77" s="245">
        <f>'Yield Curves'!M76-'Yield Curves'!M77</f>
        <v>2.5000000000000355E-2</v>
      </c>
      <c r="M77" s="245">
        <f>'Yield Curves'!N76-'Yield Curves'!N77</f>
        <v>2.2499999999999964E-2</v>
      </c>
      <c r="N77" s="245">
        <f>'Yield Curves'!O76-'Yield Curves'!O77</f>
        <v>2.0000000000000462E-2</v>
      </c>
      <c r="O77" s="245">
        <f>'Yield Curves'!P76-'Yield Curves'!P77</f>
        <v>1.7500000000000959E-2</v>
      </c>
      <c r="P77" s="245">
        <f>'Yield Curves'!Q76-'Yield Curves'!Q77</f>
        <v>1.3749999999999929E-2</v>
      </c>
      <c r="Q77" s="245">
        <f>'Yield Curves'!R76-'Yield Curves'!R77</f>
        <v>9.9999999999997868E-3</v>
      </c>
      <c r="R77" s="245">
        <f>'Yield Curves'!S76-'Yield Curves'!S77</f>
        <v>6.2499999999996447E-3</v>
      </c>
      <c r="S77" s="245">
        <f>'Yield Curves'!T76-'Yield Curves'!T77</f>
        <v>3.1249999999998224E-3</v>
      </c>
      <c r="T77" s="245">
        <f>'Yield Curves'!U76-'Yield Curves'!U77</f>
        <v>0</v>
      </c>
      <c r="U77" s="245">
        <f>'Yield Curves'!V76-'Yield Curves'!V77</f>
        <v>-3.1249999999998224E-3</v>
      </c>
      <c r="V77" s="252">
        <f>MAX(B77:U77)</f>
        <v>2.9999999999999361E-2</v>
      </c>
      <c r="W77" s="252">
        <f>AVERAGE(V78:V327)</f>
        <v>3.2292500000000175E-2</v>
      </c>
      <c r="X77" s="245">
        <f>_xlfn.STDEV.S(V78:V2629)</f>
        <v>5.3477447400280084E-2</v>
      </c>
      <c r="Y77" s="245">
        <f>W77+X77*_xlfn.NORM.S.INV(99%)</f>
        <v>0.15669964606877262</v>
      </c>
      <c r="Z77" s="253">
        <v>43026</v>
      </c>
      <c r="AA77" s="255">
        <f>'Bond Valuation'!$B$12*BondVal_all!BO77</f>
        <v>93.748954879957324</v>
      </c>
      <c r="AB77" s="250">
        <f>AA77/AA78-1</f>
        <v>2.0002000133345632E-4</v>
      </c>
      <c r="AC77" s="245">
        <f>SUMPRODUCT('Bond Valuation'!$B$12*BondVal_all!BO77,$BO$2)/AA77</f>
        <v>1</v>
      </c>
      <c r="AD77" s="251">
        <f>-AC77*Y76/100</f>
        <v>-1.5687609095447514E-3</v>
      </c>
      <c r="AE77" s="250">
        <f>AD77*SQRT(10)</f>
        <v>-4.9608575783987949E-3</v>
      </c>
      <c r="AF77" s="250">
        <f>$AC$1*X76/100</f>
        <v>-1.4236438727791368E-3</v>
      </c>
      <c r="AG77" s="250">
        <f>AF77*SQRT(10)</f>
        <v>-4.5019572149250587E-3</v>
      </c>
      <c r="AH77" s="255">
        <f>SUMPRODUCT('Bond Valuation'!$B$40:$D$40,BondVal_all!BO77:BQ77)</f>
        <v>85.373425306390303</v>
      </c>
      <c r="AI77" s="250">
        <f>AH77/AH78-1</f>
        <v>8.750479340431383E-4</v>
      </c>
      <c r="AJ77" s="245">
        <f>SUMPRODUCT($BO$2:$BQ$2,'Bond Valuation'!$B$40:$D$40,BondVal_all!BO77:BQ77)/BondVal_all!AH77</f>
        <v>2.9362988870424025</v>
      </c>
      <c r="AK77" s="251">
        <f>-AJ77*Y76/100</f>
        <v>-4.60635091273188E-3</v>
      </c>
      <c r="AL77" s="251">
        <f>AK77*SQRT(10)</f>
        <v>-1.4566560586228249E-2</v>
      </c>
      <c r="AM77" s="251">
        <f>$AC$1*X76/100</f>
        <v>-1.4236438727791368E-3</v>
      </c>
      <c r="AN77" s="259">
        <f>AM77*SQRT(10)</f>
        <v>-4.5019572149250587E-3</v>
      </c>
      <c r="AO77" s="255">
        <f>SUMPRODUCT('Bond Valuation'!$B$68:$F$68,BondVal_all!BO77:BS77)</f>
        <v>79.14193687928622</v>
      </c>
      <c r="AP77" s="250">
        <f>AO77/AO78-1</f>
        <v>1.8496998554358157E-3</v>
      </c>
      <c r="AQ77" s="245">
        <f>SUMPRODUCT($BO$2:$BS$2,'Bond Valuation'!$B$68:$F$68,BondVal_all!BO77:BS77)/BondVal_all!AO77</f>
        <v>4.7272446279336862</v>
      </c>
      <c r="AR77" s="251">
        <f>-AQ77*Y76/100</f>
        <v>-7.4159165821577888E-3</v>
      </c>
      <c r="AS77" s="251">
        <f>AR77*SQRT(10)</f>
        <v>-2.3451187337429819E-2</v>
      </c>
      <c r="AT77" s="251">
        <f>$AC$1*X76/100</f>
        <v>-1.4236438727791368E-3</v>
      </c>
      <c r="AU77" s="249">
        <f>AT77*SQRT(10)</f>
        <v>-4.5019572149250587E-3</v>
      </c>
      <c r="AV77" s="255">
        <f>SUMPRODUCT('Bond Valuation'!$B$96:$K$96,BondVal_all!BO77:BX77)</f>
        <v>70.616190089142648</v>
      </c>
      <c r="AW77" s="250">
        <f>AV77/AV78-1</f>
        <v>1.7753754621321338E-3</v>
      </c>
      <c r="AX77" s="245">
        <f>SUMPRODUCT($BO$2:$BX$2,'Bond Valuation'!$B$96:$K$96,BondVal_all!BO77:BX77)/BondVal_all!AV77</f>
        <v>8.2824919417062652</v>
      </c>
      <c r="AY77" s="251">
        <f>-AX77*Y76/100</f>
        <v>-1.2993249591768195E-2</v>
      </c>
      <c r="AZ77" s="251">
        <f>AY77*SQRT(10)</f>
        <v>-4.1088262917040479E-2</v>
      </c>
      <c r="BA77" s="251">
        <f>$AC$1*X76/100</f>
        <v>-1.4236438727791368E-3</v>
      </c>
      <c r="BB77" s="249">
        <f>BA77*SQRT(10)</f>
        <v>-4.5019572149250587E-3</v>
      </c>
      <c r="BC77" s="255">
        <f>SUMPRODUCT('Bond Valuation'!$B$124:$U$124,BondVal_all!BO77:CH77)</f>
        <v>58.290345811922052</v>
      </c>
      <c r="BD77" s="250">
        <f>BC77/BC78-1</f>
        <v>2.5344991476756729E-3</v>
      </c>
      <c r="BE77" s="245">
        <f>SUMPRODUCT($BO$2:$CH$2,'Bond Valuation'!$B$124:$U$124,BondVal_all!BO77:CH77)/BondVal_all!BC77</f>
        <v>11.89400802700635</v>
      </c>
      <c r="BF77" s="251">
        <f>-BE77*Y76/100</f>
        <v>-1.8658854850579058E-2</v>
      </c>
      <c r="BG77" s="251">
        <f>BF77*SQRT(10)</f>
        <v>-5.900447985831056E-2</v>
      </c>
      <c r="BH77" s="251">
        <f>$AC$1*X76/100</f>
        <v>-1.4236438727791368E-3</v>
      </c>
      <c r="BI77" s="249">
        <f>BH77*SQRT(10)</f>
        <v>-4.5019572149250587E-3</v>
      </c>
      <c r="BJ77" s="251"/>
      <c r="BK77" s="251"/>
      <c r="BO77" s="245">
        <f>EXP(-BO$2*HLOOKUP(BO$2,'Yield Curves'!$B$2:$AP$508,MATCH($Z77,'Yield Curves'!$A$3:$A$508,0)+1)/100)</f>
        <v>0.92820747405898341</v>
      </c>
      <c r="BP77" s="245">
        <f>EXP(-BP$2*HLOOKUP(BP$2,'Yield Curves'!$B$2:$AP$508,MATCH($Z77,'Yield Curves'!$A$3:$A$508,0)+1)/100)</f>
        <v>0.86277615639171168</v>
      </c>
      <c r="BQ77" s="245">
        <f>EXP(-BQ$2*HLOOKUP(BQ$2,'Yield Curves'!$B$2:$AP$508,MATCH($Z77,'Yield Curves'!$A$3:$A$508,0)+1)/100)</f>
        <v>0.80187703966165591</v>
      </c>
      <c r="BR77" s="245">
        <f>EXP(-BR$2*HLOOKUP(BR$2,'Yield Curves'!$B$2:$AP$508,MATCH($Z77,'Yield Curves'!$A$3:$A$508,0)+1)/100)</f>
        <v>0.72964293108900746</v>
      </c>
      <c r="BS77" s="245">
        <f>EXP(-BS$2*HLOOKUP(BS$2,'Yield Curves'!$B$2:$AP$508,MATCH($Z77,'Yield Curves'!$A$3:$A$508,0)+1)/100)</f>
        <v>0.69107978415885685</v>
      </c>
      <c r="BT77" s="245">
        <f>EXP(-BT$2*HLOOKUP(BT$2,'Yield Curves'!$B$2:$AP$508,MATCH($Z77,'Yield Curves'!$A$3:$A$508,0)+1)/100)</f>
        <v>0.64069612399274345</v>
      </c>
      <c r="BU77" s="245">
        <f>EXP(-BU$2*HLOOKUP(BU$2,'Yield Curves'!$B$2:$AP$508,MATCH($Z77,'Yield Curves'!$A$3:$A$508,0)+1)/100)</f>
        <v>0.59362943564956305</v>
      </c>
      <c r="BV77" s="245">
        <f>EXP(-BV$2*HLOOKUP(BV$2,'Yield Curves'!$B$2:$AP$508,MATCH($Z77,'Yield Curves'!$A$3:$A$508,0)+1)/100)</f>
        <v>0.54936072222743004</v>
      </c>
      <c r="BW77" s="245">
        <f>EXP(-BW$2*HLOOKUP(BW$2,'Yield Curves'!$B$2:$AP$508,MATCH($Z77,'Yield Curves'!$A$3:$A$508,0)+1)/100)</f>
        <v>0.50766931403090076</v>
      </c>
      <c r="BX77" s="245">
        <f>EXP(-BX$2*HLOOKUP(BX$2,'Yield Curves'!$B$2:$AP$508,MATCH($Z77,'Yield Curves'!$A$3:$A$508,0)+1)/100)</f>
        <v>0.46907153289593873</v>
      </c>
      <c r="BY77" s="245">
        <f>EXP(-BY$2*HLOOKUP(BY$2,'Yield Curves'!$B$2:$AP$508,MATCH($Z77,'Yield Curves'!$A$3:$A$508,0)+1)/100)</f>
        <v>0.43308338260163037</v>
      </c>
      <c r="BZ77" s="245">
        <f>EXP(-BZ$2*HLOOKUP(BZ$2,'Yield Curves'!$B$2:$AP$508,MATCH($Z77,'Yield Curves'!$A$3:$A$508,0)+1)/100)</f>
        <v>0.39809086330214066</v>
      </c>
      <c r="CA77" s="245">
        <f>EXP(-CA$2*HLOOKUP(CA$2,'Yield Curves'!$B$2:$AP$508,MATCH($Z77,'Yield Curves'!$A$3:$A$508,0)+1)/100)</f>
        <v>0.36397548955498382</v>
      </c>
      <c r="CB77" s="245">
        <f>EXP(-CB$2*HLOOKUP(CB$2,'Yield Curves'!$B$2:$AP$508,MATCH($Z77,'Yield Curves'!$A$3:$A$508,0)+1)/100)</f>
        <v>0.33426999309319577</v>
      </c>
      <c r="CC77" s="245">
        <f>EXP(-CC$2*HLOOKUP(CC$2,'Yield Curves'!$B$2:$AP$508,MATCH($Z77,'Yield Curves'!$A$3:$A$508,0)+1)/100)</f>
        <v>0.30666479527190599</v>
      </c>
      <c r="CD77" s="245">
        <f>EXP(-CD$2*HLOOKUP(CD$2,'Yield Curves'!$B$2:$AP$508,MATCH($Z77,'Yield Curves'!$A$3:$A$508,0)+1)/100)</f>
        <v>0.28039141255110633</v>
      </c>
      <c r="CE77" s="245">
        <f>EXP(-CE$2*HLOOKUP(CE$2,'Yield Curves'!$B$2:$AP$508,MATCH($Z77,'Yield Curves'!$A$3:$A$508,0)+1)/100)</f>
        <v>0.25539414368351521</v>
      </c>
      <c r="CF77" s="245">
        <f>EXP(-CF$2*HLOOKUP(CF$2,'Yield Curves'!$B$2:$AP$508,MATCH($Z77,'Yield Curves'!$A$3:$A$508,0)+1)/100)</f>
        <v>0.23224516519481875</v>
      </c>
      <c r="CG77" s="245">
        <f>EXP(-CG$2*HLOOKUP(CG$2,'Yield Curves'!$B$2:$AP$508,MATCH($Z77,'Yield Curves'!$A$3:$A$508,0)+1)/100)</f>
        <v>0.21113968473825204</v>
      </c>
      <c r="CH77" s="245">
        <f>EXP(-CH$2*HLOOKUP(CH$2,'Yield Curves'!$B$2:$AP$508,MATCH($Z77,'Yield Curves'!$A$3:$A$508,0)+1)/100)</f>
        <v>0.19166619264739129</v>
      </c>
    </row>
    <row r="78" spans="1:86" x14ac:dyDescent="0.2">
      <c r="A78" s="253">
        <v>43024</v>
      </c>
      <c r="B78" s="245">
        <f>'Yield Curves'!C77-'Yield Curves'!C78</f>
        <v>-1.9999999999999574E-2</v>
      </c>
      <c r="C78" s="245">
        <f>'Yield Curves'!D77-'Yield Curves'!D78</f>
        <v>-4.9999999999998934E-3</v>
      </c>
      <c r="D78" s="245">
        <f>'Yield Curves'!E77-'Yield Curves'!E78</f>
        <v>9.9999999999997868E-3</v>
      </c>
      <c r="E78" s="245">
        <f>'Yield Curves'!F77-'Yield Curves'!F78</f>
        <v>1.9999999999999574E-2</v>
      </c>
      <c r="F78" s="245">
        <f>'Yield Curves'!G77-'Yield Curves'!G78</f>
        <v>3.0000000000000249E-2</v>
      </c>
      <c r="G78" s="245">
        <f>'Yield Curves'!H77-'Yield Curves'!H78</f>
        <v>2.4999999999999467E-2</v>
      </c>
      <c r="H78" s="245">
        <f>'Yield Curves'!I77-'Yield Curves'!I78</f>
        <v>1.9999999999999574E-2</v>
      </c>
      <c r="I78" s="245">
        <f>'Yield Curves'!J77-'Yield Curves'!J78</f>
        <v>2.9999999999999361E-2</v>
      </c>
      <c r="J78" s="245">
        <f>'Yield Curves'!K77-'Yield Curves'!K78</f>
        <v>4.0000000000000036E-2</v>
      </c>
      <c r="K78" s="245">
        <f>'Yield Curves'!L77-'Yield Curves'!L78</f>
        <v>4.2499999999999538E-2</v>
      </c>
      <c r="L78" s="245">
        <f>'Yield Curves'!M77-'Yield Curves'!M78</f>
        <v>4.4999999999999929E-2</v>
      </c>
      <c r="M78" s="245">
        <f>'Yield Curves'!N77-'Yield Curves'!N78</f>
        <v>4.750000000000032E-2</v>
      </c>
      <c r="N78" s="245">
        <f>'Yield Curves'!O77-'Yield Curves'!O78</f>
        <v>4.9999999999999822E-2</v>
      </c>
      <c r="O78" s="245">
        <f>'Yield Curves'!P77-'Yield Curves'!P78</f>
        <v>5.2499999999999325E-2</v>
      </c>
      <c r="P78" s="245">
        <f>'Yield Curves'!Q77-'Yield Curves'!Q78</f>
        <v>4.8750000000000071E-2</v>
      </c>
      <c r="Q78" s="245">
        <f>'Yield Curves'!R77-'Yield Curves'!R78</f>
        <v>4.4999999999999929E-2</v>
      </c>
      <c r="R78" s="245">
        <f>'Yield Curves'!S77-'Yield Curves'!S78</f>
        <v>4.1249999999999787E-2</v>
      </c>
      <c r="S78" s="245">
        <f>'Yield Curves'!T77-'Yield Curves'!T78</f>
        <v>4.0625000000000355E-2</v>
      </c>
      <c r="T78" s="245">
        <f>'Yield Curves'!U77-'Yield Curves'!U78</f>
        <v>4.0000000000000036E-2</v>
      </c>
      <c r="U78" s="245">
        <f>'Yield Curves'!V77-'Yield Curves'!V78</f>
        <v>3.9374999999999716E-2</v>
      </c>
      <c r="V78" s="252">
        <f>MAX(B78:U78)</f>
        <v>5.2499999999999325E-2</v>
      </c>
      <c r="W78" s="252">
        <f>AVERAGE(V79:V328)</f>
        <v>3.2202500000000168E-2</v>
      </c>
      <c r="X78" s="245">
        <f>_xlfn.STDEV.S(V79:V2630)</f>
        <v>5.3532361478551005E-2</v>
      </c>
      <c r="Y78" s="245">
        <f>W78+X78*_xlfn.NORM.S.INV(99%)</f>
        <v>0.15673739531801309</v>
      </c>
      <c r="Z78" s="253">
        <v>43025</v>
      </c>
      <c r="AA78" s="255">
        <f>'Bond Valuation'!$B$12*BondVal_all!BO78</f>
        <v>93.730206963835428</v>
      </c>
      <c r="AB78" s="250">
        <f>AA78/AA79-1</f>
        <v>-1.9998000133336635E-4</v>
      </c>
      <c r="AC78" s="245">
        <f>SUMPRODUCT('Bond Valuation'!$B$12*BondVal_all!BO78,$BO$2)/AA78</f>
        <v>1</v>
      </c>
      <c r="AD78" s="251">
        <f>-AC78*Y77/100</f>
        <v>-1.5669964606877262E-3</v>
      </c>
      <c r="AE78" s="250">
        <f>AD78*SQRT(10)</f>
        <v>-4.9552779011957154E-3</v>
      </c>
      <c r="AF78" s="250">
        <f>$AC$1*X77/100</f>
        <v>-1.4252885327902145E-3</v>
      </c>
      <c r="AG78" s="250">
        <f>AF78*SQRT(10)</f>
        <v>-4.5071580865366622E-3</v>
      </c>
      <c r="AH78" s="255">
        <f>SUMPRODUCT('Bond Valuation'!$B$40:$D$40,BondVal_all!BO78:BQ78)</f>
        <v>85.298784780991298</v>
      </c>
      <c r="AI78" s="250">
        <f>AH78/AH79-1</f>
        <v>-5.8708165183418703E-4</v>
      </c>
      <c r="AJ78" s="245">
        <f>SUMPRODUCT($BO$2:$BQ$2,'Bond Valuation'!$B$40:$D$40,BondVal_all!BO78:BQ78)/BondVal_all!AH78</f>
        <v>2.9362599402986569</v>
      </c>
      <c r="AK78" s="251">
        <f>-AJ78*Y77/100</f>
        <v>-4.6011089341071497E-3</v>
      </c>
      <c r="AL78" s="251">
        <f>AK78*SQRT(10)</f>
        <v>-1.4549983994328185E-2</v>
      </c>
      <c r="AM78" s="251">
        <f>$AC$1*X77/100</f>
        <v>-1.4252885327902145E-3</v>
      </c>
      <c r="AN78" s="259">
        <f>AM78*SQRT(10)</f>
        <v>-4.5071580865366622E-3</v>
      </c>
      <c r="AO78" s="255">
        <f>SUMPRODUCT('Bond Valuation'!$B$68:$F$68,BondVal_all!BO78:BS78)</f>
        <v>78.995818325549422</v>
      </c>
      <c r="AP78" s="250">
        <f>AO78/AO79-1</f>
        <v>-1.3550939671695961E-3</v>
      </c>
      <c r="AQ78" s="245">
        <f>SUMPRODUCT($BO$2:$BS$2,'Bond Valuation'!$B$68:$F$68,BondVal_all!BO78:BS78)/BondVal_all!AO78</f>
        <v>4.7268604929848479</v>
      </c>
      <c r="AR78" s="251">
        <f>-AQ78*Y77/100</f>
        <v>-7.4069736626718972E-3</v>
      </c>
      <c r="AS78" s="251">
        <f>AR78*SQRT(10)</f>
        <v>-2.3422907342922898E-2</v>
      </c>
      <c r="AT78" s="251">
        <f>$AC$1*X77/100</f>
        <v>-1.4252885327902145E-3</v>
      </c>
      <c r="AU78" s="249">
        <f>AT78*SQRT(10)</f>
        <v>-4.5071580865366622E-3</v>
      </c>
      <c r="AV78" s="255">
        <f>SUMPRODUCT('Bond Valuation'!$B$96:$K$96,BondVal_all!BO78:BX78)</f>
        <v>70.491042022835188</v>
      </c>
      <c r="AW78" s="250">
        <f>AV78/AV79-1</f>
        <v>-2.0560880362840983E-4</v>
      </c>
      <c r="AX78" s="245">
        <f>SUMPRODUCT($BO$2:$BX$2,'Bond Valuation'!$B$96:$K$96,BondVal_all!BO78:BX78)/BondVal_all!AV78</f>
        <v>8.281050754264033</v>
      </c>
      <c r="AY78" s="251">
        <f>-AX78*Y77/100</f>
        <v>-1.2976377222707164E-2</v>
      </c>
      <c r="AZ78" s="251">
        <f>AY78*SQRT(10)</f>
        <v>-4.1034907801284666E-2</v>
      </c>
      <c r="BA78" s="251">
        <f>$AC$1*X77/100</f>
        <v>-1.4252885327902145E-3</v>
      </c>
      <c r="BB78" s="249">
        <f>BA78*SQRT(10)</f>
        <v>-4.5071580865366622E-3</v>
      </c>
      <c r="BC78" s="255">
        <f>SUMPRODUCT('Bond Valuation'!$B$124:$U$124,BondVal_all!BO78:CH78)</f>
        <v>58.142982472402423</v>
      </c>
      <c r="BD78" s="250">
        <f>BC78/BC79-1</f>
        <v>3.7264241962959854E-3</v>
      </c>
      <c r="BE78" s="245">
        <f>SUMPRODUCT($BO$2:$CH$2,'Bond Valuation'!$B$124:$U$124,BondVal_all!BO78:CH78)/BondVal_all!BC78</f>
        <v>11.884635589204411</v>
      </c>
      <c r="BF78" s="251">
        <f>-BE78*Y77/100</f>
        <v>-1.86231819048467E-2</v>
      </c>
      <c r="BG78" s="251">
        <f>BF78*SQRT(10)</f>
        <v>-5.889167209894873E-2</v>
      </c>
      <c r="BH78" s="251">
        <f>$AC$1*X77/100</f>
        <v>-1.4252885327902145E-3</v>
      </c>
      <c r="BI78" s="249">
        <f>BH78*SQRT(10)</f>
        <v>-4.5071580865366622E-3</v>
      </c>
      <c r="BJ78" s="251"/>
      <c r="BK78" s="251"/>
      <c r="BO78" s="245">
        <f>EXP(-BO$2*HLOOKUP(BO$2,'Yield Curves'!$B$2:$AP$508,MATCH($Z78,'Yield Curves'!$A$3:$A$508,0)+1)/100)</f>
        <v>0.92802185112708346</v>
      </c>
      <c r="BP78" s="245">
        <f>EXP(-BP$2*HLOOKUP(BP$2,'Yield Curves'!$B$2:$AP$508,MATCH($Z78,'Yield Curves'!$A$3:$A$508,0)+1)/100)</f>
        <v>0.86243111494204538</v>
      </c>
      <c r="BQ78" s="245">
        <f>EXP(-BQ$2*HLOOKUP(BQ$2,'Yield Curves'!$B$2:$AP$508,MATCH($Z78,'Yield Curves'!$A$3:$A$508,0)+1)/100)</f>
        <v>0.8011556749887554</v>
      </c>
      <c r="BR78" s="245">
        <f>EXP(-BR$2*HLOOKUP(BR$2,'Yield Curves'!$B$2:$AP$508,MATCH($Z78,'Yield Curves'!$A$3:$A$508,0)+1)/100)</f>
        <v>0.72905945016762375</v>
      </c>
      <c r="BS78" s="245">
        <f>EXP(-BS$2*HLOOKUP(BS$2,'Yield Curves'!$B$2:$AP$508,MATCH($Z78,'Yield Curves'!$A$3:$A$508,0)+1)/100)</f>
        <v>0.68969900582912824</v>
      </c>
      <c r="BT78" s="245">
        <f>EXP(-BT$2*HLOOKUP(BT$2,'Yield Curves'!$B$2:$AP$508,MATCH($Z78,'Yield Curves'!$A$3:$A$508,0)+1)/100)</f>
        <v>0.63935207387891657</v>
      </c>
      <c r="BU78" s="245">
        <f>EXP(-BU$2*HLOOKUP(BU$2,'Yield Curves'!$B$2:$AP$508,MATCH($Z78,'Yield Curves'!$A$3:$A$508,0)+1)/100)</f>
        <v>0.59238412187181844</v>
      </c>
      <c r="BV78" s="245">
        <f>EXP(-BV$2*HLOOKUP(BV$2,'Yield Curves'!$B$2:$AP$508,MATCH($Z78,'Yield Curves'!$A$3:$A$508,0)+1)/100)</f>
        <v>0.54820827520365156</v>
      </c>
      <c r="BW78" s="245">
        <f>EXP(-BW$2*HLOOKUP(BW$2,'Yield Curves'!$B$2:$AP$508,MATCH($Z78,'Yield Curves'!$A$3:$A$508,0)+1)/100)</f>
        <v>0.50658532979303239</v>
      </c>
      <c r="BX78" s="245">
        <f>EXP(-BX$2*HLOOKUP(BX$2,'Yield Curves'!$B$2:$AP$508,MATCH($Z78,'Yield Curves'!$A$3:$A$508,0)+1)/100)</f>
        <v>0.46813432734809651</v>
      </c>
      <c r="BY78" s="245">
        <f>EXP(-BY$2*HLOOKUP(BY$2,'Yield Curves'!$B$2:$AP$508,MATCH($Z78,'Yield Curves'!$A$3:$A$508,0)+1)/100)</f>
        <v>0.43230993752770464</v>
      </c>
      <c r="BZ78" s="245">
        <f>EXP(-BZ$2*HLOOKUP(BZ$2,'Yield Curves'!$B$2:$AP$508,MATCH($Z78,'Yield Curves'!$A$3:$A$508,0)+1)/100)</f>
        <v>0.39727064703536547</v>
      </c>
      <c r="CA78" s="245">
        <f>EXP(-CA$2*HLOOKUP(CA$2,'Yield Curves'!$B$2:$AP$508,MATCH($Z78,'Yield Curves'!$A$3:$A$508,0)+1)/100)</f>
        <v>0.36289767373248943</v>
      </c>
      <c r="CB78" s="245">
        <f>EXP(-CB$2*HLOOKUP(CB$2,'Yield Curves'!$B$2:$AP$508,MATCH($Z78,'Yield Curves'!$A$3:$A$508,0)+1)/100)</f>
        <v>0.33326972729206805</v>
      </c>
      <c r="CC78" s="245">
        <f>EXP(-CC$2*HLOOKUP(CC$2,'Yield Curves'!$B$2:$AP$508,MATCH($Z78,'Yield Curves'!$A$3:$A$508,0)+1)/100)</f>
        <v>0.30574617949871175</v>
      </c>
      <c r="CD78" s="245">
        <f>EXP(-CD$2*HLOOKUP(CD$2,'Yield Curves'!$B$2:$AP$508,MATCH($Z78,'Yield Curves'!$A$3:$A$508,0)+1)/100)</f>
        <v>0.27951917754055311</v>
      </c>
      <c r="CE78" s="245">
        <f>EXP(-CE$2*HLOOKUP(CE$2,'Yield Curves'!$B$2:$AP$508,MATCH($Z78,'Yield Curves'!$A$3:$A$508,0)+1)/100)</f>
        <v>0.25453488420613379</v>
      </c>
      <c r="CF78" s="245">
        <f>EXP(-CF$2*HLOOKUP(CF$2,'Yield Curves'!$B$2:$AP$508,MATCH($Z78,'Yield Curves'!$A$3:$A$508,0)+1)/100)</f>
        <v>0.23140326388474386</v>
      </c>
      <c r="CG78" s="245">
        <f>EXP(-CG$2*HLOOKUP(CG$2,'Yield Curves'!$B$2:$AP$508,MATCH($Z78,'Yield Curves'!$A$3:$A$508,0)+1)/100)</f>
        <v>0.21033536397007935</v>
      </c>
      <c r="CH78" s="245">
        <f>EXP(-CH$2*HLOOKUP(CH$2,'Yield Curves'!$B$2:$AP$508,MATCH($Z78,'Yield Curves'!$A$3:$A$508,0)+1)/100)</f>
        <v>0.19090105916394634</v>
      </c>
    </row>
    <row r="79" spans="1:86" x14ac:dyDescent="0.2">
      <c r="A79" s="253">
        <v>43021</v>
      </c>
      <c r="B79" s="245">
        <f>'Yield Curves'!C78-'Yield Curves'!C79</f>
        <v>-8.9999999999999858E-2</v>
      </c>
      <c r="C79" s="245">
        <f>'Yield Curves'!D78-'Yield Curves'!D79</f>
        <v>-7.4999999999999289E-2</v>
      </c>
      <c r="D79" s="245">
        <f>'Yield Curves'!E78-'Yield Curves'!E79</f>
        <v>-5.9999999999999609E-2</v>
      </c>
      <c r="E79" s="245">
        <f>'Yield Curves'!F78-'Yield Curves'!F79</f>
        <v>-5.4999999999999716E-2</v>
      </c>
      <c r="F79" s="245">
        <f>'Yield Curves'!G78-'Yield Curves'!G79</f>
        <v>-4.9999999999999822E-2</v>
      </c>
      <c r="G79" s="245">
        <f>'Yield Curves'!H78-'Yield Curves'!H79</f>
        <v>-1.9999999999999574E-2</v>
      </c>
      <c r="H79" s="245">
        <f>'Yield Curves'!I78-'Yield Curves'!I79</f>
        <v>1.0000000000000675E-2</v>
      </c>
      <c r="I79" s="245">
        <f>'Yield Curves'!J78-'Yield Curves'!J79</f>
        <v>0</v>
      </c>
      <c r="J79" s="245">
        <f>'Yield Curves'!K78-'Yield Curves'!K79</f>
        <v>-9.9999999999997868E-3</v>
      </c>
      <c r="K79" s="245">
        <f>'Yield Curves'!L78-'Yield Curves'!L79</f>
        <v>-9.9999999999997868E-3</v>
      </c>
      <c r="L79" s="245">
        <f>'Yield Curves'!M78-'Yield Curves'!M79</f>
        <v>-9.9999999999997868E-3</v>
      </c>
      <c r="M79" s="245">
        <f>'Yield Curves'!N78-'Yield Curves'!N79</f>
        <v>-9.9999999999997868E-3</v>
      </c>
      <c r="N79" s="245">
        <f>'Yield Curves'!O78-'Yield Curves'!O79</f>
        <v>-9.9999999999997868E-3</v>
      </c>
      <c r="O79" s="245">
        <f>'Yield Curves'!P78-'Yield Curves'!P79</f>
        <v>-9.9999999999997868E-3</v>
      </c>
      <c r="P79" s="245">
        <f>'Yield Curves'!Q78-'Yield Curves'!Q79</f>
        <v>-5.0000000000007816E-3</v>
      </c>
      <c r="Q79" s="245">
        <f>'Yield Curves'!R78-'Yield Curves'!R79</f>
        <v>0</v>
      </c>
      <c r="R79" s="245">
        <f>'Yield Curves'!S78-'Yield Curves'!S79</f>
        <v>5.0000000000007816E-3</v>
      </c>
      <c r="S79" s="245">
        <f>'Yield Curves'!T78-'Yield Curves'!T79</f>
        <v>7.5000000000002842E-3</v>
      </c>
      <c r="T79" s="245">
        <f>'Yield Curves'!U78-'Yield Curves'!U79</f>
        <v>9.9999999999997868E-3</v>
      </c>
      <c r="U79" s="245">
        <f>'Yield Curves'!V78-'Yield Curves'!V79</f>
        <v>1.2499999999999289E-2</v>
      </c>
      <c r="V79" s="252">
        <f>MAX(B79:U79)</f>
        <v>1.2499999999999289E-2</v>
      </c>
      <c r="W79" s="252">
        <f>AVERAGE(V80:V329)</f>
        <v>3.303250000000018E-2</v>
      </c>
      <c r="X79" s="245">
        <f>_xlfn.STDEV.S(V80:V2631)</f>
        <v>5.3584696885412592E-2</v>
      </c>
      <c r="Y79" s="245">
        <f>W79+X79*_xlfn.NORM.S.INV(99%)</f>
        <v>0.15768914568050263</v>
      </c>
      <c r="Z79" s="253">
        <v>43024</v>
      </c>
      <c r="AA79" s="255">
        <f>'Bond Valuation'!$B$12*BondVal_all!BO79</f>
        <v>93.748954879957324</v>
      </c>
      <c r="AB79" s="250">
        <f>AA79/AA80-1</f>
        <v>2.0002000133345632E-4</v>
      </c>
      <c r="AC79" s="245">
        <f>SUMPRODUCT('Bond Valuation'!$B$12*BondVal_all!BO79,$BO$2)/AA79</f>
        <v>1</v>
      </c>
      <c r="AD79" s="251">
        <f>-AC79*Y78/100</f>
        <v>-1.5673739531801309E-3</v>
      </c>
      <c r="AE79" s="250">
        <f>AD79*SQRT(10)</f>
        <v>-4.9564716372713273E-3</v>
      </c>
      <c r="AF79" s="250">
        <f>$AC$1*X78/100</f>
        <v>-1.4267521106132628E-3</v>
      </c>
      <c r="AG79" s="250">
        <f>AF79*SQRT(10)</f>
        <v>-4.5117863259904059E-3</v>
      </c>
      <c r="AH79" s="255">
        <f>SUMPRODUCT('Bond Valuation'!$B$40:$D$40,BondVal_all!BO79:BQ79)</f>
        <v>85.348891549224234</v>
      </c>
      <c r="AI79" s="250">
        <f>AH79/AH80-1</f>
        <v>-8.6156769185463666E-4</v>
      </c>
      <c r="AJ79" s="245">
        <f>SUMPRODUCT($BO$2:$BQ$2,'Bond Valuation'!$B$40:$D$40,BondVal_all!BO79:BQ79)/BondVal_all!AH79</f>
        <v>2.9362805759945592</v>
      </c>
      <c r="AK79" s="251">
        <f>-AJ79*Y78/100</f>
        <v>-4.6022496940426238E-3</v>
      </c>
      <c r="AL79" s="251">
        <f>AK79*SQRT(10)</f>
        <v>-1.455359139398775E-2</v>
      </c>
      <c r="AM79" s="251">
        <f>$AC$1*X78/100</f>
        <v>-1.4267521106132628E-3</v>
      </c>
      <c r="AN79" s="259">
        <f>AM79*SQRT(10)</f>
        <v>-4.5117863259904059E-3</v>
      </c>
      <c r="AO79" s="255">
        <f>SUMPRODUCT('Bond Valuation'!$B$68:$F$68,BondVal_all!BO79:BS79)</f>
        <v>79.103010337642914</v>
      </c>
      <c r="AP79" s="250">
        <f>AO79/AO80-1</f>
        <v>-1.8293416804684437E-3</v>
      </c>
      <c r="AQ79" s="245">
        <f>SUMPRODUCT($BO$2:$BS$2,'Bond Valuation'!$B$68:$F$68,BondVal_all!BO79:BS79)/BondVal_all!AO79</f>
        <v>4.7271624749276944</v>
      </c>
      <c r="AR79" s="251">
        <f>-AQ79*Y78/100</f>
        <v>-7.4092313356521923E-3</v>
      </c>
      <c r="AS79" s="251">
        <f>AR79*SQRT(10)</f>
        <v>-2.3430046731752453E-2</v>
      </c>
      <c r="AT79" s="251">
        <f>$AC$1*X78/100</f>
        <v>-1.4267521106132628E-3</v>
      </c>
      <c r="AU79" s="249">
        <f>AT79*SQRT(10)</f>
        <v>-4.5117863259904059E-3</v>
      </c>
      <c r="AV79" s="255">
        <f>SUMPRODUCT('Bond Valuation'!$B$96:$K$96,BondVal_all!BO79:BX79)</f>
        <v>70.505538582272266</v>
      </c>
      <c r="AW79" s="250">
        <f>AV79/AV80-1</f>
        <v>-3.2656377167222805E-3</v>
      </c>
      <c r="AX79" s="245">
        <f>SUMPRODUCT($BO$2:$BX$2,'Bond Valuation'!$B$96:$K$96,BondVal_all!BO79:BX79)/BondVal_all!AV79</f>
        <v>8.2805455939682648</v>
      </c>
      <c r="AY79" s="251">
        <f>-AX79*Y78/100</f>
        <v>-1.2978711482106355E-2</v>
      </c>
      <c r="AZ79" s="251">
        <f>AY79*SQRT(10)</f>
        <v>-4.1042289377635766E-2</v>
      </c>
      <c r="BA79" s="251">
        <f>$AC$1*X78/100</f>
        <v>-1.4267521106132628E-3</v>
      </c>
      <c r="BB79" s="249">
        <f>BA79*SQRT(10)</f>
        <v>-4.5117863259904059E-3</v>
      </c>
      <c r="BC79" s="255">
        <f>SUMPRODUCT('Bond Valuation'!$B$124:$U$124,BondVal_all!BO79:CH79)</f>
        <v>57.927121445426415</v>
      </c>
      <c r="BD79" s="250">
        <f>BC79/BC80-1</f>
        <v>-2.1666974306938647E-3</v>
      </c>
      <c r="BE79" s="245">
        <f>SUMPRODUCT($BO$2:$CH$2,'Bond Valuation'!$B$124:$U$124,BondVal_all!BO79:CH79)/BondVal_all!BC79</f>
        <v>11.852563169443288</v>
      </c>
      <c r="BF79" s="251">
        <f>-BE79*Y78/100</f>
        <v>-1.8577398790207547E-2</v>
      </c>
      <c r="BG79" s="251">
        <f>BF79*SQRT(10)</f>
        <v>-5.8746893178312408E-2</v>
      </c>
      <c r="BH79" s="251">
        <f>$AC$1*X78/100</f>
        <v>-1.4267521106132628E-3</v>
      </c>
      <c r="BI79" s="249">
        <f>BH79*SQRT(10)</f>
        <v>-4.5117863259904059E-3</v>
      </c>
      <c r="BJ79" s="251"/>
      <c r="BK79" s="251"/>
      <c r="BO79" s="245">
        <f>EXP(-BO$2*HLOOKUP(BO$2,'Yield Curves'!$B$2:$AP$508,MATCH($Z79,'Yield Curves'!$A$3:$A$508,0)+1)/100)</f>
        <v>0.92820747405898341</v>
      </c>
      <c r="BP79" s="245">
        <f>EXP(-BP$2*HLOOKUP(BP$2,'Yield Curves'!$B$2:$AP$508,MATCH($Z79,'Yield Curves'!$A$3:$A$508,0)+1)/100)</f>
        <v>0.86277615639171168</v>
      </c>
      <c r="BQ79" s="245">
        <f>EXP(-BQ$2*HLOOKUP(BQ$2,'Yield Curves'!$B$2:$AP$508,MATCH($Z79,'Yield Curves'!$A$3:$A$508,0)+1)/100)</f>
        <v>0.80163651263061608</v>
      </c>
      <c r="BR79" s="245">
        <f>EXP(-BR$2*HLOOKUP(BR$2,'Yield Curves'!$B$2:$AP$508,MATCH($Z79,'Yield Curves'!$A$3:$A$508,0)+1)/100)</f>
        <v>0.7284764358443131</v>
      </c>
      <c r="BS79" s="245">
        <f>EXP(-BS$2*HLOOKUP(BS$2,'Yield Curves'!$B$2:$AP$508,MATCH($Z79,'Yield Curves'!$A$3:$A$508,0)+1)/100)</f>
        <v>0.69073433063735468</v>
      </c>
      <c r="BT79" s="245">
        <f>EXP(-BT$2*HLOOKUP(BT$2,'Yield Curves'!$B$2:$AP$508,MATCH($Z79,'Yield Curves'!$A$3:$A$508,0)+1)/100)</f>
        <v>0.64031182162058853</v>
      </c>
      <c r="BU79" s="245">
        <f>EXP(-BU$2*HLOOKUP(BU$2,'Yield Curves'!$B$2:$AP$508,MATCH($Z79,'Yield Curves'!$A$3:$A$508,0)+1)/100)</f>
        <v>0.59321404044989023</v>
      </c>
      <c r="BV79" s="245">
        <f>EXP(-BV$2*HLOOKUP(BV$2,'Yield Curves'!$B$2:$AP$508,MATCH($Z79,'Yield Curves'!$A$3:$A$508,0)+1)/100)</f>
        <v>0.54881163609402639</v>
      </c>
      <c r="BW79" s="245">
        <f>EXP(-BW$2*HLOOKUP(BW$2,'Yield Curves'!$B$2:$AP$508,MATCH($Z79,'Yield Curves'!$A$3:$A$508,0)+1)/100)</f>
        <v>0.50687036419945231</v>
      </c>
      <c r="BX79" s="245">
        <f>EXP(-BX$2*HLOOKUP(BX$2,'Yield Curves'!$B$2:$AP$508,MATCH($Z79,'Yield Curves'!$A$3:$A$508,0)+1)/100)</f>
        <v>0.46813432734809651</v>
      </c>
      <c r="BY79" s="245">
        <f>EXP(-BY$2*HLOOKUP(BY$2,'Yield Curves'!$B$2:$AP$508,MATCH($Z79,'Yield Curves'!$A$3:$A$508,0)+1)/100)</f>
        <v>0.43201282658924206</v>
      </c>
      <c r="BZ79" s="245">
        <f>EXP(-BZ$2*HLOOKUP(BZ$2,'Yield Curves'!$B$2:$AP$508,MATCH($Z79,'Yield Curves'!$A$3:$A$508,0)+1)/100)</f>
        <v>0.39680908824121547</v>
      </c>
      <c r="CA79" s="245">
        <f>EXP(-CA$2*HLOOKUP(CA$2,'Yield Curves'!$B$2:$AP$508,MATCH($Z79,'Yield Curves'!$A$3:$A$508,0)+1)/100)</f>
        <v>0.36241149000648776</v>
      </c>
      <c r="CB79" s="245">
        <f>EXP(-CB$2*HLOOKUP(CB$2,'Yield Curves'!$B$2:$AP$508,MATCH($Z79,'Yield Curves'!$A$3:$A$508,0)+1)/100)</f>
        <v>0.33256332030817087</v>
      </c>
      <c r="CC79" s="245">
        <f>EXP(-CC$2*HLOOKUP(CC$2,'Yield Curves'!$B$2:$AP$508,MATCH($Z79,'Yield Curves'!$A$3:$A$508,0)+1)/100)</f>
        <v>0.30483031544319683</v>
      </c>
      <c r="CD79" s="245">
        <f>EXP(-CD$2*HLOOKUP(CD$2,'Yield Curves'!$B$2:$AP$508,MATCH($Z79,'Yield Curves'!$A$3:$A$508,0)+1)/100)</f>
        <v>0.27837810484632186</v>
      </c>
      <c r="CE79" s="245">
        <f>EXP(-CE$2*HLOOKUP(CE$2,'Yield Curves'!$B$2:$AP$508,MATCH($Z79,'Yield Curves'!$A$3:$A$508,0)+1)/100)</f>
        <v>0.2531601940662096</v>
      </c>
      <c r="CF79" s="245">
        <f>EXP(-CF$2*HLOOKUP(CF$2,'Yield Curves'!$B$2:$AP$508,MATCH($Z79,'Yield Curves'!$A$3:$A$508,0)+1)/100)</f>
        <v>0.22981988742330942</v>
      </c>
      <c r="CG79" s="245">
        <f>EXP(-CG$2*HLOOKUP(CG$2,'Yield Curves'!$B$2:$AP$508,MATCH($Z79,'Yield Curves'!$A$3:$A$508,0)+1)/100)</f>
        <v>0.20858142607448435</v>
      </c>
      <c r="CH79" s="245">
        <f>EXP(-CH$2*HLOOKUP(CH$2,'Yield Curves'!$B$2:$AP$508,MATCH($Z79,'Yield Curves'!$A$3:$A$508,0)+1)/100)</f>
        <v>0.18900156188780515</v>
      </c>
    </row>
    <row r="80" spans="1:86" x14ac:dyDescent="0.2">
      <c r="A80" s="253">
        <v>43020</v>
      </c>
      <c r="B80" s="245">
        <f>'Yield Curves'!C79-'Yield Curves'!C80</f>
        <v>4.0000000000000036E-2</v>
      </c>
      <c r="C80" s="245">
        <f>'Yield Curves'!D79-'Yield Curves'!D80</f>
        <v>2.9999999999999361E-2</v>
      </c>
      <c r="D80" s="245">
        <f>'Yield Curves'!E79-'Yield Curves'!E80</f>
        <v>1.9999999999999574E-2</v>
      </c>
      <c r="E80" s="245">
        <f>'Yield Curves'!F79-'Yield Curves'!F80</f>
        <v>4.9999999999998934E-3</v>
      </c>
      <c r="F80" s="245">
        <f>'Yield Curves'!G79-'Yield Curves'!G80</f>
        <v>-1.0000000000000675E-2</v>
      </c>
      <c r="G80" s="245">
        <f>'Yield Curves'!H79-'Yield Curves'!H80</f>
        <v>-1.5000000000000568E-2</v>
      </c>
      <c r="H80" s="245">
        <f>'Yield Curves'!I79-'Yield Curves'!I80</f>
        <v>-2.0000000000000462E-2</v>
      </c>
      <c r="I80" s="245">
        <f>'Yield Curves'!J79-'Yield Curves'!J80</f>
        <v>-4.0000000000000036E-2</v>
      </c>
      <c r="J80" s="245">
        <f>'Yield Curves'!K79-'Yield Curves'!K80</f>
        <v>-5.9999999999999609E-2</v>
      </c>
      <c r="K80" s="245">
        <f>'Yield Curves'!L79-'Yield Curves'!L80</f>
        <v>-5.9999999999999609E-2</v>
      </c>
      <c r="L80" s="245">
        <f>'Yield Curves'!M79-'Yield Curves'!M80</f>
        <v>-6.0000000000000497E-2</v>
      </c>
      <c r="M80" s="245">
        <f>'Yield Curves'!N79-'Yield Curves'!N80</f>
        <v>-6.0000000000000497E-2</v>
      </c>
      <c r="N80" s="245">
        <f>'Yield Curves'!O79-'Yield Curves'!O80</f>
        <v>-6.0000000000000497E-2</v>
      </c>
      <c r="O80" s="245">
        <f>'Yield Curves'!P79-'Yield Curves'!P80</f>
        <v>-6.0000000000000497E-2</v>
      </c>
      <c r="P80" s="245">
        <f>'Yield Curves'!Q79-'Yield Curves'!Q80</f>
        <v>-5.9999999999999609E-2</v>
      </c>
      <c r="Q80" s="245">
        <f>'Yield Curves'!R79-'Yield Curves'!R80</f>
        <v>-5.9999999999999609E-2</v>
      </c>
      <c r="R80" s="245">
        <f>'Yield Curves'!S79-'Yield Curves'!S80</f>
        <v>-5.9999999999999609E-2</v>
      </c>
      <c r="S80" s="245">
        <f>'Yield Curves'!T79-'Yield Curves'!T80</f>
        <v>-6.0000000000000497E-2</v>
      </c>
      <c r="T80" s="245">
        <f>'Yield Curves'!U79-'Yield Curves'!U80</f>
        <v>-5.9999999999999609E-2</v>
      </c>
      <c r="U80" s="245">
        <f>'Yield Curves'!V79-'Yield Curves'!V80</f>
        <v>-5.9999999999998721E-2</v>
      </c>
      <c r="V80" s="252">
        <f>MAX(B80:U80)</f>
        <v>4.0000000000000036E-2</v>
      </c>
      <c r="W80" s="252">
        <f>AVERAGE(V81:V330)</f>
        <v>3.2912500000000171E-2</v>
      </c>
      <c r="X80" s="245">
        <f>_xlfn.STDEV.S(V81:V2632)</f>
        <v>5.3646649327944218E-2</v>
      </c>
      <c r="Y80" s="245">
        <f>W80+X80*_xlfn.NORM.S.INV(99%)</f>
        <v>0.1577132686134777</v>
      </c>
      <c r="Z80" s="253">
        <v>43021</v>
      </c>
      <c r="AA80" s="255">
        <f>'Bond Valuation'!$B$12*BondVal_all!BO80</f>
        <v>93.730206963835428</v>
      </c>
      <c r="AB80" s="250">
        <f>AA80/AA81-1</f>
        <v>9.0040512152733676E-4</v>
      </c>
      <c r="AC80" s="245">
        <f>SUMPRODUCT('Bond Valuation'!$B$12*BondVal_all!BO80,$BO$2)/AA80</f>
        <v>1</v>
      </c>
      <c r="AD80" s="251">
        <f>-AC80*Y79/100</f>
        <v>-1.5768914568050263E-3</v>
      </c>
      <c r="AE80" s="250">
        <f>AD80*SQRT(10)</f>
        <v>-4.9865686263649055E-3</v>
      </c>
      <c r="AF80" s="250">
        <f>$AC$1*X79/100</f>
        <v>-1.4281469613192136E-3</v>
      </c>
      <c r="AG80" s="250">
        <f>AF80*SQRT(10)</f>
        <v>-4.5161972312171041E-3</v>
      </c>
      <c r="AH80" s="255">
        <f>SUMPRODUCT('Bond Valuation'!$B$40:$D$40,BondVal_all!BO80:BQ80)</f>
        <v>85.422488805737075</v>
      </c>
      <c r="AI80" s="250">
        <f>AH80/AH81-1</f>
        <v>1.4819944692630038E-3</v>
      </c>
      <c r="AJ80" s="245">
        <f>SUMPRODUCT($BO$2:$BQ$2,'Bond Valuation'!$B$40:$D$40,BondVal_all!BO80:BQ80)/BondVal_all!AH80</f>
        <v>2.9363401261389792</v>
      </c>
      <c r="AK80" s="251">
        <f>-AJ80*Y79/100</f>
        <v>-4.6302896591823494E-3</v>
      </c>
      <c r="AL80" s="251">
        <f>AK80*SQRT(10)</f>
        <v>-1.4642261549341003E-2</v>
      </c>
      <c r="AM80" s="251">
        <f>$AC$1*X79/100</f>
        <v>-1.4281469613192136E-3</v>
      </c>
      <c r="AN80" s="259">
        <f>AM80*SQRT(10)</f>
        <v>-4.5161972312171041E-3</v>
      </c>
      <c r="AO80" s="255">
        <f>SUMPRODUCT('Bond Valuation'!$B$68:$F$68,BondVal_all!BO80:BS80)</f>
        <v>79.247981974161263</v>
      </c>
      <c r="AP80" s="250">
        <f>AO80/AO81-1</f>
        <v>5.3549171522560002E-4</v>
      </c>
      <c r="AQ80" s="245">
        <f>SUMPRODUCT($BO$2:$BS$2,'Bond Valuation'!$B$68:$F$68,BondVal_all!BO80:BS80)/BondVal_all!AO80</f>
        <v>4.7276047463065165</v>
      </c>
      <c r="AR80" s="251">
        <f>-AQ80*Y79/100</f>
        <v>-7.4549195356016394E-3</v>
      </c>
      <c r="AS80" s="251">
        <f>AR80*SQRT(10)</f>
        <v>-2.3574525505785895E-2</v>
      </c>
      <c r="AT80" s="251">
        <f>$AC$1*X79/100</f>
        <v>-1.4281469613192136E-3</v>
      </c>
      <c r="AU80" s="249">
        <f>AT80*SQRT(10)</f>
        <v>-4.5161972312171041E-3</v>
      </c>
      <c r="AV80" s="255">
        <f>SUMPRODUCT('Bond Valuation'!$B$96:$K$96,BondVal_all!BO80:BX80)</f>
        <v>70.736538490316619</v>
      </c>
      <c r="AW80" s="250">
        <f>AV80/AV81-1</f>
        <v>-4.9386366099102297E-4</v>
      </c>
      <c r="AX80" s="245">
        <f>SUMPRODUCT($BO$2:$BX$2,'Bond Valuation'!$B$96:$K$96,BondVal_all!BO80:BX80)/BondVal_all!AV80</f>
        <v>8.2844529969908027</v>
      </c>
      <c r="AY80" s="251">
        <f>-AX80*Y79/100</f>
        <v>-1.3063683155257593E-2</v>
      </c>
      <c r="AZ80" s="251">
        <f>AY80*SQRT(10)</f>
        <v>-4.1310993401389051E-2</v>
      </c>
      <c r="BA80" s="251">
        <f>$AC$1*X79/100</f>
        <v>-1.4281469613192136E-3</v>
      </c>
      <c r="BB80" s="249">
        <f>BA80*SQRT(10)</f>
        <v>-4.5161972312171041E-3</v>
      </c>
      <c r="BC80" s="255">
        <f>SUMPRODUCT('Bond Valuation'!$B$124:$U$124,BondVal_all!BO80:CH80)</f>
        <v>58.052904524503973</v>
      </c>
      <c r="BD80" s="250">
        <f>BC80/BC81-1</f>
        <v>-1.4664707119960152E-3</v>
      </c>
      <c r="BE80" s="245">
        <f>SUMPRODUCT($BO$2:$CH$2,'Bond Valuation'!$B$124:$U$124,BondVal_all!BO80:CH80)/BondVal_all!BC80</f>
        <v>11.855439037274387</v>
      </c>
      <c r="BF80" s="251">
        <f>-BE80*Y79/100</f>
        <v>-1.8694740534550787E-2</v>
      </c>
      <c r="BG80" s="251">
        <f>BF80*SQRT(10)</f>
        <v>-5.9117960355054226E-2</v>
      </c>
      <c r="BH80" s="251">
        <f>$AC$1*X79/100</f>
        <v>-1.4281469613192136E-3</v>
      </c>
      <c r="BI80" s="249">
        <f>BH80*SQRT(10)</f>
        <v>-4.5161972312171041E-3</v>
      </c>
      <c r="BJ80" s="251"/>
      <c r="BK80" s="251"/>
      <c r="BO80" s="245">
        <f>EXP(-BO$2*HLOOKUP(BO$2,'Yield Curves'!$B$2:$AP$508,MATCH($Z80,'Yield Curves'!$A$3:$A$508,0)+1)/100)</f>
        <v>0.92802185112708346</v>
      </c>
      <c r="BP80" s="245">
        <f>EXP(-BP$2*HLOOKUP(BP$2,'Yield Curves'!$B$2:$AP$508,MATCH($Z80,'Yield Curves'!$A$3:$A$508,0)+1)/100)</f>
        <v>0.86294872887966356</v>
      </c>
      <c r="BQ80" s="245">
        <f>EXP(-BQ$2*HLOOKUP(BQ$2,'Yield Curves'!$B$2:$AP$508,MATCH($Z80,'Yield Curves'!$A$3:$A$508,0)+1)/100)</f>
        <v>0.80235831025219195</v>
      </c>
      <c r="BR80" s="245">
        <f>EXP(-BR$2*HLOOKUP(BR$2,'Yield Curves'!$B$2:$AP$508,MATCH($Z80,'Yield Curves'!$A$3:$A$508,0)+1)/100)</f>
        <v>0.72905945016762375</v>
      </c>
      <c r="BS80" s="245">
        <f>EXP(-BS$2*HLOOKUP(BS$2,'Yield Curves'!$B$2:$AP$508,MATCH($Z80,'Yield Curves'!$A$3:$A$508,0)+1)/100)</f>
        <v>0.69211718168873038</v>
      </c>
      <c r="BT80" s="245">
        <f>EXP(-BT$2*HLOOKUP(BT$2,'Yield Curves'!$B$2:$AP$508,MATCH($Z80,'Yield Curves'!$A$3:$A$508,0)+1)/100)</f>
        <v>0.64204299957751543</v>
      </c>
      <c r="BU80" s="245">
        <f>EXP(-BU$2*HLOOKUP(BU$2,'Yield Curves'!$B$2:$AP$508,MATCH($Z80,'Yield Curves'!$A$3:$A$508,0)+1)/100)</f>
        <v>0.59529392727018293</v>
      </c>
      <c r="BV80" s="245">
        <f>EXP(-BV$2*HLOOKUP(BV$2,'Yield Curves'!$B$2:$AP$508,MATCH($Z80,'Yield Curves'!$A$3:$A$508,0)+1)/100)</f>
        <v>0.55095618061840623</v>
      </c>
      <c r="BW80" s="245">
        <f>EXP(-BW$2*HLOOKUP(BW$2,'Yield Curves'!$B$2:$AP$508,MATCH($Z80,'Yield Curves'!$A$3:$A$508,0)+1)/100)</f>
        <v>0.50875561776315403</v>
      </c>
      <c r="BX80" s="245">
        <f>EXP(-BX$2*HLOOKUP(BX$2,'Yield Curves'!$B$2:$AP$508,MATCH($Z80,'Yield Curves'!$A$3:$A$508,0)+1)/100)</f>
        <v>0.47001061473053796</v>
      </c>
      <c r="BY80" s="245">
        <f>EXP(-BY$2*HLOOKUP(BY$2,'Yield Curves'!$B$2:$AP$508,MATCH($Z80,'Yield Curves'!$A$3:$A$508,0)+1)/100)</f>
        <v>0.43385821144500136</v>
      </c>
      <c r="BZ80" s="245">
        <f>EXP(-BZ$2*HLOOKUP(BZ$2,'Yield Curves'!$B$2:$AP$508,MATCH($Z80,'Yield Curves'!$A$3:$A$508,0)+1)/100)</f>
        <v>0.39843436478545913</v>
      </c>
      <c r="CA80" s="245">
        <f>EXP(-CA$2*HLOOKUP(CA$2,'Yield Curves'!$B$2:$AP$508,MATCH($Z80,'Yield Curves'!$A$3:$A$508,0)+1)/100)</f>
        <v>0.36363555879306525</v>
      </c>
      <c r="CB80" s="245">
        <f>EXP(-CB$2*HLOOKUP(CB$2,'Yield Curves'!$B$2:$AP$508,MATCH($Z80,'Yield Curves'!$A$3:$A$508,0)+1)/100)</f>
        <v>0.33363444047245577</v>
      </c>
      <c r="CC80" s="245">
        <f>EXP(-CC$2*HLOOKUP(CC$2,'Yield Curves'!$B$2:$AP$508,MATCH($Z80,'Yield Curves'!$A$3:$A$508,0)+1)/100)</f>
        <v>0.30574617949871175</v>
      </c>
      <c r="CD80" s="245">
        <f>EXP(-CD$2*HLOOKUP(CD$2,'Yield Curves'!$B$2:$AP$508,MATCH($Z80,'Yield Curves'!$A$3:$A$508,0)+1)/100)</f>
        <v>0.27916476246365557</v>
      </c>
      <c r="CE80" s="245">
        <f>EXP(-CE$2*HLOOKUP(CE$2,'Yield Curves'!$B$2:$AP$508,MATCH($Z80,'Yield Curves'!$A$3:$A$508,0)+1)/100)</f>
        <v>0.25384450145309251</v>
      </c>
      <c r="CF80" s="245">
        <f>EXP(-CF$2*HLOOKUP(CF$2,'Yield Curves'!$B$2:$AP$508,MATCH($Z80,'Yield Curves'!$A$3:$A$508,0)+1)/100)</f>
        <v>0.23040478592666291</v>
      </c>
      <c r="CG80" s="245">
        <f>EXP(-CG$2*HLOOKUP(CG$2,'Yield Curves'!$B$2:$AP$508,MATCH($Z80,'Yield Curves'!$A$3:$A$508,0)+1)/100)</f>
        <v>0.20905993927515049</v>
      </c>
      <c r="CH80" s="245">
        <f>EXP(-CH$2*HLOOKUP(CH$2,'Yield Curves'!$B$2:$AP$508,MATCH($Z80,'Yield Curves'!$A$3:$A$508,0)+1)/100)</f>
        <v>0.18937994326683263</v>
      </c>
    </row>
    <row r="81" spans="1:86" x14ac:dyDescent="0.2">
      <c r="A81" s="253">
        <v>43019</v>
      </c>
      <c r="B81" s="245">
        <f>'Yield Curves'!C80-'Yield Curves'!C81</f>
        <v>-1.0000000000000675E-2</v>
      </c>
      <c r="C81" s="245">
        <f>'Yield Curves'!D80-'Yield Curves'!D81</f>
        <v>-1.5000000000000568E-2</v>
      </c>
      <c r="D81" s="245">
        <f>'Yield Curves'!E80-'Yield Curves'!E81</f>
        <v>-1.9999999999999574E-2</v>
      </c>
      <c r="E81" s="245">
        <f>'Yield Curves'!F80-'Yield Curves'!F81</f>
        <v>-2.4999999999999467E-2</v>
      </c>
      <c r="F81" s="245">
        <f>'Yield Curves'!G80-'Yield Curves'!G81</f>
        <v>-2.9999999999999361E-2</v>
      </c>
      <c r="G81" s="245">
        <f>'Yield Curves'!H80-'Yield Curves'!H81</f>
        <v>-1.9999999999999574E-2</v>
      </c>
      <c r="H81" s="245">
        <f>'Yield Curves'!I80-'Yield Curves'!I81</f>
        <v>-9.9999999999997868E-3</v>
      </c>
      <c r="I81" s="245">
        <f>'Yield Curves'!J80-'Yield Curves'!J81</f>
        <v>-3.0000000000000249E-2</v>
      </c>
      <c r="J81" s="245">
        <f>'Yield Curves'!K80-'Yield Curves'!K81</f>
        <v>-5.0000000000000711E-2</v>
      </c>
      <c r="K81" s="245">
        <f>'Yield Curves'!L80-'Yield Curves'!L81</f>
        <v>-5.0000000000000711E-2</v>
      </c>
      <c r="L81" s="245">
        <f>'Yield Curves'!M80-'Yield Curves'!M81</f>
        <v>-5.0000000000000711E-2</v>
      </c>
      <c r="M81" s="245">
        <f>'Yield Curves'!N80-'Yield Curves'!N81</f>
        <v>-4.9999999999999822E-2</v>
      </c>
      <c r="N81" s="245">
        <f>'Yield Curves'!O80-'Yield Curves'!O81</f>
        <v>-4.9999999999999822E-2</v>
      </c>
      <c r="O81" s="245">
        <f>'Yield Curves'!P80-'Yield Curves'!P81</f>
        <v>-4.9999999999999822E-2</v>
      </c>
      <c r="P81" s="245">
        <f>'Yield Curves'!Q80-'Yield Curves'!Q81</f>
        <v>-4.750000000000032E-2</v>
      </c>
      <c r="Q81" s="245">
        <f>'Yield Curves'!R80-'Yield Curves'!R81</f>
        <v>-4.4999999999999929E-2</v>
      </c>
      <c r="R81" s="245">
        <f>'Yield Curves'!S80-'Yield Curves'!S81</f>
        <v>-4.2499999999999538E-2</v>
      </c>
      <c r="S81" s="245">
        <f>'Yield Curves'!T80-'Yield Curves'!T81</f>
        <v>-4.1249999999999787E-2</v>
      </c>
      <c r="T81" s="245">
        <f>'Yield Curves'!U80-'Yield Curves'!U81</f>
        <v>-4.0000000000000036E-2</v>
      </c>
      <c r="U81" s="245">
        <f>'Yield Curves'!V80-'Yield Curves'!V81</f>
        <v>-3.8750000000000284E-2</v>
      </c>
      <c r="V81" s="252">
        <f>MAX(B81:U81)</f>
        <v>-9.9999999999997868E-3</v>
      </c>
      <c r="W81" s="252">
        <f>AVERAGE(V82:V331)</f>
        <v>3.3232500000000179E-2</v>
      </c>
      <c r="X81" s="245">
        <f>_xlfn.STDEV.S(V82:V2633)</f>
        <v>5.3666949636548313E-2</v>
      </c>
      <c r="Y81" s="245">
        <f>W81+X81*_xlfn.NORM.S.INV(99%)</f>
        <v>0.15808049419324122</v>
      </c>
      <c r="Z81" s="253">
        <v>43020</v>
      </c>
      <c r="AA81" s="255">
        <f>'Bond Valuation'!$B$12*BondVal_all!BO81</f>
        <v>93.645887726916143</v>
      </c>
      <c r="AB81" s="250">
        <f>AA81/AA82-1</f>
        <v>-3.9992001066557759E-4</v>
      </c>
      <c r="AC81" s="245">
        <f>SUMPRODUCT('Bond Valuation'!$B$12*BondVal_all!BO81,$BO$2)/AA81</f>
        <v>1</v>
      </c>
      <c r="AD81" s="251">
        <f>-AC81*Y80/100</f>
        <v>-1.577132686134777E-3</v>
      </c>
      <c r="AE81" s="250">
        <f>AD81*SQRT(10)</f>
        <v>-4.9873314604853541E-3</v>
      </c>
      <c r="AF81" s="250">
        <f>$AC$1*X80/100</f>
        <v>-1.4297981266274181E-3</v>
      </c>
      <c r="AG81" s="250">
        <f>AF81*SQRT(10)</f>
        <v>-4.5214186743844842E-3</v>
      </c>
      <c r="AH81" s="255">
        <f>SUMPRODUCT('Bond Valuation'!$B$40:$D$40,BondVal_all!BO81:BQ81)</f>
        <v>85.296080486206705</v>
      </c>
      <c r="AI81" s="250">
        <f>AH81/AH82-1</f>
        <v>2.7066151852750409E-4</v>
      </c>
      <c r="AJ81" s="245">
        <f>SUMPRODUCT($BO$2:$BQ$2,'Bond Valuation'!$B$40:$D$40,BondVal_all!BO81:BQ81)/BondVal_all!AH81</f>
        <v>2.9363091994288468</v>
      </c>
      <c r="AK81" s="251">
        <f>-AJ81*Y80/100</f>
        <v>-4.630949215017474E-3</v>
      </c>
      <c r="AL81" s="251">
        <f>AK81*SQRT(10)</f>
        <v>-1.4644347248024051E-2</v>
      </c>
      <c r="AM81" s="251">
        <f>$AC$1*X80/100</f>
        <v>-1.4297981266274181E-3</v>
      </c>
      <c r="AN81" s="259">
        <f>AM81*SQRT(10)</f>
        <v>-4.5214186743844842E-3</v>
      </c>
      <c r="AO81" s="255">
        <f>SUMPRODUCT('Bond Valuation'!$B$68:$F$68,BondVal_all!BO81:BS81)</f>
        <v>79.205568048671466</v>
      </c>
      <c r="AP81" s="250">
        <f>AO81/AO82-1</f>
        <v>2.6922714488626376E-3</v>
      </c>
      <c r="AQ81" s="245">
        <f>SUMPRODUCT($BO$2:$BS$2,'Bond Valuation'!$B$68:$F$68,BondVal_all!BO81:BS81)/BondVal_all!AO81</f>
        <v>4.7277289918498946</v>
      </c>
      <c r="AR81" s="251">
        <f>-AQ81*Y80/100</f>
        <v>-7.4562559242334859E-3</v>
      </c>
      <c r="AS81" s="251">
        <f>AR81*SQRT(10)</f>
        <v>-2.3578751537701687E-2</v>
      </c>
      <c r="AT81" s="251">
        <f>$AC$1*X80/100</f>
        <v>-1.4297981266274181E-3</v>
      </c>
      <c r="AU81" s="249">
        <f>AT81*SQRT(10)</f>
        <v>-4.5214186743844842E-3</v>
      </c>
      <c r="AV81" s="255">
        <f>SUMPRODUCT('Bond Valuation'!$B$96:$K$96,BondVal_all!BO81:BX81)</f>
        <v>70.771489957440792</v>
      </c>
      <c r="AW81" s="250">
        <f>AV81/AV82-1</f>
        <v>4.7495610339975958E-3</v>
      </c>
      <c r="AX81" s="245">
        <f>SUMPRODUCT($BO$2:$BX$2,'Bond Valuation'!$B$96:$K$96,BondVal_all!BO81:BX81)/BondVal_all!AV81</f>
        <v>8.2866450693667471</v>
      </c>
      <c r="AY81" s="251">
        <f>-AX81*Y80/100</f>
        <v>-1.3069138797295883E-2</v>
      </c>
      <c r="AZ81" s="251">
        <f>AY81*SQRT(10)</f>
        <v>-4.1328245656328616E-2</v>
      </c>
      <c r="BA81" s="251">
        <f>$AC$1*X80/100</f>
        <v>-1.4297981266274181E-3</v>
      </c>
      <c r="BB81" s="249">
        <f>BA81*SQRT(10)</f>
        <v>-4.5214186743844842E-3</v>
      </c>
      <c r="BC81" s="255">
        <f>SUMPRODUCT('Bond Valuation'!$B$124:$U$124,BondVal_all!BO81:CH81)</f>
        <v>58.13816243696705</v>
      </c>
      <c r="BD81" s="250">
        <f>BC81/BC82-1</f>
        <v>1.0283594437561216E-3</v>
      </c>
      <c r="BE81" s="245">
        <f>SUMPRODUCT($BO$2:$CH$2,'Bond Valuation'!$B$124:$U$124,BondVal_all!BO81:CH81)/BondVal_all!BC81</f>
        <v>11.869951606637159</v>
      </c>
      <c r="BF81" s="251">
        <f>-BE81*Y80/100</f>
        <v>-1.8720488661665476E-2</v>
      </c>
      <c r="BG81" s="251">
        <f>BF81*SQRT(10)</f>
        <v>-5.9199383082220183E-2</v>
      </c>
      <c r="BH81" s="251">
        <f>$AC$1*X80/100</f>
        <v>-1.4297981266274181E-3</v>
      </c>
      <c r="BI81" s="249">
        <f>BH81*SQRT(10)</f>
        <v>-4.5214186743844842E-3</v>
      </c>
      <c r="BJ81" s="251"/>
      <c r="BK81" s="251"/>
      <c r="BO81" s="245">
        <f>EXP(-BO$2*HLOOKUP(BO$2,'Yield Curves'!$B$2:$AP$508,MATCH($Z81,'Yield Curves'!$A$3:$A$508,0)+1)/100)</f>
        <v>0.92718700719718949</v>
      </c>
      <c r="BP81" s="245">
        <f>EXP(-BP$2*HLOOKUP(BP$2,'Yield Curves'!$B$2:$AP$508,MATCH($Z81,'Yield Curves'!$A$3:$A$508,0)+1)/100)</f>
        <v>0.86191381147963808</v>
      </c>
      <c r="BQ81" s="245">
        <f>EXP(-BQ$2*HLOOKUP(BQ$2,'Yield Curves'!$B$2:$AP$508,MATCH($Z81,'Yield Curves'!$A$3:$A$508,0)+1)/100)</f>
        <v>0.8011556749887554</v>
      </c>
      <c r="BR81" s="245">
        <f>EXP(-BR$2*HLOOKUP(BR$2,'Yield Curves'!$B$2:$AP$508,MATCH($Z81,'Yield Curves'!$A$3:$A$508,0)+1)/100)</f>
        <v>0.7293511322802243</v>
      </c>
      <c r="BS81" s="245">
        <f>EXP(-BS$2*HLOOKUP(BS$2,'Yield Curves'!$B$2:$AP$508,MATCH($Z81,'Yield Curves'!$A$3:$A$508,0)+1)/100)</f>
        <v>0.69177120959811644</v>
      </c>
      <c r="BT81" s="245">
        <f>EXP(-BT$2*HLOOKUP(BT$2,'Yield Curves'!$B$2:$AP$508,MATCH($Z81,'Yield Curves'!$A$3:$A$508,0)+1)/100)</f>
        <v>0.64165788932239887</v>
      </c>
      <c r="BU81" s="245">
        <f>EXP(-BU$2*HLOOKUP(BU$2,'Yield Curves'!$B$2:$AP$508,MATCH($Z81,'Yield Curves'!$A$3:$A$508,0)+1)/100)</f>
        <v>0.59487736733408103</v>
      </c>
      <c r="BV81" s="245">
        <f>EXP(-BV$2*HLOOKUP(BV$2,'Yield Curves'!$B$2:$AP$508,MATCH($Z81,'Yield Curves'!$A$3:$A$508,0)+1)/100)</f>
        <v>0.55073584221677696</v>
      </c>
      <c r="BW81" s="245">
        <f>EXP(-BW$2*HLOOKUP(BW$2,'Yield Curves'!$B$2:$AP$508,MATCH($Z81,'Yield Curves'!$A$3:$A$508,0)+1)/100)</f>
        <v>0.50898460931038136</v>
      </c>
      <c r="BX81" s="245">
        <f>EXP(-BX$2*HLOOKUP(BX$2,'Yield Curves'!$B$2:$AP$508,MATCH($Z81,'Yield Curves'!$A$3:$A$508,0)+1)/100)</f>
        <v>0.47048086042893056</v>
      </c>
      <c r="BY81" s="245">
        <f>EXP(-BY$2*HLOOKUP(BY$2,'Yield Curves'!$B$2:$AP$508,MATCH($Z81,'Yield Curves'!$A$3:$A$508,0)+1)/100)</f>
        <v>0.43457466840833414</v>
      </c>
      <c r="BZ81" s="245">
        <f>EXP(-BZ$2*HLOOKUP(BZ$2,'Yield Curves'!$B$2:$AP$508,MATCH($Z81,'Yield Curves'!$A$3:$A$508,0)+1)/100)</f>
        <v>0.39909232415456009</v>
      </c>
      <c r="CA81" s="245">
        <f>EXP(-CA$2*HLOOKUP(CA$2,'Yield Curves'!$B$2:$AP$508,MATCH($Z81,'Yield Curves'!$A$3:$A$508,0)+1)/100)</f>
        <v>0.3639311327452423</v>
      </c>
      <c r="CB81" s="245">
        <f>EXP(-CB$2*HLOOKUP(CB$2,'Yield Curves'!$B$2:$AP$508,MATCH($Z81,'Yield Curves'!$A$3:$A$508,0)+1)/100)</f>
        <v>0.33401416557620189</v>
      </c>
      <c r="CC81" s="245">
        <f>EXP(-CC$2*HLOOKUP(CC$2,'Yield Curves'!$B$2:$AP$508,MATCH($Z81,'Yield Curves'!$A$3:$A$508,0)+1)/100)</f>
        <v>0.30620514290445849</v>
      </c>
      <c r="CD81" s="245">
        <f>EXP(-CD$2*HLOOKUP(CD$2,'Yield Curves'!$B$2:$AP$508,MATCH($Z81,'Yield Curves'!$A$3:$A$508,0)+1)/100)</f>
        <v>0.27969917594186411</v>
      </c>
      <c r="CE81" s="245">
        <f>EXP(-CE$2*HLOOKUP(CE$2,'Yield Curves'!$B$2:$AP$508,MATCH($Z81,'Yield Curves'!$A$3:$A$508,0)+1)/100)</f>
        <v>0.25444869499540146</v>
      </c>
      <c r="CF81" s="245">
        <f>EXP(-CF$2*HLOOKUP(CF$2,'Yield Curves'!$B$2:$AP$508,MATCH($Z81,'Yield Curves'!$A$3:$A$508,0)+1)/100)</f>
        <v>0.23106995804617714</v>
      </c>
      <c r="CG81" s="245">
        <f>EXP(-CG$2*HLOOKUP(CG$2,'Yield Curves'!$B$2:$AP$508,MATCH($Z81,'Yield Curves'!$A$3:$A$508,0)+1)/100)</f>
        <v>0.20977645967349379</v>
      </c>
      <c r="CH81" s="245">
        <f>EXP(-CH$2*HLOOKUP(CH$2,'Yield Curves'!$B$2:$AP$508,MATCH($Z81,'Yield Curves'!$A$3:$A$508,0)+1)/100)</f>
        <v>0.19013898010152055</v>
      </c>
    </row>
    <row r="82" spans="1:86" x14ac:dyDescent="0.2">
      <c r="A82" s="253">
        <v>43018</v>
      </c>
      <c r="B82" s="245">
        <f>'Yield Curves'!C81-'Yield Curves'!C82</f>
        <v>-1.9999999999999574E-2</v>
      </c>
      <c r="C82" s="245">
        <f>'Yield Curves'!D81-'Yield Curves'!D82</f>
        <v>-3.9999999999999147E-2</v>
      </c>
      <c r="D82" s="245">
        <f>'Yield Curves'!E81-'Yield Curves'!E82</f>
        <v>-6.0000000000000497E-2</v>
      </c>
      <c r="E82" s="245">
        <f>'Yield Curves'!F81-'Yield Curves'!F82</f>
        <v>-6.0000000000000497E-2</v>
      </c>
      <c r="F82" s="245">
        <f>'Yield Curves'!G81-'Yield Curves'!G82</f>
        <v>-6.0000000000000497E-2</v>
      </c>
      <c r="G82" s="245">
        <f>'Yield Curves'!H81-'Yield Curves'!H82</f>
        <v>-4.5000000000000817E-2</v>
      </c>
      <c r="H82" s="245">
        <f>'Yield Curves'!I81-'Yield Curves'!I82</f>
        <v>-3.0000000000000249E-2</v>
      </c>
      <c r="I82" s="245">
        <f>'Yield Curves'!J81-'Yield Curves'!J82</f>
        <v>-4.0000000000000036E-2</v>
      </c>
      <c r="J82" s="245">
        <f>'Yield Curves'!K81-'Yield Curves'!K82</f>
        <v>-4.9999999999999822E-2</v>
      </c>
      <c r="K82" s="245">
        <f>'Yield Curves'!L81-'Yield Curves'!L82</f>
        <v>-4.9999999999999822E-2</v>
      </c>
      <c r="L82" s="245">
        <f>'Yield Curves'!M81-'Yield Curves'!M82</f>
        <v>-4.9999999999998934E-2</v>
      </c>
      <c r="M82" s="245">
        <f>'Yield Curves'!N81-'Yield Curves'!N82</f>
        <v>-4.9999999999999822E-2</v>
      </c>
      <c r="N82" s="245">
        <f>'Yield Curves'!O81-'Yield Curves'!O82</f>
        <v>-4.9999999999999822E-2</v>
      </c>
      <c r="O82" s="245">
        <f>'Yield Curves'!P81-'Yield Curves'!P82</f>
        <v>-4.9999999999999822E-2</v>
      </c>
      <c r="P82" s="245">
        <f>'Yield Curves'!Q81-'Yield Curves'!Q82</f>
        <v>-4.7499999999999432E-2</v>
      </c>
      <c r="Q82" s="245">
        <f>'Yield Curves'!R81-'Yield Curves'!R82</f>
        <v>-4.4999999999999929E-2</v>
      </c>
      <c r="R82" s="245">
        <f>'Yield Curves'!S81-'Yield Curves'!S82</f>
        <v>-4.2500000000000426E-2</v>
      </c>
      <c r="S82" s="245">
        <f>'Yield Curves'!T81-'Yield Curves'!T82</f>
        <v>-4.1249999999999787E-2</v>
      </c>
      <c r="T82" s="245">
        <f>'Yield Curves'!U81-'Yield Curves'!U82</f>
        <v>-4.0000000000000036E-2</v>
      </c>
      <c r="U82" s="245">
        <f>'Yield Curves'!V81-'Yield Curves'!V82</f>
        <v>-3.8750000000000284E-2</v>
      </c>
      <c r="V82" s="252">
        <f>MAX(B82:U82)</f>
        <v>-1.9999999999999574E-2</v>
      </c>
      <c r="W82" s="252">
        <f>AVERAGE(V83:V332)</f>
        <v>3.3712500000000187E-2</v>
      </c>
      <c r="X82" s="245">
        <f>_xlfn.STDEV.S(V83:V2634)</f>
        <v>5.3665515110565033E-2</v>
      </c>
      <c r="Y82" s="245">
        <f>W82+X82*_xlfn.NORM.S.INV(99%)</f>
        <v>0.15855715698676975</v>
      </c>
      <c r="Z82" s="253">
        <v>43019</v>
      </c>
      <c r="AA82" s="255">
        <f>'Bond Valuation'!$B$12*BondVal_all!BO82</f>
        <v>93.683353574676914</v>
      </c>
      <c r="AB82" s="250">
        <f>AA82/AA83-1</f>
        <v>1.000050001667141E-4</v>
      </c>
      <c r="AC82" s="245">
        <f>SUMPRODUCT('Bond Valuation'!$B$12*BondVal_all!BO82,$BO$2)/AA82</f>
        <v>1</v>
      </c>
      <c r="AD82" s="251">
        <f>-AC82*Y81/100</f>
        <v>-1.5808049419324122E-3</v>
      </c>
      <c r="AE82" s="250">
        <f>AD82*SQRT(10)</f>
        <v>-4.9989441529566395E-3</v>
      </c>
      <c r="AF82" s="250">
        <f>$AC$1*X81/100</f>
        <v>-1.4303391733391086E-3</v>
      </c>
      <c r="AG82" s="250">
        <f>AF82*SQRT(10)</f>
        <v>-4.5231296143139702E-3</v>
      </c>
      <c r="AH82" s="255">
        <f>SUMPRODUCT('Bond Valuation'!$B$40:$D$40,BondVal_all!BO82:BQ82)</f>
        <v>85.273000366438126</v>
      </c>
      <c r="AI82" s="250">
        <f>AH82/AH83-1</f>
        <v>8.7285584456053833E-4</v>
      </c>
      <c r="AJ82" s="245">
        <f>SUMPRODUCT($BO$2:$BQ$2,'Bond Valuation'!$B$40:$D$40,BondVal_all!BO82:BQ82)/BondVal_all!AH82</f>
        <v>2.9362664724670373</v>
      </c>
      <c r="AK82" s="251">
        <f>-AJ82*Y81/100</f>
        <v>-4.6416645505063438E-3</v>
      </c>
      <c r="AL82" s="251">
        <f>AK82*SQRT(10)</f>
        <v>-1.4678232114061714E-2</v>
      </c>
      <c r="AM82" s="251">
        <f>$AC$1*X81/100</f>
        <v>-1.4303391733391086E-3</v>
      </c>
      <c r="AN82" s="259">
        <f>AM82*SQRT(10)</f>
        <v>-4.5231296143139702E-3</v>
      </c>
      <c r="AO82" s="255">
        <f>SUMPRODUCT('Bond Valuation'!$B$68:$F$68,BondVal_all!BO82:BS82)</f>
        <v>78.992897725462271</v>
      </c>
      <c r="AP82" s="250">
        <f>AO82/AO83-1</f>
        <v>2.2856511035307392E-3</v>
      </c>
      <c r="AQ82" s="245">
        <f>SUMPRODUCT($BO$2:$BS$2,'Bond Valuation'!$B$68:$F$68,BondVal_all!BO82:BS82)/BondVal_all!AO82</f>
        <v>4.7269499339675392</v>
      </c>
      <c r="AR82" s="251">
        <f>-AQ82*Y81/100</f>
        <v>-7.4723858158829747E-3</v>
      </c>
      <c r="AS82" s="251">
        <f>AR82*SQRT(10)</f>
        <v>-2.36297587337258E-2</v>
      </c>
      <c r="AT82" s="251">
        <f>$AC$1*X81/100</f>
        <v>-1.4303391733391086E-3</v>
      </c>
      <c r="AU82" s="249">
        <f>AT82*SQRT(10)</f>
        <v>-4.5231296143139702E-3</v>
      </c>
      <c r="AV82" s="255">
        <f>SUMPRODUCT('Bond Valuation'!$B$96:$K$96,BondVal_all!BO82:BX82)</f>
        <v>70.4369453862803</v>
      </c>
      <c r="AW82" s="250">
        <f>AV82/AV83-1</f>
        <v>3.3091167007475164E-3</v>
      </c>
      <c r="AX82" s="245">
        <f>SUMPRODUCT($BO$2:$BX$2,'Bond Valuation'!$B$96:$K$96,BondVal_all!BO82:BX82)/BondVal_all!AV82</f>
        <v>8.2802049872353489</v>
      </c>
      <c r="AY82" s="251">
        <f>-AX82*Y81/100</f>
        <v>-1.3089388964035045E-2</v>
      </c>
      <c r="AZ82" s="251">
        <f>AY82*SQRT(10)</f>
        <v>-4.139228230622255E-2</v>
      </c>
      <c r="BA82" s="251">
        <f>$AC$1*X81/100</f>
        <v>-1.4303391733391086E-3</v>
      </c>
      <c r="BB82" s="249">
        <f>BA82*SQRT(10)</f>
        <v>-4.5231296143139702E-3</v>
      </c>
      <c r="BC82" s="255">
        <f>SUMPRODUCT('Bond Valuation'!$B$124:$U$124,BondVal_all!BO82:CH82)</f>
        <v>58.078436927873682</v>
      </c>
      <c r="BD82" s="250">
        <f>BC82/BC83-1</f>
        <v>5.8060234704893077E-4</v>
      </c>
      <c r="BE82" s="245">
        <f>SUMPRODUCT($BO$2:$CH$2,'Bond Valuation'!$B$124:$U$124,BondVal_all!BO82:CH82)/BondVal_all!BC82</f>
        <v>11.879210729173792</v>
      </c>
      <c r="BF82" s="251">
        <f>-BE82*Y81/100</f>
        <v>-1.8778715026934466E-2</v>
      </c>
      <c r="BG82" s="251">
        <f>BF82*SQRT(10)</f>
        <v>-5.9383511016343114E-2</v>
      </c>
      <c r="BH82" s="251">
        <f>$AC$1*X81/100</f>
        <v>-1.4303391733391086E-3</v>
      </c>
      <c r="BI82" s="249">
        <f>BH82*SQRT(10)</f>
        <v>-4.5231296143139702E-3</v>
      </c>
      <c r="BJ82" s="251"/>
      <c r="BK82" s="251"/>
      <c r="BO82" s="245">
        <f>EXP(-BO$2*HLOOKUP(BO$2,'Yield Curves'!$B$2:$AP$508,MATCH($Z82,'Yield Curves'!$A$3:$A$508,0)+1)/100)</f>
        <v>0.92755795618491998</v>
      </c>
      <c r="BP82" s="245">
        <f>EXP(-BP$2*HLOOKUP(BP$2,'Yield Curves'!$B$2:$AP$508,MATCH($Z82,'Yield Curves'!$A$3:$A$508,0)+1)/100)</f>
        <v>0.86225864596652946</v>
      </c>
      <c r="BQ82" s="245">
        <f>EXP(-BQ$2*HLOOKUP(BQ$2,'Yield Curves'!$B$2:$AP$508,MATCH($Z82,'Yield Curves'!$A$3:$A$508,0)+1)/100)</f>
        <v>0.80091536433465915</v>
      </c>
      <c r="BR82" s="245">
        <f>EXP(-BR$2*HLOOKUP(BR$2,'Yield Curves'!$B$2:$AP$508,MATCH($Z82,'Yield Curves'!$A$3:$A$508,0)+1)/100)</f>
        <v>0.72876788470453691</v>
      </c>
      <c r="BS82" s="245">
        <f>EXP(-BS$2*HLOOKUP(BS$2,'Yield Curves'!$B$2:$AP$508,MATCH($Z82,'Yield Curves'!$A$3:$A$508,0)+1)/100)</f>
        <v>0.68969900582912824</v>
      </c>
      <c r="BT82" s="245">
        <f>EXP(-BT$2*HLOOKUP(BT$2,'Yield Curves'!$B$2:$AP$508,MATCH($Z82,'Yield Curves'!$A$3:$A$508,0)+1)/100)</f>
        <v>0.63935207387891657</v>
      </c>
      <c r="BU82" s="245">
        <f>EXP(-BU$2*HLOOKUP(BU$2,'Yield Curves'!$B$2:$AP$508,MATCH($Z82,'Yield Curves'!$A$3:$A$508,0)+1)/100)</f>
        <v>0.59238412187181844</v>
      </c>
      <c r="BV82" s="245">
        <f>EXP(-BV$2*HLOOKUP(BV$2,'Yield Curves'!$B$2:$AP$508,MATCH($Z82,'Yield Curves'!$A$3:$A$508,0)+1)/100)</f>
        <v>0.54809864451204549</v>
      </c>
      <c r="BW82" s="245">
        <f>EXP(-BW$2*HLOOKUP(BW$2,'Yield Curves'!$B$2:$AP$508,MATCH($Z82,'Yield Curves'!$A$3:$A$508,0)+1)/100)</f>
        <v>0.50624350007593055</v>
      </c>
      <c r="BX82" s="245">
        <f>EXP(-BX$2*HLOOKUP(BX$2,'Yield Curves'!$B$2:$AP$508,MATCH($Z82,'Yield Curves'!$A$3:$A$508,0)+1)/100)</f>
        <v>0.46766642700990924</v>
      </c>
      <c r="BY82" s="245">
        <f>EXP(-BY$2*HLOOKUP(BY$2,'Yield Curves'!$B$2:$AP$508,MATCH($Z82,'Yield Curves'!$A$3:$A$508,0)+1)/100)</f>
        <v>0.43171591984435015</v>
      </c>
      <c r="BZ82" s="245">
        <f>EXP(-BZ$2*HLOOKUP(BZ$2,'Yield Curves'!$B$2:$AP$508,MATCH($Z82,'Yield Curves'!$A$3:$A$508,0)+1)/100)</f>
        <v>0.3967049395256691</v>
      </c>
      <c r="CA82" s="245">
        <f>EXP(-CA$2*HLOOKUP(CA$2,'Yield Curves'!$B$2:$AP$508,MATCH($Z82,'Yield Curves'!$A$3:$A$508,0)+1)/100)</f>
        <v>0.36251456542930038</v>
      </c>
      <c r="CB82" s="245">
        <f>EXP(-CB$2*HLOOKUP(CB$2,'Yield Curves'!$B$2:$AP$508,MATCH($Z82,'Yield Curves'!$A$3:$A$508,0)+1)/100)</f>
        <v>0.33284715944872667</v>
      </c>
      <c r="CC82" s="245">
        <f>EXP(-CC$2*HLOOKUP(CC$2,'Yield Curves'!$B$2:$AP$508,MATCH($Z82,'Yield Curves'!$A$3:$A$508,0)+1)/100)</f>
        <v>0.30528790402199785</v>
      </c>
      <c r="CD82" s="245">
        <f>EXP(-CD$2*HLOOKUP(CD$2,'Yield Curves'!$B$2:$AP$508,MATCH($Z82,'Yield Curves'!$A$3:$A$508,0)+1)/100)</f>
        <v>0.27905660707466085</v>
      </c>
      <c r="CE82" s="245">
        <f>EXP(-CE$2*HLOOKUP(CE$2,'Yield Curves'!$B$2:$AP$508,MATCH($Z82,'Yield Curves'!$A$3:$A$508,0)+1)/100)</f>
        <v>0.25409748034889312</v>
      </c>
      <c r="CF82" s="245">
        <f>EXP(-CF$2*HLOOKUP(CF$2,'Yield Curves'!$B$2:$AP$508,MATCH($Z82,'Yield Curves'!$A$3:$A$508,0)+1)/100)</f>
        <v>0.23099198509401245</v>
      </c>
      <c r="CG82" s="245">
        <f>EXP(-CG$2*HLOOKUP(CG$2,'Yield Curves'!$B$2:$AP$508,MATCH($Z82,'Yield Curves'!$A$3:$A$508,0)+1)/100)</f>
        <v>0.20993844338585091</v>
      </c>
      <c r="CH82" s="245">
        <f>EXP(-CH$2*HLOOKUP(CH$2,'Yield Curves'!$B$2:$AP$508,MATCH($Z82,'Yield Curves'!$A$3:$A$508,0)+1)/100)</f>
        <v>0.19051963859332924</v>
      </c>
    </row>
    <row r="83" spans="1:86" x14ac:dyDescent="0.2">
      <c r="A83" s="253">
        <v>43017</v>
      </c>
      <c r="B83" s="245">
        <f>'Yield Curves'!C82-'Yield Curves'!C83</f>
        <v>-9.9999999999997868E-3</v>
      </c>
      <c r="C83" s="245">
        <f>'Yield Curves'!D82-'Yield Curves'!D83</f>
        <v>0</v>
      </c>
      <c r="D83" s="245">
        <f>'Yield Curves'!E82-'Yield Curves'!E83</f>
        <v>9.9999999999997868E-3</v>
      </c>
      <c r="E83" s="245">
        <f>'Yield Curves'!F82-'Yield Curves'!F83</f>
        <v>9.9999999999997868E-3</v>
      </c>
      <c r="F83" s="245">
        <f>'Yield Curves'!G82-'Yield Curves'!G83</f>
        <v>9.9999999999997868E-3</v>
      </c>
      <c r="G83" s="245">
        <f>'Yield Curves'!H82-'Yield Curves'!H83</f>
        <v>1.5000000000000568E-2</v>
      </c>
      <c r="H83" s="245">
        <f>'Yield Curves'!I82-'Yield Curves'!I83</f>
        <v>2.0000000000000462E-2</v>
      </c>
      <c r="I83" s="245">
        <f>'Yield Curves'!J82-'Yield Curves'!J83</f>
        <v>2.0000000000000462E-2</v>
      </c>
      <c r="J83" s="245">
        <f>'Yield Curves'!K82-'Yield Curves'!K83</f>
        <v>2.0000000000000462E-2</v>
      </c>
      <c r="K83" s="245">
        <f>'Yield Curves'!L82-'Yield Curves'!L83</f>
        <v>2.2500000000000853E-2</v>
      </c>
      <c r="L83" s="245">
        <f>'Yield Curves'!M82-'Yield Curves'!M83</f>
        <v>2.5000000000000355E-2</v>
      </c>
      <c r="M83" s="245">
        <f>'Yield Curves'!N82-'Yield Curves'!N83</f>
        <v>2.7500000000000746E-2</v>
      </c>
      <c r="N83" s="245">
        <f>'Yield Curves'!O82-'Yield Curves'!O83</f>
        <v>3.0000000000000249E-2</v>
      </c>
      <c r="O83" s="245">
        <f>'Yield Curves'!P82-'Yield Curves'!P83</f>
        <v>3.2499999999999751E-2</v>
      </c>
      <c r="P83" s="245">
        <f>'Yield Curves'!Q82-'Yield Curves'!Q83</f>
        <v>3.125E-2</v>
      </c>
      <c r="Q83" s="245">
        <f>'Yield Curves'!R82-'Yield Curves'!R83</f>
        <v>3.0000000000000249E-2</v>
      </c>
      <c r="R83" s="245">
        <f>'Yield Curves'!S82-'Yield Curves'!S83</f>
        <v>2.8750000000000497E-2</v>
      </c>
      <c r="S83" s="245">
        <f>'Yield Curves'!T82-'Yield Curves'!T83</f>
        <v>2.9374999999999929E-2</v>
      </c>
      <c r="T83" s="245">
        <f>'Yield Curves'!U82-'Yield Curves'!U83</f>
        <v>2.9999999999999361E-2</v>
      </c>
      <c r="U83" s="245">
        <f>'Yield Curves'!V82-'Yield Curves'!V83</f>
        <v>3.0624999999998792E-2</v>
      </c>
      <c r="V83" s="252">
        <f>MAX(B83:U83)</f>
        <v>3.2499999999999751E-2</v>
      </c>
      <c r="W83" s="252">
        <f>AVERAGE(V84:V333)</f>
        <v>3.3862500000000184E-2</v>
      </c>
      <c r="X83" s="245">
        <f>_xlfn.STDEV.S(V84:V2635)</f>
        <v>5.3728688417901307E-2</v>
      </c>
      <c r="Y83" s="245">
        <f>W83+X83*_xlfn.NORM.S.INV(99%)</f>
        <v>0.15885412007598765</v>
      </c>
      <c r="Z83" s="253">
        <v>43018</v>
      </c>
      <c r="AA83" s="255">
        <f>'Bond Valuation'!$B$12*BondVal_all!BO83</f>
        <v>93.673985707720604</v>
      </c>
      <c r="AB83" s="250">
        <f>AA83/AA84-1</f>
        <v>2.0002000133345632E-4</v>
      </c>
      <c r="AC83" s="245">
        <f>SUMPRODUCT('Bond Valuation'!$B$12*BondVal_all!BO83,$BO$2)/AA83</f>
        <v>1</v>
      </c>
      <c r="AD83" s="251">
        <f>-AC83*Y82/100</f>
        <v>-1.5855715698676975E-3</v>
      </c>
      <c r="AE83" s="250">
        <f>AD83*SQRT(10)</f>
        <v>-5.0140175539907265E-3</v>
      </c>
      <c r="AF83" s="250">
        <f>$AC$1*X82/100</f>
        <v>-1.4303009401486079E-3</v>
      </c>
      <c r="AG83" s="250">
        <f>AF83*SQRT(10)</f>
        <v>-4.5230087103497732E-3</v>
      </c>
      <c r="AH83" s="255">
        <f>SUMPRODUCT('Bond Valuation'!$B$40:$D$40,BondVal_all!BO83:BQ83)</f>
        <v>85.198634240592654</v>
      </c>
      <c r="AI83" s="250">
        <f>AH83/AH84-1</f>
        <v>1.754532214855109E-3</v>
      </c>
      <c r="AJ83" s="245">
        <f>SUMPRODUCT($BO$2:$BQ$2,'Bond Valuation'!$B$40:$D$40,BondVal_all!BO83:BQ83)/BondVal_all!AH83</f>
        <v>2.9362232917053244</v>
      </c>
      <c r="AK83" s="251">
        <f>-AJ83*Y82/100</f>
        <v>-4.6555921741113096E-3</v>
      </c>
      <c r="AL83" s="251">
        <f>AK83*SQRT(10)</f>
        <v>-1.4722275127046932E-2</v>
      </c>
      <c r="AM83" s="251">
        <f>$AC$1*X82/100</f>
        <v>-1.4303009401486079E-3</v>
      </c>
      <c r="AN83" s="259">
        <f>AM83*SQRT(10)</f>
        <v>-4.5230087103497732E-3</v>
      </c>
      <c r="AO83" s="255">
        <f>SUMPRODUCT('Bond Valuation'!$B$68:$F$68,BondVal_all!BO83:BS83)</f>
        <v>78.81275925529809</v>
      </c>
      <c r="AP83" s="250">
        <f>AO83/AO84-1</f>
        <v>2.3516288386677964E-3</v>
      </c>
      <c r="AQ83" s="245">
        <f>SUMPRODUCT($BO$2:$BS$2,'Bond Valuation'!$B$68:$F$68,BondVal_all!BO83:BS83)/BondVal_all!AO83</f>
        <v>4.7264253751091827</v>
      </c>
      <c r="AR83" s="251">
        <f>-AQ83*Y82/100</f>
        <v>-7.4940857018743878E-3</v>
      </c>
      <c r="AS83" s="251">
        <f>AR83*SQRT(10)</f>
        <v>-2.3698379798424648E-2</v>
      </c>
      <c r="AT83" s="251">
        <f>$AC$1*X82/100</f>
        <v>-1.4303009401486079E-3</v>
      </c>
      <c r="AU83" s="249">
        <f>AT83*SQRT(10)</f>
        <v>-4.5230087103497732E-3</v>
      </c>
      <c r="AV83" s="255">
        <f>SUMPRODUCT('Bond Valuation'!$B$96:$K$96,BondVal_all!BO83:BX83)</f>
        <v>70.204630072437794</v>
      </c>
      <c r="AW83" s="250">
        <f>AV83/AV84-1</f>
        <v>3.4119216250003692E-3</v>
      </c>
      <c r="AX83" s="245">
        <f>SUMPRODUCT($BO$2:$BX$2,'Bond Valuation'!$B$96:$K$96,BondVal_all!BO83:BX83)/BondVal_all!AV83</f>
        <v>8.2764561230729683</v>
      </c>
      <c r="AY83" s="251">
        <f>-AX83*Y82/100</f>
        <v>-1.3122913528001925E-2</v>
      </c>
      <c r="AZ83" s="251">
        <f>AY83*SQRT(10)</f>
        <v>-4.1498296285921901E-2</v>
      </c>
      <c r="BA83" s="251">
        <f>$AC$1*X82/100</f>
        <v>-1.4303009401486079E-3</v>
      </c>
      <c r="BB83" s="249">
        <f>BA83*SQRT(10)</f>
        <v>-4.5230087103497732E-3</v>
      </c>
      <c r="BC83" s="255">
        <f>SUMPRODUCT('Bond Valuation'!$B$124:$U$124,BondVal_all!BO83:CH83)</f>
        <v>58.044736017907852</v>
      </c>
      <c r="BD83" s="250">
        <f>BC83/BC84-1</f>
        <v>2.5120884337346272E-3</v>
      </c>
      <c r="BE83" s="245">
        <f>SUMPRODUCT($BO$2:$CH$2,'Bond Valuation'!$B$124:$U$124,BondVal_all!BO83:CH83)/BondVal_all!BC83</f>
        <v>11.88900817345033</v>
      </c>
      <c r="BF83" s="251">
        <f>-BE83*Y82/100</f>
        <v>-1.8850873353747528E-2</v>
      </c>
      <c r="BG83" s="251">
        <f>BF83*SQRT(10)</f>
        <v>-5.9611695681219184E-2</v>
      </c>
      <c r="BH83" s="251">
        <f>$AC$1*X82/100</f>
        <v>-1.4303009401486079E-3</v>
      </c>
      <c r="BI83" s="249">
        <f>BH83*SQRT(10)</f>
        <v>-4.5230087103497732E-3</v>
      </c>
      <c r="BJ83" s="251"/>
      <c r="BK83" s="251"/>
      <c r="BO83" s="245">
        <f>EXP(-BO$2*HLOOKUP(BO$2,'Yield Curves'!$B$2:$AP$508,MATCH($Z83,'Yield Curves'!$A$3:$A$508,0)+1)/100)</f>
        <v>0.92746520502693663</v>
      </c>
      <c r="BP83" s="245">
        <f>EXP(-BP$2*HLOOKUP(BP$2,'Yield Curves'!$B$2:$AP$508,MATCH($Z83,'Yield Curves'!$A$3:$A$508,0)+1)/100)</f>
        <v>0.86191381147963808</v>
      </c>
      <c r="BQ83" s="245">
        <f>EXP(-BQ$2*HLOOKUP(BQ$2,'Yield Curves'!$B$2:$AP$508,MATCH($Z83,'Yield Curves'!$A$3:$A$508,0)+1)/100)</f>
        <v>0.8001948647801912</v>
      </c>
      <c r="BR83" s="245">
        <f>EXP(-BR$2*HLOOKUP(BR$2,'Yield Curves'!$B$2:$AP$508,MATCH($Z83,'Yield Curves'!$A$3:$A$508,0)+1)/100)</f>
        <v>0.7284764358443131</v>
      </c>
      <c r="BS83" s="245">
        <f>EXP(-BS$2*HLOOKUP(BS$2,'Yield Curves'!$B$2:$AP$508,MATCH($Z83,'Yield Curves'!$A$3:$A$508,0)+1)/100)</f>
        <v>0.68797691182897935</v>
      </c>
      <c r="BT83" s="245">
        <f>EXP(-BT$2*HLOOKUP(BT$2,'Yield Curves'!$B$2:$AP$508,MATCH($Z83,'Yield Curves'!$A$3:$A$508,0)+1)/100)</f>
        <v>0.6374368918666844</v>
      </c>
      <c r="BU83" s="245">
        <f>EXP(-BU$2*HLOOKUP(BU$2,'Yield Curves'!$B$2:$AP$508,MATCH($Z83,'Yield Curves'!$A$3:$A$508,0)+1)/100)</f>
        <v>0.59031440156863668</v>
      </c>
      <c r="BV83" s="245">
        <f>EXP(-BV$2*HLOOKUP(BV$2,'Yield Curves'!$B$2:$AP$508,MATCH($Z83,'Yield Curves'!$A$3:$A$508,0)+1)/100)</f>
        <v>0.54601982192732657</v>
      </c>
      <c r="BW83" s="245">
        <f>EXP(-BW$2*HLOOKUP(BW$2,'Yield Curves'!$B$2:$AP$508,MATCH($Z83,'Yield Curves'!$A$3:$A$508,0)+1)/100)</f>
        <v>0.50431081730031102</v>
      </c>
      <c r="BX83" s="245">
        <f>EXP(-BX$2*HLOOKUP(BX$2,'Yield Curves'!$B$2:$AP$508,MATCH($Z83,'Yield Curves'!$A$3:$A$508,0)+1)/100)</f>
        <v>0.46579949764982831</v>
      </c>
      <c r="BY83" s="245">
        <f>EXP(-BY$2*HLOOKUP(BY$2,'Yield Curves'!$B$2:$AP$508,MATCH($Z83,'Yield Curves'!$A$3:$A$508,0)+1)/100)</f>
        <v>0.42993875958797795</v>
      </c>
      <c r="BZ83" s="245">
        <f>EXP(-BZ$2*HLOOKUP(BZ$2,'Yield Curves'!$B$2:$AP$508,MATCH($Z83,'Yield Curves'!$A$3:$A$508,0)+1)/100)</f>
        <v>0.39524972446837869</v>
      </c>
      <c r="CA83" s="245">
        <f>EXP(-CA$2*HLOOKUP(CA$2,'Yield Curves'!$B$2:$AP$508,MATCH($Z83,'Yield Curves'!$A$3:$A$508,0)+1)/100)</f>
        <v>0.36160263081739441</v>
      </c>
      <c r="CB83" s="245">
        <f>EXP(-CB$2*HLOOKUP(CB$2,'Yield Curves'!$B$2:$AP$508,MATCH($Z83,'Yield Curves'!$A$3:$A$508,0)+1)/100)</f>
        <v>0.33216344566125261</v>
      </c>
      <c r="CC83" s="245">
        <f>EXP(-CC$2*HLOOKUP(CC$2,'Yield Curves'!$B$2:$AP$508,MATCH($Z83,'Yield Curves'!$A$3:$A$508,0)+1)/100)</f>
        <v>0.30483031544319683</v>
      </c>
      <c r="CD83" s="245">
        <f>EXP(-CD$2*HLOOKUP(CD$2,'Yield Curves'!$B$2:$AP$508,MATCH($Z83,'Yield Curves'!$A$3:$A$508,0)+1)/100)</f>
        <v>0.27880034155690941</v>
      </c>
      <c r="CE83" s="245">
        <f>EXP(-CE$2*HLOOKUP(CE$2,'Yield Curves'!$B$2:$AP$508,MATCH($Z83,'Yield Curves'!$A$3:$A$508,0)+1)/100)</f>
        <v>0.25401481286129363</v>
      </c>
      <c r="CF83" s="245">
        <f>EXP(-CF$2*HLOOKUP(CF$2,'Yield Curves'!$B$2:$AP$508,MATCH($Z83,'Yield Curves'!$A$3:$A$508,0)+1)/100)</f>
        <v>0.23107158276253154</v>
      </c>
      <c r="CG83" s="245">
        <f>EXP(-CG$2*HLOOKUP(CG$2,'Yield Curves'!$B$2:$AP$508,MATCH($Z83,'Yield Curves'!$A$3:$A$508,0)+1)/100)</f>
        <v>0.21017619378257857</v>
      </c>
      <c r="CH83" s="245">
        <f>EXP(-CH$2*HLOOKUP(CH$2,'Yield Curves'!$B$2:$AP$508,MATCH($Z83,'Yield Curves'!$A$3:$A$508,0)+1)/100)</f>
        <v>0.19090105916394634</v>
      </c>
    </row>
    <row r="84" spans="1:86" x14ac:dyDescent="0.2">
      <c r="A84" s="253">
        <v>43014</v>
      </c>
      <c r="B84" s="245">
        <f>'Yield Curves'!C83-'Yield Curves'!C84</f>
        <v>9.9999999999997868E-3</v>
      </c>
      <c r="C84" s="245">
        <f>'Yield Curves'!D83-'Yield Curves'!D84</f>
        <v>4.9999999999990052E-3</v>
      </c>
      <c r="D84" s="245">
        <f>'Yield Curves'!E83-'Yield Curves'!E84</f>
        <v>0</v>
      </c>
      <c r="E84" s="245">
        <f>'Yield Curves'!F83-'Yield Curves'!F84</f>
        <v>0</v>
      </c>
      <c r="F84" s="245">
        <f>'Yield Curves'!G83-'Yield Curves'!G84</f>
        <v>0</v>
      </c>
      <c r="G84" s="245">
        <f>'Yield Curves'!H83-'Yield Curves'!H84</f>
        <v>9.9999999999997868E-3</v>
      </c>
      <c r="H84" s="245">
        <f>'Yield Curves'!I83-'Yield Curves'!I84</f>
        <v>1.9999999999999574E-2</v>
      </c>
      <c r="I84" s="245">
        <f>'Yield Curves'!J83-'Yield Curves'!J84</f>
        <v>9.9999999999997868E-3</v>
      </c>
      <c r="J84" s="245">
        <f>'Yield Curves'!K83-'Yield Curves'!K84</f>
        <v>0</v>
      </c>
      <c r="K84" s="245">
        <f>'Yield Curves'!L83-'Yield Curves'!L84</f>
        <v>0</v>
      </c>
      <c r="L84" s="245">
        <f>'Yield Curves'!M83-'Yield Curves'!M84</f>
        <v>0</v>
      </c>
      <c r="M84" s="245">
        <f>'Yield Curves'!N83-'Yield Curves'!N84</f>
        <v>0</v>
      </c>
      <c r="N84" s="245">
        <f>'Yield Curves'!O83-'Yield Curves'!O84</f>
        <v>0</v>
      </c>
      <c r="O84" s="245">
        <f>'Yield Curves'!P83-'Yield Curves'!P84</f>
        <v>0</v>
      </c>
      <c r="P84" s="245">
        <f>'Yield Curves'!Q83-'Yield Curves'!Q84</f>
        <v>2.4999999999995026E-3</v>
      </c>
      <c r="Q84" s="245">
        <f>'Yield Curves'!R83-'Yield Curves'!R84</f>
        <v>4.9999999999998934E-3</v>
      </c>
      <c r="R84" s="245">
        <f>'Yield Curves'!S83-'Yield Curves'!S84</f>
        <v>7.5000000000002842E-3</v>
      </c>
      <c r="S84" s="245">
        <f>'Yield Curves'!T83-'Yield Curves'!T84</f>
        <v>8.7500000000009237E-3</v>
      </c>
      <c r="T84" s="245">
        <f>'Yield Curves'!U83-'Yield Curves'!U84</f>
        <v>1.0000000000000675E-2</v>
      </c>
      <c r="U84" s="245">
        <f>'Yield Curves'!V83-'Yield Curves'!V84</f>
        <v>1.1250000000000426E-2</v>
      </c>
      <c r="V84" s="252">
        <f>MAX(B84:U84)</f>
        <v>1.9999999999999574E-2</v>
      </c>
      <c r="W84" s="252">
        <f>AVERAGE(V85:V334)</f>
        <v>3.3982500000000179E-2</v>
      </c>
      <c r="X84" s="245">
        <f>_xlfn.STDEV.S(V85:V2636)</f>
        <v>5.3787629771446951E-2</v>
      </c>
      <c r="Y84" s="245">
        <f>W84+X84*_xlfn.NORM.S.INV(99%)</f>
        <v>0.15911123816850165</v>
      </c>
      <c r="Z84" s="253">
        <v>43017</v>
      </c>
      <c r="AA84" s="255">
        <f>'Bond Valuation'!$B$12*BondVal_all!BO84</f>
        <v>93.655252783933875</v>
      </c>
      <c r="AB84" s="250">
        <f>AA84/AA85-1</f>
        <v>1.0000500016649205E-4</v>
      </c>
      <c r="AC84" s="245">
        <f>SUMPRODUCT('Bond Valuation'!$B$12*BondVal_all!BO84,$BO$2)/AA84</f>
        <v>1</v>
      </c>
      <c r="AD84" s="251">
        <f>-AC84*Y83/100</f>
        <v>-1.5885412007598766E-3</v>
      </c>
      <c r="AE84" s="250">
        <f>AD84*SQRT(10)</f>
        <v>-5.0234083514200103E-3</v>
      </c>
      <c r="AF84" s="250">
        <f>$AC$1*X83/100</f>
        <v>-1.4319846441191969E-3</v>
      </c>
      <c r="AG84" s="250">
        <f>AF84*SQRT(10)</f>
        <v>-4.5283330498023036E-3</v>
      </c>
      <c r="AH84" s="255">
        <f>SUMPRODUCT('Bond Valuation'!$B$40:$D$40,BondVal_all!BO84:BQ84)</f>
        <v>85.049412306845795</v>
      </c>
      <c r="AI84" s="250">
        <f>AH84/AH85-1</f>
        <v>-2.8921326581221596E-4</v>
      </c>
      <c r="AJ84" s="245">
        <f>SUMPRODUCT($BO$2:$BQ$2,'Bond Valuation'!$B$40:$D$40,BondVal_all!BO84:BQ84)/BondVal_all!AH84</f>
        <v>2.9361444242199641</v>
      </c>
      <c r="AK84" s="251">
        <f>-AJ84*Y83/100</f>
        <v>-4.6641863892547984E-3</v>
      </c>
      <c r="AL84" s="251">
        <f>AK84*SQRT(10)</f>
        <v>-1.4749452421601866E-2</v>
      </c>
      <c r="AM84" s="251">
        <f>$AC$1*X83/100</f>
        <v>-1.4319846441191969E-3</v>
      </c>
      <c r="AN84" s="259">
        <f>AM84*SQRT(10)</f>
        <v>-4.5283330498023036E-3</v>
      </c>
      <c r="AO84" s="255">
        <f>SUMPRODUCT('Bond Valuation'!$B$68:$F$68,BondVal_all!BO84:BS84)</f>
        <v>78.627855722259014</v>
      </c>
      <c r="AP84" s="250">
        <f>AO84/AO85-1</f>
        <v>-9.228705564153783E-4</v>
      </c>
      <c r="AQ84" s="245">
        <f>SUMPRODUCT($BO$2:$BS$2,'Bond Valuation'!$B$68:$F$68,BondVal_all!BO84:BS84)/BondVal_all!AO84</f>
        <v>4.7260235047672223</v>
      </c>
      <c r="AR84" s="251">
        <f>-AQ84*Y83/100</f>
        <v>-7.507483053082323E-3</v>
      </c>
      <c r="AS84" s="251">
        <f>AR84*SQRT(10)</f>
        <v>-2.374074594285493E-2</v>
      </c>
      <c r="AT84" s="251">
        <f>$AC$1*X83/100</f>
        <v>-1.4319846441191969E-3</v>
      </c>
      <c r="AU84" s="249">
        <f>AT84*SQRT(10)</f>
        <v>-4.5283330498023036E-3</v>
      </c>
      <c r="AV84" s="255">
        <f>SUMPRODUCT('Bond Valuation'!$B$96:$K$96,BondVal_all!BO84:BX84)</f>
        <v>69.965911864733641</v>
      </c>
      <c r="AW84" s="250">
        <f>AV84/AV85-1</f>
        <v>-2.3785784086481909E-3</v>
      </c>
      <c r="AX84" s="245">
        <f>SUMPRODUCT($BO$2:$BX$2,'Bond Valuation'!$B$96:$K$96,BondVal_all!BO84:BX84)/BondVal_all!AV84</f>
        <v>8.273263602960558</v>
      </c>
      <c r="AY84" s="251">
        <f>-AX84*Y83/100</f>
        <v>-1.3142420098049947E-2</v>
      </c>
      <c r="AZ84" s="251">
        <f>AY84*SQRT(10)</f>
        <v>-4.1559981476611274E-2</v>
      </c>
      <c r="BA84" s="251">
        <f>$AC$1*X83/100</f>
        <v>-1.4319846441191969E-3</v>
      </c>
      <c r="BB84" s="249">
        <f>BA84*SQRT(10)</f>
        <v>-4.5283330498023036E-3</v>
      </c>
      <c r="BC84" s="255">
        <f>SUMPRODUCT('Bond Valuation'!$B$124:$U$124,BondVal_all!BO84:CH84)</f>
        <v>57.899287886486739</v>
      </c>
      <c r="BD84" s="250">
        <f>BC84/BC85-1</f>
        <v>-3.2724513623697549E-3</v>
      </c>
      <c r="BE84" s="245">
        <f>SUMPRODUCT($BO$2:$CH$2,'Bond Valuation'!$B$124:$U$124,BondVal_all!BO84:CH84)/BondVal_all!BC84</f>
        <v>11.887332011807974</v>
      </c>
      <c r="BF84" s="251">
        <f>-BE84*Y83/100</f>
        <v>-1.8883516667868756E-2</v>
      </c>
      <c r="BG84" s="251">
        <f>BF84*SQRT(10)</f>
        <v>-5.9714922904218606E-2</v>
      </c>
      <c r="BH84" s="251">
        <f>$AC$1*X83/100</f>
        <v>-1.4319846441191969E-3</v>
      </c>
      <c r="BI84" s="249">
        <f>BH84*SQRT(10)</f>
        <v>-4.5283330498023036E-3</v>
      </c>
      <c r="BJ84" s="251"/>
      <c r="BK84" s="251"/>
      <c r="BO84" s="245">
        <f>EXP(-BO$2*HLOOKUP(BO$2,'Yield Curves'!$B$2:$AP$508,MATCH($Z84,'Yield Curves'!$A$3:$A$508,0)+1)/100)</f>
        <v>0.92727973053399881</v>
      </c>
      <c r="BP84" s="245">
        <f>EXP(-BP$2*HLOOKUP(BP$2,'Yield Curves'!$B$2:$AP$508,MATCH($Z84,'Yield Curves'!$A$3:$A$508,0)+1)/100)</f>
        <v>0.86088013523564999</v>
      </c>
      <c r="BQ84" s="245">
        <f>EXP(-BQ$2*HLOOKUP(BQ$2,'Yield Curves'!$B$2:$AP$508,MATCH($Z84,'Yield Curves'!$A$3:$A$508,0)+1)/100)</f>
        <v>0.79875580956182834</v>
      </c>
      <c r="BR84" s="245">
        <f>EXP(-BR$2*HLOOKUP(BR$2,'Yield Curves'!$B$2:$AP$508,MATCH($Z84,'Yield Curves'!$A$3:$A$508,0)+1)/100)</f>
        <v>0.72760278841459547</v>
      </c>
      <c r="BS84" s="245">
        <f>EXP(-BS$2*HLOOKUP(BS$2,'Yield Curves'!$B$2:$AP$508,MATCH($Z84,'Yield Curves'!$A$3:$A$508,0)+1)/100)</f>
        <v>0.68625911768676906</v>
      </c>
      <c r="BT84" s="245">
        <f>EXP(-BT$2*HLOOKUP(BT$2,'Yield Curves'!$B$2:$AP$508,MATCH($Z84,'Yield Curves'!$A$3:$A$508,0)+1)/100)</f>
        <v>0.63552744679078188</v>
      </c>
      <c r="BU84" s="245">
        <f>EXP(-BU$2*HLOOKUP(BU$2,'Yield Curves'!$B$2:$AP$508,MATCH($Z84,'Yield Curves'!$A$3:$A$508,0)+1)/100)</f>
        <v>0.58825191262425613</v>
      </c>
      <c r="BV84" s="245">
        <f>EXP(-BV$2*HLOOKUP(BV$2,'Yield Curves'!$B$2:$AP$508,MATCH($Z84,'Yield Curves'!$A$3:$A$508,0)+1)/100)</f>
        <v>0.54394888387832396</v>
      </c>
      <c r="BW84" s="245">
        <f>EXP(-BW$2*HLOOKUP(BW$2,'Yield Curves'!$B$2:$AP$508,MATCH($Z84,'Yield Curves'!$A$3:$A$508,0)+1)/100)</f>
        <v>0.50238551291613864</v>
      </c>
      <c r="BX84" s="245">
        <f>EXP(-BX$2*HLOOKUP(BX$2,'Yield Curves'!$B$2:$AP$508,MATCH($Z84,'Yield Curves'!$A$3:$A$508,0)+1)/100)</f>
        <v>0.46394002109164673</v>
      </c>
      <c r="BY84" s="245">
        <f>EXP(-BY$2*HLOOKUP(BY$2,'Yield Curves'!$B$2:$AP$508,MATCH($Z84,'Yield Curves'!$A$3:$A$508,0)+1)/100)</f>
        <v>0.42816891501868531</v>
      </c>
      <c r="BZ84" s="245">
        <f>EXP(-BZ$2*HLOOKUP(BZ$2,'Yield Curves'!$B$2:$AP$508,MATCH($Z84,'Yield Curves'!$A$3:$A$508,0)+1)/100)</f>
        <v>0.39356363847294706</v>
      </c>
      <c r="CA84" s="245">
        <f>EXP(-CA$2*HLOOKUP(CA$2,'Yield Curves'!$B$2:$AP$508,MATCH($Z84,'Yield Curves'!$A$3:$A$508,0)+1)/100)</f>
        <v>0.35999032424154381</v>
      </c>
      <c r="CB84" s="245">
        <f>EXP(-CB$2*HLOOKUP(CB$2,'Yield Curves'!$B$2:$AP$508,MATCH($Z84,'Yield Curves'!$A$3:$A$508,0)+1)/100)</f>
        <v>0.33067000157763382</v>
      </c>
      <c r="CC84" s="245">
        <f>EXP(-CC$2*HLOOKUP(CC$2,'Yield Curves'!$B$2:$AP$508,MATCH($Z84,'Yield Curves'!$A$3:$A$508,0)+1)/100)</f>
        <v>0.30346166080623954</v>
      </c>
      <c r="CD84" s="245">
        <f>EXP(-CD$2*HLOOKUP(CD$2,'Yield Curves'!$B$2:$AP$508,MATCH($Z84,'Yield Curves'!$A$3:$A$508,0)+1)/100)</f>
        <v>0.27761274916977058</v>
      </c>
      <c r="CE84" s="245">
        <f>EXP(-CE$2*HLOOKUP(CE$2,'Yield Curves'!$B$2:$AP$508,MATCH($Z84,'Yield Curves'!$A$3:$A$508,0)+1)/100)</f>
        <v>0.2530568249478457</v>
      </c>
      <c r="CF84" s="245">
        <f>EXP(-CF$2*HLOOKUP(CF$2,'Yield Curves'!$B$2:$AP$508,MATCH($Z84,'Yield Curves'!$A$3:$A$508,0)+1)/100)</f>
        <v>0.23033351547123393</v>
      </c>
      <c r="CG84" s="245">
        <f>EXP(-CG$2*HLOOKUP(CG$2,'Yield Curves'!$B$2:$AP$508,MATCH($Z84,'Yield Curves'!$A$3:$A$508,0)+1)/100)</f>
        <v>0.20962237975523737</v>
      </c>
      <c r="CH84" s="245">
        <f>EXP(-CH$2*HLOOKUP(CH$2,'Yield Curves'!$B$2:$AP$508,MATCH($Z84,'Yield Curves'!$A$3:$A$508,0)+1)/100)</f>
        <v>0.19051963859332924</v>
      </c>
    </row>
    <row r="85" spans="1:86" x14ac:dyDescent="0.2">
      <c r="A85" s="253">
        <v>43013</v>
      </c>
      <c r="B85" s="245">
        <f>'Yield Curves'!C84-'Yield Curves'!C85</f>
        <v>-2.0000000000000462E-2</v>
      </c>
      <c r="C85" s="245">
        <f>'Yield Curves'!D84-'Yield Curves'!D85</f>
        <v>-3.5000000000000142E-2</v>
      </c>
      <c r="D85" s="245">
        <f>'Yield Curves'!E84-'Yield Curves'!E85</f>
        <v>-4.9999999999999822E-2</v>
      </c>
      <c r="E85" s="245">
        <f>'Yield Curves'!F84-'Yield Curves'!F85</f>
        <v>-4.9999999999999822E-2</v>
      </c>
      <c r="F85" s="245">
        <f>'Yield Curves'!G84-'Yield Curves'!G85</f>
        <v>-4.9999999999999822E-2</v>
      </c>
      <c r="G85" s="245">
        <f>'Yield Curves'!H84-'Yield Curves'!H85</f>
        <v>-2.9999999999999361E-2</v>
      </c>
      <c r="H85" s="245">
        <f>'Yield Curves'!I84-'Yield Curves'!I85</f>
        <v>-9.9999999999997868E-3</v>
      </c>
      <c r="I85" s="245">
        <f>'Yield Curves'!J84-'Yield Curves'!J85</f>
        <v>-2.4999999999999467E-2</v>
      </c>
      <c r="J85" s="245">
        <f>'Yield Curves'!K84-'Yield Curves'!K85</f>
        <v>-4.0000000000000036E-2</v>
      </c>
      <c r="K85" s="245">
        <f>'Yield Curves'!L84-'Yield Curves'!L85</f>
        <v>-3.7499999999999645E-2</v>
      </c>
      <c r="L85" s="245">
        <f>'Yield Curves'!M84-'Yield Curves'!M85</f>
        <v>-3.5000000000000142E-2</v>
      </c>
      <c r="M85" s="245">
        <f>'Yield Curves'!N84-'Yield Curves'!N85</f>
        <v>-3.2500000000000639E-2</v>
      </c>
      <c r="N85" s="245">
        <f>'Yield Curves'!O84-'Yield Curves'!O85</f>
        <v>-3.0000000000000249E-2</v>
      </c>
      <c r="O85" s="245">
        <f>'Yield Curves'!P84-'Yield Curves'!P85</f>
        <v>-2.7499999999999858E-2</v>
      </c>
      <c r="P85" s="245">
        <f>'Yield Curves'!Q84-'Yield Curves'!Q85</f>
        <v>-2.6249999999999218E-2</v>
      </c>
      <c r="Q85" s="245">
        <f>'Yield Curves'!R84-'Yield Curves'!R85</f>
        <v>-2.5000000000000355E-2</v>
      </c>
      <c r="R85" s="245">
        <f>'Yield Curves'!S84-'Yield Curves'!S85</f>
        <v>-2.3750000000001492E-2</v>
      </c>
      <c r="S85" s="245">
        <f>'Yield Curves'!T84-'Yield Curves'!T85</f>
        <v>-2.1875000000001421E-2</v>
      </c>
      <c r="T85" s="245">
        <f>'Yield Curves'!U84-'Yield Curves'!U85</f>
        <v>-2.0000000000000462E-2</v>
      </c>
      <c r="U85" s="245">
        <f>'Yield Curves'!V84-'Yield Curves'!V85</f>
        <v>-1.8124999999999503E-2</v>
      </c>
      <c r="V85" s="252">
        <f>MAX(B85:U85)</f>
        <v>-9.9999999999997868E-3</v>
      </c>
      <c r="W85" s="252">
        <f>AVERAGE(V86:V335)</f>
        <v>3.4182500000000178E-2</v>
      </c>
      <c r="X85" s="245">
        <f>_xlfn.STDEV.S(V86:V2637)</f>
        <v>5.380787659809446E-2</v>
      </c>
      <c r="Y85" s="245">
        <f>W85+X85*_xlfn.NORM.S.INV(99%)</f>
        <v>0.15935833933062912</v>
      </c>
      <c r="Z85" s="253">
        <v>43014</v>
      </c>
      <c r="AA85" s="255">
        <f>'Bond Valuation'!$B$12*BondVal_all!BO85</f>
        <v>93.645887726916143</v>
      </c>
      <c r="AB85" s="250">
        <f>AA85/AA86-1</f>
        <v>-9.9995000166552828E-5</v>
      </c>
      <c r="AC85" s="245">
        <f>SUMPRODUCT('Bond Valuation'!$B$12*BondVal_all!BO85,$BO$2)/AA85</f>
        <v>1</v>
      </c>
      <c r="AD85" s="251">
        <f>-AC85*Y84/100</f>
        <v>-1.5911123816850165E-3</v>
      </c>
      <c r="AE85" s="250">
        <f>AD85*SQRT(10)</f>
        <v>-5.0315391394198314E-3</v>
      </c>
      <c r="AF85" s="250">
        <f>$AC$1*X84/100</f>
        <v>-1.4335555574555596E-3</v>
      </c>
      <c r="AG85" s="250">
        <f>AF85*SQRT(10)</f>
        <v>-4.5333007139519441E-3</v>
      </c>
      <c r="AH85" s="255">
        <f>SUMPRODUCT('Bond Valuation'!$B$40:$D$40,BondVal_all!BO85:BQ85)</f>
        <v>85.074016841092174</v>
      </c>
      <c r="AI85" s="250">
        <f>AH85/AH86-1</f>
        <v>-2.1798226562674827E-6</v>
      </c>
      <c r="AJ85" s="245">
        <f>SUMPRODUCT($BO$2:$BQ$2,'Bond Valuation'!$B$40:$D$40,BondVal_all!BO85:BQ85)/BondVal_all!AH85</f>
        <v>2.936163203673622</v>
      </c>
      <c r="AK85" s="251">
        <f>-AJ85*Y84/100</f>
        <v>-4.6717656280130448E-3</v>
      </c>
      <c r="AL85" s="251">
        <f>AK85*SQRT(10)</f>
        <v>-1.4773420079008151E-2</v>
      </c>
      <c r="AM85" s="251">
        <f>$AC$1*X84/100</f>
        <v>-1.4335555574555596E-3</v>
      </c>
      <c r="AN85" s="259">
        <f>AM85*SQRT(10)</f>
        <v>-4.5333007139519441E-3</v>
      </c>
      <c r="AO85" s="255">
        <f>SUMPRODUCT('Bond Valuation'!$B$68:$F$68,BondVal_all!BO85:BS85)</f>
        <v>78.700486083641181</v>
      </c>
      <c r="AP85" s="250">
        <f>AO85/AO86-1</f>
        <v>-2.1457618622267027E-5</v>
      </c>
      <c r="AQ85" s="245">
        <f>SUMPRODUCT($BO$2:$BS$2,'Bond Valuation'!$B$68:$F$68,BondVal_all!BO85:BS85)/BondVal_all!AO85</f>
        <v>4.7262379976561109</v>
      </c>
      <c r="AR85" s="251">
        <f>-AQ85*Y84/100</f>
        <v>-7.5199757968608385E-3</v>
      </c>
      <c r="AS85" s="251">
        <f>AR85*SQRT(10)</f>
        <v>-2.3780251467419938E-2</v>
      </c>
      <c r="AT85" s="251">
        <f>$AC$1*X84/100</f>
        <v>-1.4335555574555596E-3</v>
      </c>
      <c r="AU85" s="249">
        <f>AT85*SQRT(10)</f>
        <v>-4.5333007139519441E-3</v>
      </c>
      <c r="AV85" s="255">
        <f>SUMPRODUCT('Bond Valuation'!$B$96:$K$96,BondVal_all!BO85:BX85)</f>
        <v>70.13272805743064</v>
      </c>
      <c r="AW85" s="250">
        <f>AV85/AV86-1</f>
        <v>-7.4264651479694077E-4</v>
      </c>
      <c r="AX85" s="245">
        <f>SUMPRODUCT($BO$2:$BX$2,'Bond Valuation'!$B$96:$K$96,BondVal_all!BO85:BX85)/BondVal_all!AV85</f>
        <v>8.2763378276176187</v>
      </c>
      <c r="AY85" s="251">
        <f>-AX85*Y84/100</f>
        <v>-1.3168583592530465E-2</v>
      </c>
      <c r="AZ85" s="251">
        <f>AY85*SQRT(10)</f>
        <v>-4.1642717710718952E-2</v>
      </c>
      <c r="BA85" s="251">
        <f>$AC$1*X84/100</f>
        <v>-1.4335555574555596E-3</v>
      </c>
      <c r="BB85" s="249">
        <f>BA85*SQRT(10)</f>
        <v>-4.5333007139519441E-3</v>
      </c>
      <c r="BC85" s="255">
        <f>SUMPRODUCT('Bond Valuation'!$B$124:$U$124,BondVal_all!BO85:CH85)</f>
        <v>58.089382565602762</v>
      </c>
      <c r="BD85" s="250">
        <f>BC85/BC86-1</f>
        <v>-1.9750897131469713E-3</v>
      </c>
      <c r="BE85" s="245">
        <f>SUMPRODUCT($BO$2:$CH$2,'Bond Valuation'!$B$124:$U$124,BondVal_all!BO85:CH85)/BondVal_all!BC85</f>
        <v>11.903509796333871</v>
      </c>
      <c r="BF85" s="251">
        <f>-BE85*Y84/100</f>
        <v>-1.893982182245571E-2</v>
      </c>
      <c r="BG85" s="251">
        <f>BF85*SQRT(10)</f>
        <v>-5.9892975436721257E-2</v>
      </c>
      <c r="BH85" s="251">
        <f>$AC$1*X84/100</f>
        <v>-1.4335555574555596E-3</v>
      </c>
      <c r="BI85" s="249">
        <f>BH85*SQRT(10)</f>
        <v>-4.5333007139519441E-3</v>
      </c>
      <c r="BJ85" s="251"/>
      <c r="BK85" s="251"/>
      <c r="BO85" s="245">
        <f>EXP(-BO$2*HLOOKUP(BO$2,'Yield Curves'!$B$2:$AP$508,MATCH($Z85,'Yield Curves'!$A$3:$A$508,0)+1)/100)</f>
        <v>0.92718700719718949</v>
      </c>
      <c r="BP85" s="245">
        <f>EXP(-BP$2*HLOOKUP(BP$2,'Yield Curves'!$B$2:$AP$508,MATCH($Z85,'Yield Curves'!$A$3:$A$508,0)+1)/100)</f>
        <v>0.86105232848144775</v>
      </c>
      <c r="BQ85" s="245">
        <f>EXP(-BQ$2*HLOOKUP(BQ$2,'Yield Curves'!$B$2:$AP$508,MATCH($Z85,'Yield Curves'!$A$3:$A$508,0)+1)/100)</f>
        <v>0.79899547225230294</v>
      </c>
      <c r="BR85" s="245">
        <f>EXP(-BR$2*HLOOKUP(BR$2,'Yield Curves'!$B$2:$AP$508,MATCH($Z85,'Yield Curves'!$A$3:$A$508,0)+1)/100)</f>
        <v>0.72818510354032062</v>
      </c>
      <c r="BS85" s="245">
        <f>EXP(-BS$2*HLOOKUP(BS$2,'Yield Curves'!$B$2:$AP$508,MATCH($Z85,'Yield Curves'!$A$3:$A$508,0)+1)/100)</f>
        <v>0.68694572004841992</v>
      </c>
      <c r="BT85" s="245">
        <f>EXP(-BT$2*HLOOKUP(BT$2,'Yield Curves'!$B$2:$AP$508,MATCH($Z85,'Yield Curves'!$A$3:$A$508,0)+1)/100)</f>
        <v>0.63648145328696404</v>
      </c>
      <c r="BU85" s="245">
        <f>EXP(-BU$2*HLOOKUP(BU$2,'Yield Curves'!$B$2:$AP$508,MATCH($Z85,'Yield Curves'!$A$3:$A$508,0)+1)/100)</f>
        <v>0.58948853964467818</v>
      </c>
      <c r="BV85" s="245">
        <f>EXP(-BV$2*HLOOKUP(BV$2,'Yield Curves'!$B$2:$AP$508,MATCH($Z85,'Yield Curves'!$A$3:$A$508,0)+1)/100)</f>
        <v>0.54531045734570127</v>
      </c>
      <c r="BW85" s="245">
        <f>EXP(-BW$2*HLOOKUP(BW$2,'Yield Curves'!$B$2:$AP$508,MATCH($Z85,'Yield Curves'!$A$3:$A$508,0)+1)/100)</f>
        <v>0.50368711865703208</v>
      </c>
      <c r="BX85" s="245">
        <f>EXP(-BX$2*HLOOKUP(BX$2,'Yield Curves'!$B$2:$AP$508,MATCH($Z85,'Yield Curves'!$A$3:$A$508,0)+1)/100)</f>
        <v>0.46533393097431341</v>
      </c>
      <c r="BY85" s="245">
        <f>EXP(-BY$2*HLOOKUP(BY$2,'Yield Curves'!$B$2:$AP$508,MATCH($Z85,'Yield Curves'!$A$3:$A$508,0)+1)/100)</f>
        <v>0.42964327827410115</v>
      </c>
      <c r="BZ85" s="245">
        <f>EXP(-BZ$2*HLOOKUP(BZ$2,'Yield Curves'!$B$2:$AP$508,MATCH($Z85,'Yield Curves'!$A$3:$A$508,0)+1)/100)</f>
        <v>0.39490896855313723</v>
      </c>
      <c r="CA85" s="245">
        <f>EXP(-CA$2*HLOOKUP(CA$2,'Yield Curves'!$B$2:$AP$508,MATCH($Z85,'Yield Curves'!$A$3:$A$508,0)+1)/100)</f>
        <v>0.36100083775535352</v>
      </c>
      <c r="CB85" s="245">
        <f>EXP(-CB$2*HLOOKUP(CB$2,'Yield Curves'!$B$2:$AP$508,MATCH($Z85,'Yield Curves'!$A$3:$A$508,0)+1)/100)</f>
        <v>0.33163344544363654</v>
      </c>
      <c r="CC85" s="245">
        <f>EXP(-CC$2*HLOOKUP(CC$2,'Yield Curves'!$B$2:$AP$508,MATCH($Z85,'Yield Curves'!$A$3:$A$508,0)+1)/100)</f>
        <v>0.30437341273273422</v>
      </c>
      <c r="CD85" s="245">
        <f>EXP(-CD$2*HLOOKUP(CD$2,'Yield Curves'!$B$2:$AP$508,MATCH($Z85,'Yield Curves'!$A$3:$A$508,0)+1)/100)</f>
        <v>0.27854518182731153</v>
      </c>
      <c r="CE85" s="245">
        <f>EXP(-CE$2*HLOOKUP(CE$2,'Yield Curves'!$B$2:$AP$508,MATCH($Z85,'Yield Curves'!$A$3:$A$508,0)+1)/100)</f>
        <v>0.25407638914826691</v>
      </c>
      <c r="CF85" s="245">
        <f>EXP(-CF$2*HLOOKUP(CF$2,'Yield Curves'!$B$2:$AP$508,MATCH($Z85,'Yield Curves'!$A$3:$A$508,0)+1)/100)</f>
        <v>0.2314284845991382</v>
      </c>
      <c r="CG85" s="245">
        <f>EXP(-CG$2*HLOOKUP(CG$2,'Yield Curves'!$B$2:$AP$508,MATCH($Z85,'Yield Curves'!$A$3:$A$508,0)+1)/100)</f>
        <v>0.2107475028064687</v>
      </c>
      <c r="CH85" s="245">
        <f>EXP(-CH$2*HLOOKUP(CH$2,'Yield Curves'!$B$2:$AP$508,MATCH($Z85,'Yield Curves'!$A$3:$A$508,0)+1)/100)</f>
        <v>0.19166619264739129</v>
      </c>
    </row>
    <row r="86" spans="1:86" x14ac:dyDescent="0.2">
      <c r="A86" s="253">
        <v>43012</v>
      </c>
      <c r="B86" s="245">
        <f>'Yield Curves'!C85-'Yield Curves'!C86</f>
        <v>-4.0000000000000036E-2</v>
      </c>
      <c r="C86" s="245">
        <f>'Yield Curves'!D85-'Yield Curves'!D86</f>
        <v>-4.4999999999999929E-2</v>
      </c>
      <c r="D86" s="245">
        <f>'Yield Curves'!E85-'Yield Curves'!E86</f>
        <v>-4.9999999999999822E-2</v>
      </c>
      <c r="E86" s="245">
        <f>'Yield Curves'!F85-'Yield Curves'!F86</f>
        <v>-4.4999999999999929E-2</v>
      </c>
      <c r="F86" s="245">
        <f>'Yield Curves'!G85-'Yield Curves'!G86</f>
        <v>-4.0000000000000036E-2</v>
      </c>
      <c r="G86" s="245">
        <f>'Yield Curves'!H85-'Yield Curves'!H86</f>
        <v>-3.0000000000001137E-2</v>
      </c>
      <c r="H86" s="245">
        <f>'Yield Curves'!I85-'Yield Curves'!I86</f>
        <v>-2.0000000000000462E-2</v>
      </c>
      <c r="I86" s="245">
        <f>'Yield Curves'!J85-'Yield Curves'!J86</f>
        <v>-3.0000000000001137E-2</v>
      </c>
      <c r="J86" s="245">
        <f>'Yield Curves'!K85-'Yield Curves'!K86</f>
        <v>-4.0000000000000036E-2</v>
      </c>
      <c r="K86" s="245">
        <f>'Yield Curves'!L85-'Yield Curves'!L86</f>
        <v>-4.0000000000000924E-2</v>
      </c>
      <c r="L86" s="245">
        <f>'Yield Curves'!M85-'Yield Curves'!M86</f>
        <v>-4.0000000000000924E-2</v>
      </c>
      <c r="M86" s="245">
        <f>'Yield Curves'!N85-'Yield Curves'!N86</f>
        <v>-4.0000000000000924E-2</v>
      </c>
      <c r="N86" s="245">
        <f>'Yield Curves'!O85-'Yield Curves'!O86</f>
        <v>-4.0000000000000036E-2</v>
      </c>
      <c r="O86" s="245">
        <f>'Yield Curves'!P85-'Yield Curves'!P86</f>
        <v>-3.9999999999999147E-2</v>
      </c>
      <c r="P86" s="245">
        <f>'Yield Curves'!Q85-'Yield Curves'!Q86</f>
        <v>-3.7499999999999645E-2</v>
      </c>
      <c r="Q86" s="245">
        <f>'Yield Curves'!R85-'Yield Curves'!R86</f>
        <v>-3.5000000000000142E-2</v>
      </c>
      <c r="R86" s="245">
        <f>'Yield Curves'!S85-'Yield Curves'!S86</f>
        <v>-3.2500000000000639E-2</v>
      </c>
      <c r="S86" s="245">
        <f>'Yield Curves'!T85-'Yield Curves'!T86</f>
        <v>-3.125E-2</v>
      </c>
      <c r="T86" s="245">
        <f>'Yield Curves'!U85-'Yield Curves'!U86</f>
        <v>-3.0000000000000249E-2</v>
      </c>
      <c r="U86" s="245">
        <f>'Yield Curves'!V85-'Yield Curves'!V86</f>
        <v>-2.8750000000000497E-2</v>
      </c>
      <c r="V86" s="252">
        <f>MAX(B86:U86)</f>
        <v>-2.0000000000000462E-2</v>
      </c>
      <c r="W86" s="252">
        <f>AVERAGE(V87:V336)</f>
        <v>3.4542500000000177E-2</v>
      </c>
      <c r="X86" s="245">
        <f>_xlfn.STDEV.S(V87:V2638)</f>
        <v>5.3806115093487698E-2</v>
      </c>
      <c r="Y86" s="245">
        <f>W86+X86*_xlfn.NORM.S.INV(99%)</f>
        <v>0.15971424145813207</v>
      </c>
      <c r="Z86" s="253">
        <v>43013</v>
      </c>
      <c r="AA86" s="255">
        <f>'Bond Valuation'!$B$12*BondVal_all!BO86</f>
        <v>93.655252783933875</v>
      </c>
      <c r="AB86" s="250">
        <f>AA86/AA87-1</f>
        <v>2.0002000133323428E-4</v>
      </c>
      <c r="AC86" s="245">
        <f>SUMPRODUCT('Bond Valuation'!$B$12*BondVal_all!BO86,$BO$2)/AA86</f>
        <v>1</v>
      </c>
      <c r="AD86" s="251">
        <f>-AC86*Y85/100</f>
        <v>-1.5935833933062912E-3</v>
      </c>
      <c r="AE86" s="250">
        <f>AD86*SQRT(10)</f>
        <v>-5.039353164267805E-3</v>
      </c>
      <c r="AF86" s="250">
        <f>$AC$1*X85/100</f>
        <v>-1.4340951787585377E-3</v>
      </c>
      <c r="AG86" s="250">
        <f>AF86*SQRT(10)</f>
        <v>-4.5350071463433027E-3</v>
      </c>
      <c r="AH86" s="255">
        <f>SUMPRODUCT('Bond Valuation'!$B$40:$D$40,BondVal_all!BO86:BQ86)</f>
        <v>85.074202287765786</v>
      </c>
      <c r="AI86" s="250">
        <f>AH86/AH87-1</f>
        <v>1.4625880179932604E-3</v>
      </c>
      <c r="AJ86" s="245">
        <f>SUMPRODUCT($BO$2:$BQ$2,'Bond Valuation'!$B$40:$D$40,BondVal_all!BO86:BQ86)/BondVal_all!AH86</f>
        <v>2.9361589831812047</v>
      </c>
      <c r="AK86" s="251">
        <f>-AJ86*Y85/100</f>
        <v>-4.6790141957046534E-3</v>
      </c>
      <c r="AL86" s="251">
        <f>AK86*SQRT(10)</f>
        <v>-1.4796342062687543E-2</v>
      </c>
      <c r="AM86" s="251">
        <f>$AC$1*X85/100</f>
        <v>-1.4340951787585377E-3</v>
      </c>
      <c r="AN86" s="259">
        <f>AM86*SQRT(10)</f>
        <v>-4.5350071463433027E-3</v>
      </c>
      <c r="AO86" s="255">
        <f>SUMPRODUCT('Bond Valuation'!$B$68:$F$68,BondVal_all!BO86:BS86)</f>
        <v>78.702174844893747</v>
      </c>
      <c r="AP86" s="250">
        <f>AO86/AO87-1</f>
        <v>1.8715627515029087E-3</v>
      </c>
      <c r="AQ86" s="245">
        <f>SUMPRODUCT($BO$2:$BS$2,'Bond Valuation'!$B$68:$F$68,BondVal_all!BO86:BS86)/BondVal_all!AO86</f>
        <v>4.7262135781579149</v>
      </c>
      <c r="AR86" s="251">
        <f>-AQ86*Y85/100</f>
        <v>-7.5316154713711584E-3</v>
      </c>
      <c r="AS86" s="251">
        <f>AR86*SQRT(10)</f>
        <v>-2.3817059350095555E-2</v>
      </c>
      <c r="AT86" s="251">
        <f>$AC$1*X85/100</f>
        <v>-1.4340951787585377E-3</v>
      </c>
      <c r="AU86" s="249">
        <f>AT86*SQRT(10)</f>
        <v>-4.5350071463433027E-3</v>
      </c>
      <c r="AV86" s="255">
        <f>SUMPRODUCT('Bond Valuation'!$B$96:$K$96,BondVal_all!BO86:BX86)</f>
        <v>70.184850592114415</v>
      </c>
      <c r="AW86" s="250">
        <f>AV86/AV87-1</f>
        <v>1.8095500005173015E-3</v>
      </c>
      <c r="AX86" s="245">
        <f>SUMPRODUCT($BO$2:$BX$2,'Bond Valuation'!$B$96:$K$96,BondVal_all!BO86:BX86)/BondVal_all!AV86</f>
        <v>8.2773740708764247</v>
      </c>
      <c r="AY86" s="251">
        <f>-AX86*Y85/100</f>
        <v>-1.3190685859532763E-2</v>
      </c>
      <c r="AZ86" s="251">
        <f>AY86*SQRT(10)</f>
        <v>-4.1712611215899399E-2</v>
      </c>
      <c r="BA86" s="251">
        <f>$AC$1*X85/100</f>
        <v>-1.4340951787585377E-3</v>
      </c>
      <c r="BB86" s="249">
        <f>BA86*SQRT(10)</f>
        <v>-4.5350071463433027E-3</v>
      </c>
      <c r="BC86" s="255">
        <f>SUMPRODUCT('Bond Valuation'!$B$124:$U$124,BondVal_all!BO86:CH86)</f>
        <v>58.204341361486328</v>
      </c>
      <c r="BD86" s="250">
        <f>BC86/BC87-1</f>
        <v>2.431788421468406E-3</v>
      </c>
      <c r="BE86" s="245">
        <f>SUMPRODUCT($BO$2:$CH$2,'Bond Valuation'!$B$124:$U$124,BondVal_all!BO86:CH86)/BondVal_all!BC86</f>
        <v>11.915718664015095</v>
      </c>
      <c r="BF86" s="251">
        <f>-BE86*Y85/100</f>
        <v>-1.8988691382284283E-2</v>
      </c>
      <c r="BG86" s="251">
        <f>BF86*SQRT(10)</f>
        <v>-6.0047514554029416E-2</v>
      </c>
      <c r="BH86" s="251">
        <f>$AC$1*X85/100</f>
        <v>-1.4340951787585377E-3</v>
      </c>
      <c r="BI86" s="249">
        <f>BH86*SQRT(10)</f>
        <v>-4.5350071463433027E-3</v>
      </c>
      <c r="BJ86" s="251"/>
      <c r="BK86" s="251"/>
      <c r="BO86" s="245">
        <f>EXP(-BO$2*HLOOKUP(BO$2,'Yield Curves'!$B$2:$AP$508,MATCH($Z86,'Yield Curves'!$A$3:$A$508,0)+1)/100)</f>
        <v>0.92727973053399881</v>
      </c>
      <c r="BP86" s="245">
        <f>EXP(-BP$2*HLOOKUP(BP$2,'Yield Curves'!$B$2:$AP$508,MATCH($Z86,'Yield Curves'!$A$3:$A$508,0)+1)/100)</f>
        <v>0.86105232848144775</v>
      </c>
      <c r="BQ86" s="245">
        <f>EXP(-BQ$2*HLOOKUP(BQ$2,'Yield Curves'!$B$2:$AP$508,MATCH($Z86,'Yield Curves'!$A$3:$A$508,0)+1)/100)</f>
        <v>0.79899547225230294</v>
      </c>
      <c r="BR86" s="245">
        <f>EXP(-BR$2*HLOOKUP(BR$2,'Yield Curves'!$B$2:$AP$508,MATCH($Z86,'Yield Curves'!$A$3:$A$508,0)+1)/100)</f>
        <v>0.72876788470453691</v>
      </c>
      <c r="BS86" s="245">
        <f>EXP(-BS$2*HLOOKUP(BS$2,'Yield Curves'!$B$2:$AP$508,MATCH($Z86,'Yield Curves'!$A$3:$A$508,0)+1)/100)</f>
        <v>0.68694572004841992</v>
      </c>
      <c r="BT86" s="245">
        <f>EXP(-BT$2*HLOOKUP(BT$2,'Yield Curves'!$B$2:$AP$508,MATCH($Z86,'Yield Curves'!$A$3:$A$508,0)+1)/100)</f>
        <v>0.63648145328696404</v>
      </c>
      <c r="BU86" s="245">
        <f>EXP(-BU$2*HLOOKUP(BU$2,'Yield Curves'!$B$2:$AP$508,MATCH($Z86,'Yield Curves'!$A$3:$A$508,0)+1)/100)</f>
        <v>0.58948853964467818</v>
      </c>
      <c r="BV86" s="245">
        <f>EXP(-BV$2*HLOOKUP(BV$2,'Yield Curves'!$B$2:$AP$508,MATCH($Z86,'Yield Curves'!$A$3:$A$508,0)+1)/100)</f>
        <v>0.54541953034410662</v>
      </c>
      <c r="BW86" s="245">
        <f>EXP(-BW$2*HLOOKUP(BW$2,'Yield Curves'!$B$2:$AP$508,MATCH($Z86,'Yield Curves'!$A$3:$A$508,0)+1)/100)</f>
        <v>0.50402722223416951</v>
      </c>
      <c r="BX86" s="245">
        <f>EXP(-BX$2*HLOOKUP(BX$2,'Yield Curves'!$B$2:$AP$508,MATCH($Z86,'Yield Curves'!$A$3:$A$508,0)+1)/100)</f>
        <v>0.46579949764982831</v>
      </c>
      <c r="BY86" s="245">
        <f>EXP(-BY$2*HLOOKUP(BY$2,'Yield Curves'!$B$2:$AP$508,MATCH($Z86,'Yield Curves'!$A$3:$A$508,0)+1)/100)</f>
        <v>0.43023444411510431</v>
      </c>
      <c r="BZ86" s="245">
        <f>EXP(-BZ$2*HLOOKUP(BZ$2,'Yield Curves'!$B$2:$AP$508,MATCH($Z86,'Yield Curves'!$A$3:$A$508,0)+1)/100)</f>
        <v>0.39559077441237855</v>
      </c>
      <c r="CA86" s="245">
        <f>EXP(-CA$2*HLOOKUP(CA$2,'Yield Curves'!$B$2:$AP$508,MATCH($Z86,'Yield Curves'!$A$3:$A$508,0)+1)/100)</f>
        <v>0.36173486595204951</v>
      </c>
      <c r="CB86" s="245">
        <f>EXP(-CB$2*HLOOKUP(CB$2,'Yield Curves'!$B$2:$AP$508,MATCH($Z86,'Yield Curves'!$A$3:$A$508,0)+1)/100)</f>
        <v>0.33246148838513562</v>
      </c>
      <c r="CC86" s="245">
        <f>EXP(-CC$2*HLOOKUP(CC$2,'Yield Curves'!$B$2:$AP$508,MATCH($Z86,'Yield Curves'!$A$3:$A$508,0)+1)/100)</f>
        <v>0.30528790402199785</v>
      </c>
      <c r="CD86" s="245">
        <f>EXP(-CD$2*HLOOKUP(CD$2,'Yield Curves'!$B$2:$AP$508,MATCH($Z86,'Yield Curves'!$A$3:$A$508,0)+1)/100)</f>
        <v>0.27947463272139211</v>
      </c>
      <c r="CE86" s="245">
        <f>EXP(-CE$2*HLOOKUP(CE$2,'Yield Curves'!$B$2:$AP$508,MATCH($Z86,'Yield Curves'!$A$3:$A$508,0)+1)/100)</f>
        <v>0.25495357018060227</v>
      </c>
      <c r="CF86" s="245">
        <f>EXP(-CF$2*HLOOKUP(CF$2,'Yield Curves'!$B$2:$AP$508,MATCH($Z86,'Yield Curves'!$A$3:$A$508,0)+1)/100)</f>
        <v>0.23225169718194563</v>
      </c>
      <c r="CG86" s="245">
        <f>EXP(-CG$2*HLOOKUP(CG$2,'Yield Curves'!$B$2:$AP$508,MATCH($Z86,'Yield Curves'!$A$3:$A$508,0)+1)/100)</f>
        <v>0.21154437157632855</v>
      </c>
      <c r="CH86" s="245">
        <f>EXP(-CH$2*HLOOKUP(CH$2,'Yield Curves'!$B$2:$AP$508,MATCH($Z86,'Yield Curves'!$A$3:$A$508,0)+1)/100)</f>
        <v>0.19243439279400748</v>
      </c>
    </row>
    <row r="87" spans="1:86" x14ac:dyDescent="0.2">
      <c r="A87" s="253">
        <v>43011</v>
      </c>
      <c r="B87" s="245">
        <f>'Yield Curves'!C86-'Yield Curves'!C87</f>
        <v>3.0000000000000249E-2</v>
      </c>
      <c r="C87" s="245">
        <f>'Yield Curves'!D86-'Yield Curves'!D87</f>
        <v>1.5000000000000568E-2</v>
      </c>
      <c r="D87" s="245">
        <f>'Yield Curves'!E86-'Yield Curves'!E87</f>
        <v>0</v>
      </c>
      <c r="E87" s="245">
        <f>'Yield Curves'!F86-'Yield Curves'!F87</f>
        <v>-9.9999999999997868E-3</v>
      </c>
      <c r="F87" s="245">
        <f>'Yield Curves'!G86-'Yield Curves'!G87</f>
        <v>-1.9999999999999574E-2</v>
      </c>
      <c r="G87" s="245">
        <f>'Yield Curves'!H86-'Yield Curves'!H87</f>
        <v>-1.4999999999998792E-2</v>
      </c>
      <c r="H87" s="245">
        <f>'Yield Curves'!I86-'Yield Curves'!I87</f>
        <v>-9.9999999999997868E-3</v>
      </c>
      <c r="I87" s="245">
        <f>'Yield Curves'!J86-'Yield Curves'!J87</f>
        <v>-9.9999999999997868E-3</v>
      </c>
      <c r="J87" s="245">
        <f>'Yield Curves'!K86-'Yield Curves'!K87</f>
        <v>-9.9999999999997868E-3</v>
      </c>
      <c r="K87" s="245">
        <f>'Yield Curves'!L86-'Yield Curves'!L87</f>
        <v>-4.9999999999998934E-3</v>
      </c>
      <c r="L87" s="245">
        <f>'Yield Curves'!M86-'Yield Curves'!M87</f>
        <v>0</v>
      </c>
      <c r="M87" s="245">
        <f>'Yield Curves'!N86-'Yield Curves'!N87</f>
        <v>5.0000000000007816E-3</v>
      </c>
      <c r="N87" s="245">
        <f>'Yield Curves'!O86-'Yield Curves'!O87</f>
        <v>9.9999999999997868E-3</v>
      </c>
      <c r="O87" s="245">
        <f>'Yield Curves'!P86-'Yield Curves'!P87</f>
        <v>1.4999999999998792E-2</v>
      </c>
      <c r="P87" s="245">
        <f>'Yield Curves'!Q86-'Yield Curves'!Q87</f>
        <v>9.9999999999988987E-3</v>
      </c>
      <c r="Q87" s="245">
        <f>'Yield Curves'!R86-'Yield Curves'!R87</f>
        <v>4.9999999999998934E-3</v>
      </c>
      <c r="R87" s="245">
        <f>'Yield Curves'!S86-'Yield Curves'!S87</f>
        <v>0</v>
      </c>
      <c r="S87" s="245">
        <f>'Yield Curves'!T86-'Yield Curves'!T87</f>
        <v>0</v>
      </c>
      <c r="T87" s="245">
        <f>'Yield Curves'!U86-'Yield Curves'!U87</f>
        <v>0</v>
      </c>
      <c r="U87" s="245">
        <f>'Yield Curves'!V86-'Yield Curves'!V87</f>
        <v>0</v>
      </c>
      <c r="V87" s="252">
        <f>MAX(B87:U87)</f>
        <v>3.0000000000000249E-2</v>
      </c>
      <c r="W87" s="252">
        <f>AVERAGE(V88:V337)</f>
        <v>3.4822500000000173E-2</v>
      </c>
      <c r="X87" s="245">
        <f>_xlfn.STDEV.S(V88:V2639)</f>
        <v>5.3869661345233126E-2</v>
      </c>
      <c r="Y87" s="245">
        <f>W87+X87*_xlfn.NORM.S.INV(99%)</f>
        <v>0.16014207214578333</v>
      </c>
      <c r="Z87" s="253">
        <v>43012</v>
      </c>
      <c r="AA87" s="255">
        <f>'Bond Valuation'!$B$12*BondVal_all!BO87</f>
        <v>93.636523606357287</v>
      </c>
      <c r="AB87" s="250">
        <f>AA87/AA88-1</f>
        <v>4.0008001066760279E-4</v>
      </c>
      <c r="AC87" s="245">
        <f>SUMPRODUCT('Bond Valuation'!$B$12*BondVal_all!BO87,$BO$2)/AA87</f>
        <v>1</v>
      </c>
      <c r="AD87" s="251">
        <f>-AC87*Y86/100</f>
        <v>-1.5971424145813206E-3</v>
      </c>
      <c r="AE87" s="250">
        <f>AD87*SQRT(10)</f>
        <v>-5.0506077777378944E-3</v>
      </c>
      <c r="AF87" s="250">
        <f>$AC$1*X86/100</f>
        <v>-1.4340482308872662E-3</v>
      </c>
      <c r="AG87" s="250">
        <f>AF87*SQRT(10)</f>
        <v>-4.5348586841387883E-3</v>
      </c>
      <c r="AH87" s="255">
        <f>SUMPRODUCT('Bond Valuation'!$B$40:$D$40,BondVal_all!BO87:BQ87)</f>
        <v>84.949955500721373</v>
      </c>
      <c r="AI87" s="250">
        <f>AH87/AH88-1</f>
        <v>1.1791757087160626E-3</v>
      </c>
      <c r="AJ87" s="245">
        <f>SUMPRODUCT($BO$2:$BQ$2,'Bond Valuation'!$B$40:$D$40,BondVal_all!BO87:BQ87)/BondVal_all!AH87</f>
        <v>2.9360946035392068</v>
      </c>
      <c r="AK87" s="251">
        <f>-AJ87*Y86/100</f>
        <v>-4.689361224535794E-3</v>
      </c>
      <c r="AL87" s="251">
        <f>AK87*SQRT(10)</f>
        <v>-1.4829062240809378E-2</v>
      </c>
      <c r="AM87" s="251">
        <f>$AC$1*X86/100</f>
        <v>-1.4340482308872662E-3</v>
      </c>
      <c r="AN87" s="259">
        <f>AM87*SQRT(10)</f>
        <v>-4.5348586841387883E-3</v>
      </c>
      <c r="AO87" s="255">
        <f>SUMPRODUCT('Bond Valuation'!$B$68:$F$68,BondVal_all!BO87:BS87)</f>
        <v>78.555153944832014</v>
      </c>
      <c r="AP87" s="250">
        <f>AO87/AO88-1</f>
        <v>1.8789794889406686E-3</v>
      </c>
      <c r="AQ87" s="245">
        <f>SUMPRODUCT($BO$2:$BS$2,'Bond Valuation'!$B$68:$F$68,BondVal_all!BO87:BS87)/BondVal_all!AO87</f>
        <v>4.7258924446587498</v>
      </c>
      <c r="AR87" s="251">
        <f>-AQ87*Y86/100</f>
        <v>-7.5479232701138963E-3</v>
      </c>
      <c r="AS87" s="251">
        <f>AR87*SQRT(10)</f>
        <v>-2.3868629137746237E-2</v>
      </c>
      <c r="AT87" s="251">
        <f>$AC$1*X86/100</f>
        <v>-1.4340482308872662E-3</v>
      </c>
      <c r="AU87" s="249">
        <f>AT87*SQRT(10)</f>
        <v>-4.5348586841387883E-3</v>
      </c>
      <c r="AV87" s="255">
        <f>SUMPRODUCT('Bond Valuation'!$B$96:$K$96,BondVal_all!BO87:BX87)</f>
        <v>70.058076998844911</v>
      </c>
      <c r="AW87" s="250">
        <f>AV87/AV88-1</f>
        <v>2.5837718358030504E-3</v>
      </c>
      <c r="AX87" s="245">
        <f>SUMPRODUCT($BO$2:$BX$2,'Bond Valuation'!$B$96:$K$96,BondVal_all!BO87:BX87)/BondVal_all!AV87</f>
        <v>8.2761535016935408</v>
      </c>
      <c r="AY87" s="251">
        <f>-AX87*Y86/100</f>
        <v>-1.3218195787140475E-2</v>
      </c>
      <c r="AZ87" s="251">
        <f>AY87*SQRT(10)</f>
        <v>-4.1799605245406109E-2</v>
      </c>
      <c r="BA87" s="251">
        <f>$AC$1*X86/100</f>
        <v>-1.4340482308872662E-3</v>
      </c>
      <c r="BB87" s="249">
        <f>BA87*SQRT(10)</f>
        <v>-4.5348586841387883E-3</v>
      </c>
      <c r="BC87" s="255">
        <f>SUMPRODUCT('Bond Valuation'!$B$124:$U$124,BondVal_all!BO87:CH87)</f>
        <v>58.063144079998537</v>
      </c>
      <c r="BD87" s="250">
        <f>BC87/BC88-1</f>
        <v>1.3205954352895066E-3</v>
      </c>
      <c r="BE87" s="245">
        <f>SUMPRODUCT($BO$2:$CH$2,'Bond Valuation'!$B$124:$U$124,BondVal_all!BO87:CH87)/BondVal_all!BC87</f>
        <v>11.907309584779487</v>
      </c>
      <c r="BF87" s="251">
        <f>-BE87*Y86/100</f>
        <v>-1.9017669181402012E-2</v>
      </c>
      <c r="BG87" s="251">
        <f>BF87*SQRT(10)</f>
        <v>-6.0139150400820254E-2</v>
      </c>
      <c r="BH87" s="251">
        <f>$AC$1*X86/100</f>
        <v>-1.4340482308872662E-3</v>
      </c>
      <c r="BI87" s="249">
        <f>BH87*SQRT(10)</f>
        <v>-4.5348586841387883E-3</v>
      </c>
      <c r="BJ87" s="251"/>
      <c r="BK87" s="251"/>
      <c r="BO87" s="245">
        <f>EXP(-BO$2*HLOOKUP(BO$2,'Yield Curves'!$B$2:$AP$508,MATCH($Z87,'Yield Curves'!$A$3:$A$508,0)+1)/100)</f>
        <v>0.92709429313225034</v>
      </c>
      <c r="BP87" s="245">
        <f>EXP(-BP$2*HLOOKUP(BP$2,'Yield Curves'!$B$2:$AP$508,MATCH($Z87,'Yield Curves'!$A$3:$A$508,0)+1)/100)</f>
        <v>0.86019170653565769</v>
      </c>
      <c r="BQ87" s="245">
        <f>EXP(-BQ$2*HLOOKUP(BQ$2,'Yield Curves'!$B$2:$AP$508,MATCH($Z87,'Yield Curves'!$A$3:$A$508,0)+1)/100)</f>
        <v>0.79779787746456432</v>
      </c>
      <c r="BR87" s="245">
        <f>EXP(-BR$2*HLOOKUP(BR$2,'Yield Curves'!$B$2:$AP$508,MATCH($Z87,'Yield Curves'!$A$3:$A$508,0)+1)/100)</f>
        <v>0.7284764358443131</v>
      </c>
      <c r="BS87" s="245">
        <f>EXP(-BS$2*HLOOKUP(BS$2,'Yield Curves'!$B$2:$AP$508,MATCH($Z87,'Yield Curves'!$A$3:$A$508,0)+1)/100)</f>
        <v>0.68557320158429325</v>
      </c>
      <c r="BT87" s="245">
        <f>EXP(-BT$2*HLOOKUP(BT$2,'Yield Curves'!$B$2:$AP$508,MATCH($Z87,'Yield Curves'!$A$3:$A$508,0)+1)/100)</f>
        <v>0.63514624469477221</v>
      </c>
      <c r="BU87" s="245">
        <f>EXP(-BU$2*HLOOKUP(BU$2,'Yield Curves'!$B$2:$AP$508,MATCH($Z87,'Yield Curves'!$A$3:$A$508,0)+1)/100)</f>
        <v>0.58825191262425613</v>
      </c>
      <c r="BV87" s="245">
        <f>EXP(-BV$2*HLOOKUP(BV$2,'Yield Curves'!$B$2:$AP$508,MATCH($Z87,'Yield Curves'!$A$3:$A$508,0)+1)/100)</f>
        <v>0.54427535113903525</v>
      </c>
      <c r="BW87" s="245">
        <f>EXP(-BW$2*HLOOKUP(BW$2,'Yield Curves'!$B$2:$AP$508,MATCH($Z87,'Yield Curves'!$A$3:$A$508,0)+1)/100)</f>
        <v>0.50295101465325365</v>
      </c>
      <c r="BX87" s="245">
        <f>EXP(-BX$2*HLOOKUP(BX$2,'Yield Curves'!$B$2:$AP$508,MATCH($Z87,'Yield Curves'!$A$3:$A$508,0)+1)/100)</f>
        <v>0.46486882963276832</v>
      </c>
      <c r="BY87" s="245">
        <f>EXP(-BY$2*HLOOKUP(BY$2,'Yield Curves'!$B$2:$AP$508,MATCH($Z87,'Yield Curves'!$A$3:$A$508,0)+1)/100)</f>
        <v>0.42946608697003219</v>
      </c>
      <c r="BZ87" s="245">
        <f>EXP(-BZ$2*HLOOKUP(BZ$2,'Yield Curves'!$B$2:$AP$508,MATCH($Z87,'Yield Curves'!$A$3:$A$508,0)+1)/100)</f>
        <v>0.3948941597444835</v>
      </c>
      <c r="CA87" s="245">
        <f>EXP(-CA$2*HLOOKUP(CA$2,'Yield Curves'!$B$2:$AP$508,MATCH($Z87,'Yield Curves'!$A$3:$A$508,0)+1)/100)</f>
        <v>0.36101550371228752</v>
      </c>
      <c r="CB87" s="245">
        <f>EXP(-CB$2*HLOOKUP(CB$2,'Yield Curves'!$B$2:$AP$508,MATCH($Z87,'Yield Curves'!$A$3:$A$508,0)+1)/100)</f>
        <v>0.33187292976553884</v>
      </c>
      <c r="CC87" s="245">
        <f>EXP(-CC$2*HLOOKUP(CC$2,'Yield Curves'!$B$2:$AP$508,MATCH($Z87,'Yield Curves'!$A$3:$A$508,0)+1)/100)</f>
        <v>0.30483031544319683</v>
      </c>
      <c r="CD87" s="245">
        <f>EXP(-CD$2*HLOOKUP(CD$2,'Yield Curves'!$B$2:$AP$508,MATCH($Z87,'Yield Curves'!$A$3:$A$508,0)+1)/100)</f>
        <v>0.27901649557047736</v>
      </c>
      <c r="CE87" s="245">
        <f>EXP(-CE$2*HLOOKUP(CE$2,'Yield Curves'!$B$2:$AP$508,MATCH($Z87,'Yield Curves'!$A$3:$A$508,0)+1)/100)</f>
        <v>0.25437266992874713</v>
      </c>
      <c r="CF87" s="245">
        <f>EXP(-CF$2*HLOOKUP(CF$2,'Yield Curves'!$B$2:$AP$508,MATCH($Z87,'Yield Curves'!$A$3:$A$508,0)+1)/100)</f>
        <v>0.23155951381628528</v>
      </c>
      <c r="CG87" s="245">
        <f>EXP(-CG$2*HLOOKUP(CG$2,'Yield Curves'!$B$2:$AP$508,MATCH($Z87,'Yield Curves'!$A$3:$A$508,0)+1)/100)</f>
        <v>0.21081046891124861</v>
      </c>
      <c r="CH87" s="245">
        <f>EXP(-CH$2*HLOOKUP(CH$2,'Yield Curves'!$B$2:$AP$508,MATCH($Z87,'Yield Curves'!$A$3:$A$508,0)+1)/100)</f>
        <v>0.19166619264739129</v>
      </c>
    </row>
    <row r="88" spans="1:86" x14ac:dyDescent="0.2">
      <c r="A88" s="253">
        <v>43010</v>
      </c>
      <c r="B88" s="245">
        <f>'Yield Curves'!C87-'Yield Curves'!C88</f>
        <v>-3.0000000000000249E-2</v>
      </c>
      <c r="C88" s="245">
        <f>'Yield Curves'!D87-'Yield Curves'!D88</f>
        <v>-1.9999999999999574E-2</v>
      </c>
      <c r="D88" s="245">
        <f>'Yield Curves'!E87-'Yield Curves'!E88</f>
        <v>-9.9999999999997868E-3</v>
      </c>
      <c r="E88" s="245">
        <f>'Yield Curves'!F87-'Yield Curves'!F88</f>
        <v>-4.9999999999998934E-3</v>
      </c>
      <c r="F88" s="245">
        <f>'Yield Curves'!G87-'Yield Curves'!G88</f>
        <v>0</v>
      </c>
      <c r="G88" s="245">
        <f>'Yield Curves'!H87-'Yield Curves'!H88</f>
        <v>2.4999999999999467E-2</v>
      </c>
      <c r="H88" s="245">
        <f>'Yield Curves'!I87-'Yield Curves'!I88</f>
        <v>4.9999999999999822E-2</v>
      </c>
      <c r="I88" s="245">
        <f>'Yield Curves'!J87-'Yield Curves'!J88</f>
        <v>4.0000000000000036E-2</v>
      </c>
      <c r="J88" s="245">
        <f>'Yield Curves'!K87-'Yield Curves'!K88</f>
        <v>2.9999999999999361E-2</v>
      </c>
      <c r="K88" s="245">
        <f>'Yield Curves'!L87-'Yield Curves'!L88</f>
        <v>3.0000000000000249E-2</v>
      </c>
      <c r="L88" s="245">
        <f>'Yield Curves'!M87-'Yield Curves'!M88</f>
        <v>3.0000000000000249E-2</v>
      </c>
      <c r="M88" s="245">
        <f>'Yield Curves'!N87-'Yield Curves'!N88</f>
        <v>2.9999999999999361E-2</v>
      </c>
      <c r="N88" s="245">
        <f>'Yield Curves'!O87-'Yield Curves'!O88</f>
        <v>3.0000000000000249E-2</v>
      </c>
      <c r="O88" s="245">
        <f>'Yield Curves'!P87-'Yield Curves'!P88</f>
        <v>3.0000000000001137E-2</v>
      </c>
      <c r="P88" s="245">
        <f>'Yield Curves'!Q87-'Yield Curves'!Q88</f>
        <v>3.2500000000000639E-2</v>
      </c>
      <c r="Q88" s="245">
        <f>'Yield Curves'!R87-'Yield Curves'!R88</f>
        <v>3.5000000000000142E-2</v>
      </c>
      <c r="R88" s="245">
        <f>'Yield Curves'!S87-'Yield Curves'!S88</f>
        <v>3.7499999999999645E-2</v>
      </c>
      <c r="S88" s="245">
        <f>'Yield Curves'!T87-'Yield Curves'!T88</f>
        <v>3.8750000000000284E-2</v>
      </c>
      <c r="T88" s="245">
        <f>'Yield Curves'!U87-'Yield Curves'!U88</f>
        <v>4.0000000000000036E-2</v>
      </c>
      <c r="U88" s="245">
        <f>'Yield Curves'!V87-'Yield Curves'!V88</f>
        <v>4.1249999999999787E-2</v>
      </c>
      <c r="V88" s="252">
        <f>MAX(B88:U88)</f>
        <v>4.9999999999999822E-2</v>
      </c>
      <c r="W88" s="252">
        <f>AVERAGE(V89:V338)</f>
        <v>3.4742500000000183E-2</v>
      </c>
      <c r="X88" s="245">
        <f>_xlfn.STDEV.S(V89:V2640)</f>
        <v>5.3928660216996889E-2</v>
      </c>
      <c r="Y88" s="245">
        <f>W88+X88*_xlfn.NORM.S.INV(99%)</f>
        <v>0.16019932404568177</v>
      </c>
      <c r="Z88" s="253">
        <v>43011</v>
      </c>
      <c r="AA88" s="255">
        <f>'Bond Valuation'!$B$12*BondVal_all!BO88</f>
        <v>93.599076486837944</v>
      </c>
      <c r="AB88" s="250">
        <f>AA88/AA89-1</f>
        <v>-2.9995500449953028E-4</v>
      </c>
      <c r="AC88" s="245">
        <f>SUMPRODUCT('Bond Valuation'!$B$12*BondVal_all!BO88,$BO$2)/AA88</f>
        <v>1</v>
      </c>
      <c r="AD88" s="251">
        <f>-AC88*Y87/100</f>
        <v>-1.6014207214578332E-3</v>
      </c>
      <c r="AE88" s="250">
        <f>AD88*SQRT(10)</f>
        <v>-5.0641369719968349E-3</v>
      </c>
      <c r="AF88" s="250">
        <f>$AC$1*X87/100</f>
        <v>-1.4357418746252823E-3</v>
      </c>
      <c r="AG88" s="250">
        <f>AF88*SQRT(10)</f>
        <v>-4.5402144558958002E-3</v>
      </c>
      <c r="AH88" s="255">
        <f>SUMPRODUCT('Bond Valuation'!$B$40:$D$40,BondVal_all!BO88:BQ88)</f>
        <v>84.849902556739536</v>
      </c>
      <c r="AI88" s="250">
        <f>AH88/AH89-1</f>
        <v>5.6833679738343967E-4</v>
      </c>
      <c r="AJ88" s="245">
        <f>SUMPRODUCT($BO$2:$BQ$2,'Bond Valuation'!$B$40:$D$40,BondVal_all!BO88:BQ88)/BondVal_all!AH88</f>
        <v>2.9360569918836874</v>
      </c>
      <c r="AK88" s="251">
        <f>-AJ88*Y87/100</f>
        <v>-4.7018625061836907E-3</v>
      </c>
      <c r="AL88" s="251">
        <f>AK88*SQRT(10)</f>
        <v>-1.4868594764487994E-2</v>
      </c>
      <c r="AM88" s="251">
        <f>$AC$1*X87/100</f>
        <v>-1.4357418746252823E-3</v>
      </c>
      <c r="AN88" s="259">
        <f>AM88*SQRT(10)</f>
        <v>-4.5402144558958002E-3</v>
      </c>
      <c r="AO88" s="255">
        <f>SUMPRODUCT('Bond Valuation'!$B$68:$F$68,BondVal_all!BO88:BS88)</f>
        <v>78.407827245665004</v>
      </c>
      <c r="AP88" s="250">
        <f>AO88/AO89-1</f>
        <v>4.6297627658797857E-4</v>
      </c>
      <c r="AQ88" s="245">
        <f>SUMPRODUCT($BO$2:$BS$2,'Bond Valuation'!$B$68:$F$68,BondVal_all!BO88:BS88)/BondVal_all!AO88</f>
        <v>4.7255865156864774</v>
      </c>
      <c r="AR88" s="251">
        <f>-AQ88*Y87/100</f>
        <v>-7.5676521672620465E-3</v>
      </c>
      <c r="AS88" s="251">
        <f>AR88*SQRT(10)</f>
        <v>-2.3931017388457591E-2</v>
      </c>
      <c r="AT88" s="251">
        <f>$AC$1*X87/100</f>
        <v>-1.4357418746252823E-3</v>
      </c>
      <c r="AU88" s="249">
        <f>AT88*SQRT(10)</f>
        <v>-4.5402144558958002E-3</v>
      </c>
      <c r="AV88" s="255">
        <f>SUMPRODUCT('Bond Valuation'!$B$96:$K$96,BondVal_all!BO88:BX88)</f>
        <v>69.877529406409124</v>
      </c>
      <c r="AW88" s="250">
        <f>AV88/AV89-1</f>
        <v>-6.0307372018453265E-7</v>
      </c>
      <c r="AX88" s="245">
        <f>SUMPRODUCT($BO$2:$BX$2,'Bond Valuation'!$B$96:$K$96,BondVal_all!BO88:BX88)/BondVal_all!AV88</f>
        <v>8.2738537876421976</v>
      </c>
      <c r="AY88" s="251">
        <f>-AX88*Y87/100</f>
        <v>-1.3249920901842594E-2</v>
      </c>
      <c r="AZ88" s="251">
        <f>AY88*SQRT(10)</f>
        <v>-4.1899928866894899E-2</v>
      </c>
      <c r="BA88" s="251">
        <f>$AC$1*X87/100</f>
        <v>-1.4357418746252823E-3</v>
      </c>
      <c r="BB88" s="249">
        <f>BA88*SQRT(10)</f>
        <v>-4.5402144558958002E-3</v>
      </c>
      <c r="BC88" s="255">
        <f>SUMPRODUCT('Bond Valuation'!$B$124:$U$124,BondVal_all!BO88:CH88)</f>
        <v>57.986567283935258</v>
      </c>
      <c r="BD88" s="250">
        <f>BC88/BC89-1</f>
        <v>2.3812678171237778E-3</v>
      </c>
      <c r="BE88" s="245">
        <f>SUMPRODUCT($BO$2:$CH$2,'Bond Valuation'!$B$124:$U$124,BondVal_all!BO88:CH88)/BondVal_all!BC88</f>
        <v>11.910865150341829</v>
      </c>
      <c r="BF88" s="251">
        <f>-BE88*Y87/100</f>
        <v>-1.9074306262247376E-2</v>
      </c>
      <c r="BG88" s="251">
        <f>BF88*SQRT(10)</f>
        <v>-6.03182525763147E-2</v>
      </c>
      <c r="BH88" s="251">
        <f>$AC$1*X87/100</f>
        <v>-1.4357418746252823E-3</v>
      </c>
      <c r="BI88" s="249">
        <f>BH88*SQRT(10)</f>
        <v>-4.5402144558958002E-3</v>
      </c>
      <c r="BJ88" s="251"/>
      <c r="BK88" s="251"/>
      <c r="BO88" s="245">
        <f>EXP(-BO$2*HLOOKUP(BO$2,'Yield Curves'!$B$2:$AP$508,MATCH($Z88,'Yield Curves'!$A$3:$A$508,0)+1)/100)</f>
        <v>0.92672352957265292</v>
      </c>
      <c r="BP88" s="245">
        <f>EXP(-BP$2*HLOOKUP(BP$2,'Yield Curves'!$B$2:$AP$508,MATCH($Z88,'Yield Curves'!$A$3:$A$508,0)+1)/100)</f>
        <v>0.85933194478164587</v>
      </c>
      <c r="BQ88" s="245">
        <f>EXP(-BQ$2*HLOOKUP(BQ$2,'Yield Curves'!$B$2:$AP$508,MATCH($Z88,'Yield Curves'!$A$3:$A$508,0)+1)/100)</f>
        <v>0.79684109419638172</v>
      </c>
      <c r="BR88" s="245">
        <f>EXP(-BR$2*HLOOKUP(BR$2,'Yield Curves'!$B$2:$AP$508,MATCH($Z88,'Yield Curves'!$A$3:$A$508,0)+1)/100)</f>
        <v>0.72789388774594621</v>
      </c>
      <c r="BS88" s="245">
        <f>EXP(-BS$2*HLOOKUP(BS$2,'Yield Curves'!$B$2:$AP$508,MATCH($Z88,'Yield Curves'!$A$3:$A$508,0)+1)/100)</f>
        <v>0.68420342541388712</v>
      </c>
      <c r="BT88" s="245">
        <f>EXP(-BT$2*HLOOKUP(BT$2,'Yield Curves'!$B$2:$AP$508,MATCH($Z88,'Yield Curves'!$A$3:$A$508,0)+1)/100)</f>
        <v>0.63362372146619017</v>
      </c>
      <c r="BU88" s="245">
        <f>EXP(-BU$2*HLOOKUP(BU$2,'Yield Curves'!$B$2:$AP$508,MATCH($Z88,'Yield Curves'!$A$3:$A$508,0)+1)/100)</f>
        <v>0.58660711106569374</v>
      </c>
      <c r="BV88" s="245">
        <f>EXP(-BV$2*HLOOKUP(BV$2,'Yield Curves'!$B$2:$AP$508,MATCH($Z88,'Yield Curves'!$A$3:$A$508,0)+1)/100)</f>
        <v>0.54264497187729499</v>
      </c>
      <c r="BW88" s="245">
        <f>EXP(-BW$2*HLOOKUP(BW$2,'Yield Curves'!$B$2:$AP$508,MATCH($Z88,'Yield Curves'!$A$3:$A$508,0)+1)/100)</f>
        <v>0.50148203236932143</v>
      </c>
      <c r="BX88" s="245">
        <f>EXP(-BX$2*HLOOKUP(BX$2,'Yield Curves'!$B$2:$AP$508,MATCH($Z88,'Yield Curves'!$A$3:$A$508,0)+1)/100)</f>
        <v>0.46347631296326158</v>
      </c>
      <c r="BY88" s="245">
        <f>EXP(-BY$2*HLOOKUP(BY$2,'Yield Curves'!$B$2:$AP$508,MATCH($Z88,'Yield Curves'!$A$3:$A$508,0)+1)/100)</f>
        <v>0.4281689150186852</v>
      </c>
      <c r="BZ88" s="245">
        <f>EXP(-BZ$2*HLOOKUP(BZ$2,'Yield Curves'!$B$2:$AP$508,MATCH($Z88,'Yield Curves'!$A$3:$A$508,0)+1)/100)</f>
        <v>0.39368172527662382</v>
      </c>
      <c r="CA88" s="245">
        <f>EXP(-CA$2*HLOOKUP(CA$2,'Yield Curves'!$B$2:$AP$508,MATCH($Z88,'Yield Curves'!$A$3:$A$508,0)+1)/100)</f>
        <v>0.35987334639609486</v>
      </c>
      <c r="CB88" s="245">
        <f>EXP(-CB$2*HLOOKUP(CB$2,'Yield Curves'!$B$2:$AP$508,MATCH($Z88,'Yield Curves'!$A$3:$A$508,0)+1)/100)</f>
        <v>0.3308436489068976</v>
      </c>
      <c r="CC88" s="245">
        <f>EXP(-CC$2*HLOOKUP(CC$2,'Yield Curves'!$B$2:$AP$508,MATCH($Z88,'Yield Curves'!$A$3:$A$508,0)+1)/100)</f>
        <v>0.30391719486257851</v>
      </c>
      <c r="CD88" s="245">
        <f>EXP(-CD$2*HLOOKUP(CD$2,'Yield Curves'!$B$2:$AP$508,MATCH($Z88,'Yield Curves'!$A$3:$A$508,0)+1)/100)</f>
        <v>0.2782728630239627</v>
      </c>
      <c r="CE88" s="245">
        <f>EXP(-CE$2*HLOOKUP(CE$2,'Yield Curves'!$B$2:$AP$508,MATCH($Z88,'Yield Curves'!$A$3:$A$508,0)+1)/100)</f>
        <v>0.25384450145309251</v>
      </c>
      <c r="CF88" s="245">
        <f>EXP(-CF$2*HLOOKUP(CF$2,'Yield Curves'!$B$2:$AP$508,MATCH($Z88,'Yield Curves'!$A$3:$A$508,0)+1)/100)</f>
        <v>0.23123573797225294</v>
      </c>
      <c r="CG88" s="245">
        <f>EXP(-CG$2*HLOOKUP(CG$2,'Yield Curves'!$B$2:$AP$508,MATCH($Z88,'Yield Curves'!$A$3:$A$508,0)+1)/100)</f>
        <v>0.21065484778917595</v>
      </c>
      <c r="CH88" s="245">
        <f>EXP(-CH$2*HLOOKUP(CH$2,'Yield Curves'!$B$2:$AP$508,MATCH($Z88,'Yield Curves'!$A$3:$A$508,0)+1)/100)</f>
        <v>0.19166619264739129</v>
      </c>
    </row>
    <row r="89" spans="1:86" x14ac:dyDescent="0.2">
      <c r="A89" s="253">
        <v>43007</v>
      </c>
      <c r="B89" s="245">
        <f>'Yield Curves'!C88-'Yield Curves'!C89</f>
        <v>-1.9999999999999574E-2</v>
      </c>
      <c r="C89" s="245">
        <f>'Yield Curves'!D88-'Yield Curves'!D89</f>
        <v>-2.5000000000000355E-2</v>
      </c>
      <c r="D89" s="245">
        <f>'Yield Curves'!E88-'Yield Curves'!E89</f>
        <v>-3.0000000000000249E-2</v>
      </c>
      <c r="E89" s="245">
        <f>'Yield Curves'!F88-'Yield Curves'!F89</f>
        <v>-3.0000000000000249E-2</v>
      </c>
      <c r="F89" s="245">
        <f>'Yield Curves'!G88-'Yield Curves'!G89</f>
        <v>-3.0000000000000249E-2</v>
      </c>
      <c r="G89" s="245">
        <f>'Yield Curves'!H88-'Yield Curves'!H89</f>
        <v>-2.0000000000000462E-2</v>
      </c>
      <c r="H89" s="245">
        <f>'Yield Curves'!I88-'Yield Curves'!I89</f>
        <v>-9.9999999999997868E-3</v>
      </c>
      <c r="I89" s="245">
        <f>'Yield Curves'!J88-'Yield Curves'!J89</f>
        <v>-3.0000000000000249E-2</v>
      </c>
      <c r="J89" s="245">
        <f>'Yield Curves'!K88-'Yield Curves'!K89</f>
        <v>-4.9999999999999822E-2</v>
      </c>
      <c r="K89" s="245">
        <f>'Yield Curves'!L88-'Yield Curves'!L89</f>
        <v>-4.750000000000032E-2</v>
      </c>
      <c r="L89" s="245">
        <f>'Yield Curves'!M88-'Yield Curves'!M89</f>
        <v>-4.4999999999999929E-2</v>
      </c>
      <c r="M89" s="245">
        <f>'Yield Curves'!N88-'Yield Curves'!N89</f>
        <v>-4.2499999999999538E-2</v>
      </c>
      <c r="N89" s="245">
        <f>'Yield Curves'!O88-'Yield Curves'!O89</f>
        <v>-4.0000000000000036E-2</v>
      </c>
      <c r="O89" s="245">
        <f>'Yield Curves'!P88-'Yield Curves'!P89</f>
        <v>-3.7500000000000533E-2</v>
      </c>
      <c r="P89" s="245">
        <f>'Yield Curves'!Q88-'Yield Curves'!Q89</f>
        <v>-3.8750000000000284E-2</v>
      </c>
      <c r="Q89" s="245">
        <f>'Yield Curves'!R88-'Yield Curves'!R89</f>
        <v>-4.0000000000000036E-2</v>
      </c>
      <c r="R89" s="245">
        <f>'Yield Curves'!S88-'Yield Curves'!S89</f>
        <v>-4.1249999999999787E-2</v>
      </c>
      <c r="S89" s="245">
        <f>'Yield Curves'!T88-'Yield Curves'!T89</f>
        <v>-4.0625000000000355E-2</v>
      </c>
      <c r="T89" s="245">
        <f>'Yield Curves'!U88-'Yield Curves'!U89</f>
        <v>-4.0000000000000036E-2</v>
      </c>
      <c r="U89" s="245">
        <f>'Yield Curves'!V88-'Yield Curves'!V89</f>
        <v>-3.9374999999999716E-2</v>
      </c>
      <c r="V89" s="252">
        <f>MAX(B89:U89)</f>
        <v>-9.9999999999997868E-3</v>
      </c>
      <c r="W89" s="252">
        <f>AVERAGE(V90:V339)</f>
        <v>3.4742500000000169E-2</v>
      </c>
      <c r="X89" s="245">
        <f>_xlfn.STDEV.S(V90:V2641)</f>
        <v>5.3948971262571359E-2</v>
      </c>
      <c r="Y89" s="245">
        <f>W89+X89*_xlfn.NORM.S.INV(99%)</f>
        <v>0.16024657460337347</v>
      </c>
      <c r="Z89" s="253">
        <v>43010</v>
      </c>
      <c r="AA89" s="255">
        <f>'Bond Valuation'!$B$12*BondVal_all!BO89</f>
        <v>93.627160422163655</v>
      </c>
      <c r="AB89" s="250">
        <f>AA89/AA90-1</f>
        <v>3.0004500450031557E-4</v>
      </c>
      <c r="AC89" s="245">
        <f>SUMPRODUCT('Bond Valuation'!$B$12*BondVal_all!BO89,$BO$2)/AA89</f>
        <v>1</v>
      </c>
      <c r="AD89" s="251">
        <f>-AC89*Y88/100</f>
        <v>-1.6019932404568178E-3</v>
      </c>
      <c r="AE89" s="250">
        <f>AD89*SQRT(10)</f>
        <v>-5.0659474360373463E-3</v>
      </c>
      <c r="AF89" s="250">
        <f>$AC$1*X88/100</f>
        <v>-1.4373143209453737E-3</v>
      </c>
      <c r="AG89" s="250">
        <f>AF89*SQRT(10)</f>
        <v>-4.5451869677656399E-3</v>
      </c>
      <c r="AH89" s="255">
        <f>SUMPRODUCT('Bond Valuation'!$B$40:$D$40,BondVal_all!BO89:BQ89)</f>
        <v>84.801706626382853</v>
      </c>
      <c r="AI89" s="250">
        <f>AH89/AH90-1</f>
        <v>1.0610936050925446E-5</v>
      </c>
      <c r="AJ89" s="245">
        <f>SUMPRODUCT($BO$2:$BQ$2,'Bond Valuation'!$B$40:$D$40,BondVal_all!BO89:BQ89)/BondVal_all!AH89</f>
        <v>2.9360075350036881</v>
      </c>
      <c r="AK89" s="251">
        <f>-AJ89*Y88/100</f>
        <v>-4.7034642250061917E-3</v>
      </c>
      <c r="AL89" s="251">
        <f>AK89*SQRT(10)</f>
        <v>-1.487365984413826E-2</v>
      </c>
      <c r="AM89" s="251">
        <f>$AC$1*X88/100</f>
        <v>-1.4373143209453737E-3</v>
      </c>
      <c r="AN89" s="259">
        <f>AM89*SQRT(10)</f>
        <v>-4.5451869677656399E-3</v>
      </c>
      <c r="AO89" s="255">
        <f>SUMPRODUCT('Bond Valuation'!$B$68:$F$68,BondVal_all!BO89:BS89)</f>
        <v>78.371543080459162</v>
      </c>
      <c r="AP89" s="250">
        <f>AO89/AO90-1</f>
        <v>-1.3728396824329581E-3</v>
      </c>
      <c r="AQ89" s="245">
        <f>SUMPRODUCT($BO$2:$BS$2,'Bond Valuation'!$B$68:$F$68,BondVal_all!BO89:BS89)/BondVal_all!AO89</f>
        <v>4.7254637683616192</v>
      </c>
      <c r="AR89" s="251">
        <f>-AQ89*Y88/100</f>
        <v>-7.5701610149389153E-3</v>
      </c>
      <c r="AS89" s="251">
        <f>AR89*SQRT(10)</f>
        <v>-2.3938951061418919E-2</v>
      </c>
      <c r="AT89" s="251">
        <f>$AC$1*X88/100</f>
        <v>-1.4373143209453737E-3</v>
      </c>
      <c r="AU89" s="249">
        <f>AT89*SQRT(10)</f>
        <v>-4.5451869677656399E-3</v>
      </c>
      <c r="AV89" s="255">
        <f>SUMPRODUCT('Bond Valuation'!$B$96:$K$96,BondVal_all!BO89:BX89)</f>
        <v>69.877571547736153</v>
      </c>
      <c r="AW89" s="250">
        <f>AV89/AV90-1</f>
        <v>-3.1182429940207479E-3</v>
      </c>
      <c r="AX89" s="245">
        <f>SUMPRODUCT($BO$2:$BX$2,'Bond Valuation'!$B$96:$K$96,BondVal_all!BO89:BX89)/BondVal_all!AV89</f>
        <v>8.2739649708394687</v>
      </c>
      <c r="AY89" s="251">
        <f>-AX89*Y88/100</f>
        <v>-1.3254835955061319E-2</v>
      </c>
      <c r="AZ89" s="251">
        <f>AY89*SQRT(10)</f>
        <v>-4.191547162988702E-2</v>
      </c>
      <c r="BA89" s="251">
        <f>$AC$1*X88/100</f>
        <v>-1.4373143209453737E-3</v>
      </c>
      <c r="BB89" s="249">
        <f>BA89*SQRT(10)</f>
        <v>-4.5451869677656399E-3</v>
      </c>
      <c r="BC89" s="255">
        <f>SUMPRODUCT('Bond Valuation'!$B$124:$U$124,BondVal_all!BO89:CH89)</f>
        <v>57.848813765456789</v>
      </c>
      <c r="BD89" s="250">
        <f>BC89/BC90-1</f>
        <v>-6.872803033410646E-3</v>
      </c>
      <c r="BE89" s="245">
        <f>SUMPRODUCT($BO$2:$CH$2,'Bond Valuation'!$B$124:$U$124,BondVal_all!BO89:CH89)/BondVal_all!BC89</f>
        <v>11.892825037693743</v>
      </c>
      <c r="BF89" s="251">
        <f>-BE89*Y88/100</f>
        <v>-1.9052225320320974E-2</v>
      </c>
      <c r="BG89" s="251">
        <f>BF89*SQRT(10)</f>
        <v>-6.0248426506945361E-2</v>
      </c>
      <c r="BH89" s="251">
        <f>$AC$1*X88/100</f>
        <v>-1.4373143209453737E-3</v>
      </c>
      <c r="BI89" s="249">
        <f>BH89*SQRT(10)</f>
        <v>-4.5451869677656399E-3</v>
      </c>
      <c r="BJ89" s="251"/>
      <c r="BK89" s="251"/>
      <c r="BO89" s="245">
        <f>EXP(-BO$2*HLOOKUP(BO$2,'Yield Curves'!$B$2:$AP$508,MATCH($Z89,'Yield Curves'!$A$3:$A$508,0)+1)/100)</f>
        <v>0.92700158833825408</v>
      </c>
      <c r="BP89" s="245">
        <f>EXP(-BP$2*HLOOKUP(BP$2,'Yield Curves'!$B$2:$AP$508,MATCH($Z89,'Yield Curves'!$A$3:$A$508,0)+1)/100)</f>
        <v>0.85933194478164587</v>
      </c>
      <c r="BQ89" s="245">
        <f>EXP(-BQ$2*HLOOKUP(BQ$2,'Yield Curves'!$B$2:$AP$508,MATCH($Z89,'Yield Curves'!$A$3:$A$508,0)+1)/100)</f>
        <v>0.79636313294257888</v>
      </c>
      <c r="BR89" s="245">
        <f>EXP(-BR$2*HLOOKUP(BR$2,'Yield Curves'!$B$2:$AP$508,MATCH($Z89,'Yield Curves'!$A$3:$A$508,0)+1)/100)</f>
        <v>0.72760278841459547</v>
      </c>
      <c r="BS89" s="245">
        <f>EXP(-BS$2*HLOOKUP(BS$2,'Yield Curves'!$B$2:$AP$508,MATCH($Z89,'Yield Curves'!$A$3:$A$508,0)+1)/100)</f>
        <v>0.68386140921235583</v>
      </c>
      <c r="BT89" s="245">
        <f>EXP(-BT$2*HLOOKUP(BT$2,'Yield Curves'!$B$2:$AP$508,MATCH($Z89,'Yield Curves'!$A$3:$A$508,0)+1)/100)</f>
        <v>0.63362372146619017</v>
      </c>
      <c r="BU89" s="245">
        <f>EXP(-BU$2*HLOOKUP(BU$2,'Yield Curves'!$B$2:$AP$508,MATCH($Z89,'Yield Curves'!$A$3:$A$508,0)+1)/100)</f>
        <v>0.58701787979572218</v>
      </c>
      <c r="BV89" s="245">
        <f>EXP(-BV$2*HLOOKUP(BV$2,'Yield Curves'!$B$2:$AP$508,MATCH($Z89,'Yield Curves'!$A$3:$A$508,0)+1)/100)</f>
        <v>0.54307926154750275</v>
      </c>
      <c r="BW89" s="245">
        <f>EXP(-BW$2*HLOOKUP(BW$2,'Yield Curves'!$B$2:$AP$508,MATCH($Z89,'Yield Curves'!$A$3:$A$508,0)+1)/100)</f>
        <v>0.50148203236932154</v>
      </c>
      <c r="BX89" s="245">
        <f>EXP(-BX$2*HLOOKUP(BX$2,'Yield Curves'!$B$2:$AP$508,MATCH($Z89,'Yield Curves'!$A$3:$A$508,0)+1)/100)</f>
        <v>0.46347631296326158</v>
      </c>
      <c r="BY89" s="245">
        <f>EXP(-BY$2*HLOOKUP(BY$2,'Yield Curves'!$B$2:$AP$508,MATCH($Z89,'Yield Curves'!$A$3:$A$508,0)+1)/100)</f>
        <v>0.4281689150186852</v>
      </c>
      <c r="BZ89" s="245">
        <f>EXP(-BZ$2*HLOOKUP(BZ$2,'Yield Curves'!$B$2:$AP$508,MATCH($Z89,'Yield Curves'!$A$3:$A$508,0)+1)/100)</f>
        <v>0.39356363847294706</v>
      </c>
      <c r="CA89" s="245">
        <f>EXP(-CA$2*HLOOKUP(CA$2,'Yield Curves'!$B$2:$AP$508,MATCH($Z89,'Yield Curves'!$A$3:$A$508,0)+1)/100)</f>
        <v>0.35952264088008012</v>
      </c>
      <c r="CB89" s="245">
        <f>EXP(-CB$2*HLOOKUP(CB$2,'Yield Curves'!$B$2:$AP$508,MATCH($Z89,'Yield Curves'!$A$3:$A$508,0)+1)/100)</f>
        <v>0.33043861357177989</v>
      </c>
      <c r="CC89" s="245">
        <f>EXP(-CC$2*HLOOKUP(CC$2,'Yield Curves'!$B$2:$AP$508,MATCH($Z89,'Yield Curves'!$A$3:$A$508,0)+1)/100)</f>
        <v>0.30346166080623954</v>
      </c>
      <c r="CD89" s="245">
        <f>EXP(-CD$2*HLOOKUP(CD$2,'Yield Curves'!$B$2:$AP$508,MATCH($Z89,'Yield Curves'!$A$3:$A$508,0)+1)/100)</f>
        <v>0.27769604548834453</v>
      </c>
      <c r="CE89" s="245">
        <f>EXP(-CE$2*HLOOKUP(CE$2,'Yield Curves'!$B$2:$AP$508,MATCH($Z89,'Yield Curves'!$A$3:$A$508,0)+1)/100)</f>
        <v>0.25308371366393412</v>
      </c>
      <c r="CF89" s="245">
        <f>EXP(-CF$2*HLOOKUP(CF$2,'Yield Curves'!$B$2:$AP$508,MATCH($Z89,'Yield Curves'!$A$3:$A$508,0)+1)/100)</f>
        <v>0.23030760440826809</v>
      </c>
      <c r="CG89" s="245">
        <f>EXP(-CG$2*HLOOKUP(CG$2,'Yield Curves'!$B$2:$AP$508,MATCH($Z89,'Yield Curves'!$A$3:$A$508,0)+1)/100)</f>
        <v>0.20960993379593251</v>
      </c>
      <c r="CH89" s="245">
        <f>EXP(-CH$2*HLOOKUP(CH$2,'Yield Curves'!$B$2:$AP$508,MATCH($Z89,'Yield Curves'!$A$3:$A$508,0)+1)/100)</f>
        <v>0.19051963859332924</v>
      </c>
    </row>
    <row r="90" spans="1:86" x14ac:dyDescent="0.2">
      <c r="A90" s="253">
        <v>43006</v>
      </c>
      <c r="B90" s="245">
        <f>'Yield Curves'!C89-'Yield Curves'!C90</f>
        <v>0</v>
      </c>
      <c r="C90" s="245">
        <f>'Yield Curves'!D89-'Yield Curves'!D90</f>
        <v>-4.9999999999998934E-3</v>
      </c>
      <c r="D90" s="245">
        <f>'Yield Curves'!E89-'Yield Curves'!E90</f>
        <v>-9.9999999999997868E-3</v>
      </c>
      <c r="E90" s="245">
        <f>'Yield Curves'!F89-'Yield Curves'!F90</f>
        <v>-1.499999999999968E-2</v>
      </c>
      <c r="F90" s="245">
        <f>'Yield Curves'!G89-'Yield Curves'!G90</f>
        <v>-1.9999999999999574E-2</v>
      </c>
      <c r="G90" s="245">
        <f>'Yield Curves'!H89-'Yield Curves'!H90</f>
        <v>-4.9999999999998934E-2</v>
      </c>
      <c r="H90" s="245">
        <f>'Yield Curves'!I89-'Yield Curves'!I90</f>
        <v>-8.0000000000000071E-2</v>
      </c>
      <c r="I90" s="245">
        <f>'Yield Curves'!J89-'Yield Curves'!J90</f>
        <v>-5.4999999999999716E-2</v>
      </c>
      <c r="J90" s="245">
        <f>'Yield Curves'!K89-'Yield Curves'!K90</f>
        <v>-3.0000000000000249E-2</v>
      </c>
      <c r="K90" s="245">
        <f>'Yield Curves'!L89-'Yield Curves'!L90</f>
        <v>-3.2499999999999751E-2</v>
      </c>
      <c r="L90" s="245">
        <f>'Yield Curves'!M89-'Yield Curves'!M90</f>
        <v>-3.5000000000000142E-2</v>
      </c>
      <c r="M90" s="245">
        <f>'Yield Curves'!N89-'Yield Curves'!N90</f>
        <v>-3.7500000000000533E-2</v>
      </c>
      <c r="N90" s="245">
        <f>'Yield Curves'!O89-'Yield Curves'!O90</f>
        <v>-4.0000000000000036E-2</v>
      </c>
      <c r="O90" s="245">
        <f>'Yield Curves'!P89-'Yield Curves'!P90</f>
        <v>-4.2499999999999538E-2</v>
      </c>
      <c r="P90" s="245">
        <f>'Yield Curves'!Q89-'Yield Curves'!Q90</f>
        <v>-4.3750000000000178E-2</v>
      </c>
      <c r="Q90" s="245">
        <f>'Yield Curves'!R89-'Yield Curves'!R90</f>
        <v>-4.4999999999999929E-2</v>
      </c>
      <c r="R90" s="245">
        <f>'Yield Curves'!S89-'Yield Curves'!S90</f>
        <v>-4.624999999999968E-2</v>
      </c>
      <c r="S90" s="245">
        <f>'Yield Curves'!T89-'Yield Curves'!T90</f>
        <v>-4.8124999999999751E-2</v>
      </c>
      <c r="T90" s="245">
        <f>'Yield Curves'!U89-'Yield Curves'!U90</f>
        <v>-4.9999999999999822E-2</v>
      </c>
      <c r="U90" s="245">
        <f>'Yield Curves'!V89-'Yield Curves'!V90</f>
        <v>-5.1874999999999893E-2</v>
      </c>
      <c r="V90" s="252">
        <f>MAX(B90:U90)</f>
        <v>0</v>
      </c>
      <c r="W90" s="252">
        <f>AVERAGE(V91:V340)</f>
        <v>3.4827500000000164E-2</v>
      </c>
      <c r="X90" s="245">
        <f>_xlfn.STDEV.S(V91:V2642)</f>
        <v>5.3986835377737089E-2</v>
      </c>
      <c r="Y90" s="245">
        <f>W90+X90*_xlfn.NORM.S.INV(99%)</f>
        <v>0.16041965970719169</v>
      </c>
      <c r="Z90" s="253">
        <v>43007</v>
      </c>
      <c r="AA90" s="255">
        <f>'Bond Valuation'!$B$12*BondVal_all!BO90</f>
        <v>93.599076486837944</v>
      </c>
      <c r="AB90" s="250">
        <f>AA90/AA91-1</f>
        <v>2.0002000133345632E-4</v>
      </c>
      <c r="AC90" s="245">
        <f>SUMPRODUCT('Bond Valuation'!$B$12*BondVal_all!BO90,$BO$2)/AA90</f>
        <v>1</v>
      </c>
      <c r="AD90" s="251">
        <f>-AC90*Y89/100</f>
        <v>-1.6024657460337348E-3</v>
      </c>
      <c r="AE90" s="250">
        <f>AD90*SQRT(10)</f>
        <v>-5.0674416298675355E-3</v>
      </c>
      <c r="AF90" s="250">
        <f>$AC$1*X89/100</f>
        <v>-1.4378556538203252E-3</v>
      </c>
      <c r="AG90" s="250">
        <f>AF90*SQRT(10)</f>
        <v>-4.5468988126228134E-3</v>
      </c>
      <c r="AH90" s="255">
        <f>SUMPRODUCT('Bond Valuation'!$B$40:$D$40,BondVal_all!BO90:BQ90)</f>
        <v>84.800806810444726</v>
      </c>
      <c r="AI90" s="250">
        <f>AH90/AH91-1</f>
        <v>8.7900161586729197E-4</v>
      </c>
      <c r="AJ90" s="245">
        <f>SUMPRODUCT($BO$2:$BQ$2,'Bond Valuation'!$B$40:$D$40,BondVal_all!BO90:BQ90)/BondVal_all!AH90</f>
        <v>2.9360240248471459</v>
      </c>
      <c r="AK90" s="251">
        <f>-AJ90*Y89/100</f>
        <v>-4.7048779293496499E-3</v>
      </c>
      <c r="AL90" s="251">
        <f>AK90*SQRT(10)</f>
        <v>-1.4878130369801661E-2</v>
      </c>
      <c r="AM90" s="251">
        <f>$AC$1*X89/100</f>
        <v>-1.4378556538203252E-3</v>
      </c>
      <c r="AN90" s="259">
        <f>AM90*SQRT(10)</f>
        <v>-4.5468988126228134E-3</v>
      </c>
      <c r="AO90" s="255">
        <f>SUMPRODUCT('Bond Valuation'!$B$68:$F$68,BondVal_all!BO90:BS90)</f>
        <v>78.479282553797887</v>
      </c>
      <c r="AP90" s="250">
        <f>AO90/AO91-1</f>
        <v>2.2931745261529635E-3</v>
      </c>
      <c r="AQ90" s="245">
        <f>SUMPRODUCT($BO$2:$BS$2,'Bond Valuation'!$B$68:$F$68,BondVal_all!BO90:BS90)/BondVal_all!AO90</f>
        <v>4.7258461137441472</v>
      </c>
      <c r="AR90" s="251">
        <f>-AQ90*Y89/100</f>
        <v>-7.5730065183016405E-3</v>
      </c>
      <c r="AS90" s="251">
        <f>AR90*SQRT(10)</f>
        <v>-2.3947949333134797E-2</v>
      </c>
      <c r="AT90" s="251">
        <f>$AC$1*X89/100</f>
        <v>-1.4378556538203252E-3</v>
      </c>
      <c r="AU90" s="249">
        <f>AT90*SQRT(10)</f>
        <v>-4.5468988126228134E-3</v>
      </c>
      <c r="AV90" s="255">
        <f>SUMPRODUCT('Bond Valuation'!$B$96:$K$96,BondVal_all!BO90:BX90)</f>
        <v>70.096148371302803</v>
      </c>
      <c r="AW90" s="250">
        <f>AV90/AV91-1</f>
        <v>3.2690458390656207E-3</v>
      </c>
      <c r="AX90" s="245">
        <f>SUMPRODUCT($BO$2:$BX$2,'Bond Valuation'!$B$96:$K$96,BondVal_all!BO90:BX90)/BondVal_all!AV90</f>
        <v>8.2782093901399634</v>
      </c>
      <c r="AY90" s="251">
        <f>-AX90*Y89/100</f>
        <v>-1.3265546986194103E-2</v>
      </c>
      <c r="AZ90" s="251">
        <f>AY90*SQRT(10)</f>
        <v>-4.1949342884355589E-2</v>
      </c>
      <c r="BA90" s="251">
        <f>$AC$1*X89/100</f>
        <v>-1.4378556538203252E-3</v>
      </c>
      <c r="BB90" s="249">
        <f>BA90*SQRT(10)</f>
        <v>-4.5468988126228134E-3</v>
      </c>
      <c r="BC90" s="255">
        <f>SUMPRODUCT('Bond Valuation'!$B$124:$U$124,BondVal_all!BO90:CH90)</f>
        <v>58.249148691275778</v>
      </c>
      <c r="BD90" s="250">
        <f>BC90/BC91-1</f>
        <v>5.1278074359517589E-4</v>
      </c>
      <c r="BE90" s="245">
        <f>SUMPRODUCT($BO$2:$CH$2,'Bond Valuation'!$B$124:$U$124,BondVal_all!BO90:CH90)/BondVal_all!BC90</f>
        <v>11.933713275134073</v>
      </c>
      <c r="BF90" s="251">
        <f>-BE90*Y89/100</f>
        <v>-1.9123366746390404E-2</v>
      </c>
      <c r="BG90" s="251">
        <f>BF90*SQRT(10)</f>
        <v>-6.0473395449317242E-2</v>
      </c>
      <c r="BH90" s="251">
        <f>$AC$1*X89/100</f>
        <v>-1.4378556538203252E-3</v>
      </c>
      <c r="BI90" s="249">
        <f>BH90*SQRT(10)</f>
        <v>-4.5468988126228134E-3</v>
      </c>
      <c r="BJ90" s="251"/>
      <c r="BK90" s="251"/>
      <c r="BO90" s="245">
        <f>EXP(-BO$2*HLOOKUP(BO$2,'Yield Curves'!$B$2:$AP$508,MATCH($Z90,'Yield Curves'!$A$3:$A$508,0)+1)/100)</f>
        <v>0.92672352957265292</v>
      </c>
      <c r="BP90" s="245">
        <f>EXP(-BP$2*HLOOKUP(BP$2,'Yield Curves'!$B$2:$AP$508,MATCH($Z90,'Yield Curves'!$A$3:$A$508,0)+1)/100)</f>
        <v>0.85916009557818274</v>
      </c>
      <c r="BQ90" s="245">
        <f>EXP(-BQ$2*HLOOKUP(BQ$2,'Yield Curves'!$B$2:$AP$508,MATCH($Z90,'Yield Curves'!$A$3:$A$508,0)+1)/100)</f>
        <v>0.79636313294257888</v>
      </c>
      <c r="BR90" s="245">
        <f>EXP(-BR$2*HLOOKUP(BR$2,'Yield Curves'!$B$2:$AP$508,MATCH($Z90,'Yield Curves'!$A$3:$A$508,0)+1)/100)</f>
        <v>0.72905945016762375</v>
      </c>
      <c r="BS90" s="245">
        <f>EXP(-BS$2*HLOOKUP(BS$2,'Yield Curves'!$B$2:$AP$508,MATCH($Z90,'Yield Curves'!$A$3:$A$508,0)+1)/100)</f>
        <v>0.68488797105507604</v>
      </c>
      <c r="BT90" s="245">
        <f>EXP(-BT$2*HLOOKUP(BT$2,'Yield Curves'!$B$2:$AP$508,MATCH($Z90,'Yield Curves'!$A$3:$A$508,0)+1)/100)</f>
        <v>0.63476527125141757</v>
      </c>
      <c r="BU90" s="245">
        <f>EXP(-BU$2*HLOOKUP(BU$2,'Yield Curves'!$B$2:$AP$508,MATCH($Z90,'Yield Curves'!$A$3:$A$508,0)+1)/100)</f>
        <v>0.58825191262425613</v>
      </c>
      <c r="BV90" s="245">
        <f>EXP(-BV$2*HLOOKUP(BV$2,'Yield Curves'!$B$2:$AP$508,MATCH($Z90,'Yield Curves'!$A$3:$A$508,0)+1)/100)</f>
        <v>0.54449310482732505</v>
      </c>
      <c r="BW90" s="245">
        <f>EXP(-BW$2*HLOOKUP(BW$2,'Yield Curves'!$B$2:$AP$508,MATCH($Z90,'Yield Curves'!$A$3:$A$508,0)+1)/100)</f>
        <v>0.50317739354127722</v>
      </c>
      <c r="BX90" s="245">
        <f>EXP(-BX$2*HLOOKUP(BX$2,'Yield Curves'!$B$2:$AP$508,MATCH($Z90,'Yield Curves'!$A$3:$A$508,0)+1)/100)</f>
        <v>0.46533393097431341</v>
      </c>
      <c r="BY90" s="245">
        <f>EXP(-BY$2*HLOOKUP(BY$2,'Yield Curves'!$B$2:$AP$508,MATCH($Z90,'Yield Curves'!$A$3:$A$508,0)+1)/100)</f>
        <v>0.43017529094591206</v>
      </c>
      <c r="BZ90" s="245">
        <f>EXP(-BZ$2*HLOOKUP(BZ$2,'Yield Curves'!$B$2:$AP$508,MATCH($Z90,'Yield Curves'!$A$3:$A$508,0)+1)/100)</f>
        <v>0.39566495463675955</v>
      </c>
      <c r="CA90" s="245">
        <f>EXP(-CA$2*HLOOKUP(CA$2,'Yield Curves'!$B$2:$AP$508,MATCH($Z90,'Yield Curves'!$A$3:$A$508,0)+1)/100)</f>
        <v>0.36166139601944564</v>
      </c>
      <c r="CB90" s="245">
        <f>EXP(-CB$2*HLOOKUP(CB$2,'Yield Curves'!$B$2:$AP$508,MATCH($Z90,'Yield Curves'!$A$3:$A$508,0)+1)/100)</f>
        <v>0.33265790645071325</v>
      </c>
      <c r="CC90" s="245">
        <f>EXP(-CC$2*HLOOKUP(CC$2,'Yield Curves'!$B$2:$AP$508,MATCH($Z90,'Yield Curves'!$A$3:$A$508,0)+1)/100)</f>
        <v>0.30574617949871175</v>
      </c>
      <c r="CD90" s="245">
        <f>EXP(-CD$2*HLOOKUP(CD$2,'Yield Curves'!$B$2:$AP$508,MATCH($Z90,'Yield Curves'!$A$3:$A$508,0)+1)/100)</f>
        <v>0.28007527434405766</v>
      </c>
      <c r="CE90" s="245">
        <f>EXP(-CE$2*HLOOKUP(CE$2,'Yield Curves'!$B$2:$AP$508,MATCH($Z90,'Yield Curves'!$A$3:$A$508,0)+1)/100)</f>
        <v>0.25558161788762473</v>
      </c>
      <c r="CF90" s="245">
        <f>EXP(-CF$2*HLOOKUP(CF$2,'Yield Curves'!$B$2:$AP$508,MATCH($Z90,'Yield Curves'!$A$3:$A$508,0)+1)/100)</f>
        <v>0.23290173050393145</v>
      </c>
      <c r="CG90" s="245">
        <f>EXP(-CG$2*HLOOKUP(CG$2,'Yield Curves'!$B$2:$AP$508,MATCH($Z90,'Yield Curves'!$A$3:$A$508,0)+1)/100)</f>
        <v>0.21225956072673122</v>
      </c>
      <c r="CH90" s="245">
        <f>EXP(-CH$2*HLOOKUP(CH$2,'Yield Curves'!$B$2:$AP$508,MATCH($Z90,'Yield Curves'!$A$3:$A$508,0)+1)/100)</f>
        <v>0.19320567189501364</v>
      </c>
    </row>
    <row r="91" spans="1:86" x14ac:dyDescent="0.2">
      <c r="A91" s="253">
        <v>43005</v>
      </c>
      <c r="B91" s="245">
        <f>'Yield Curves'!C90-'Yield Curves'!C91</f>
        <v>1.9999999999999574E-2</v>
      </c>
      <c r="C91" s="245">
        <f>'Yield Curves'!D90-'Yield Curves'!D91</f>
        <v>2.4999999999999467E-2</v>
      </c>
      <c r="D91" s="245">
        <f>'Yield Curves'!E90-'Yield Curves'!E91</f>
        <v>3.0000000000000249E-2</v>
      </c>
      <c r="E91" s="245">
        <f>'Yield Curves'!F90-'Yield Curves'!F91</f>
        <v>3.5000000000000142E-2</v>
      </c>
      <c r="F91" s="245">
        <f>'Yield Curves'!G90-'Yield Curves'!G91</f>
        <v>4.0000000000000036E-2</v>
      </c>
      <c r="G91" s="245">
        <f>'Yield Curves'!H90-'Yield Curves'!H91</f>
        <v>3.5000000000000142E-2</v>
      </c>
      <c r="H91" s="245">
        <f>'Yield Curves'!I90-'Yield Curves'!I91</f>
        <v>3.0000000000000249E-2</v>
      </c>
      <c r="I91" s="245">
        <f>'Yield Curves'!J90-'Yield Curves'!J91</f>
        <v>4.4999999999999929E-2</v>
      </c>
      <c r="J91" s="245">
        <f>'Yield Curves'!K90-'Yield Curves'!K91</f>
        <v>6.0000000000000497E-2</v>
      </c>
      <c r="K91" s="245">
        <f>'Yield Curves'!L90-'Yield Curves'!L91</f>
        <v>5.7500000000000107E-2</v>
      </c>
      <c r="L91" s="245">
        <f>'Yield Curves'!M90-'Yield Curves'!M91</f>
        <v>5.5000000000000604E-2</v>
      </c>
      <c r="M91" s="245">
        <f>'Yield Curves'!N90-'Yield Curves'!N91</f>
        <v>5.2500000000000213E-2</v>
      </c>
      <c r="N91" s="245">
        <f>'Yield Curves'!O90-'Yield Curves'!O91</f>
        <v>4.9999999999999822E-2</v>
      </c>
      <c r="O91" s="245">
        <f>'Yield Curves'!P90-'Yield Curves'!P91</f>
        <v>4.7499999999999432E-2</v>
      </c>
      <c r="P91" s="245">
        <f>'Yield Curves'!Q90-'Yield Curves'!Q91</f>
        <v>4.6250000000000568E-2</v>
      </c>
      <c r="Q91" s="245">
        <f>'Yield Curves'!R90-'Yield Curves'!R91</f>
        <v>4.4999999999999929E-2</v>
      </c>
      <c r="R91" s="245">
        <f>'Yield Curves'!S90-'Yield Curves'!S91</f>
        <v>4.3749999999999289E-2</v>
      </c>
      <c r="S91" s="245">
        <f>'Yield Curves'!T90-'Yield Curves'!T91</f>
        <v>4.1875000000000107E-2</v>
      </c>
      <c r="T91" s="245">
        <f>'Yield Curves'!U90-'Yield Curves'!U91</f>
        <v>4.0000000000000036E-2</v>
      </c>
      <c r="U91" s="245">
        <f>'Yield Curves'!V90-'Yield Curves'!V91</f>
        <v>3.8124999999999964E-2</v>
      </c>
      <c r="V91" s="252">
        <f>MAX(B91:U91)</f>
        <v>6.0000000000000497E-2</v>
      </c>
      <c r="W91" s="252">
        <f>AVERAGE(V92:V341)</f>
        <v>3.4427500000000173E-2</v>
      </c>
      <c r="X91" s="245">
        <f>_xlfn.STDEV.S(V92:V2643)</f>
        <v>5.4037496972274626E-2</v>
      </c>
      <c r="Y91" s="245">
        <f>W91+X91*_xlfn.NORM.S.INV(99%)</f>
        <v>0.1601375161999396</v>
      </c>
      <c r="Z91" s="253">
        <v>43006</v>
      </c>
      <c r="AA91" s="255">
        <f>'Bond Valuation'!$B$12*BondVal_all!BO91</f>
        <v>93.58035854339731</v>
      </c>
      <c r="AB91" s="250">
        <f>AA91/AA92-1</f>
        <v>0</v>
      </c>
      <c r="AC91" s="245">
        <f>SUMPRODUCT('Bond Valuation'!$B$12*BondVal_all!BO91,$BO$2)/AA91</f>
        <v>1</v>
      </c>
      <c r="AD91" s="251">
        <f>-AC91*Y90/100</f>
        <v>-1.6041965970719169E-3</v>
      </c>
      <c r="AE91" s="250">
        <f>AD91*SQRT(10)</f>
        <v>-5.0729150614386579E-3</v>
      </c>
      <c r="AF91" s="250">
        <f>$AC$1*X90/100</f>
        <v>-1.4388648136021303E-3</v>
      </c>
      <c r="AG91" s="250">
        <f>AF91*SQRT(10)</f>
        <v>-4.5500900560563563E-3</v>
      </c>
      <c r="AH91" s="255">
        <f>SUMPRODUCT('Bond Valuation'!$B$40:$D$40,BondVal_all!BO91:BQ91)</f>
        <v>84.726332227510227</v>
      </c>
      <c r="AI91" s="250">
        <f>AH91/AH92-1</f>
        <v>5.7893192747449085E-4</v>
      </c>
      <c r="AJ91" s="245">
        <f>SUMPRODUCT($BO$2:$BQ$2,'Bond Valuation'!$B$40:$D$40,BondVal_all!BO91:BQ91)/BondVal_all!AH91</f>
        <v>2.9359887041101449</v>
      </c>
      <c r="AK91" s="251">
        <f>-AJ91*Y90/100</f>
        <v>-4.7099030881750815E-3</v>
      </c>
      <c r="AL91" s="251">
        <f>AK91*SQRT(10)</f>
        <v>-1.4894021317294122E-2</v>
      </c>
      <c r="AM91" s="251">
        <f>$AC$1*X90/100</f>
        <v>-1.4388648136021303E-3</v>
      </c>
      <c r="AN91" s="259">
        <f>AM91*SQRT(10)</f>
        <v>-4.5500900560563563E-3</v>
      </c>
      <c r="AO91" s="255">
        <f>SUMPRODUCT('Bond Valuation'!$B$68:$F$68,BondVal_all!BO91:BS91)</f>
        <v>78.299727613030967</v>
      </c>
      <c r="AP91" s="250">
        <f>AO91/AO92-1</f>
        <v>1.4376125284090158E-3</v>
      </c>
      <c r="AQ91" s="245">
        <f>SUMPRODUCT($BO$2:$BS$2,'Bond Valuation'!$B$68:$F$68,BondVal_all!BO91:BS91)/BondVal_all!AO91</f>
        <v>4.7253455190693554</v>
      </c>
      <c r="AR91" s="251">
        <f>-AQ91*Y90/100</f>
        <v>-7.5803832016800906E-3</v>
      </c>
      <c r="AS91" s="251">
        <f>AR91*SQRT(10)</f>
        <v>-2.3971276454188607E-2</v>
      </c>
      <c r="AT91" s="251">
        <f>$AC$1*X90/100</f>
        <v>-1.4388648136021303E-3</v>
      </c>
      <c r="AU91" s="249">
        <f>AT91*SQRT(10)</f>
        <v>-4.5500900560563563E-3</v>
      </c>
      <c r="AV91" s="255">
        <f>SUMPRODUCT('Bond Valuation'!$B$96:$K$96,BondVal_all!BO91:BX91)</f>
        <v>69.867747502046356</v>
      </c>
      <c r="AW91" s="250">
        <f>AV91/AV92-1</f>
        <v>3.9886337477119671E-3</v>
      </c>
      <c r="AX91" s="245">
        <f>SUMPRODUCT($BO$2:$BX$2,'Bond Valuation'!$B$96:$K$96,BondVal_all!BO91:BX91)/BondVal_all!AV91</f>
        <v>8.2744904423650958</v>
      </c>
      <c r="AY91" s="251">
        <f>-AX91*Y90/100</f>
        <v>-1.3273909410146188E-2</v>
      </c>
      <c r="AZ91" s="251">
        <f>AY91*SQRT(10)</f>
        <v>-4.1975787190804123E-2</v>
      </c>
      <c r="BA91" s="251">
        <f>$AC$1*X90/100</f>
        <v>-1.4388648136021303E-3</v>
      </c>
      <c r="BB91" s="249">
        <f>BA91*SQRT(10)</f>
        <v>-4.5500900560563563E-3</v>
      </c>
      <c r="BC91" s="255">
        <f>SUMPRODUCT('Bond Valuation'!$B$124:$U$124,BondVal_all!BO91:CH91)</f>
        <v>58.219294957915665</v>
      </c>
      <c r="BD91" s="250">
        <f>BC91/BC92-1</f>
        <v>1.1476955397132116E-2</v>
      </c>
      <c r="BE91" s="245">
        <f>SUMPRODUCT($BO$2:$CH$2,'Bond Valuation'!$B$124:$U$124,BondVal_all!BO91:CH91)/BondVal_all!BC91</f>
        <v>11.943428956122354</v>
      </c>
      <c r="BF91" s="251">
        <f>-BE91*Y90/100</f>
        <v>-1.9159608088781678E-2</v>
      </c>
      <c r="BG91" s="251">
        <f>BF91*SQRT(10)</f>
        <v>-6.0588000636735681E-2</v>
      </c>
      <c r="BH91" s="251">
        <f>$AC$1*X90/100</f>
        <v>-1.4388648136021303E-3</v>
      </c>
      <c r="BI91" s="249">
        <f>BH91*SQRT(10)</f>
        <v>-4.5500900560563563E-3</v>
      </c>
      <c r="BJ91" s="251"/>
      <c r="BK91" s="251"/>
      <c r="BO91" s="245">
        <f>EXP(-BO$2*HLOOKUP(BO$2,'Yield Curves'!$B$2:$AP$508,MATCH($Z91,'Yield Curves'!$A$3:$A$508,0)+1)/100)</f>
        <v>0.92653820339997339</v>
      </c>
      <c r="BP91" s="245">
        <f>EXP(-BP$2*HLOOKUP(BP$2,'Yield Curves'!$B$2:$AP$508,MATCH($Z91,'Yield Curves'!$A$3:$A$508,0)+1)/100)</f>
        <v>0.85864475413872787</v>
      </c>
      <c r="BQ91" s="245">
        <f>EXP(-BQ$2*HLOOKUP(BQ$2,'Yield Curves'!$B$2:$AP$508,MATCH($Z91,'Yield Curves'!$A$3:$A$508,0)+1)/100)</f>
        <v>0.79564672855326302</v>
      </c>
      <c r="BR91" s="245">
        <f>EXP(-BR$2*HLOOKUP(BR$2,'Yield Curves'!$B$2:$AP$508,MATCH($Z91,'Yield Curves'!$A$3:$A$508,0)+1)/100)</f>
        <v>0.72876788470453691</v>
      </c>
      <c r="BS91" s="245">
        <f>EXP(-BS$2*HLOOKUP(BS$2,'Yield Curves'!$B$2:$AP$508,MATCH($Z91,'Yield Curves'!$A$3:$A$508,0)+1)/100)</f>
        <v>0.68317788961989967</v>
      </c>
      <c r="BT91" s="245">
        <f>EXP(-BT$2*HLOOKUP(BT$2,'Yield Curves'!$B$2:$AP$508,MATCH($Z91,'Yield Curves'!$A$3:$A$508,0)+1)/100)</f>
        <v>0.63305371665750987</v>
      </c>
      <c r="BU91" s="245">
        <f>EXP(-BU$2*HLOOKUP(BU$2,'Yield Curves'!$B$2:$AP$508,MATCH($Z91,'Yield Curves'!$A$3:$A$508,0)+1)/100)</f>
        <v>0.58660711106569374</v>
      </c>
      <c r="BV91" s="245">
        <f>EXP(-BV$2*HLOOKUP(BV$2,'Yield Curves'!$B$2:$AP$508,MATCH($Z91,'Yield Curves'!$A$3:$A$508,0)+1)/100)</f>
        <v>0.54280778979032396</v>
      </c>
      <c r="BW91" s="245">
        <f>EXP(-BW$2*HLOOKUP(BW$2,'Yield Curves'!$B$2:$AP$508,MATCH($Z91,'Yield Curves'!$A$3:$A$508,0)+1)/100)</f>
        <v>0.50131281074115286</v>
      </c>
      <c r="BX91" s="245">
        <f>EXP(-BX$2*HLOOKUP(BX$2,'Yield Curves'!$B$2:$AP$508,MATCH($Z91,'Yield Curves'!$A$3:$A$508,0)+1)/100)</f>
        <v>0.46347631296326158</v>
      </c>
      <c r="BY91" s="245">
        <f>EXP(-BY$2*HLOOKUP(BY$2,'Yield Curves'!$B$2:$AP$508,MATCH($Z91,'Yield Curves'!$A$3:$A$508,0)+1)/100)</f>
        <v>0.42834557112894828</v>
      </c>
      <c r="BZ91" s="245">
        <f>EXP(-BZ$2*HLOOKUP(BZ$2,'Yield Curves'!$B$2:$AP$508,MATCH($Z91,'Yield Curves'!$A$3:$A$508,0)+1)/100)</f>
        <v>0.39416920797936478</v>
      </c>
      <c r="CA91" s="245">
        <f>EXP(-CA$2*HLOOKUP(CA$2,'Yield Curves'!$B$2:$AP$508,MATCH($Z91,'Yield Curves'!$A$3:$A$508,0)+1)/100)</f>
        <v>0.36079557690546743</v>
      </c>
      <c r="CB91" s="245">
        <f>EXP(-CB$2*HLOOKUP(CB$2,'Yield Curves'!$B$2:$AP$508,MATCH($Z91,'Yield Curves'!$A$3:$A$508,0)+1)/100)</f>
        <v>0.33199636796166243</v>
      </c>
      <c r="CC91" s="245">
        <f>EXP(-CC$2*HLOOKUP(CC$2,'Yield Curves'!$B$2:$AP$508,MATCH($Z91,'Yield Curves'!$A$3:$A$508,0)+1)/100)</f>
        <v>0.30528790402199785</v>
      </c>
      <c r="CD91" s="245">
        <f>EXP(-CD$2*HLOOKUP(CD$2,'Yield Curves'!$B$2:$AP$508,MATCH($Z91,'Yield Curves'!$A$3:$A$508,0)+1)/100)</f>
        <v>0.27981020358290626</v>
      </c>
      <c r="CE91" s="245">
        <f>EXP(-CE$2*HLOOKUP(CE$2,'Yield Curves'!$B$2:$AP$508,MATCH($Z91,'Yield Curves'!$A$3:$A$508,0)+1)/100)</f>
        <v>0.25549592256255355</v>
      </c>
      <c r="CF91" s="245">
        <f>EXP(-CF$2*HLOOKUP(CF$2,'Yield Curves'!$B$2:$AP$508,MATCH($Z91,'Yield Curves'!$A$3:$A$508,0)+1)/100)</f>
        <v>0.2329844434976264</v>
      </c>
      <c r="CG91" s="245">
        <f>EXP(-CG$2*HLOOKUP(CG$2,'Yield Curves'!$B$2:$AP$508,MATCH($Z91,'Yield Curves'!$A$3:$A$508,0)+1)/100)</f>
        <v>0.21250112259906292</v>
      </c>
      <c r="CH91" s="245">
        <f>EXP(-CH$2*HLOOKUP(CH$2,'Yield Curves'!$B$2:$AP$508,MATCH($Z91,'Yield Curves'!$A$3:$A$508,0)+1)/100)</f>
        <v>0.1935924699078839</v>
      </c>
    </row>
    <row r="92" spans="1:86" x14ac:dyDescent="0.2">
      <c r="A92" s="253">
        <v>43004</v>
      </c>
      <c r="B92" s="245">
        <f>'Yield Curves'!C91-'Yield Curves'!C92</f>
        <v>6.0000000000000497E-2</v>
      </c>
      <c r="C92" s="245">
        <f>'Yield Curves'!D91-'Yield Curves'!D92</f>
        <v>6.5000000000000391E-2</v>
      </c>
      <c r="D92" s="245">
        <f>'Yield Curves'!E91-'Yield Curves'!E92</f>
        <v>6.9999999999999396E-2</v>
      </c>
      <c r="E92" s="245">
        <f>'Yield Curves'!F91-'Yield Curves'!F92</f>
        <v>6.9999999999999396E-2</v>
      </c>
      <c r="F92" s="245">
        <f>'Yield Curves'!G91-'Yield Curves'!G92</f>
        <v>6.9999999999999396E-2</v>
      </c>
      <c r="G92" s="245">
        <f>'Yield Curves'!H91-'Yield Curves'!H92</f>
        <v>3.4999999999999254E-2</v>
      </c>
      <c r="H92" s="245">
        <f>'Yield Curves'!I91-'Yield Curves'!I92</f>
        <v>0</v>
      </c>
      <c r="I92" s="245">
        <f>'Yield Curves'!J91-'Yield Curves'!J92</f>
        <v>2.5000000000000355E-2</v>
      </c>
      <c r="J92" s="245">
        <f>'Yield Curves'!K91-'Yield Curves'!K92</f>
        <v>4.9999999999999822E-2</v>
      </c>
      <c r="K92" s="245">
        <f>'Yield Curves'!L91-'Yield Curves'!L92</f>
        <v>4.9999999999999822E-2</v>
      </c>
      <c r="L92" s="245">
        <f>'Yield Curves'!M91-'Yield Curves'!M92</f>
        <v>4.9999999999999822E-2</v>
      </c>
      <c r="M92" s="245">
        <f>'Yield Curves'!N91-'Yield Curves'!N92</f>
        <v>5.0000000000000711E-2</v>
      </c>
      <c r="N92" s="245">
        <f>'Yield Curves'!O91-'Yield Curves'!O92</f>
        <v>5.0000000000000711E-2</v>
      </c>
      <c r="O92" s="245">
        <f>'Yield Curves'!P91-'Yield Curves'!P92</f>
        <v>5.0000000000000711E-2</v>
      </c>
      <c r="P92" s="245">
        <f>'Yield Curves'!Q91-'Yield Curves'!Q92</f>
        <v>4.750000000000032E-2</v>
      </c>
      <c r="Q92" s="245">
        <f>'Yield Curves'!R91-'Yield Curves'!R92</f>
        <v>4.5000000000000817E-2</v>
      </c>
      <c r="R92" s="245">
        <f>'Yield Curves'!S91-'Yield Curves'!S92</f>
        <v>4.2500000000001315E-2</v>
      </c>
      <c r="S92" s="245">
        <f>'Yield Curves'!T91-'Yield Curves'!T92</f>
        <v>4.1249999999999787E-2</v>
      </c>
      <c r="T92" s="245">
        <f>'Yield Curves'!U91-'Yield Curves'!U92</f>
        <v>4.0000000000000036E-2</v>
      </c>
      <c r="U92" s="245">
        <f>'Yield Curves'!V91-'Yield Curves'!V92</f>
        <v>3.8750000000000284E-2</v>
      </c>
      <c r="V92" s="252">
        <f>MAX(B92:U92)</f>
        <v>6.9999999999999396E-2</v>
      </c>
      <c r="W92" s="252">
        <f>AVERAGE(V93:V342)</f>
        <v>3.4037500000000179E-2</v>
      </c>
      <c r="X92" s="245">
        <f>_xlfn.STDEV.S(V93:V2644)</f>
        <v>5.4074759246630751E-2</v>
      </c>
      <c r="Y92" s="245">
        <f>W92+X92*_xlfn.NORM.S.INV(99%)</f>
        <v>0.15983420121266995</v>
      </c>
      <c r="Z92" s="253">
        <v>43005</v>
      </c>
      <c r="AA92" s="255">
        <f>'Bond Valuation'!$B$12*BondVal_all!BO92</f>
        <v>93.58035854339731</v>
      </c>
      <c r="AB92" s="250">
        <f>AA92/AA93-1</f>
        <v>-1.9998000133336635E-4</v>
      </c>
      <c r="AC92" s="245">
        <f>SUMPRODUCT('Bond Valuation'!$B$12*BondVal_all!BO92,$BO$2)/AA92</f>
        <v>1</v>
      </c>
      <c r="AD92" s="251">
        <f>-AC92*Y91/100</f>
        <v>-1.601375161999396E-3</v>
      </c>
      <c r="AE92" s="250">
        <f>AD92*SQRT(10)</f>
        <v>-5.0639929003392101E-3</v>
      </c>
      <c r="AF92" s="250">
        <f>$AC$1*X91/100</f>
        <v>-1.4402150536239988E-3</v>
      </c>
      <c r="AG92" s="250">
        <f>AF92*SQRT(10)</f>
        <v>-4.5543598899133765E-3</v>
      </c>
      <c r="AH92" s="255">
        <f>SUMPRODUCT('Bond Valuation'!$B$40:$D$40,BondVal_all!BO92:BQ92)</f>
        <v>84.677309829317394</v>
      </c>
      <c r="AI92" s="250">
        <f>AH92/AH93-1</f>
        <v>-1.1652847525741583E-3</v>
      </c>
      <c r="AJ92" s="245">
        <f>SUMPRODUCT($BO$2:$BQ$2,'Bond Valuation'!$B$40:$D$40,BondVal_all!BO92:BQ92)/BondVal_all!AH92</f>
        <v>2.9359557016011668</v>
      </c>
      <c r="AK92" s="251">
        <f>-AJ92*Y91/100</f>
        <v>-4.7015665372746188E-3</v>
      </c>
      <c r="AL92" s="251">
        <f>AK92*SQRT(10)</f>
        <v>-1.4867658828618732E-2</v>
      </c>
      <c r="AM92" s="251">
        <f>$AC$1*X91/100</f>
        <v>-1.4402150536239988E-3</v>
      </c>
      <c r="AN92" s="259">
        <f>AM92*SQRT(10)</f>
        <v>-4.5543598899133765E-3</v>
      </c>
      <c r="AO92" s="255">
        <f>SUMPRODUCT('Bond Valuation'!$B$68:$F$68,BondVal_all!BO92:BS92)</f>
        <v>78.187324535715632</v>
      </c>
      <c r="AP92" s="250">
        <f>AO92/AO93-1</f>
        <v>-2.7600253679100906E-3</v>
      </c>
      <c r="AQ92" s="245">
        <f>SUMPRODUCT($BO$2:$BS$2,'Bond Valuation'!$B$68:$F$68,BondVal_all!BO92:BS92)/BondVal_all!AO92</f>
        <v>4.7250721100276571</v>
      </c>
      <c r="AR92" s="251">
        <f>-AQ92*Y91/100</f>
        <v>-7.566613115654367E-3</v>
      </c>
      <c r="AS92" s="251">
        <f>AR92*SQRT(10)</f>
        <v>-2.3927731618770865E-2</v>
      </c>
      <c r="AT92" s="251">
        <f>$AC$1*X91/100</f>
        <v>-1.4402150536239988E-3</v>
      </c>
      <c r="AU92" s="249">
        <f>AT92*SQRT(10)</f>
        <v>-4.5543598899133765E-3</v>
      </c>
      <c r="AV92" s="255">
        <f>SUMPRODUCT('Bond Valuation'!$B$96:$K$96,BondVal_all!BO92:BX92)</f>
        <v>69.590177770481745</v>
      </c>
      <c r="AW92" s="250">
        <f>AV92/AV93-1</f>
        <v>-3.3758637809073733E-3</v>
      </c>
      <c r="AX92" s="245">
        <f>SUMPRODUCT($BO$2:$BX$2,'Bond Valuation'!$B$96:$K$96,BondVal_all!BO92:BX92)/BondVal_all!AV92</f>
        <v>8.2696153916281325</v>
      </c>
      <c r="AY92" s="251">
        <f>-AX92*Y91/100</f>
        <v>-1.3242756687441199E-2</v>
      </c>
      <c r="AZ92" s="251">
        <f>AY92*SQRT(10)</f>
        <v>-4.1877273631740715E-2</v>
      </c>
      <c r="BA92" s="251">
        <f>$AC$1*X91/100</f>
        <v>-1.4402150536239988E-3</v>
      </c>
      <c r="BB92" s="249">
        <f>BA92*SQRT(10)</f>
        <v>-4.5543598899133765E-3</v>
      </c>
      <c r="BC92" s="255">
        <f>SUMPRODUCT('Bond Valuation'!$B$124:$U$124,BondVal_all!BO92:CH92)</f>
        <v>57.558696366994603</v>
      </c>
      <c r="BD92" s="250">
        <f>BC92/BC93-1</f>
        <v>-3.2061500099508367E-3</v>
      </c>
      <c r="BE92" s="245">
        <f>SUMPRODUCT($BO$2:$CH$2,'Bond Valuation'!$B$124:$U$124,BondVal_all!BO92:CH92)/BondVal_all!BC92</f>
        <v>11.873250912849848</v>
      </c>
      <c r="BF92" s="251">
        <f>-BE92*Y91/100</f>
        <v>-1.9013529104024401E-2</v>
      </c>
      <c r="BG92" s="251">
        <f>BF92*SQRT(10)</f>
        <v>-6.0126058326617667E-2</v>
      </c>
      <c r="BH92" s="251">
        <f>$AC$1*X91/100</f>
        <v>-1.4402150536239988E-3</v>
      </c>
      <c r="BI92" s="249">
        <f>BH92*SQRT(10)</f>
        <v>-4.5543598899133765E-3</v>
      </c>
      <c r="BJ92" s="251"/>
      <c r="BK92" s="251"/>
      <c r="BO92" s="245">
        <f>EXP(-BO$2*HLOOKUP(BO$2,'Yield Curves'!$B$2:$AP$508,MATCH($Z92,'Yield Curves'!$A$3:$A$508,0)+1)/100)</f>
        <v>0.92653820339997339</v>
      </c>
      <c r="BP92" s="245">
        <f>EXP(-BP$2*HLOOKUP(BP$2,'Yield Curves'!$B$2:$AP$508,MATCH($Z92,'Yield Curves'!$A$3:$A$508,0)+1)/100)</f>
        <v>0.85847304235965038</v>
      </c>
      <c r="BQ92" s="245">
        <f>EXP(-BQ$2*HLOOKUP(BQ$2,'Yield Curves'!$B$2:$AP$508,MATCH($Z92,'Yield Curves'!$A$3:$A$508,0)+1)/100)</f>
        <v>0.79516948370390328</v>
      </c>
      <c r="BR92" s="245">
        <f>EXP(-BR$2*HLOOKUP(BR$2,'Yield Curves'!$B$2:$AP$508,MATCH($Z92,'Yield Curves'!$A$3:$A$508,0)+1)/100)</f>
        <v>0.72643955478818978</v>
      </c>
      <c r="BS92" s="245">
        <f>EXP(-BS$2*HLOOKUP(BS$2,'Yield Curves'!$B$2:$AP$508,MATCH($Z92,'Yield Curves'!$A$3:$A$508,0)+1)/100)</f>
        <v>0.68215389097645218</v>
      </c>
      <c r="BT92" s="245">
        <f>EXP(-BT$2*HLOOKUP(BT$2,'Yield Curves'!$B$2:$AP$508,MATCH($Z92,'Yield Curves'!$A$3:$A$508,0)+1)/100)</f>
        <v>0.63172569875936868</v>
      </c>
      <c r="BU92" s="245">
        <f>EXP(-BU$2*HLOOKUP(BU$2,'Yield Curves'!$B$2:$AP$508,MATCH($Z92,'Yield Curves'!$A$3:$A$508,0)+1)/100)</f>
        <v>0.58496690850988675</v>
      </c>
      <c r="BV92" s="245">
        <f>EXP(-BV$2*HLOOKUP(BV$2,'Yield Curves'!$B$2:$AP$508,MATCH($Z92,'Yield Curves'!$A$3:$A$508,0)+1)/100)</f>
        <v>0.54091128334834793</v>
      </c>
      <c r="BW92" s="245">
        <f>EXP(-BW$2*HLOOKUP(BW$2,'Yield Curves'!$B$2:$AP$508,MATCH($Z92,'Yield Curves'!$A$3:$A$508,0)+1)/100)</f>
        <v>0.49923043312153947</v>
      </c>
      <c r="BX92" s="245">
        <f>EXP(-BX$2*HLOOKUP(BX$2,'Yield Curves'!$B$2:$AP$508,MATCH($Z92,'Yield Curves'!$A$3:$A$508,0)+1)/100)</f>
        <v>0.46116471520865843</v>
      </c>
      <c r="BY92" s="245">
        <f>EXP(-BY$2*HLOOKUP(BY$2,'Yield Curves'!$B$2:$AP$508,MATCH($Z92,'Yield Curves'!$A$3:$A$508,0)+1)/100)</f>
        <v>0.42582045018446202</v>
      </c>
      <c r="BZ92" s="245">
        <f>EXP(-BZ$2*HLOOKUP(BZ$2,'Yield Curves'!$B$2:$AP$508,MATCH($Z92,'Yield Curves'!$A$3:$A$508,0)+1)/100)</f>
        <v>0.39132670704471034</v>
      </c>
      <c r="CA92" s="245">
        <f>EXP(-CA$2*HLOOKUP(CA$2,'Yield Curves'!$B$2:$AP$508,MATCH($Z92,'Yield Curves'!$A$3:$A$508,0)+1)/100)</f>
        <v>0.35754175552399164</v>
      </c>
      <c r="CB92" s="245">
        <f>EXP(-CB$2*HLOOKUP(CB$2,'Yield Curves'!$B$2:$AP$508,MATCH($Z92,'Yield Curves'!$A$3:$A$508,0)+1)/100)</f>
        <v>0.32853583015377075</v>
      </c>
      <c r="CC92" s="245">
        <f>EXP(-CC$2*HLOOKUP(CC$2,'Yield Curves'!$B$2:$AP$508,MATCH($Z92,'Yield Curves'!$A$3:$A$508,0)+1)/100)</f>
        <v>0.30164634224304404</v>
      </c>
      <c r="CD92" s="245">
        <f>EXP(-CD$2*HLOOKUP(CD$2,'Yield Curves'!$B$2:$AP$508,MATCH($Z92,'Yield Curves'!$A$3:$A$508,0)+1)/100)</f>
        <v>0.2759451610098923</v>
      </c>
      <c r="CE92" s="245">
        <f>EXP(-CE$2*HLOOKUP(CE$2,'Yield Curves'!$B$2:$AP$508,MATCH($Z92,'Yield Curves'!$A$3:$A$508,0)+1)/100)</f>
        <v>0.2513752595327105</v>
      </c>
      <c r="CF92" s="245">
        <f>EXP(-CF$2*HLOOKUP(CF$2,'Yield Curves'!$B$2:$AP$508,MATCH($Z92,'Yield Curves'!$A$3:$A$508,0)+1)/100)</f>
        <v>0.22864891408726876</v>
      </c>
      <c r="CG92" s="245">
        <f>EXP(-CG$2*HLOOKUP(CG$2,'Yield Curves'!$B$2:$AP$508,MATCH($Z92,'Yield Curves'!$A$3:$A$508,0)+1)/100)</f>
        <v>0.2080198487098964</v>
      </c>
      <c r="CH92" s="245">
        <f>EXP(-CH$2*HLOOKUP(CH$2,'Yield Curves'!$B$2:$AP$508,MATCH($Z92,'Yield Curves'!$A$3:$A$508,0)+1)/100)</f>
        <v>0.18900156188780515</v>
      </c>
    </row>
    <row r="93" spans="1:86" x14ac:dyDescent="0.2">
      <c r="A93" s="253">
        <v>43003</v>
      </c>
      <c r="B93" s="245">
        <f>'Yield Curves'!C92-'Yield Curves'!C93</f>
        <v>1.9999999999999574E-2</v>
      </c>
      <c r="C93" s="245">
        <f>'Yield Curves'!D92-'Yield Curves'!D93</f>
        <v>9.9999999999997868E-3</v>
      </c>
      <c r="D93" s="245">
        <f>'Yield Curves'!E92-'Yield Curves'!E93</f>
        <v>0</v>
      </c>
      <c r="E93" s="245">
        <f>'Yield Curves'!F92-'Yield Curves'!F93</f>
        <v>0</v>
      </c>
      <c r="F93" s="245">
        <f>'Yield Curves'!G92-'Yield Curves'!G93</f>
        <v>0</v>
      </c>
      <c r="G93" s="245">
        <f>'Yield Curves'!H92-'Yield Curves'!H93</f>
        <v>2.4999999999999467E-2</v>
      </c>
      <c r="H93" s="245">
        <f>'Yield Curves'!I92-'Yield Curves'!I93</f>
        <v>4.9999999999999822E-2</v>
      </c>
      <c r="I93" s="245">
        <f>'Yield Curves'!J92-'Yield Curves'!J93</f>
        <v>2.9999999999999361E-2</v>
      </c>
      <c r="J93" s="245">
        <f>'Yield Curves'!K92-'Yield Curves'!K93</f>
        <v>9.9999999999997868E-3</v>
      </c>
      <c r="K93" s="245">
        <f>'Yield Curves'!L92-'Yield Curves'!L93</f>
        <v>9.9999999999997868E-3</v>
      </c>
      <c r="L93" s="245">
        <f>'Yield Curves'!M92-'Yield Curves'!M93</f>
        <v>9.9999999999997868E-3</v>
      </c>
      <c r="M93" s="245">
        <f>'Yield Curves'!N92-'Yield Curves'!N93</f>
        <v>9.9999999999997868E-3</v>
      </c>
      <c r="N93" s="245">
        <f>'Yield Curves'!O92-'Yield Curves'!O93</f>
        <v>9.9999999999997868E-3</v>
      </c>
      <c r="O93" s="245">
        <f>'Yield Curves'!P92-'Yield Curves'!P93</f>
        <v>9.9999999999997868E-3</v>
      </c>
      <c r="P93" s="245">
        <f>'Yield Curves'!Q92-'Yield Curves'!Q93</f>
        <v>1.499999999999968E-2</v>
      </c>
      <c r="Q93" s="245">
        <f>'Yield Curves'!R92-'Yield Curves'!R93</f>
        <v>1.9999999999999574E-2</v>
      </c>
      <c r="R93" s="245">
        <f>'Yield Curves'!S92-'Yield Curves'!S93</f>
        <v>2.4999999999999467E-2</v>
      </c>
      <c r="S93" s="245">
        <f>'Yield Curves'!T92-'Yield Curves'!T93</f>
        <v>2.7499999999999858E-2</v>
      </c>
      <c r="T93" s="245">
        <f>'Yield Curves'!U92-'Yield Curves'!U93</f>
        <v>3.0000000000000249E-2</v>
      </c>
      <c r="U93" s="245">
        <f>'Yield Curves'!V92-'Yield Curves'!V93</f>
        <v>3.2500000000000639E-2</v>
      </c>
      <c r="V93" s="252">
        <f>MAX(B93:U93)</f>
        <v>4.9999999999999822E-2</v>
      </c>
      <c r="W93" s="252">
        <f>AVERAGE(V94:V343)</f>
        <v>3.4007500000000183E-2</v>
      </c>
      <c r="X93" s="245">
        <f>_xlfn.STDEV.S(V94:V2645)</f>
        <v>5.4134742938199754E-2</v>
      </c>
      <c r="Y93" s="245">
        <f>W93+X93*_xlfn.NORM.S.INV(99%)</f>
        <v>0.1599437441460286</v>
      </c>
      <c r="Z93" s="253">
        <v>43004</v>
      </c>
      <c r="AA93" s="255">
        <f>'Bond Valuation'!$B$12*BondVal_all!BO93</f>
        <v>93.599076486837944</v>
      </c>
      <c r="AB93" s="250">
        <f>AA93/AA94-1</f>
        <v>-5.9982003599445832E-4</v>
      </c>
      <c r="AC93" s="245">
        <f>SUMPRODUCT('Bond Valuation'!$B$12*BondVal_all!BO93,$BO$2)/AA93</f>
        <v>1</v>
      </c>
      <c r="AD93" s="251">
        <f>-AC93*Y92/100</f>
        <v>-1.5983420121266994E-3</v>
      </c>
      <c r="AE93" s="250">
        <f>AD93*SQRT(10)</f>
        <v>-5.0544012382568388E-3</v>
      </c>
      <c r="AF93" s="250">
        <f>$AC$1*X92/100</f>
        <v>-1.4412081730589624E-3</v>
      </c>
      <c r="AG93" s="250">
        <f>AF93*SQRT(10)</f>
        <v>-4.5575004093164409E-3</v>
      </c>
      <c r="AH93" s="255">
        <f>SUMPRODUCT('Bond Valuation'!$B$40:$D$40,BondVal_all!BO93:BQ93)</f>
        <v>84.776098123843838</v>
      </c>
      <c r="AI93" s="250">
        <f>AH93/AH94-1</f>
        <v>-2.0509426992764146E-3</v>
      </c>
      <c r="AJ93" s="245">
        <f>SUMPRODUCT($BO$2:$BQ$2,'Bond Valuation'!$B$40:$D$40,BondVal_all!BO93:BQ93)/BondVal_all!AH93</f>
        <v>2.9360094319055823</v>
      </c>
      <c r="AK93" s="251">
        <f>-AJ93*Y92/100</f>
        <v>-4.6927472230149361E-3</v>
      </c>
      <c r="AL93" s="251">
        <f>AK93*SQRT(10)</f>
        <v>-1.4839769708157332E-2</v>
      </c>
      <c r="AM93" s="251">
        <f>$AC$1*X92/100</f>
        <v>-1.4412081730589624E-3</v>
      </c>
      <c r="AN93" s="259">
        <f>AM93*SQRT(10)</f>
        <v>-4.5575004093164409E-3</v>
      </c>
      <c r="AO93" s="255">
        <f>SUMPRODUCT('Bond Valuation'!$B$68:$F$68,BondVal_all!BO93:BS93)</f>
        <v>78.403720794045739</v>
      </c>
      <c r="AP93" s="250">
        <f>AO93/AO94-1</f>
        <v>-2.3429776931654933E-3</v>
      </c>
      <c r="AQ93" s="245">
        <f>SUMPRODUCT($BO$2:$BS$2,'Bond Valuation'!$B$68:$F$68,BondVal_all!BO93:BS93)/BondVal_all!AO93</f>
        <v>4.7256692922685257</v>
      </c>
      <c r="AR93" s="251">
        <f>-AQ93*Y92/100</f>
        <v>-7.5532357652498315E-3</v>
      </c>
      <c r="AS93" s="251">
        <f>AR93*SQRT(10)</f>
        <v>-2.3885428722434356E-2</v>
      </c>
      <c r="AT93" s="251">
        <f>$AC$1*X92/100</f>
        <v>-1.4412081730589624E-3</v>
      </c>
      <c r="AU93" s="249">
        <f>AT93*SQRT(10)</f>
        <v>-4.5575004093164409E-3</v>
      </c>
      <c r="AV93" s="255">
        <f>SUMPRODUCT('Bond Valuation'!$B$96:$K$96,BondVal_all!BO93:BX93)</f>
        <v>69.825900498945373</v>
      </c>
      <c r="AW93" s="250">
        <f>AV93/AV94-1</f>
        <v>-3.3955864293211402E-3</v>
      </c>
      <c r="AX93" s="245">
        <f>SUMPRODUCT($BO$2:$BX$2,'Bond Valuation'!$B$96:$K$96,BondVal_all!BO93:BX93)/BondVal_all!AV93</f>
        <v>8.273028911941454</v>
      </c>
      <c r="AY93" s="251">
        <f>-AX93*Y92/100</f>
        <v>-1.3223129677494862E-2</v>
      </c>
      <c r="AZ93" s="251">
        <f>AY93*SQRT(10)</f>
        <v>-4.1815207576651511E-2</v>
      </c>
      <c r="BA93" s="251">
        <f>$AC$1*X92/100</f>
        <v>-1.4412081730589624E-3</v>
      </c>
      <c r="BB93" s="249">
        <f>BA93*SQRT(10)</f>
        <v>-4.5575004093164409E-3</v>
      </c>
      <c r="BC93" s="255">
        <f>SUMPRODUCT('Bond Valuation'!$B$124:$U$124,BondVal_all!BO93:CH93)</f>
        <v>57.743831753746477</v>
      </c>
      <c r="BD93" s="250">
        <f>BC93/BC94-1</f>
        <v>1.7296311189274327E-4</v>
      </c>
      <c r="BE93" s="245">
        <f>SUMPRODUCT($BO$2:$CH$2,'Bond Valuation'!$B$124:$U$124,BondVal_all!BO93:CH93)/BondVal_all!BC93</f>
        <v>11.881250489209281</v>
      </c>
      <c r="BF93" s="251">
        <f>-BE93*Y92/100</f>
        <v>-1.8990301813504095E-2</v>
      </c>
      <c r="BG93" s="251">
        <f>BF93*SQRT(10)</f>
        <v>-6.0052607184699063E-2</v>
      </c>
      <c r="BH93" s="251">
        <f>$AC$1*X92/100</f>
        <v>-1.4412081730589624E-3</v>
      </c>
      <c r="BI93" s="249">
        <f>BH93*SQRT(10)</f>
        <v>-4.5575004093164409E-3</v>
      </c>
      <c r="BJ93" s="251"/>
      <c r="BK93" s="251"/>
      <c r="BO93" s="245">
        <f>EXP(-BO$2*HLOOKUP(BO$2,'Yield Curves'!$B$2:$AP$508,MATCH($Z93,'Yield Curves'!$A$3:$A$508,0)+1)/100)</f>
        <v>0.92672352957265292</v>
      </c>
      <c r="BP93" s="245">
        <f>EXP(-BP$2*HLOOKUP(BP$2,'Yield Curves'!$B$2:$AP$508,MATCH($Z93,'Yield Curves'!$A$3:$A$508,0)+1)/100)</f>
        <v>0.85898828074112343</v>
      </c>
      <c r="BQ93" s="245">
        <f>EXP(-BQ$2*HLOOKUP(BQ$2,'Yield Curves'!$B$2:$AP$508,MATCH($Z93,'Yield Curves'!$A$3:$A$508,0)+1)/100)</f>
        <v>0.79612425983545376</v>
      </c>
      <c r="BR93" s="245">
        <f>EXP(-BR$2*HLOOKUP(BR$2,'Yield Curves'!$B$2:$AP$508,MATCH($Z93,'Yield Curves'!$A$3:$A$508,0)+1)/100)</f>
        <v>0.72731180549969232</v>
      </c>
      <c r="BS93" s="245">
        <f>EXP(-BS$2*HLOOKUP(BS$2,'Yield Curves'!$B$2:$AP$508,MATCH($Z93,'Yield Curves'!$A$3:$A$508,0)+1)/100)</f>
        <v>0.68420342541388712</v>
      </c>
      <c r="BT93" s="245">
        <f>EXP(-BT$2*HLOOKUP(BT$2,'Yield Curves'!$B$2:$AP$508,MATCH($Z93,'Yield Curves'!$A$3:$A$508,0)+1)/100)</f>
        <v>0.6338138370985491</v>
      </c>
      <c r="BU93" s="245">
        <f>EXP(-BU$2*HLOOKUP(BU$2,'Yield Curves'!$B$2:$AP$508,MATCH($Z93,'Yield Curves'!$A$3:$A$508,0)+1)/100)</f>
        <v>0.58701787979572218</v>
      </c>
      <c r="BV93" s="245">
        <f>EXP(-BV$2*HLOOKUP(BV$2,'Yield Curves'!$B$2:$AP$508,MATCH($Z93,'Yield Curves'!$A$3:$A$508,0)+1)/100)</f>
        <v>0.5429163622051616</v>
      </c>
      <c r="BW93" s="245">
        <f>EXP(-BW$2*HLOOKUP(BW$2,'Yield Curves'!$B$2:$AP$508,MATCH($Z93,'Yield Curves'!$A$3:$A$508,0)+1)/100)</f>
        <v>0.50120002804726493</v>
      </c>
      <c r="BX93" s="245">
        <f>EXP(-BX$2*HLOOKUP(BX$2,'Yield Curves'!$B$2:$AP$508,MATCH($Z93,'Yield Curves'!$A$3:$A$508,0)+1)/100)</f>
        <v>0.46301306831122807</v>
      </c>
      <c r="BY93" s="245">
        <f>EXP(-BY$2*HLOOKUP(BY$2,'Yield Curves'!$B$2:$AP$508,MATCH($Z93,'Yield Curves'!$A$3:$A$508,0)+1)/100)</f>
        <v>0.42752179903954357</v>
      </c>
      <c r="BZ93" s="245">
        <f>EXP(-BZ$2*HLOOKUP(BZ$2,'Yield Curves'!$B$2:$AP$508,MATCH($Z93,'Yield Curves'!$A$3:$A$508,0)+1)/100)</f>
        <v>0.39295899931425732</v>
      </c>
      <c r="CA93" s="245">
        <f>EXP(-CA$2*HLOOKUP(CA$2,'Yield Curves'!$B$2:$AP$508,MATCH($Z93,'Yield Curves'!$A$3:$A$508,0)+1)/100)</f>
        <v>0.35918686880545297</v>
      </c>
      <c r="CB93" s="245">
        <f>EXP(-CB$2*HLOOKUP(CB$2,'Yield Curves'!$B$2:$AP$508,MATCH($Z93,'Yield Curves'!$A$3:$A$508,0)+1)/100)</f>
        <v>0.3300412936755035</v>
      </c>
      <c r="CC93" s="245">
        <f>EXP(-CC$2*HLOOKUP(CC$2,'Yield Curves'!$B$2:$AP$508,MATCH($Z93,'Yield Curves'!$A$3:$A$508,0)+1)/100)</f>
        <v>0.30300680953876541</v>
      </c>
      <c r="CD93" s="245">
        <f>EXP(-CD$2*HLOOKUP(CD$2,'Yield Curves'!$B$2:$AP$508,MATCH($Z93,'Yield Curves'!$A$3:$A$508,0)+1)/100)</f>
        <v>0.27717325472424725</v>
      </c>
      <c r="CE93" s="245">
        <f>EXP(-CE$2*HLOOKUP(CE$2,'Yield Curves'!$B$2:$AP$508,MATCH($Z93,'Yield Curves'!$A$3:$A$508,0)+1)/100)</f>
        <v>0.25248527627477252</v>
      </c>
      <c r="CF93" s="245">
        <f>EXP(-CF$2*HLOOKUP(CF$2,'Yield Curves'!$B$2:$AP$508,MATCH($Z93,'Yield Curves'!$A$3:$A$508,0)+1)/100)</f>
        <v>0.22964220482617995</v>
      </c>
      <c r="CG93" s="245">
        <f>EXP(-CG$2*HLOOKUP(CG$2,'Yield Curves'!$B$2:$AP$508,MATCH($Z93,'Yield Curves'!$A$3:$A$508,0)+1)/100)</f>
        <v>0.2088928194041339</v>
      </c>
      <c r="CH93" s="245">
        <f>EXP(-CH$2*HLOOKUP(CH$2,'Yield Curves'!$B$2:$AP$508,MATCH($Z93,'Yield Curves'!$A$3:$A$508,0)+1)/100)</f>
        <v>0.18975908216588572</v>
      </c>
    </row>
    <row r="94" spans="1:86" x14ac:dyDescent="0.2">
      <c r="A94" s="253">
        <v>43000</v>
      </c>
      <c r="B94" s="245">
        <f>'Yield Curves'!C93-'Yield Curves'!C94</f>
        <v>-4.9999999999999822E-2</v>
      </c>
      <c r="C94" s="245">
        <f>'Yield Curves'!D93-'Yield Curves'!D94</f>
        <v>-4.9999999999999822E-2</v>
      </c>
      <c r="D94" s="245">
        <f>'Yield Curves'!E93-'Yield Curves'!E94</f>
        <v>-4.9999999999999822E-2</v>
      </c>
      <c r="E94" s="245">
        <f>'Yield Curves'!F93-'Yield Curves'!F94</f>
        <v>-4.4999999999999929E-2</v>
      </c>
      <c r="F94" s="245">
        <f>'Yield Curves'!G93-'Yield Curves'!G94</f>
        <v>-4.0000000000000036E-2</v>
      </c>
      <c r="G94" s="245">
        <f>'Yield Curves'!H93-'Yield Curves'!H94</f>
        <v>-1.9999999999999574E-2</v>
      </c>
      <c r="H94" s="245">
        <f>'Yield Curves'!I93-'Yield Curves'!I94</f>
        <v>0</v>
      </c>
      <c r="I94" s="245">
        <f>'Yield Curves'!J93-'Yield Curves'!J94</f>
        <v>-9.9999999999997868E-3</v>
      </c>
      <c r="J94" s="245">
        <f>'Yield Curves'!K93-'Yield Curves'!K94</f>
        <v>-1.9999999999999574E-2</v>
      </c>
      <c r="K94" s="245">
        <f>'Yield Curves'!L93-'Yield Curves'!L94</f>
        <v>-1.499999999999968E-2</v>
      </c>
      <c r="L94" s="245">
        <f>'Yield Curves'!M93-'Yield Curves'!M94</f>
        <v>-9.9999999999997868E-3</v>
      </c>
      <c r="M94" s="245">
        <f>'Yield Curves'!N93-'Yield Curves'!N94</f>
        <v>-4.9999999999998934E-3</v>
      </c>
      <c r="N94" s="245">
        <f>'Yield Curves'!O93-'Yield Curves'!O94</f>
        <v>0</v>
      </c>
      <c r="O94" s="245">
        <f>'Yield Curves'!P93-'Yield Curves'!P94</f>
        <v>4.9999999999998934E-3</v>
      </c>
      <c r="P94" s="245">
        <f>'Yield Curves'!Q93-'Yield Curves'!Q94</f>
        <v>2.4999999999995026E-3</v>
      </c>
      <c r="Q94" s="245">
        <f>'Yield Curves'!R93-'Yield Curves'!R94</f>
        <v>0</v>
      </c>
      <c r="R94" s="245">
        <f>'Yield Curves'!S93-'Yield Curves'!S94</f>
        <v>-2.4999999999995026E-3</v>
      </c>
      <c r="S94" s="245">
        <f>'Yield Curves'!T93-'Yield Curves'!T94</f>
        <v>-1.2499999999988631E-3</v>
      </c>
      <c r="T94" s="245">
        <f>'Yield Curves'!U93-'Yield Curves'!U94</f>
        <v>0</v>
      </c>
      <c r="U94" s="245">
        <f>'Yield Curves'!V93-'Yield Curves'!V94</f>
        <v>1.2499999999988631E-3</v>
      </c>
      <c r="V94" s="252">
        <f>MAX(B94:U94)</f>
        <v>4.9999999999998934E-3</v>
      </c>
      <c r="W94" s="252">
        <f>AVERAGE(V95:V344)</f>
        <v>3.4267500000000173E-2</v>
      </c>
      <c r="X94" s="245">
        <f>_xlfn.STDEV.S(V95:V2646)</f>
        <v>5.418063318865466E-2</v>
      </c>
      <c r="Y94" s="245">
        <f>W94+X94*_xlfn.NORM.S.INV(99%)</f>
        <v>0.16031050083261356</v>
      </c>
      <c r="Z94" s="253">
        <v>43003</v>
      </c>
      <c r="AA94" s="255">
        <f>'Bond Valuation'!$B$12*BondVal_all!BO94</f>
        <v>93.655252783933875</v>
      </c>
      <c r="AB94" s="250">
        <f>AA94/AA95-1</f>
        <v>-1.9998000133336635E-4</v>
      </c>
      <c r="AC94" s="245">
        <f>SUMPRODUCT('Bond Valuation'!$B$12*BondVal_all!BO94,$BO$2)/AA94</f>
        <v>1</v>
      </c>
      <c r="AD94" s="251">
        <f>-AC94*Y93/100</f>
        <v>-1.5994374414602861E-3</v>
      </c>
      <c r="AE94" s="250">
        <f>AD94*SQRT(10)</f>
        <v>-5.0578652899667328E-3</v>
      </c>
      <c r="AF94" s="250">
        <f>$AC$1*X93/100</f>
        <v>-1.442806866936548E-3</v>
      </c>
      <c r="AG94" s="250">
        <f>AF94*SQRT(10)</f>
        <v>-4.5625559232509777E-3</v>
      </c>
      <c r="AH94" s="255">
        <f>SUMPRODUCT('Bond Valuation'!$B$40:$D$40,BondVal_all!BO94:BQ94)</f>
        <v>84.950326375524867</v>
      </c>
      <c r="AI94" s="250">
        <f>AH94/AH95-1</f>
        <v>-4.3666385040053157E-6</v>
      </c>
      <c r="AJ94" s="245">
        <f>SUMPRODUCT($BO$2:$BQ$2,'Bond Valuation'!$B$40:$D$40,BondVal_all!BO94:BQ94)/BondVal_all!AH94</f>
        <v>2.9360861509677307</v>
      </c>
      <c r="AK94" s="251">
        <f>-AJ94*Y93/100</f>
        <v>-4.6960861212108065E-3</v>
      </c>
      <c r="AL94" s="251">
        <f>AK94*SQRT(10)</f>
        <v>-1.485032823133171E-2</v>
      </c>
      <c r="AM94" s="251">
        <f>$AC$1*X93/100</f>
        <v>-1.442806866936548E-3</v>
      </c>
      <c r="AN94" s="259">
        <f>AM94*SQRT(10)</f>
        <v>-4.5625559232509777E-3</v>
      </c>
      <c r="AO94" s="255">
        <f>SUMPRODUCT('Bond Valuation'!$B$68:$F$68,BondVal_all!BO94:BS94)</f>
        <v>78.58785037442685</v>
      </c>
      <c r="AP94" s="250">
        <f>AO94/AO95-1</f>
        <v>-4.9939352567329731E-4</v>
      </c>
      <c r="AQ94" s="245">
        <f>SUMPRODUCT($BO$2:$BS$2,'Bond Valuation'!$B$68:$F$68,BondVal_all!BO94:BS94)/BondVal_all!AO94</f>
        <v>4.7260199394328257</v>
      </c>
      <c r="AR94" s="251">
        <f>-AQ94*Y93/100</f>
        <v>-7.5589732402167355E-3</v>
      </c>
      <c r="AS94" s="251">
        <f>AR94*SQRT(10)</f>
        <v>-2.3903572211347972E-2</v>
      </c>
      <c r="AT94" s="251">
        <f>$AC$1*X93/100</f>
        <v>-1.442806866936548E-3</v>
      </c>
      <c r="AU94" s="249">
        <f>AT94*SQRT(10)</f>
        <v>-4.5625559232509777E-3</v>
      </c>
      <c r="AV94" s="255">
        <f>SUMPRODUCT('Bond Valuation'!$B$96:$K$96,BondVal_all!BO94:BX94)</f>
        <v>70.06380821530783</v>
      </c>
      <c r="AW94" s="250">
        <f>AV94/AV95-1</f>
        <v>-2.2861099613031843E-3</v>
      </c>
      <c r="AX94" s="245">
        <f>SUMPRODUCT($BO$2:$BX$2,'Bond Valuation'!$B$96:$K$96,BondVal_all!BO94:BX94)/BondVal_all!AV94</f>
        <v>8.2761575735436885</v>
      </c>
      <c r="AY94" s="251">
        <f>-AX94*Y93/100</f>
        <v>-1.3237196294550885E-2</v>
      </c>
      <c r="AZ94" s="251">
        <f>AY94*SQRT(10)</f>
        <v>-4.1859690125521917E-2</v>
      </c>
      <c r="BA94" s="251">
        <f>$AC$1*X93/100</f>
        <v>-1.442806866936548E-3</v>
      </c>
      <c r="BB94" s="249">
        <f>BA94*SQRT(10)</f>
        <v>-4.5625559232509777E-3</v>
      </c>
      <c r="BC94" s="255">
        <f>SUMPRODUCT('Bond Valuation'!$B$124:$U$124,BondVal_all!BO94:CH94)</f>
        <v>57.733845928093224</v>
      </c>
      <c r="BD94" s="250">
        <f>BC94/BC95-1</f>
        <v>-5.0785613754215087E-3</v>
      </c>
      <c r="BE94" s="245">
        <f>SUMPRODUCT($BO$2:$CH$2,'Bond Valuation'!$B$124:$U$124,BondVal_all!BO94:CH94)/BondVal_all!BC94</f>
        <v>11.863714174815215</v>
      </c>
      <c r="BF94" s="251">
        <f>-BE94*Y93/100</f>
        <v>-1.8975268645982576E-2</v>
      </c>
      <c r="BG94" s="251">
        <f>BF94*SQRT(10)</f>
        <v>-6.0005068134884196E-2</v>
      </c>
      <c r="BH94" s="251">
        <f>$AC$1*X93/100</f>
        <v>-1.442806866936548E-3</v>
      </c>
      <c r="BI94" s="249">
        <f>BH94*SQRT(10)</f>
        <v>-4.5625559232509777E-3</v>
      </c>
      <c r="BJ94" s="251"/>
      <c r="BK94" s="251"/>
      <c r="BO94" s="245">
        <f>EXP(-BO$2*HLOOKUP(BO$2,'Yield Curves'!$B$2:$AP$508,MATCH($Z94,'Yield Curves'!$A$3:$A$508,0)+1)/100)</f>
        <v>0.92727973053399881</v>
      </c>
      <c r="BP94" s="245">
        <f>EXP(-BP$2*HLOOKUP(BP$2,'Yield Curves'!$B$2:$AP$508,MATCH($Z94,'Yield Curves'!$A$3:$A$508,0)+1)/100)</f>
        <v>0.86019170653565769</v>
      </c>
      <c r="BQ94" s="245">
        <f>EXP(-BQ$2*HLOOKUP(BQ$2,'Yield Curves'!$B$2:$AP$508,MATCH($Z94,'Yield Curves'!$A$3:$A$508,0)+1)/100)</f>
        <v>0.79779787746456432</v>
      </c>
      <c r="BR94" s="245">
        <f>EXP(-BR$2*HLOOKUP(BR$2,'Yield Curves'!$B$2:$AP$508,MATCH($Z94,'Yield Curves'!$A$3:$A$508,0)+1)/100)</f>
        <v>0.72731180549969232</v>
      </c>
      <c r="BS94" s="245">
        <f>EXP(-BS$2*HLOOKUP(BS$2,'Yield Curves'!$B$2:$AP$508,MATCH($Z94,'Yield Curves'!$A$3:$A$508,0)+1)/100)</f>
        <v>0.68591607389602016</v>
      </c>
      <c r="BT94" s="245">
        <f>EXP(-BT$2*HLOOKUP(BT$2,'Yield Curves'!$B$2:$AP$508,MATCH($Z94,'Yield Curves'!$A$3:$A$508,0)+1)/100)</f>
        <v>0.63571813362641427</v>
      </c>
      <c r="BU94" s="245">
        <f>EXP(-BU$2*HLOOKUP(BU$2,'Yield Curves'!$B$2:$AP$508,MATCH($Z94,'Yield Curves'!$A$3:$A$508,0)+1)/100)</f>
        <v>0.58907604205792596</v>
      </c>
      <c r="BV94" s="245">
        <f>EXP(-BV$2*HLOOKUP(BV$2,'Yield Curves'!$B$2:$AP$508,MATCH($Z94,'Yield Curves'!$A$3:$A$508,0)+1)/100)</f>
        <v>0.54498336920754797</v>
      </c>
      <c r="BW94" s="245">
        <f>EXP(-BW$2*HLOOKUP(BW$2,'Yield Curves'!$B$2:$AP$508,MATCH($Z94,'Yield Curves'!$A$3:$A$508,0)+1)/100)</f>
        <v>0.50312078926855397</v>
      </c>
      <c r="BX94" s="245">
        <f>EXP(-BX$2*HLOOKUP(BX$2,'Yield Curves'!$B$2:$AP$508,MATCH($Z94,'Yield Curves'!$A$3:$A$508,0)+1)/100)</f>
        <v>0.46486882963276832</v>
      </c>
      <c r="BY94" s="245">
        <f>EXP(-BY$2*HLOOKUP(BY$2,'Yield Curves'!$B$2:$AP$508,MATCH($Z94,'Yield Curves'!$A$3:$A$508,0)+1)/100)</f>
        <v>0.42928896874230299</v>
      </c>
      <c r="BZ94" s="245">
        <f>EXP(-BZ$2*HLOOKUP(BZ$2,'Yield Curves'!$B$2:$AP$508,MATCH($Z94,'Yield Curves'!$A$3:$A$508,0)+1)/100)</f>
        <v>0.39428747648114693</v>
      </c>
      <c r="CA94" s="245">
        <f>EXP(-CA$2*HLOOKUP(CA$2,'Yield Curves'!$B$2:$AP$508,MATCH($Z94,'Yield Curves'!$A$3:$A$508,0)+1)/100)</f>
        <v>0.35974179175511711</v>
      </c>
      <c r="CB94" s="245">
        <f>EXP(-CB$2*HLOOKUP(CB$2,'Yield Curves'!$B$2:$AP$508,MATCH($Z94,'Yield Curves'!$A$3:$A$508,0)+1)/100)</f>
        <v>0.33031575455787171</v>
      </c>
      <c r="CC94" s="245">
        <f>EXP(-CC$2*HLOOKUP(CC$2,'Yield Curves'!$B$2:$AP$508,MATCH($Z94,'Yield Curves'!$A$3:$A$508,0)+1)/100)</f>
        <v>0.30300680953876541</v>
      </c>
      <c r="CD94" s="245">
        <f>EXP(-CD$2*HLOOKUP(CD$2,'Yield Curves'!$B$2:$AP$508,MATCH($Z94,'Yield Curves'!$A$3:$A$508,0)+1)/100)</f>
        <v>0.27696372169002687</v>
      </c>
      <c r="CE94" s="245">
        <f>EXP(-CE$2*HLOOKUP(CE$2,'Yield Curves'!$B$2:$AP$508,MATCH($Z94,'Yield Curves'!$A$3:$A$508,0)+1)/100)</f>
        <v>0.25213174874106287</v>
      </c>
      <c r="CF94" s="245">
        <f>EXP(-CF$2*HLOOKUP(CF$2,'Yield Curves'!$B$2:$AP$508,MATCH($Z94,'Yield Curves'!$A$3:$A$508,0)+1)/100)</f>
        <v>0.22915670256984766</v>
      </c>
      <c r="CG94" s="245">
        <f>EXP(-CG$2*HLOOKUP(CG$2,'Yield Curves'!$B$2:$AP$508,MATCH($Z94,'Yield Curves'!$A$3:$A$508,0)+1)/100)</f>
        <v>0.20826354114108869</v>
      </c>
      <c r="CH94" s="245">
        <f>EXP(-CH$2*HLOOKUP(CH$2,'Yield Curves'!$B$2:$AP$508,MATCH($Z94,'Yield Curves'!$A$3:$A$508,0)+1)/100)</f>
        <v>0.18900156188780515</v>
      </c>
    </row>
    <row r="95" spans="1:86" x14ac:dyDescent="0.2">
      <c r="A95" s="253">
        <v>42999</v>
      </c>
      <c r="B95" s="245">
        <f>'Yield Curves'!C94-'Yield Curves'!C95</f>
        <v>-1.9999999999999574E-2</v>
      </c>
      <c r="C95" s="245">
        <f>'Yield Curves'!D94-'Yield Curves'!D95</f>
        <v>0</v>
      </c>
      <c r="D95" s="245">
        <f>'Yield Curves'!E94-'Yield Curves'!E95</f>
        <v>2.0000000000000462E-2</v>
      </c>
      <c r="E95" s="245">
        <f>'Yield Curves'!F94-'Yield Curves'!F95</f>
        <v>3.0000000000000249E-2</v>
      </c>
      <c r="F95" s="245">
        <f>'Yield Curves'!G94-'Yield Curves'!G95</f>
        <v>4.0000000000000036E-2</v>
      </c>
      <c r="G95" s="245">
        <f>'Yield Curves'!H94-'Yield Curves'!H95</f>
        <v>2.5000000000000355E-2</v>
      </c>
      <c r="H95" s="245">
        <f>'Yield Curves'!I94-'Yield Curves'!I95</f>
        <v>9.9999999999997868E-3</v>
      </c>
      <c r="I95" s="245">
        <f>'Yield Curves'!J94-'Yield Curves'!J95</f>
        <v>3.0000000000000249E-2</v>
      </c>
      <c r="J95" s="245">
        <f>'Yield Curves'!K94-'Yield Curves'!K95</f>
        <v>4.9999999999999822E-2</v>
      </c>
      <c r="K95" s="245">
        <f>'Yield Curves'!L94-'Yield Curves'!L95</f>
        <v>4.750000000000032E-2</v>
      </c>
      <c r="L95" s="245">
        <f>'Yield Curves'!M94-'Yield Curves'!M95</f>
        <v>4.4999999999999929E-2</v>
      </c>
      <c r="M95" s="245">
        <f>'Yield Curves'!N94-'Yield Curves'!N95</f>
        <v>4.2499999999999538E-2</v>
      </c>
      <c r="N95" s="245">
        <f>'Yield Curves'!O94-'Yield Curves'!O95</f>
        <v>4.0000000000000036E-2</v>
      </c>
      <c r="O95" s="245">
        <f>'Yield Curves'!P94-'Yield Curves'!P95</f>
        <v>3.7500000000000533E-2</v>
      </c>
      <c r="P95" s="245">
        <f>'Yield Curves'!Q94-'Yield Curves'!Q95</f>
        <v>3.6250000000000782E-2</v>
      </c>
      <c r="Q95" s="245">
        <f>'Yield Curves'!R94-'Yield Curves'!R95</f>
        <v>3.5000000000000142E-2</v>
      </c>
      <c r="R95" s="245">
        <f>'Yield Curves'!S94-'Yield Curves'!S95</f>
        <v>3.3749999999999503E-2</v>
      </c>
      <c r="S95" s="245">
        <f>'Yield Curves'!T94-'Yield Curves'!T95</f>
        <v>3.1874999999999432E-2</v>
      </c>
      <c r="T95" s="245">
        <f>'Yield Curves'!U94-'Yield Curves'!U95</f>
        <v>3.0000000000000249E-2</v>
      </c>
      <c r="U95" s="245">
        <f>'Yield Curves'!V94-'Yield Curves'!V95</f>
        <v>2.8125000000001066E-2</v>
      </c>
      <c r="V95" s="252">
        <f>MAX(B95:U95)</f>
        <v>4.9999999999999822E-2</v>
      </c>
      <c r="W95" s="252">
        <f>AVERAGE(V96:V345)</f>
        <v>3.4537500000000179E-2</v>
      </c>
      <c r="X95" s="245">
        <f>_xlfn.STDEV.S(V96:V2647)</f>
        <v>5.4241070343268492E-2</v>
      </c>
      <c r="Y95" s="245">
        <f>W95+X95*_xlfn.NORM.S.INV(99%)</f>
        <v>0.16072109867876255</v>
      </c>
      <c r="Z95" s="253">
        <v>43000</v>
      </c>
      <c r="AA95" s="255">
        <f>'Bond Valuation'!$B$12*BondVal_all!BO95</f>
        <v>93.673985707720604</v>
      </c>
      <c r="AB95" s="250">
        <f>AA95/AA96-1</f>
        <v>5.0012502083607302E-4</v>
      </c>
      <c r="AC95" s="245">
        <f>SUMPRODUCT('Bond Valuation'!$B$12*BondVal_all!BO95,$BO$2)/AA95</f>
        <v>1</v>
      </c>
      <c r="AD95" s="251">
        <f>-AC95*Y94/100</f>
        <v>-1.6031050083261356E-3</v>
      </c>
      <c r="AE95" s="250">
        <f>AD95*SQRT(10)</f>
        <v>-5.0694631547337828E-3</v>
      </c>
      <c r="AF95" s="250">
        <f>$AC$1*X94/100</f>
        <v>-1.4440299404174246E-3</v>
      </c>
      <c r="AG95" s="250">
        <f>AF95*SQRT(10)</f>
        <v>-4.5664236211962975E-3</v>
      </c>
      <c r="AH95" s="255">
        <f>SUMPRODUCT('Bond Valuation'!$B$40:$D$40,BondVal_all!BO95:BQ95)</f>
        <v>84.950697324510742</v>
      </c>
      <c r="AI95" s="250">
        <f>AH95/AH96-1</f>
        <v>1.1813566102782946E-3</v>
      </c>
      <c r="AJ95" s="245">
        <f>SUMPRODUCT($BO$2:$BQ$2,'Bond Valuation'!$B$40:$D$40,BondVal_all!BO95:BQ95)/BondVal_all!AH95</f>
        <v>2.9360776967793969</v>
      </c>
      <c r="AK95" s="251">
        <f>-AJ95*Y94/100</f>
        <v>-4.7068408605417163E-3</v>
      </c>
      <c r="AL95" s="251">
        <f>AK95*SQRT(10)</f>
        <v>-1.488433770325878E-2</v>
      </c>
      <c r="AM95" s="251">
        <f>$AC$1*X94/100</f>
        <v>-1.4440299404174246E-3</v>
      </c>
      <c r="AN95" s="259">
        <f>AM95*SQRT(10)</f>
        <v>-4.5664236211962975E-3</v>
      </c>
      <c r="AO95" s="255">
        <f>SUMPRODUCT('Bond Valuation'!$B$68:$F$68,BondVal_all!BO95:BS95)</f>
        <v>78.627116247223071</v>
      </c>
      <c r="AP95" s="250">
        <f>AO95/AO96-1</f>
        <v>9.6760956427566214E-4</v>
      </c>
      <c r="AQ95" s="245">
        <f>SUMPRODUCT($BO$2:$BS$2,'Bond Valuation'!$B$68:$F$68,BondVal_all!BO95:BS95)/BondVal_all!AO95</f>
        <v>4.7260868771957334</v>
      </c>
      <c r="AR95" s="251">
        <f>-AQ95*Y94/100</f>
        <v>-7.5764135426169069E-3</v>
      </c>
      <c r="AS95" s="251">
        <f>AR95*SQRT(10)</f>
        <v>-2.3958723290014614E-2</v>
      </c>
      <c r="AT95" s="251">
        <f>$AC$1*X94/100</f>
        <v>-1.4440299404174246E-3</v>
      </c>
      <c r="AU95" s="249">
        <f>AT95*SQRT(10)</f>
        <v>-4.5664236211962975E-3</v>
      </c>
      <c r="AV95" s="255">
        <f>SUMPRODUCT('Bond Valuation'!$B$96:$K$96,BondVal_all!BO95:BX95)</f>
        <v>70.224348798622387</v>
      </c>
      <c r="AW95" s="250">
        <f>AV95/AV96-1</f>
        <v>1.6708894083183878E-4</v>
      </c>
      <c r="AX95" s="245">
        <f>SUMPRODUCT($BO$2:$BX$2,'Bond Valuation'!$B$96:$K$96,BondVal_all!BO95:BX95)/BondVal_all!AV95</f>
        <v>8.2792349005946182</v>
      </c>
      <c r="AY95" s="251">
        <f>-AX95*Y94/100</f>
        <v>-1.3272482934251768E-2</v>
      </c>
      <c r="AZ95" s="251">
        <f>AY95*SQRT(10)</f>
        <v>-4.1971276277950428E-2</v>
      </c>
      <c r="BA95" s="251">
        <f>$AC$1*X94/100</f>
        <v>-1.4440299404174246E-3</v>
      </c>
      <c r="BB95" s="249">
        <f>BA95*SQRT(10)</f>
        <v>-4.5664236211962975E-3</v>
      </c>
      <c r="BC95" s="255">
        <f>SUMPRODUCT('Bond Valuation'!$B$124:$U$124,BondVal_all!BO95:CH95)</f>
        <v>58.028547467935695</v>
      </c>
      <c r="BD95" s="250">
        <f>BC95/BC96-1</f>
        <v>9.6470370455259413E-4</v>
      </c>
      <c r="BE95" s="245">
        <f>SUMPRODUCT($BO$2:$CH$2,'Bond Valuation'!$B$124:$U$124,BondVal_all!BO95:CH95)/BondVal_all!BC95</f>
        <v>11.893592050111442</v>
      </c>
      <c r="BF95" s="251">
        <f>-BE95*Y94/100</f>
        <v>-1.9066676982521562E-2</v>
      </c>
      <c r="BG95" s="251">
        <f>BF95*SQRT(10)</f>
        <v>-6.0294126675474582E-2</v>
      </c>
      <c r="BH95" s="251">
        <f>$AC$1*X94/100</f>
        <v>-1.4440299404174246E-3</v>
      </c>
      <c r="BI95" s="249">
        <f>BH95*SQRT(10)</f>
        <v>-4.5664236211962975E-3</v>
      </c>
      <c r="BJ95" s="251"/>
      <c r="BK95" s="251"/>
      <c r="BO95" s="245">
        <f>EXP(-BO$2*HLOOKUP(BO$2,'Yield Curves'!$B$2:$AP$508,MATCH($Z95,'Yield Curves'!$A$3:$A$508,0)+1)/100)</f>
        <v>0.92746520502693663</v>
      </c>
      <c r="BP95" s="245">
        <f>EXP(-BP$2*HLOOKUP(BP$2,'Yield Curves'!$B$2:$AP$508,MATCH($Z95,'Yield Curves'!$A$3:$A$508,0)+1)/100)</f>
        <v>0.86019170653565769</v>
      </c>
      <c r="BQ95" s="245">
        <f>EXP(-BQ$2*HLOOKUP(BQ$2,'Yield Curves'!$B$2:$AP$508,MATCH($Z95,'Yield Curves'!$A$3:$A$508,0)+1)/100)</f>
        <v>0.79779787746456432</v>
      </c>
      <c r="BR95" s="245">
        <f>EXP(-BR$2*HLOOKUP(BR$2,'Yield Curves'!$B$2:$AP$508,MATCH($Z95,'Yield Curves'!$A$3:$A$508,0)+1)/100)</f>
        <v>0.72876788470453691</v>
      </c>
      <c r="BS95" s="245">
        <f>EXP(-BS$2*HLOOKUP(BS$2,'Yield Curves'!$B$2:$AP$508,MATCH($Z95,'Yield Curves'!$A$3:$A$508,0)+1)/100)</f>
        <v>0.68625911768676906</v>
      </c>
      <c r="BT95" s="245">
        <f>EXP(-BT$2*HLOOKUP(BT$2,'Yield Curves'!$B$2:$AP$508,MATCH($Z95,'Yield Curves'!$A$3:$A$508,0)+1)/100)</f>
        <v>0.63609967895874342</v>
      </c>
      <c r="BU95" s="245">
        <f>EXP(-BU$2*HLOOKUP(BU$2,'Yield Curves'!$B$2:$AP$508,MATCH($Z95,'Yield Curves'!$A$3:$A$508,0)+1)/100)</f>
        <v>0.58948853964467818</v>
      </c>
      <c r="BV95" s="245">
        <f>EXP(-BV$2*HLOOKUP(BV$2,'Yield Curves'!$B$2:$AP$508,MATCH($Z95,'Yield Curves'!$A$3:$A$508,0)+1)/100)</f>
        <v>0.54563774179562519</v>
      </c>
      <c r="BW95" s="245">
        <f>EXP(-BW$2*HLOOKUP(BW$2,'Yield Curves'!$B$2:$AP$508,MATCH($Z95,'Yield Curves'!$A$3:$A$508,0)+1)/100)</f>
        <v>0.50425408552458684</v>
      </c>
      <c r="BX95" s="245">
        <f>EXP(-BX$2*HLOOKUP(BX$2,'Yield Curves'!$B$2:$AP$508,MATCH($Z95,'Yield Curves'!$A$3:$A$508,0)+1)/100)</f>
        <v>0.46626553012487953</v>
      </c>
      <c r="BY95" s="245">
        <f>EXP(-BY$2*HLOOKUP(BY$2,'Yield Curves'!$B$2:$AP$508,MATCH($Z95,'Yield Curves'!$A$3:$A$508,0)+1)/100)</f>
        <v>0.43094491692677545</v>
      </c>
      <c r="BZ95" s="245">
        <f>EXP(-BZ$2*HLOOKUP(BZ$2,'Yield Curves'!$B$2:$AP$508,MATCH($Z95,'Yield Curves'!$A$3:$A$508,0)+1)/100)</f>
        <v>0.3961251826022002</v>
      </c>
      <c r="CA95" s="245">
        <f>EXP(-CA$2*HLOOKUP(CA$2,'Yield Curves'!$B$2:$AP$508,MATCH($Z95,'Yield Curves'!$A$3:$A$508,0)+1)/100)</f>
        <v>0.36167608881210417</v>
      </c>
      <c r="CB95" s="245">
        <f>EXP(-CB$2*HLOOKUP(CB$2,'Yield Curves'!$B$2:$AP$508,MATCH($Z95,'Yield Curves'!$A$3:$A$508,0)+1)/100)</f>
        <v>0.33243239927756885</v>
      </c>
      <c r="CC95" s="245">
        <f>EXP(-CC$2*HLOOKUP(CC$2,'Yield Curves'!$B$2:$AP$508,MATCH($Z95,'Yield Curves'!$A$3:$A$508,0)+1)/100)</f>
        <v>0.30528790402199785</v>
      </c>
      <c r="CD95" s="245">
        <f>EXP(-CD$2*HLOOKUP(CD$2,'Yield Curves'!$B$2:$AP$508,MATCH($Z95,'Yield Curves'!$A$3:$A$508,0)+1)/100)</f>
        <v>0.27926161453744552</v>
      </c>
      <c r="CE95" s="245">
        <f>EXP(-CE$2*HLOOKUP(CE$2,'Yield Curves'!$B$2:$AP$508,MATCH($Z95,'Yield Curves'!$A$3:$A$508,0)+1)/100)</f>
        <v>0.25430764429127767</v>
      </c>
      <c r="CF95" s="245">
        <f>EXP(-CF$2*HLOOKUP(CF$2,'Yield Curves'!$B$2:$AP$508,MATCH($Z95,'Yield Curves'!$A$3:$A$508,0)+1)/100)</f>
        <v>0.23120566121723093</v>
      </c>
      <c r="CG95" s="245">
        <f>EXP(-CG$2*HLOOKUP(CG$2,'Yield Curves'!$B$2:$AP$508,MATCH($Z95,'Yield Curves'!$A$3:$A$508,0)+1)/100)</f>
        <v>0.21024054956774016</v>
      </c>
      <c r="CH95" s="245">
        <f>EXP(-CH$2*HLOOKUP(CH$2,'Yield Curves'!$B$2:$AP$508,MATCH($Z95,'Yield Curves'!$A$3:$A$508,0)+1)/100)</f>
        <v>0.19090105916394634</v>
      </c>
    </row>
    <row r="96" spans="1:86" x14ac:dyDescent="0.2">
      <c r="A96" s="253">
        <v>42998</v>
      </c>
      <c r="B96" s="245">
        <f>'Yield Curves'!C95-'Yield Curves'!C96</f>
        <v>-1.0000000000000675E-2</v>
      </c>
      <c r="C96" s="245">
        <f>'Yield Curves'!D95-'Yield Curves'!D96</f>
        <v>-1.9999999999999574E-2</v>
      </c>
      <c r="D96" s="245">
        <f>'Yield Curves'!E95-'Yield Curves'!E96</f>
        <v>-3.0000000000000249E-2</v>
      </c>
      <c r="E96" s="245">
        <f>'Yield Curves'!F95-'Yield Curves'!F96</f>
        <v>-2.9999999999999361E-2</v>
      </c>
      <c r="F96" s="245">
        <f>'Yield Curves'!G95-'Yield Curves'!G96</f>
        <v>-2.9999999999999361E-2</v>
      </c>
      <c r="G96" s="245">
        <f>'Yield Curves'!H95-'Yield Curves'!H96</f>
        <v>-1.9999999999999574E-2</v>
      </c>
      <c r="H96" s="245">
        <f>'Yield Curves'!I95-'Yield Curves'!I96</f>
        <v>-9.9999999999997868E-3</v>
      </c>
      <c r="I96" s="245">
        <f>'Yield Curves'!J95-'Yield Curves'!J96</f>
        <v>-2.0000000000000462E-2</v>
      </c>
      <c r="J96" s="245">
        <f>'Yield Curves'!K95-'Yield Curves'!K96</f>
        <v>-3.0000000000000249E-2</v>
      </c>
      <c r="K96" s="245">
        <f>'Yield Curves'!L95-'Yield Curves'!L96</f>
        <v>-3.0000000000001137E-2</v>
      </c>
      <c r="L96" s="245">
        <f>'Yield Curves'!M95-'Yield Curves'!M96</f>
        <v>-3.0000000000000249E-2</v>
      </c>
      <c r="M96" s="245">
        <f>'Yield Curves'!N95-'Yield Curves'!N96</f>
        <v>-2.9999999999999361E-2</v>
      </c>
      <c r="N96" s="245">
        <f>'Yield Curves'!O95-'Yield Curves'!O96</f>
        <v>-3.0000000000000249E-2</v>
      </c>
      <c r="O96" s="245">
        <f>'Yield Curves'!P95-'Yield Curves'!P96</f>
        <v>-3.0000000000001137E-2</v>
      </c>
      <c r="P96" s="245">
        <f>'Yield Curves'!Q95-'Yield Curves'!Q96</f>
        <v>-2.7500000000000746E-2</v>
      </c>
      <c r="Q96" s="245">
        <f>'Yield Curves'!R95-'Yield Curves'!R96</f>
        <v>-2.5000000000000355E-2</v>
      </c>
      <c r="R96" s="245">
        <f>'Yield Curves'!S95-'Yield Curves'!S96</f>
        <v>-2.2499999999999964E-2</v>
      </c>
      <c r="S96" s="245">
        <f>'Yield Curves'!T95-'Yield Curves'!T96</f>
        <v>-2.1250000000000213E-2</v>
      </c>
      <c r="T96" s="245">
        <f>'Yield Curves'!U95-'Yield Curves'!U96</f>
        <v>-2.0000000000000462E-2</v>
      </c>
      <c r="U96" s="245">
        <f>'Yield Curves'!V95-'Yield Curves'!V96</f>
        <v>-1.8750000000000711E-2</v>
      </c>
      <c r="V96" s="252">
        <f>MAX(B96:U96)</f>
        <v>-9.9999999999997868E-3</v>
      </c>
      <c r="W96" s="252">
        <f>AVERAGE(V97:V346)</f>
        <v>3.4657500000000167E-2</v>
      </c>
      <c r="X96" s="245">
        <f>_xlfn.STDEV.S(V97:V2648)</f>
        <v>5.4262281225457565E-2</v>
      </c>
      <c r="Y96" s="245">
        <f>W96+X96*_xlfn.NORM.S.INV(99%)</f>
        <v>0.16089044256944962</v>
      </c>
      <c r="Z96" s="253">
        <v>42999</v>
      </c>
      <c r="AA96" s="255">
        <f>'Bond Valuation'!$B$12*BondVal_all!BO96</f>
        <v>93.627160422163655</v>
      </c>
      <c r="AB96" s="250">
        <f>AA96/AA97-1</f>
        <v>2.0002000133323428E-4</v>
      </c>
      <c r="AC96" s="245">
        <f>SUMPRODUCT('Bond Valuation'!$B$12*BondVal_all!BO96,$BO$2)/AA96</f>
        <v>1</v>
      </c>
      <c r="AD96" s="251">
        <f>-AC96*Y95/100</f>
        <v>-1.6072109867876255E-3</v>
      </c>
      <c r="AE96" s="250">
        <f>AD96*SQRT(10)</f>
        <v>-5.0824473986956845E-3</v>
      </c>
      <c r="AF96" s="250">
        <f>$AC$1*X95/100</f>
        <v>-1.4456407200565647E-3</v>
      </c>
      <c r="AG96" s="250">
        <f>AF96*SQRT(10)</f>
        <v>-4.5715173536646052E-3</v>
      </c>
      <c r="AH96" s="255">
        <f>SUMPRODUCT('Bond Valuation'!$B$40:$D$40,BondVal_all!BO96:BQ96)</f>
        <v>84.85045867427074</v>
      </c>
      <c r="AI96" s="250">
        <f>AH96/AH97-1</f>
        <v>-1.1525675637166222E-3</v>
      </c>
      <c r="AJ96" s="245">
        <f>SUMPRODUCT($BO$2:$BQ$2,'Bond Valuation'!$B$40:$D$40,BondVal_all!BO96:BQ96)/BondVal_all!AH96</f>
        <v>2.9360443027921796</v>
      </c>
      <c r="AK96" s="251">
        <f>-AJ96*Y95/100</f>
        <v>-4.7188426611428054E-3</v>
      </c>
      <c r="AL96" s="251">
        <f>AK96*SQRT(10)</f>
        <v>-1.4922290729181401E-2</v>
      </c>
      <c r="AM96" s="251">
        <f>$AC$1*X95/100</f>
        <v>-1.4456407200565647E-3</v>
      </c>
      <c r="AN96" s="259">
        <f>AM96*SQRT(10)</f>
        <v>-4.5715173536646052E-3</v>
      </c>
      <c r="AO96" s="255">
        <f>SUMPRODUCT('Bond Valuation'!$B$68:$F$68,BondVal_all!BO96:BS96)</f>
        <v>78.551109442442097</v>
      </c>
      <c r="AP96" s="250">
        <f>AO96/AO97-1</f>
        <v>-2.2788472012159611E-3</v>
      </c>
      <c r="AQ96" s="245">
        <f>SUMPRODUCT($BO$2:$BS$2,'Bond Valuation'!$B$68:$F$68,BondVal_all!BO96:BS96)/BondVal_all!AO96</f>
        <v>4.7260238486159434</v>
      </c>
      <c r="AR96" s="251">
        <f>-AQ96*Y95/100</f>
        <v>-7.5957174533158823E-3</v>
      </c>
      <c r="AS96" s="251">
        <f>AR96*SQRT(10)</f>
        <v>-2.4019767615571872E-2</v>
      </c>
      <c r="AT96" s="251">
        <f>$AC$1*X95/100</f>
        <v>-1.4456407200565647E-3</v>
      </c>
      <c r="AU96" s="249">
        <f>AT96*SQRT(10)</f>
        <v>-4.5715173536646052E-3</v>
      </c>
      <c r="AV96" s="255">
        <f>SUMPRODUCT('Bond Valuation'!$B$96:$K$96,BondVal_all!BO96:BX96)</f>
        <v>70.212617046806997</v>
      </c>
      <c r="AW96" s="250">
        <f>AV96/AV97-1</f>
        <v>-2.537796585095009E-3</v>
      </c>
      <c r="AX96" s="245">
        <f>SUMPRODUCT($BO$2:$BX$2,'Bond Valuation'!$B$96:$K$96,BondVal_all!BO96:BX96)/BondVal_all!AV96</f>
        <v>8.2800739108880723</v>
      </c>
      <c r="AY96" s="251">
        <f>-AX96*Y95/100</f>
        <v>-1.3307825760992893E-2</v>
      </c>
      <c r="AZ96" s="251">
        <f>AY96*SQRT(10)</f>
        <v>-4.2083040109401088E-2</v>
      </c>
      <c r="BA96" s="251">
        <f>$AC$1*X95/100</f>
        <v>-1.4456407200565647E-3</v>
      </c>
      <c r="BB96" s="249">
        <f>BA96*SQRT(10)</f>
        <v>-4.5715173536646052E-3</v>
      </c>
      <c r="BC96" s="255">
        <f>SUMPRODUCT('Bond Valuation'!$B$124:$U$124,BondVal_all!BO96:CH96)</f>
        <v>57.97262106563106</v>
      </c>
      <c r="BD96" s="250">
        <f>BC96/BC97-1</f>
        <v>-1.8468556608153275E-3</v>
      </c>
      <c r="BE96" s="245">
        <f>SUMPRODUCT($BO$2:$CH$2,'Bond Valuation'!$B$124:$U$124,BondVal_all!BO96:CH96)/BondVal_all!BC96</f>
        <v>11.889684319108198</v>
      </c>
      <c r="BF96" s="251">
        <f>-BE96*Y95/100</f>
        <v>-1.9109231267107243E-2</v>
      </c>
      <c r="BG96" s="251">
        <f>BF96*SQRT(10)</f>
        <v>-6.0428695138964331E-2</v>
      </c>
      <c r="BH96" s="251">
        <f>$AC$1*X95/100</f>
        <v>-1.4456407200565647E-3</v>
      </c>
      <c r="BI96" s="249">
        <f>BH96*SQRT(10)</f>
        <v>-4.5715173536646052E-3</v>
      </c>
      <c r="BJ96" s="251"/>
      <c r="BK96" s="251"/>
      <c r="BO96" s="245">
        <f>EXP(-BO$2*HLOOKUP(BO$2,'Yield Curves'!$B$2:$AP$508,MATCH($Z96,'Yield Curves'!$A$3:$A$508,0)+1)/100)</f>
        <v>0.92700158833825408</v>
      </c>
      <c r="BP96" s="245">
        <f>EXP(-BP$2*HLOOKUP(BP$2,'Yield Curves'!$B$2:$AP$508,MATCH($Z96,'Yield Curves'!$A$3:$A$508,0)+1)/100)</f>
        <v>0.85933194478164587</v>
      </c>
      <c r="BQ96" s="245">
        <f>EXP(-BQ$2*HLOOKUP(BQ$2,'Yield Curves'!$B$2:$AP$508,MATCH($Z96,'Yield Curves'!$A$3:$A$508,0)+1)/100)</f>
        <v>0.79684109419638172</v>
      </c>
      <c r="BR96" s="245">
        <f>EXP(-BR$2*HLOOKUP(BR$2,'Yield Curves'!$B$2:$AP$508,MATCH($Z96,'Yield Curves'!$A$3:$A$508,0)+1)/100)</f>
        <v>0.72876788470453691</v>
      </c>
      <c r="BS96" s="245">
        <f>EXP(-BS$2*HLOOKUP(BS$2,'Yield Curves'!$B$2:$AP$508,MATCH($Z96,'Yield Curves'!$A$3:$A$508,0)+1)/100)</f>
        <v>0.68557320158429325</v>
      </c>
      <c r="BT96" s="245">
        <f>EXP(-BT$2*HLOOKUP(BT$2,'Yield Curves'!$B$2:$AP$508,MATCH($Z96,'Yield Curves'!$A$3:$A$508,0)+1)/100)</f>
        <v>0.63571813362641427</v>
      </c>
      <c r="BU96" s="245">
        <f>EXP(-BU$2*HLOOKUP(BU$2,'Yield Curves'!$B$2:$AP$508,MATCH($Z96,'Yield Curves'!$A$3:$A$508,0)+1)/100)</f>
        <v>0.58948853964467818</v>
      </c>
      <c r="BV96" s="245">
        <f>EXP(-BV$2*HLOOKUP(BV$2,'Yield Curves'!$B$2:$AP$508,MATCH($Z96,'Yield Curves'!$A$3:$A$508,0)+1)/100)</f>
        <v>0.54574688025746665</v>
      </c>
      <c r="BW96" s="245">
        <f>EXP(-BW$2*HLOOKUP(BW$2,'Yield Curves'!$B$2:$AP$508,MATCH($Z96,'Yield Curves'!$A$3:$A$508,0)+1)/100)</f>
        <v>0.50414064111831824</v>
      </c>
      <c r="BX96" s="245">
        <f>EXP(-BX$2*HLOOKUP(BX$2,'Yield Curves'!$B$2:$AP$508,MATCH($Z96,'Yield Curves'!$A$3:$A$508,0)+1)/100)</f>
        <v>0.46626553012487953</v>
      </c>
      <c r="BY96" s="245">
        <f>EXP(-BY$2*HLOOKUP(BY$2,'Yield Curves'!$B$2:$AP$508,MATCH($Z96,'Yield Curves'!$A$3:$A$508,0)+1)/100)</f>
        <v>0.43106344307552869</v>
      </c>
      <c r="BZ96" s="245">
        <f>EXP(-BZ$2*HLOOKUP(BZ$2,'Yield Curves'!$B$2:$AP$508,MATCH($Z96,'Yield Curves'!$A$3:$A$508,0)+1)/100)</f>
        <v>0.39621432079595631</v>
      </c>
      <c r="CA96" s="245">
        <f>EXP(-CA$2*HLOOKUP(CA$2,'Yield Curves'!$B$2:$AP$508,MATCH($Z96,'Yield Curves'!$A$3:$A$508,0)+1)/100)</f>
        <v>0.36158794100890629</v>
      </c>
      <c r="CB96" s="245">
        <f>EXP(-CB$2*HLOOKUP(CB$2,'Yield Curves'!$B$2:$AP$508,MATCH($Z96,'Yield Curves'!$A$3:$A$508,0)+1)/100)</f>
        <v>0.33238877038837217</v>
      </c>
      <c r="CC96" s="245">
        <f>EXP(-CC$2*HLOOKUP(CC$2,'Yield Curves'!$B$2:$AP$508,MATCH($Z96,'Yield Curves'!$A$3:$A$508,0)+1)/100)</f>
        <v>0.30528790402199785</v>
      </c>
      <c r="CD96" s="245">
        <f>EXP(-CD$2*HLOOKUP(CD$2,'Yield Curves'!$B$2:$AP$508,MATCH($Z96,'Yield Curves'!$A$3:$A$508,0)+1)/100)</f>
        <v>0.27922147356555732</v>
      </c>
      <c r="CE96" s="245">
        <f>EXP(-CE$2*HLOOKUP(CE$2,'Yield Curves'!$B$2:$AP$508,MATCH($Z96,'Yield Curves'!$A$3:$A$508,0)+1)/100)</f>
        <v>0.25415063793997728</v>
      </c>
      <c r="CF96" s="245">
        <f>EXP(-CF$2*HLOOKUP(CF$2,'Yield Curves'!$B$2:$AP$508,MATCH($Z96,'Yield Curves'!$A$3:$A$508,0)+1)/100)</f>
        <v>0.23094082964383947</v>
      </c>
      <c r="CG96" s="245">
        <f>EXP(-CG$2*HLOOKUP(CG$2,'Yield Curves'!$B$2:$AP$508,MATCH($Z96,'Yield Curves'!$A$3:$A$508,0)+1)/100)</f>
        <v>0.20991390416419836</v>
      </c>
      <c r="CH96" s="245">
        <f>EXP(-CH$2*HLOOKUP(CH$2,'Yield Curves'!$B$2:$AP$508,MATCH($Z96,'Yield Curves'!$A$3:$A$508,0)+1)/100)</f>
        <v>0.19051963859332924</v>
      </c>
    </row>
    <row r="97" spans="1:86" x14ac:dyDescent="0.2">
      <c r="A97" s="253">
        <v>42997</v>
      </c>
      <c r="B97" s="245">
        <f>'Yield Curves'!C96-'Yield Curves'!C97</f>
        <v>0</v>
      </c>
      <c r="C97" s="245">
        <f>'Yield Curves'!D96-'Yield Curves'!D97</f>
        <v>0</v>
      </c>
      <c r="D97" s="245">
        <f>'Yield Curves'!E96-'Yield Curves'!E97</f>
        <v>0</v>
      </c>
      <c r="E97" s="245">
        <f>'Yield Curves'!F96-'Yield Curves'!F97</f>
        <v>-5.0000000000007816E-3</v>
      </c>
      <c r="F97" s="245">
        <f>'Yield Curves'!G96-'Yield Curves'!G97</f>
        <v>-1.0000000000000675E-2</v>
      </c>
      <c r="G97" s="245">
        <f>'Yield Curves'!H96-'Yield Curves'!H97</f>
        <v>-1.0000000000000675E-2</v>
      </c>
      <c r="H97" s="245">
        <f>'Yield Curves'!I96-'Yield Curves'!I97</f>
        <v>-9.9999999999997868E-3</v>
      </c>
      <c r="I97" s="245">
        <f>'Yield Curves'!J96-'Yield Curves'!J97</f>
        <v>-9.9999999999997868E-3</v>
      </c>
      <c r="J97" s="245">
        <f>'Yield Curves'!K96-'Yield Curves'!K97</f>
        <v>-9.9999999999997868E-3</v>
      </c>
      <c r="K97" s="245">
        <f>'Yield Curves'!L96-'Yield Curves'!L97</f>
        <v>-7.499999999999396E-3</v>
      </c>
      <c r="L97" s="245">
        <f>'Yield Curves'!M96-'Yield Curves'!M97</f>
        <v>-4.9999999999998934E-3</v>
      </c>
      <c r="M97" s="245">
        <f>'Yield Curves'!N96-'Yield Curves'!N97</f>
        <v>-2.5000000000003908E-3</v>
      </c>
      <c r="N97" s="245">
        <f>'Yield Curves'!O96-'Yield Curves'!O97</f>
        <v>0</v>
      </c>
      <c r="O97" s="245">
        <f>'Yield Curves'!P96-'Yield Curves'!P97</f>
        <v>2.5000000000003908E-3</v>
      </c>
      <c r="P97" s="245">
        <f>'Yield Curves'!Q96-'Yield Curves'!Q97</f>
        <v>-1.2499999999997513E-3</v>
      </c>
      <c r="Q97" s="245">
        <f>'Yield Curves'!R96-'Yield Curves'!R97</f>
        <v>-4.9999999999998934E-3</v>
      </c>
      <c r="R97" s="245">
        <f>'Yield Curves'!S96-'Yield Curves'!S97</f>
        <v>-8.7500000000000355E-3</v>
      </c>
      <c r="S97" s="245">
        <f>'Yield Curves'!T96-'Yield Curves'!T97</f>
        <v>-9.3750000000003553E-3</v>
      </c>
      <c r="T97" s="245">
        <f>'Yield Curves'!U96-'Yield Curves'!U97</f>
        <v>-9.9999999999997868E-3</v>
      </c>
      <c r="U97" s="245">
        <f>'Yield Curves'!V96-'Yield Curves'!V97</f>
        <v>-1.0624999999999218E-2</v>
      </c>
      <c r="V97" s="252">
        <f>MAX(B97:U97)</f>
        <v>2.5000000000003908E-3</v>
      </c>
      <c r="W97" s="252">
        <f>AVERAGE(V98:V347)</f>
        <v>3.4447500000000172E-2</v>
      </c>
      <c r="X97" s="245">
        <f>_xlfn.STDEV.S(V98:V2649)</f>
        <v>5.4305030928577372E-2</v>
      </c>
      <c r="Y97" s="245">
        <f>W97+X97*_xlfn.NORM.S.INV(99%)</f>
        <v>0.16077989325041825</v>
      </c>
      <c r="Z97" s="253">
        <v>42998</v>
      </c>
      <c r="AA97" s="255">
        <f>'Bond Valuation'!$B$12*BondVal_all!BO97</f>
        <v>93.608436862497612</v>
      </c>
      <c r="AB97" s="250">
        <f>AA97/AA98-1</f>
        <v>1.000050001667141E-4</v>
      </c>
      <c r="AC97" s="245">
        <f>SUMPRODUCT('Bond Valuation'!$B$12*BondVal_all!BO97,$BO$2)/AA97</f>
        <v>1</v>
      </c>
      <c r="AD97" s="251">
        <f>-AC97*Y96/100</f>
        <v>-1.6089044256944961E-3</v>
      </c>
      <c r="AE97" s="250">
        <f>AD97*SQRT(10)</f>
        <v>-5.0878025227197414E-3</v>
      </c>
      <c r="AF97" s="250">
        <f>$AC$1*X96/100</f>
        <v>-1.4462060355049287E-3</v>
      </c>
      <c r="AG97" s="250">
        <f>AF97*SQRT(10)</f>
        <v>-4.5733050380779138E-3</v>
      </c>
      <c r="AH97" s="255">
        <f>SUMPRODUCT('Bond Valuation'!$B$40:$D$40,BondVal_all!BO97:BQ97)</f>
        <v>84.948367407134882</v>
      </c>
      <c r="AI97" s="250">
        <f>AH97/AH98-1</f>
        <v>8.7684804453136422E-4</v>
      </c>
      <c r="AJ97" s="245">
        <f>SUMPRODUCT($BO$2:$BQ$2,'Bond Valuation'!$B$40:$D$40,BondVal_all!BO97:BQ97)/BondVal_all!AH97</f>
        <v>2.9361186508404598</v>
      </c>
      <c r="AK97" s="251">
        <f>-AJ97*Y96/100</f>
        <v>-4.7239342917013687E-3</v>
      </c>
      <c r="AL97" s="251">
        <f>AK97*SQRT(10)</f>
        <v>-1.4938391878750576E-2</v>
      </c>
      <c r="AM97" s="251">
        <f>$AC$1*X96/100</f>
        <v>-1.4462060355049287E-3</v>
      </c>
      <c r="AN97" s="259">
        <f>AM97*SQRT(10)</f>
        <v>-4.5733050380779138E-3</v>
      </c>
      <c r="AO97" s="255">
        <f>SUMPRODUCT('Bond Valuation'!$B$68:$F$68,BondVal_all!BO97:BS97)</f>
        <v>78.730524277341786</v>
      </c>
      <c r="AP97" s="250">
        <f>AO97/AO98-1</f>
        <v>1.3944828852328062E-3</v>
      </c>
      <c r="AQ97" s="245">
        <f>SUMPRODUCT($BO$2:$BS$2,'Bond Valuation'!$B$68:$F$68,BondVal_all!BO97:BS97)/BondVal_all!AO97</f>
        <v>4.7265689721579083</v>
      </c>
      <c r="AR97" s="251">
        <f>-AQ97*Y96/100</f>
        <v>-7.6045977376551447E-3</v>
      </c>
      <c r="AS97" s="251">
        <f>AR97*SQRT(10)</f>
        <v>-2.4047849540353862E-2</v>
      </c>
      <c r="AT97" s="251">
        <f>$AC$1*X96/100</f>
        <v>-1.4462060355049287E-3</v>
      </c>
      <c r="AU97" s="249">
        <f>AT97*SQRT(10)</f>
        <v>-4.5733050380779138E-3</v>
      </c>
      <c r="AV97" s="255">
        <f>SUMPRODUCT('Bond Valuation'!$B$96:$K$96,BondVal_all!BO97:BX97)</f>
        <v>70.39125573523242</v>
      </c>
      <c r="AW97" s="250">
        <f>AV97/AV98-1</f>
        <v>1.7378905167995118E-3</v>
      </c>
      <c r="AX97" s="245">
        <f>SUMPRODUCT($BO$2:$BX$2,'Bond Valuation'!$B$96:$K$96,BondVal_all!BO97:BX97)/BondVal_all!AV97</f>
        <v>8.2827160374828868</v>
      </c>
      <c r="AY97" s="251">
        <f>-AX97*Y96/100</f>
        <v>-1.3326098489476997E-2</v>
      </c>
      <c r="AZ97" s="251">
        <f>AY97*SQRT(10)</f>
        <v>-4.2140823550476693E-2</v>
      </c>
      <c r="BA97" s="251">
        <f>$AC$1*X96/100</f>
        <v>-1.4462060355049287E-3</v>
      </c>
      <c r="BB97" s="249">
        <f>BA97*SQRT(10)</f>
        <v>-4.5733050380779138E-3</v>
      </c>
      <c r="BC97" s="255">
        <f>SUMPRODUCT('Bond Valuation'!$B$124:$U$124,BondVal_all!BO97:CH97)</f>
        <v>58.079886232298691</v>
      </c>
      <c r="BD97" s="250">
        <f>BC97/BC98-1</f>
        <v>8.5014084360124365E-4</v>
      </c>
      <c r="BE97" s="245">
        <f>SUMPRODUCT($BO$2:$CH$2,'Bond Valuation'!$B$124:$U$124,BondVal_all!BO97:CH97)/BondVal_all!BC97</f>
        <v>11.892228767074208</v>
      </c>
      <c r="BF97" s="251">
        <f>-BE97*Y96/100</f>
        <v>-1.9133459494717096E-2</v>
      </c>
      <c r="BG97" s="251">
        <f>BF97*SQRT(10)</f>
        <v>-6.0505311521880441E-2</v>
      </c>
      <c r="BH97" s="251">
        <f>$AC$1*X96/100</f>
        <v>-1.4462060355049287E-3</v>
      </c>
      <c r="BI97" s="249">
        <f>BH97*SQRT(10)</f>
        <v>-4.5733050380779138E-3</v>
      </c>
      <c r="BJ97" s="251"/>
      <c r="BK97" s="251"/>
      <c r="BO97" s="245">
        <f>EXP(-BO$2*HLOOKUP(BO$2,'Yield Curves'!$B$2:$AP$508,MATCH($Z97,'Yield Curves'!$A$3:$A$508,0)+1)/100)</f>
        <v>0.92681620655938224</v>
      </c>
      <c r="BP97" s="245">
        <f>EXP(-BP$2*HLOOKUP(BP$2,'Yield Curves'!$B$2:$AP$508,MATCH($Z97,'Yield Curves'!$A$3:$A$508,0)+1)/100)</f>
        <v>0.85967574631528121</v>
      </c>
      <c r="BQ97" s="245">
        <f>EXP(-BQ$2*HLOOKUP(BQ$2,'Yield Curves'!$B$2:$AP$508,MATCH($Z97,'Yield Curves'!$A$3:$A$508,0)+1)/100)</f>
        <v>0.79779787746456432</v>
      </c>
      <c r="BR97" s="245">
        <f>EXP(-BR$2*HLOOKUP(BR$2,'Yield Curves'!$B$2:$AP$508,MATCH($Z97,'Yield Curves'!$A$3:$A$508,0)+1)/100)</f>
        <v>0.72905945016762375</v>
      </c>
      <c r="BS97" s="245">
        <f>EXP(-BS$2*HLOOKUP(BS$2,'Yield Curves'!$B$2:$AP$508,MATCH($Z97,'Yield Curves'!$A$3:$A$508,0)+1)/100)</f>
        <v>0.68728927879097224</v>
      </c>
      <c r="BT97" s="245">
        <f>EXP(-BT$2*HLOOKUP(BT$2,'Yield Curves'!$B$2:$AP$508,MATCH($Z97,'Yield Curves'!$A$3:$A$508,0)+1)/100)</f>
        <v>0.6374368918666844</v>
      </c>
      <c r="BU97" s="245">
        <f>EXP(-BU$2*HLOOKUP(BU$2,'Yield Curves'!$B$2:$AP$508,MATCH($Z97,'Yield Curves'!$A$3:$A$508,0)+1)/100)</f>
        <v>0.5911414205090112</v>
      </c>
      <c r="BV97" s="245">
        <f>EXP(-BV$2*HLOOKUP(BV$2,'Yield Curves'!$B$2:$AP$508,MATCH($Z97,'Yield Curves'!$A$3:$A$508,0)+1)/100)</f>
        <v>0.54733184329582418</v>
      </c>
      <c r="BW97" s="245">
        <f>EXP(-BW$2*HLOOKUP(BW$2,'Yield Curves'!$B$2:$AP$508,MATCH($Z97,'Yield Curves'!$A$3:$A$508,0)+1)/100)</f>
        <v>0.5056742963754598</v>
      </c>
      <c r="BX97" s="245">
        <f>EXP(-BX$2*HLOOKUP(BX$2,'Yield Curves'!$B$2:$AP$508,MATCH($Z97,'Yield Curves'!$A$3:$A$508,0)+1)/100)</f>
        <v>0.46766642700990924</v>
      </c>
      <c r="BY97" s="245">
        <f>EXP(-BY$2*HLOOKUP(BY$2,'Yield Curves'!$B$2:$AP$508,MATCH($Z97,'Yield Curves'!$A$3:$A$508,0)+1)/100)</f>
        <v>0.43230993752770464</v>
      </c>
      <c r="BZ97" s="245">
        <f>EXP(-BZ$2*HLOOKUP(BZ$2,'Yield Curves'!$B$2:$AP$508,MATCH($Z97,'Yield Curves'!$A$3:$A$508,0)+1)/100)</f>
        <v>0.39727064703536547</v>
      </c>
      <c r="CA97" s="245">
        <f>EXP(-CA$2*HLOOKUP(CA$2,'Yield Curves'!$B$2:$AP$508,MATCH($Z97,'Yield Curves'!$A$3:$A$508,0)+1)/100)</f>
        <v>0.36242621327233371</v>
      </c>
      <c r="CB97" s="245">
        <f>EXP(-CB$2*HLOOKUP(CB$2,'Yield Curves'!$B$2:$AP$508,MATCH($Z97,'Yield Curves'!$A$3:$A$508,0)+1)/100)</f>
        <v>0.33303652011499824</v>
      </c>
      <c r="CC97" s="245">
        <f>EXP(-CC$2*HLOOKUP(CC$2,'Yield Curves'!$B$2:$AP$508,MATCH($Z97,'Yield Curves'!$A$3:$A$508,0)+1)/100)</f>
        <v>0.30574617949871175</v>
      </c>
      <c r="CD97" s="245">
        <f>EXP(-CD$2*HLOOKUP(CD$2,'Yield Curves'!$B$2:$AP$508,MATCH($Z97,'Yield Curves'!$A$3:$A$508,0)+1)/100)</f>
        <v>0.27960304587343615</v>
      </c>
      <c r="CE97" s="245">
        <f>EXP(-CE$2*HLOOKUP(CE$2,'Yield Curves'!$B$2:$AP$508,MATCH($Z97,'Yield Curves'!$A$3:$A$508,0)+1)/100)</f>
        <v>0.25456192997436178</v>
      </c>
      <c r="CF97" s="245">
        <f>EXP(-CF$2*HLOOKUP(CF$2,'Yield Curves'!$B$2:$AP$508,MATCH($Z97,'Yield Curves'!$A$3:$A$508,0)+1)/100)</f>
        <v>0.23137723248185063</v>
      </c>
      <c r="CG97" s="245">
        <f>EXP(-CG$2*HLOOKUP(CG$2,'Yield Curves'!$B$2:$AP$508,MATCH($Z97,'Yield Curves'!$A$3:$A$508,0)+1)/100)</f>
        <v>0.21032287567859342</v>
      </c>
      <c r="CH97" s="245">
        <f>EXP(-CH$2*HLOOKUP(CH$2,'Yield Curves'!$B$2:$AP$508,MATCH($Z97,'Yield Curves'!$A$3:$A$508,0)+1)/100)</f>
        <v>0.19090105916394634</v>
      </c>
    </row>
    <row r="98" spans="1:86" x14ac:dyDescent="0.2">
      <c r="A98" s="253">
        <v>42996</v>
      </c>
      <c r="B98" s="245">
        <f>'Yield Curves'!C97-'Yield Curves'!C98</f>
        <v>1.0000000000000675E-2</v>
      </c>
      <c r="C98" s="245">
        <f>'Yield Curves'!D97-'Yield Curves'!D98</f>
        <v>-5.0000000000007816E-3</v>
      </c>
      <c r="D98" s="245">
        <f>'Yield Curves'!E97-'Yield Curves'!E98</f>
        <v>-2.0000000000000462E-2</v>
      </c>
      <c r="E98" s="245">
        <f>'Yield Curves'!F97-'Yield Curves'!F98</f>
        <v>-1.5000000000000568E-2</v>
      </c>
      <c r="F98" s="245">
        <f>'Yield Curves'!G97-'Yield Curves'!G98</f>
        <v>-9.9999999999997868E-3</v>
      </c>
      <c r="G98" s="245">
        <f>'Yield Curves'!H97-'Yield Curves'!H98</f>
        <v>2.0000000000000462E-2</v>
      </c>
      <c r="H98" s="245">
        <f>'Yield Curves'!I97-'Yield Curves'!I98</f>
        <v>4.9999999999999822E-2</v>
      </c>
      <c r="I98" s="245">
        <f>'Yield Curves'!J97-'Yield Curves'!J98</f>
        <v>3.5000000000000142E-2</v>
      </c>
      <c r="J98" s="245">
        <f>'Yield Curves'!K97-'Yield Curves'!K98</f>
        <v>2.0000000000000462E-2</v>
      </c>
      <c r="K98" s="245">
        <f>'Yield Curves'!L97-'Yield Curves'!L98</f>
        <v>2.5000000000000355E-2</v>
      </c>
      <c r="L98" s="245">
        <f>'Yield Curves'!M97-'Yield Curves'!M98</f>
        <v>3.0000000000000249E-2</v>
      </c>
      <c r="M98" s="245">
        <f>'Yield Curves'!N97-'Yield Curves'!N98</f>
        <v>3.5000000000000142E-2</v>
      </c>
      <c r="N98" s="245">
        <f>'Yield Curves'!O97-'Yield Curves'!O98</f>
        <v>4.0000000000000036E-2</v>
      </c>
      <c r="O98" s="245">
        <f>'Yield Curves'!P97-'Yield Curves'!P98</f>
        <v>4.4999999999999929E-2</v>
      </c>
      <c r="P98" s="245">
        <f>'Yield Curves'!Q97-'Yield Curves'!Q98</f>
        <v>4.4999999999999929E-2</v>
      </c>
      <c r="Q98" s="245">
        <f>'Yield Curves'!R97-'Yield Curves'!R98</f>
        <v>4.4999999999999929E-2</v>
      </c>
      <c r="R98" s="245">
        <f>'Yield Curves'!S97-'Yield Curves'!S98</f>
        <v>4.4999999999999929E-2</v>
      </c>
      <c r="S98" s="245">
        <f>'Yield Curves'!T97-'Yield Curves'!T98</f>
        <v>4.750000000000032E-2</v>
      </c>
      <c r="T98" s="245">
        <f>'Yield Curves'!U97-'Yield Curves'!U98</f>
        <v>4.9999999999999822E-2</v>
      </c>
      <c r="U98" s="245">
        <f>'Yield Curves'!V97-'Yield Curves'!V98</f>
        <v>5.2499999999999325E-2</v>
      </c>
      <c r="V98" s="252">
        <f>MAX(B98:U98)</f>
        <v>5.2499999999999325E-2</v>
      </c>
      <c r="W98" s="252">
        <f>AVERAGE(V99:V348)</f>
        <v>3.4597500000000177E-2</v>
      </c>
      <c r="X98" s="245">
        <f>_xlfn.STDEV.S(V99:V2650)</f>
        <v>5.436432539303495E-2</v>
      </c>
      <c r="Y98" s="245">
        <f>W98+X98*_xlfn.NORM.S.INV(99%)</f>
        <v>0.16106783280175152</v>
      </c>
      <c r="Z98" s="253">
        <v>42997</v>
      </c>
      <c r="AA98" s="255">
        <f>'Bond Valuation'!$B$12*BondVal_all!BO98</f>
        <v>93.599076486837944</v>
      </c>
      <c r="AB98" s="250">
        <f>AA98/AA99-1</f>
        <v>0</v>
      </c>
      <c r="AC98" s="245">
        <f>SUMPRODUCT('Bond Valuation'!$B$12*BondVal_all!BO98,$BO$2)/AA98</f>
        <v>1</v>
      </c>
      <c r="AD98" s="251">
        <f>-AC98*Y97/100</f>
        <v>-1.6077989325041825E-3</v>
      </c>
      <c r="AE98" s="250">
        <f>AD98*SQRT(10)</f>
        <v>-5.0843066463005446E-3</v>
      </c>
      <c r="AF98" s="250">
        <f>$AC$1*X97/100</f>
        <v>-1.4473454066716333E-3</v>
      </c>
      <c r="AG98" s="250">
        <f>AF98*SQRT(10)</f>
        <v>-4.5769080460650244E-3</v>
      </c>
      <c r="AH98" s="255">
        <f>SUMPRODUCT('Bond Valuation'!$B$40:$D$40,BondVal_all!BO98:BQ98)</f>
        <v>84.87394585368142</v>
      </c>
      <c r="AI98" s="250">
        <f>AH98/AH99-1</f>
        <v>2.8741452138270063E-4</v>
      </c>
      <c r="AJ98" s="245">
        <f>SUMPRODUCT($BO$2:$BQ$2,'Bond Valuation'!$B$40:$D$40,BondVal_all!BO98:BQ98)/BondVal_all!AH98</f>
        <v>2.9360791553299546</v>
      </c>
      <c r="AK98" s="251">
        <f>-AJ98*Y97/100</f>
        <v>-4.7206249316872825E-3</v>
      </c>
      <c r="AL98" s="251">
        <f>AK98*SQRT(10)</f>
        <v>-1.4927926763508577E-2</v>
      </c>
      <c r="AM98" s="251">
        <f>$AC$1*X97/100</f>
        <v>-1.4473454066716333E-3</v>
      </c>
      <c r="AN98" s="259">
        <f>AM98*SQRT(10)</f>
        <v>-4.5769080460650244E-3</v>
      </c>
      <c r="AO98" s="255">
        <f>SUMPRODUCT('Bond Valuation'!$B$68:$F$68,BondVal_all!BO98:BS98)</f>
        <v>78.620888793497457</v>
      </c>
      <c r="AP98" s="250">
        <f>AO98/AO99-1</f>
        <v>4.6432028445719808E-4</v>
      </c>
      <c r="AQ98" s="245">
        <f>SUMPRODUCT($BO$2:$BS$2,'Bond Valuation'!$B$68:$F$68,BondVal_all!BO98:BS98)/BondVal_all!AO98</f>
        <v>4.7263035693634334</v>
      </c>
      <c r="AR98" s="251">
        <f>-AQ98*Y97/100</f>
        <v>-7.5989458335132352E-3</v>
      </c>
      <c r="AS98" s="251">
        <f>AR98*SQRT(10)</f>
        <v>-2.4029976650148489E-2</v>
      </c>
      <c r="AT98" s="251">
        <f>$AC$1*X97/100</f>
        <v>-1.4473454066716333E-3</v>
      </c>
      <c r="AU98" s="249">
        <f>AT98*SQRT(10)</f>
        <v>-4.5769080460650244E-3</v>
      </c>
      <c r="AV98" s="255">
        <f>SUMPRODUCT('Bond Valuation'!$B$96:$K$96,BondVal_all!BO98:BX98)</f>
        <v>70.26913567072657</v>
      </c>
      <c r="AW98" s="250">
        <f>AV98/AV99-1</f>
        <v>7.6321689212366373E-4</v>
      </c>
      <c r="AX98" s="245">
        <f>SUMPRODUCT($BO$2:$BX$2,'Bond Valuation'!$B$96:$K$96,BondVal_all!BO98:BX98)/BondVal_all!AV98</f>
        <v>8.2811569871312845</v>
      </c>
      <c r="AY98" s="251">
        <f>-AX98*Y97/100</f>
        <v>-1.3314435363809232E-2</v>
      </c>
      <c r="AZ98" s="251">
        <f>AY98*SQRT(10)</f>
        <v>-4.2103941508729786E-2</v>
      </c>
      <c r="BA98" s="251">
        <f>$AC$1*X97/100</f>
        <v>-1.4473454066716333E-3</v>
      </c>
      <c r="BB98" s="249">
        <f>BA98*SQRT(10)</f>
        <v>-4.5769080460650244E-3</v>
      </c>
      <c r="BC98" s="255">
        <f>SUMPRODUCT('Bond Valuation'!$B$124:$U$124,BondVal_all!BO98:CH98)</f>
        <v>58.030552089790433</v>
      </c>
      <c r="BD98" s="250">
        <f>BC98/BC99-1</f>
        <v>1.1027289887939329E-3</v>
      </c>
      <c r="BE98" s="245">
        <f>SUMPRODUCT($BO$2:$CH$2,'Bond Valuation'!$B$124:$U$124,BondVal_all!BO98:CH98)/BondVal_all!BC98</f>
        <v>11.894782128931675</v>
      </c>
      <c r="BF98" s="251">
        <f>-BE98*Y97/100</f>
        <v>-1.9124418009266175E-2</v>
      </c>
      <c r="BG98" s="251">
        <f>BF98*SQRT(10)</f>
        <v>-6.0476719834424257E-2</v>
      </c>
      <c r="BH98" s="251">
        <f>$AC$1*X97/100</f>
        <v>-1.4473454066716333E-3</v>
      </c>
      <c r="BI98" s="249">
        <f>BH98*SQRT(10)</f>
        <v>-4.5769080460650244E-3</v>
      </c>
      <c r="BJ98" s="251"/>
      <c r="BK98" s="251"/>
      <c r="BO98" s="245">
        <f>EXP(-BO$2*HLOOKUP(BO$2,'Yield Curves'!$B$2:$AP$508,MATCH($Z98,'Yield Curves'!$A$3:$A$508,0)+1)/100)</f>
        <v>0.92672352957265292</v>
      </c>
      <c r="BP98" s="245">
        <f>EXP(-BP$2*HLOOKUP(BP$2,'Yield Curves'!$B$2:$AP$508,MATCH($Z98,'Yield Curves'!$A$3:$A$508,0)+1)/100)</f>
        <v>0.85916009557818274</v>
      </c>
      <c r="BQ98" s="245">
        <f>EXP(-BQ$2*HLOOKUP(BQ$2,'Yield Curves'!$B$2:$AP$508,MATCH($Z98,'Yield Curves'!$A$3:$A$508,0)+1)/100)</f>
        <v>0.79708018238607592</v>
      </c>
      <c r="BR98" s="245">
        <f>EXP(-BR$2*HLOOKUP(BR$2,'Yield Curves'!$B$2:$AP$508,MATCH($Z98,'Yield Curves'!$A$3:$A$508,0)+1)/100)</f>
        <v>0.72876788470453691</v>
      </c>
      <c r="BS98" s="245">
        <f>EXP(-BS$2*HLOOKUP(BS$2,'Yield Curves'!$B$2:$AP$508,MATCH($Z98,'Yield Curves'!$A$3:$A$508,0)+1)/100)</f>
        <v>0.68625911768676906</v>
      </c>
      <c r="BT98" s="245">
        <f>EXP(-BT$2*HLOOKUP(BT$2,'Yield Curves'!$B$2:$AP$508,MATCH($Z98,'Yield Curves'!$A$3:$A$508,0)+1)/100)</f>
        <v>0.63629053748977937</v>
      </c>
      <c r="BU98" s="245">
        <f>EXP(-BU$2*HLOOKUP(BU$2,'Yield Curves'!$B$2:$AP$508,MATCH($Z98,'Yield Curves'!$A$3:$A$508,0)+1)/100)</f>
        <v>0.58990132608082657</v>
      </c>
      <c r="BV98" s="245">
        <f>EXP(-BV$2*HLOOKUP(BV$2,'Yield Curves'!$B$2:$AP$508,MATCH($Z98,'Yield Curves'!$A$3:$A$508,0)+1)/100)</f>
        <v>0.54612903681283653</v>
      </c>
      <c r="BW98" s="245">
        <f>EXP(-BW$2*HLOOKUP(BW$2,'Yield Curves'!$B$2:$AP$508,MATCH($Z98,'Yield Curves'!$A$3:$A$508,0)+1)/100)</f>
        <v>0.50465134201615103</v>
      </c>
      <c r="BX98" s="245">
        <f>EXP(-BX$2*HLOOKUP(BX$2,'Yield Curves'!$B$2:$AP$508,MATCH($Z98,'Yield Curves'!$A$3:$A$508,0)+1)/100)</f>
        <v>0.46673202886549986</v>
      </c>
      <c r="BY98" s="245">
        <f>EXP(-BY$2*HLOOKUP(BY$2,'Yield Curves'!$B$2:$AP$508,MATCH($Z98,'Yield Curves'!$A$3:$A$508,0)+1)/100)</f>
        <v>0.43147854137349906</v>
      </c>
      <c r="BZ98" s="245">
        <f>EXP(-BZ$2*HLOOKUP(BZ$2,'Yield Curves'!$B$2:$AP$508,MATCH($Z98,'Yield Curves'!$A$3:$A$508,0)+1)/100)</f>
        <v>0.39652646246323331</v>
      </c>
      <c r="CA98" s="245">
        <f>EXP(-CA$2*HLOOKUP(CA$2,'Yield Curves'!$B$2:$AP$508,MATCH($Z98,'Yield Curves'!$A$3:$A$508,0)+1)/100)</f>
        <v>0.36174956172948469</v>
      </c>
      <c r="CB98" s="245">
        <f>EXP(-CB$2*HLOOKUP(CB$2,'Yield Curves'!$B$2:$AP$508,MATCH($Z98,'Yield Curves'!$A$3:$A$508,0)+1)/100)</f>
        <v>0.33246876105973855</v>
      </c>
      <c r="CC98" s="245">
        <f>EXP(-CC$2*HLOOKUP(CC$2,'Yield Curves'!$B$2:$AP$508,MATCH($Z98,'Yield Curves'!$A$3:$A$508,0)+1)/100)</f>
        <v>0.30528790402199785</v>
      </c>
      <c r="CD98" s="245">
        <f>EXP(-CD$2*HLOOKUP(CD$2,'Yield Curves'!$B$2:$AP$508,MATCH($Z98,'Yield Curves'!$A$3:$A$508,0)+1)/100)</f>
        <v>0.27924852445606535</v>
      </c>
      <c r="CE98" s="245">
        <f>EXP(-CE$2*HLOOKUP(CE$2,'Yield Curves'!$B$2:$AP$508,MATCH($Z98,'Yield Curves'!$A$3:$A$508,0)+1)/100)</f>
        <v>0.25430342242207171</v>
      </c>
      <c r="CF98" s="245">
        <f>EXP(-CF$2*HLOOKUP(CF$2,'Yield Curves'!$B$2:$AP$508,MATCH($Z98,'Yield Curves'!$A$3:$A$508,0)+1)/100)</f>
        <v>0.23120972541496487</v>
      </c>
      <c r="CG98" s="245">
        <f>EXP(-CG$2*HLOOKUP(CG$2,'Yield Curves'!$B$2:$AP$508,MATCH($Z98,'Yield Curves'!$A$3:$A$508,0)+1)/100)</f>
        <v>0.2102425000506363</v>
      </c>
      <c r="CH98" s="245">
        <f>EXP(-CH$2*HLOOKUP(CH$2,'Yield Curves'!$B$2:$AP$508,MATCH($Z98,'Yield Curves'!$A$3:$A$508,0)+1)/100)</f>
        <v>0.19090105916394634</v>
      </c>
    </row>
    <row r="99" spans="1:86" x14ac:dyDescent="0.2">
      <c r="A99" s="253">
        <v>42993</v>
      </c>
      <c r="B99" s="245">
        <f>'Yield Curves'!C98-'Yield Curves'!C99</f>
        <v>-5.0000000000000711E-2</v>
      </c>
      <c r="C99" s="245">
        <f>'Yield Curves'!D98-'Yield Curves'!D99</f>
        <v>-2.9999999999999361E-2</v>
      </c>
      <c r="D99" s="245">
        <f>'Yield Curves'!E98-'Yield Curves'!E99</f>
        <v>-9.9999999999997868E-3</v>
      </c>
      <c r="E99" s="245">
        <f>'Yield Curves'!F98-'Yield Curves'!F99</f>
        <v>-9.9999999999997868E-3</v>
      </c>
      <c r="F99" s="245">
        <f>'Yield Curves'!G98-'Yield Curves'!G99</f>
        <v>-9.9999999999997868E-3</v>
      </c>
      <c r="G99" s="245">
        <f>'Yield Curves'!H98-'Yield Curves'!H99</f>
        <v>-1.5000000000000568E-2</v>
      </c>
      <c r="H99" s="245">
        <f>'Yield Curves'!I98-'Yield Curves'!I99</f>
        <v>-1.9999999999999574E-2</v>
      </c>
      <c r="I99" s="245">
        <f>'Yield Curves'!J98-'Yield Curves'!J99</f>
        <v>-1.499999999999968E-2</v>
      </c>
      <c r="J99" s="245">
        <f>'Yield Curves'!K98-'Yield Curves'!K99</f>
        <v>-1.0000000000000675E-2</v>
      </c>
      <c r="K99" s="245">
        <f>'Yield Curves'!L98-'Yield Curves'!L99</f>
        <v>-1.2500000000000178E-2</v>
      </c>
      <c r="L99" s="245">
        <f>'Yield Curves'!M98-'Yield Curves'!M99</f>
        <v>-1.5000000000000568E-2</v>
      </c>
      <c r="M99" s="245">
        <f>'Yield Curves'!N98-'Yield Curves'!N99</f>
        <v>-1.7500000000000071E-2</v>
      </c>
      <c r="N99" s="245">
        <f>'Yield Curves'!O98-'Yield Curves'!O99</f>
        <v>-1.9999999999999574E-2</v>
      </c>
      <c r="O99" s="245">
        <f>'Yield Curves'!P98-'Yield Curves'!P99</f>
        <v>-2.2499999999999076E-2</v>
      </c>
      <c r="P99" s="245">
        <f>'Yield Curves'!Q98-'Yield Curves'!Q99</f>
        <v>-2.1249999999999325E-2</v>
      </c>
      <c r="Q99" s="245">
        <f>'Yield Curves'!R98-'Yield Curves'!R99</f>
        <v>-1.9999999999999574E-2</v>
      </c>
      <c r="R99" s="245">
        <f>'Yield Curves'!S98-'Yield Curves'!S99</f>
        <v>-1.8749999999999822E-2</v>
      </c>
      <c r="S99" s="245">
        <f>'Yield Curves'!T98-'Yield Curves'!T99</f>
        <v>-1.9374999999999254E-2</v>
      </c>
      <c r="T99" s="245">
        <f>'Yield Curves'!U98-'Yield Curves'!U99</f>
        <v>-1.9999999999999574E-2</v>
      </c>
      <c r="U99" s="245">
        <f>'Yield Curves'!V98-'Yield Curves'!V99</f>
        <v>-2.0624999999999893E-2</v>
      </c>
      <c r="V99" s="252">
        <f>MAX(B99:U99)</f>
        <v>-9.9999999999997868E-3</v>
      </c>
      <c r="W99" s="252">
        <f>AVERAGE(V100:V349)</f>
        <v>3.4957500000000183E-2</v>
      </c>
      <c r="X99" s="245">
        <f>_xlfn.STDEV.S(V100:V2651)</f>
        <v>5.4385654664494722E-2</v>
      </c>
      <c r="Y99" s="245">
        <f>W99+X99*_xlfn.NORM.S.INV(99%)</f>
        <v>0.16147745210706682</v>
      </c>
      <c r="Z99" s="253">
        <v>42996</v>
      </c>
      <c r="AA99" s="255">
        <f>'Bond Valuation'!$B$12*BondVal_all!BO99</f>
        <v>93.599076486837944</v>
      </c>
      <c r="AB99" s="250">
        <f>AA99/AA100-1</f>
        <v>-9.999500016666385E-5</v>
      </c>
      <c r="AC99" s="245">
        <f>SUMPRODUCT('Bond Valuation'!$B$12*BondVal_all!BO99,$BO$2)/AA99</f>
        <v>1</v>
      </c>
      <c r="AD99" s="251">
        <f>-AC99*Y98/100</f>
        <v>-1.6106783280175152E-3</v>
      </c>
      <c r="AE99" s="250">
        <f>AD99*SQRT(10)</f>
        <v>-5.0934120944071456E-3</v>
      </c>
      <c r="AF99" s="250">
        <f>$AC$1*X98/100</f>
        <v>-1.4489257311702344E-3</v>
      </c>
      <c r="AG99" s="250">
        <f>AF99*SQRT(10)</f>
        <v>-4.5819054709227676E-3</v>
      </c>
      <c r="AH99" s="255">
        <f>SUMPRODUCT('Bond Valuation'!$B$40:$D$40,BondVal_all!BO99:BQ99)</f>
        <v>84.849558858332614</v>
      </c>
      <c r="AI99" s="250">
        <f>AH99/AH100-1</f>
        <v>2.9332875506393741E-4</v>
      </c>
      <c r="AJ99" s="245">
        <f>SUMPRODUCT($BO$2:$BQ$2,'Bond Valuation'!$B$40:$D$40,BondVal_all!BO99:BQ99)/BondVal_all!AH99</f>
        <v>2.9360607835509773</v>
      </c>
      <c r="AK99" s="251">
        <f>-AJ99*Y98/100</f>
        <v>-4.729049473807684E-3</v>
      </c>
      <c r="AL99" s="251">
        <f>AK99*SQRT(10)</f>
        <v>-1.4954567504853069E-2</v>
      </c>
      <c r="AM99" s="251">
        <f>$AC$1*X98/100</f>
        <v>-1.4489257311702344E-3</v>
      </c>
      <c r="AN99" s="259">
        <f>AM99*SQRT(10)</f>
        <v>-4.5819054709227676E-3</v>
      </c>
      <c r="AO99" s="255">
        <f>SUMPRODUCT('Bond Valuation'!$B$68:$F$68,BondVal_all!BO99:BS99)</f>
        <v>78.5844004623209</v>
      </c>
      <c r="AP99" s="250">
        <f>AO99/AO100-1</f>
        <v>-9.2506199697706126E-4</v>
      </c>
      <c r="AQ99" s="245">
        <f>SUMPRODUCT($BO$2:$BS$2,'Bond Valuation'!$B$68:$F$68,BondVal_all!BO99:BS99)/BondVal_all!AO99</f>
        <v>4.7262009705924761</v>
      </c>
      <c r="AR99" s="251">
        <f>-AQ99*Y98/100</f>
        <v>-7.6123894771886469E-3</v>
      </c>
      <c r="AS99" s="251">
        <f>AR99*SQRT(10)</f>
        <v>-2.4072489184214507E-2</v>
      </c>
      <c r="AT99" s="251">
        <f>$AC$1*X98/100</f>
        <v>-1.4489257311702344E-3</v>
      </c>
      <c r="AU99" s="249">
        <f>AT99*SQRT(10)</f>
        <v>-4.5819054709227676E-3</v>
      </c>
      <c r="AV99" s="255">
        <f>SUMPRODUCT('Bond Valuation'!$B$96:$K$96,BondVal_all!BO99:BX99)</f>
        <v>70.215545979944991</v>
      </c>
      <c r="AW99" s="250">
        <f>AV99/AV100-1</f>
        <v>-3.8523881180164699E-3</v>
      </c>
      <c r="AX99" s="245">
        <f>SUMPRODUCT($BO$2:$BX$2,'Bond Valuation'!$B$96:$K$96,BondVal_all!BO99:BX99)/BondVal_all!AV99</f>
        <v>8.2801645256589413</v>
      </c>
      <c r="AY99" s="251">
        <f>-AX99*Y98/100</f>
        <v>-1.3336681553898286E-2</v>
      </c>
      <c r="AZ99" s="251">
        <f>AY99*SQRT(10)</f>
        <v>-4.2174290138672257E-2</v>
      </c>
      <c r="BA99" s="251">
        <f>$AC$1*X98/100</f>
        <v>-1.4489257311702344E-3</v>
      </c>
      <c r="BB99" s="249">
        <f>BA99*SQRT(10)</f>
        <v>-4.5819054709227676E-3</v>
      </c>
      <c r="BC99" s="255">
        <f>SUMPRODUCT('Bond Valuation'!$B$124:$U$124,BondVal_all!BO99:CH99)</f>
        <v>57.96663060583866</v>
      </c>
      <c r="BD99" s="250">
        <f>BC99/BC100-1</f>
        <v>-6.297263077252313E-3</v>
      </c>
      <c r="BE99" s="245">
        <f>SUMPRODUCT($BO$2:$CH$2,'Bond Valuation'!$B$124:$U$124,BondVal_all!BO99:CH99)/BondVal_all!BC99</f>
        <v>11.889120200308957</v>
      </c>
      <c r="BF99" s="251">
        <f>-BE99*Y98/100</f>
        <v>-1.9149548245832898E-2</v>
      </c>
      <c r="BG99" s="251">
        <f>BF99*SQRT(10)</f>
        <v>-6.055618862011395E-2</v>
      </c>
      <c r="BH99" s="251">
        <f>$AC$1*X98/100</f>
        <v>-1.4489257311702344E-3</v>
      </c>
      <c r="BI99" s="249">
        <f>BH99*SQRT(10)</f>
        <v>-4.5819054709227676E-3</v>
      </c>
      <c r="BJ99" s="251"/>
      <c r="BK99" s="251"/>
      <c r="BO99" s="245">
        <f>EXP(-BO$2*HLOOKUP(BO$2,'Yield Curves'!$B$2:$AP$508,MATCH($Z99,'Yield Curves'!$A$3:$A$508,0)+1)/100)</f>
        <v>0.92672352957265292</v>
      </c>
      <c r="BP99" s="245">
        <f>EXP(-BP$2*HLOOKUP(BP$2,'Yield Curves'!$B$2:$AP$508,MATCH($Z99,'Yield Curves'!$A$3:$A$508,0)+1)/100)</f>
        <v>0.85916009557818274</v>
      </c>
      <c r="BQ99" s="245">
        <f>EXP(-BQ$2*HLOOKUP(BQ$2,'Yield Curves'!$B$2:$AP$508,MATCH($Z99,'Yield Curves'!$A$3:$A$508,0)+1)/100)</f>
        <v>0.79684109419638172</v>
      </c>
      <c r="BR99" s="245">
        <f>EXP(-BR$2*HLOOKUP(BR$2,'Yield Curves'!$B$2:$AP$508,MATCH($Z99,'Yield Curves'!$A$3:$A$508,0)+1)/100)</f>
        <v>0.7284764358443131</v>
      </c>
      <c r="BS99" s="245">
        <f>EXP(-BS$2*HLOOKUP(BS$2,'Yield Curves'!$B$2:$AP$508,MATCH($Z99,'Yield Curves'!$A$3:$A$508,0)+1)/100)</f>
        <v>0.68591607389602016</v>
      </c>
      <c r="BT99" s="245">
        <f>EXP(-BT$2*HLOOKUP(BT$2,'Yield Curves'!$B$2:$AP$508,MATCH($Z99,'Yield Curves'!$A$3:$A$508,0)+1)/100)</f>
        <v>0.63609967895874342</v>
      </c>
      <c r="BU99" s="245">
        <f>EXP(-BU$2*HLOOKUP(BU$2,'Yield Curves'!$B$2:$AP$508,MATCH($Z99,'Yield Curves'!$A$3:$A$508,0)+1)/100)</f>
        <v>0.58990132608082657</v>
      </c>
      <c r="BV99" s="245">
        <f>EXP(-BV$2*HLOOKUP(BV$2,'Yield Curves'!$B$2:$AP$508,MATCH($Z99,'Yield Curves'!$A$3:$A$508,0)+1)/100)</f>
        <v>0.5460744266397094</v>
      </c>
      <c r="BW99" s="245">
        <f>EXP(-BW$2*HLOOKUP(BW$2,'Yield Curves'!$B$2:$AP$508,MATCH($Z99,'Yield Curves'!$A$3:$A$508,0)+1)/100)</f>
        <v>0.50425408552458684</v>
      </c>
      <c r="BX99" s="245">
        <f>EXP(-BX$2*HLOOKUP(BX$2,'Yield Curves'!$B$2:$AP$508,MATCH($Z99,'Yield Curves'!$A$3:$A$508,0)+1)/100)</f>
        <v>0.46626553012487953</v>
      </c>
      <c r="BY99" s="245">
        <f>EXP(-BY$2*HLOOKUP(BY$2,'Yield Curves'!$B$2:$AP$508,MATCH($Z99,'Yield Curves'!$A$3:$A$508,0)+1)/100)</f>
        <v>0.43094491692677545</v>
      </c>
      <c r="BZ99" s="245">
        <f>EXP(-BZ$2*HLOOKUP(BZ$2,'Yield Curves'!$B$2:$AP$508,MATCH($Z99,'Yield Curves'!$A$3:$A$508,0)+1)/100)</f>
        <v>0.39600636287127028</v>
      </c>
      <c r="CA99" s="245">
        <f>EXP(-CA$2*HLOOKUP(CA$2,'Yield Curves'!$B$2:$AP$508,MATCH($Z99,'Yield Curves'!$A$3:$A$508,0)+1)/100)</f>
        <v>0.36132362647882149</v>
      </c>
      <c r="CB99" s="245">
        <f>EXP(-CB$2*HLOOKUP(CB$2,'Yield Curves'!$B$2:$AP$508,MATCH($Z99,'Yield Curves'!$A$3:$A$508,0)+1)/100)</f>
        <v>0.33202541891481974</v>
      </c>
      <c r="CC99" s="245">
        <f>EXP(-CC$2*HLOOKUP(CC$2,'Yield Curves'!$B$2:$AP$508,MATCH($Z99,'Yield Curves'!$A$3:$A$508,0)+1)/100)</f>
        <v>0.30483031544319683</v>
      </c>
      <c r="CD99" s="245">
        <f>EXP(-CD$2*HLOOKUP(CD$2,'Yield Curves'!$B$2:$AP$508,MATCH($Z99,'Yield Curves'!$A$3:$A$508,0)+1)/100)</f>
        <v>0.27879424286614252</v>
      </c>
      <c r="CE99" s="245">
        <f>EXP(-CE$2*HLOOKUP(CE$2,'Yield Curves'!$B$2:$AP$508,MATCH($Z99,'Yield Curves'!$A$3:$A$508,0)+1)/100)</f>
        <v>0.25386894507896612</v>
      </c>
      <c r="CF99" s="245">
        <f>EXP(-CF$2*HLOOKUP(CF$2,'Yield Curves'!$B$2:$AP$508,MATCH($Z99,'Yield Curves'!$A$3:$A$508,0)+1)/100)</f>
        <v>0.23079635641182336</v>
      </c>
      <c r="CG99" s="245">
        <f>EXP(-CG$2*HLOOKUP(CG$2,'Yield Curves'!$B$2:$AP$508,MATCH($Z99,'Yield Curves'!$A$3:$A$508,0)+1)/100)</f>
        <v>0.20984458662499209</v>
      </c>
      <c r="CH99" s="245">
        <f>EXP(-CH$2*HLOOKUP(CH$2,'Yield Curves'!$B$2:$AP$508,MATCH($Z99,'Yield Curves'!$A$3:$A$508,0)+1)/100)</f>
        <v>0.19051963859332924</v>
      </c>
    </row>
    <row r="100" spans="1:86" x14ac:dyDescent="0.2">
      <c r="A100" s="253">
        <v>42992</v>
      </c>
      <c r="B100" s="245">
        <f>'Yield Curves'!C99-'Yield Curves'!C100</f>
        <v>0</v>
      </c>
      <c r="C100" s="245">
        <f>'Yield Curves'!D99-'Yield Curves'!D100</f>
        <v>-5.0000000000007816E-3</v>
      </c>
      <c r="D100" s="245">
        <f>'Yield Curves'!E99-'Yield Curves'!E100</f>
        <v>-9.9999999999997868E-3</v>
      </c>
      <c r="E100" s="245">
        <f>'Yield Curves'!F99-'Yield Curves'!F100</f>
        <v>-4.9999999999990052E-3</v>
      </c>
      <c r="F100" s="245">
        <f>'Yield Curves'!G99-'Yield Curves'!G100</f>
        <v>0</v>
      </c>
      <c r="G100" s="245">
        <f>'Yield Curves'!H99-'Yield Curves'!H100</f>
        <v>5.0000000000007816E-3</v>
      </c>
      <c r="H100" s="245">
        <f>'Yield Curves'!I99-'Yield Curves'!I100</f>
        <v>9.9999999999997868E-3</v>
      </c>
      <c r="I100" s="245">
        <f>'Yield Curves'!J99-'Yield Curves'!J100</f>
        <v>4.9999999999998934E-3</v>
      </c>
      <c r="J100" s="245">
        <f>'Yield Curves'!K99-'Yield Curves'!K100</f>
        <v>0</v>
      </c>
      <c r="K100" s="245">
        <f>'Yield Curves'!L99-'Yield Curves'!L100</f>
        <v>2.4999999999995026E-3</v>
      </c>
      <c r="L100" s="245">
        <f>'Yield Curves'!M99-'Yield Curves'!M100</f>
        <v>5.0000000000007816E-3</v>
      </c>
      <c r="M100" s="245">
        <f>'Yield Curves'!N99-'Yield Curves'!N100</f>
        <v>7.5000000000002842E-3</v>
      </c>
      <c r="N100" s="245">
        <f>'Yield Curves'!O99-'Yield Curves'!O100</f>
        <v>9.9999999999997868E-3</v>
      </c>
      <c r="O100" s="245">
        <f>'Yield Curves'!P99-'Yield Curves'!P100</f>
        <v>1.2499999999999289E-2</v>
      </c>
      <c r="P100" s="245">
        <f>'Yield Curves'!Q99-'Yield Curves'!Q100</f>
        <v>1.1249999999999538E-2</v>
      </c>
      <c r="Q100" s="245">
        <f>'Yield Curves'!R99-'Yield Curves'!R100</f>
        <v>9.9999999999997868E-3</v>
      </c>
      <c r="R100" s="245">
        <f>'Yield Curves'!S99-'Yield Curves'!S100</f>
        <v>8.7500000000000355E-3</v>
      </c>
      <c r="S100" s="245">
        <f>'Yield Curves'!T99-'Yield Curves'!T100</f>
        <v>9.3749999999994671E-3</v>
      </c>
      <c r="T100" s="245">
        <f>'Yield Curves'!U99-'Yield Curves'!U100</f>
        <v>9.9999999999997868E-3</v>
      </c>
      <c r="U100" s="245">
        <f>'Yield Curves'!V99-'Yield Curves'!V100</f>
        <v>1.0625000000000107E-2</v>
      </c>
      <c r="V100" s="252">
        <f>MAX(B100:U100)</f>
        <v>1.2499999999999289E-2</v>
      </c>
      <c r="W100" s="252">
        <f>AVERAGE(V101:V350)</f>
        <v>3.562750000000018E-2</v>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 s="245">
        <f>SUMPRODUCT('Bond Valuation'!$B$12*BondVal_all!BO100,$BO$2)/AA100</f>
        <v>1</v>
      </c>
      <c r="AD100" s="251">
        <f>-AC100*Y99/100</f>
        <v>-1.6147745210706682E-3</v>
      </c>
      <c r="AE100" s="250">
        <f>AD100*SQRT(10)</f>
        <v>-5.1063653941908682E-3</v>
      </c>
      <c r="AF100" s="250">
        <f>$AC$1*X99/100</f>
        <v>-1.4494942019462767E-3</v>
      </c>
      <c r="AG100" s="250">
        <f>AF100*SQRT(10)</f>
        <v>-4.5837031333583042E-3</v>
      </c>
      <c r="AH100" s="255">
        <f>SUMPRODUCT('Bond Valuation'!$B$40:$D$40,BondVal_all!BO100:BQ100)</f>
        <v>84.824677341329391</v>
      </c>
      <c r="AI100" s="250">
        <f>AH100/AH101-1</f>
        <v>3.0239075671545379E-4</v>
      </c>
      <c r="AJ100" s="245">
        <f>SUMPRODUCT($BO$2:$BQ$2,'Bond Valuation'!$B$40:$D$40,BondVal_all!BO100:BQ100)/BondVal_all!AH100</f>
        <v>2.9360457593615683</v>
      </c>
      <c r="AK100" s="251">
        <f>-AJ100*Y99/100</f>
        <v>-4.7410518849146429E-3</v>
      </c>
      <c r="AL100" s="251">
        <f>AK100*SQRT(10)</f>
        <v>-1.4992522461364762E-2</v>
      </c>
      <c r="AM100" s="251">
        <f>$AC$1*X99/100</f>
        <v>-1.4494942019462767E-3</v>
      </c>
      <c r="AN100" s="259">
        <f>AM100*SQRT(10)</f>
        <v>-4.5837031333583042E-3</v>
      </c>
      <c r="AO100" s="255">
        <f>SUMPRODUCT('Bond Valuation'!$B$68:$F$68,BondVal_all!BO100:BS100)</f>
        <v>78.657163214800931</v>
      </c>
      <c r="AP100" s="250">
        <f>AO100/AO101-1</f>
        <v>4.9382647966078608E-4</v>
      </c>
      <c r="AQ100" s="245">
        <f>SUMPRODUCT($BO$2:$BS$2,'Bond Valuation'!$B$68:$F$68,BondVal_all!BO100:BS100)/BondVal_all!AO100</f>
        <v>4.726444071418844</v>
      </c>
      <c r="AR100" s="251">
        <f>-AQ100*Y99/100</f>
        <v>-7.6321414617926634E-3</v>
      </c>
      <c r="AS100" s="251">
        <f>AR100*SQRT(10)</f>
        <v>-2.4134950443871778E-2</v>
      </c>
      <c r="AT100" s="251">
        <f>$AC$1*X99/100</f>
        <v>-1.4494942019462767E-3</v>
      </c>
      <c r="AU100" s="249">
        <f>AT100*SQRT(10)</f>
        <v>-4.5837031333583042E-3</v>
      </c>
      <c r="AV100" s="255">
        <f>SUMPRODUCT('Bond Valuation'!$B$96:$K$96,BondVal_all!BO100:BX100)</f>
        <v>70.487089606418323</v>
      </c>
      <c r="AW100" s="250">
        <f>AV100/AV101-1</f>
        <v>1.6250034810536551E-3</v>
      </c>
      <c r="AX100" s="245">
        <f>SUMPRODUCT($BO$2:$BX$2,'Bond Valuation'!$B$96:$K$96,BondVal_all!BO100:BX100)/BondVal_all!AV100</f>
        <v>8.2855920689049487</v>
      </c>
      <c r="AY100" s="251">
        <f>-AX100*Y99/100</f>
        <v>-1.3379362964852915E-2</v>
      </c>
      <c r="AZ100" s="251">
        <f>AY100*SQRT(10)</f>
        <v>-4.2309260611038547E-2</v>
      </c>
      <c r="BA100" s="251">
        <f>$AC$1*X99/100</f>
        <v>-1.4494942019462767E-3</v>
      </c>
      <c r="BB100" s="249">
        <f>BA100*SQRT(10)</f>
        <v>-4.5837031333583042E-3</v>
      </c>
      <c r="BC100" s="255">
        <f>SUMPRODUCT('Bond Valuation'!$B$124:$U$124,BondVal_all!BO100:CH100)</f>
        <v>58.333974992709607</v>
      </c>
      <c r="BD100" s="250">
        <f>BC100/BC101-1</f>
        <v>1.5998557876160113E-3</v>
      </c>
      <c r="BE100" s="245">
        <f>SUMPRODUCT($BO$2:$CH$2,'Bond Valuation'!$B$124:$U$124,BondVal_all!BO100:CH100)/BondVal_all!BC100</f>
        <v>11.923755574687346</v>
      </c>
      <c r="BF100" s="251">
        <f>-BE100*Y99/100</f>
        <v>-1.9254176697479471E-2</v>
      </c>
      <c r="BG100" s="251">
        <f>BF100*SQRT(10)</f>
        <v>-6.088705283537392E-2</v>
      </c>
      <c r="BH100" s="251">
        <f>$AC$1*X99/100</f>
        <v>-1.4494942019462767E-3</v>
      </c>
      <c r="BI100" s="249">
        <f>BH100*SQRT(10)</f>
        <v>-4.5837031333583042E-3</v>
      </c>
      <c r="BJ100" s="251"/>
      <c r="BK100" s="251"/>
      <c r="BO100" s="245">
        <f>EXP(-BO$2*HLOOKUP(BO$2,'Yield Curves'!$B$2:$AP$508,MATCH($Z100,'Yield Curves'!$A$3:$A$508,0)+1)/100)</f>
        <v>0.92681620655938224</v>
      </c>
      <c r="BP100" s="245">
        <f>EXP(-BP$2*HLOOKUP(BP$2,'Yield Curves'!$B$2:$AP$508,MATCH($Z100,'Yield Curves'!$A$3:$A$508,0)+1)/100)</f>
        <v>0.85881650026359557</v>
      </c>
      <c r="BQ100" s="245">
        <f>EXP(-BQ$2*HLOOKUP(BQ$2,'Yield Curves'!$B$2:$AP$508,MATCH($Z100,'Yield Curves'!$A$3:$A$508,0)+1)/100)</f>
        <v>0.79660207772238656</v>
      </c>
      <c r="BR100" s="245">
        <f>EXP(-BR$2*HLOOKUP(BR$2,'Yield Curves'!$B$2:$AP$508,MATCH($Z100,'Yield Curves'!$A$3:$A$508,0)+1)/100)</f>
        <v>0.72993484664066122</v>
      </c>
      <c r="BS100" s="245">
        <f>EXP(-BS$2*HLOOKUP(BS$2,'Yield Curves'!$B$2:$AP$508,MATCH($Z100,'Yield Curves'!$A$3:$A$508,0)+1)/100)</f>
        <v>0.68660233304230112</v>
      </c>
      <c r="BT100" s="245">
        <f>EXP(-BT$2*HLOOKUP(BT$2,'Yield Curves'!$B$2:$AP$508,MATCH($Z100,'Yield Curves'!$A$3:$A$508,0)+1)/100)</f>
        <v>0.63724568948091631</v>
      </c>
      <c r="BU100" s="245">
        <f>EXP(-BU$2*HLOOKUP(BU$2,'Yield Curves'!$B$2:$AP$508,MATCH($Z100,'Yield Curves'!$A$3:$A$508,0)+1)/100)</f>
        <v>0.59155536436681511</v>
      </c>
      <c r="BV100" s="245">
        <f>EXP(-BV$2*HLOOKUP(BV$2,'Yield Curves'!$B$2:$AP$508,MATCH($Z100,'Yield Curves'!$A$3:$A$508,0)+1)/100)</f>
        <v>0.54804383738799611</v>
      </c>
      <c r="BW100" s="245">
        <f>EXP(-BW$2*HLOOKUP(BW$2,'Yield Curves'!$B$2:$AP$508,MATCH($Z100,'Yield Curves'!$A$3:$A$508,0)+1)/100)</f>
        <v>0.50630045567338133</v>
      </c>
      <c r="BX100" s="245">
        <f>EXP(-BX$2*HLOOKUP(BX$2,'Yield Curves'!$B$2:$AP$508,MATCH($Z100,'Yield Curves'!$A$3:$A$508,0)+1)/100)</f>
        <v>0.46860269582065023</v>
      </c>
      <c r="BY100" s="245">
        <f>EXP(-BY$2*HLOOKUP(BY$2,'Yield Curves'!$B$2:$AP$508,MATCH($Z100,'Yield Curves'!$A$3:$A$508,0)+1)/100)</f>
        <v>0.43356003643403745</v>
      </c>
      <c r="BZ100" s="245">
        <f>EXP(-BZ$2*HLOOKUP(BZ$2,'Yield Curves'!$B$2:$AP$508,MATCH($Z100,'Yield Curves'!$A$3:$A$508,0)+1)/100)</f>
        <v>0.39856885907820944</v>
      </c>
      <c r="CA100" s="245">
        <f>EXP(-CA$2*HLOOKUP(CA$2,'Yield Curves'!$B$2:$AP$508,MATCH($Z100,'Yield Curves'!$A$3:$A$508,0)+1)/100)</f>
        <v>0.36350262884461859</v>
      </c>
      <c r="CB100" s="245">
        <f>EXP(-CB$2*HLOOKUP(CB$2,'Yield Curves'!$B$2:$AP$508,MATCH($Z100,'Yield Curves'!$A$3:$A$508,0)+1)/100)</f>
        <v>0.33426999309319577</v>
      </c>
      <c r="CC100" s="245">
        <f>EXP(-CC$2*HLOOKUP(CC$2,'Yield Curves'!$B$2:$AP$508,MATCH($Z100,'Yield Curves'!$A$3:$A$508,0)+1)/100)</f>
        <v>0.30712513763527222</v>
      </c>
      <c r="CD100" s="245">
        <f>EXP(-CD$2*HLOOKUP(CD$2,'Yield Curves'!$B$2:$AP$508,MATCH($Z100,'Yield Curves'!$A$3:$A$508,0)+1)/100)</f>
        <v>0.2811213787686076</v>
      </c>
      <c r="CE100" s="245">
        <f>EXP(-CE$2*HLOOKUP(CE$2,'Yield Curves'!$B$2:$AP$508,MATCH($Z100,'Yield Curves'!$A$3:$A$508,0)+1)/100)</f>
        <v>0.25620951131831921</v>
      </c>
      <c r="CF100" s="245">
        <f>EXP(-CF$2*HLOOKUP(CF$2,'Yield Curves'!$B$2:$AP$508,MATCH($Z100,'Yield Curves'!$A$3:$A$508,0)+1)/100)</f>
        <v>0.23313520406587798</v>
      </c>
      <c r="CG100" s="245">
        <f>EXP(-CG$2*HLOOKUP(CG$2,'Yield Curves'!$B$2:$AP$508,MATCH($Z100,'Yield Curves'!$A$3:$A$508,0)+1)/100)</f>
        <v>0.21217017764887217</v>
      </c>
      <c r="CH100" s="245">
        <f>EXP(-CH$2*HLOOKUP(CH$2,'Yield Curves'!$B$2:$AP$508,MATCH($Z100,'Yield Curves'!$A$3:$A$508,0)+1)/100)</f>
        <v>0.19281964670508861</v>
      </c>
    </row>
    <row r="101" spans="1:86" x14ac:dyDescent="0.2">
      <c r="A101" s="253">
        <v>42991</v>
      </c>
      <c r="B101" s="245">
        <f>'Yield Curves'!C100-'Yield Curves'!C101</f>
        <v>-9.9999999999997868E-3</v>
      </c>
      <c r="C101" s="245">
        <f>'Yield Curves'!D100-'Yield Curves'!D101</f>
        <v>-4.9999999999990052E-3</v>
      </c>
      <c r="D101" s="245">
        <f>'Yield Curves'!E100-'Yield Curves'!E101</f>
        <v>0</v>
      </c>
      <c r="E101" s="245">
        <f>'Yield Curves'!F100-'Yield Curves'!F101</f>
        <v>-5.0000000000007816E-3</v>
      </c>
      <c r="F101" s="245">
        <f>'Yield Curves'!G100-'Yield Curves'!G101</f>
        <v>-9.9999999999997868E-3</v>
      </c>
      <c r="G101" s="245">
        <f>'Yield Curves'!H100-'Yield Curves'!H101</f>
        <v>-5.0000000000007816E-3</v>
      </c>
      <c r="H101" s="245">
        <f>'Yield Curves'!I100-'Yield Curves'!I101</f>
        <v>0</v>
      </c>
      <c r="I101" s="245">
        <f>'Yield Curves'!J100-'Yield Curves'!J101</f>
        <v>-4.9999999999998934E-3</v>
      </c>
      <c r="J101" s="245">
        <f>'Yield Curves'!K100-'Yield Curves'!K101</f>
        <v>-9.9999999999997868E-3</v>
      </c>
      <c r="K101" s="245">
        <f>'Yield Curves'!L100-'Yield Curves'!L101</f>
        <v>-9.9999999999997868E-3</v>
      </c>
      <c r="L101" s="245">
        <f>'Yield Curves'!M100-'Yield Curves'!M101</f>
        <v>-9.9999999999997868E-3</v>
      </c>
      <c r="M101" s="245">
        <f>'Yield Curves'!N100-'Yield Curves'!N101</f>
        <v>-9.9999999999997868E-3</v>
      </c>
      <c r="N101" s="245">
        <f>'Yield Curves'!O100-'Yield Curves'!O101</f>
        <v>-9.9999999999997868E-3</v>
      </c>
      <c r="O101" s="245">
        <f>'Yield Curves'!P100-'Yield Curves'!P101</f>
        <v>-9.9999999999997868E-3</v>
      </c>
      <c r="P101" s="245">
        <f>'Yield Curves'!Q100-'Yield Curves'!Q101</f>
        <v>-7.5000000000002842E-3</v>
      </c>
      <c r="Q101" s="245">
        <f>'Yield Curves'!R100-'Yield Curves'!R101</f>
        <v>-4.9999999999998934E-3</v>
      </c>
      <c r="R101" s="245">
        <f>'Yield Curves'!S100-'Yield Curves'!S101</f>
        <v>-2.4999999999995026E-3</v>
      </c>
      <c r="S101" s="245">
        <f>'Yield Curves'!T100-'Yield Curves'!T101</f>
        <v>-1.2499999999997513E-3</v>
      </c>
      <c r="T101" s="245">
        <f>'Yield Curves'!U100-'Yield Curves'!U101</f>
        <v>0</v>
      </c>
      <c r="U101" s="245">
        <f>'Yield Curves'!V100-'Yield Curves'!V101</f>
        <v>1.2499999999997513E-3</v>
      </c>
      <c r="V101" s="252">
        <f>MAX(B101:U101)</f>
        <v>1.2499999999997513E-3</v>
      </c>
      <c r="W101" s="252">
        <f>AVERAGE(V102:V351)</f>
        <v>3.5702500000000185E-2</v>
      </c>
      <c r="X101" s="245">
        <f>_xlfn.STDEV.S(V102:V2653)</f>
        <v>5.4482402653968025E-2</v>
      </c>
      <c r="Y101" s="245">
        <f>W101+X101*_xlfn.NORM.S.INV(99%)</f>
        <v>0.16244752158669576</v>
      </c>
      <c r="Z101" s="253">
        <v>42992</v>
      </c>
      <c r="AA101" s="255">
        <f>'Bond Valuation'!$B$12*BondVal_all!BO101</f>
        <v>93.561644343171039</v>
      </c>
      <c r="AB101" s="250">
        <f>AA101/AA102-1</f>
        <v>0</v>
      </c>
      <c r="AC101" s="245">
        <f>SUMPRODUCT('Bond Valuation'!$B$12*BondVal_all!BO101,$BO$2)/AA101</f>
        <v>1</v>
      </c>
      <c r="AD101" s="251">
        <f>-AC101*Y100/100</f>
        <v>-1.6227643705790961E-3</v>
      </c>
      <c r="AE101" s="250">
        <f>AD101*SQRT(10)</f>
        <v>-5.1316315167994776E-3</v>
      </c>
      <c r="AF101" s="250">
        <f>$AC$1*X100/100</f>
        <v>-1.4509719367641555E-3</v>
      </c>
      <c r="AG101" s="250">
        <f>AF101*SQRT(10)</f>
        <v>-4.5883761411605354E-3</v>
      </c>
      <c r="AH101" s="255">
        <f>SUMPRODUCT('Bond Valuation'!$B$40:$D$40,BondVal_all!BO101:BQ101)</f>
        <v>84.799034896998151</v>
      </c>
      <c r="AI101" s="250">
        <f>AH101/AH102-1</f>
        <v>4.0498686026957387E-6</v>
      </c>
      <c r="AJ101" s="245">
        <f>SUMPRODUCT($BO$2:$BQ$2,'Bond Valuation'!$B$40:$D$40,BondVal_all!BO101:BQ101)/BondVal_all!AH101</f>
        <v>2.9360523245103027</v>
      </c>
      <c r="AK101" s="251">
        <f>-AJ101*Y100/100</f>
        <v>-4.7645211023712537E-3</v>
      </c>
      <c r="AL101" s="251">
        <f>AK101*SQRT(10)</f>
        <v>-1.5066738643429436E-2</v>
      </c>
      <c r="AM101" s="251">
        <f>$AC$1*X100/100</f>
        <v>-1.4509719367641555E-3</v>
      </c>
      <c r="AN101" s="259">
        <f>AM101*SQRT(10)</f>
        <v>-4.5883761411605354E-3</v>
      </c>
      <c r="AO101" s="255">
        <f>SUMPRODUCT('Bond Valuation'!$B$68:$F$68,BondVal_all!BO101:BS101)</f>
        <v>78.618339397019724</v>
      </c>
      <c r="AP101" s="250">
        <f>AO101/AO102-1</f>
        <v>-3.8186564373932086E-6</v>
      </c>
      <c r="AQ101" s="245">
        <f>SUMPRODUCT($BO$2:$BS$2,'Bond Valuation'!$B$68:$F$68,BondVal_all!BO101:BS101)/BondVal_all!AO101</f>
        <v>4.7264180538624103</v>
      </c>
      <c r="AR101" s="251">
        <f>-AQ101*Y100/100</f>
        <v>-7.6698628182697102E-3</v>
      </c>
      <c r="AS101" s="251">
        <f>AR101*SQRT(10)</f>
        <v>-2.4254235846770392E-2</v>
      </c>
      <c r="AT101" s="251">
        <f>$AC$1*X100/100</f>
        <v>-1.4509719367641555E-3</v>
      </c>
      <c r="AU101" s="249">
        <f>AT101*SQRT(10)</f>
        <v>-4.5883761411605354E-3</v>
      </c>
      <c r="AV101" s="255">
        <f>SUMPRODUCT('Bond Valuation'!$B$96:$K$96,BondVal_all!BO101:BX101)</f>
        <v>70.372733669234549</v>
      </c>
      <c r="AW101" s="250">
        <f>AV101/AV102-1</f>
        <v>-7.6792132252245793E-4</v>
      </c>
      <c r="AX101" s="245">
        <f>SUMPRODUCT($BO$2:$BX$2,'Bond Valuation'!$B$96:$K$96,BondVal_all!BO101:BX101)/BondVal_all!AV101</f>
        <v>8.2837971656268508</v>
      </c>
      <c r="AY101" s="251">
        <f>-AX101*Y100/100</f>
        <v>-1.3442650893483357E-2</v>
      </c>
      <c r="AZ101" s="251">
        <f>AY101*SQRT(10)</f>
        <v>-4.2509394613904926E-2</v>
      </c>
      <c r="BA101" s="251">
        <f>$AC$1*X100/100</f>
        <v>-1.4509719367641555E-3</v>
      </c>
      <c r="BB101" s="249">
        <f>BA101*SQRT(10)</f>
        <v>-4.5883761411605354E-3</v>
      </c>
      <c r="BC101" s="255">
        <f>SUMPRODUCT('Bond Valuation'!$B$124:$U$124,BondVal_all!BO101:CH101)</f>
        <v>58.240798114770314</v>
      </c>
      <c r="BD101" s="250">
        <f>BC101/BC102-1</f>
        <v>-3.6915844214813198E-4</v>
      </c>
      <c r="BE101" s="245">
        <f>SUMPRODUCT($BO$2:$CH$2,'Bond Valuation'!$B$124:$U$124,BondVal_all!BO101:CH101)/BondVal_all!BC101</f>
        <v>11.919061994733063</v>
      </c>
      <c r="BF101" s="251">
        <f>-BE101*Y100/100</f>
        <v>-1.9341829135776225E-2</v>
      </c>
      <c r="BG101" s="251">
        <f>BF101*SQRT(10)</f>
        <v>-6.1164234182859031E-2</v>
      </c>
      <c r="BH101" s="251">
        <f>$AC$1*X100/100</f>
        <v>-1.4509719367641555E-3</v>
      </c>
      <c r="BI101" s="249">
        <f>BH101*SQRT(10)</f>
        <v>-4.5883761411605354E-3</v>
      </c>
      <c r="BJ101" s="251"/>
      <c r="BK101" s="251"/>
      <c r="BO101" s="245">
        <f>EXP(-BO$2*HLOOKUP(BO$2,'Yield Curves'!$B$2:$AP$508,MATCH($Z101,'Yield Curves'!$A$3:$A$508,0)+1)/100)</f>
        <v>0.92635291428882216</v>
      </c>
      <c r="BP101" s="245">
        <f>EXP(-BP$2*HLOOKUP(BP$2,'Yield Curves'!$B$2:$AP$508,MATCH($Z101,'Yield Curves'!$A$3:$A$508,0)+1)/100)</f>
        <v>0.85864475413872787</v>
      </c>
      <c r="BQ101" s="245">
        <f>EXP(-BQ$2*HLOOKUP(BQ$2,'Yield Curves'!$B$2:$AP$508,MATCH($Z101,'Yield Curves'!$A$3:$A$508,0)+1)/100)</f>
        <v>0.79636313294257888</v>
      </c>
      <c r="BR101" s="245">
        <f>EXP(-BR$2*HLOOKUP(BR$2,'Yield Curves'!$B$2:$AP$508,MATCH($Z101,'Yield Curves'!$A$3:$A$508,0)+1)/100)</f>
        <v>0.7293511322802243</v>
      </c>
      <c r="BS101" s="245">
        <f>EXP(-BS$2*HLOOKUP(BS$2,'Yield Curves'!$B$2:$AP$508,MATCH($Z101,'Yield Curves'!$A$3:$A$508,0)+1)/100)</f>
        <v>0.68625911768676906</v>
      </c>
      <c r="BT101" s="245">
        <f>EXP(-BT$2*HLOOKUP(BT$2,'Yield Curves'!$B$2:$AP$508,MATCH($Z101,'Yield Curves'!$A$3:$A$508,0)+1)/100)</f>
        <v>0.63667242636747978</v>
      </c>
      <c r="BU101" s="245">
        <f>EXP(-BU$2*HLOOKUP(BU$2,'Yield Curves'!$B$2:$AP$508,MATCH($Z101,'Yield Curves'!$A$3:$A$508,0)+1)/100)</f>
        <v>0.59072776631051527</v>
      </c>
      <c r="BV101" s="245">
        <f>EXP(-BV$2*HLOOKUP(BV$2,'Yield Curves'!$B$2:$AP$508,MATCH($Z101,'Yield Curves'!$A$3:$A$508,0)+1)/100)</f>
        <v>0.5471129543392157</v>
      </c>
      <c r="BW101" s="245">
        <f>EXP(-BW$2*HLOOKUP(BW$2,'Yield Curves'!$B$2:$AP$508,MATCH($Z101,'Yield Curves'!$A$3:$A$508,0)+1)/100)</f>
        <v>0.50544679413393434</v>
      </c>
      <c r="BX101" s="245">
        <f>EXP(-BX$2*HLOOKUP(BX$2,'Yield Curves'!$B$2:$AP$508,MATCH($Z101,'Yield Curves'!$A$3:$A$508,0)+1)/100)</f>
        <v>0.46766642700990924</v>
      </c>
      <c r="BY101" s="245">
        <f>EXP(-BY$2*HLOOKUP(BY$2,'Yield Curves'!$B$2:$AP$508,MATCH($Z101,'Yield Curves'!$A$3:$A$508,0)+1)/100)</f>
        <v>0.43254777339221218</v>
      </c>
      <c r="BZ101" s="245">
        <f>EXP(-BZ$2*HLOOKUP(BZ$2,'Yield Curves'!$B$2:$AP$508,MATCH($Z101,'Yield Curves'!$A$3:$A$508,0)+1)/100)</f>
        <v>0.39756871178094982</v>
      </c>
      <c r="CA101" s="245">
        <f>EXP(-CA$2*HLOOKUP(CA$2,'Yield Curves'!$B$2:$AP$508,MATCH($Z101,'Yield Curves'!$A$3:$A$508,0)+1)/100)</f>
        <v>0.36260293912473046</v>
      </c>
      <c r="CB101" s="245">
        <f>EXP(-CB$2*HLOOKUP(CB$2,'Yield Curves'!$B$2:$AP$508,MATCH($Z101,'Yield Curves'!$A$3:$A$508,0)+1)/100)</f>
        <v>0.33335722207867063</v>
      </c>
      <c r="CC101" s="245">
        <f>EXP(-CC$2*HLOOKUP(CC$2,'Yield Curves'!$B$2:$AP$508,MATCH($Z101,'Yield Curves'!$A$3:$A$508,0)+1)/100)</f>
        <v>0.30620514290445849</v>
      </c>
      <c r="CD101" s="245">
        <f>EXP(-CD$2*HLOOKUP(CD$2,'Yield Curves'!$B$2:$AP$508,MATCH($Z101,'Yield Curves'!$A$3:$A$508,0)+1)/100)</f>
        <v>0.28027139567055448</v>
      </c>
      <c r="CE101" s="245">
        <f>EXP(-CE$2*HLOOKUP(CE$2,'Yield Curves'!$B$2:$AP$508,MATCH($Z101,'Yield Curves'!$A$3:$A$508,0)+1)/100)</f>
        <v>0.25550016422928967</v>
      </c>
      <c r="CF101" s="245">
        <f>EXP(-CF$2*HLOOKUP(CF$2,'Yield Curves'!$B$2:$AP$508,MATCH($Z101,'Yield Curves'!$A$3:$A$508,0)+1)/100)</f>
        <v>0.23256136067917205</v>
      </c>
      <c r="CG101" s="245">
        <f>EXP(-CG$2*HLOOKUP(CG$2,'Yield Curves'!$B$2:$AP$508,MATCH($Z101,'Yield Curves'!$A$3:$A$508,0)+1)/100)</f>
        <v>0.21169318669017023</v>
      </c>
      <c r="CH101" s="245">
        <f>EXP(-CH$2*HLOOKUP(CH$2,'Yield Curves'!$B$2:$AP$508,MATCH($Z101,'Yield Curves'!$A$3:$A$508,0)+1)/100)</f>
        <v>0.19243439279400748</v>
      </c>
    </row>
    <row r="102" spans="1:86" x14ac:dyDescent="0.2">
      <c r="A102" s="253">
        <v>42990</v>
      </c>
      <c r="B102" s="245">
        <f>'Yield Curves'!C101-'Yield Curves'!C102</f>
        <v>0</v>
      </c>
      <c r="C102" s="245">
        <f>'Yield Curves'!D101-'Yield Curves'!D102</f>
        <v>0</v>
      </c>
      <c r="D102" s="245">
        <f>'Yield Curves'!E101-'Yield Curves'!E102</f>
        <v>0</v>
      </c>
      <c r="E102" s="245">
        <f>'Yield Curves'!F101-'Yield Curves'!F102</f>
        <v>5.0000000000007816E-3</v>
      </c>
      <c r="F102" s="245">
        <f>'Yield Curves'!G101-'Yield Curves'!G102</f>
        <v>9.9999999999997868E-3</v>
      </c>
      <c r="G102" s="245">
        <f>'Yield Curves'!H101-'Yield Curves'!H102</f>
        <v>1.5000000000000568E-2</v>
      </c>
      <c r="H102" s="245">
        <f>'Yield Curves'!I101-'Yield Curves'!I102</f>
        <v>1.9999999999999574E-2</v>
      </c>
      <c r="I102" s="245">
        <f>'Yield Curves'!J101-'Yield Curves'!J102</f>
        <v>2.0000000000000462E-2</v>
      </c>
      <c r="J102" s="245">
        <f>'Yield Curves'!K101-'Yield Curves'!K102</f>
        <v>2.0000000000000462E-2</v>
      </c>
      <c r="K102" s="245">
        <f>'Yield Curves'!L101-'Yield Curves'!L102</f>
        <v>2.2500000000000853E-2</v>
      </c>
      <c r="L102" s="245">
        <f>'Yield Curves'!M101-'Yield Curves'!M102</f>
        <v>2.4999999999999467E-2</v>
      </c>
      <c r="M102" s="245">
        <f>'Yield Curves'!N101-'Yield Curves'!N102</f>
        <v>2.749999999999897E-2</v>
      </c>
      <c r="N102" s="245">
        <f>'Yield Curves'!O101-'Yield Curves'!O102</f>
        <v>2.9999999999999361E-2</v>
      </c>
      <c r="O102" s="245">
        <f>'Yield Curves'!P101-'Yield Curves'!P102</f>
        <v>3.2499999999999751E-2</v>
      </c>
      <c r="P102" s="245">
        <f>'Yield Curves'!Q101-'Yield Curves'!Q102</f>
        <v>3.125E-2</v>
      </c>
      <c r="Q102" s="245">
        <f>'Yield Curves'!R101-'Yield Curves'!R102</f>
        <v>2.9999999999999361E-2</v>
      </c>
      <c r="R102" s="245">
        <f>'Yield Curves'!S101-'Yield Curves'!S102</f>
        <v>2.8749999999998721E-2</v>
      </c>
      <c r="S102" s="245">
        <f>'Yield Curves'!T101-'Yield Curves'!T102</f>
        <v>2.9374999999999929E-2</v>
      </c>
      <c r="T102" s="245">
        <f>'Yield Curves'!U101-'Yield Curves'!U102</f>
        <v>3.0000000000000249E-2</v>
      </c>
      <c r="U102" s="245">
        <f>'Yield Curves'!V101-'Yield Curves'!V102</f>
        <v>3.0625000000000568E-2</v>
      </c>
      <c r="V102" s="252">
        <f>MAX(B102:U102)</f>
        <v>3.2499999999999751E-2</v>
      </c>
      <c r="W102" s="252">
        <f>AVERAGE(V103:V352)</f>
        <v>3.5707500000000197E-2</v>
      </c>
      <c r="X102" s="245">
        <f>_xlfn.STDEV.S(V103:V2654)</f>
        <v>5.4549479864725733E-2</v>
      </c>
      <c r="Y102" s="245">
        <f>W102+X102*_xlfn.NORM.S.INV(99%)</f>
        <v>0.16260856651333855</v>
      </c>
      <c r="Z102" s="253">
        <v>42991</v>
      </c>
      <c r="AA102" s="255">
        <f>'Bond Valuation'!$B$12*BondVal_all!BO102</f>
        <v>93.561644343171039</v>
      </c>
      <c r="AB102" s="250">
        <f>AA102/AA103-1</f>
        <v>1.0000500016693614E-4</v>
      </c>
      <c r="AC102" s="245">
        <f>SUMPRODUCT('Bond Valuation'!$B$12*BondVal_all!BO102,$BO$2)/AA102</f>
        <v>1</v>
      </c>
      <c r="AD102" s="251">
        <f>-AC102*Y101/100</f>
        <v>-1.6244752158669576E-3</v>
      </c>
      <c r="AE102" s="250">
        <f>AD102*SQRT(10)</f>
        <v>-5.137041684633286E-3</v>
      </c>
      <c r="AF102" s="250">
        <f>$AC$1*X101/100</f>
        <v>-1.4520727431196175E-3</v>
      </c>
      <c r="AG102" s="250">
        <f>AF102*SQRT(10)</f>
        <v>-4.591857196506584E-3</v>
      </c>
      <c r="AH102" s="255">
        <f>SUMPRODUCT('Bond Valuation'!$B$40:$D$40,BondVal_all!BO102:BQ102)</f>
        <v>84.798691473440002</v>
      </c>
      <c r="AI102" s="250">
        <f>AH102/AH103-1</f>
        <v>2.8959677929929484E-4</v>
      </c>
      <c r="AJ102" s="245">
        <f>SUMPRODUCT($BO$2:$BQ$2,'Bond Valuation'!$B$40:$D$40,BondVal_all!BO102:BQ102)/BondVal_all!AH102</f>
        <v>2.936056115399222</v>
      </c>
      <c r="AK102" s="251">
        <f>-AJ102*Y101/100</f>
        <v>-4.7695503918606516E-3</v>
      </c>
      <c r="AL102" s="251">
        <f>AK102*SQRT(10)</f>
        <v>-1.5082642653228279E-2</v>
      </c>
      <c r="AM102" s="251">
        <f>$AC$1*X101/100</f>
        <v>-1.4520727431196175E-3</v>
      </c>
      <c r="AN102" s="259">
        <f>AM102*SQRT(10)</f>
        <v>-4.591857196506584E-3</v>
      </c>
      <c r="AO102" s="255">
        <f>SUMPRODUCT('Bond Valuation'!$B$68:$F$68,BondVal_all!BO102:BS102)</f>
        <v>78.618639614593988</v>
      </c>
      <c r="AP102" s="250">
        <f>AO102/AO103-1</f>
        <v>4.5799866113194199E-4</v>
      </c>
      <c r="AQ102" s="245">
        <f>SUMPRODUCT($BO$2:$BS$2,'Bond Valuation'!$B$68:$F$68,BondVal_all!BO102:BS102)/BondVal_all!AO102</f>
        <v>4.7264262004728392</v>
      </c>
      <c r="AR102" s="251">
        <f>-AQ102*Y101/100</f>
        <v>-7.677962222292359E-3</v>
      </c>
      <c r="AS102" s="251">
        <f>AR102*SQRT(10)</f>
        <v>-2.4279848411171891E-2</v>
      </c>
      <c r="AT102" s="251">
        <f>$AC$1*X101/100</f>
        <v>-1.4520727431196175E-3</v>
      </c>
      <c r="AU102" s="249">
        <f>AT102*SQRT(10)</f>
        <v>-4.591857196506584E-3</v>
      </c>
      <c r="AV102" s="255">
        <f>SUMPRODUCT('Bond Valuation'!$B$96:$K$96,BondVal_all!BO102:BX102)</f>
        <v>70.426815922859078</v>
      </c>
      <c r="AW102" s="250">
        <f>AV102/AV103-1</f>
        <v>9.5053131908384714E-5</v>
      </c>
      <c r="AX102" s="245">
        <f>SUMPRODUCT($BO$2:$BX$2,'Bond Valuation'!$B$96:$K$96,BondVal_all!BO102:BX102)/BondVal_all!AV102</f>
        <v>8.2849279341667295</v>
      </c>
      <c r="AY102" s="251">
        <f>-AX102*Y101/100</f>
        <v>-1.3458660094297685E-2</v>
      </c>
      <c r="AZ102" s="251">
        <f>AY102*SQRT(10)</f>
        <v>-4.2560020151997224E-2</v>
      </c>
      <c r="BA102" s="251">
        <f>$AC$1*X101/100</f>
        <v>-1.4520727431196175E-3</v>
      </c>
      <c r="BB102" s="249">
        <f>BA102*SQRT(10)</f>
        <v>-4.591857196506584E-3</v>
      </c>
      <c r="BC102" s="255">
        <f>SUMPRODUCT('Bond Valuation'!$B$124:$U$124,BondVal_all!BO102:CH102)</f>
        <v>58.262306136939785</v>
      </c>
      <c r="BD102" s="250">
        <f>BC102/BC103-1</f>
        <v>8.676239022435972E-4</v>
      </c>
      <c r="BE102" s="245">
        <f>SUMPRODUCT($BO$2:$CH$2,'Bond Valuation'!$B$124:$U$124,BondVal_all!BO102:CH102)/BondVal_all!BC102</f>
        <v>11.918999096026685</v>
      </c>
      <c r="BF102" s="251">
        <f>-BE102*Y101/100</f>
        <v>-1.9362118629436022E-2</v>
      </c>
      <c r="BG102" s="251">
        <f>BF102*SQRT(10)</f>
        <v>-6.1228395195395531E-2</v>
      </c>
      <c r="BH102" s="251">
        <f>$AC$1*X101/100</f>
        <v>-1.4520727431196175E-3</v>
      </c>
      <c r="BI102" s="249">
        <f>BH102*SQRT(10)</f>
        <v>-4.591857196506584E-3</v>
      </c>
      <c r="BJ102" s="251"/>
      <c r="BK102" s="251"/>
      <c r="BO102" s="245">
        <f>EXP(-BO$2*HLOOKUP(BO$2,'Yield Curves'!$B$2:$AP$508,MATCH($Z102,'Yield Curves'!$A$3:$A$508,0)+1)/100)</f>
        <v>0.92635291428882216</v>
      </c>
      <c r="BP102" s="245">
        <f>EXP(-BP$2*HLOOKUP(BP$2,'Yield Curves'!$B$2:$AP$508,MATCH($Z102,'Yield Curves'!$A$3:$A$508,0)+1)/100)</f>
        <v>0.85847304235965038</v>
      </c>
      <c r="BQ102" s="245">
        <f>EXP(-BQ$2*HLOOKUP(BQ$2,'Yield Curves'!$B$2:$AP$508,MATCH($Z102,'Yield Curves'!$A$3:$A$508,0)+1)/100)</f>
        <v>0.79636313294257888</v>
      </c>
      <c r="BR102" s="245">
        <f>EXP(-BR$2*HLOOKUP(BR$2,'Yield Curves'!$B$2:$AP$508,MATCH($Z102,'Yield Curves'!$A$3:$A$508,0)+1)/100)</f>
        <v>0.72964293108900746</v>
      </c>
      <c r="BS102" s="245">
        <f>EXP(-BS$2*HLOOKUP(BS$2,'Yield Curves'!$B$2:$AP$508,MATCH($Z102,'Yield Curves'!$A$3:$A$508,0)+1)/100)</f>
        <v>0.68625911768676906</v>
      </c>
      <c r="BT102" s="245">
        <f>EXP(-BT$2*HLOOKUP(BT$2,'Yield Curves'!$B$2:$AP$508,MATCH($Z102,'Yield Curves'!$A$3:$A$508,0)+1)/100)</f>
        <v>0.63686345674851452</v>
      </c>
      <c r="BU102" s="245">
        <f>EXP(-BU$2*HLOOKUP(BU$2,'Yield Curves'!$B$2:$AP$508,MATCH($Z102,'Yield Curves'!$A$3:$A$508,0)+1)/100)</f>
        <v>0.5911414205090112</v>
      </c>
      <c r="BV102" s="245">
        <f>EXP(-BV$2*HLOOKUP(BV$2,'Yield Curves'!$B$2:$AP$508,MATCH($Z102,'Yield Curves'!$A$3:$A$508,0)+1)/100)</f>
        <v>0.54760557764535667</v>
      </c>
      <c r="BW102" s="245">
        <f>EXP(-BW$2*HLOOKUP(BW$2,'Yield Curves'!$B$2:$AP$508,MATCH($Z102,'Yield Curves'!$A$3:$A$508,0)+1)/100)</f>
        <v>0.50584499025345819</v>
      </c>
      <c r="BX102" s="245">
        <f>EXP(-BX$2*HLOOKUP(BX$2,'Yield Curves'!$B$2:$AP$508,MATCH($Z102,'Yield Curves'!$A$3:$A$508,0)+1)/100)</f>
        <v>0.46813432734809651</v>
      </c>
      <c r="BY102" s="245">
        <f>EXP(-BY$2*HLOOKUP(BY$2,'Yield Curves'!$B$2:$AP$508,MATCH($Z102,'Yield Curves'!$A$3:$A$508,0)+1)/100)</f>
        <v>0.43308338260163043</v>
      </c>
      <c r="BZ102" s="245">
        <f>EXP(-BZ$2*HLOOKUP(BZ$2,'Yield Curves'!$B$2:$AP$508,MATCH($Z102,'Yield Curves'!$A$3:$A$508,0)+1)/100)</f>
        <v>0.39809086330214077</v>
      </c>
      <c r="CA102" s="245">
        <f>EXP(-CA$2*HLOOKUP(CA$2,'Yield Curves'!$B$2:$AP$508,MATCH($Z102,'Yield Curves'!$A$3:$A$508,0)+1)/100)</f>
        <v>0.36303038245378266</v>
      </c>
      <c r="CB102" s="245">
        <f>EXP(-CB$2*HLOOKUP(CB$2,'Yield Curves'!$B$2:$AP$508,MATCH($Z102,'Yield Curves'!$A$3:$A$508,0)+1)/100)</f>
        <v>0.3338023425346392</v>
      </c>
      <c r="CC102" s="245">
        <f>EXP(-CC$2*HLOOKUP(CC$2,'Yield Curves'!$B$2:$AP$508,MATCH($Z102,'Yield Curves'!$A$3:$A$508,0)+1)/100)</f>
        <v>0.30666479527190599</v>
      </c>
      <c r="CD102" s="245">
        <f>EXP(-CD$2*HLOOKUP(CD$2,'Yield Curves'!$B$2:$AP$508,MATCH($Z102,'Yield Curves'!$A$3:$A$508,0)+1)/100)</f>
        <v>0.28067194420610719</v>
      </c>
      <c r="CE102" s="245">
        <f>EXP(-CE$2*HLOOKUP(CE$2,'Yield Curves'!$B$2:$AP$508,MATCH($Z102,'Yield Curves'!$A$3:$A$508,0)+1)/100)</f>
        <v>0.25577432516211818</v>
      </c>
      <c r="CF102" s="245">
        <f>EXP(-CF$2*HLOOKUP(CF$2,'Yield Curves'!$B$2:$AP$508,MATCH($Z102,'Yield Curves'!$A$3:$A$508,0)+1)/100)</f>
        <v>0.23271593815108452</v>
      </c>
      <c r="CG102" s="245">
        <f>EXP(-CG$2*HLOOKUP(CG$2,'Yield Curves'!$B$2:$AP$508,MATCH($Z102,'Yield Curves'!$A$3:$A$508,0)+1)/100)</f>
        <v>0.2117674370360792</v>
      </c>
      <c r="CH102" s="245">
        <f>EXP(-CH$2*HLOOKUP(CH$2,'Yield Curves'!$B$2:$AP$508,MATCH($Z102,'Yield Curves'!$A$3:$A$508,0)+1)/100)</f>
        <v>0.19243439279400748</v>
      </c>
    </row>
    <row r="103" spans="1:86" x14ac:dyDescent="0.2">
      <c r="A103" s="253">
        <v>42989</v>
      </c>
      <c r="B103" s="245">
        <f>'Yield Curves'!C102-'Yield Curves'!C103</f>
        <v>-1.9999999999999574E-2</v>
      </c>
      <c r="C103" s="245">
        <f>'Yield Curves'!D102-'Yield Curves'!D103</f>
        <v>-1.5000000000000568E-2</v>
      </c>
      <c r="D103" s="245">
        <f>'Yield Curves'!E102-'Yield Curves'!E103</f>
        <v>-9.9999999999997868E-3</v>
      </c>
      <c r="E103" s="245">
        <f>'Yield Curves'!F102-'Yield Curves'!F103</f>
        <v>-5.0000000000007816E-3</v>
      </c>
      <c r="F103" s="245">
        <f>'Yield Curves'!G102-'Yield Curves'!G103</f>
        <v>0</v>
      </c>
      <c r="G103" s="245">
        <f>'Yield Curves'!H102-'Yield Curves'!H103</f>
        <v>1.499999999999968E-2</v>
      </c>
      <c r="H103" s="245">
        <f>'Yield Curves'!I102-'Yield Curves'!I103</f>
        <v>3.0000000000000249E-2</v>
      </c>
      <c r="I103" s="245">
        <f>'Yield Curves'!J102-'Yield Curves'!J103</f>
        <v>1.499999999999968E-2</v>
      </c>
      <c r="J103" s="245">
        <f>'Yield Curves'!K102-'Yield Curves'!K103</f>
        <v>0</v>
      </c>
      <c r="K103" s="245">
        <f>'Yield Curves'!L102-'Yield Curves'!L103</f>
        <v>-2.5000000000003908E-3</v>
      </c>
      <c r="L103" s="245">
        <f>'Yield Curves'!M102-'Yield Curves'!M103</f>
        <v>-4.9999999999998934E-3</v>
      </c>
      <c r="M103" s="245">
        <f>'Yield Curves'!N102-'Yield Curves'!N103</f>
        <v>-7.499999999999396E-3</v>
      </c>
      <c r="N103" s="245">
        <f>'Yield Curves'!O102-'Yield Curves'!O103</f>
        <v>-9.9999999999997868E-3</v>
      </c>
      <c r="O103" s="245">
        <f>'Yield Curves'!P102-'Yield Curves'!P103</f>
        <v>-1.2500000000000178E-2</v>
      </c>
      <c r="P103" s="245">
        <f>'Yield Curves'!Q102-'Yield Curves'!Q103</f>
        <v>-8.7499999999991473E-3</v>
      </c>
      <c r="Q103" s="245">
        <f>'Yield Curves'!R102-'Yield Curves'!R103</f>
        <v>-4.9999999999990052E-3</v>
      </c>
      <c r="R103" s="245">
        <f>'Yield Curves'!S102-'Yield Curves'!S103</f>
        <v>-1.2499999999988631E-3</v>
      </c>
      <c r="S103" s="245">
        <f>'Yield Curves'!T102-'Yield Curves'!T103</f>
        <v>-6.2499999999943157E-4</v>
      </c>
      <c r="T103" s="245">
        <f>'Yield Curves'!U102-'Yield Curves'!U103</f>
        <v>0</v>
      </c>
      <c r="U103" s="245">
        <f>'Yield Curves'!V102-'Yield Curves'!V103</f>
        <v>6.2499999999943157E-4</v>
      </c>
      <c r="V103" s="252">
        <f>MAX(B103:U103)</f>
        <v>3.0000000000000249E-2</v>
      </c>
      <c r="W103" s="252">
        <f>AVERAGE(V104:V353)</f>
        <v>3.5737500000000207E-2</v>
      </c>
      <c r="X103" s="245">
        <f>_xlfn.STDEV.S(V104:V2655)</f>
        <v>5.4616377062092179E-2</v>
      </c>
      <c r="Y103" s="245">
        <f>W103+X103*_xlfn.NORM.S.INV(99%)</f>
        <v>0.16279419266621128</v>
      </c>
      <c r="Z103" s="253">
        <v>42990</v>
      </c>
      <c r="AA103" s="255">
        <f>'Bond Valuation'!$B$12*BondVal_all!BO103</f>
        <v>93.552288646529334</v>
      </c>
      <c r="AB103" s="250">
        <f>AA103/AA104-1</f>
        <v>0</v>
      </c>
      <c r="AC103" s="245">
        <f>SUMPRODUCT('Bond Valuation'!$B$12*BondVal_all!BO103,$BO$2)/AA103</f>
        <v>1</v>
      </c>
      <c r="AD103" s="251">
        <f>-AC103*Y102/100</f>
        <v>-1.6260856651333854E-3</v>
      </c>
      <c r="AE103" s="250">
        <f>AD103*SQRT(10)</f>
        <v>-5.1421343723713452E-3</v>
      </c>
      <c r="AF103" s="250">
        <f>$AC$1*X102/100</f>
        <v>-1.4538604944793435E-3</v>
      </c>
      <c r="AG103" s="250">
        <f>AF103*SQRT(10)</f>
        <v>-4.5975105626933814E-3</v>
      </c>
      <c r="AH103" s="255">
        <f>SUMPRODUCT('Bond Valuation'!$B$40:$D$40,BondVal_all!BO103:BQ103)</f>
        <v>84.77414115519359</v>
      </c>
      <c r="AI103" s="250">
        <f>AH103/AH104-1</f>
        <v>-2.8732884593296593E-4</v>
      </c>
      <c r="AJ103" s="245">
        <f>SUMPRODUCT($BO$2:$BQ$2,'Bond Valuation'!$B$40:$D$40,BondVal_all!BO103:BQ103)/BondVal_all!AH103</f>
        <v>2.9360419681597314</v>
      </c>
      <c r="AK103" s="251">
        <f>-AJ103*Y102/100</f>
        <v>-4.7742557566545513E-3</v>
      </c>
      <c r="AL103" s="251">
        <f>AK103*SQRT(10)</f>
        <v>-1.5097522323198971E-2</v>
      </c>
      <c r="AM103" s="251">
        <f>$AC$1*X102/100</f>
        <v>-1.4538604944793435E-3</v>
      </c>
      <c r="AN103" s="259">
        <f>AM103*SQRT(10)</f>
        <v>-4.5975105626933814E-3</v>
      </c>
      <c r="AO103" s="255">
        <f>SUMPRODUCT('Bond Valuation'!$B$68:$F$68,BondVal_all!BO103:BS103)</f>
        <v>78.582648866624865</v>
      </c>
      <c r="AP103" s="250">
        <f>AO103/AO104-1</f>
        <v>-9.2045732997281249E-4</v>
      </c>
      <c r="AQ103" s="245">
        <f>SUMPRODUCT($BO$2:$BS$2,'Bond Valuation'!$B$68:$F$68,BondVal_all!BO103:BS103)/BondVal_all!AO103</f>
        <v>4.726327890557771</v>
      </c>
      <c r="AR103" s="251">
        <f>-AQ103*Y102/100</f>
        <v>-7.6854140315561039E-3</v>
      </c>
      <c r="AS103" s="251">
        <f>AR103*SQRT(10)</f>
        <v>-2.4303413101134468E-2</v>
      </c>
      <c r="AT103" s="251">
        <f>$AC$1*X102/100</f>
        <v>-1.4538604944793435E-3</v>
      </c>
      <c r="AU103" s="249">
        <f>AT103*SQRT(10)</f>
        <v>-4.5975105626933814E-3</v>
      </c>
      <c r="AV103" s="255">
        <f>SUMPRODUCT('Bond Valuation'!$B$96:$K$96,BondVal_all!BO103:BX103)</f>
        <v>70.42012226968798</v>
      </c>
      <c r="AW103" s="250">
        <f>AV103/AV104-1</f>
        <v>-2.3789694362440494E-3</v>
      </c>
      <c r="AX103" s="245">
        <f>SUMPRODUCT($BO$2:$BX$2,'Bond Valuation'!$B$96:$K$96,BondVal_all!BO103:BX103)/BondVal_all!AV103</f>
        <v>8.2851506319470651</v>
      </c>
      <c r="AY103" s="251">
        <f>-AX103*Y102/100</f>
        <v>-1.3472364676079934E-2</v>
      </c>
      <c r="AZ103" s="251">
        <f>AY103*SQRT(10)</f>
        <v>-4.2603357844809182E-2</v>
      </c>
      <c r="BA103" s="251">
        <f>$AC$1*X102/100</f>
        <v>-1.4538604944793435E-3</v>
      </c>
      <c r="BB103" s="249">
        <f>BA103*SQRT(10)</f>
        <v>-4.5975105626933814E-3</v>
      </c>
      <c r="BC103" s="255">
        <f>SUMPRODUCT('Bond Valuation'!$B$124:$U$124,BondVal_all!BO103:CH103)</f>
        <v>58.211800187704299</v>
      </c>
      <c r="BD103" s="250">
        <f>BC103/BC104-1</f>
        <v>-2.5341891207523171E-3</v>
      </c>
      <c r="BE103" s="245">
        <f>SUMPRODUCT($BO$2:$CH$2,'Bond Valuation'!$B$124:$U$124,BondVal_all!BO103:CH103)/BondVal_all!BC103</f>
        <v>11.913875843251754</v>
      </c>
      <c r="BF103" s="251">
        <f>-BE103*Y102/100</f>
        <v>-1.9372982724890603E-2</v>
      </c>
      <c r="BG103" s="251">
        <f>BF103*SQRT(10)</f>
        <v>-6.1262750481749492E-2</v>
      </c>
      <c r="BH103" s="251">
        <f>$AC$1*X102/100</f>
        <v>-1.4538604944793435E-3</v>
      </c>
      <c r="BI103" s="249">
        <f>BH103*SQRT(10)</f>
        <v>-4.5975105626933814E-3</v>
      </c>
      <c r="BJ103" s="251"/>
      <c r="BK103" s="251"/>
      <c r="BO103" s="245">
        <f>EXP(-BO$2*HLOOKUP(BO$2,'Yield Curves'!$B$2:$AP$508,MATCH($Z103,'Yield Curves'!$A$3:$A$508,0)+1)/100)</f>
        <v>0.92626028362900337</v>
      </c>
      <c r="BP103" s="245">
        <f>EXP(-BP$2*HLOOKUP(BP$2,'Yield Curves'!$B$2:$AP$508,MATCH($Z103,'Yield Curves'!$A$3:$A$508,0)+1)/100)</f>
        <v>0.85847304235965038</v>
      </c>
      <c r="BQ103" s="245">
        <f>EXP(-BQ$2*HLOOKUP(BQ$2,'Yield Curves'!$B$2:$AP$508,MATCH($Z103,'Yield Curves'!$A$3:$A$508,0)+1)/100)</f>
        <v>0.79612425983545376</v>
      </c>
      <c r="BR103" s="245">
        <f>EXP(-BR$2*HLOOKUP(BR$2,'Yield Curves'!$B$2:$AP$508,MATCH($Z103,'Yield Curves'!$A$3:$A$508,0)+1)/100)</f>
        <v>0.72964293108900746</v>
      </c>
      <c r="BS103" s="245">
        <f>EXP(-BS$2*HLOOKUP(BS$2,'Yield Curves'!$B$2:$AP$508,MATCH($Z103,'Yield Curves'!$A$3:$A$508,0)+1)/100)</f>
        <v>0.68591607389602016</v>
      </c>
      <c r="BT103" s="245">
        <f>EXP(-BT$2*HLOOKUP(BT$2,'Yield Curves'!$B$2:$AP$508,MATCH($Z103,'Yield Curves'!$A$3:$A$508,0)+1)/100)</f>
        <v>0.63648145328696404</v>
      </c>
      <c r="BU103" s="245">
        <f>EXP(-BU$2*HLOOKUP(BU$2,'Yield Curves'!$B$2:$AP$508,MATCH($Z103,'Yield Curves'!$A$3:$A$508,0)+1)/100)</f>
        <v>0.59072776631051527</v>
      </c>
      <c r="BV103" s="245">
        <f>EXP(-BV$2*HLOOKUP(BV$2,'Yield Curves'!$B$2:$AP$508,MATCH($Z103,'Yield Curves'!$A$3:$A$508,0)+1)/100)</f>
        <v>0.54727711284806257</v>
      </c>
      <c r="BW103" s="245">
        <f>EXP(-BW$2*HLOOKUP(BW$2,'Yield Curves'!$B$2:$AP$508,MATCH($Z103,'Yield Curves'!$A$3:$A$508,0)+1)/100)</f>
        <v>0.50573118793389227</v>
      </c>
      <c r="BX103" s="245">
        <f>EXP(-BX$2*HLOOKUP(BX$2,'Yield Curves'!$B$2:$AP$508,MATCH($Z103,'Yield Curves'!$A$3:$A$508,0)+1)/100)</f>
        <v>0.46813432734809651</v>
      </c>
      <c r="BY103" s="245">
        <f>EXP(-BY$2*HLOOKUP(BY$2,'Yield Curves'!$B$2:$AP$508,MATCH($Z103,'Yield Curves'!$A$3:$A$508,0)+1)/100)</f>
        <v>0.43320249690931251</v>
      </c>
      <c r="BZ103" s="245">
        <f>EXP(-BZ$2*HLOOKUP(BZ$2,'Yield Curves'!$B$2:$AP$508,MATCH($Z103,'Yield Curves'!$A$3:$A$508,0)+1)/100)</f>
        <v>0.39818044382381451</v>
      </c>
      <c r="CA103" s="245">
        <f>EXP(-CA$2*HLOOKUP(CA$2,'Yield Curves'!$B$2:$AP$508,MATCH($Z103,'Yield Curves'!$A$3:$A$508,0)+1)/100)</f>
        <v>0.36294190458173831</v>
      </c>
      <c r="CB103" s="245">
        <f>EXP(-CB$2*HLOOKUP(CB$2,'Yield Curves'!$B$2:$AP$508,MATCH($Z103,'Yield Curves'!$A$3:$A$508,0)+1)/100)</f>
        <v>0.33375853385218912</v>
      </c>
      <c r="CC103" s="245">
        <f>EXP(-CC$2*HLOOKUP(CC$2,'Yield Curves'!$B$2:$AP$508,MATCH($Z103,'Yield Curves'!$A$3:$A$508,0)+1)/100)</f>
        <v>0.30666479527190599</v>
      </c>
      <c r="CD103" s="245">
        <f>EXP(-CD$2*HLOOKUP(CD$2,'Yield Curves'!$B$2:$AP$508,MATCH($Z103,'Yield Curves'!$A$3:$A$508,0)+1)/100)</f>
        <v>0.28063160051390001</v>
      </c>
      <c r="CE103" s="245">
        <f>EXP(-CE$2*HLOOKUP(CE$2,'Yield Curves'!$B$2:$AP$508,MATCH($Z103,'Yield Curves'!$A$3:$A$508,0)+1)/100)</f>
        <v>0.25561641330043611</v>
      </c>
      <c r="CF103" s="245">
        <f>EXP(-CF$2*HLOOKUP(CF$2,'Yield Curves'!$B$2:$AP$508,MATCH($Z103,'Yield Curves'!$A$3:$A$508,0)+1)/100)</f>
        <v>0.23244937665025736</v>
      </c>
      <c r="CG103" s="245">
        <f>EXP(-CG$2*HLOOKUP(CG$2,'Yield Curves'!$B$2:$AP$508,MATCH($Z103,'Yield Curves'!$A$3:$A$508,0)+1)/100)</f>
        <v>0.21143841934624796</v>
      </c>
      <c r="CH103" s="245">
        <f>EXP(-CH$2*HLOOKUP(CH$2,'Yield Curves'!$B$2:$AP$508,MATCH($Z103,'Yield Curves'!$A$3:$A$508,0)+1)/100)</f>
        <v>0.19204990862075413</v>
      </c>
    </row>
    <row r="104" spans="1:86" x14ac:dyDescent="0.2">
      <c r="A104" s="253">
        <v>42986</v>
      </c>
      <c r="B104" s="245">
        <f>'Yield Curves'!C103-'Yield Curves'!C104</f>
        <v>0</v>
      </c>
      <c r="C104" s="245">
        <f>'Yield Curves'!D103-'Yield Curves'!D104</f>
        <v>0</v>
      </c>
      <c r="D104" s="245">
        <f>'Yield Curves'!E103-'Yield Curves'!E104</f>
        <v>0</v>
      </c>
      <c r="E104" s="245">
        <f>'Yield Curves'!F103-'Yield Curves'!F104</f>
        <v>-4.9999999999990052E-3</v>
      </c>
      <c r="F104" s="245">
        <f>'Yield Curves'!G103-'Yield Curves'!G104</f>
        <v>-9.9999999999997868E-3</v>
      </c>
      <c r="G104" s="245">
        <f>'Yield Curves'!H103-'Yield Curves'!H104</f>
        <v>-2.0000000000000462E-2</v>
      </c>
      <c r="H104" s="245">
        <f>'Yield Curves'!I103-'Yield Curves'!I104</f>
        <v>-3.0000000000000249E-2</v>
      </c>
      <c r="I104" s="245">
        <f>'Yield Curves'!J103-'Yield Curves'!J104</f>
        <v>-1.499999999999968E-2</v>
      </c>
      <c r="J104" s="245">
        <f>'Yield Curves'!K103-'Yield Curves'!K104</f>
        <v>0</v>
      </c>
      <c r="K104" s="245">
        <f>'Yield Curves'!L103-'Yield Curves'!L104</f>
        <v>0</v>
      </c>
      <c r="L104" s="245">
        <f>'Yield Curves'!M103-'Yield Curves'!M104</f>
        <v>0</v>
      </c>
      <c r="M104" s="245">
        <f>'Yield Curves'!N103-'Yield Curves'!N104</f>
        <v>0</v>
      </c>
      <c r="N104" s="245">
        <f>'Yield Curves'!O103-'Yield Curves'!O104</f>
        <v>0</v>
      </c>
      <c r="O104" s="245">
        <f>'Yield Curves'!P103-'Yield Curves'!P104</f>
        <v>0</v>
      </c>
      <c r="P104" s="245">
        <f>'Yield Curves'!Q103-'Yield Curves'!Q104</f>
        <v>-2.500000000001279E-3</v>
      </c>
      <c r="Q104" s="245">
        <f>'Yield Curves'!R103-'Yield Curves'!R104</f>
        <v>-5.0000000000007816E-3</v>
      </c>
      <c r="R104" s="245">
        <f>'Yield Curves'!S103-'Yield Curves'!S104</f>
        <v>-7.5000000000002842E-3</v>
      </c>
      <c r="S104" s="245">
        <f>'Yield Curves'!T103-'Yield Curves'!T104</f>
        <v>-8.7500000000009237E-3</v>
      </c>
      <c r="T104" s="245">
        <f>'Yield Curves'!U103-'Yield Curves'!U104</f>
        <v>-1.0000000000000675E-2</v>
      </c>
      <c r="U104" s="245">
        <f>'Yield Curves'!V103-'Yield Curves'!V104</f>
        <v>-1.1250000000000426E-2</v>
      </c>
      <c r="V104" s="252">
        <f>MAX(B104:U104)</f>
        <v>0</v>
      </c>
      <c r="W104" s="252">
        <f>AVERAGE(V105:V354)</f>
        <v>3.5707500000000204E-2</v>
      </c>
      <c r="X104" s="245">
        <f>_xlfn.STDEV.S(V105:V2656)</f>
        <v>5.465617403571351E-2</v>
      </c>
      <c r="Y104" s="245">
        <f>W104+X104*_xlfn.NORM.S.INV(99%)</f>
        <v>0.16285677427118853</v>
      </c>
      <c r="Z104" s="253">
        <v>42989</v>
      </c>
      <c r="AA104" s="255">
        <f>'Bond Valuation'!$B$12*BondVal_all!BO104</f>
        <v>93.552288646529334</v>
      </c>
      <c r="AB104" s="250">
        <f>AA104/AA105-1</f>
        <v>2.0002000133323428E-4</v>
      </c>
      <c r="AC104" s="245">
        <f>SUMPRODUCT('Bond Valuation'!$B$12*BondVal_all!BO104,$BO$2)/AA104</f>
        <v>1</v>
      </c>
      <c r="AD104" s="251">
        <f>-AC104*Y103/100</f>
        <v>-1.6279419266621129E-3</v>
      </c>
      <c r="AE104" s="250">
        <f>AD104*SQRT(10)</f>
        <v>-5.1480043867350696E-3</v>
      </c>
      <c r="AF104" s="250">
        <f>$AC$1*X103/100</f>
        <v>-1.455643448096567E-3</v>
      </c>
      <c r="AG104" s="250">
        <f>AF104*SQRT(10)</f>
        <v>-4.603148757086244E-3</v>
      </c>
      <c r="AH104" s="255">
        <f>SUMPRODUCT('Bond Valuation'!$B$40:$D$40,BondVal_all!BO104:BQ104)</f>
        <v>84.798506212120358</v>
      </c>
      <c r="AI104" s="250">
        <f>AH104/AH105-1</f>
        <v>8.4179307704435047E-6</v>
      </c>
      <c r="AJ104" s="245">
        <f>SUMPRODUCT($BO$2:$BQ$2,'Bond Valuation'!$B$40:$D$40,BondVal_all!BO104:BQ104)/BondVal_all!AH104</f>
        <v>2.9360603451472076</v>
      </c>
      <c r="AK104" s="251">
        <f>-AJ104*Y103/100</f>
        <v>-4.7797357350751728E-3</v>
      </c>
      <c r="AL104" s="251">
        <f>AK104*SQRT(10)</f>
        <v>-1.5114851536536708E-2</v>
      </c>
      <c r="AM104" s="251">
        <f>$AC$1*X103/100</f>
        <v>-1.455643448096567E-3</v>
      </c>
      <c r="AN104" s="259">
        <f>AM104*SQRT(10)</f>
        <v>-4.603148757086244E-3</v>
      </c>
      <c r="AO104" s="255">
        <f>SUMPRODUCT('Bond Valuation'!$B$68:$F$68,BondVal_all!BO104:BS104)</f>
        <v>78.655047481618681</v>
      </c>
      <c r="AP104" s="250">
        <f>AO104/AO105-1</f>
        <v>-1.6524008363494325E-5</v>
      </c>
      <c r="AQ104" s="245">
        <f>SUMPRODUCT($BO$2:$BS$2,'Bond Valuation'!$B$68:$F$68,BondVal_all!BO104:BS104)/BondVal_all!AO104</f>
        <v>4.7265460487938613</v>
      </c>
      <c r="AR104" s="251">
        <f>-AQ104*Y103/100</f>
        <v>-7.6945424811306748E-3</v>
      </c>
      <c r="AS104" s="251">
        <f>AR104*SQRT(10)</f>
        <v>-2.4332279793296108E-2</v>
      </c>
      <c r="AT104" s="251">
        <f>$AC$1*X103/100</f>
        <v>-1.455643448096567E-3</v>
      </c>
      <c r="AU104" s="249">
        <f>AT104*SQRT(10)</f>
        <v>-4.603148757086244E-3</v>
      </c>
      <c r="AV104" s="255">
        <f>SUMPRODUCT('Bond Valuation'!$B$96:$K$96,BondVal_all!BO104:BX104)</f>
        <v>70.588049081015811</v>
      </c>
      <c r="AW104" s="250">
        <f>AV104/AV105-1</f>
        <v>2.6106689323013299E-5</v>
      </c>
      <c r="AX104" s="245">
        <f>SUMPRODUCT($BO$2:$BX$2,'Bond Valuation'!$B$96:$K$96,BondVal_all!BO104:BX104)/BondVal_all!AV104</f>
        <v>8.2882284006865437</v>
      </c>
      <c r="AY104" s="251">
        <f>-AX104*Y103/100</f>
        <v>-1.3492754511229294E-2</v>
      </c>
      <c r="AZ104" s="251">
        <f>AY104*SQRT(10)</f>
        <v>-4.2667836164996517E-2</v>
      </c>
      <c r="BA104" s="251">
        <f>$AC$1*X103/100</f>
        <v>-1.455643448096567E-3</v>
      </c>
      <c r="BB104" s="249">
        <f>BA104*SQRT(10)</f>
        <v>-4.603148757086244E-3</v>
      </c>
      <c r="BC104" s="255">
        <f>SUMPRODUCT('Bond Valuation'!$B$124:$U$124,BondVal_all!BO104:CH104)</f>
        <v>58.359694691080861</v>
      </c>
      <c r="BD104" s="250">
        <f>BC104/BC105-1</f>
        <v>-3.4046665486100469E-3</v>
      </c>
      <c r="BE104" s="245">
        <f>SUMPRODUCT($BO$2:$CH$2,'Bond Valuation'!$B$124:$U$124,BondVal_all!BO104:CH104)/BondVal_all!BC104</f>
        <v>11.92417852856733</v>
      </c>
      <c r="BF104" s="251">
        <f>-BE104*Y103/100</f>
        <v>-1.9411870167658898E-2</v>
      </c>
      <c r="BG104" s="251">
        <f>BF104*SQRT(10)</f>
        <v>-6.1385723373276753E-2</v>
      </c>
      <c r="BH104" s="251">
        <f>$AC$1*X103/100</f>
        <v>-1.455643448096567E-3</v>
      </c>
      <c r="BI104" s="249">
        <f>BH104*SQRT(10)</f>
        <v>-4.603148757086244E-3</v>
      </c>
      <c r="BJ104" s="251"/>
      <c r="BK104" s="251"/>
      <c r="BO104" s="245">
        <f>EXP(-BO$2*HLOOKUP(BO$2,'Yield Curves'!$B$2:$AP$508,MATCH($Z104,'Yield Curves'!$A$3:$A$508,0)+1)/100)</f>
        <v>0.92626028362900337</v>
      </c>
      <c r="BP104" s="245">
        <f>EXP(-BP$2*HLOOKUP(BP$2,'Yield Curves'!$B$2:$AP$508,MATCH($Z104,'Yield Curves'!$A$3:$A$508,0)+1)/100)</f>
        <v>0.85847304235965038</v>
      </c>
      <c r="BQ104" s="245">
        <f>EXP(-BQ$2*HLOOKUP(BQ$2,'Yield Curves'!$B$2:$AP$508,MATCH($Z104,'Yield Curves'!$A$3:$A$508,0)+1)/100)</f>
        <v>0.79636313294257888</v>
      </c>
      <c r="BR104" s="245">
        <f>EXP(-BR$2*HLOOKUP(BR$2,'Yield Curves'!$B$2:$AP$508,MATCH($Z104,'Yield Curves'!$A$3:$A$508,0)+1)/100)</f>
        <v>0.73022687898189198</v>
      </c>
      <c r="BS104" s="245">
        <f>EXP(-BS$2*HLOOKUP(BS$2,'Yield Curves'!$B$2:$AP$508,MATCH($Z104,'Yield Curves'!$A$3:$A$508,0)+1)/100)</f>
        <v>0.68660233304230112</v>
      </c>
      <c r="BT104" s="245">
        <f>EXP(-BT$2*HLOOKUP(BT$2,'Yield Curves'!$B$2:$AP$508,MATCH($Z104,'Yield Curves'!$A$3:$A$508,0)+1)/100)</f>
        <v>0.6374368918666844</v>
      </c>
      <c r="BU104" s="245">
        <f>EXP(-BU$2*HLOOKUP(BU$2,'Yield Curves'!$B$2:$AP$508,MATCH($Z104,'Yield Curves'!$A$3:$A$508,0)+1)/100)</f>
        <v>0.59196959808675931</v>
      </c>
      <c r="BV104" s="245">
        <f>EXP(-BV$2*HLOOKUP(BV$2,'Yield Curves'!$B$2:$AP$508,MATCH($Z104,'Yield Curves'!$A$3:$A$508,0)+1)/100)</f>
        <v>0.5486470172972524</v>
      </c>
      <c r="BW104" s="245">
        <f>EXP(-BW$2*HLOOKUP(BW$2,'Yield Curves'!$B$2:$AP$508,MATCH($Z104,'Yield Curves'!$A$3:$A$508,0)+1)/100)</f>
        <v>0.50704146181846876</v>
      </c>
      <c r="BX104" s="245">
        <f>EXP(-BX$2*HLOOKUP(BX$2,'Yield Curves'!$B$2:$AP$508,MATCH($Z104,'Yield Curves'!$A$3:$A$508,0)+1)/100)</f>
        <v>0.46954083904279931</v>
      </c>
      <c r="BY104" s="245">
        <f>EXP(-BY$2*HLOOKUP(BY$2,'Yield Curves'!$B$2:$AP$508,MATCH($Z104,'Yield Curves'!$A$3:$A$508,0)+1)/100)</f>
        <v>0.43469419287600752</v>
      </c>
      <c r="BZ104" s="245">
        <f>EXP(-BZ$2*HLOOKUP(BZ$2,'Yield Curves'!$B$2:$AP$508,MATCH($Z104,'Yield Curves'!$A$3:$A$508,0)+1)/100)</f>
        <v>0.39954155566457855</v>
      </c>
      <c r="CA104" s="245">
        <f>EXP(-CA$2*HLOOKUP(CA$2,'Yield Curves'!$B$2:$AP$508,MATCH($Z104,'Yield Curves'!$A$3:$A$508,0)+1)/100)</f>
        <v>0.36396070335106728</v>
      </c>
      <c r="CB104" s="245">
        <f>EXP(-CB$2*HLOOKUP(CB$2,'Yield Curves'!$B$2:$AP$508,MATCH($Z104,'Yield Curves'!$A$3:$A$508,0)+1)/100)</f>
        <v>0.33473097650084721</v>
      </c>
      <c r="CC104" s="245">
        <f>EXP(-CC$2*HLOOKUP(CC$2,'Yield Curves'!$B$2:$AP$508,MATCH($Z104,'Yield Curves'!$A$3:$A$508,0)+1)/100)</f>
        <v>0.30758617103032759</v>
      </c>
      <c r="CD104" s="245">
        <f>EXP(-CD$2*HLOOKUP(CD$2,'Yield Curves'!$B$2:$AP$508,MATCH($Z104,'Yield Curves'!$A$3:$A$508,0)+1)/100)</f>
        <v>0.28151786354404551</v>
      </c>
      <c r="CE104" s="245">
        <f>EXP(-CE$2*HLOOKUP(CE$2,'Yield Curves'!$B$2:$AP$508,MATCH($Z104,'Yield Curves'!$A$3:$A$508,0)+1)/100)</f>
        <v>0.25648273019498813</v>
      </c>
      <c r="CF104" s="245">
        <f>EXP(-CF$2*HLOOKUP(CF$2,'Yield Curves'!$B$2:$AP$508,MATCH($Z104,'Yield Curves'!$A$3:$A$508,0)+1)/100)</f>
        <v>0.23329180328375063</v>
      </c>
      <c r="CG104" s="245">
        <f>EXP(-CG$2*HLOOKUP(CG$2,'Yield Curves'!$B$2:$AP$508,MATCH($Z104,'Yield Curves'!$A$3:$A$508,0)+1)/100)</f>
        <v>0.21224538292490744</v>
      </c>
      <c r="CH104" s="245">
        <f>EXP(-CH$2*HLOOKUP(CH$2,'Yield Curves'!$B$2:$AP$508,MATCH($Z104,'Yield Curves'!$A$3:$A$508,0)+1)/100)</f>
        <v>0.19281964670508861</v>
      </c>
    </row>
    <row r="105" spans="1:86" x14ac:dyDescent="0.2">
      <c r="A105" s="253">
        <v>42985</v>
      </c>
      <c r="B105" s="245">
        <f>'Yield Curves'!C104-'Yield Curves'!C105</f>
        <v>-3.0000000000000249E-2</v>
      </c>
      <c r="C105" s="245">
        <f>'Yield Curves'!D104-'Yield Curves'!D105</f>
        <v>-1.499999999999968E-2</v>
      </c>
      <c r="D105" s="245">
        <f>'Yield Curves'!E104-'Yield Curves'!E105</f>
        <v>0</v>
      </c>
      <c r="E105" s="245">
        <f>'Yield Curves'!F104-'Yield Curves'!F105</f>
        <v>0</v>
      </c>
      <c r="F105" s="245">
        <f>'Yield Curves'!G104-'Yield Curves'!G105</f>
        <v>0</v>
      </c>
      <c r="G105" s="245">
        <f>'Yield Curves'!H104-'Yield Curves'!H105</f>
        <v>2.5000000000000355E-2</v>
      </c>
      <c r="H105" s="245">
        <f>'Yield Curves'!I104-'Yield Curves'!I105</f>
        <v>5.0000000000000711E-2</v>
      </c>
      <c r="I105" s="245">
        <f>'Yield Curves'!J104-'Yield Curves'!J105</f>
        <v>2.5000000000000355E-2</v>
      </c>
      <c r="J105" s="245">
        <f>'Yield Curves'!K104-'Yield Curves'!K105</f>
        <v>0</v>
      </c>
      <c r="K105" s="245">
        <f>'Yield Curves'!L104-'Yield Curves'!L105</f>
        <v>0</v>
      </c>
      <c r="L105" s="245">
        <f>'Yield Curves'!M104-'Yield Curves'!M105</f>
        <v>0</v>
      </c>
      <c r="M105" s="245">
        <f>'Yield Curves'!N104-'Yield Curves'!N105</f>
        <v>0</v>
      </c>
      <c r="N105" s="245">
        <f>'Yield Curves'!O104-'Yield Curves'!O105</f>
        <v>0</v>
      </c>
      <c r="O105" s="245">
        <f>'Yield Curves'!P104-'Yield Curves'!P105</f>
        <v>0</v>
      </c>
      <c r="P105" s="245">
        <f>'Yield Curves'!Q104-'Yield Curves'!Q105</f>
        <v>5.0000000000007816E-3</v>
      </c>
      <c r="Q105" s="245">
        <f>'Yield Curves'!R104-'Yield Curves'!R105</f>
        <v>9.9999999999997868E-3</v>
      </c>
      <c r="R105" s="245">
        <f>'Yield Curves'!S104-'Yield Curves'!S105</f>
        <v>1.4999999999998792E-2</v>
      </c>
      <c r="S105" s="245">
        <f>'Yield Curves'!T104-'Yield Curves'!T105</f>
        <v>1.7500000000000071E-2</v>
      </c>
      <c r="T105" s="245">
        <f>'Yield Curves'!U104-'Yield Curves'!U105</f>
        <v>2.0000000000000462E-2</v>
      </c>
      <c r="U105" s="245">
        <f>'Yield Curves'!V104-'Yield Curves'!V105</f>
        <v>2.2500000000000853E-2</v>
      </c>
      <c r="V105" s="252">
        <f>MAX(B105:U105)</f>
        <v>5.0000000000000711E-2</v>
      </c>
      <c r="W105" s="252">
        <f>AVERAGE(V106:V355)</f>
        <v>3.6110000000000197E-2</v>
      </c>
      <c r="X105" s="245">
        <f>_xlfn.STDEV.S(V106:V2657)</f>
        <v>5.4719067508369655E-2</v>
      </c>
      <c r="Y105" s="245">
        <f>W105+X105*_xlfn.NORM.S.INV(99%)</f>
        <v>0.1634055863675932</v>
      </c>
      <c r="Z105" s="253">
        <v>42986</v>
      </c>
      <c r="AA105" s="255">
        <f>'Bond Valuation'!$B$12*BondVal_all!BO105</f>
        <v>93.533580059721089</v>
      </c>
      <c r="AB105" s="250">
        <f>AA105/AA106-1</f>
        <v>0</v>
      </c>
      <c r="AC105" s="245">
        <f>SUMPRODUCT('Bond Valuation'!$B$12*BondVal_all!BO105,$BO$2)/AA105</f>
        <v>1</v>
      </c>
      <c r="AD105" s="251">
        <f>-AC105*Y104/100</f>
        <v>-1.6285677427118853E-3</v>
      </c>
      <c r="AE105" s="250">
        <f>AD105*SQRT(10)</f>
        <v>-5.1499833908486402E-3</v>
      </c>
      <c r="AF105" s="250">
        <f>$AC$1*X104/100</f>
        <v>-1.4567041226967896E-3</v>
      </c>
      <c r="AG105" s="250">
        <f>AF105*SQRT(10)</f>
        <v>-4.6065029046792362E-3</v>
      </c>
      <c r="AH105" s="255">
        <f>SUMPRODUCT('Bond Valuation'!$B$40:$D$40,BondVal_all!BO105:BQ105)</f>
        <v>84.797792390174536</v>
      </c>
      <c r="AI105" s="250">
        <f>AH105/AH106-1</f>
        <v>2.8741384763164568E-4</v>
      </c>
      <c r="AJ105" s="245">
        <f>SUMPRODUCT($BO$2:$BQ$2,'Bond Valuation'!$B$40:$D$40,BondVal_all!BO105:BQ105)/BondVal_all!AH105</f>
        <v>2.9360725936675198</v>
      </c>
      <c r="AK105" s="251">
        <f>-AJ105*Y104/100</f>
        <v>-4.7815931163073429E-3</v>
      </c>
      <c r="AL105" s="251">
        <f>AK105*SQRT(10)</f>
        <v>-1.5120725091713614E-2</v>
      </c>
      <c r="AM105" s="251">
        <f>$AC$1*X104/100</f>
        <v>-1.4567041226967896E-3</v>
      </c>
      <c r="AN105" s="259">
        <f>AM105*SQRT(10)</f>
        <v>-4.6065029046792362E-3</v>
      </c>
      <c r="AO105" s="255">
        <f>SUMPRODUCT('Bond Valuation'!$B$68:$F$68,BondVal_all!BO105:BS105)</f>
        <v>78.656347199757647</v>
      </c>
      <c r="AP105" s="250">
        <f>AO105/AO106-1</f>
        <v>3.5461566001870892E-5</v>
      </c>
      <c r="AQ105" s="245">
        <f>SUMPRODUCT($BO$2:$BS$2,'Bond Valuation'!$B$68:$F$68,BondVal_all!BO105:BS105)/BondVal_all!AO105</f>
        <v>4.7265626187677343</v>
      </c>
      <c r="AR105" s="251">
        <f>-AQ105*Y104/100</f>
        <v>-7.6975274148329467E-3</v>
      </c>
      <c r="AS105" s="251">
        <f>AR105*SQRT(10)</f>
        <v>-2.4341718982459886E-2</v>
      </c>
      <c r="AT105" s="251">
        <f>$AC$1*X104/100</f>
        <v>-1.4567041226967896E-3</v>
      </c>
      <c r="AU105" s="249">
        <f>AT105*SQRT(10)</f>
        <v>-4.6065029046792362E-3</v>
      </c>
      <c r="AV105" s="255">
        <f>SUMPRODUCT('Bond Valuation'!$B$96:$K$96,BondVal_all!BO105:BX105)</f>
        <v>70.586206308857214</v>
      </c>
      <c r="AW105" s="250">
        <f>AV105/AV106-1</f>
        <v>7.664466541572601E-4</v>
      </c>
      <c r="AX105" s="245">
        <f>SUMPRODUCT($BO$2:$BX$2,'Bond Valuation'!$B$96:$K$96,BondVal_all!BO105:BX105)/BondVal_all!AV105</f>
        <v>8.2882140637528909</v>
      </c>
      <c r="AY105" s="251">
        <f>-AX105*Y104/100</f>
        <v>-1.3497918068918946E-2</v>
      </c>
      <c r="AZ105" s="251">
        <f>AY105*SQRT(10)</f>
        <v>-4.2684164768125497E-2</v>
      </c>
      <c r="BA105" s="251">
        <f>$AC$1*X104/100</f>
        <v>-1.4567041226967896E-3</v>
      </c>
      <c r="BB105" s="249">
        <f>BA105*SQRT(10)</f>
        <v>-4.6065029046792362E-3</v>
      </c>
      <c r="BC105" s="255">
        <f>SUMPRODUCT('Bond Valuation'!$B$124:$U$124,BondVal_all!BO105:CH105)</f>
        <v>58.559068793720598</v>
      </c>
      <c r="BD105" s="250">
        <f>BC105/BC106-1</f>
        <v>4.4097230532993414E-3</v>
      </c>
      <c r="BE105" s="245">
        <f>SUMPRODUCT($BO$2:$CH$2,'Bond Valuation'!$B$124:$U$124,BondVal_all!BO105:CH105)/BondVal_all!BC105</f>
        <v>11.949336633160733</v>
      </c>
      <c r="BF105" s="251">
        <f>-BE105*Y104/100</f>
        <v>-1.9460304187571012E-2</v>
      </c>
      <c r="BG105" s="251">
        <f>BF105*SQRT(10)</f>
        <v>-6.1538885192436978E-2</v>
      </c>
      <c r="BH105" s="251">
        <f>$AC$1*X104/100</f>
        <v>-1.4567041226967896E-3</v>
      </c>
      <c r="BI105" s="249">
        <f>BH105*SQRT(10)</f>
        <v>-4.6065029046792362E-3</v>
      </c>
      <c r="BJ105" s="251"/>
      <c r="BK105" s="251"/>
      <c r="BO105" s="245">
        <f>EXP(-BO$2*HLOOKUP(BO$2,'Yield Curves'!$B$2:$AP$508,MATCH($Z105,'Yield Curves'!$A$3:$A$508,0)+1)/100)</f>
        <v>0.92607505009624835</v>
      </c>
      <c r="BP105" s="245">
        <f>EXP(-BP$2*HLOOKUP(BP$2,'Yield Curves'!$B$2:$AP$508,MATCH($Z105,'Yield Curves'!$A$3:$A$508,0)+1)/100)</f>
        <v>0.85830136491949471</v>
      </c>
      <c r="BQ105" s="245">
        <f>EXP(-BQ$2*HLOOKUP(BQ$2,'Yield Curves'!$B$2:$AP$508,MATCH($Z105,'Yield Curves'!$A$3:$A$508,0)+1)/100)</f>
        <v>0.79636313294257888</v>
      </c>
      <c r="BR105" s="245">
        <f>EXP(-BR$2*HLOOKUP(BR$2,'Yield Curves'!$B$2:$AP$508,MATCH($Z105,'Yield Curves'!$A$3:$A$508,0)+1)/100)</f>
        <v>0.73110367721039149</v>
      </c>
      <c r="BS105" s="245">
        <f>EXP(-BS$2*HLOOKUP(BS$2,'Yield Curves'!$B$2:$AP$508,MATCH($Z105,'Yield Curves'!$A$3:$A$508,0)+1)/100)</f>
        <v>0.68660233304230112</v>
      </c>
      <c r="BT105" s="245">
        <f>EXP(-BT$2*HLOOKUP(BT$2,'Yield Curves'!$B$2:$AP$508,MATCH($Z105,'Yield Curves'!$A$3:$A$508,0)+1)/100)</f>
        <v>0.63724568948091631</v>
      </c>
      <c r="BU105" s="245">
        <f>EXP(-BU$2*HLOOKUP(BU$2,'Yield Curves'!$B$2:$AP$508,MATCH($Z105,'Yield Curves'!$A$3:$A$508,0)+1)/100)</f>
        <v>0.59155536436681511</v>
      </c>
      <c r="BV105" s="245">
        <f>EXP(-BV$2*HLOOKUP(BV$2,'Yield Curves'!$B$2:$AP$508,MATCH($Z105,'Yield Curves'!$A$3:$A$508,0)+1)/100)</f>
        <v>0.54826309877230472</v>
      </c>
      <c r="BW105" s="245">
        <f>EXP(-BW$2*HLOOKUP(BW$2,'Yield Curves'!$B$2:$AP$508,MATCH($Z105,'Yield Curves'!$A$3:$A$508,0)+1)/100)</f>
        <v>0.50698442286251555</v>
      </c>
      <c r="BX105" s="245">
        <f>EXP(-BX$2*HLOOKUP(BX$2,'Yield Curves'!$B$2:$AP$508,MATCH($Z105,'Yield Curves'!$A$3:$A$508,0)+1)/100)</f>
        <v>0.46954083904279931</v>
      </c>
      <c r="BY105" s="245">
        <f>EXP(-BY$2*HLOOKUP(BY$2,'Yield Curves'!$B$2:$AP$508,MATCH($Z105,'Yield Curves'!$A$3:$A$508,0)+1)/100)</f>
        <v>0.43475396743693479</v>
      </c>
      <c r="BZ105" s="245">
        <f>EXP(-BZ$2*HLOOKUP(BZ$2,'Yield Curves'!$B$2:$AP$508,MATCH($Z105,'Yield Curves'!$A$3:$A$508,0)+1)/100)</f>
        <v>0.39994629635508649</v>
      </c>
      <c r="CA105" s="245">
        <f>EXP(-CA$2*HLOOKUP(CA$2,'Yield Curves'!$B$2:$AP$508,MATCH($Z105,'Yield Curves'!$A$3:$A$508,0)+1)/100)</f>
        <v>0.36498236194704997</v>
      </c>
      <c r="CB105" s="245">
        <f>EXP(-CB$2*HLOOKUP(CB$2,'Yield Curves'!$B$2:$AP$508,MATCH($Z105,'Yield Curves'!$A$3:$A$508,0)+1)/100)</f>
        <v>0.33594132911338781</v>
      </c>
      <c r="CC105" s="245">
        <f>EXP(-CC$2*HLOOKUP(CC$2,'Yield Curves'!$B$2:$AP$508,MATCH($Z105,'Yield Curves'!$A$3:$A$508,0)+1)/100)</f>
        <v>0.30897342778667081</v>
      </c>
      <c r="CD105" s="245">
        <f>EXP(-CD$2*HLOOKUP(CD$2,'Yield Curves'!$B$2:$AP$508,MATCH($Z105,'Yield Curves'!$A$3:$A$508,0)+1)/100)</f>
        <v>0.28300060316955133</v>
      </c>
      <c r="CE105" s="245">
        <f>EXP(-CE$2*HLOOKUP(CE$2,'Yield Curves'!$B$2:$AP$508,MATCH($Z105,'Yield Curves'!$A$3:$A$508,0)+1)/100)</f>
        <v>0.25798165612602236</v>
      </c>
      <c r="CF105" s="245">
        <f>EXP(-CF$2*HLOOKUP(CF$2,'Yield Curves'!$B$2:$AP$508,MATCH($Z105,'Yield Curves'!$A$3:$A$508,0)+1)/100)</f>
        <v>0.23479672098881649</v>
      </c>
      <c r="CG105" s="245">
        <f>EXP(-CG$2*HLOOKUP(CG$2,'Yield Curves'!$B$2:$AP$508,MATCH($Z105,'Yield Curves'!$A$3:$A$508,0)+1)/100)</f>
        <v>0.21377770731774648</v>
      </c>
      <c r="CH105" s="245">
        <f>EXP(-CH$2*HLOOKUP(CH$2,'Yield Curves'!$B$2:$AP$508,MATCH($Z105,'Yield Curves'!$A$3:$A$508,0)+1)/100)</f>
        <v>0.1943683905943277</v>
      </c>
    </row>
    <row r="106" spans="1:86" x14ac:dyDescent="0.2">
      <c r="A106" s="253">
        <v>42984</v>
      </c>
      <c r="B106" s="245">
        <f>'Yield Curves'!C105-'Yield Curves'!C106</f>
        <v>-4.9999999999999822E-2</v>
      </c>
      <c r="C106" s="245">
        <f>'Yield Curves'!D105-'Yield Curves'!D106</f>
        <v>-4.4999999999999929E-2</v>
      </c>
      <c r="D106" s="245">
        <f>'Yield Curves'!E105-'Yield Curves'!E106</f>
        <v>-4.0000000000000036E-2</v>
      </c>
      <c r="E106" s="245">
        <f>'Yield Curves'!F105-'Yield Curves'!F106</f>
        <v>-4.0000000000000924E-2</v>
      </c>
      <c r="F106" s="245">
        <f>'Yield Curves'!G105-'Yield Curves'!G106</f>
        <v>-4.0000000000000036E-2</v>
      </c>
      <c r="G106" s="245">
        <f>'Yield Curves'!H105-'Yield Curves'!H106</f>
        <v>-5.9999999999999609E-2</v>
      </c>
      <c r="H106" s="245">
        <f>'Yield Curves'!I105-'Yield Curves'!I106</f>
        <v>-8.0000000000000071E-2</v>
      </c>
      <c r="I106" s="245">
        <f>'Yield Curves'!J105-'Yield Curves'!J106</f>
        <v>-7.0000000000000284E-2</v>
      </c>
      <c r="J106" s="245">
        <f>'Yield Curves'!K105-'Yield Curves'!K106</f>
        <v>-6.0000000000000497E-2</v>
      </c>
      <c r="K106" s="245">
        <f>'Yield Curves'!L105-'Yield Curves'!L106</f>
        <v>-6.0000000000000497E-2</v>
      </c>
      <c r="L106" s="245">
        <f>'Yield Curves'!M105-'Yield Curves'!M106</f>
        <v>-6.0000000000000497E-2</v>
      </c>
      <c r="M106" s="245">
        <f>'Yield Curves'!N105-'Yield Curves'!N106</f>
        <v>-5.9999999999999609E-2</v>
      </c>
      <c r="N106" s="245">
        <f>'Yield Curves'!O105-'Yield Curves'!O106</f>
        <v>-5.9999999999999609E-2</v>
      </c>
      <c r="O106" s="245">
        <f>'Yield Curves'!P105-'Yield Curves'!P106</f>
        <v>-5.9999999999999609E-2</v>
      </c>
      <c r="P106" s="245">
        <f>'Yield Curves'!Q105-'Yield Curves'!Q106</f>
        <v>-6.4999999999999503E-2</v>
      </c>
      <c r="Q106" s="245">
        <f>'Yield Curves'!R105-'Yield Curves'!R106</f>
        <v>-6.9999999999999396E-2</v>
      </c>
      <c r="R106" s="245">
        <f>'Yield Curves'!S105-'Yield Curves'!S106</f>
        <v>-7.4999999999999289E-2</v>
      </c>
      <c r="S106" s="245">
        <f>'Yield Curves'!T105-'Yield Curves'!T106</f>
        <v>-7.7500000000000568E-2</v>
      </c>
      <c r="T106" s="245">
        <f>'Yield Curves'!U105-'Yield Curves'!U106</f>
        <v>-8.0000000000000071E-2</v>
      </c>
      <c r="U106" s="245">
        <f>'Yield Curves'!V105-'Yield Curves'!V106</f>
        <v>-8.2499999999999574E-2</v>
      </c>
      <c r="V106" s="252">
        <f>MAX(B106:U106)</f>
        <v>-4.0000000000000036E-2</v>
      </c>
      <c r="W106" s="252">
        <f>AVERAGE(V107:V356)</f>
        <v>3.6310000000000196E-2</v>
      </c>
      <c r="X106" s="245">
        <f>_xlfn.STDEV.S(V107:V2658)</f>
        <v>5.4658479444298691E-2</v>
      </c>
      <c r="Y106" s="245">
        <f>W106+X106*_xlfn.NORM.S.INV(99%)</f>
        <v>0.16346463745354947</v>
      </c>
      <c r="Z106" s="253">
        <v>42985</v>
      </c>
      <c r="AA106" s="255">
        <f>'Bond Valuation'!$B$12*BondVal_all!BO106</f>
        <v>93.533580059721089</v>
      </c>
      <c r="AB106" s="250">
        <f>AA106/AA107-1</f>
        <v>3.0004500450031557E-4</v>
      </c>
      <c r="AC106" s="245">
        <f>SUMPRODUCT('Bond Valuation'!$B$12*BondVal_all!BO106,$BO$2)/AA106</f>
        <v>1</v>
      </c>
      <c r="AD106" s="251">
        <f>-AC106*Y105/100</f>
        <v>-1.6340558636759319E-3</v>
      </c>
      <c r="AE106" s="250">
        <f>AD106*SQRT(10)</f>
        <v>-5.1673383531695462E-3</v>
      </c>
      <c r="AF106" s="250">
        <f>$AC$1*X105/100</f>
        <v>-1.4583803684736906E-3</v>
      </c>
      <c r="AG106" s="250">
        <f>AF106*SQRT(10)</f>
        <v>-4.6118036592524819E-3</v>
      </c>
      <c r="AH106" s="255">
        <f>SUMPRODUCT('Bond Valuation'!$B$40:$D$40,BondVal_all!BO106:BQ106)</f>
        <v>84.773427333247767</v>
      </c>
      <c r="AI106" s="250">
        <f>AH106/AH107-1</f>
        <v>6.5535315725284704E-6</v>
      </c>
      <c r="AJ106" s="245">
        <f>SUMPRODUCT($BO$2:$BQ$2,'Bond Valuation'!$B$40:$D$40,BondVal_all!BO106:BQ106)/BondVal_all!AH106</f>
        <v>2.9360542200456972</v>
      </c>
      <c r="AK106" s="251">
        <f>-AJ106*Y105/100</f>
        <v>-4.7976766143361365E-3</v>
      </c>
      <c r="AL106" s="251">
        <f>AK106*SQRT(10)</f>
        <v>-1.5171585578227431E-2</v>
      </c>
      <c r="AM106" s="251">
        <f>$AC$1*X105/100</f>
        <v>-1.4583803684736906E-3</v>
      </c>
      <c r="AN106" s="259">
        <f>AM106*SQRT(10)</f>
        <v>-4.6118036592524819E-3</v>
      </c>
      <c r="AO106" s="255">
        <f>SUMPRODUCT('Bond Valuation'!$B$68:$F$68,BondVal_all!BO106:BS106)</f>
        <v>78.65355802141859</v>
      </c>
      <c r="AP106" s="250">
        <f>AO106/AO107-1</f>
        <v>-3.7636243147898263E-5</v>
      </c>
      <c r="AQ106" s="245">
        <f>SUMPRODUCT($BO$2:$BS$2,'Bond Valuation'!$B$68:$F$68,BondVal_all!BO106:BS106)/BondVal_all!AO106</f>
        <v>4.7265959763875554</v>
      </c>
      <c r="AR106" s="251">
        <f>-AQ106*Y105/100</f>
        <v>-7.7235218704431521E-3</v>
      </c>
      <c r="AS106" s="251">
        <f>AR106*SQRT(10)</f>
        <v>-2.4423920668724276E-2</v>
      </c>
      <c r="AT106" s="251">
        <f>$AC$1*X105/100</f>
        <v>-1.4583803684736906E-3</v>
      </c>
      <c r="AU106" s="249">
        <f>AT106*SQRT(10)</f>
        <v>-4.6118036592524819E-3</v>
      </c>
      <c r="AV106" s="255">
        <f>SUMPRODUCT('Bond Valuation'!$B$96:$K$96,BondVal_all!BO106:BX106)</f>
        <v>70.532147180640081</v>
      </c>
      <c r="AW106" s="250">
        <f>AV106/AV107-1</f>
        <v>-1.4794375221947043E-3</v>
      </c>
      <c r="AX106" s="245">
        <f>SUMPRODUCT($BO$2:$BX$2,'Bond Valuation'!$B$96:$K$96,BondVal_all!BO106:BX106)/BondVal_all!AV106</f>
        <v>8.2872739581981953</v>
      </c>
      <c r="AY106" s="251">
        <f>-AX106*Y105/100</f>
        <v>-1.3541868605282613E-2</v>
      </c>
      <c r="AZ106" s="251">
        <f>AY106*SQRT(10)</f>
        <v>-4.2823148567420734E-2</v>
      </c>
      <c r="BA106" s="251">
        <f>$AC$1*X105/100</f>
        <v>-1.4583803684736906E-3</v>
      </c>
      <c r="BB106" s="249">
        <f>BA106*SQRT(10)</f>
        <v>-4.6118036592524819E-3</v>
      </c>
      <c r="BC106" s="255">
        <f>SUMPRODUCT('Bond Valuation'!$B$124:$U$124,BondVal_all!BO106:CH106)</f>
        <v>58.301973238278919</v>
      </c>
      <c r="BD106" s="250">
        <f>BC106/BC107-1</f>
        <v>-6.3262563064137023E-3</v>
      </c>
      <c r="BE106" s="245">
        <f>SUMPRODUCT($BO$2:$CH$2,'Bond Valuation'!$B$124:$U$124,BondVal_all!BO106:CH106)/BondVal_all!BC106</f>
        <v>11.919206070342069</v>
      </c>
      <c r="BF106" s="251">
        <f>-BE106*Y105/100</f>
        <v>-1.9476648569604221E-2</v>
      </c>
      <c r="BG106" s="251">
        <f>BF106*SQRT(10)</f>
        <v>-6.1590570666609848E-2</v>
      </c>
      <c r="BH106" s="251">
        <f>$AC$1*X105/100</f>
        <v>-1.4583803684736906E-3</v>
      </c>
      <c r="BI106" s="249">
        <f>BH106*SQRT(10)</f>
        <v>-4.6118036592524819E-3</v>
      </c>
      <c r="BJ106" s="251"/>
      <c r="BK106" s="251"/>
      <c r="BO106" s="245">
        <f>EXP(-BO$2*HLOOKUP(BO$2,'Yield Curves'!$B$2:$AP$508,MATCH($Z106,'Yield Curves'!$A$3:$A$508,0)+1)/100)</f>
        <v>0.92607505009624835</v>
      </c>
      <c r="BP106" s="245">
        <f>EXP(-BP$2*HLOOKUP(BP$2,'Yield Curves'!$B$2:$AP$508,MATCH($Z106,'Yield Curves'!$A$3:$A$508,0)+1)/100)</f>
        <v>0.85830136491949471</v>
      </c>
      <c r="BQ106" s="245">
        <f>EXP(-BQ$2*HLOOKUP(BQ$2,'Yield Curves'!$B$2:$AP$508,MATCH($Z106,'Yield Curves'!$A$3:$A$508,0)+1)/100)</f>
        <v>0.79612425983545376</v>
      </c>
      <c r="BR106" s="245">
        <f>EXP(-BR$2*HLOOKUP(BR$2,'Yield Curves'!$B$2:$AP$508,MATCH($Z106,'Yield Curves'!$A$3:$A$508,0)+1)/100)</f>
        <v>0.73022687898189198</v>
      </c>
      <c r="BS106" s="245">
        <f>EXP(-BS$2*HLOOKUP(BS$2,'Yield Curves'!$B$2:$AP$508,MATCH($Z106,'Yield Curves'!$A$3:$A$508,0)+1)/100)</f>
        <v>0.68660233304230112</v>
      </c>
      <c r="BT106" s="245">
        <f>EXP(-BT$2*HLOOKUP(BT$2,'Yield Curves'!$B$2:$AP$508,MATCH($Z106,'Yield Curves'!$A$3:$A$508,0)+1)/100)</f>
        <v>0.63724568948091631</v>
      </c>
      <c r="BU106" s="245">
        <f>EXP(-BU$2*HLOOKUP(BU$2,'Yield Curves'!$B$2:$AP$508,MATCH($Z106,'Yield Curves'!$A$3:$A$508,0)+1)/100)</f>
        <v>0.59155536436681511</v>
      </c>
      <c r="BV106" s="245">
        <f>EXP(-BV$2*HLOOKUP(BV$2,'Yield Curves'!$B$2:$AP$508,MATCH($Z106,'Yield Curves'!$A$3:$A$508,0)+1)/100)</f>
        <v>0.54815345711708119</v>
      </c>
      <c r="BW106" s="245">
        <f>EXP(-BW$2*HLOOKUP(BW$2,'Yield Curves'!$B$2:$AP$508,MATCH($Z106,'Yield Curves'!$A$3:$A$508,0)+1)/100)</f>
        <v>0.50664232384848962</v>
      </c>
      <c r="BX106" s="245">
        <f>EXP(-BX$2*HLOOKUP(BX$2,'Yield Curves'!$B$2:$AP$508,MATCH($Z106,'Yield Curves'!$A$3:$A$508,0)+1)/100)</f>
        <v>0.46907153289593873</v>
      </c>
      <c r="BY106" s="245">
        <f>EXP(-BY$2*HLOOKUP(BY$2,'Yield Curves'!$B$2:$AP$508,MATCH($Z106,'Yield Curves'!$A$3:$A$508,0)+1)/100)</f>
        <v>0.43415659152176855</v>
      </c>
      <c r="BZ106" s="245">
        <f>EXP(-BZ$2*HLOOKUP(BZ$2,'Yield Curves'!$B$2:$AP$508,MATCH($Z106,'Yield Curves'!$A$3:$A$508,0)+1)/100)</f>
        <v>0.39913722456662831</v>
      </c>
      <c r="CA106" s="245">
        <f>EXP(-CA$2*HLOOKUP(CA$2,'Yield Curves'!$B$2:$AP$508,MATCH($Z106,'Yield Curves'!$A$3:$A$508,0)+1)/100)</f>
        <v>0.36388678134115754</v>
      </c>
      <c r="CB106" s="245">
        <f>EXP(-CB$2*HLOOKUP(CB$2,'Yield Curves'!$B$2:$AP$508,MATCH($Z106,'Yield Curves'!$A$3:$A$508,0)+1)/100)</f>
        <v>0.33469436730239449</v>
      </c>
      <c r="CC106" s="245">
        <f>EXP(-CC$2*HLOOKUP(CC$2,'Yield Curves'!$B$2:$AP$508,MATCH($Z106,'Yield Curves'!$A$3:$A$508,0)+1)/100)</f>
        <v>0.30758617103032759</v>
      </c>
      <c r="CD106" s="245">
        <f>EXP(-CD$2*HLOOKUP(CD$2,'Yield Curves'!$B$2:$AP$508,MATCH($Z106,'Yield Curves'!$A$3:$A$508,0)+1)/100)</f>
        <v>0.28147475942143391</v>
      </c>
      <c r="CE106" s="245">
        <f>EXP(-CE$2*HLOOKUP(CE$2,'Yield Curves'!$B$2:$AP$508,MATCH($Z106,'Yield Curves'!$A$3:$A$508,0)+1)/100)</f>
        <v>0.25632352989728679</v>
      </c>
      <c r="CF106" s="245">
        <f>EXP(-CF$2*HLOOKUP(CF$2,'Yield Curves'!$B$2:$AP$508,MATCH($Z106,'Yield Curves'!$A$3:$A$508,0)+1)/100)</f>
        <v>0.23302540139404454</v>
      </c>
      <c r="CG106" s="245">
        <f>EXP(-CG$2*HLOOKUP(CG$2,'Yield Curves'!$B$2:$AP$508,MATCH($Z106,'Yield Curves'!$A$3:$A$508,0)+1)/100)</f>
        <v>0.21191601586586456</v>
      </c>
      <c r="CH106" s="245">
        <f>EXP(-CH$2*HLOOKUP(CH$2,'Yield Curves'!$B$2:$AP$508,MATCH($Z106,'Yield Curves'!$A$3:$A$508,0)+1)/100)</f>
        <v>0.19243439279400748</v>
      </c>
    </row>
    <row r="107" spans="1:86" x14ac:dyDescent="0.2">
      <c r="A107" s="253">
        <v>42983</v>
      </c>
      <c r="B107" s="245">
        <f>'Yield Curves'!C106-'Yield Curves'!C107</f>
        <v>-4.0000000000000036E-2</v>
      </c>
      <c r="C107" s="245">
        <f>'Yield Curves'!D106-'Yield Curves'!D107</f>
        <v>-4.5000000000000817E-2</v>
      </c>
      <c r="D107" s="245">
        <f>'Yield Curves'!E106-'Yield Curves'!E107</f>
        <v>-5.0000000000000711E-2</v>
      </c>
      <c r="E107" s="245">
        <f>'Yield Curves'!F106-'Yield Curves'!F107</f>
        <v>-5.0000000000000711E-2</v>
      </c>
      <c r="F107" s="245">
        <f>'Yield Curves'!G106-'Yield Curves'!G107</f>
        <v>-5.0000000000000711E-2</v>
      </c>
      <c r="G107" s="245">
        <f>'Yield Curves'!H106-'Yield Curves'!H107</f>
        <v>-4.5000000000000817E-2</v>
      </c>
      <c r="H107" s="245">
        <f>'Yield Curves'!I106-'Yield Curves'!I107</f>
        <v>-4.0000000000000036E-2</v>
      </c>
      <c r="I107" s="245">
        <f>'Yield Curves'!J106-'Yield Curves'!J107</f>
        <v>-5.5000000000000604E-2</v>
      </c>
      <c r="J107" s="245">
        <f>'Yield Curves'!K106-'Yield Curves'!K107</f>
        <v>-7.0000000000000284E-2</v>
      </c>
      <c r="K107" s="245">
        <f>'Yield Curves'!L106-'Yield Curves'!L107</f>
        <v>-7.5000000000000178E-2</v>
      </c>
      <c r="L107" s="245">
        <f>'Yield Curves'!M106-'Yield Curves'!M107</f>
        <v>-8.0000000000000071E-2</v>
      </c>
      <c r="M107" s="245">
        <f>'Yield Curves'!N106-'Yield Curves'!N107</f>
        <v>-8.5000000000000853E-2</v>
      </c>
      <c r="N107" s="245">
        <f>'Yield Curves'!O106-'Yield Curves'!O107</f>
        <v>-9.0000000000000746E-2</v>
      </c>
      <c r="O107" s="245">
        <f>'Yield Curves'!P106-'Yield Curves'!P107</f>
        <v>-9.5000000000000639E-2</v>
      </c>
      <c r="P107" s="245">
        <f>'Yield Curves'!Q106-'Yield Curves'!Q107</f>
        <v>-9.0000000000000746E-2</v>
      </c>
      <c r="Q107" s="245">
        <f>'Yield Curves'!R106-'Yield Curves'!R107</f>
        <v>-8.4999999999999964E-2</v>
      </c>
      <c r="R107" s="245">
        <f>'Yield Curves'!S106-'Yield Curves'!S107</f>
        <v>-7.9999999999999183E-2</v>
      </c>
      <c r="S107" s="245">
        <f>'Yield Curves'!T106-'Yield Curves'!T107</f>
        <v>-7.9999999999999183E-2</v>
      </c>
      <c r="T107" s="245">
        <f>'Yield Curves'!U106-'Yield Curves'!U107</f>
        <v>-8.0000000000000071E-2</v>
      </c>
      <c r="U107" s="245">
        <f>'Yield Curves'!V106-'Yield Curves'!V107</f>
        <v>-8.0000000000000959E-2</v>
      </c>
      <c r="V107" s="252">
        <f>MAX(B107:U107)</f>
        <v>-4.0000000000000036E-2</v>
      </c>
      <c r="W107" s="252">
        <f>AVERAGE(V108:V357)</f>
        <v>3.6390000000000193E-2</v>
      </c>
      <c r="X107" s="245">
        <f>_xlfn.STDEV.S(V108:V2659)</f>
        <v>5.4596875347699303E-2</v>
      </c>
      <c r="Y107" s="245">
        <f>W107+X107*_xlfn.NORM.S.INV(99%)</f>
        <v>0.16340132489439327</v>
      </c>
      <c r="Z107" s="253">
        <v>42984</v>
      </c>
      <c r="AA107" s="255">
        <f>'Bond Valuation'!$B$12*BondVal_all!BO107</f>
        <v>93.5055241942934</v>
      </c>
      <c r="AB107" s="250">
        <f>AA107/AA108-1</f>
        <v>5.0012502083607302E-4</v>
      </c>
      <c r="AC107" s="245">
        <f>SUMPRODUCT('Bond Valuation'!$B$12*BondVal_all!BO107,$BO$2)/AA107</f>
        <v>1</v>
      </c>
      <c r="AD107" s="251">
        <f>-AC107*Y106/100</f>
        <v>-1.6346463745354946E-3</v>
      </c>
      <c r="AE107" s="250">
        <f>AD107*SQRT(10)</f>
        <v>-5.1692057124688284E-3</v>
      </c>
      <c r="AF107" s="250">
        <f>$AC$1*X106/100</f>
        <v>-1.4567655667742391E-3</v>
      </c>
      <c r="AG107" s="250">
        <f>AF107*SQRT(10)</f>
        <v>-4.6066972079127043E-3</v>
      </c>
      <c r="AH107" s="255">
        <f>SUMPRODUCT('Bond Valuation'!$B$40:$D$40,BondVal_all!BO107:BQ107)</f>
        <v>84.772871771556126</v>
      </c>
      <c r="AI107" s="250">
        <f>AH107/AH108-1</f>
        <v>1.1772967174326077E-3</v>
      </c>
      <c r="AJ107" s="245">
        <f>SUMPRODUCT($BO$2:$BQ$2,'Bond Valuation'!$B$40:$D$40,BondVal_all!BO107:BQ107)/BondVal_all!AH107</f>
        <v>2.9360669080381538</v>
      </c>
      <c r="AK107" s="251">
        <f>-AJ107*Y106/100</f>
        <v>-4.7994311266182079E-3</v>
      </c>
      <c r="AL107" s="251">
        <f>AK107*SQRT(10)</f>
        <v>-1.5177133833221517E-2</v>
      </c>
      <c r="AM107" s="251">
        <f>$AC$1*X106/100</f>
        <v>-1.4567655667742391E-3</v>
      </c>
      <c r="AN107" s="259">
        <f>AM107*SQRT(10)</f>
        <v>-4.6066972079127043E-3</v>
      </c>
      <c r="AO107" s="255">
        <f>SUMPRODUCT('Bond Valuation'!$B$68:$F$68,BondVal_all!BO107:BS107)</f>
        <v>78.656518357268652</v>
      </c>
      <c r="AP107" s="250">
        <f>AO107/AO108-1</f>
        <v>2.8293355946047427E-3</v>
      </c>
      <c r="AQ107" s="245">
        <f>SUMPRODUCT($BO$2:$BS$2,'Bond Valuation'!$B$68:$F$68,BondVal_all!BO107:BS107)/BondVal_all!AO107</f>
        <v>4.7265951168049654</v>
      </c>
      <c r="AR107" s="251">
        <f>-AQ107*Y106/100</f>
        <v>-7.7263115715824095E-3</v>
      </c>
      <c r="AS107" s="251">
        <f>AR107*SQRT(10)</f>
        <v>-2.4432742478315499E-2</v>
      </c>
      <c r="AT107" s="251">
        <f>$AC$1*X106/100</f>
        <v>-1.4567655667742391E-3</v>
      </c>
      <c r="AU107" s="249">
        <f>AT107*SQRT(10)</f>
        <v>-4.6066972079127043E-3</v>
      </c>
      <c r="AV107" s="255">
        <f>SUMPRODUCT('Bond Valuation'!$B$96:$K$96,BondVal_all!BO107:BX107)</f>
        <v>70.636649690634528</v>
      </c>
      <c r="AW107" s="250">
        <f>AV107/AV108-1</f>
        <v>6.3964562862564023E-3</v>
      </c>
      <c r="AX107" s="245">
        <f>SUMPRODUCT($BO$2:$BX$2,'Bond Valuation'!$B$96:$K$96,BondVal_all!BO107:BX107)/BondVal_all!AV107</f>
        <v>8.2894414365602866</v>
      </c>
      <c r="AY107" s="251">
        <f>-AX107*Y106/100</f>
        <v>-1.3550305391197575E-2</v>
      </c>
      <c r="AZ107" s="251">
        <f>AY107*SQRT(10)</f>
        <v>-4.2849828027043242E-2</v>
      </c>
      <c r="BA107" s="251">
        <f>$AC$1*X106/100</f>
        <v>-1.4567655667742391E-3</v>
      </c>
      <c r="BB107" s="249">
        <f>BA107*SQRT(10)</f>
        <v>-4.6066972079127043E-3</v>
      </c>
      <c r="BC107" s="255">
        <f>SUMPRODUCT('Bond Valuation'!$B$124:$U$124,BondVal_all!BO107:CH107)</f>
        <v>58.673154652919138</v>
      </c>
      <c r="BD107" s="250">
        <f>BC107/BC108-1</f>
        <v>7.759593867528336E-3</v>
      </c>
      <c r="BE107" s="245">
        <f>SUMPRODUCT($BO$2:$CH$2,'Bond Valuation'!$B$124:$U$124,BondVal_all!BO107:CH107)/BondVal_all!BC107</f>
        <v>11.961956317196515</v>
      </c>
      <c r="BF107" s="251">
        <f>-BE107*Y106/100</f>
        <v>-1.955356852625724E-2</v>
      </c>
      <c r="BG107" s="251">
        <f>BF107*SQRT(10)</f>
        <v>-6.1833812927154813E-2</v>
      </c>
      <c r="BH107" s="251">
        <f>$AC$1*X106/100</f>
        <v>-1.4567655667742391E-3</v>
      </c>
      <c r="BI107" s="249">
        <f>BH107*SQRT(10)</f>
        <v>-4.6066972079127043E-3</v>
      </c>
      <c r="BJ107" s="251"/>
      <c r="BK107" s="251"/>
      <c r="BO107" s="245">
        <f>EXP(-BO$2*HLOOKUP(BO$2,'Yield Curves'!$B$2:$AP$508,MATCH($Z107,'Yield Curves'!$A$3:$A$508,0)+1)/100)</f>
        <v>0.92579726925042971</v>
      </c>
      <c r="BP107" s="245">
        <f>EXP(-BP$2*HLOOKUP(BP$2,'Yield Curves'!$B$2:$AP$508,MATCH($Z107,'Yield Curves'!$A$3:$A$508,0)+1)/100)</f>
        <v>0.85830136491949471</v>
      </c>
      <c r="BQ107" s="245">
        <f>EXP(-BQ$2*HLOOKUP(BQ$2,'Yield Curves'!$B$2:$AP$508,MATCH($Z107,'Yield Curves'!$A$3:$A$508,0)+1)/100)</f>
        <v>0.79612425983545376</v>
      </c>
      <c r="BR107" s="245">
        <f>EXP(-BR$2*HLOOKUP(BR$2,'Yield Curves'!$B$2:$AP$508,MATCH($Z107,'Yield Curves'!$A$3:$A$508,0)+1)/100)</f>
        <v>0.73168879416773658</v>
      </c>
      <c r="BS107" s="245">
        <f>EXP(-BS$2*HLOOKUP(BS$2,'Yield Curves'!$B$2:$AP$508,MATCH($Z107,'Yield Curves'!$A$3:$A$508,0)+1)/100)</f>
        <v>0.68660233304230112</v>
      </c>
      <c r="BT107" s="245">
        <f>EXP(-BT$2*HLOOKUP(BT$2,'Yield Curves'!$B$2:$AP$508,MATCH($Z107,'Yield Curves'!$A$3:$A$508,0)+1)/100)</f>
        <v>0.63724568948091631</v>
      </c>
      <c r="BU107" s="245">
        <f>EXP(-BU$2*HLOOKUP(BU$2,'Yield Curves'!$B$2:$AP$508,MATCH($Z107,'Yield Curves'!$A$3:$A$508,0)+1)/100)</f>
        <v>0.59155536436681511</v>
      </c>
      <c r="BV107" s="245">
        <f>EXP(-BV$2*HLOOKUP(BV$2,'Yield Curves'!$B$2:$AP$508,MATCH($Z107,'Yield Curves'!$A$3:$A$508,0)+1)/100)</f>
        <v>0.54837276235805221</v>
      </c>
      <c r="BW107" s="245">
        <f>EXP(-BW$2*HLOOKUP(BW$2,'Yield Curves'!$B$2:$AP$508,MATCH($Z107,'Yield Curves'!$A$3:$A$508,0)+1)/100)</f>
        <v>0.50732675287132789</v>
      </c>
      <c r="BX107" s="245">
        <f>EXP(-BX$2*HLOOKUP(BX$2,'Yield Curves'!$B$2:$AP$508,MATCH($Z107,'Yield Curves'!$A$3:$A$508,0)+1)/100)</f>
        <v>0.47001061473053796</v>
      </c>
      <c r="BY107" s="245">
        <f>EXP(-BY$2*HLOOKUP(BY$2,'Yield Curves'!$B$2:$AP$508,MATCH($Z107,'Yield Curves'!$A$3:$A$508,0)+1)/100)</f>
        <v>0.43535216530895032</v>
      </c>
      <c r="BZ107" s="245">
        <f>EXP(-BZ$2*HLOOKUP(BZ$2,'Yield Curves'!$B$2:$AP$508,MATCH($Z107,'Yield Curves'!$A$3:$A$508,0)+1)/100)</f>
        <v>0.40063679910369671</v>
      </c>
      <c r="CA107" s="245">
        <f>EXP(-CA$2*HLOOKUP(CA$2,'Yield Curves'!$B$2:$AP$508,MATCH($Z107,'Yield Curves'!$A$3:$A$508,0)+1)/100)</f>
        <v>0.36572448583416239</v>
      </c>
      <c r="CB107" s="245">
        <f>EXP(-CB$2*HLOOKUP(CB$2,'Yield Curves'!$B$2:$AP$508,MATCH($Z107,'Yield Curves'!$A$3:$A$508,0)+1)/100)</f>
        <v>0.33678012824583969</v>
      </c>
      <c r="CC107" s="245">
        <f>EXP(-CC$2*HLOOKUP(CC$2,'Yield Curves'!$B$2:$AP$508,MATCH($Z107,'Yield Curves'!$A$3:$A$508,0)+1)/100)</f>
        <v>0.30990173984187974</v>
      </c>
      <c r="CD107" s="245">
        <f>EXP(-CD$2*HLOOKUP(CD$2,'Yield Curves'!$B$2:$AP$508,MATCH($Z107,'Yield Curves'!$A$3:$A$508,0)+1)/100)</f>
        <v>0.28394492093486218</v>
      </c>
      <c r="CE107" s="245">
        <f>EXP(-CE$2*HLOOKUP(CE$2,'Yield Curves'!$B$2:$AP$508,MATCH($Z107,'Yield Curves'!$A$3:$A$508,0)+1)/100)</f>
        <v>0.25887231982052322</v>
      </c>
      <c r="CF107" s="245">
        <f>EXP(-CF$2*HLOOKUP(CF$2,'Yield Curves'!$B$2:$AP$508,MATCH($Z107,'Yield Curves'!$A$3:$A$508,0)+1)/100)</f>
        <v>0.23563191470083805</v>
      </c>
      <c r="CG107" s="245">
        <f>EXP(-CG$2*HLOOKUP(CG$2,'Yield Curves'!$B$2:$AP$508,MATCH($Z107,'Yield Curves'!$A$3:$A$508,0)+1)/100)</f>
        <v>0.21458603375761037</v>
      </c>
      <c r="CH107" s="245">
        <f>EXP(-CH$2*HLOOKUP(CH$2,'Yield Curves'!$B$2:$AP$508,MATCH($Z107,'Yield Curves'!$A$3:$A$508,0)+1)/100)</f>
        <v>0.1951474211791675</v>
      </c>
    </row>
    <row r="108" spans="1:86" x14ac:dyDescent="0.2">
      <c r="A108" s="253">
        <v>42982</v>
      </c>
      <c r="B108" s="245">
        <f>'Yield Curves'!C107-'Yield Curves'!C108</f>
        <v>0</v>
      </c>
      <c r="C108" s="245">
        <f>'Yield Curves'!D107-'Yield Curves'!D108</f>
        <v>-9.9999999999997868E-3</v>
      </c>
      <c r="D108" s="245">
        <f>'Yield Curves'!E107-'Yield Curves'!E108</f>
        <v>-1.9999999999999574E-2</v>
      </c>
      <c r="E108" s="245">
        <f>'Yield Curves'!F107-'Yield Curves'!F108</f>
        <v>-1.9999999999999574E-2</v>
      </c>
      <c r="F108" s="245">
        <f>'Yield Curves'!G107-'Yield Curves'!G108</f>
        <v>-1.9999999999999574E-2</v>
      </c>
      <c r="G108" s="245">
        <f>'Yield Curves'!H107-'Yield Curves'!H108</f>
        <v>-1.9999999999999574E-2</v>
      </c>
      <c r="H108" s="245">
        <f>'Yield Curves'!I107-'Yield Curves'!I108</f>
        <v>-2.0000000000000462E-2</v>
      </c>
      <c r="I108" s="245">
        <f>'Yield Curves'!J107-'Yield Curves'!J108</f>
        <v>-2.4999999999999467E-2</v>
      </c>
      <c r="J108" s="245">
        <f>'Yield Curves'!K107-'Yield Curves'!K108</f>
        <v>-2.9999999999999361E-2</v>
      </c>
      <c r="K108" s="245">
        <f>'Yield Curves'!L107-'Yield Curves'!L108</f>
        <v>-2.7499999999999858E-2</v>
      </c>
      <c r="L108" s="245">
        <f>'Yield Curves'!M107-'Yield Curves'!M108</f>
        <v>-2.4999999999999467E-2</v>
      </c>
      <c r="M108" s="245">
        <f>'Yield Curves'!N107-'Yield Curves'!N108</f>
        <v>-2.2499999999999076E-2</v>
      </c>
      <c r="N108" s="245">
        <f>'Yield Curves'!O107-'Yield Curves'!O108</f>
        <v>-1.9999999999999574E-2</v>
      </c>
      <c r="O108" s="245">
        <f>'Yield Curves'!P107-'Yield Curves'!P108</f>
        <v>-1.7500000000000071E-2</v>
      </c>
      <c r="P108" s="245">
        <f>'Yield Curves'!Q107-'Yield Curves'!Q108</f>
        <v>-1.3749999999999929E-2</v>
      </c>
      <c r="Q108" s="245">
        <f>'Yield Curves'!R107-'Yield Curves'!R108</f>
        <v>-9.9999999999997868E-3</v>
      </c>
      <c r="R108" s="245">
        <f>'Yield Curves'!S107-'Yield Curves'!S108</f>
        <v>-6.2499999999996447E-3</v>
      </c>
      <c r="S108" s="245">
        <f>'Yield Curves'!T107-'Yield Curves'!T108</f>
        <v>-3.1249999999998224E-3</v>
      </c>
      <c r="T108" s="245">
        <f>'Yield Curves'!U107-'Yield Curves'!U108</f>
        <v>0</v>
      </c>
      <c r="U108" s="245">
        <f>'Yield Curves'!V107-'Yield Curves'!V108</f>
        <v>3.1249999999998224E-3</v>
      </c>
      <c r="V108" s="252">
        <f>MAX(B108:U108)</f>
        <v>3.1249999999998224E-3</v>
      </c>
      <c r="W108" s="252">
        <f>AVERAGE(V109:V358)</f>
        <v>3.6337500000000189E-2</v>
      </c>
      <c r="X108" s="245">
        <f>_xlfn.STDEV.S(V109:V2660)</f>
        <v>5.4641219116156513E-2</v>
      </c>
      <c r="Y108" s="245">
        <f>W108+X108*_xlfn.NORM.S.INV(99%)</f>
        <v>0.16345198392587065</v>
      </c>
      <c r="Z108" s="253">
        <v>42983</v>
      </c>
      <c r="AA108" s="255">
        <f>'Bond Valuation'!$B$12*BondVal_all!BO108</f>
        <v>93.458783118438987</v>
      </c>
      <c r="AB108" s="250">
        <f>AA108/AA109-1</f>
        <v>4.0008001066782484E-4</v>
      </c>
      <c r="AC108" s="245">
        <f>SUMPRODUCT('Bond Valuation'!$B$12*BondVal_all!BO108,$BO$2)/AA108</f>
        <v>1</v>
      </c>
      <c r="AD108" s="251">
        <f>-AC108*Y107/100</f>
        <v>-1.6340132489439327E-3</v>
      </c>
      <c r="AE108" s="250">
        <f>AD108*SQRT(10)</f>
        <v>-5.1672035935545514E-3</v>
      </c>
      <c r="AF108" s="250">
        <f>$AC$1*X107/100</f>
        <v>-1.4551236856313566E-3</v>
      </c>
      <c r="AG108" s="250">
        <f>AF108*SQRT(10)</f>
        <v>-4.6015051238539146E-3</v>
      </c>
      <c r="AH108" s="255">
        <f>SUMPRODUCT('Bond Valuation'!$B$40:$D$40,BondVal_all!BO108:BQ108)</f>
        <v>84.673186307262029</v>
      </c>
      <c r="AI108" s="250">
        <f>AH108/AH109-1</f>
        <v>1.4668888499886901E-3</v>
      </c>
      <c r="AJ108" s="245">
        <f>SUMPRODUCT($BO$2:$BQ$2,'Bond Valuation'!$B$40:$D$40,BondVal_all!BO108:BQ108)/BondVal_all!AH108</f>
        <v>2.9360297140295319</v>
      </c>
      <c r="AK108" s="251">
        <f>-AJ108*Y107/100</f>
        <v>-4.7975114520173211E-3</v>
      </c>
      <c r="AL108" s="251">
        <f>AK108*SQRT(10)</f>
        <v>-1.5171063289116339E-2</v>
      </c>
      <c r="AM108" s="251">
        <f>$AC$1*X107/100</f>
        <v>-1.4551236856313566E-3</v>
      </c>
      <c r="AN108" s="259">
        <f>AM108*SQRT(10)</f>
        <v>-4.6015051238539146E-3</v>
      </c>
      <c r="AO108" s="255">
        <f>SUMPRODUCT('Bond Valuation'!$B$68:$F$68,BondVal_all!BO108:BS108)</f>
        <v>78.434600550083701</v>
      </c>
      <c r="AP108" s="250">
        <f>AO108/AO109-1</f>
        <v>3.2503546962430185E-3</v>
      </c>
      <c r="AQ108" s="245">
        <f>SUMPRODUCT($BO$2:$BS$2,'Bond Valuation'!$B$68:$F$68,BondVal_all!BO108:BS108)/BondVal_all!AO108</f>
        <v>4.7260815705079828</v>
      </c>
      <c r="AR108" s="251">
        <f>-AQ108*Y107/100</f>
        <v>-7.7224799017997928E-3</v>
      </c>
      <c r="AS108" s="251">
        <f>AR108*SQRT(10)</f>
        <v>-2.4420625674560787E-2</v>
      </c>
      <c r="AT108" s="251">
        <f>$AC$1*X107/100</f>
        <v>-1.4551236856313566E-3</v>
      </c>
      <c r="AU108" s="249">
        <f>AT108*SQRT(10)</f>
        <v>-4.6015051238539146E-3</v>
      </c>
      <c r="AV108" s="255">
        <f>SUMPRODUCT('Bond Valuation'!$B$96:$K$96,BondVal_all!BO108:BX108)</f>
        <v>70.187697153956236</v>
      </c>
      <c r="AW108" s="250">
        <f>AV108/AV109-1</f>
        <v>6.5305116658522788E-3</v>
      </c>
      <c r="AX108" s="245">
        <f>SUMPRODUCT($BO$2:$BX$2,'Bond Valuation'!$B$96:$K$96,BondVal_all!BO108:BX108)/BondVal_all!AV108</f>
        <v>8.2818084515475778</v>
      </c>
      <c r="AY108" s="251">
        <f>-AX108*Y107/100</f>
        <v>-1.3532584735044578E-2</v>
      </c>
      <c r="AZ108" s="251">
        <f>AY108*SQRT(10)</f>
        <v>-4.2793790391967096E-2</v>
      </c>
      <c r="BA108" s="251">
        <f>$AC$1*X107/100</f>
        <v>-1.4551236856313566E-3</v>
      </c>
      <c r="BB108" s="249">
        <f>BA108*SQRT(10)</f>
        <v>-4.6015051238539146E-3</v>
      </c>
      <c r="BC108" s="255">
        <f>SUMPRODUCT('Bond Valuation'!$B$124:$U$124,BondVal_all!BO108:CH108)</f>
        <v>58.221380386711374</v>
      </c>
      <c r="BD108" s="250">
        <f>BC108/BC109-1</f>
        <v>2.8134092647835729E-3</v>
      </c>
      <c r="BE108" s="245">
        <f>SUMPRODUCT($BO$2:$CH$2,'Bond Valuation'!$B$124:$U$124,BondVal_all!BO108:CH108)/BondVal_all!BC108</f>
        <v>11.930170470340371</v>
      </c>
      <c r="BF108" s="251">
        <f>-BE108*Y107/100</f>
        <v>-1.9494056610695837E-2</v>
      </c>
      <c r="BG108" s="251">
        <f>BF108*SQRT(10)</f>
        <v>-6.1645619726061161E-2</v>
      </c>
      <c r="BH108" s="251">
        <f>$AC$1*X107/100</f>
        <v>-1.4551236856313566E-3</v>
      </c>
      <c r="BI108" s="249">
        <f>BH108*SQRT(10)</f>
        <v>-4.6015051238539146E-3</v>
      </c>
      <c r="BJ108" s="251"/>
      <c r="BK108" s="251"/>
      <c r="BO108" s="245">
        <f>EXP(-BO$2*HLOOKUP(BO$2,'Yield Curves'!$B$2:$AP$508,MATCH($Z108,'Yield Curves'!$A$3:$A$508,0)+1)/100)</f>
        <v>0.9253344863211781</v>
      </c>
      <c r="BP108" s="245">
        <f>EXP(-BP$2*HLOOKUP(BP$2,'Yield Curves'!$B$2:$AP$508,MATCH($Z108,'Yield Curves'!$A$3:$A$508,0)+1)/100)</f>
        <v>0.85761499841076883</v>
      </c>
      <c r="BQ108" s="245">
        <f>EXP(-BQ$2*HLOOKUP(BQ$2,'Yield Curves'!$B$2:$AP$508,MATCH($Z108,'Yield Curves'!$A$3:$A$508,0)+1)/100)</f>
        <v>0.79516948370390328</v>
      </c>
      <c r="BR108" s="245">
        <f>EXP(-BR$2*HLOOKUP(BR$2,'Yield Curves'!$B$2:$AP$508,MATCH($Z108,'Yield Curves'!$A$3:$A$508,0)+1)/100)</f>
        <v>0.7293511322802243</v>
      </c>
      <c r="BS108" s="245">
        <f>EXP(-BS$2*HLOOKUP(BS$2,'Yield Curves'!$B$2:$AP$508,MATCH($Z108,'Yield Curves'!$A$3:$A$508,0)+1)/100)</f>
        <v>0.68454561266627822</v>
      </c>
      <c r="BT108" s="245">
        <f>EXP(-BT$2*HLOOKUP(BT$2,'Yield Curves'!$B$2:$AP$508,MATCH($Z108,'Yield Curves'!$A$3:$A$508,0)+1)/100)</f>
        <v>0.63495572940008693</v>
      </c>
      <c r="BU108" s="245">
        <f>EXP(-BU$2*HLOOKUP(BU$2,'Yield Curves'!$B$2:$AP$508,MATCH($Z108,'Yield Curves'!$A$3:$A$508,0)+1)/100)</f>
        <v>0.58907604205792596</v>
      </c>
      <c r="BV108" s="245">
        <f>EXP(-BV$2*HLOOKUP(BV$2,'Yield Curves'!$B$2:$AP$508,MATCH($Z108,'Yield Curves'!$A$3:$A$508,0)+1)/100)</f>
        <v>0.54552862515929335</v>
      </c>
      <c r="BW108" s="245">
        <f>EXP(-BW$2*HLOOKUP(BW$2,'Yield Curves'!$B$2:$AP$508,MATCH($Z108,'Yield Curves'!$A$3:$A$508,0)+1)/100)</f>
        <v>0.50391382886639902</v>
      </c>
      <c r="BX108" s="245">
        <f>EXP(-BX$2*HLOOKUP(BX$2,'Yield Curves'!$B$2:$AP$508,MATCH($Z108,'Yield Curves'!$A$3:$A$508,0)+1)/100)</f>
        <v>0.46626553012487953</v>
      </c>
      <c r="BY108" s="245">
        <f>EXP(-BY$2*HLOOKUP(BY$2,'Yield Curves'!$B$2:$AP$508,MATCH($Z108,'Yield Curves'!$A$3:$A$508,0)+1)/100)</f>
        <v>0.43130059317952085</v>
      </c>
      <c r="BZ108" s="245">
        <f>EXP(-BZ$2*HLOOKUP(BZ$2,'Yield Curves'!$B$2:$AP$508,MATCH($Z108,'Yield Curves'!$A$3:$A$508,0)+1)/100)</f>
        <v>0.39663056432240118</v>
      </c>
      <c r="CA108" s="245">
        <f>EXP(-CA$2*HLOOKUP(CA$2,'Yield Curves'!$B$2:$AP$508,MATCH($Z108,'Yield Curves'!$A$3:$A$508,0)+1)/100)</f>
        <v>0.36211715026257102</v>
      </c>
      <c r="CB108" s="245">
        <f>EXP(-CB$2*HLOOKUP(CB$2,'Yield Curves'!$B$2:$AP$508,MATCH($Z108,'Yield Curves'!$A$3:$A$508,0)+1)/100)</f>
        <v>0.33311666666989653</v>
      </c>
      <c r="CC108" s="245">
        <f>EXP(-CC$2*HLOOKUP(CC$2,'Yield Curves'!$B$2:$AP$508,MATCH($Z108,'Yield Curves'!$A$3:$A$508,0)+1)/100)</f>
        <v>0.30620514290445849</v>
      </c>
      <c r="CD108" s="245">
        <f>EXP(-CD$2*HLOOKUP(CD$2,'Yield Curves'!$B$2:$AP$508,MATCH($Z108,'Yield Curves'!$A$3:$A$508,0)+1)/100)</f>
        <v>0.28041419527891187</v>
      </c>
      <c r="CE108" s="245">
        <f>EXP(-CE$2*HLOOKUP(CE$2,'Yield Curves'!$B$2:$AP$508,MATCH($Z108,'Yield Curves'!$A$3:$A$508,0)+1)/100)</f>
        <v>0.25569111213369861</v>
      </c>
      <c r="CF108" s="245">
        <f>EXP(-CF$2*HLOOKUP(CF$2,'Yield Curves'!$B$2:$AP$508,MATCH($Z108,'Yield Curves'!$A$3:$A$508,0)+1)/100)</f>
        <v>0.23279612987763526</v>
      </c>
      <c r="CG108" s="245">
        <f>EXP(-CG$2*HLOOKUP(CG$2,'Yield Curves'!$B$2:$AP$508,MATCH($Z108,'Yield Curves'!$A$3:$A$508,0)+1)/100)</f>
        <v>0.21200725872551029</v>
      </c>
      <c r="CH108" s="245">
        <f>EXP(-CH$2*HLOOKUP(CH$2,'Yield Curves'!$B$2:$AP$508,MATCH($Z108,'Yield Curves'!$A$3:$A$508,0)+1)/100)</f>
        <v>0.19281964670508861</v>
      </c>
    </row>
    <row r="109" spans="1:86" x14ac:dyDescent="0.2">
      <c r="A109" s="253">
        <v>42979</v>
      </c>
      <c r="B109" s="245">
        <f>'Yield Curves'!C108-'Yield Curves'!C109</f>
        <v>-2.0000000000000462E-2</v>
      </c>
      <c r="C109" s="245">
        <f>'Yield Curves'!D108-'Yield Curves'!D109</f>
        <v>-1.9999999999999574E-2</v>
      </c>
      <c r="D109" s="245">
        <f>'Yield Curves'!E108-'Yield Curves'!E109</f>
        <v>-1.9999999999999574E-2</v>
      </c>
      <c r="E109" s="245">
        <f>'Yield Curves'!F108-'Yield Curves'!F109</f>
        <v>-1.9999999999999574E-2</v>
      </c>
      <c r="F109" s="245">
        <f>'Yield Curves'!G108-'Yield Curves'!G109</f>
        <v>-2.0000000000000462E-2</v>
      </c>
      <c r="G109" s="245">
        <f>'Yield Curves'!H108-'Yield Curves'!H109</f>
        <v>-3.5000000000000142E-2</v>
      </c>
      <c r="H109" s="245">
        <f>'Yield Curves'!I108-'Yield Curves'!I109</f>
        <v>-4.9999999999999822E-2</v>
      </c>
      <c r="I109" s="245">
        <f>'Yield Curves'!J108-'Yield Curves'!J109</f>
        <v>-3.5000000000000142E-2</v>
      </c>
      <c r="J109" s="245">
        <f>'Yield Curves'!K108-'Yield Curves'!K109</f>
        <v>-2.0000000000000462E-2</v>
      </c>
      <c r="K109" s="245">
        <f>'Yield Curves'!L108-'Yield Curves'!L109</f>
        <v>-2.2499999999999964E-2</v>
      </c>
      <c r="L109" s="245">
        <f>'Yield Curves'!M108-'Yield Curves'!M109</f>
        <v>-2.5000000000000355E-2</v>
      </c>
      <c r="M109" s="245">
        <f>'Yield Curves'!N108-'Yield Curves'!N109</f>
        <v>-2.7500000000000746E-2</v>
      </c>
      <c r="N109" s="245">
        <f>'Yield Curves'!O108-'Yield Curves'!O109</f>
        <v>-3.0000000000000249E-2</v>
      </c>
      <c r="O109" s="245">
        <f>'Yield Curves'!P108-'Yield Curves'!P109</f>
        <v>-3.2499999999999751E-2</v>
      </c>
      <c r="P109" s="245">
        <f>'Yield Curves'!Q108-'Yield Curves'!Q109</f>
        <v>-3.6249999999999893E-2</v>
      </c>
      <c r="Q109" s="245">
        <f>'Yield Curves'!R108-'Yield Curves'!R109</f>
        <v>-4.0000000000000924E-2</v>
      </c>
      <c r="R109" s="245">
        <f>'Yield Curves'!S108-'Yield Curves'!S109</f>
        <v>-4.3750000000001954E-2</v>
      </c>
      <c r="S109" s="245">
        <f>'Yield Curves'!T108-'Yield Curves'!T109</f>
        <v>-4.6875000000000888E-2</v>
      </c>
      <c r="T109" s="245">
        <f>'Yield Curves'!U108-'Yield Curves'!U109</f>
        <v>-4.9999999999999822E-2</v>
      </c>
      <c r="U109" s="245">
        <f>'Yield Curves'!V108-'Yield Curves'!V109</f>
        <v>-5.3124999999998757E-2</v>
      </c>
      <c r="V109" s="252">
        <f>MAX(B109:U109)</f>
        <v>-1.9999999999999574E-2</v>
      </c>
      <c r="W109" s="252">
        <f>AVERAGE(V110:V359)</f>
        <v>3.6537500000000188E-2</v>
      </c>
      <c r="X109" s="245">
        <f>_xlfn.STDEV.S(V110:V2661)</f>
        <v>5.4638766897013177E-2</v>
      </c>
      <c r="Y109" s="245">
        <f>W109+X109*_xlfn.NORM.S.INV(99%)</f>
        <v>0.16364627921107985</v>
      </c>
      <c r="Z109" s="253">
        <v>42982</v>
      </c>
      <c r="AA109" s="255">
        <f>'Bond Valuation'!$B$12*BondVal_all!BO109</f>
        <v>93.421407080897467</v>
      </c>
      <c r="AB109" s="250">
        <f>AA109/AA110-1</f>
        <v>0</v>
      </c>
      <c r="AC109" s="245">
        <f>SUMPRODUCT('Bond Valuation'!$B$12*BondVal_all!BO109,$BO$2)/AA109</f>
        <v>1</v>
      </c>
      <c r="AD109" s="251">
        <f>-AC109*Y108/100</f>
        <v>-1.6345198392587064E-3</v>
      </c>
      <c r="AE109" s="250">
        <f>AD109*SQRT(10)</f>
        <v>-5.1688055727898176E-3</v>
      </c>
      <c r="AF109" s="250">
        <f>$AC$1*X108/100</f>
        <v>-1.4563055420541155E-3</v>
      </c>
      <c r="AG109" s="250">
        <f>AF109*SQRT(10)</f>
        <v>-4.6052424820171318E-3</v>
      </c>
      <c r="AH109" s="255">
        <f>SUMPRODUCT('Bond Valuation'!$B$40:$D$40,BondVal_all!BO109:BQ109)</f>
        <v>84.54916208412493</v>
      </c>
      <c r="AI109" s="250">
        <f>AH109/AH110-1</f>
        <v>5.8298442081783364E-4</v>
      </c>
      <c r="AJ109" s="245">
        <f>SUMPRODUCT($BO$2:$BQ$2,'Bond Valuation'!$B$40:$D$40,BondVal_all!BO109:BQ109)/BondVal_all!AH109</f>
        <v>2.9359736608040912</v>
      </c>
      <c r="AK109" s="251">
        <f>-AJ109*Y108/100</f>
        <v>-4.798907196125299E-3</v>
      </c>
      <c r="AL109" s="251">
        <f>AK109*SQRT(10)</f>
        <v>-1.5175477019528309E-2</v>
      </c>
      <c r="AM109" s="251">
        <f>$AC$1*X108/100</f>
        <v>-1.4563055420541155E-3</v>
      </c>
      <c r="AN109" s="259">
        <f>AM109*SQRT(10)</f>
        <v>-4.6052424820171318E-3</v>
      </c>
      <c r="AO109" s="255">
        <f>SUMPRODUCT('Bond Valuation'!$B$68:$F$68,BondVal_all!BO109:BS109)</f>
        <v>78.180486239480643</v>
      </c>
      <c r="AP109" s="250">
        <f>AO109/AO110-1</f>
        <v>1.3872485910217947E-3</v>
      </c>
      <c r="AQ109" s="245">
        <f>SUMPRODUCT($BO$2:$BS$2,'Bond Valuation'!$B$68:$F$68,BondVal_all!BO109:BS109)/BondVal_all!AO109</f>
        <v>4.7254343153214124</v>
      </c>
      <c r="AR109" s="251">
        <f>-AQ109*Y108/100</f>
        <v>-7.7238161375067314E-3</v>
      </c>
      <c r="AS109" s="251">
        <f>AR109*SQRT(10)</f>
        <v>-2.4424851222885558E-2</v>
      </c>
      <c r="AT109" s="251">
        <f>$AC$1*X108/100</f>
        <v>-1.4563055420541155E-3</v>
      </c>
      <c r="AU109" s="249">
        <f>AT109*SQRT(10)</f>
        <v>-4.6052424820171318E-3</v>
      </c>
      <c r="AV109" s="255">
        <f>SUMPRODUCT('Bond Valuation'!$B$96:$K$96,BondVal_all!BO109:BX109)</f>
        <v>69.732309493323271</v>
      </c>
      <c r="AW109" s="250">
        <f>AV109/AV110-1</f>
        <v>2.5436521830202174E-4</v>
      </c>
      <c r="AX109" s="245">
        <f>SUMPRODUCT($BO$2:$BX$2,'Bond Valuation'!$B$96:$K$96,BondVal_all!BO109:BX109)/BondVal_all!AV109</f>
        <v>8.2742110805129272</v>
      </c>
      <c r="AY109" s="251">
        <f>-AX109*Y108/100</f>
        <v>-1.3524362165312599E-2</v>
      </c>
      <c r="AZ109" s="251">
        <f>AY109*SQRT(10)</f>
        <v>-4.2767788343394481E-2</v>
      </c>
      <c r="BA109" s="251">
        <f>$AC$1*X108/100</f>
        <v>-1.4563055420541155E-3</v>
      </c>
      <c r="BB109" s="249">
        <f>BA109*SQRT(10)</f>
        <v>-4.6052424820171318E-3</v>
      </c>
      <c r="BC109" s="255">
        <f>SUMPRODUCT('Bond Valuation'!$B$124:$U$124,BondVal_all!BO109:CH109)</f>
        <v>58.058039360878311</v>
      </c>
      <c r="BD109" s="250">
        <f>BC109/BC110-1</f>
        <v>2.8829504997711641E-3</v>
      </c>
      <c r="BE109" s="245">
        <f>SUMPRODUCT($BO$2:$CH$2,'Bond Valuation'!$B$124:$U$124,BondVal_all!BO109:CH109)/BondVal_all!BC109</f>
        <v>11.936486410841448</v>
      </c>
      <c r="BF109" s="251">
        <f>-BE109*Y108/100</f>
        <v>-1.9510423849562298E-2</v>
      </c>
      <c r="BG109" s="251">
        <f>BF109*SQRT(10)</f>
        <v>-6.1697377479887211E-2</v>
      </c>
      <c r="BH109" s="251">
        <f>$AC$1*X108/100</f>
        <v>-1.4563055420541155E-3</v>
      </c>
      <c r="BI109" s="249">
        <f>BH109*SQRT(10)</f>
        <v>-4.6052424820171318E-3</v>
      </c>
      <c r="BJ109" s="251"/>
      <c r="BK109" s="251"/>
      <c r="BO109" s="245">
        <f>EXP(-BO$2*HLOOKUP(BO$2,'Yield Curves'!$B$2:$AP$508,MATCH($Z109,'Yield Curves'!$A$3:$A$508,0)+1)/100)</f>
        <v>0.92496442654353928</v>
      </c>
      <c r="BP109" s="245">
        <f>EXP(-BP$2*HLOOKUP(BP$2,'Yield Curves'!$B$2:$AP$508,MATCH($Z109,'Yield Curves'!$A$3:$A$508,0)+1)/100)</f>
        <v>0.85675781207695723</v>
      </c>
      <c r="BQ109" s="245">
        <f>EXP(-BQ$2*HLOOKUP(BQ$2,'Yield Curves'!$B$2:$AP$508,MATCH($Z109,'Yield Curves'!$A$3:$A$508,0)+1)/100)</f>
        <v>0.79397762359690138</v>
      </c>
      <c r="BR109" s="245">
        <f>EXP(-BR$2*HLOOKUP(BR$2,'Yield Curves'!$B$2:$AP$508,MATCH($Z109,'Yield Curves'!$A$3:$A$508,0)+1)/100)</f>
        <v>0.72818510354032062</v>
      </c>
      <c r="BS109" s="245">
        <f>EXP(-BS$2*HLOOKUP(BS$2,'Yield Curves'!$B$2:$AP$508,MATCH($Z109,'Yield Curves'!$A$3:$A$508,0)+1)/100)</f>
        <v>0.68215389097645218</v>
      </c>
      <c r="BT109" s="245">
        <f>EXP(-BT$2*HLOOKUP(BT$2,'Yield Curves'!$B$2:$AP$508,MATCH($Z109,'Yield Curves'!$A$3:$A$508,0)+1)/100)</f>
        <v>0.6319152448994958</v>
      </c>
      <c r="BU109" s="245">
        <f>EXP(-BU$2*HLOOKUP(BU$2,'Yield Curves'!$B$2:$AP$508,MATCH($Z109,'Yield Curves'!$A$3:$A$508,0)+1)/100)</f>
        <v>0.58537652869618273</v>
      </c>
      <c r="BV109" s="245">
        <f>EXP(-BV$2*HLOOKUP(BV$2,'Yield Curves'!$B$2:$AP$508,MATCH($Z109,'Yield Curves'!$A$3:$A$508,0)+1)/100)</f>
        <v>0.54161492528486332</v>
      </c>
      <c r="BW109" s="245">
        <f>EXP(-BW$2*HLOOKUP(BW$2,'Yield Curves'!$B$2:$AP$508,MATCH($Z109,'Yield Curves'!$A$3:$A$508,0)+1)/100)</f>
        <v>0.50029867945387807</v>
      </c>
      <c r="BX109" s="245">
        <f>EXP(-BX$2*HLOOKUP(BX$2,'Yield Curves'!$B$2:$AP$508,MATCH($Z109,'Yield Curves'!$A$3:$A$508,0)+1)/100)</f>
        <v>0.46255028667230147</v>
      </c>
      <c r="BY109" s="245">
        <f>EXP(-BY$2*HLOOKUP(BY$2,'Yield Curves'!$B$2:$AP$508,MATCH($Z109,'Yield Curves'!$A$3:$A$508,0)+1)/100)</f>
        <v>0.42752179903954357</v>
      </c>
      <c r="BZ109" s="245">
        <f>EXP(-BZ$2*HLOOKUP(BZ$2,'Yield Curves'!$B$2:$AP$508,MATCH($Z109,'Yield Curves'!$A$3:$A$508,0)+1)/100)</f>
        <v>0.39331282160979009</v>
      </c>
      <c r="CA109" s="245">
        <f>EXP(-CA$2*HLOOKUP(CA$2,'Yield Curves'!$B$2:$AP$508,MATCH($Z109,'Yield Curves'!$A$3:$A$508,0)+1)/100)</f>
        <v>0.35977102196315836</v>
      </c>
      <c r="CB109" s="245">
        <f>EXP(-CB$2*HLOOKUP(CB$2,'Yield Curves'!$B$2:$AP$508,MATCH($Z109,'Yield Curves'!$A$3:$A$508,0)+1)/100)</f>
        <v>0.3310246285094931</v>
      </c>
      <c r="CC109" s="245">
        <f>EXP(-CC$2*HLOOKUP(CC$2,'Yield Curves'!$B$2:$AP$508,MATCH($Z109,'Yield Curves'!$A$3:$A$508,0)+1)/100)</f>
        <v>0.30437341273273422</v>
      </c>
      <c r="CD109" s="245">
        <f>EXP(-CD$2*HLOOKUP(CD$2,'Yield Curves'!$B$2:$AP$508,MATCH($Z109,'Yield Curves'!$A$3:$A$508,0)+1)/100)</f>
        <v>0.278931931512645</v>
      </c>
      <c r="CE109" s="245">
        <f>EXP(-CE$2*HLOOKUP(CE$2,'Yield Curves'!$B$2:$AP$508,MATCH($Z109,'Yield Curves'!$A$3:$A$508,0)+1)/100)</f>
        <v>0.25463378425191763</v>
      </c>
      <c r="CF109" s="245">
        <f>EXP(-CF$2*HLOOKUP(CF$2,'Yield Curves'!$B$2:$AP$508,MATCH($Z109,'Yield Curves'!$A$3:$A$508,0)+1)/100)</f>
        <v>0.23214231062666049</v>
      </c>
      <c r="CG109" s="245">
        <f>EXP(-CG$2*HLOOKUP(CG$2,'Yield Curves'!$B$2:$AP$508,MATCH($Z109,'Yield Curves'!$A$3:$A$508,0)+1)/100)</f>
        <v>0.21169279390044218</v>
      </c>
      <c r="CH109" s="245">
        <f>EXP(-CH$2*HLOOKUP(CH$2,'Yield Curves'!$B$2:$AP$508,MATCH($Z109,'Yield Curves'!$A$3:$A$508,0)+1)/100)</f>
        <v>0.19281964670508861</v>
      </c>
    </row>
    <row r="110" spans="1:86" x14ac:dyDescent="0.2">
      <c r="A110" s="253">
        <v>42978</v>
      </c>
      <c r="B110" s="245">
        <f>'Yield Curves'!C109-'Yield Curves'!C110</f>
        <v>-9.9999999999997868E-3</v>
      </c>
      <c r="C110" s="245">
        <f>'Yield Curves'!D109-'Yield Curves'!D110</f>
        <v>-1.5000000000000568E-2</v>
      </c>
      <c r="D110" s="245">
        <f>'Yield Curves'!E109-'Yield Curves'!E110</f>
        <v>-2.0000000000000462E-2</v>
      </c>
      <c r="E110" s="245">
        <f>'Yield Curves'!F109-'Yield Curves'!F110</f>
        <v>-2.5000000000000355E-2</v>
      </c>
      <c r="F110" s="245">
        <f>'Yield Curves'!G109-'Yield Curves'!G110</f>
        <v>-2.9999999999999361E-2</v>
      </c>
      <c r="G110" s="245">
        <f>'Yield Curves'!H109-'Yield Curves'!H110</f>
        <v>-2.9999999999999361E-2</v>
      </c>
      <c r="H110" s="245">
        <f>'Yield Curves'!I109-'Yield Curves'!I110</f>
        <v>-2.9999999999999361E-2</v>
      </c>
      <c r="I110" s="245">
        <f>'Yield Curves'!J109-'Yield Curves'!J110</f>
        <v>-4.0000000000000036E-2</v>
      </c>
      <c r="J110" s="245">
        <f>'Yield Curves'!K109-'Yield Curves'!K110</f>
        <v>-4.9999999999999822E-2</v>
      </c>
      <c r="K110" s="245">
        <f>'Yield Curves'!L109-'Yield Curves'!L110</f>
        <v>-5.2499999999999325E-2</v>
      </c>
      <c r="L110" s="245">
        <f>'Yield Curves'!M109-'Yield Curves'!M110</f>
        <v>-5.4999999999999716E-2</v>
      </c>
      <c r="M110" s="245">
        <f>'Yield Curves'!N109-'Yield Curves'!N110</f>
        <v>-5.7500000000000107E-2</v>
      </c>
      <c r="N110" s="245">
        <f>'Yield Curves'!O109-'Yield Curves'!O110</f>
        <v>-5.9999999999999609E-2</v>
      </c>
      <c r="O110" s="245">
        <f>'Yield Curves'!P109-'Yield Curves'!P110</f>
        <v>-6.2499999999999112E-2</v>
      </c>
      <c r="P110" s="245">
        <f>'Yield Curves'!Q109-'Yield Curves'!Q110</f>
        <v>-6.1249999999999361E-2</v>
      </c>
      <c r="Q110" s="245">
        <f>'Yield Curves'!R109-'Yield Curves'!R110</f>
        <v>-5.9999999999999609E-2</v>
      </c>
      <c r="R110" s="245">
        <f>'Yield Curves'!S109-'Yield Curves'!S110</f>
        <v>-5.8749999999999858E-2</v>
      </c>
      <c r="S110" s="245">
        <f>'Yield Curves'!T109-'Yield Curves'!T110</f>
        <v>-5.9375000000000178E-2</v>
      </c>
      <c r="T110" s="245">
        <f>'Yield Curves'!U109-'Yield Curves'!U110</f>
        <v>-6.0000000000000497E-2</v>
      </c>
      <c r="U110" s="245">
        <f>'Yield Curves'!V109-'Yield Curves'!V110</f>
        <v>-6.0625000000000817E-2</v>
      </c>
      <c r="V110" s="252">
        <f>MAX(B110:U110)</f>
        <v>-9.9999999999997868E-3</v>
      </c>
      <c r="W110" s="252">
        <f>AVERAGE(V111:V360)</f>
        <v>3.6617500000000192E-2</v>
      </c>
      <c r="X110" s="245">
        <f>_xlfn.STDEV.S(V111:V2662)</f>
        <v>5.4659361991719106E-2</v>
      </c>
      <c r="Y110" s="245">
        <f>W110+X110*_xlfn.NORM.S.INV(99%)</f>
        <v>0.16377419056586467</v>
      </c>
      <c r="Z110" s="253">
        <v>42979</v>
      </c>
      <c r="AA110" s="255">
        <f>'Bond Valuation'!$B$12*BondVal_all!BO110</f>
        <v>93.421407080897467</v>
      </c>
      <c r="AB110" s="250">
        <f>AA110/AA111-1</f>
        <v>2.0002000133345632E-4</v>
      </c>
      <c r="AC110" s="245">
        <f>SUMPRODUCT('Bond Valuation'!$B$12*BondVal_all!BO110,$BO$2)/AA110</f>
        <v>1</v>
      </c>
      <c r="AD110" s="251">
        <f>-AC110*Y109/100</f>
        <v>-1.6364627921107986E-3</v>
      </c>
      <c r="AE110" s="250">
        <f>AD110*SQRT(10)</f>
        <v>-5.1749497291887492E-3</v>
      </c>
      <c r="AF110" s="250">
        <f>$AC$1*X109/100</f>
        <v>-1.4562401851607931E-3</v>
      </c>
      <c r="AG110" s="250">
        <f>AF110*SQRT(10)</f>
        <v>-4.6050358053734402E-3</v>
      </c>
      <c r="AH110" s="255">
        <f>SUMPRODUCT('Bond Valuation'!$B$40:$D$40,BondVal_all!BO110:BQ110)</f>
        <v>84.499899958888236</v>
      </c>
      <c r="AI110" s="250">
        <f>AH110/AH111-1</f>
        <v>5.8735924176511745E-4</v>
      </c>
      <c r="AJ110" s="245">
        <f>SUMPRODUCT($BO$2:$BQ$2,'Bond Valuation'!$B$40:$D$40,BondVal_all!BO110:BQ110)/BondVal_all!AH110</f>
        <v>2.9359444441499361</v>
      </c>
      <c r="AK110" s="251">
        <f>-AJ110*Y109/100</f>
        <v>-4.8045638425557903E-3</v>
      </c>
      <c r="AL110" s="251">
        <f>AK110*SQRT(10)</f>
        <v>-1.5193364906166924E-2</v>
      </c>
      <c r="AM110" s="251">
        <f>$AC$1*X109/100</f>
        <v>-1.4562401851607931E-3</v>
      </c>
      <c r="AN110" s="259">
        <f>AM110*SQRT(10)</f>
        <v>-4.6050358053734402E-3</v>
      </c>
      <c r="AO110" s="255">
        <f>SUMPRODUCT('Bond Valuation'!$B$68:$F$68,BondVal_all!BO110:BS110)</f>
        <v>78.072180716783279</v>
      </c>
      <c r="AP110" s="250">
        <f>AO110/AO111-1</f>
        <v>9.7343169352126502E-4</v>
      </c>
      <c r="AQ110" s="245">
        <f>SUMPRODUCT($BO$2:$BS$2,'Bond Valuation'!$B$68:$F$68,BondVal_all!BO110:BS110)/BondVal_all!AO110</f>
        <v>4.7251354865442297</v>
      </c>
      <c r="AR110" s="251">
        <f>-AQ110*Y109/100</f>
        <v>-7.7325084114119869E-3</v>
      </c>
      <c r="AS110" s="251">
        <f>AR110*SQRT(10)</f>
        <v>-2.445233860647221E-2</v>
      </c>
      <c r="AT110" s="251">
        <f>$AC$1*X109/100</f>
        <v>-1.4562401851607931E-3</v>
      </c>
      <c r="AU110" s="249">
        <f>AT110*SQRT(10)</f>
        <v>-4.6050358053734402E-3</v>
      </c>
      <c r="AV110" s="255">
        <f>SUMPRODUCT('Bond Valuation'!$B$96:$K$96,BondVal_all!BO110:BX110)</f>
        <v>69.714576529845431</v>
      </c>
      <c r="AW110" s="250">
        <f>AV110/AV111-1</f>
        <v>3.8839167004978137E-3</v>
      </c>
      <c r="AX110" s="245">
        <f>SUMPRODUCT($BO$2:$BX$2,'Bond Valuation'!$B$96:$K$96,BondVal_all!BO110:BX110)/BondVal_all!AV110</f>
        <v>8.2748966220211297</v>
      </c>
      <c r="AY110" s="251">
        <f>-AX110*Y109/100</f>
        <v>-1.3541560430500914E-2</v>
      </c>
      <c r="AZ110" s="251">
        <f>AY110*SQRT(10)</f>
        <v>-4.2822174033193147E-2</v>
      </c>
      <c r="BA110" s="251">
        <f>$AC$1*X109/100</f>
        <v>-1.4562401851607931E-3</v>
      </c>
      <c r="BB110" s="249">
        <f>BA110*SQRT(10)</f>
        <v>-4.6050358053734402E-3</v>
      </c>
      <c r="BC110" s="255">
        <f>SUMPRODUCT('Bond Valuation'!$B$124:$U$124,BondVal_all!BO110:CH110)</f>
        <v>57.891142063932776</v>
      </c>
      <c r="BD110" s="250">
        <f>BC110/BC111-1</f>
        <v>4.8809808927194887E-3</v>
      </c>
      <c r="BE110" s="245">
        <f>SUMPRODUCT($BO$2:$CH$2,'Bond Valuation'!$B$124:$U$124,BondVal_all!BO110:CH110)/BondVal_all!BC110</f>
        <v>11.9199581774729</v>
      </c>
      <c r="BF110" s="251">
        <f>-BE110*Y109/100</f>
        <v>-1.9506568040951248E-2</v>
      </c>
      <c r="BG110" s="251">
        <f>BF110*SQRT(10)</f>
        <v>-6.1685184342454603E-2</v>
      </c>
      <c r="BH110" s="251">
        <f>$AC$1*X109/100</f>
        <v>-1.4562401851607931E-3</v>
      </c>
      <c r="BI110" s="249">
        <f>BH110*SQRT(10)</f>
        <v>-4.6050358053734402E-3</v>
      </c>
      <c r="BJ110" s="251"/>
      <c r="BK110" s="251"/>
      <c r="BO110" s="245">
        <f>EXP(-BO$2*HLOOKUP(BO$2,'Yield Curves'!$B$2:$AP$508,MATCH($Z110,'Yield Curves'!$A$3:$A$508,0)+1)/100)</f>
        <v>0.92496442654353928</v>
      </c>
      <c r="BP110" s="245">
        <f>EXP(-BP$2*HLOOKUP(BP$2,'Yield Curves'!$B$2:$AP$508,MATCH($Z110,'Yield Curves'!$A$3:$A$508,0)+1)/100)</f>
        <v>0.85641517748361351</v>
      </c>
      <c r="BQ110" s="245">
        <f>EXP(-BQ$2*HLOOKUP(BQ$2,'Yield Curves'!$B$2:$AP$508,MATCH($Z110,'Yield Curves'!$A$3:$A$508,0)+1)/100)</f>
        <v>0.79350137991013658</v>
      </c>
      <c r="BR110" s="245">
        <f>EXP(-BR$2*HLOOKUP(BR$2,'Yield Curves'!$B$2:$AP$508,MATCH($Z110,'Yield Curves'!$A$3:$A$508,0)+1)/100)</f>
        <v>0.72760278841459547</v>
      </c>
      <c r="BS110" s="245">
        <f>EXP(-BS$2*HLOOKUP(BS$2,'Yield Curves'!$B$2:$AP$508,MATCH($Z110,'Yield Curves'!$A$3:$A$508,0)+1)/100)</f>
        <v>0.68113142717954711</v>
      </c>
      <c r="BT110" s="245">
        <f>EXP(-BT$2*HLOOKUP(BT$2,'Yield Curves'!$B$2:$AP$508,MATCH($Z110,'Yield Curves'!$A$3:$A$508,0)+1)/100)</f>
        <v>0.63096808258147807</v>
      </c>
      <c r="BU110" s="245">
        <f>EXP(-BU$2*HLOOKUP(BU$2,'Yield Curves'!$B$2:$AP$508,MATCH($Z110,'Yield Curves'!$A$3:$A$508,0)+1)/100)</f>
        <v>0.58455757495738769</v>
      </c>
      <c r="BV110" s="245">
        <f>EXP(-BV$2*HLOOKUP(BV$2,'Yield Curves'!$B$2:$AP$508,MATCH($Z110,'Yield Curves'!$A$3:$A$508,0)+1)/100)</f>
        <v>0.54101947642396453</v>
      </c>
      <c r="BW110" s="245">
        <f>EXP(-BW$2*HLOOKUP(BW$2,'Yield Curves'!$B$2:$AP$508,MATCH($Z110,'Yield Curves'!$A$3:$A$508,0)+1)/100)</f>
        <v>0.5000173405806615</v>
      </c>
      <c r="BX110" s="245">
        <f>EXP(-BX$2*HLOOKUP(BX$2,'Yield Curves'!$B$2:$AP$508,MATCH($Z110,'Yield Curves'!$A$3:$A$508,0)+1)/100)</f>
        <v>0.46255028667230147</v>
      </c>
      <c r="BY110" s="245">
        <f>EXP(-BY$2*HLOOKUP(BY$2,'Yield Curves'!$B$2:$AP$508,MATCH($Z110,'Yield Curves'!$A$3:$A$508,0)+1)/100)</f>
        <v>0.42781582133496632</v>
      </c>
      <c r="BZ110" s="245">
        <f>EXP(-BZ$2*HLOOKUP(BZ$2,'Yield Curves'!$B$2:$AP$508,MATCH($Z110,'Yield Curves'!$A$3:$A$508,0)+1)/100)</f>
        <v>0.39329807265552441</v>
      </c>
      <c r="CA110" s="245">
        <f>EXP(-CA$2*HLOOKUP(CA$2,'Yield Curves'!$B$2:$AP$508,MATCH($Z110,'Yield Curves'!$A$3:$A$508,0)+1)/100)</f>
        <v>0.35885141032132961</v>
      </c>
      <c r="CB110" s="245">
        <f>EXP(-CB$2*HLOOKUP(CB$2,'Yield Curves'!$B$2:$AP$508,MATCH($Z110,'Yield Curves'!$A$3:$A$508,0)+1)/100)</f>
        <v>0.33010627695177724</v>
      </c>
      <c r="CC110" s="245">
        <f>EXP(-CC$2*HLOOKUP(CC$2,'Yield Curves'!$B$2:$AP$508,MATCH($Z110,'Yield Curves'!$A$3:$A$508,0)+1)/100)</f>
        <v>0.30346166080623954</v>
      </c>
      <c r="CD110" s="245">
        <f>EXP(-CD$2*HLOOKUP(CD$2,'Yield Curves'!$B$2:$AP$508,MATCH($Z110,'Yield Curves'!$A$3:$A$508,0)+1)/100)</f>
        <v>0.27798256724764409</v>
      </c>
      <c r="CE110" s="245">
        <f>EXP(-CE$2*HLOOKUP(CE$2,'Yield Curves'!$B$2:$AP$508,MATCH($Z110,'Yield Curves'!$A$3:$A$508,0)+1)/100)</f>
        <v>0.25360693094633557</v>
      </c>
      <c r="CF110" s="245">
        <f>EXP(-CF$2*HLOOKUP(CF$2,'Yield Curves'!$B$2:$AP$508,MATCH($Z110,'Yield Curves'!$A$3:$A$508,0)+1)/100)</f>
        <v>0.23104883777310167</v>
      </c>
      <c r="CG110" s="245">
        <f>EXP(-CG$2*HLOOKUP(CG$2,'Yield Curves'!$B$2:$AP$508,MATCH($Z110,'Yield Curves'!$A$3:$A$508,0)+1)/100)</f>
        <v>0.21056496836687791</v>
      </c>
      <c r="CH110" s="245">
        <f>EXP(-CH$2*HLOOKUP(CH$2,'Yield Curves'!$B$2:$AP$508,MATCH($Z110,'Yield Curves'!$A$3:$A$508,0)+1)/100)</f>
        <v>0.19166619264739129</v>
      </c>
    </row>
    <row r="111" spans="1:86" x14ac:dyDescent="0.2">
      <c r="A111" s="253">
        <v>42977</v>
      </c>
      <c r="B111" s="245">
        <f>'Yield Curves'!C110-'Yield Curves'!C111</f>
        <v>-9.9999999999997868E-3</v>
      </c>
      <c r="C111" s="245">
        <f>'Yield Curves'!D110-'Yield Curves'!D111</f>
        <v>-1.4999999999998792E-2</v>
      </c>
      <c r="D111" s="245">
        <f>'Yield Curves'!E110-'Yield Curves'!E111</f>
        <v>-1.9999999999999574E-2</v>
      </c>
      <c r="E111" s="245">
        <f>'Yield Curves'!F110-'Yield Curves'!F111</f>
        <v>-2.9999999999999361E-2</v>
      </c>
      <c r="F111" s="245">
        <f>'Yield Curves'!G110-'Yield Curves'!G111</f>
        <v>-4.0000000000000036E-2</v>
      </c>
      <c r="G111" s="245">
        <f>'Yield Curves'!H110-'Yield Curves'!H111</f>
        <v>-3.0000000000001137E-2</v>
      </c>
      <c r="H111" s="245">
        <f>'Yield Curves'!I110-'Yield Curves'!I111</f>
        <v>-2.000000000000135E-2</v>
      </c>
      <c r="I111" s="245">
        <f>'Yield Curves'!J110-'Yield Curves'!J111</f>
        <v>-3.500000000000103E-2</v>
      </c>
      <c r="J111" s="245">
        <f>'Yield Curves'!K110-'Yield Curves'!K111</f>
        <v>-4.9999999999999822E-2</v>
      </c>
      <c r="K111" s="245">
        <f>'Yield Curves'!L110-'Yield Curves'!L111</f>
        <v>-5.0000000000000711E-2</v>
      </c>
      <c r="L111" s="245">
        <f>'Yield Curves'!M110-'Yield Curves'!M111</f>
        <v>-4.9999999999999822E-2</v>
      </c>
      <c r="M111" s="245">
        <f>'Yield Curves'!N110-'Yield Curves'!N111</f>
        <v>-4.9999999999998934E-2</v>
      </c>
      <c r="N111" s="245">
        <f>'Yield Curves'!O110-'Yield Curves'!O111</f>
        <v>-4.9999999999999822E-2</v>
      </c>
      <c r="O111" s="245">
        <f>'Yield Curves'!P110-'Yield Curves'!P111</f>
        <v>-5.0000000000000711E-2</v>
      </c>
      <c r="P111" s="245">
        <f>'Yield Curves'!Q110-'Yield Curves'!Q111</f>
        <v>-4.5000000000000817E-2</v>
      </c>
      <c r="Q111" s="245">
        <f>'Yield Curves'!R110-'Yield Curves'!R111</f>
        <v>-4.0000000000000036E-2</v>
      </c>
      <c r="R111" s="245">
        <f>'Yield Curves'!S110-'Yield Curves'!S111</f>
        <v>-3.4999999999999254E-2</v>
      </c>
      <c r="S111" s="245">
        <f>'Yield Curves'!T110-'Yield Curves'!T111</f>
        <v>-3.2499999999998863E-2</v>
      </c>
      <c r="T111" s="245">
        <f>'Yield Curves'!U110-'Yield Curves'!U111</f>
        <v>-2.9999999999999361E-2</v>
      </c>
      <c r="U111" s="245">
        <f>'Yield Curves'!V110-'Yield Curves'!V111</f>
        <v>-2.7499999999999858E-2</v>
      </c>
      <c r="V111" s="252">
        <f>MAX(B111:U111)</f>
        <v>-9.9999999999997868E-3</v>
      </c>
      <c r="W111" s="252">
        <f>AVERAGE(V112:V361)</f>
        <v>3.6697500000000181E-2</v>
      </c>
      <c r="X111" s="245">
        <f>_xlfn.STDEV.S(V112:V2663)</f>
        <v>5.4679809956338477E-2</v>
      </c>
      <c r="Y111" s="245">
        <f>W111+X111*_xlfn.NORM.S.INV(99%)</f>
        <v>0.1639017596448854</v>
      </c>
      <c r="Z111" s="253">
        <v>42978</v>
      </c>
      <c r="AA111" s="255">
        <f>'Bond Valuation'!$B$12*BondVal_all!BO111</f>
        <v>93.402724667784867</v>
      </c>
      <c r="AB111" s="250">
        <f>AA111/AA112-1</f>
        <v>1.0000500016649205E-4</v>
      </c>
      <c r="AC111" s="245">
        <f>SUMPRODUCT('Bond Valuation'!$B$12*BondVal_all!BO111,$BO$2)/AA111</f>
        <v>1</v>
      </c>
      <c r="AD111" s="251">
        <f>-AC111*Y110/100</f>
        <v>-1.6377419056586467E-3</v>
      </c>
      <c r="AE111" s="250">
        <f>AD111*SQRT(10)</f>
        <v>-5.178994641385928E-3</v>
      </c>
      <c r="AF111" s="250">
        <f>$AC$1*X110/100</f>
        <v>-1.4567890885535892E-3</v>
      </c>
      <c r="AG111" s="250">
        <f>AF111*SQRT(10)</f>
        <v>-4.6067715903100699E-3</v>
      </c>
      <c r="AH111" s="255">
        <f>SUMPRODUCT('Bond Valuation'!$B$40:$D$40,BondVal_all!BO111:BQ111)</f>
        <v>84.450297296301443</v>
      </c>
      <c r="AI111" s="250">
        <f>AH111/AH112-1</f>
        <v>8.7271350803996839E-4</v>
      </c>
      <c r="AJ111" s="245">
        <f>SUMPRODUCT($BO$2:$BQ$2,'Bond Valuation'!$B$40:$D$40,BondVal_all!BO111:BQ111)/BondVal_all!AH111</f>
        <v>2.935923693086921</v>
      </c>
      <c r="AK111" s="251">
        <f>-AJ111*Y110/100</f>
        <v>-4.8082852639845458E-3</v>
      </c>
      <c r="AL111" s="251">
        <f>AK111*SQRT(10)</f>
        <v>-1.5205133074015149E-2</v>
      </c>
      <c r="AM111" s="251">
        <f>$AC$1*X110/100</f>
        <v>-1.4567890885535892E-3</v>
      </c>
      <c r="AN111" s="259">
        <f>AM111*SQRT(10)</f>
        <v>-4.6067715903100699E-3</v>
      </c>
      <c r="AO111" s="255">
        <f>SUMPRODUCT('Bond Valuation'!$B$68:$F$68,BondVal_all!BO111:BS111)</f>
        <v>77.996256688546623</v>
      </c>
      <c r="AP111" s="250">
        <f>AO111/AO112-1</f>
        <v>2.3027781717992468E-3</v>
      </c>
      <c r="AQ111" s="245">
        <f>SUMPRODUCT($BO$2:$BS$2,'Bond Valuation'!$B$68:$F$68,BondVal_all!BO111:BS111)/BondVal_all!AO111</f>
        <v>4.7250016829821604</v>
      </c>
      <c r="AR111" s="251">
        <f>-AQ111*Y110/100</f>
        <v>-7.7383332605275171E-3</v>
      </c>
      <c r="AS111" s="251">
        <f>AR111*SQRT(10)</f>
        <v>-2.4470758396704106E-2</v>
      </c>
      <c r="AT111" s="251">
        <f>$AC$1*X110/100</f>
        <v>-1.4567890885535892E-3</v>
      </c>
      <c r="AU111" s="249">
        <f>AT111*SQRT(10)</f>
        <v>-4.6067715903100699E-3</v>
      </c>
      <c r="AV111" s="255">
        <f>SUMPRODUCT('Bond Valuation'!$B$96:$K$96,BondVal_all!BO111:BX111)</f>
        <v>69.444858484214876</v>
      </c>
      <c r="AW111" s="250">
        <f>AV111/AV112-1</f>
        <v>4.8068221232577812E-3</v>
      </c>
      <c r="AX111" s="245">
        <f>SUMPRODUCT($BO$2:$BX$2,'Bond Valuation'!$B$96:$K$96,BondVal_all!BO111:BX111)/BondVal_all!AV111</f>
        <v>8.2698305763244448</v>
      </c>
      <c r="AY111" s="251">
        <f>-AX111*Y110/100</f>
        <v>-1.3543848087543742E-2</v>
      </c>
      <c r="AZ111" s="251">
        <f>AY111*SQRT(10)</f>
        <v>-4.2829408239953806E-2</v>
      </c>
      <c r="BA111" s="251">
        <f>$AC$1*X110/100</f>
        <v>-1.4567890885535892E-3</v>
      </c>
      <c r="BB111" s="249">
        <f>BA111*SQRT(10)</f>
        <v>-4.6067715903100699E-3</v>
      </c>
      <c r="BC111" s="255">
        <f>SUMPRODUCT('Bond Valuation'!$B$124:$U$124,BondVal_all!BO111:CH111)</f>
        <v>57.60994900361559</v>
      </c>
      <c r="BD111" s="250">
        <f>BC111/BC112-1</f>
        <v>2.746221565727458E-3</v>
      </c>
      <c r="BE111" s="245">
        <f>SUMPRODUCT($BO$2:$CH$2,'Bond Valuation'!$B$124:$U$124,BondVal_all!BO111:CH111)/BondVal_all!BC111</f>
        <v>11.897708026673243</v>
      </c>
      <c r="BF111" s="251">
        <f>-BE111*Y110/100</f>
        <v>-1.9485375016574012E-2</v>
      </c>
      <c r="BG111" s="251">
        <f>BF111*SQRT(10)</f>
        <v>-6.1618166114915066E-2</v>
      </c>
      <c r="BH111" s="251">
        <f>$AC$1*X110/100</f>
        <v>-1.4567890885535892E-3</v>
      </c>
      <c r="BI111" s="249">
        <f>BH111*SQRT(10)</f>
        <v>-4.6067715903100699E-3</v>
      </c>
      <c r="BJ111" s="251"/>
      <c r="BK111" s="251"/>
      <c r="BO111" s="245">
        <f>EXP(-BO$2*HLOOKUP(BO$2,'Yield Curves'!$B$2:$AP$508,MATCH($Z111,'Yield Curves'!$A$3:$A$508,0)+1)/100)</f>
        <v>0.92477945215628587</v>
      </c>
      <c r="BP111" s="245">
        <f>EXP(-BP$2*HLOOKUP(BP$2,'Yield Curves'!$B$2:$AP$508,MATCH($Z111,'Yield Curves'!$A$3:$A$508,0)+1)/100)</f>
        <v>0.85607267991670011</v>
      </c>
      <c r="BQ111" s="245">
        <f>EXP(-BQ$2*HLOOKUP(BQ$2,'Yield Curves'!$B$2:$AP$508,MATCH($Z111,'Yield Curves'!$A$3:$A$508,0)+1)/100)</f>
        <v>0.79302542188387715</v>
      </c>
      <c r="BR111" s="245">
        <f>EXP(-BR$2*HLOOKUP(BR$2,'Yield Curves'!$B$2:$AP$508,MATCH($Z111,'Yield Curves'!$A$3:$A$508,0)+1)/100)</f>
        <v>0.72614903707369094</v>
      </c>
      <c r="BS111" s="245">
        <f>EXP(-BS$2*HLOOKUP(BS$2,'Yield Curves'!$B$2:$AP$508,MATCH($Z111,'Yield Curves'!$A$3:$A$508,0)+1)/100)</f>
        <v>0.68045063620458768</v>
      </c>
      <c r="BT111" s="245">
        <f>EXP(-BT$2*HLOOKUP(BT$2,'Yield Curves'!$B$2:$AP$508,MATCH($Z111,'Yield Curves'!$A$3:$A$508,0)+1)/100)</f>
        <v>0.63002233994191226</v>
      </c>
      <c r="BU111" s="245">
        <f>EXP(-BU$2*HLOOKUP(BU$2,'Yield Curves'!$B$2:$AP$508,MATCH($Z111,'Yield Curves'!$A$3:$A$508,0)+1)/100)</f>
        <v>0.58333129209763879</v>
      </c>
      <c r="BV111" s="245">
        <f>EXP(-BV$2*HLOOKUP(BV$2,'Yield Curves'!$B$2:$AP$508,MATCH($Z111,'Yield Curves'!$A$3:$A$508,0)+1)/100)</f>
        <v>0.53945279273167279</v>
      </c>
      <c r="BW111" s="245">
        <f>EXP(-BW$2*HLOOKUP(BW$2,'Yield Curves'!$B$2:$AP$508,MATCH($Z111,'Yield Curves'!$A$3:$A$508,0)+1)/100)</f>
        <v>0.49805239333071916</v>
      </c>
      <c r="BX111" s="245">
        <f>EXP(-BX$2*HLOOKUP(BX$2,'Yield Curves'!$B$2:$AP$508,MATCH($Z111,'Yield Curves'!$A$3:$A$508,0)+1)/100)</f>
        <v>0.46024330749309261</v>
      </c>
      <c r="BY111" s="245">
        <f>EXP(-BY$2*HLOOKUP(BY$2,'Yield Curves'!$B$2:$AP$508,MATCH($Z111,'Yield Curves'!$A$3:$A$508,0)+1)/100)</f>
        <v>0.42517688357349592</v>
      </c>
      <c r="BZ111" s="245">
        <f>EXP(-BZ$2*HLOOKUP(BZ$2,'Yield Curves'!$B$2:$AP$508,MATCH($Z111,'Yield Curves'!$A$3:$A$508,0)+1)/100)</f>
        <v>0.39072550452549792</v>
      </c>
      <c r="CA111" s="245">
        <f>EXP(-CA$2*HLOOKUP(CA$2,'Yield Curves'!$B$2:$AP$508,MATCH($Z111,'Yield Curves'!$A$3:$A$508,0)+1)/100)</f>
        <v>0.35674376500102284</v>
      </c>
      <c r="CB111" s="245">
        <f>EXP(-CB$2*HLOOKUP(CB$2,'Yield Curves'!$B$2:$AP$508,MATCH($Z111,'Yield Curves'!$A$3:$A$508,0)+1)/100)</f>
        <v>0.32791117998422059</v>
      </c>
      <c r="CC111" s="245">
        <f>EXP(-CC$2*HLOOKUP(CC$2,'Yield Curves'!$B$2:$AP$508,MATCH($Z111,'Yield Curves'!$A$3:$A$508,0)+1)/100)</f>
        <v>0.30119421191220214</v>
      </c>
      <c r="CD111" s="245">
        <f>EXP(-CD$2*HLOOKUP(CD$2,'Yield Curves'!$B$2:$AP$508,MATCH($Z111,'Yield Curves'!$A$3:$A$508,0)+1)/100)</f>
        <v>0.27578395266407835</v>
      </c>
      <c r="CE111" s="245">
        <f>EXP(-CE$2*HLOOKUP(CE$2,'Yield Curves'!$B$2:$AP$508,MATCH($Z111,'Yield Curves'!$A$3:$A$508,0)+1)/100)</f>
        <v>0.25160823321781889</v>
      </c>
      <c r="CF111" s="245">
        <f>EXP(-CF$2*HLOOKUP(CF$2,'Yield Curves'!$B$2:$AP$508,MATCH($Z111,'Yield Curves'!$A$3:$A$508,0)+1)/100)</f>
        <v>0.22924856268622598</v>
      </c>
      <c r="CG111" s="245">
        <f>EXP(-CG$2*HLOOKUP(CG$2,'Yield Curves'!$B$2:$AP$508,MATCH($Z111,'Yield Curves'!$A$3:$A$508,0)+1)/100)</f>
        <v>0.20890212186962173</v>
      </c>
      <c r="CH111" s="245">
        <f>EXP(-CH$2*HLOOKUP(CH$2,'Yield Curves'!$B$2:$AP$508,MATCH($Z111,'Yield Curves'!$A$3:$A$508,0)+1)/100)</f>
        <v>0.19013898010152055</v>
      </c>
    </row>
    <row r="112" spans="1:86" x14ac:dyDescent="0.2">
      <c r="A112" s="253">
        <v>42976</v>
      </c>
      <c r="B112" s="245">
        <f>'Yield Curves'!C111-'Yield Curves'!C112</f>
        <v>3.0000000000000249E-2</v>
      </c>
      <c r="C112" s="245">
        <f>'Yield Curves'!D111-'Yield Curves'!D112</f>
        <v>2.9999999999999361E-2</v>
      </c>
      <c r="D112" s="245">
        <f>'Yield Curves'!E111-'Yield Curves'!E112</f>
        <v>2.9999999999999361E-2</v>
      </c>
      <c r="E112" s="245">
        <f>'Yield Curves'!F111-'Yield Curves'!F112</f>
        <v>2.9999999999999361E-2</v>
      </c>
      <c r="F112" s="245">
        <f>'Yield Curves'!G111-'Yield Curves'!G112</f>
        <v>3.0000000000000249E-2</v>
      </c>
      <c r="G112" s="245">
        <f>'Yield Curves'!H111-'Yield Curves'!H112</f>
        <v>1.5000000000000568E-2</v>
      </c>
      <c r="H112" s="245">
        <f>'Yield Curves'!I111-'Yield Curves'!I112</f>
        <v>0</v>
      </c>
      <c r="I112" s="245">
        <f>'Yield Curves'!J111-'Yield Curves'!J112</f>
        <v>2.0000000000000462E-2</v>
      </c>
      <c r="J112" s="245">
        <f>'Yield Curves'!K111-'Yield Curves'!K112</f>
        <v>4.0000000000000036E-2</v>
      </c>
      <c r="K112" s="245">
        <f>'Yield Curves'!L111-'Yield Curves'!L112</f>
        <v>4.2500000000000426E-2</v>
      </c>
      <c r="L112" s="245">
        <f>'Yield Curves'!M111-'Yield Curves'!M112</f>
        <v>4.4999999999999929E-2</v>
      </c>
      <c r="M112" s="245">
        <f>'Yield Curves'!N111-'Yield Curves'!N112</f>
        <v>4.7499999999999432E-2</v>
      </c>
      <c r="N112" s="245">
        <f>'Yield Curves'!O111-'Yield Curves'!O112</f>
        <v>4.9999999999999822E-2</v>
      </c>
      <c r="O112" s="245">
        <f>'Yield Curves'!P111-'Yield Curves'!P112</f>
        <v>5.2500000000000213E-2</v>
      </c>
      <c r="P112" s="245">
        <f>'Yield Curves'!Q111-'Yield Curves'!Q112</f>
        <v>4.8750000000000071E-2</v>
      </c>
      <c r="Q112" s="245">
        <f>'Yield Curves'!R111-'Yield Curves'!R112</f>
        <v>4.4999999999999929E-2</v>
      </c>
      <c r="R112" s="245">
        <f>'Yield Curves'!S111-'Yield Curves'!S112</f>
        <v>4.1249999999999787E-2</v>
      </c>
      <c r="S112" s="245">
        <f>'Yield Curves'!T111-'Yield Curves'!T112</f>
        <v>4.0624999999999467E-2</v>
      </c>
      <c r="T112" s="245">
        <f>'Yield Curves'!U111-'Yield Curves'!U112</f>
        <v>4.0000000000000036E-2</v>
      </c>
      <c r="U112" s="245">
        <f>'Yield Curves'!V111-'Yield Curves'!V112</f>
        <v>3.9375000000000604E-2</v>
      </c>
      <c r="V112" s="252">
        <f>MAX(B112:U112)</f>
        <v>5.2500000000000213E-2</v>
      </c>
      <c r="W112" s="252">
        <f>AVERAGE(V113:V362)</f>
        <v>3.640750000000019E-2</v>
      </c>
      <c r="X112" s="245">
        <f>_xlfn.STDEV.S(V113:V2664)</f>
        <v>5.4742600057359092E-2</v>
      </c>
      <c r="Y112" s="245">
        <f>W112+X112*_xlfn.NORM.S.INV(99%)</f>
        <v>0.1637578312629055</v>
      </c>
      <c r="Z112" s="253">
        <v>42977</v>
      </c>
      <c r="AA112" s="255">
        <f>'Bond Valuation'!$B$12*BondVal_all!BO112</f>
        <v>93.393384862316154</v>
      </c>
      <c r="AB112" s="250">
        <f>AA112/AA113-1</f>
        <v>1.000050001667141E-4</v>
      </c>
      <c r="AC112" s="245">
        <f>SUMPRODUCT('Bond Valuation'!$B$12*BondVal_all!BO112,$BO$2)/AA112</f>
        <v>1</v>
      </c>
      <c r="AD112" s="251">
        <f>-AC112*Y111/100</f>
        <v>-1.6390175964488541E-3</v>
      </c>
      <c r="AE112" s="250">
        <f>AD112*SQRT(10)</f>
        <v>-5.1830287298730831E-3</v>
      </c>
      <c r="AF112" s="250">
        <f>$AC$1*X111/100</f>
        <v>-1.4573340706143961E-3</v>
      </c>
      <c r="AG112" s="250">
        <f>AF112*SQRT(10)</f>
        <v>-4.6084949749061526E-3</v>
      </c>
      <c r="AH112" s="255">
        <f>SUMPRODUCT('Bond Valuation'!$B$40:$D$40,BondVal_all!BO112:BQ112)</f>
        <v>84.376660644793418</v>
      </c>
      <c r="AI112" s="250">
        <f>AH112/AH113-1</f>
        <v>1.1603169587397488E-3</v>
      </c>
      <c r="AJ112" s="245">
        <f>SUMPRODUCT($BO$2:$BQ$2,'Bond Valuation'!$B$40:$D$40,BondVal_all!BO112:BQ112)/BondVal_all!AH112</f>
        <v>2.935880271716869</v>
      </c>
      <c r="AK112" s="251">
        <f>-AJ112*Y111/100</f>
        <v>-4.8119594264109909E-3</v>
      </c>
      <c r="AL112" s="251">
        <f>AK112*SQRT(10)</f>
        <v>-1.5216751795776126E-2</v>
      </c>
      <c r="AM112" s="251">
        <f>$AC$1*X111/100</f>
        <v>-1.4573340706143961E-3</v>
      </c>
      <c r="AN112" s="259">
        <f>AM112*SQRT(10)</f>
        <v>-4.6084949749061526E-3</v>
      </c>
      <c r="AO112" s="255">
        <f>SUMPRODUCT('Bond Valuation'!$B$68:$F$68,BondVal_all!BO112:BS112)</f>
        <v>77.817061258487016</v>
      </c>
      <c r="AP112" s="250">
        <f>AO112/AO113-1</f>
        <v>2.3007300204340719E-3</v>
      </c>
      <c r="AQ112" s="245">
        <f>SUMPRODUCT($BO$2:$BS$2,'Bond Valuation'!$B$68:$F$68,BondVal_all!BO112:BS112)/BondVal_all!AO112</f>
        <v>4.7244871190319486</v>
      </c>
      <c r="AR112" s="251">
        <f>-AQ112*Y111/100</f>
        <v>-7.7435175222893152E-3</v>
      </c>
      <c r="AS112" s="251">
        <f>AR112*SQRT(10)</f>
        <v>-2.4487152471857902E-2</v>
      </c>
      <c r="AT112" s="251">
        <f>$AC$1*X111/100</f>
        <v>-1.4573340706143961E-3</v>
      </c>
      <c r="AU112" s="249">
        <f>AT112*SQRT(10)</f>
        <v>-4.6084949749061526E-3</v>
      </c>
      <c r="AV112" s="255">
        <f>SUMPRODUCT('Bond Valuation'!$B$96:$K$96,BondVal_all!BO112:BX112)</f>
        <v>69.112646287045422</v>
      </c>
      <c r="AW112" s="250">
        <f>AV112/AV113-1</f>
        <v>2.6190805667116734E-3</v>
      </c>
      <c r="AX112" s="245">
        <f>SUMPRODUCT($BO$2:$BX$2,'Bond Valuation'!$B$96:$K$96,BondVal_all!BO112:BX112)/BondVal_all!AV112</f>
        <v>8.2638344990222361</v>
      </c>
      <c r="AY112" s="251">
        <f>-AX112*Y111/100</f>
        <v>-1.3544570158038545E-2</v>
      </c>
      <c r="AZ112" s="251">
        <f>AY112*SQRT(10)</f>
        <v>-4.2831691627348588E-2</v>
      </c>
      <c r="BA112" s="251">
        <f>$AC$1*X111/100</f>
        <v>-1.4573340706143961E-3</v>
      </c>
      <c r="BB112" s="249">
        <f>BA112*SQRT(10)</f>
        <v>-4.6084949749061526E-3</v>
      </c>
      <c r="BC112" s="255">
        <f>SUMPRODUCT('Bond Valuation'!$B$124:$U$124,BondVal_all!BO112:CH112)</f>
        <v>57.452172608201053</v>
      </c>
      <c r="BD112" s="250">
        <f>BC112/BC113-1</f>
        <v>3.5953015763015017E-3</v>
      </c>
      <c r="BE112" s="245">
        <f>SUMPRODUCT($BO$2:$CH$2,'Bond Valuation'!$B$124:$U$124,BondVal_all!BO112:CH112)/BondVal_all!BC112</f>
        <v>11.895737362839416</v>
      </c>
      <c r="BF112" s="251">
        <f>-BE112*Y111/100</f>
        <v>-1.949732286042789E-2</v>
      </c>
      <c r="BG112" s="251">
        <f>BF112*SQRT(10)</f>
        <v>-6.1655948514621362E-2</v>
      </c>
      <c r="BH112" s="251">
        <f>$AC$1*X111/100</f>
        <v>-1.4573340706143961E-3</v>
      </c>
      <c r="BI112" s="249">
        <f>BH112*SQRT(10)</f>
        <v>-4.6084949749061526E-3</v>
      </c>
      <c r="BJ112" s="251"/>
      <c r="BK112" s="251"/>
      <c r="BO112" s="245">
        <f>EXP(-BO$2*HLOOKUP(BO$2,'Yield Curves'!$B$2:$AP$508,MATCH($Z112,'Yield Curves'!$A$3:$A$508,0)+1)/100)</f>
        <v>0.92468697883481343</v>
      </c>
      <c r="BP112" s="245">
        <f>EXP(-BP$2*HLOOKUP(BP$2,'Yield Curves'!$B$2:$AP$508,MATCH($Z112,'Yield Curves'!$A$3:$A$508,0)+1)/100)</f>
        <v>0.8557303193214173</v>
      </c>
      <c r="BQ112" s="245">
        <f>EXP(-BQ$2*HLOOKUP(BQ$2,'Yield Curves'!$B$2:$AP$508,MATCH($Z112,'Yield Curves'!$A$3:$A$508,0)+1)/100)</f>
        <v>0.79231202008314661</v>
      </c>
      <c r="BR112" s="245">
        <f>EXP(-BR$2*HLOOKUP(BR$2,'Yield Curves'!$B$2:$AP$508,MATCH($Z112,'Yield Curves'!$A$3:$A$508,0)+1)/100)</f>
        <v>0.725278180847441</v>
      </c>
      <c r="BS112" s="245">
        <f>EXP(-BS$2*HLOOKUP(BS$2,'Yield Curves'!$B$2:$AP$508,MATCH($Z112,'Yield Curves'!$A$3:$A$508,0)+1)/100)</f>
        <v>0.67875163425141438</v>
      </c>
      <c r="BT112" s="245">
        <f>EXP(-BT$2*HLOOKUP(BT$2,'Yield Curves'!$B$2:$AP$508,MATCH($Z112,'Yield Curves'!$A$3:$A$508,0)+1)/100)</f>
        <v>0.62794669292133731</v>
      </c>
      <c r="BU112" s="245">
        <f>EXP(-BU$2*HLOOKUP(BU$2,'Yield Curves'!$B$2:$AP$508,MATCH($Z112,'Yield Curves'!$A$3:$A$508,0)+1)/100)</f>
        <v>0.58088643845740706</v>
      </c>
      <c r="BV112" s="245">
        <f>EXP(-BV$2*HLOOKUP(BV$2,'Yield Curves'!$B$2:$AP$508,MATCH($Z112,'Yield Curves'!$A$3:$A$508,0)+1)/100)</f>
        <v>0.53681593961332907</v>
      </c>
      <c r="BW112" s="245">
        <f>EXP(-BW$2*HLOOKUP(BW$2,'Yield Curves'!$B$2:$AP$508,MATCH($Z112,'Yield Curves'!$A$3:$A$508,0)+1)/100)</f>
        <v>0.49542589123513225</v>
      </c>
      <c r="BX112" s="245">
        <f>EXP(-BX$2*HLOOKUP(BX$2,'Yield Curves'!$B$2:$AP$508,MATCH($Z112,'Yield Curves'!$A$3:$A$508,0)+1)/100)</f>
        <v>0.45749011548373314</v>
      </c>
      <c r="BY112" s="245">
        <f>EXP(-BY$2*HLOOKUP(BY$2,'Yield Curves'!$B$2:$AP$508,MATCH($Z112,'Yield Curves'!$A$3:$A$508,0)+1)/100)</f>
        <v>0.42232188290388639</v>
      </c>
      <c r="BZ112" s="245">
        <f>EXP(-BZ$2*HLOOKUP(BZ$2,'Yield Curves'!$B$2:$AP$508,MATCH($Z112,'Yield Curves'!$A$3:$A$508,0)+1)/100)</f>
        <v>0.38822799343084002</v>
      </c>
      <c r="CA112" s="245">
        <f>EXP(-CA$2*HLOOKUP(CA$2,'Yield Curves'!$B$2:$AP$508,MATCH($Z112,'Yield Curves'!$A$3:$A$508,0)+1)/100)</f>
        <v>0.35505214072860353</v>
      </c>
      <c r="CB112" s="245">
        <f>EXP(-CB$2*HLOOKUP(CB$2,'Yield Curves'!$B$2:$AP$508,MATCH($Z112,'Yield Curves'!$A$3:$A$508,0)+1)/100)</f>
        <v>0.32638687274719425</v>
      </c>
      <c r="CC112" s="245">
        <f>EXP(-CC$2*HLOOKUP(CC$2,'Yield Curves'!$B$2:$AP$508,MATCH($Z112,'Yield Curves'!$A$3:$A$508,0)+1)/100)</f>
        <v>0.29984188298074727</v>
      </c>
      <c r="CD112" s="245">
        <f>EXP(-CD$2*HLOOKUP(CD$2,'Yield Curves'!$B$2:$AP$508,MATCH($Z112,'Yield Curves'!$A$3:$A$508,0)+1)/100)</f>
        <v>0.27462723086410668</v>
      </c>
      <c r="CE112" s="245">
        <f>EXP(-CE$2*HLOOKUP(CE$2,'Yield Curves'!$B$2:$AP$508,MATCH($Z112,'Yield Curves'!$A$3:$A$508,0)+1)/100)</f>
        <v>0.25066514738383949</v>
      </c>
      <c r="CF112" s="245">
        <f>EXP(-CF$2*HLOOKUP(CF$2,'Yield Curves'!$B$2:$AP$508,MATCH($Z112,'Yield Curves'!$A$3:$A$508,0)+1)/100)</f>
        <v>0.22851069474099875</v>
      </c>
      <c r="CG112" s="245">
        <f>EXP(-CG$2*HLOOKUP(CG$2,'Yield Curves'!$B$2:$AP$508,MATCH($Z112,'Yield Curves'!$A$3:$A$508,0)+1)/100)</f>
        <v>0.2083489589078461</v>
      </c>
      <c r="CH112" s="245">
        <f>EXP(-CH$2*HLOOKUP(CH$2,'Yield Curves'!$B$2:$AP$508,MATCH($Z112,'Yield Curves'!$A$3:$A$508,0)+1)/100)</f>
        <v>0.18975908216588572</v>
      </c>
    </row>
    <row r="113" spans="1:86" x14ac:dyDescent="0.2">
      <c r="A113" s="253">
        <v>42975</v>
      </c>
      <c r="B113" s="245">
        <f>'Yield Curves'!C112-'Yield Curves'!C113</f>
        <v>0</v>
      </c>
      <c r="C113" s="245">
        <f>'Yield Curves'!D112-'Yield Curves'!D113</f>
        <v>0</v>
      </c>
      <c r="D113" s="245">
        <f>'Yield Curves'!E112-'Yield Curves'!E113</f>
        <v>0</v>
      </c>
      <c r="E113" s="245">
        <f>'Yield Curves'!F112-'Yield Curves'!F113</f>
        <v>0</v>
      </c>
      <c r="F113" s="245">
        <f>'Yield Curves'!G112-'Yield Curves'!G113</f>
        <v>0</v>
      </c>
      <c r="G113" s="245">
        <f>'Yield Curves'!H112-'Yield Curves'!H113</f>
        <v>-9.9999999999997868E-3</v>
      </c>
      <c r="H113" s="245">
        <f>'Yield Curves'!I112-'Yield Curves'!I113</f>
        <v>-1.9999999999999574E-2</v>
      </c>
      <c r="I113" s="245">
        <f>'Yield Curves'!J112-'Yield Curves'!J113</f>
        <v>-9.9999999999997868E-3</v>
      </c>
      <c r="J113" s="245">
        <f>'Yield Curves'!K112-'Yield Curves'!K113</f>
        <v>0</v>
      </c>
      <c r="K113" s="245">
        <f>'Yield Curves'!L112-'Yield Curves'!L113</f>
        <v>-2.4999999999995026E-3</v>
      </c>
      <c r="L113" s="245">
        <f>'Yield Curves'!M112-'Yield Curves'!M113</f>
        <v>-4.9999999999998934E-3</v>
      </c>
      <c r="M113" s="245">
        <f>'Yield Curves'!N112-'Yield Curves'!N113</f>
        <v>-7.5000000000002842E-3</v>
      </c>
      <c r="N113" s="245">
        <f>'Yield Curves'!O112-'Yield Curves'!O113</f>
        <v>-9.9999999999997868E-3</v>
      </c>
      <c r="O113" s="245">
        <f>'Yield Curves'!P112-'Yield Curves'!P113</f>
        <v>-1.2499999999999289E-2</v>
      </c>
      <c r="P113" s="245">
        <f>'Yield Curves'!Q112-'Yield Curves'!Q113</f>
        <v>-1.3749999999999041E-2</v>
      </c>
      <c r="Q113" s="245">
        <f>'Yield Curves'!R112-'Yield Curves'!R113</f>
        <v>-1.499999999999968E-2</v>
      </c>
      <c r="R113" s="245">
        <f>'Yield Curves'!S112-'Yield Curves'!S113</f>
        <v>-1.625000000000032E-2</v>
      </c>
      <c r="S113" s="245">
        <f>'Yield Curves'!T112-'Yield Curves'!T113</f>
        <v>-1.8125000000000391E-2</v>
      </c>
      <c r="T113" s="245">
        <f>'Yield Curves'!U112-'Yield Curves'!U113</f>
        <v>-2.0000000000000462E-2</v>
      </c>
      <c r="U113" s="245">
        <f>'Yield Curves'!V112-'Yield Curves'!V113</f>
        <v>-2.1875000000000533E-2</v>
      </c>
      <c r="V113" s="252">
        <f>MAX(B113:U113)</f>
        <v>0</v>
      </c>
      <c r="W113" s="252">
        <f>AVERAGE(V114:V363)</f>
        <v>3.6367500000000191E-2</v>
      </c>
      <c r="X113" s="245">
        <f>_xlfn.STDEV.S(V114:V2665)</f>
        <v>5.4782159324011891E-2</v>
      </c>
      <c r="Y113" s="245">
        <f>W113+X113*_xlfn.NORM.S.INV(99%)</f>
        <v>0.16380985987878188</v>
      </c>
      <c r="Z113" s="253">
        <v>42976</v>
      </c>
      <c r="AA113" s="255">
        <f>'Bond Valuation'!$B$12*BondVal_all!BO113</f>
        <v>93.384045990781274</v>
      </c>
      <c r="AB113" s="250">
        <f>AA113/AA114-1</f>
        <v>-2.999550044996413E-4</v>
      </c>
      <c r="AC113" s="245">
        <f>SUMPRODUCT('Bond Valuation'!$B$12*BondVal_all!BO113,$BO$2)/AA113</f>
        <v>1</v>
      </c>
      <c r="AD113" s="251">
        <f>-AC113*Y112/100</f>
        <v>-1.637578312629055E-3</v>
      </c>
      <c r="AE113" s="250">
        <f>AD113*SQRT(10)</f>
        <v>-5.1784773148030915E-3</v>
      </c>
      <c r="AF113" s="250">
        <f>$AC$1*X112/100</f>
        <v>-1.4590075613157669E-3</v>
      </c>
      <c r="AG113" s="250">
        <f>AF113*SQRT(10)</f>
        <v>-4.6137870171655965E-3</v>
      </c>
      <c r="AH113" s="255">
        <f>SUMPRODUCT('Bond Valuation'!$B$40:$D$40,BondVal_all!BO113:BQ113)</f>
        <v>84.278870442155949</v>
      </c>
      <c r="AI113" s="250">
        <f>AH113/AH114-1</f>
        <v>-8.8036244479150483E-4</v>
      </c>
      <c r="AJ113" s="245">
        <f>SUMPRODUCT($BO$2:$BQ$2,'Bond Valuation'!$B$40:$D$40,BondVal_all!BO113:BQ113)/BondVal_all!AH113</f>
        <v>2.9358183822119526</v>
      </c>
      <c r="AK113" s="251">
        <f>-AJ113*Y112/100</f>
        <v>-4.8076325125280114E-3</v>
      </c>
      <c r="AL113" s="251">
        <f>AK113*SQRT(10)</f>
        <v>-1.5203068892666507E-2</v>
      </c>
      <c r="AM113" s="251">
        <f>$AC$1*X112/100</f>
        <v>-1.4590075613157669E-3</v>
      </c>
      <c r="AN113" s="259">
        <f>AM113*SQRT(10)</f>
        <v>-4.6137870171655965E-3</v>
      </c>
      <c r="AO113" s="255">
        <f>SUMPRODUCT('Bond Valuation'!$B$68:$F$68,BondVal_all!BO113:BS113)</f>
        <v>77.638436177633579</v>
      </c>
      <c r="AP113" s="250">
        <f>AO113/AO114-1</f>
        <v>-1.8345571856275278E-3</v>
      </c>
      <c r="AQ113" s="245">
        <f>SUMPRODUCT($BO$2:$BS$2,'Bond Valuation'!$B$68:$F$68,BondVal_all!BO113:BS113)/BondVal_all!AO113</f>
        <v>4.7239780774152074</v>
      </c>
      <c r="AR113" s="251">
        <f>-AQ113*Y112/100</f>
        <v>-7.7358840489102423E-3</v>
      </c>
      <c r="AS113" s="251">
        <f>AR113*SQRT(10)</f>
        <v>-2.4463013309521772E-2</v>
      </c>
      <c r="AT113" s="251">
        <f>$AC$1*X112/100</f>
        <v>-1.4590075613157669E-3</v>
      </c>
      <c r="AU113" s="249">
        <f>AT113*SQRT(10)</f>
        <v>-4.6137870171655965E-3</v>
      </c>
      <c r="AV113" s="255">
        <f>SUMPRODUCT('Bond Valuation'!$B$96:$K$96,BondVal_all!BO113:BX113)</f>
        <v>68.932107543755095</v>
      </c>
      <c r="AW113" s="250">
        <f>AV113/AV114-1</f>
        <v>-3.2677290211977628E-3</v>
      </c>
      <c r="AX113" s="245">
        <f>SUMPRODUCT($BO$2:$BX$2,'Bond Valuation'!$B$96:$K$96,BondVal_all!BO113:BX113)/BondVal_all!AV113</f>
        <v>8.2613794640070637</v>
      </c>
      <c r="AY113" s="251">
        <f>-AX113*Y112/100</f>
        <v>-1.3528655842657014E-2</v>
      </c>
      <c r="AZ113" s="251">
        <f>AY113*SQRT(10)</f>
        <v>-4.2781366143340702E-2</v>
      </c>
      <c r="BA113" s="251">
        <f>$AC$1*X112/100</f>
        <v>-1.4590075613157669E-3</v>
      </c>
      <c r="BB113" s="249">
        <f>BA113*SQRT(10)</f>
        <v>-4.6137870171655965E-3</v>
      </c>
      <c r="BC113" s="255">
        <f>SUMPRODUCT('Bond Valuation'!$B$124:$U$124,BondVal_all!BO113:CH113)</f>
        <v>57.24635469891453</v>
      </c>
      <c r="BD113" s="250">
        <f>BC113/BC114-1</f>
        <v>1.0869668164674717E-3</v>
      </c>
      <c r="BE113" s="245">
        <f>SUMPRODUCT($BO$2:$CH$2,'Bond Valuation'!$B$124:$U$124,BondVal_all!BO113:CH113)/BondVal_all!BC113</f>
        <v>11.881542880382598</v>
      </c>
      <c r="BF113" s="251">
        <f>-BE113*Y112/100</f>
        <v>-1.9456956941486695E-2</v>
      </c>
      <c r="BG113" s="251">
        <f>BF113*SQRT(10)</f>
        <v>-6.1528300270921453E-2</v>
      </c>
      <c r="BH113" s="251">
        <f>$AC$1*X112/100</f>
        <v>-1.4590075613157669E-3</v>
      </c>
      <c r="BI113" s="249">
        <f>BH113*SQRT(10)</f>
        <v>-4.6137870171655965E-3</v>
      </c>
      <c r="BJ113" s="251"/>
      <c r="BK113" s="251"/>
      <c r="BO113" s="245">
        <f>EXP(-BO$2*HLOOKUP(BO$2,'Yield Curves'!$B$2:$AP$508,MATCH($Z113,'Yield Curves'!$A$3:$A$508,0)+1)/100)</f>
        <v>0.92459451476021071</v>
      </c>
      <c r="BP113" s="245">
        <f>EXP(-BP$2*HLOOKUP(BP$2,'Yield Curves'!$B$2:$AP$508,MATCH($Z113,'Yield Curves'!$A$3:$A$508,0)+1)/100)</f>
        <v>0.85538809564298735</v>
      </c>
      <c r="BQ113" s="245">
        <f>EXP(-BQ$2*HLOOKUP(BQ$2,'Yield Curves'!$B$2:$AP$508,MATCH($Z113,'Yield Curves'!$A$3:$A$508,0)+1)/100)</f>
        <v>0.79136181589558385</v>
      </c>
      <c r="BR113" s="245">
        <f>EXP(-BR$2*HLOOKUP(BR$2,'Yield Curves'!$B$2:$AP$508,MATCH($Z113,'Yield Curves'!$A$3:$A$508,0)+1)/100)</f>
        <v>0.7246981903299029</v>
      </c>
      <c r="BS113" s="245">
        <f>EXP(-BS$2*HLOOKUP(BS$2,'Yield Curves'!$B$2:$AP$508,MATCH($Z113,'Yield Curves'!$A$3:$A$508,0)+1)/100)</f>
        <v>0.67705687449816465</v>
      </c>
      <c r="BT113" s="245">
        <f>EXP(-BT$2*HLOOKUP(BT$2,'Yield Curves'!$B$2:$AP$508,MATCH($Z113,'Yield Curves'!$A$3:$A$508,0)+1)/100)</f>
        <v>0.62606567577904937</v>
      </c>
      <c r="BU113" s="245">
        <f>EXP(-BU$2*HLOOKUP(BU$2,'Yield Curves'!$B$2:$AP$508,MATCH($Z113,'Yield Curves'!$A$3:$A$508,0)+1)/100)</f>
        <v>0.57885688970495353</v>
      </c>
      <c r="BV113" s="245">
        <f>EXP(-BV$2*HLOOKUP(BV$2,'Yield Curves'!$B$2:$AP$508,MATCH($Z113,'Yield Curves'!$A$3:$A$508,0)+1)/100)</f>
        <v>0.53488687662748313</v>
      </c>
      <c r="BW113" s="245">
        <f>EXP(-BW$2*HLOOKUP(BW$2,'Yield Curves'!$B$2:$AP$508,MATCH($Z113,'Yield Curves'!$A$3:$A$508,0)+1)/100)</f>
        <v>0.49386775503064739</v>
      </c>
      <c r="BX113" s="245">
        <f>EXP(-BX$2*HLOOKUP(BX$2,'Yield Curves'!$B$2:$AP$508,MATCH($Z113,'Yield Curves'!$A$3:$A$508,0)+1)/100)</f>
        <v>0.45611970178563921</v>
      </c>
      <c r="BY113" s="245">
        <f>EXP(-BY$2*HLOOKUP(BY$2,'Yield Curves'!$B$2:$AP$508,MATCH($Z113,'Yield Curves'!$A$3:$A$508,0)+1)/100)</f>
        <v>0.42116209316769704</v>
      </c>
      <c r="BZ113" s="245">
        <f>EXP(-BZ$2*HLOOKUP(BZ$2,'Yield Curves'!$B$2:$AP$508,MATCH($Z113,'Yield Curves'!$A$3:$A$508,0)+1)/100)</f>
        <v>0.3871231188437107</v>
      </c>
      <c r="CA113" s="245">
        <f>EXP(-CA$2*HLOOKUP(CA$2,'Yield Curves'!$B$2:$AP$508,MATCH($Z113,'Yield Curves'!$A$3:$A$508,0)+1)/100)</f>
        <v>0.35384259026762466</v>
      </c>
      <c r="CB113" s="245">
        <f>EXP(-CB$2*HLOOKUP(CB$2,'Yield Curves'!$B$2:$AP$508,MATCH($Z113,'Yield Curves'!$A$3:$A$508,0)+1)/100)</f>
        <v>0.32533190389896111</v>
      </c>
      <c r="CC113" s="245">
        <f>EXP(-CC$2*HLOOKUP(CC$2,'Yield Curves'!$B$2:$AP$508,MATCH($Z113,'Yield Curves'!$A$3:$A$508,0)+1)/100)</f>
        <v>0.29894370527200126</v>
      </c>
      <c r="CD113" s="245">
        <f>EXP(-CD$2*HLOOKUP(CD$2,'Yield Curves'!$B$2:$AP$508,MATCH($Z113,'Yield Curves'!$A$3:$A$508,0)+1)/100)</f>
        <v>0.27374640646666443</v>
      </c>
      <c r="CE113" s="245">
        <f>EXP(-CE$2*HLOOKUP(CE$2,'Yield Curves'!$B$2:$AP$508,MATCH($Z113,'Yield Curves'!$A$3:$A$508,0)+1)/100)</f>
        <v>0.24967170641284858</v>
      </c>
      <c r="CF113" s="245">
        <f>EXP(-CF$2*HLOOKUP(CF$2,'Yield Curves'!$B$2:$AP$508,MATCH($Z113,'Yield Curves'!$A$3:$A$508,0)+1)/100)</f>
        <v>0.22741753765979489</v>
      </c>
      <c r="CG113" s="245">
        <f>EXP(-CG$2*HLOOKUP(CG$2,'Yield Curves'!$B$2:$AP$508,MATCH($Z113,'Yield Curves'!$A$3:$A$508,0)+1)/100)</f>
        <v>0.20723087328750159</v>
      </c>
      <c r="CH113" s="245">
        <f>EXP(-CH$2*HLOOKUP(CH$2,'Yield Curves'!$B$2:$AP$508,MATCH($Z113,'Yield Curves'!$A$3:$A$508,0)+1)/100)</f>
        <v>0.18862393651527715</v>
      </c>
    </row>
    <row r="114" spans="1:86" x14ac:dyDescent="0.2">
      <c r="A114" s="253">
        <v>42972</v>
      </c>
      <c r="B114" s="245">
        <f>'Yield Curves'!C113-'Yield Curves'!C114</f>
        <v>-4.0000000000000036E-2</v>
      </c>
      <c r="C114" s="245">
        <f>'Yield Curves'!D113-'Yield Curves'!D114</f>
        <v>-2.5000000000000355E-2</v>
      </c>
      <c r="D114" s="245">
        <f>'Yield Curves'!E113-'Yield Curves'!E114</f>
        <v>-9.9999999999997868E-3</v>
      </c>
      <c r="E114" s="245">
        <f>'Yield Curves'!F113-'Yield Curves'!F114</f>
        <v>-9.9999999999997868E-3</v>
      </c>
      <c r="F114" s="245">
        <f>'Yield Curves'!G113-'Yield Curves'!G114</f>
        <v>-1.0000000000000675E-2</v>
      </c>
      <c r="G114" s="245">
        <f>'Yield Curves'!H113-'Yield Curves'!H114</f>
        <v>0</v>
      </c>
      <c r="H114" s="245">
        <f>'Yield Curves'!I113-'Yield Curves'!I114</f>
        <v>9.9999999999997868E-3</v>
      </c>
      <c r="I114" s="245">
        <f>'Yield Curves'!J113-'Yield Curves'!J114</f>
        <v>4.9999999999998934E-3</v>
      </c>
      <c r="J114" s="245">
        <f>'Yield Curves'!K113-'Yield Curves'!K114</f>
        <v>0</v>
      </c>
      <c r="K114" s="245">
        <f>'Yield Curves'!L113-'Yield Curves'!L114</f>
        <v>0</v>
      </c>
      <c r="L114" s="245">
        <f>'Yield Curves'!M113-'Yield Curves'!M114</f>
        <v>0</v>
      </c>
      <c r="M114" s="245">
        <f>'Yield Curves'!N113-'Yield Curves'!N114</f>
        <v>0</v>
      </c>
      <c r="N114" s="245">
        <f>'Yield Curves'!O113-'Yield Curves'!O114</f>
        <v>0</v>
      </c>
      <c r="O114" s="245">
        <f>'Yield Curves'!P113-'Yield Curves'!P114</f>
        <v>0</v>
      </c>
      <c r="P114" s="245">
        <f>'Yield Curves'!Q113-'Yield Curves'!Q114</f>
        <v>0</v>
      </c>
      <c r="Q114" s="245">
        <f>'Yield Curves'!R113-'Yield Curves'!R114</f>
        <v>0</v>
      </c>
      <c r="R114" s="245">
        <f>'Yield Curves'!S113-'Yield Curves'!S114</f>
        <v>0</v>
      </c>
      <c r="S114" s="245">
        <f>'Yield Curves'!T113-'Yield Curves'!T114</f>
        <v>0</v>
      </c>
      <c r="T114" s="245">
        <f>'Yield Curves'!U113-'Yield Curves'!U114</f>
        <v>0</v>
      </c>
      <c r="U114" s="245">
        <f>'Yield Curves'!V113-'Yield Curves'!V114</f>
        <v>0</v>
      </c>
      <c r="V114" s="252">
        <f>MAX(B114:U114)</f>
        <v>9.9999999999997868E-3</v>
      </c>
      <c r="W114" s="252">
        <f>AVERAGE(V115:V364)</f>
        <v>3.6417500000000186E-2</v>
      </c>
      <c r="X114" s="245">
        <f>_xlfn.STDEV.S(V115:V2666)</f>
        <v>5.4836142494170924E-2</v>
      </c>
      <c r="Y114" s="245">
        <f>W114+X114*_xlfn.NORM.S.INV(99%)</f>
        <v>0.16398544351191532</v>
      </c>
      <c r="Z114" s="253">
        <v>42975</v>
      </c>
      <c r="AA114" s="255">
        <f>'Bond Valuation'!$B$12*BondVal_all!BO114</f>
        <v>93.412065407280835</v>
      </c>
      <c r="AB114" s="250">
        <f>AA114/AA115-1</f>
        <v>0</v>
      </c>
      <c r="AC114" s="245">
        <f>SUMPRODUCT('Bond Valuation'!$B$12*BondVal_all!BO114,$BO$2)/AA114</f>
        <v>1</v>
      </c>
      <c r="AD114" s="251">
        <f>-AC114*Y113/100</f>
        <v>-1.6380985987878187E-3</v>
      </c>
      <c r="AE114" s="250">
        <f>AD114*SQRT(10)</f>
        <v>-5.1801226040998445E-3</v>
      </c>
      <c r="AF114" s="250">
        <f>$AC$1*X113/100</f>
        <v>-1.460061900516062E-3</v>
      </c>
      <c r="AG114" s="250">
        <f>AF114*SQRT(10)</f>
        <v>-4.6171211304649297E-3</v>
      </c>
      <c r="AH114" s="255">
        <f>SUMPRODUCT('Bond Valuation'!$B$40:$D$40,BondVal_all!BO114:BQ114)</f>
        <v>84.353131771468099</v>
      </c>
      <c r="AI114" s="250">
        <f>AH114/AH115-1</f>
        <v>0</v>
      </c>
      <c r="AJ114" s="245">
        <f>SUMPRODUCT($BO$2:$BQ$2,'Bond Valuation'!$B$40:$D$40,BondVal_all!BO114:BQ114)/BondVal_all!AH114</f>
        <v>2.9358495578022556</v>
      </c>
      <c r="AK114" s="251">
        <f>-AJ114*Y113/100</f>
        <v>-4.8092110468877123E-3</v>
      </c>
      <c r="AL114" s="251">
        <f>AK114*SQRT(10)</f>
        <v>-1.5208060656607998E-2</v>
      </c>
      <c r="AM114" s="251">
        <f>$AC$1*X113/100</f>
        <v>-1.460061900516062E-3</v>
      </c>
      <c r="AN114" s="259">
        <f>AM114*SQRT(10)</f>
        <v>-4.6171211304649297E-3</v>
      </c>
      <c r="AO114" s="255">
        <f>SUMPRODUCT('Bond Valuation'!$B$68:$F$68,BondVal_all!BO114:BS114)</f>
        <v>77.781130108780872</v>
      </c>
      <c r="AP114" s="250">
        <f>AO114/AO115-1</f>
        <v>1.8627188394182426E-5</v>
      </c>
      <c r="AQ114" s="245">
        <f>SUMPRODUCT($BO$2:$BS$2,'Bond Valuation'!$B$68:$F$68,BondVal_all!BO114:BS114)/BondVal_all!AO114</f>
        <v>4.7243534810757977</v>
      </c>
      <c r="AR114" s="251">
        <f>-AQ114*Y113/100</f>
        <v>-7.7389568175286185E-3</v>
      </c>
      <c r="AS114" s="251">
        <f>AR114*SQRT(10)</f>
        <v>-2.447273025707853E-2</v>
      </c>
      <c r="AT114" s="251">
        <f>$AC$1*X113/100</f>
        <v>-1.460061900516062E-3</v>
      </c>
      <c r="AU114" s="249">
        <f>AT114*SQRT(10)</f>
        <v>-4.6171211304649297E-3</v>
      </c>
      <c r="AV114" s="255">
        <f>SUMPRODUCT('Bond Valuation'!$B$96:$K$96,BondVal_all!BO114:BX114)</f>
        <v>69.158097465895224</v>
      </c>
      <c r="AW114" s="250">
        <f>AV114/AV115-1</f>
        <v>1.4975420210696644E-3</v>
      </c>
      <c r="AX114" s="245">
        <f>SUMPRODUCT($BO$2:$BX$2,'Bond Valuation'!$B$96:$K$96,BondVal_all!BO114:BX114)/BondVal_all!AV114</f>
        <v>8.2651758597511389</v>
      </c>
      <c r="AY114" s="251">
        <f>-AX114*Y113/100</f>
        <v>-1.3539172994593247E-2</v>
      </c>
      <c r="AZ114" s="251">
        <f>AY114*SQRT(10)</f>
        <v>-4.2814624297957245E-2</v>
      </c>
      <c r="BA114" s="251">
        <f>$AC$1*X113/100</f>
        <v>-1.460061900516062E-3</v>
      </c>
      <c r="BB114" s="249">
        <f>BA114*SQRT(10)</f>
        <v>-4.6171211304649297E-3</v>
      </c>
      <c r="BC114" s="255">
        <f>SUMPRODUCT('Bond Valuation'!$B$124:$U$124,BondVal_all!BO114:CH114)</f>
        <v>57.184197373942723</v>
      </c>
      <c r="BD114" s="250">
        <f>BC114/BC115-1</f>
        <v>1.4285941175546935E-3</v>
      </c>
      <c r="BE114" s="245">
        <f>SUMPRODUCT($BO$2:$CH$2,'Bond Valuation'!$B$124:$U$124,BondVal_all!BO114:CH114)/BondVal_all!BC114</f>
        <v>11.859590070680897</v>
      </c>
      <c r="BF114" s="251">
        <f>-BE114*Y113/100</f>
        <v>-1.9427177876980305E-2</v>
      </c>
      <c r="BG114" s="251">
        <f>BF114*SQRT(10)</f>
        <v>-6.1434130600492187E-2</v>
      </c>
      <c r="BH114" s="251">
        <f>$AC$1*X113/100</f>
        <v>-1.460061900516062E-3</v>
      </c>
      <c r="BI114" s="249">
        <f>BH114*SQRT(10)</f>
        <v>-4.6171211304649297E-3</v>
      </c>
      <c r="BJ114" s="251"/>
      <c r="BK114" s="251"/>
      <c r="BO114" s="245">
        <f>EXP(-BO$2*HLOOKUP(BO$2,'Yield Curves'!$B$2:$AP$508,MATCH($Z114,'Yield Curves'!$A$3:$A$508,0)+1)/100)</f>
        <v>0.92487193472555285</v>
      </c>
      <c r="BP114" s="245">
        <f>EXP(-BP$2*HLOOKUP(BP$2,'Yield Curves'!$B$2:$AP$508,MATCH($Z114,'Yield Curves'!$A$3:$A$508,0)+1)/100)</f>
        <v>0.85590148250102893</v>
      </c>
      <c r="BQ114" s="245">
        <f>EXP(-BQ$2*HLOOKUP(BQ$2,'Yield Curves'!$B$2:$AP$508,MATCH($Z114,'Yield Curves'!$A$3:$A$508,0)+1)/100)</f>
        <v>0.79207436212759741</v>
      </c>
      <c r="BR114" s="245">
        <f>EXP(-BR$2*HLOOKUP(BR$2,'Yield Curves'!$B$2:$AP$508,MATCH($Z114,'Yield Curves'!$A$3:$A$508,0)+1)/100)</f>
        <v>0.7246981903299029</v>
      </c>
      <c r="BS114" s="245">
        <f>EXP(-BS$2*HLOOKUP(BS$2,'Yield Curves'!$B$2:$AP$508,MATCH($Z114,'Yield Curves'!$A$3:$A$508,0)+1)/100)</f>
        <v>0.67841234326410416</v>
      </c>
      <c r="BT114" s="245">
        <f>EXP(-BT$2*HLOOKUP(BT$2,'Yield Curves'!$B$2:$AP$508,MATCH($Z114,'Yield Curves'!$A$3:$A$508,0)+1)/100)</f>
        <v>0.62775833716823648</v>
      </c>
      <c r="BU114" s="245">
        <f>EXP(-BU$2*HLOOKUP(BU$2,'Yield Curves'!$B$2:$AP$508,MATCH($Z114,'Yield Curves'!$A$3:$A$508,0)+1)/100)</f>
        <v>0.58088643845740706</v>
      </c>
      <c r="BV114" s="245">
        <f>EXP(-BV$2*HLOOKUP(BV$2,'Yield Curves'!$B$2:$AP$508,MATCH($Z114,'Yield Curves'!$A$3:$A$508,0)+1)/100)</f>
        <v>0.53697700855434616</v>
      </c>
      <c r="BW114" s="245">
        <f>EXP(-BW$2*HLOOKUP(BW$2,'Yield Curves'!$B$2:$AP$508,MATCH($Z114,'Yield Curves'!$A$3:$A$508,0)+1)/100)</f>
        <v>0.49570464669157421</v>
      </c>
      <c r="BX114" s="245">
        <f>EXP(-BX$2*HLOOKUP(BX$2,'Yield Curves'!$B$2:$AP$508,MATCH($Z114,'Yield Curves'!$A$3:$A$508,0)+1)/100)</f>
        <v>0.4579478344205421</v>
      </c>
      <c r="BY114" s="245">
        <f>EXP(-BY$2*HLOOKUP(BY$2,'Yield Curves'!$B$2:$AP$508,MATCH($Z114,'Yield Curves'!$A$3:$A$508,0)+1)/100)</f>
        <v>0.42296112805906272</v>
      </c>
      <c r="BZ114" s="245">
        <f>EXP(-BZ$2*HLOOKUP(BZ$2,'Yield Curves'!$B$2:$AP$508,MATCH($Z114,'Yield Curves'!$A$3:$A$508,0)+1)/100)</f>
        <v>0.38847556768256036</v>
      </c>
      <c r="CA114" s="245">
        <f>EXP(-CA$2*HLOOKUP(CA$2,'Yield Curves'!$B$2:$AP$508,MATCH($Z114,'Yield Curves'!$A$3:$A$508,0)+1)/100)</f>
        <v>0.3543460680570778</v>
      </c>
      <c r="CB114" s="245">
        <f>EXP(-CB$2*HLOOKUP(CB$2,'Yield Curves'!$B$2:$AP$508,MATCH($Z114,'Yield Curves'!$A$3:$A$508,0)+1)/100)</f>
        <v>0.3255810815140176</v>
      </c>
      <c r="CC114" s="245">
        <f>EXP(-CC$2*HLOOKUP(CC$2,'Yield Curves'!$B$2:$AP$508,MATCH($Z114,'Yield Curves'!$A$3:$A$508,0)+1)/100)</f>
        <v>0.29894370527200126</v>
      </c>
      <c r="CD114" s="245">
        <f>EXP(-CD$2*HLOOKUP(CD$2,'Yield Curves'!$B$2:$AP$508,MATCH($Z114,'Yield Curves'!$A$3:$A$508,0)+1)/100)</f>
        <v>0.27349245345146361</v>
      </c>
      <c r="CE114" s="245">
        <f>EXP(-CE$2*HLOOKUP(CE$2,'Yield Curves'!$B$2:$AP$508,MATCH($Z114,'Yield Curves'!$A$3:$A$508,0)+1)/100)</f>
        <v>0.24916570812693639</v>
      </c>
      <c r="CF114" s="245">
        <f>EXP(-CF$2*HLOOKUP(CF$2,'Yield Curves'!$B$2:$AP$508,MATCH($Z114,'Yield Curves'!$A$3:$A$508,0)+1)/100)</f>
        <v>0.22667918767797074</v>
      </c>
      <c r="CG114" s="245">
        <f>EXP(-CG$2*HLOOKUP(CG$2,'Yield Curves'!$B$2:$AP$508,MATCH($Z114,'Yield Curves'!$A$3:$A$508,0)+1)/100)</f>
        <v>0.20628675038867714</v>
      </c>
      <c r="CH114" s="245">
        <f>EXP(-CH$2*HLOOKUP(CH$2,'Yield Curves'!$B$2:$AP$508,MATCH($Z114,'Yield Curves'!$A$3:$A$508,0)+1)/100)</f>
        <v>0.18749558134675462</v>
      </c>
    </row>
    <row r="115" spans="1:86" x14ac:dyDescent="0.2">
      <c r="A115" s="253">
        <v>42971</v>
      </c>
      <c r="B115" s="245">
        <f>'Yield Curves'!C114-'Yield Curves'!C115</f>
        <v>1.9999999999999574E-2</v>
      </c>
      <c r="C115" s="245">
        <f>'Yield Curves'!D114-'Yield Curves'!D115</f>
        <v>9.9999999999997868E-3</v>
      </c>
      <c r="D115" s="245">
        <f>'Yield Curves'!E114-'Yield Curves'!E115</f>
        <v>0</v>
      </c>
      <c r="E115" s="245">
        <f>'Yield Curves'!F114-'Yield Curves'!F115</f>
        <v>5.0000000000007816E-3</v>
      </c>
      <c r="F115" s="245">
        <f>'Yield Curves'!G114-'Yield Curves'!G115</f>
        <v>1.0000000000000675E-2</v>
      </c>
      <c r="G115" s="245">
        <f>'Yield Curves'!H114-'Yield Curves'!H115</f>
        <v>2.0000000000000462E-2</v>
      </c>
      <c r="H115" s="245">
        <f>'Yield Curves'!I114-'Yield Curves'!I115</f>
        <v>3.0000000000001137E-2</v>
      </c>
      <c r="I115" s="245">
        <f>'Yield Curves'!J114-'Yield Curves'!J115</f>
        <v>2.0000000000000462E-2</v>
      </c>
      <c r="J115" s="245">
        <f>'Yield Curves'!K114-'Yield Curves'!K115</f>
        <v>9.9999999999997868E-3</v>
      </c>
      <c r="K115" s="245">
        <f>'Yield Curves'!L114-'Yield Curves'!L115</f>
        <v>9.9999999999997868E-3</v>
      </c>
      <c r="L115" s="245">
        <f>'Yield Curves'!M114-'Yield Curves'!M115</f>
        <v>9.9999999999997868E-3</v>
      </c>
      <c r="M115" s="245">
        <f>'Yield Curves'!N114-'Yield Curves'!N115</f>
        <v>9.9999999999997868E-3</v>
      </c>
      <c r="N115" s="245">
        <f>'Yield Curves'!O114-'Yield Curves'!O115</f>
        <v>9.9999999999997868E-3</v>
      </c>
      <c r="O115" s="245">
        <f>'Yield Curves'!P114-'Yield Curves'!P115</f>
        <v>9.9999999999997868E-3</v>
      </c>
      <c r="P115" s="245">
        <f>'Yield Curves'!Q114-'Yield Curves'!Q115</f>
        <v>9.9999999999997868E-3</v>
      </c>
      <c r="Q115" s="245">
        <f>'Yield Curves'!R114-'Yield Curves'!R115</f>
        <v>9.9999999999997868E-3</v>
      </c>
      <c r="R115" s="245">
        <f>'Yield Curves'!S114-'Yield Curves'!S115</f>
        <v>9.9999999999997868E-3</v>
      </c>
      <c r="S115" s="245">
        <f>'Yield Curves'!T114-'Yield Curves'!T115</f>
        <v>9.9999999999997868E-3</v>
      </c>
      <c r="T115" s="245">
        <f>'Yield Curves'!U114-'Yield Curves'!U115</f>
        <v>9.9999999999997868E-3</v>
      </c>
      <c r="U115" s="245">
        <f>'Yield Curves'!V114-'Yield Curves'!V115</f>
        <v>9.9999999999997868E-3</v>
      </c>
      <c r="V115" s="252">
        <f>MAX(B115:U115)</f>
        <v>3.0000000000001137E-2</v>
      </c>
      <c r="W115" s="252">
        <f>AVERAGE(V116:V365)</f>
        <v>3.6297500000000184E-2</v>
      </c>
      <c r="X115" s="245">
        <f>_xlfn.STDEV.S(V116:V2667)</f>
        <v>5.4905197075304051E-2</v>
      </c>
      <c r="Y115" s="245">
        <f>W115+X115*_xlfn.NORM.S.INV(99%)</f>
        <v>0.16402608848992714</v>
      </c>
      <c r="Z115" s="253">
        <v>42972</v>
      </c>
      <c r="AA115" s="255">
        <f>'Bond Valuation'!$B$12*BondVal_all!BO115</f>
        <v>93.412065407280835</v>
      </c>
      <c r="AB115" s="250">
        <f>AA115/AA116-1</f>
        <v>4.0008001066760279E-4</v>
      </c>
      <c r="AC115" s="245">
        <f>SUMPRODUCT('Bond Valuation'!$B$12*BondVal_all!BO115,$BO$2)/AA115</f>
        <v>1</v>
      </c>
      <c r="AD115" s="251">
        <f>-AC115*Y114/100</f>
        <v>-1.6398544351191532E-3</v>
      </c>
      <c r="AE115" s="250">
        <f>AD115*SQRT(10)</f>
        <v>-5.1856750461053355E-3</v>
      </c>
      <c r="AF115" s="250">
        <f>$AC$1*X114/100</f>
        <v>-1.4615006676437338E-3</v>
      </c>
      <c r="AG115" s="250">
        <f>AF115*SQRT(10)</f>
        <v>-4.6216709116109513E-3</v>
      </c>
      <c r="AH115" s="255">
        <f>SUMPRODUCT('Bond Valuation'!$B$40:$D$40,BondVal_all!BO115:BQ115)</f>
        <v>84.353131771468099</v>
      </c>
      <c r="AI115" s="250">
        <f>AH115/AH116-1</f>
        <v>3.0020837031963232E-4</v>
      </c>
      <c r="AJ115" s="245">
        <f>SUMPRODUCT($BO$2:$BQ$2,'Bond Valuation'!$B$40:$D$40,BondVal_all!BO115:BQ115)/BondVal_all!AH115</f>
        <v>2.9358495578022556</v>
      </c>
      <c r="AK115" s="251">
        <f>-AJ115*Y114/100</f>
        <v>-4.814365918204634E-3</v>
      </c>
      <c r="AL115" s="251">
        <f>AK115*SQRT(10)</f>
        <v>-1.5224361791014543E-2</v>
      </c>
      <c r="AM115" s="251">
        <f>$AC$1*X114/100</f>
        <v>-1.4615006676437338E-3</v>
      </c>
      <c r="AN115" s="259">
        <f>AM115*SQRT(10)</f>
        <v>-4.6216709116109513E-3</v>
      </c>
      <c r="AO115" s="255">
        <f>SUMPRODUCT('Bond Valuation'!$B$68:$F$68,BondVal_all!BO115:BS115)</f>
        <v>77.779681292004199</v>
      </c>
      <c r="AP115" s="250">
        <f>AO115/AO116-1</f>
        <v>1.5715123638626594E-5</v>
      </c>
      <c r="AQ115" s="245">
        <f>SUMPRODUCT($BO$2:$BS$2,'Bond Valuation'!$B$68:$F$68,BondVal_all!BO115:BS115)/BondVal_all!AO115</f>
        <v>4.7243669737445524</v>
      </c>
      <c r="AR115" s="251">
        <f>-AQ115*Y114/100</f>
        <v>-7.7472741350254563E-3</v>
      </c>
      <c r="AS115" s="251">
        <f>AR115*SQRT(10)</f>
        <v>-2.4499031924391308E-2</v>
      </c>
      <c r="AT115" s="251">
        <f>$AC$1*X114/100</f>
        <v>-1.4615006676437338E-3</v>
      </c>
      <c r="AU115" s="249">
        <f>AT115*SQRT(10)</f>
        <v>-4.6216709116109513E-3</v>
      </c>
      <c r="AV115" s="255">
        <f>SUMPRODUCT('Bond Valuation'!$B$96:$K$96,BondVal_all!BO115:BX115)</f>
        <v>69.054685173096772</v>
      </c>
      <c r="AW115" s="250">
        <f>AV115/AV116-1</f>
        <v>2.4781225793413242E-5</v>
      </c>
      <c r="AX115" s="245">
        <f>SUMPRODUCT($BO$2:$BX$2,'Bond Valuation'!$B$96:$K$96,BondVal_all!BO115:BX115)/BondVal_all!AV115</f>
        <v>8.262950668420153</v>
      </c>
      <c r="AY115" s="251">
        <f>-AX115*Y114/100</f>
        <v>-1.3550036300779561E-2</v>
      </c>
      <c r="AZ115" s="251">
        <f>AY115*SQRT(10)</f>
        <v>-4.2848977088425791E-2</v>
      </c>
      <c r="BA115" s="251">
        <f>$AC$1*X114/100</f>
        <v>-1.4615006676437338E-3</v>
      </c>
      <c r="BB115" s="249">
        <f>BA115*SQRT(10)</f>
        <v>-4.6216709116109513E-3</v>
      </c>
      <c r="BC115" s="255">
        <f>SUMPRODUCT('Bond Valuation'!$B$124:$U$124,BondVal_all!BO115:CH115)</f>
        <v>57.10262090562</v>
      </c>
      <c r="BD115" s="250">
        <f>BC115/BC116-1</f>
        <v>-2.3304814419817799E-3</v>
      </c>
      <c r="BE115" s="245">
        <f>SUMPRODUCT($BO$2:$CH$2,'Bond Valuation'!$B$124:$U$124,BondVal_all!BO115:CH115)/BondVal_all!BC115</f>
        <v>11.85370034437517</v>
      </c>
      <c r="BF115" s="251">
        <f>-BE115*Y114/100</f>
        <v>-1.9438343082297055E-2</v>
      </c>
      <c r="BG115" s="251">
        <f>BF115*SQRT(10)</f>
        <v>-6.1469438079836534E-2</v>
      </c>
      <c r="BH115" s="251">
        <f>$AC$1*X114/100</f>
        <v>-1.4615006676437338E-3</v>
      </c>
      <c r="BI115" s="249">
        <f>BH115*SQRT(10)</f>
        <v>-4.6216709116109513E-3</v>
      </c>
      <c r="BJ115" s="251"/>
      <c r="BK115" s="251"/>
      <c r="BO115" s="245">
        <f>EXP(-BO$2*HLOOKUP(BO$2,'Yield Curves'!$B$2:$AP$508,MATCH($Z115,'Yield Curves'!$A$3:$A$508,0)+1)/100)</f>
        <v>0.92487193472555285</v>
      </c>
      <c r="BP115" s="245">
        <f>EXP(-BP$2*HLOOKUP(BP$2,'Yield Curves'!$B$2:$AP$508,MATCH($Z115,'Yield Curves'!$A$3:$A$508,0)+1)/100)</f>
        <v>0.85590148250102893</v>
      </c>
      <c r="BQ115" s="245">
        <f>EXP(-BQ$2*HLOOKUP(BQ$2,'Yield Curves'!$B$2:$AP$508,MATCH($Z115,'Yield Curves'!$A$3:$A$508,0)+1)/100)</f>
        <v>0.79207436212759741</v>
      </c>
      <c r="BR115" s="245">
        <f>EXP(-BR$2*HLOOKUP(BR$2,'Yield Curves'!$B$2:$AP$508,MATCH($Z115,'Yield Curves'!$A$3:$A$508,0)+1)/100)</f>
        <v>0.72411866361923127</v>
      </c>
      <c r="BS115" s="245">
        <f>EXP(-BS$2*HLOOKUP(BS$2,'Yield Curves'!$B$2:$AP$508,MATCH($Z115,'Yield Curves'!$A$3:$A$508,0)+1)/100)</f>
        <v>0.67841234326410416</v>
      </c>
      <c r="BT115" s="245">
        <f>EXP(-BT$2*HLOOKUP(BT$2,'Yield Curves'!$B$2:$AP$508,MATCH($Z115,'Yield Curves'!$A$3:$A$508,0)+1)/100)</f>
        <v>0.6275700379133865</v>
      </c>
      <c r="BU115" s="245">
        <f>EXP(-BU$2*HLOOKUP(BU$2,'Yield Curves'!$B$2:$AP$508,MATCH($Z115,'Yield Curves'!$A$3:$A$508,0)+1)/100)</f>
        <v>0.58047996023446269</v>
      </c>
      <c r="BV115" s="245">
        <f>EXP(-BV$2*HLOOKUP(BV$2,'Yield Curves'!$B$2:$AP$508,MATCH($Z115,'Yield Curves'!$A$3:$A$508,0)+1)/100)</f>
        <v>0.53638665859694001</v>
      </c>
      <c r="BW115" s="245">
        <f>EXP(-BW$2*HLOOKUP(BW$2,'Yield Curves'!$B$2:$AP$508,MATCH($Z115,'Yield Curves'!$A$3:$A$508,0)+1)/100)</f>
        <v>0.49498020852032593</v>
      </c>
      <c r="BX115" s="245">
        <f>EXP(-BX$2*HLOOKUP(BX$2,'Yield Curves'!$B$2:$AP$508,MATCH($Z115,'Yield Curves'!$A$3:$A$508,0)+1)/100)</f>
        <v>0.45703285403707794</v>
      </c>
      <c r="BY115" s="245">
        <f>EXP(-BY$2*HLOOKUP(BY$2,'Yield Curves'!$B$2:$AP$508,MATCH($Z115,'Yield Curves'!$A$3:$A$508,0)+1)/100)</f>
        <v>0.42185758424377201</v>
      </c>
      <c r="BZ115" s="245">
        <f>EXP(-BZ$2*HLOOKUP(BZ$2,'Yield Curves'!$B$2:$AP$508,MATCH($Z115,'Yield Curves'!$A$3:$A$508,0)+1)/100)</f>
        <v>0.3874135700884454</v>
      </c>
      <c r="CA115" s="245">
        <f>EXP(-CA$2*HLOOKUP(CA$2,'Yield Curves'!$B$2:$AP$508,MATCH($Z115,'Yield Curves'!$A$3:$A$508,0)+1)/100)</f>
        <v>0.35355520992710515</v>
      </c>
      <c r="CB115" s="245">
        <f>EXP(-CB$2*HLOOKUP(CB$2,'Yield Curves'!$B$2:$AP$508,MATCH($Z115,'Yield Curves'!$A$3:$A$508,0)+1)/100)</f>
        <v>0.3247346554156369</v>
      </c>
      <c r="CC115" s="245">
        <f>EXP(-CC$2*HLOOKUP(CC$2,'Yield Curves'!$B$2:$AP$508,MATCH($Z115,'Yield Curves'!$A$3:$A$508,0)+1)/100)</f>
        <v>0.29804821805862064</v>
      </c>
      <c r="CD115" s="245">
        <f>EXP(-CD$2*HLOOKUP(CD$2,'Yield Curves'!$B$2:$AP$508,MATCH($Z115,'Yield Curves'!$A$3:$A$508,0)+1)/100)</f>
        <v>0.27265019974620774</v>
      </c>
      <c r="CE115" s="245">
        <f>EXP(-CE$2*HLOOKUP(CE$2,'Yield Curves'!$B$2:$AP$508,MATCH($Z115,'Yield Curves'!$A$3:$A$508,0)+1)/100)</f>
        <v>0.24847091260510162</v>
      </c>
      <c r="CF115" s="245">
        <f>EXP(-CF$2*HLOOKUP(CF$2,'Yield Curves'!$B$2:$AP$508,MATCH($Z115,'Yield Curves'!$A$3:$A$508,0)+1)/100)</f>
        <v>0.22612600504683281</v>
      </c>
      <c r="CG115" s="245">
        <f>EXP(-CG$2*HLOOKUP(CG$2,'Yield Curves'!$B$2:$AP$508,MATCH($Z115,'Yield Curves'!$A$3:$A$508,0)+1)/100)</f>
        <v>0.20582527767435133</v>
      </c>
      <c r="CH115" s="245">
        <f>EXP(-CH$2*HLOOKUP(CH$2,'Yield Curves'!$B$2:$AP$508,MATCH($Z115,'Yield Curves'!$A$3:$A$508,0)+1)/100)</f>
        <v>0.18712096492535454</v>
      </c>
    </row>
    <row r="116" spans="1:86" x14ac:dyDescent="0.2">
      <c r="A116" s="253">
        <v>42970</v>
      </c>
      <c r="B116" s="245">
        <f>'Yield Curves'!C115-'Yield Curves'!C116</f>
        <v>9.9999999999997868E-3</v>
      </c>
      <c r="C116" s="245">
        <f>'Yield Curves'!D115-'Yield Curves'!D116</f>
        <v>5.0000000000007816E-3</v>
      </c>
      <c r="D116" s="245">
        <f>'Yield Curves'!E115-'Yield Curves'!E116</f>
        <v>0</v>
      </c>
      <c r="E116" s="245">
        <f>'Yield Curves'!F115-'Yield Curves'!F116</f>
        <v>-5.0000000000007816E-3</v>
      </c>
      <c r="F116" s="245">
        <f>'Yield Curves'!G115-'Yield Curves'!G116</f>
        <v>-1.0000000000000675E-2</v>
      </c>
      <c r="G116" s="245">
        <f>'Yield Curves'!H115-'Yield Curves'!H116</f>
        <v>-1.0000000000000675E-2</v>
      </c>
      <c r="H116" s="245">
        <f>'Yield Curves'!I115-'Yield Curves'!I116</f>
        <v>-9.9999999999997868E-3</v>
      </c>
      <c r="I116" s="245">
        <f>'Yield Curves'!J115-'Yield Curves'!J116</f>
        <v>-1.499999999999968E-2</v>
      </c>
      <c r="J116" s="245">
        <f>'Yield Curves'!K115-'Yield Curves'!K116</f>
        <v>-1.9999999999999574E-2</v>
      </c>
      <c r="K116" s="245">
        <f>'Yield Curves'!L115-'Yield Curves'!L116</f>
        <v>-1.7500000000000071E-2</v>
      </c>
      <c r="L116" s="245">
        <f>'Yield Curves'!M115-'Yield Curves'!M116</f>
        <v>-1.499999999999968E-2</v>
      </c>
      <c r="M116" s="245">
        <f>'Yield Curves'!N115-'Yield Curves'!N116</f>
        <v>-1.2499999999999289E-2</v>
      </c>
      <c r="N116" s="245">
        <f>'Yield Curves'!O115-'Yield Curves'!O116</f>
        <v>-9.9999999999997868E-3</v>
      </c>
      <c r="O116" s="245">
        <f>'Yield Curves'!P115-'Yield Curves'!P116</f>
        <v>-7.5000000000002842E-3</v>
      </c>
      <c r="P116" s="245">
        <f>'Yield Curves'!Q115-'Yield Curves'!Q116</f>
        <v>-6.2500000000005329E-3</v>
      </c>
      <c r="Q116" s="245">
        <f>'Yield Curves'!R115-'Yield Curves'!R116</f>
        <v>-4.9999999999998934E-3</v>
      </c>
      <c r="R116" s="245">
        <f>'Yield Curves'!S115-'Yield Curves'!S116</f>
        <v>-3.7499999999992539E-3</v>
      </c>
      <c r="S116" s="245">
        <f>'Yield Curves'!T115-'Yield Curves'!T116</f>
        <v>-1.8750000000000711E-3</v>
      </c>
      <c r="T116" s="245">
        <f>'Yield Curves'!U115-'Yield Curves'!U116</f>
        <v>0</v>
      </c>
      <c r="U116" s="245">
        <f>'Yield Curves'!V115-'Yield Curves'!V116</f>
        <v>1.8750000000000711E-3</v>
      </c>
      <c r="V116" s="252">
        <f>MAX(B116:U116)</f>
        <v>9.9999999999997868E-3</v>
      </c>
      <c r="W116" s="252">
        <f>AVERAGE(V117:V366)</f>
        <v>3.6177500000000196E-2</v>
      </c>
      <c r="X116" s="245">
        <f>_xlfn.STDEV.S(V117:V2668)</f>
        <v>5.4959550079497925E-2</v>
      </c>
      <c r="Y116" s="245">
        <f>W116+X116*_xlfn.NORM.S.INV(99%)</f>
        <v>0.16403253248568131</v>
      </c>
      <c r="Z116" s="253">
        <v>42971</v>
      </c>
      <c r="AA116" s="255">
        <f>'Bond Valuation'!$B$12*BondVal_all!BO116</f>
        <v>93.374708053086863</v>
      </c>
      <c r="AB116" s="250">
        <f>AA116/AA117-1</f>
        <v>-1.9998000133336635E-4</v>
      </c>
      <c r="AC116" s="245">
        <f>SUMPRODUCT('Bond Valuation'!$B$12*BondVal_all!BO116,$BO$2)/AA116</f>
        <v>1</v>
      </c>
      <c r="AD116" s="251">
        <f>-AC116*Y115/100</f>
        <v>-1.6402608848992714E-3</v>
      </c>
      <c r="AE116" s="250">
        <f>AD116*SQRT(10)</f>
        <v>-5.1869603531649834E-3</v>
      </c>
      <c r="AF116" s="250">
        <f>$AC$1*X115/100</f>
        <v>-1.4633411201598941E-3</v>
      </c>
      <c r="AG116" s="250">
        <f>AF116*SQRT(10)</f>
        <v>-4.6274909334874052E-3</v>
      </c>
      <c r="AH116" s="255">
        <f>SUMPRODUCT('Bond Valuation'!$B$40:$D$40,BondVal_all!BO116:BQ116)</f>
        <v>84.327815855297558</v>
      </c>
      <c r="AI116" s="250">
        <f>AH116/AH117-1</f>
        <v>-2.9167720577494283E-4</v>
      </c>
      <c r="AJ116" s="245">
        <f>SUMPRODUCT($BO$2:$BQ$2,'Bond Valuation'!$B$40:$D$40,BondVal_all!BO116:BQ116)/BondVal_all!AH116</f>
        <v>2.9358519033903185</v>
      </c>
      <c r="AK116" s="251">
        <f>-AJ116*Y115/100</f>
        <v>-4.8155630409882147E-3</v>
      </c>
      <c r="AL116" s="251">
        <f>AK116*SQRT(10)</f>
        <v>-1.5228147425649537E-2</v>
      </c>
      <c r="AM116" s="251">
        <f>$AC$1*X115/100</f>
        <v>-1.4633411201598941E-3</v>
      </c>
      <c r="AN116" s="259">
        <f>AM116*SQRT(10)</f>
        <v>-4.6274909334874052E-3</v>
      </c>
      <c r="AO116" s="255">
        <f>SUMPRODUCT('Bond Valuation'!$B$68:$F$68,BondVal_all!BO116:BS116)</f>
        <v>77.778458993904692</v>
      </c>
      <c r="AP116" s="250">
        <f>AO116/AO117-1</f>
        <v>-4.8843286136301955E-4</v>
      </c>
      <c r="AQ116" s="245">
        <f>SUMPRODUCT($BO$2:$BS$2,'Bond Valuation'!$B$68:$F$68,BondVal_all!BO116:BS116)/BondVal_all!AO116</f>
        <v>4.7244326633450751</v>
      </c>
      <c r="AR116" s="251">
        <f>-AQ116*Y115/100</f>
        <v>-7.749302101025415E-3</v>
      </c>
      <c r="AS116" s="251">
        <f>AR116*SQRT(10)</f>
        <v>-2.4505444915968556E-2</v>
      </c>
      <c r="AT116" s="251">
        <f>$AC$1*X115/100</f>
        <v>-1.4633411201598941E-3</v>
      </c>
      <c r="AU116" s="249">
        <f>AT116*SQRT(10)</f>
        <v>-4.6274909334874052E-3</v>
      </c>
      <c r="AV116" s="255">
        <f>SUMPRODUCT('Bond Valuation'!$B$96:$K$96,BondVal_all!BO116:BX116)</f>
        <v>69.052973955757466</v>
      </c>
      <c r="AW116" s="250">
        <f>AV116/AV117-1</f>
        <v>-8.5138161807329915E-4</v>
      </c>
      <c r="AX116" s="245">
        <f>SUMPRODUCT($BO$2:$BX$2,'Bond Valuation'!$B$96:$K$96,BondVal_all!BO116:BX116)/BondVal_all!AV116</f>
        <v>8.2631419449905756</v>
      </c>
      <c r="AY116" s="251">
        <f>-AX116*Y115/100</f>
        <v>-1.3553708518738527E-2</v>
      </c>
      <c r="AZ116" s="251">
        <f>AY116*SQRT(10)</f>
        <v>-4.2860589661240706E-2</v>
      </c>
      <c r="BA116" s="251">
        <f>$AC$1*X115/100</f>
        <v>-1.4633411201598941E-3</v>
      </c>
      <c r="BB116" s="249">
        <f>BA116*SQRT(10)</f>
        <v>-4.6274909334874052E-3</v>
      </c>
      <c r="BC116" s="255">
        <f>SUMPRODUCT('Bond Valuation'!$B$124:$U$124,BondVal_all!BO116:CH116)</f>
        <v>57.236008360918234</v>
      </c>
      <c r="BD116" s="250">
        <f>BC116/BC117-1</f>
        <v>-3.0067125249353399E-3</v>
      </c>
      <c r="BE116" s="245">
        <f>SUMPRODUCT($BO$2:$CH$2,'Bond Valuation'!$B$124:$U$124,BondVal_all!BO116:CH116)/BondVal_all!BC116</f>
        <v>11.872278973638489</v>
      </c>
      <c r="BF116" s="251">
        <f>-BE116*Y115/100</f>
        <v>-1.9473634815071281E-2</v>
      </c>
      <c r="BG116" s="251">
        <f>BF116*SQRT(10)</f>
        <v>-6.1581040337977108E-2</v>
      </c>
      <c r="BH116" s="251">
        <f>$AC$1*X115/100</f>
        <v>-1.4633411201598941E-3</v>
      </c>
      <c r="BI116" s="249">
        <f>BH116*SQRT(10)</f>
        <v>-4.6274909334874052E-3</v>
      </c>
      <c r="BJ116" s="251"/>
      <c r="BK116" s="251"/>
      <c r="BO116" s="245">
        <f>EXP(-BO$2*HLOOKUP(BO$2,'Yield Curves'!$B$2:$AP$508,MATCH($Z116,'Yield Curves'!$A$3:$A$508,0)+1)/100)</f>
        <v>0.9245020599315531</v>
      </c>
      <c r="BP116" s="245">
        <f>EXP(-BP$2*HLOOKUP(BP$2,'Yield Curves'!$B$2:$AP$508,MATCH($Z116,'Yield Curves'!$A$3:$A$508,0)+1)/100)</f>
        <v>0.8557303193214173</v>
      </c>
      <c r="BQ116" s="245">
        <f>EXP(-BQ$2*HLOOKUP(BQ$2,'Yield Curves'!$B$2:$AP$508,MATCH($Z116,'Yield Curves'!$A$3:$A$508,0)+1)/100)</f>
        <v>0.79183677545874132</v>
      </c>
      <c r="BR116" s="245">
        <f>EXP(-BR$2*HLOOKUP(BR$2,'Yield Curves'!$B$2:$AP$508,MATCH($Z116,'Yield Curves'!$A$3:$A$508,0)+1)/100)</f>
        <v>0.72440836902189676</v>
      </c>
      <c r="BS116" s="245">
        <f>EXP(-BS$2*HLOOKUP(BS$2,'Yield Curves'!$B$2:$AP$508,MATCH($Z116,'Yield Curves'!$A$3:$A$508,0)+1)/100)</f>
        <v>0.67841234326410416</v>
      </c>
      <c r="BT116" s="245">
        <f>EXP(-BT$2*HLOOKUP(BT$2,'Yield Curves'!$B$2:$AP$508,MATCH($Z116,'Yield Curves'!$A$3:$A$508,0)+1)/100)</f>
        <v>0.6275700379133865</v>
      </c>
      <c r="BU116" s="245">
        <f>EXP(-BU$2*HLOOKUP(BU$2,'Yield Curves'!$B$2:$AP$508,MATCH($Z116,'Yield Curves'!$A$3:$A$508,0)+1)/100)</f>
        <v>0.58047996023446269</v>
      </c>
      <c r="BV116" s="245">
        <f>EXP(-BV$2*HLOOKUP(BV$2,'Yield Curves'!$B$2:$AP$508,MATCH($Z116,'Yield Curves'!$A$3:$A$508,0)+1)/100)</f>
        <v>0.53638665859694001</v>
      </c>
      <c r="BW116" s="245">
        <f>EXP(-BW$2*HLOOKUP(BW$2,'Yield Curves'!$B$2:$AP$508,MATCH($Z116,'Yield Curves'!$A$3:$A$508,0)+1)/100)</f>
        <v>0.49498020852032593</v>
      </c>
      <c r="BX116" s="245">
        <f>EXP(-BX$2*HLOOKUP(BX$2,'Yield Curves'!$B$2:$AP$508,MATCH($Z116,'Yield Curves'!$A$3:$A$508,0)+1)/100)</f>
        <v>0.45703285403707794</v>
      </c>
      <c r="BY116" s="245">
        <f>EXP(-BY$2*HLOOKUP(BY$2,'Yield Curves'!$B$2:$AP$508,MATCH($Z116,'Yield Curves'!$A$3:$A$508,0)+1)/100)</f>
        <v>0.42185758424377201</v>
      </c>
      <c r="BZ116" s="245">
        <f>EXP(-BZ$2*HLOOKUP(BZ$2,'Yield Curves'!$B$2:$AP$508,MATCH($Z116,'Yield Curves'!$A$3:$A$508,0)+1)/100)</f>
        <v>0.38752981159482602</v>
      </c>
      <c r="CA116" s="245">
        <f>EXP(-CA$2*HLOOKUP(CA$2,'Yield Curves'!$B$2:$AP$508,MATCH($Z116,'Yield Curves'!$A$3:$A$508,0)+1)/100)</f>
        <v>0.3539000943606242</v>
      </c>
      <c r="CB116" s="245">
        <f>EXP(-CB$2*HLOOKUP(CB$2,'Yield Curves'!$B$2:$AP$508,MATCH($Z116,'Yield Curves'!$A$3:$A$508,0)+1)/100)</f>
        <v>0.32513269912051418</v>
      </c>
      <c r="CC116" s="245">
        <f>EXP(-CC$2*HLOOKUP(CC$2,'Yield Curves'!$B$2:$AP$508,MATCH($Z116,'Yield Curves'!$A$3:$A$508,0)+1)/100)</f>
        <v>0.29849562585766892</v>
      </c>
      <c r="CD116" s="245">
        <f>EXP(-CD$2*HLOOKUP(CD$2,'Yield Curves'!$B$2:$AP$508,MATCH($Z116,'Yield Curves'!$A$3:$A$508,0)+1)/100)</f>
        <v>0.27321653628163395</v>
      </c>
      <c r="CE116" s="245">
        <f>EXP(-CE$2*HLOOKUP(CE$2,'Yield Curves'!$B$2:$AP$508,MATCH($Z116,'Yield Curves'!$A$3:$A$508,0)+1)/100)</f>
        <v>0.24921783398354322</v>
      </c>
      <c r="CF116" s="245">
        <f>EXP(-CF$2*HLOOKUP(CF$2,'Yield Curves'!$B$2:$AP$508,MATCH($Z116,'Yield Curves'!$A$3:$A$508,0)+1)/100)</f>
        <v>0.22703728687581565</v>
      </c>
      <c r="CG116" s="245">
        <f>EXP(-CG$2*HLOOKUP(CG$2,'Yield Curves'!$B$2:$AP$508,MATCH($Z116,'Yield Curves'!$A$3:$A$508,0)+1)/100)</f>
        <v>0.20685132500383788</v>
      </c>
      <c r="CH116" s="245">
        <f>EXP(-CH$2*HLOOKUP(CH$2,'Yield Curves'!$B$2:$AP$508,MATCH($Z116,'Yield Curves'!$A$3:$A$508,0)+1)/100)</f>
        <v>0.1882470656387468</v>
      </c>
    </row>
    <row r="117" spans="1:86" x14ac:dyDescent="0.2">
      <c r="A117" s="253">
        <v>42969</v>
      </c>
      <c r="B117" s="245">
        <f>'Yield Curves'!C116-'Yield Curves'!C117</f>
        <v>-9.9999999999997868E-3</v>
      </c>
      <c r="C117" s="245">
        <f>'Yield Curves'!D116-'Yield Curves'!D117</f>
        <v>-5.0000000000007816E-3</v>
      </c>
      <c r="D117" s="245">
        <f>'Yield Curves'!E116-'Yield Curves'!E117</f>
        <v>0</v>
      </c>
      <c r="E117" s="245">
        <f>'Yield Curves'!F116-'Yield Curves'!F117</f>
        <v>0</v>
      </c>
      <c r="F117" s="245">
        <f>'Yield Curves'!G116-'Yield Curves'!G117</f>
        <v>0</v>
      </c>
      <c r="G117" s="245">
        <f>'Yield Curves'!H116-'Yield Curves'!H117</f>
        <v>9.9999999999997868E-3</v>
      </c>
      <c r="H117" s="245">
        <f>'Yield Curves'!I116-'Yield Curves'!I117</f>
        <v>1.9999999999999574E-2</v>
      </c>
      <c r="I117" s="245">
        <f>'Yield Curves'!J116-'Yield Curves'!J117</f>
        <v>9.9999999999997868E-3</v>
      </c>
      <c r="J117" s="245">
        <f>'Yield Curves'!K116-'Yield Curves'!K117</f>
        <v>0</v>
      </c>
      <c r="K117" s="245">
        <f>'Yield Curves'!L116-'Yield Curves'!L117</f>
        <v>0</v>
      </c>
      <c r="L117" s="245">
        <f>'Yield Curves'!M116-'Yield Curves'!M117</f>
        <v>0</v>
      </c>
      <c r="M117" s="245">
        <f>'Yield Curves'!N116-'Yield Curves'!N117</f>
        <v>0</v>
      </c>
      <c r="N117" s="245">
        <f>'Yield Curves'!O116-'Yield Curves'!O117</f>
        <v>0</v>
      </c>
      <c r="O117" s="245">
        <f>'Yield Curves'!P116-'Yield Curves'!P117</f>
        <v>0</v>
      </c>
      <c r="P117" s="245">
        <f>'Yield Curves'!Q116-'Yield Curves'!Q117</f>
        <v>0</v>
      </c>
      <c r="Q117" s="245">
        <f>'Yield Curves'!R116-'Yield Curves'!R117</f>
        <v>0</v>
      </c>
      <c r="R117" s="245">
        <f>'Yield Curves'!S116-'Yield Curves'!S117</f>
        <v>0</v>
      </c>
      <c r="S117" s="245">
        <f>'Yield Curves'!T116-'Yield Curves'!T117</f>
        <v>0</v>
      </c>
      <c r="T117" s="245">
        <f>'Yield Curves'!U116-'Yield Curves'!U117</f>
        <v>0</v>
      </c>
      <c r="U117" s="245">
        <f>'Yield Curves'!V116-'Yield Curves'!V117</f>
        <v>0</v>
      </c>
      <c r="V117" s="252">
        <f>MAX(B117:U117)</f>
        <v>1.9999999999999574E-2</v>
      </c>
      <c r="W117" s="252">
        <f>AVERAGE(V118:V367)</f>
        <v>3.6337500000000196E-2</v>
      </c>
      <c r="X117" s="245">
        <f>_xlfn.STDEV.S(V118:V2669)</f>
        <v>5.5023907558607782E-2</v>
      </c>
      <c r="Y117" s="245">
        <f>W117+X117*_xlfn.NORM.S.INV(99%)</f>
        <v>0.16434225037038716</v>
      </c>
      <c r="Z117" s="253">
        <v>42970</v>
      </c>
      <c r="AA117" s="255">
        <f>'Bond Valuation'!$B$12*BondVal_all!BO117</f>
        <v>93.393384862316154</v>
      </c>
      <c r="AB117" s="250">
        <f>AA117/AA118-1</f>
        <v>-9.9995000166552828E-5</v>
      </c>
      <c r="AC117" s="245">
        <f>SUMPRODUCT('Bond Valuation'!$B$12*BondVal_all!BO117,$BO$2)/AA117</f>
        <v>1</v>
      </c>
      <c r="AD117" s="251">
        <f>-AC117*Y116/100</f>
        <v>-1.6403253248568131E-3</v>
      </c>
      <c r="AE117" s="250">
        <f>AD117*SQRT(10)</f>
        <v>-5.1871641302031401E-3</v>
      </c>
      <c r="AF117" s="250">
        <f>$AC$1*X116/100</f>
        <v>-1.4647897441568544E-3</v>
      </c>
      <c r="AG117" s="250">
        <f>AF117*SQRT(10)</f>
        <v>-4.6320718847909764E-3</v>
      </c>
      <c r="AH117" s="255">
        <f>SUMPRODUCT('Bond Valuation'!$B$40:$D$40,BondVal_all!BO117:BQ117)</f>
        <v>84.352419533327392</v>
      </c>
      <c r="AI117" s="250">
        <f>AH117/AH118-1</f>
        <v>2.8518152785261819E-4</v>
      </c>
      <c r="AJ117" s="245">
        <f>SUMPRODUCT($BO$2:$BQ$2,'Bond Valuation'!$B$40:$D$40,BondVal_all!BO117:BQ117)/BondVal_all!AH117</f>
        <v>2.9358618450553808</v>
      </c>
      <c r="AK117" s="251">
        <f>-AJ117*Y116/100</f>
        <v>-4.8157685347251901E-3</v>
      </c>
      <c r="AL117" s="251">
        <f>AK117*SQRT(10)</f>
        <v>-1.5228797253903279E-2</v>
      </c>
      <c r="AM117" s="251">
        <f>$AC$1*X116/100</f>
        <v>-1.4647897441568544E-3</v>
      </c>
      <c r="AN117" s="259">
        <f>AM117*SQRT(10)</f>
        <v>-4.6320718847909764E-3</v>
      </c>
      <c r="AO117" s="255">
        <f>SUMPRODUCT('Bond Valuation'!$B$68:$F$68,BondVal_all!BO117:BS117)</f>
        <v>77.816467113598151</v>
      </c>
      <c r="AP117" s="250">
        <f>AO117/AO118-1</f>
        <v>9.0841108466555021E-4</v>
      </c>
      <c r="AQ117" s="245">
        <f>SUMPRODUCT($BO$2:$BS$2,'Bond Valuation'!$B$68:$F$68,BondVal_all!BO117:BS117)/BondVal_all!AO117</f>
        <v>4.7245002858492775</v>
      </c>
      <c r="AR117" s="251">
        <f>-AQ117*Y116/100</f>
        <v>-7.7497174661718231E-3</v>
      </c>
      <c r="AS117" s="251">
        <f>AR117*SQRT(10)</f>
        <v>-2.4506758415891856E-2</v>
      </c>
      <c r="AT117" s="251">
        <f>$AC$1*X116/100</f>
        <v>-1.4647897441568544E-3</v>
      </c>
      <c r="AU117" s="249">
        <f>AT117*SQRT(10)</f>
        <v>-4.6320718847909764E-3</v>
      </c>
      <c r="AV117" s="255">
        <f>SUMPRODUCT('Bond Valuation'!$B$96:$K$96,BondVal_all!BO117:BX117)</f>
        <v>69.111814484201005</v>
      </c>
      <c r="AW117" s="250">
        <f>AV117/AV118-1</f>
        <v>1.2765957361393632E-4</v>
      </c>
      <c r="AX117" s="245">
        <f>SUMPRODUCT($BO$2:$BX$2,'Bond Valuation'!$B$96:$K$96,BondVal_all!BO117:BX117)/BondVal_all!AV117</f>
        <v>8.2638978524812856</v>
      </c>
      <c r="AY117" s="251">
        <f>-AX117*Y116/100</f>
        <v>-1.3555480929454885E-2</v>
      </c>
      <c r="AZ117" s="251">
        <f>AY117*SQRT(10)</f>
        <v>-4.2866194516053682E-2</v>
      </c>
      <c r="BA117" s="251">
        <f>$AC$1*X116/100</f>
        <v>-1.4647897441568544E-3</v>
      </c>
      <c r="BB117" s="249">
        <f>BA117*SQRT(10)</f>
        <v>-4.6320718847909764E-3</v>
      </c>
      <c r="BC117" s="255">
        <f>SUMPRODUCT('Bond Valuation'!$B$124:$U$124,BondVal_all!BO117:CH117)</f>
        <v>57.408619576437957</v>
      </c>
      <c r="BD117" s="250">
        <f>BC117/BC118-1</f>
        <v>3.203734419323645E-4</v>
      </c>
      <c r="BE117" s="245">
        <f>SUMPRODUCT($BO$2:$CH$2,'Bond Valuation'!$B$124:$U$124,BondVal_all!BO117:CH117)/BondVal_all!BC117</f>
        <v>11.88997746526913</v>
      </c>
      <c r="BF117" s="251">
        <f>-BE117*Y116/100</f>
        <v>-1.9503431148257772E-2</v>
      </c>
      <c r="BG117" s="251">
        <f>BF117*SQRT(10)</f>
        <v>-6.1675264616767679E-2</v>
      </c>
      <c r="BH117" s="251">
        <f>$AC$1*X116/100</f>
        <v>-1.4647897441568544E-3</v>
      </c>
      <c r="BI117" s="249">
        <f>BH117*SQRT(10)</f>
        <v>-4.6320718847909764E-3</v>
      </c>
      <c r="BJ117" s="251"/>
      <c r="BK117" s="251"/>
      <c r="BO117" s="245">
        <f>EXP(-BO$2*HLOOKUP(BO$2,'Yield Curves'!$B$2:$AP$508,MATCH($Z117,'Yield Curves'!$A$3:$A$508,0)+1)/100)</f>
        <v>0.92468697883481343</v>
      </c>
      <c r="BP117" s="245">
        <f>EXP(-BP$2*HLOOKUP(BP$2,'Yield Curves'!$B$2:$AP$508,MATCH($Z117,'Yield Curves'!$A$3:$A$508,0)+1)/100)</f>
        <v>0.8557303193214173</v>
      </c>
      <c r="BQ117" s="245">
        <f>EXP(-BQ$2*HLOOKUP(BQ$2,'Yield Curves'!$B$2:$AP$508,MATCH($Z117,'Yield Curves'!$A$3:$A$508,0)+1)/100)</f>
        <v>0.79207436212759741</v>
      </c>
      <c r="BR117" s="245">
        <f>EXP(-BR$2*HLOOKUP(BR$2,'Yield Curves'!$B$2:$AP$508,MATCH($Z117,'Yield Curves'!$A$3:$A$508,0)+1)/100)</f>
        <v>0.725278180847441</v>
      </c>
      <c r="BS117" s="245">
        <f>EXP(-BS$2*HLOOKUP(BS$2,'Yield Curves'!$B$2:$AP$508,MATCH($Z117,'Yield Curves'!$A$3:$A$508,0)+1)/100)</f>
        <v>0.67875163425141438</v>
      </c>
      <c r="BT117" s="245">
        <f>EXP(-BT$2*HLOOKUP(BT$2,'Yield Curves'!$B$2:$AP$508,MATCH($Z117,'Yield Curves'!$A$3:$A$508,0)+1)/100)</f>
        <v>0.62794669292133731</v>
      </c>
      <c r="BU117" s="245">
        <f>EXP(-BU$2*HLOOKUP(BU$2,'Yield Curves'!$B$2:$AP$508,MATCH($Z117,'Yield Curves'!$A$3:$A$508,0)+1)/100)</f>
        <v>0.58088643845740706</v>
      </c>
      <c r="BV117" s="245">
        <f>EXP(-BV$2*HLOOKUP(BV$2,'Yield Curves'!$B$2:$AP$508,MATCH($Z117,'Yield Curves'!$A$3:$A$508,0)+1)/100)</f>
        <v>0.53681593961332907</v>
      </c>
      <c r="BW117" s="245">
        <f>EXP(-BW$2*HLOOKUP(BW$2,'Yield Curves'!$B$2:$AP$508,MATCH($Z117,'Yield Curves'!$A$3:$A$508,0)+1)/100)</f>
        <v>0.49542589123513225</v>
      </c>
      <c r="BX117" s="245">
        <f>EXP(-BX$2*HLOOKUP(BX$2,'Yield Curves'!$B$2:$AP$508,MATCH($Z117,'Yield Curves'!$A$3:$A$508,0)+1)/100)</f>
        <v>0.45749011548373314</v>
      </c>
      <c r="BY117" s="245">
        <f>EXP(-BY$2*HLOOKUP(BY$2,'Yield Curves'!$B$2:$AP$508,MATCH($Z117,'Yield Curves'!$A$3:$A$508,0)+1)/100)</f>
        <v>0.42232188290388639</v>
      </c>
      <c r="BZ117" s="245">
        <f>EXP(-BZ$2*HLOOKUP(BZ$2,'Yield Curves'!$B$2:$AP$508,MATCH($Z117,'Yield Curves'!$A$3:$A$508,0)+1)/100)</f>
        <v>0.38822799343084002</v>
      </c>
      <c r="CA117" s="245">
        <f>EXP(-CA$2*HLOOKUP(CA$2,'Yield Curves'!$B$2:$AP$508,MATCH($Z117,'Yield Curves'!$A$3:$A$508,0)+1)/100)</f>
        <v>0.35505214072860353</v>
      </c>
      <c r="CB117" s="245">
        <f>EXP(-CB$2*HLOOKUP(CB$2,'Yield Curves'!$B$2:$AP$508,MATCH($Z117,'Yield Curves'!$A$3:$A$508,0)+1)/100)</f>
        <v>0.32638687274719425</v>
      </c>
      <c r="CC117" s="245">
        <f>EXP(-CC$2*HLOOKUP(CC$2,'Yield Curves'!$B$2:$AP$508,MATCH($Z117,'Yield Curves'!$A$3:$A$508,0)+1)/100)</f>
        <v>0.29984188298074727</v>
      </c>
      <c r="CD117" s="245">
        <f>EXP(-CD$2*HLOOKUP(CD$2,'Yield Curves'!$B$2:$AP$508,MATCH($Z117,'Yield Curves'!$A$3:$A$508,0)+1)/100)</f>
        <v>0.27457231091011242</v>
      </c>
      <c r="CE117" s="245">
        <f>EXP(-CE$2*HLOOKUP(CE$2,'Yield Curves'!$B$2:$AP$508,MATCH($Z117,'Yield Curves'!$A$3:$A$508,0)+1)/100)</f>
        <v>0.25050539927750137</v>
      </c>
      <c r="CF117" s="245">
        <f>EXP(-CF$2*HLOOKUP(CF$2,'Yield Curves'!$B$2:$AP$508,MATCH($Z117,'Yield Curves'!$A$3:$A$508,0)+1)/100)</f>
        <v>0.22825376475962772</v>
      </c>
      <c r="CG117" s="245">
        <f>EXP(-CG$2*HLOOKUP(CG$2,'Yield Curves'!$B$2:$AP$508,MATCH($Z117,'Yield Curves'!$A$3:$A$508,0)+1)/100)</f>
        <v>0.20802756833970409</v>
      </c>
      <c r="CH117" s="245">
        <f>EXP(-CH$2*HLOOKUP(CH$2,'Yield Curves'!$B$2:$AP$508,MATCH($Z117,'Yield Curves'!$A$3:$A$508,0)+1)/100)</f>
        <v>0.18937994326683263</v>
      </c>
    </row>
    <row r="118" spans="1:86" x14ac:dyDescent="0.2">
      <c r="A118" s="253">
        <v>42968</v>
      </c>
      <c r="B118" s="245">
        <f>'Yield Curves'!C117-'Yield Curves'!C118</f>
        <v>2.0000000000000462E-2</v>
      </c>
      <c r="C118" s="245">
        <f>'Yield Curves'!D117-'Yield Curves'!D118</f>
        <v>5.0000000000007816E-3</v>
      </c>
      <c r="D118" s="245">
        <f>'Yield Curves'!E117-'Yield Curves'!E118</f>
        <v>-9.9999999999997868E-3</v>
      </c>
      <c r="E118" s="245">
        <f>'Yield Curves'!F117-'Yield Curves'!F118</f>
        <v>-9.9999999999997868E-3</v>
      </c>
      <c r="F118" s="245">
        <f>'Yield Curves'!G117-'Yield Curves'!G118</f>
        <v>-9.9999999999997868E-3</v>
      </c>
      <c r="G118" s="245">
        <f>'Yield Curves'!H117-'Yield Curves'!H118</f>
        <v>1.5000000000000568E-2</v>
      </c>
      <c r="H118" s="245">
        <f>'Yield Curves'!I117-'Yield Curves'!I118</f>
        <v>3.9999999999999147E-2</v>
      </c>
      <c r="I118" s="245">
        <f>'Yield Curves'!J117-'Yield Curves'!J118</f>
        <v>9.9999999999997868E-3</v>
      </c>
      <c r="J118" s="245">
        <f>'Yield Curves'!K117-'Yield Curves'!K118</f>
        <v>-2.0000000000000462E-2</v>
      </c>
      <c r="K118" s="245">
        <f>'Yield Curves'!L117-'Yield Curves'!L118</f>
        <v>-2.0000000000000462E-2</v>
      </c>
      <c r="L118" s="245">
        <f>'Yield Curves'!M117-'Yield Curves'!M118</f>
        <v>-2.0000000000000462E-2</v>
      </c>
      <c r="M118" s="245">
        <f>'Yield Curves'!N117-'Yield Curves'!N118</f>
        <v>-2.0000000000000462E-2</v>
      </c>
      <c r="N118" s="245">
        <f>'Yield Curves'!O117-'Yield Curves'!O118</f>
        <v>-2.0000000000000462E-2</v>
      </c>
      <c r="O118" s="245">
        <f>'Yield Curves'!P117-'Yield Curves'!P118</f>
        <v>-2.0000000000000462E-2</v>
      </c>
      <c r="P118" s="245">
        <f>'Yield Curves'!Q117-'Yield Curves'!Q118</f>
        <v>-1.2500000000000178E-2</v>
      </c>
      <c r="Q118" s="245">
        <f>'Yield Curves'!R117-'Yield Curves'!R118</f>
        <v>-4.9999999999998934E-3</v>
      </c>
      <c r="R118" s="245">
        <f>'Yield Curves'!S117-'Yield Curves'!S118</f>
        <v>2.5000000000003908E-3</v>
      </c>
      <c r="S118" s="245">
        <f>'Yield Curves'!T117-'Yield Curves'!T118</f>
        <v>6.2500000000014211E-3</v>
      </c>
      <c r="T118" s="245">
        <f>'Yield Curves'!U117-'Yield Curves'!U118</f>
        <v>1.0000000000000675E-2</v>
      </c>
      <c r="U118" s="245">
        <f>'Yield Curves'!V117-'Yield Curves'!V118</f>
        <v>1.3749999999999929E-2</v>
      </c>
      <c r="V118" s="252">
        <f>MAX(B118:U118)</f>
        <v>3.9999999999999147E-2</v>
      </c>
      <c r="W118" s="252">
        <f>AVERAGE(V119:V368)</f>
        <v>3.6217500000000201E-2</v>
      </c>
      <c r="X118" s="245">
        <f>_xlfn.STDEV.S(V119:V2670)</f>
        <v>5.5094239583988847E-2</v>
      </c>
      <c r="Y118" s="245">
        <f>W118+X118*_xlfn.NORM.S.INV(99%)</f>
        <v>0.1643858671281094</v>
      </c>
      <c r="Z118" s="253">
        <v>42969</v>
      </c>
      <c r="AA118" s="255">
        <f>'Bond Valuation'!$B$12*BondVal_all!BO118</f>
        <v>93.402724667784867</v>
      </c>
      <c r="AB118" s="250">
        <f>AA118/AA119-1</f>
        <v>1.0000500016649205E-4</v>
      </c>
      <c r="AC118" s="245">
        <f>SUMPRODUCT('Bond Valuation'!$B$12*BondVal_all!BO118,$BO$2)/AA118</f>
        <v>1</v>
      </c>
      <c r="AD118" s="251">
        <f>-AC118*Y117/100</f>
        <v>-1.6434225037038716E-3</v>
      </c>
      <c r="AE118" s="250">
        <f>AD118*SQRT(10)</f>
        <v>-5.1969582696807393E-3</v>
      </c>
      <c r="AF118" s="250">
        <f>$AC$1*X117/100</f>
        <v>-1.4665050088419466E-3</v>
      </c>
      <c r="AG118" s="250">
        <f>AF118*SQRT(10)</f>
        <v>-4.6374960279859196E-3</v>
      </c>
      <c r="AH118" s="255">
        <f>SUMPRODUCT('Bond Valuation'!$B$40:$D$40,BondVal_all!BO118:BQ118)</f>
        <v>84.328370639747021</v>
      </c>
      <c r="AI118" s="250">
        <f>AH118/AH119-1</f>
        <v>2.1931770668448536E-6</v>
      </c>
      <c r="AJ118" s="245">
        <f>SUMPRODUCT($BO$2:$BQ$2,'Bond Valuation'!$B$40:$D$40,BondVal_all!BO118:BQ118)/BondVal_all!AH118</f>
        <v>2.935839167693846</v>
      </c>
      <c r="AK118" s="251">
        <f>-AJ118*Y117/100</f>
        <v>-4.8248241554433111E-3</v>
      </c>
      <c r="AL118" s="251">
        <f>AK118*SQRT(10)</f>
        <v>-1.5257433640999152E-2</v>
      </c>
      <c r="AM118" s="251">
        <f>$AC$1*X117/100</f>
        <v>-1.4665050088419466E-3</v>
      </c>
      <c r="AN118" s="259">
        <f>AM118*SQRT(10)</f>
        <v>-4.6374960279859196E-3</v>
      </c>
      <c r="AO118" s="255">
        <f>SUMPRODUCT('Bond Valuation'!$B$68:$F$68,BondVal_all!BO118:BS118)</f>
        <v>77.745841929003191</v>
      </c>
      <c r="AP118" s="250">
        <f>AO118/AO119-1</f>
        <v>-1.5683848061609496E-5</v>
      </c>
      <c r="AQ118" s="245">
        <f>SUMPRODUCT($BO$2:$BS$2,'Bond Valuation'!$B$68:$F$68,BondVal_all!BO118:BS118)/BondVal_all!AO118</f>
        <v>4.7242627312169612</v>
      </c>
      <c r="AR118" s="251">
        <f>-AQ118*Y117/100</f>
        <v>-7.7639596858914695E-3</v>
      </c>
      <c r="AS118" s="251">
        <f>AR118*SQRT(10)</f>
        <v>-2.4551796269142504E-2</v>
      </c>
      <c r="AT118" s="251">
        <f>$AC$1*X117/100</f>
        <v>-1.4665050088419466E-3</v>
      </c>
      <c r="AU118" s="249">
        <f>AT118*SQRT(10)</f>
        <v>-4.6374960279859196E-3</v>
      </c>
      <c r="AV118" s="255">
        <f>SUMPRODUCT('Bond Valuation'!$B$96:$K$96,BondVal_all!BO118:BX118)</f>
        <v>69.102992825601447</v>
      </c>
      <c r="AW118" s="250">
        <f>AV118/AV119-1</f>
        <v>-2.4703418677218814E-5</v>
      </c>
      <c r="AX118" s="245">
        <f>SUMPRODUCT($BO$2:$BX$2,'Bond Valuation'!$B$96:$K$96,BondVal_all!BO118:BX118)/BondVal_all!AV118</f>
        <v>8.2641901133072704</v>
      </c>
      <c r="AY118" s="251">
        <f>-AX118*Y117/100</f>
        <v>-1.3581556007096216E-2</v>
      </c>
      <c r="AZ118" s="251">
        <f>AY118*SQRT(10)</f>
        <v>-4.2948651151566021E-2</v>
      </c>
      <c r="BA118" s="251">
        <f>$AC$1*X117/100</f>
        <v>-1.4665050088419466E-3</v>
      </c>
      <c r="BB118" s="249">
        <f>BA118*SQRT(10)</f>
        <v>-4.6374960279859196E-3</v>
      </c>
      <c r="BC118" s="255">
        <f>SUMPRODUCT('Bond Valuation'!$B$124:$U$124,BondVal_all!BO118:CH118)</f>
        <v>57.390233269871985</v>
      </c>
      <c r="BD118" s="250">
        <f>BC118/BC119-1</f>
        <v>-3.3089796101188895E-3</v>
      </c>
      <c r="BE118" s="245">
        <f>SUMPRODUCT($BO$2:$CH$2,'Bond Valuation'!$B$124:$U$124,BondVal_all!BO118:CH118)/BondVal_all!BC118</f>
        <v>11.890496936055053</v>
      </c>
      <c r="BF118" s="251">
        <f>-BE118*Y117/100</f>
        <v>-1.9541110244934809E-2</v>
      </c>
      <c r="BG118" s="251">
        <f>BF118*SQRT(10)</f>
        <v>-6.1794416382444796E-2</v>
      </c>
      <c r="BH118" s="251">
        <f>$AC$1*X117/100</f>
        <v>-1.4665050088419466E-3</v>
      </c>
      <c r="BI118" s="249">
        <f>BH118*SQRT(10)</f>
        <v>-4.6374960279859196E-3</v>
      </c>
      <c r="BJ118" s="251"/>
      <c r="BK118" s="251"/>
      <c r="BO118" s="245">
        <f>EXP(-BO$2*HLOOKUP(BO$2,'Yield Curves'!$B$2:$AP$508,MATCH($Z118,'Yield Curves'!$A$3:$A$508,0)+1)/100)</f>
        <v>0.92477945215628587</v>
      </c>
      <c r="BP118" s="245">
        <f>EXP(-BP$2*HLOOKUP(BP$2,'Yield Curves'!$B$2:$AP$508,MATCH($Z118,'Yield Curves'!$A$3:$A$508,0)+1)/100)</f>
        <v>0.8557303193214173</v>
      </c>
      <c r="BQ118" s="245">
        <f>EXP(-BQ$2*HLOOKUP(BQ$2,'Yield Curves'!$B$2:$AP$508,MATCH($Z118,'Yield Curves'!$A$3:$A$508,0)+1)/100)</f>
        <v>0.79183677545874132</v>
      </c>
      <c r="BR118" s="245">
        <f>EXP(-BR$2*HLOOKUP(BR$2,'Yield Curves'!$B$2:$AP$508,MATCH($Z118,'Yield Curves'!$A$3:$A$508,0)+1)/100)</f>
        <v>0.72498812758962095</v>
      </c>
      <c r="BS118" s="245">
        <f>EXP(-BS$2*HLOOKUP(BS$2,'Yield Curves'!$B$2:$AP$508,MATCH($Z118,'Yield Curves'!$A$3:$A$508,0)+1)/100)</f>
        <v>0.67807322187988317</v>
      </c>
      <c r="BT118" s="245">
        <f>EXP(-BT$2*HLOOKUP(BT$2,'Yield Curves'!$B$2:$AP$508,MATCH($Z118,'Yield Curves'!$A$3:$A$508,0)+1)/100)</f>
        <v>0.62738179513984038</v>
      </c>
      <c r="BU118" s="245">
        <f>EXP(-BU$2*HLOOKUP(BU$2,'Yield Curves'!$B$2:$AP$508,MATCH($Z118,'Yield Curves'!$A$3:$A$508,0)+1)/100)</f>
        <v>0.58047996023446269</v>
      </c>
      <c r="BV118" s="245">
        <f>EXP(-BV$2*HLOOKUP(BV$2,'Yield Curves'!$B$2:$AP$508,MATCH($Z118,'Yield Curves'!$A$3:$A$508,0)+1)/100)</f>
        <v>0.53654759873433266</v>
      </c>
      <c r="BW118" s="245">
        <f>EXP(-BW$2*HLOOKUP(BW$2,'Yield Curves'!$B$2:$AP$508,MATCH($Z118,'Yield Curves'!$A$3:$A$508,0)+1)/100)</f>
        <v>0.49525871320971915</v>
      </c>
      <c r="BX118" s="245">
        <f>EXP(-BX$2*HLOOKUP(BX$2,'Yield Curves'!$B$2:$AP$508,MATCH($Z118,'Yield Curves'!$A$3:$A$508,0)+1)/100)</f>
        <v>0.45749011548373314</v>
      </c>
      <c r="BY118" s="245">
        <f>EXP(-BY$2*HLOOKUP(BY$2,'Yield Curves'!$B$2:$AP$508,MATCH($Z118,'Yield Curves'!$A$3:$A$508,0)+1)/100)</f>
        <v>0.4224961266158791</v>
      </c>
      <c r="BZ118" s="245">
        <f>EXP(-BZ$2*HLOOKUP(BZ$2,'Yield Curves'!$B$2:$AP$508,MATCH($Z118,'Yield Curves'!$A$3:$A$508,0)+1)/100)</f>
        <v>0.38824255225356996</v>
      </c>
      <c r="CA118" s="245">
        <f>EXP(-CA$2*HLOOKUP(CA$2,'Yield Curves'!$B$2:$AP$508,MATCH($Z118,'Yield Curves'!$A$3:$A$508,0)+1)/100)</f>
        <v>0.35457646787314306</v>
      </c>
      <c r="CB118" s="245">
        <f>EXP(-CB$2*HLOOKUP(CB$2,'Yield Curves'!$B$2:$AP$508,MATCH($Z118,'Yield Curves'!$A$3:$A$508,0)+1)/100)</f>
        <v>0.32592312118901179</v>
      </c>
      <c r="CC118" s="245">
        <f>EXP(-CC$2*HLOOKUP(CC$2,'Yield Curves'!$B$2:$AP$508,MATCH($Z118,'Yield Curves'!$A$3:$A$508,0)+1)/100)</f>
        <v>0.29939245730979669</v>
      </c>
      <c r="CD118" s="245">
        <f>EXP(-CD$2*HLOOKUP(CD$2,'Yield Curves'!$B$2:$AP$508,MATCH($Z118,'Yield Curves'!$A$3:$A$508,0)+1)/100)</f>
        <v>0.27419074915639974</v>
      </c>
      <c r="CE118" s="245">
        <f>EXP(-CE$2*HLOOKUP(CE$2,'Yield Curves'!$B$2:$AP$508,MATCH($Z118,'Yield Curves'!$A$3:$A$508,0)+1)/100)</f>
        <v>0.25024020951357551</v>
      </c>
      <c r="CF118" s="245">
        <f>EXP(-CF$2*HLOOKUP(CF$2,'Yield Curves'!$B$2:$AP$508,MATCH($Z118,'Yield Curves'!$A$3:$A$508,0)+1)/100)</f>
        <v>0.22809894354401983</v>
      </c>
      <c r="CG118" s="245">
        <f>EXP(-CG$2*HLOOKUP(CG$2,'Yield Curves'!$B$2:$AP$508,MATCH($Z118,'Yield Curves'!$A$3:$A$508,0)+1)/100)</f>
        <v>0.20795308586691727</v>
      </c>
      <c r="CH118" s="245">
        <f>EXP(-CH$2*HLOOKUP(CH$2,'Yield Curves'!$B$2:$AP$508,MATCH($Z118,'Yield Curves'!$A$3:$A$508,0)+1)/100)</f>
        <v>0.18937994326683263</v>
      </c>
    </row>
    <row r="119" spans="1:86" x14ac:dyDescent="0.2">
      <c r="A119" s="253">
        <v>42965</v>
      </c>
      <c r="B119" s="245">
        <f>'Yield Curves'!C118-'Yield Curves'!C119</f>
        <v>-3.0000000000000249E-2</v>
      </c>
      <c r="C119" s="245">
        <f>'Yield Curves'!D118-'Yield Curves'!D119</f>
        <v>-1.9999999999999574E-2</v>
      </c>
      <c r="D119" s="245">
        <f>'Yield Curves'!E118-'Yield Curves'!E119</f>
        <v>-9.9999999999997868E-3</v>
      </c>
      <c r="E119" s="245">
        <f>'Yield Curves'!F118-'Yield Curves'!F119</f>
        <v>-9.9999999999997868E-3</v>
      </c>
      <c r="F119" s="245">
        <f>'Yield Curves'!G118-'Yield Curves'!G119</f>
        <v>-9.9999999999997868E-3</v>
      </c>
      <c r="G119" s="245">
        <f>'Yield Curves'!H118-'Yield Curves'!H119</f>
        <v>-5.0000000000007816E-3</v>
      </c>
      <c r="H119" s="245">
        <f>'Yield Curves'!I118-'Yield Curves'!I119</f>
        <v>0</v>
      </c>
      <c r="I119" s="245">
        <f>'Yield Curves'!J118-'Yield Curves'!J119</f>
        <v>4.9999999999990052E-3</v>
      </c>
      <c r="J119" s="245">
        <f>'Yield Curves'!K118-'Yield Curves'!K119</f>
        <v>9.9999999999997868E-3</v>
      </c>
      <c r="K119" s="245">
        <f>'Yield Curves'!L118-'Yield Curves'!L119</f>
        <v>1.2500000000000178E-2</v>
      </c>
      <c r="L119" s="245">
        <f>'Yield Curves'!M118-'Yield Curves'!M119</f>
        <v>1.499999999999968E-2</v>
      </c>
      <c r="M119" s="245">
        <f>'Yield Curves'!N118-'Yield Curves'!N119</f>
        <v>1.7500000000000071E-2</v>
      </c>
      <c r="N119" s="245">
        <f>'Yield Curves'!O118-'Yield Curves'!O119</f>
        <v>2.0000000000000462E-2</v>
      </c>
      <c r="O119" s="245">
        <f>'Yield Curves'!P118-'Yield Curves'!P119</f>
        <v>2.2500000000000853E-2</v>
      </c>
      <c r="P119" s="245">
        <f>'Yield Curves'!Q118-'Yield Curves'!Q119</f>
        <v>1.8750000000000711E-2</v>
      </c>
      <c r="Q119" s="245">
        <f>'Yield Curves'!R118-'Yield Curves'!R119</f>
        <v>1.499999999999968E-2</v>
      </c>
      <c r="R119" s="245">
        <f>'Yield Curves'!S118-'Yield Curves'!S119</f>
        <v>1.124999999999865E-2</v>
      </c>
      <c r="S119" s="245">
        <f>'Yield Curves'!T118-'Yield Curves'!T119</f>
        <v>1.0624999999999218E-2</v>
      </c>
      <c r="T119" s="245">
        <f>'Yield Curves'!U118-'Yield Curves'!U119</f>
        <v>9.9999999999997868E-3</v>
      </c>
      <c r="U119" s="245">
        <f>'Yield Curves'!V118-'Yield Curves'!V119</f>
        <v>9.3750000000003553E-3</v>
      </c>
      <c r="V119" s="252">
        <f>MAX(B119:U119)</f>
        <v>2.2500000000000853E-2</v>
      </c>
      <c r="W119" s="252">
        <f>AVERAGE(V120:V369)</f>
        <v>3.6247500000000203E-2</v>
      </c>
      <c r="X119" s="245">
        <f>_xlfn.STDEV.S(V120:V2671)</f>
        <v>5.5160836578116761E-2</v>
      </c>
      <c r="Y119" s="245">
        <f>W119+X119*_xlfn.NORM.S.INV(99%)</f>
        <v>0.16457079490381638</v>
      </c>
      <c r="Z119" s="253">
        <v>42968</v>
      </c>
      <c r="AA119" s="255">
        <f>'Bond Valuation'!$B$12*BondVal_all!BO119</f>
        <v>93.393384862316154</v>
      </c>
      <c r="AB119" s="250">
        <f>AA119/AA120-1</f>
        <v>-1.9998000133314431E-4</v>
      </c>
      <c r="AC119" s="245">
        <f>SUMPRODUCT('Bond Valuation'!$B$12*BondVal_all!BO119,$BO$2)/AA119</f>
        <v>1</v>
      </c>
      <c r="AD119" s="251">
        <f>-AC119*Y118/100</f>
        <v>-1.6438586712810941E-3</v>
      </c>
      <c r="AE119" s="250">
        <f>AD119*SQRT(10)</f>
        <v>-5.1983375526662799E-3</v>
      </c>
      <c r="AF119" s="250">
        <f>$AC$1*X118/100</f>
        <v>-1.46837950798386E-3</v>
      </c>
      <c r="AG119" s="250">
        <f>AF119*SQRT(10)</f>
        <v>-4.6434237147463973E-3</v>
      </c>
      <c r="AH119" s="255">
        <f>SUMPRODUCT('Bond Valuation'!$B$40:$D$40,BondVal_all!BO119:BQ119)</f>
        <v>84.328185693104075</v>
      </c>
      <c r="AI119" s="250">
        <f>AH119/AH120-1</f>
        <v>2.8704356942621523E-4</v>
      </c>
      <c r="AJ119" s="245">
        <f>SUMPRODUCT($BO$2:$BQ$2,'Bond Valuation'!$B$40:$D$40,BondVal_all!BO119:BQ119)/BondVal_all!AH119</f>
        <v>2.9358434133319138</v>
      </c>
      <c r="AK119" s="251">
        <f>-AJ119*Y118/100</f>
        <v>-4.8261116525291515E-3</v>
      </c>
      <c r="AL119" s="251">
        <f>AK119*SQRT(10)</f>
        <v>-1.5261505064271236E-2</v>
      </c>
      <c r="AM119" s="251">
        <f>$AC$1*X118/100</f>
        <v>-1.46837950798386E-3</v>
      </c>
      <c r="AN119" s="259">
        <f>AM119*SQRT(10)</f>
        <v>-4.6434237147463973E-3</v>
      </c>
      <c r="AO119" s="255">
        <f>SUMPRODUCT('Bond Valuation'!$B$68:$F$68,BondVal_all!BO119:BS119)</f>
        <v>77.747061302099894</v>
      </c>
      <c r="AP119" s="250">
        <f>AO119/AO120-1</f>
        <v>8.6408912276603189E-4</v>
      </c>
      <c r="AQ119" s="245">
        <f>SUMPRODUCT($BO$2:$BS$2,'Bond Valuation'!$B$68:$F$68,BondVal_all!BO119:BS119)/BondVal_all!AO119</f>
        <v>4.7242602925835868</v>
      </c>
      <c r="AR119" s="251">
        <f>-AQ119*Y118/100</f>
        <v>-7.7660162473524872E-3</v>
      </c>
      <c r="AS119" s="251">
        <f>AR119*SQRT(10)</f>
        <v>-2.4558299687507442E-2</v>
      </c>
      <c r="AT119" s="251">
        <f>$AC$1*X118/100</f>
        <v>-1.46837950798386E-3</v>
      </c>
      <c r="AU119" s="249">
        <f>AT119*SQRT(10)</f>
        <v>-4.6434237147463973E-3</v>
      </c>
      <c r="AV119" s="255">
        <f>SUMPRODUCT('Bond Valuation'!$B$96:$K$96,BondVal_all!BO119:BX119)</f>
        <v>69.104699947936822</v>
      </c>
      <c r="AW119" s="250">
        <f>AV119/AV120-1</f>
        <v>-5.9761445539552316E-4</v>
      </c>
      <c r="AX119" s="245">
        <f>SUMPRODUCT($BO$2:$BX$2,'Bond Valuation'!$B$96:$K$96,BondVal_all!BO119:BX119)/BondVal_all!AV119</f>
        <v>8.2640988239403512</v>
      </c>
      <c r="AY119" s="251">
        <f>-AX119*Y118/100</f>
        <v>-1.3585010512058238E-2</v>
      </c>
      <c r="AZ119" s="251">
        <f>AY119*SQRT(10)</f>
        <v>-4.2959575255434361E-2</v>
      </c>
      <c r="BA119" s="251">
        <f>$AC$1*X118/100</f>
        <v>-1.46837950798386E-3</v>
      </c>
      <c r="BB119" s="249">
        <f>BA119*SQRT(10)</f>
        <v>-4.6434237147463973E-3</v>
      </c>
      <c r="BC119" s="255">
        <f>SUMPRODUCT('Bond Valuation'!$B$124:$U$124,BondVal_all!BO119:CH119)</f>
        <v>57.580766853324647</v>
      </c>
      <c r="BD119" s="250">
        <f>BC119/BC120-1</f>
        <v>-3.5927150228501903E-3</v>
      </c>
      <c r="BE119" s="245">
        <f>SUMPRODUCT($BO$2:$CH$2,'Bond Valuation'!$B$124:$U$124,BondVal_all!BO119:CH119)/BondVal_all!BC119</f>
        <v>11.914879588295589</v>
      </c>
      <c r="BF119" s="251">
        <f>-BE119*Y118/100</f>
        <v>-1.9586378128489818E-2</v>
      </c>
      <c r="BG119" s="251">
        <f>BF119*SQRT(10)</f>
        <v>-6.1937565999333907E-2</v>
      </c>
      <c r="BH119" s="251">
        <f>$AC$1*X118/100</f>
        <v>-1.46837950798386E-3</v>
      </c>
      <c r="BI119" s="249">
        <f>BH119*SQRT(10)</f>
        <v>-4.6434237147463973E-3</v>
      </c>
      <c r="BJ119" s="251"/>
      <c r="BK119" s="251"/>
      <c r="BO119" s="245">
        <f>EXP(-BO$2*HLOOKUP(BO$2,'Yield Curves'!$B$2:$AP$508,MATCH($Z119,'Yield Curves'!$A$3:$A$508,0)+1)/100)</f>
        <v>0.92468697883481343</v>
      </c>
      <c r="BP119" s="245">
        <f>EXP(-BP$2*HLOOKUP(BP$2,'Yield Curves'!$B$2:$AP$508,MATCH($Z119,'Yield Curves'!$A$3:$A$508,0)+1)/100)</f>
        <v>0.8557303193214173</v>
      </c>
      <c r="BQ119" s="245">
        <f>EXP(-BQ$2*HLOOKUP(BQ$2,'Yield Curves'!$B$2:$AP$508,MATCH($Z119,'Yield Curves'!$A$3:$A$508,0)+1)/100)</f>
        <v>0.79183677545874132</v>
      </c>
      <c r="BR119" s="245">
        <f>EXP(-BR$2*HLOOKUP(BR$2,'Yield Curves'!$B$2:$AP$508,MATCH($Z119,'Yield Curves'!$A$3:$A$508,0)+1)/100)</f>
        <v>0.7255683501497715</v>
      </c>
      <c r="BS119" s="245">
        <f>EXP(-BS$2*HLOOKUP(BS$2,'Yield Curves'!$B$2:$AP$508,MATCH($Z119,'Yield Curves'!$A$3:$A$508,0)+1)/100)</f>
        <v>0.67807322187988317</v>
      </c>
      <c r="BT119" s="245">
        <f>EXP(-BT$2*HLOOKUP(BT$2,'Yield Curves'!$B$2:$AP$508,MATCH($Z119,'Yield Curves'!$A$3:$A$508,0)+1)/100)</f>
        <v>0.62738179513984038</v>
      </c>
      <c r="BU119" s="245">
        <f>EXP(-BU$2*HLOOKUP(BU$2,'Yield Curves'!$B$2:$AP$508,MATCH($Z119,'Yield Curves'!$A$3:$A$508,0)+1)/100)</f>
        <v>0.58047996023446269</v>
      </c>
      <c r="BV119" s="245">
        <f>EXP(-BV$2*HLOOKUP(BV$2,'Yield Curves'!$B$2:$AP$508,MATCH($Z119,'Yield Curves'!$A$3:$A$508,0)+1)/100)</f>
        <v>0.53654759873433266</v>
      </c>
      <c r="BW119" s="245">
        <f>EXP(-BW$2*HLOOKUP(BW$2,'Yield Curves'!$B$2:$AP$508,MATCH($Z119,'Yield Curves'!$A$3:$A$508,0)+1)/100)</f>
        <v>0.49525871320971915</v>
      </c>
      <c r="BX119" s="245">
        <f>EXP(-BX$2*HLOOKUP(BX$2,'Yield Curves'!$B$2:$AP$508,MATCH($Z119,'Yield Curves'!$A$3:$A$508,0)+1)/100)</f>
        <v>0.45749011548373314</v>
      </c>
      <c r="BY119" s="245">
        <f>EXP(-BY$2*HLOOKUP(BY$2,'Yield Curves'!$B$2:$AP$508,MATCH($Z119,'Yield Curves'!$A$3:$A$508,0)+1)/100)</f>
        <v>0.4224961266158791</v>
      </c>
      <c r="BZ119" s="245">
        <f>EXP(-BZ$2*HLOOKUP(BZ$2,'Yield Curves'!$B$2:$AP$508,MATCH($Z119,'Yield Curves'!$A$3:$A$508,0)+1)/100)</f>
        <v>0.38847556768256036</v>
      </c>
      <c r="CA119" s="245">
        <f>EXP(-CA$2*HLOOKUP(CA$2,'Yield Curves'!$B$2:$AP$508,MATCH($Z119,'Yield Curves'!$A$3:$A$508,0)+1)/100)</f>
        <v>0.35526856656240902</v>
      </c>
      <c r="CB119" s="245">
        <f>EXP(-CB$2*HLOOKUP(CB$2,'Yield Curves'!$B$2:$AP$508,MATCH($Z119,'Yield Curves'!$A$3:$A$508,0)+1)/100)</f>
        <v>0.32672261181202628</v>
      </c>
      <c r="CC119" s="245">
        <f>EXP(-CC$2*HLOOKUP(CC$2,'Yield Curves'!$B$2:$AP$508,MATCH($Z119,'Yield Curves'!$A$3:$A$508,0)+1)/100)</f>
        <v>0.30029198329606105</v>
      </c>
      <c r="CD119" s="245">
        <f>EXP(-CD$2*HLOOKUP(CD$2,'Yield Curves'!$B$2:$AP$508,MATCH($Z119,'Yield Curves'!$A$3:$A$508,0)+1)/100)</f>
        <v>0.27522089478158179</v>
      </c>
      <c r="CE119" s="245">
        <f>EXP(-CE$2*HLOOKUP(CE$2,'Yield Curves'!$B$2:$AP$508,MATCH($Z119,'Yield Curves'!$A$3:$A$508,0)+1)/100)</f>
        <v>0.25142617799842709</v>
      </c>
      <c r="CF119" s="245">
        <f>EXP(-CF$2*HLOOKUP(CF$2,'Yield Curves'!$B$2:$AP$508,MATCH($Z119,'Yield Curves'!$A$3:$A$508,0)+1)/100)</f>
        <v>0.22942432756251879</v>
      </c>
      <c r="CG119" s="245">
        <f>EXP(-CG$2*HLOOKUP(CG$2,'Yield Curves'!$B$2:$AP$508,MATCH($Z119,'Yield Curves'!$A$3:$A$508,0)+1)/100)</f>
        <v>0.20938409031037719</v>
      </c>
      <c r="CH119" s="245">
        <f>EXP(-CH$2*HLOOKUP(CH$2,'Yield Curves'!$B$2:$AP$508,MATCH($Z119,'Yield Curves'!$A$3:$A$508,0)+1)/100)</f>
        <v>0.19090105916394634</v>
      </c>
    </row>
    <row r="120" spans="1:86" x14ac:dyDescent="0.2">
      <c r="A120" s="253">
        <v>42964</v>
      </c>
      <c r="B120" s="245">
        <f>'Yield Curves'!C119-'Yield Curves'!C120</f>
        <v>-9.9999999999997868E-3</v>
      </c>
      <c r="C120" s="245">
        <f>'Yield Curves'!D119-'Yield Curves'!D120</f>
        <v>-2.0000000000000462E-2</v>
      </c>
      <c r="D120" s="245">
        <f>'Yield Curves'!E119-'Yield Curves'!E120</f>
        <v>-3.0000000000000249E-2</v>
      </c>
      <c r="E120" s="245">
        <f>'Yield Curves'!F119-'Yield Curves'!F120</f>
        <v>-3.0000000000000249E-2</v>
      </c>
      <c r="F120" s="245">
        <f>'Yield Curves'!G119-'Yield Curves'!G120</f>
        <v>-3.0000000000000249E-2</v>
      </c>
      <c r="G120" s="245">
        <f>'Yield Curves'!H119-'Yield Curves'!H120</f>
        <v>-4.9999999999990052E-3</v>
      </c>
      <c r="H120" s="245">
        <f>'Yield Curves'!I119-'Yield Curves'!I120</f>
        <v>2.0000000000000462E-2</v>
      </c>
      <c r="I120" s="245">
        <f>'Yield Curves'!J119-'Yield Curves'!J120</f>
        <v>-4.9999999999990052E-3</v>
      </c>
      <c r="J120" s="245">
        <f>'Yield Curves'!K119-'Yield Curves'!K120</f>
        <v>-2.9999999999999361E-2</v>
      </c>
      <c r="K120" s="245">
        <f>'Yield Curves'!L119-'Yield Curves'!L120</f>
        <v>-2.7499999999999858E-2</v>
      </c>
      <c r="L120" s="245">
        <f>'Yield Curves'!M119-'Yield Curves'!M120</f>
        <v>-2.4999999999999467E-2</v>
      </c>
      <c r="M120" s="245">
        <f>'Yield Curves'!N119-'Yield Curves'!N120</f>
        <v>-2.2499999999999964E-2</v>
      </c>
      <c r="N120" s="245">
        <f>'Yield Curves'!O119-'Yield Curves'!O120</f>
        <v>-2.0000000000000462E-2</v>
      </c>
      <c r="O120" s="245">
        <f>'Yield Curves'!P119-'Yield Curves'!P120</f>
        <v>-1.7500000000000959E-2</v>
      </c>
      <c r="P120" s="245">
        <f>'Yield Curves'!Q119-'Yield Curves'!Q120</f>
        <v>-1.3750000000000817E-2</v>
      </c>
      <c r="Q120" s="245">
        <f>'Yield Curves'!R119-'Yield Curves'!R120</f>
        <v>-9.9999999999997868E-3</v>
      </c>
      <c r="R120" s="245">
        <f>'Yield Curves'!S119-'Yield Curves'!S120</f>
        <v>-6.2499999999987566E-3</v>
      </c>
      <c r="S120" s="245">
        <f>'Yield Curves'!T119-'Yield Curves'!T120</f>
        <v>-3.1249999999998224E-3</v>
      </c>
      <c r="T120" s="245">
        <f>'Yield Curves'!U119-'Yield Curves'!U120</f>
        <v>0</v>
      </c>
      <c r="U120" s="245">
        <f>'Yield Curves'!V119-'Yield Curves'!V120</f>
        <v>3.1249999999998224E-3</v>
      </c>
      <c r="V120" s="252">
        <f>MAX(B120:U120)</f>
        <v>2.0000000000000462E-2</v>
      </c>
      <c r="W120" s="252">
        <f>AVERAGE(V121:V370)</f>
        <v>3.624750000000021E-2</v>
      </c>
      <c r="X120" s="245">
        <f>_xlfn.STDEV.S(V121:V2672)</f>
        <v>5.5225924473648748E-2</v>
      </c>
      <c r="Y120" s="245">
        <f>W120+X120*_xlfn.NORM.S.INV(99%)</f>
        <v>0.16472221199121301</v>
      </c>
      <c r="Z120" s="253">
        <v>42965</v>
      </c>
      <c r="AA120" s="255">
        <f>'Bond Valuation'!$B$12*BondVal_all!BO120</f>
        <v>93.412065407280835</v>
      </c>
      <c r="AB120" s="250">
        <f>AA120/AA121-1</f>
        <v>3.0004500450031557E-4</v>
      </c>
      <c r="AC120" s="245">
        <f>SUMPRODUCT('Bond Valuation'!$B$12*BondVal_all!BO120,$BO$2)/AA120</f>
        <v>1</v>
      </c>
      <c r="AD120" s="251">
        <f>-AC120*Y119/100</f>
        <v>-1.6457079490381638E-3</v>
      </c>
      <c r="AE120" s="250">
        <f>AD120*SQRT(10)</f>
        <v>-5.2041854824049069E-3</v>
      </c>
      <c r="AF120" s="250">
        <f>$AC$1*X119/100</f>
        <v>-1.4701544605416799E-3</v>
      </c>
      <c r="AG120" s="250">
        <f>AF120*SQRT(10)</f>
        <v>-4.6490366075678498E-3</v>
      </c>
      <c r="AH120" s="255">
        <f>SUMPRODUCT('Bond Valuation'!$B$40:$D$40,BondVal_all!BO120:BQ120)</f>
        <v>84.303986775823091</v>
      </c>
      <c r="AI120" s="250">
        <f>AH120/AH121-1</f>
        <v>2.9801459767275773E-4</v>
      </c>
      <c r="AJ120" s="245">
        <f>SUMPRODUCT($BO$2:$BQ$2,'Bond Valuation'!$B$40:$D$40,BondVal_all!BO120:BQ120)/BondVal_all!AH120</f>
        <v>2.9358202817378989</v>
      </c>
      <c r="AK120" s="251">
        <f>-AJ120*Y119/100</f>
        <v>-4.8315027746035216E-3</v>
      </c>
      <c r="AL120" s="251">
        <f>AK120*SQRT(10)</f>
        <v>-1.5278553289170257E-2</v>
      </c>
      <c r="AM120" s="251">
        <f>$AC$1*X119/100</f>
        <v>-1.4701544605416799E-3</v>
      </c>
      <c r="AN120" s="259">
        <f>AM120*SQRT(10)</f>
        <v>-4.6490366075678498E-3</v>
      </c>
      <c r="AO120" s="255">
        <f>SUMPRODUCT('Bond Valuation'!$B$68:$F$68,BondVal_all!BO120:BS120)</f>
        <v>77.679938911829055</v>
      </c>
      <c r="AP120" s="250">
        <f>AO120/AO121-1</f>
        <v>-4.2477222285808303E-4</v>
      </c>
      <c r="AQ120" s="245">
        <f>SUMPRODUCT($BO$2:$BS$2,'Bond Valuation'!$B$68:$F$68,BondVal_all!BO120:BS120)/BondVal_all!AO120</f>
        <v>4.7239926376424872</v>
      </c>
      <c r="AR120" s="251">
        <f>-AQ120*Y119/100</f>
        <v>-7.7743122349660035E-3</v>
      </c>
      <c r="AS120" s="251">
        <f>AR120*SQRT(10)</f>
        <v>-2.4584533903806698E-2</v>
      </c>
      <c r="AT120" s="251">
        <f>$AC$1*X119/100</f>
        <v>-1.4701544605416799E-3</v>
      </c>
      <c r="AU120" s="249">
        <f>AT120*SQRT(10)</f>
        <v>-4.6490366075678498E-3</v>
      </c>
      <c r="AV120" s="255">
        <f>SUMPRODUCT('Bond Valuation'!$B$96:$K$96,BondVal_all!BO120:BX120)</f>
        <v>69.146022610582008</v>
      </c>
      <c r="AW120" s="250">
        <f>AV120/AV121-1</f>
        <v>-8.0338946019908875E-4</v>
      </c>
      <c r="AX120" s="245">
        <f>SUMPRODUCT($BO$2:$BX$2,'Bond Valuation'!$B$96:$K$96,BondVal_all!BO120:BX120)/BondVal_all!AV120</f>
        <v>8.2653483983389648</v>
      </c>
      <c r="AY120" s="251">
        <f>-AX120*Y119/100</f>
        <v>-1.3602349560716289E-2</v>
      </c>
      <c r="AZ120" s="251">
        <f>AY120*SQRT(10)</f>
        <v>-4.3014406141654291E-2</v>
      </c>
      <c r="BA120" s="251">
        <f>$AC$1*X119/100</f>
        <v>-1.4701544605416799E-3</v>
      </c>
      <c r="BB120" s="249">
        <f>BA120*SQRT(10)</f>
        <v>-4.6490366075678498E-3</v>
      </c>
      <c r="BC120" s="255">
        <f>SUMPRODUCT('Bond Valuation'!$B$124:$U$124,BondVal_all!BO120:CH120)</f>
        <v>57.788384048843163</v>
      </c>
      <c r="BD120" s="250">
        <f>BC120/BC121-1</f>
        <v>-1.0055254151256632E-3</v>
      </c>
      <c r="BE120" s="245">
        <f>SUMPRODUCT($BO$2:$CH$2,'Bond Valuation'!$B$124:$U$124,BondVal_all!BO120:CH120)/BondVal_all!BC120</f>
        <v>11.940910430247307</v>
      </c>
      <c r="BF120" s="251">
        <f>-BE120*Y119/100</f>
        <v>-1.9651251213810714E-2</v>
      </c>
      <c r="BG120" s="251">
        <f>BF120*SQRT(10)</f>
        <v>-6.2142712707790371E-2</v>
      </c>
      <c r="BH120" s="251">
        <f>$AC$1*X119/100</f>
        <v>-1.4701544605416799E-3</v>
      </c>
      <c r="BI120" s="249">
        <f>BH120*SQRT(10)</f>
        <v>-4.6490366075678498E-3</v>
      </c>
      <c r="BJ120" s="251"/>
      <c r="BK120" s="251"/>
      <c r="BO120" s="245">
        <f>EXP(-BO$2*HLOOKUP(BO$2,'Yield Curves'!$B$2:$AP$508,MATCH($Z120,'Yield Curves'!$A$3:$A$508,0)+1)/100)</f>
        <v>0.92487193472555285</v>
      </c>
      <c r="BP120" s="245">
        <f>EXP(-BP$2*HLOOKUP(BP$2,'Yield Curves'!$B$2:$AP$508,MATCH($Z120,'Yield Curves'!$A$3:$A$508,0)+1)/100)</f>
        <v>0.85555919037101846</v>
      </c>
      <c r="BQ120" s="245">
        <f>EXP(-BQ$2*HLOOKUP(BQ$2,'Yield Curves'!$B$2:$AP$508,MATCH($Z120,'Yield Curves'!$A$3:$A$508,0)+1)/100)</f>
        <v>0.79159926005519565</v>
      </c>
      <c r="BR120" s="245">
        <f>EXP(-BR$2*HLOOKUP(BR$2,'Yield Curves'!$B$2:$AP$508,MATCH($Z120,'Yield Curves'!$A$3:$A$508,0)+1)/100)</f>
        <v>0.72673018873301887</v>
      </c>
      <c r="BS120" s="245">
        <f>EXP(-BS$2*HLOOKUP(BS$2,'Yield Curves'!$B$2:$AP$508,MATCH($Z120,'Yield Curves'!$A$3:$A$508,0)+1)/100)</f>
        <v>0.67739548758163015</v>
      </c>
      <c r="BT120" s="245">
        <f>EXP(-BT$2*HLOOKUP(BT$2,'Yield Curves'!$B$2:$AP$508,MATCH($Z120,'Yield Curves'!$A$3:$A$508,0)+1)/100)</f>
        <v>0.62662938851993322</v>
      </c>
      <c r="BU120" s="245">
        <f>EXP(-BU$2*HLOOKUP(BU$2,'Yield Curves'!$B$2:$AP$508,MATCH($Z120,'Yield Curves'!$A$3:$A$508,0)+1)/100)</f>
        <v>0.57966785689511557</v>
      </c>
      <c r="BV120" s="245">
        <f>EXP(-BV$2*HLOOKUP(BV$2,'Yield Curves'!$B$2:$AP$508,MATCH($Z120,'Yield Curves'!$A$3:$A$508,0)+1)/100)</f>
        <v>0.53601131931999535</v>
      </c>
      <c r="BW120" s="245">
        <f>EXP(-BW$2*HLOOKUP(BW$2,'Yield Curves'!$B$2:$AP$508,MATCH($Z120,'Yield Curves'!$A$3:$A$508,0)+1)/100)</f>
        <v>0.49537015895736775</v>
      </c>
      <c r="BX120" s="245">
        <f>EXP(-BX$2*HLOOKUP(BX$2,'Yield Curves'!$B$2:$AP$508,MATCH($Z120,'Yield Curves'!$A$3:$A$508,0)+1)/100)</f>
        <v>0.4579478344205421</v>
      </c>
      <c r="BY120" s="245">
        <f>EXP(-BY$2*HLOOKUP(BY$2,'Yield Curves'!$B$2:$AP$508,MATCH($Z120,'Yield Curves'!$A$3:$A$508,0)+1)/100)</f>
        <v>0.42331021496826166</v>
      </c>
      <c r="BZ120" s="245">
        <f>EXP(-BZ$2*HLOOKUP(BZ$2,'Yield Curves'!$B$2:$AP$508,MATCH($Z120,'Yield Curves'!$A$3:$A$508,0)+1)/100)</f>
        <v>0.38955508451974491</v>
      </c>
      <c r="CA120" s="245">
        <f>EXP(-CA$2*HLOOKUP(CA$2,'Yield Curves'!$B$2:$AP$508,MATCH($Z120,'Yield Curves'!$A$3:$A$508,0)+1)/100)</f>
        <v>0.35651195689956677</v>
      </c>
      <c r="CB120" s="245">
        <f>EXP(-CB$2*HLOOKUP(CB$2,'Yield Curves'!$B$2:$AP$508,MATCH($Z120,'Yield Curves'!$A$3:$A$508,0)+1)/100)</f>
        <v>0.32825566754752489</v>
      </c>
      <c r="CC120" s="245">
        <f>EXP(-CC$2*HLOOKUP(CC$2,'Yield Curves'!$B$2:$AP$508,MATCH($Z120,'Yield Curves'!$A$3:$A$508,0)+1)/100)</f>
        <v>0.30209915127828341</v>
      </c>
      <c r="CD120" s="245">
        <f>EXP(-CD$2*HLOOKUP(CD$2,'Yield Curves'!$B$2:$AP$508,MATCH($Z120,'Yield Curves'!$A$3:$A$508,0)+1)/100)</f>
        <v>0.27709704255885115</v>
      </c>
      <c r="CE120" s="245">
        <f>EXP(-CE$2*HLOOKUP(CE$2,'Yield Curves'!$B$2:$AP$508,MATCH($Z120,'Yield Curves'!$A$3:$A$508,0)+1)/100)</f>
        <v>0.25317700604355081</v>
      </c>
      <c r="CF120" s="245">
        <f>EXP(-CF$2*HLOOKUP(CF$2,'Yield Curves'!$B$2:$AP$508,MATCH($Z120,'Yield Curves'!$A$3:$A$508,0)+1)/100)</f>
        <v>0.23104802549345932</v>
      </c>
      <c r="CG120" s="245">
        <f>EXP(-CG$2*HLOOKUP(CG$2,'Yield Curves'!$B$2:$AP$508,MATCH($Z120,'Yield Curves'!$A$3:$A$508,0)+1)/100)</f>
        <v>0.21096503067798311</v>
      </c>
      <c r="CH120" s="245">
        <f>EXP(-CH$2*HLOOKUP(CH$2,'Yield Curves'!$B$2:$AP$508,MATCH($Z120,'Yield Curves'!$A$3:$A$508,0)+1)/100)</f>
        <v>0.19243439279400748</v>
      </c>
    </row>
    <row r="121" spans="1:86" x14ac:dyDescent="0.2">
      <c r="A121" s="253">
        <v>42963</v>
      </c>
      <c r="B121" s="245">
        <f>'Yield Curves'!C120-'Yield Curves'!C121</f>
        <v>1.9999999999999574E-2</v>
      </c>
      <c r="C121" s="245">
        <f>'Yield Curves'!D120-'Yield Curves'!D121</f>
        <v>0</v>
      </c>
      <c r="D121" s="245">
        <f>'Yield Curves'!E120-'Yield Curves'!E121</f>
        <v>-2.0000000000000462E-2</v>
      </c>
      <c r="E121" s="245">
        <f>'Yield Curves'!F120-'Yield Curves'!F121</f>
        <v>-3.5000000000000142E-2</v>
      </c>
      <c r="F121" s="245">
        <f>'Yield Curves'!G120-'Yield Curves'!G121</f>
        <v>-4.9999999999999822E-2</v>
      </c>
      <c r="G121" s="245">
        <f>'Yield Curves'!H120-'Yield Curves'!H121</f>
        <v>-2.0000000000000462E-2</v>
      </c>
      <c r="H121" s="245">
        <f>'Yield Curves'!I120-'Yield Curves'!I121</f>
        <v>9.9999999999997868E-3</v>
      </c>
      <c r="I121" s="245">
        <f>'Yield Curves'!J120-'Yield Curves'!J121</f>
        <v>-1.5000000000000568E-2</v>
      </c>
      <c r="J121" s="245">
        <f>'Yield Curves'!K120-'Yield Curves'!K121</f>
        <v>-4.0000000000000036E-2</v>
      </c>
      <c r="K121" s="245">
        <f>'Yield Curves'!L120-'Yield Curves'!L121</f>
        <v>-3.5000000000000142E-2</v>
      </c>
      <c r="L121" s="245">
        <f>'Yield Curves'!M120-'Yield Curves'!M121</f>
        <v>-3.0000000000000249E-2</v>
      </c>
      <c r="M121" s="245">
        <f>'Yield Curves'!N120-'Yield Curves'!N121</f>
        <v>-2.5000000000000355E-2</v>
      </c>
      <c r="N121" s="245">
        <f>'Yield Curves'!O120-'Yield Curves'!O121</f>
        <v>-1.9999999999999574E-2</v>
      </c>
      <c r="O121" s="245">
        <f>'Yield Curves'!P120-'Yield Curves'!P121</f>
        <v>-1.4999999999998792E-2</v>
      </c>
      <c r="P121" s="245">
        <f>'Yield Curves'!Q120-'Yield Curves'!Q121</f>
        <v>-9.9999999999988987E-3</v>
      </c>
      <c r="Q121" s="245">
        <f>'Yield Curves'!R120-'Yield Curves'!R121</f>
        <v>-4.9999999999998934E-3</v>
      </c>
      <c r="R121" s="245">
        <f>'Yield Curves'!S120-'Yield Curves'!S121</f>
        <v>0</v>
      </c>
      <c r="S121" s="245">
        <f>'Yield Curves'!T120-'Yield Curves'!T121</f>
        <v>4.9999999999998934E-3</v>
      </c>
      <c r="T121" s="245">
        <f>'Yield Curves'!U120-'Yield Curves'!U121</f>
        <v>9.9999999999997868E-3</v>
      </c>
      <c r="U121" s="245">
        <f>'Yield Curves'!V120-'Yield Curves'!V121</f>
        <v>1.499999999999968E-2</v>
      </c>
      <c r="V121" s="252">
        <f>MAX(B121:U121)</f>
        <v>1.9999999999999574E-2</v>
      </c>
      <c r="W121" s="252">
        <f>AVERAGE(V122:V371)</f>
        <v>3.6207500000000212E-2</v>
      </c>
      <c r="X121" s="245">
        <f>_xlfn.STDEV.S(V122:V2673)</f>
        <v>5.5291240652127989E-2</v>
      </c>
      <c r="Y121" s="245">
        <f>W121+X121*_xlfn.NORM.S.INV(99%)</f>
        <v>0.16483416014415869</v>
      </c>
      <c r="Z121" s="253">
        <v>42964</v>
      </c>
      <c r="AA121" s="255">
        <f>'Bond Valuation'!$B$12*BondVal_all!BO121</f>
        <v>93.384045990781274</v>
      </c>
      <c r="AB121" s="250">
        <f>AA121/AA122-1</f>
        <v>1.000050001667141E-4</v>
      </c>
      <c r="AC121" s="245">
        <f>SUMPRODUCT('Bond Valuation'!$B$12*BondVal_all!BO121,$BO$2)/AA121</f>
        <v>1</v>
      </c>
      <c r="AD121" s="251">
        <f>-AC121*Y120/100</f>
        <v>-1.64722211991213E-3</v>
      </c>
      <c r="AE121" s="250">
        <f>AD121*SQRT(10)</f>
        <v>-5.208973711133328E-3</v>
      </c>
      <c r="AF121" s="250">
        <f>$AC$1*X120/100</f>
        <v>-1.4718891923891223E-3</v>
      </c>
      <c r="AG121" s="250">
        <f>AF121*SQRT(10)</f>
        <v>-4.6545223113353996E-3</v>
      </c>
      <c r="AH121" s="255">
        <f>SUMPRODUCT('Bond Valuation'!$B$40:$D$40,BondVal_all!BO121:BQ121)</f>
        <v>84.278870442155949</v>
      </c>
      <c r="AI121" s="250">
        <f>AH121/AH122-1</f>
        <v>8.7673370170948672E-4</v>
      </c>
      <c r="AJ121" s="245">
        <f>SUMPRODUCT($BO$2:$BQ$2,'Bond Valuation'!$B$40:$D$40,BondVal_all!BO121:BQ121)/BondVal_all!AH121</f>
        <v>2.9358183822119526</v>
      </c>
      <c r="AK121" s="251">
        <f>-AJ121*Y120/100</f>
        <v>-4.8359449792241722E-3</v>
      </c>
      <c r="AL121" s="251">
        <f>AK121*SQRT(10)</f>
        <v>-1.5292600773604038E-2</v>
      </c>
      <c r="AM121" s="251">
        <f>$AC$1*X120/100</f>
        <v>-1.4718891923891223E-3</v>
      </c>
      <c r="AN121" s="259">
        <f>AM121*SQRT(10)</f>
        <v>-4.6545223113353996E-3</v>
      </c>
      <c r="AO121" s="255">
        <f>SUMPRODUCT('Bond Valuation'!$B$68:$F$68,BondVal_all!BO121:BS121)</f>
        <v>77.712949214011545</v>
      </c>
      <c r="AP121" s="250">
        <f>AO121/AO122-1</f>
        <v>1.3653807814761887E-3</v>
      </c>
      <c r="AQ121" s="245">
        <f>SUMPRODUCT($BO$2:$BS$2,'Bond Valuation'!$B$68:$F$68,BondVal_all!BO121:BS121)/BondVal_all!AO121</f>
        <v>4.7241773651234649</v>
      </c>
      <c r="AR121" s="251">
        <f>-AQ121*Y120/100</f>
        <v>-7.7817694542195752E-3</v>
      </c>
      <c r="AS121" s="251">
        <f>AR121*SQRT(10)</f>
        <v>-2.4608115701659244E-2</v>
      </c>
      <c r="AT121" s="251">
        <f>$AC$1*X120/100</f>
        <v>-1.4718891923891223E-3</v>
      </c>
      <c r="AU121" s="249">
        <f>AT121*SQRT(10)</f>
        <v>-4.6545223113353996E-3</v>
      </c>
      <c r="AV121" s="255">
        <f>SUMPRODUCT('Bond Valuation'!$B$96:$K$96,BondVal_all!BO121:BX121)</f>
        <v>69.201618461482681</v>
      </c>
      <c r="AW121" s="250">
        <f>AV121/AV122-1</f>
        <v>2.2121504896022159E-4</v>
      </c>
      <c r="AX121" s="245">
        <f>SUMPRODUCT($BO$2:$BX$2,'Bond Valuation'!$B$96:$K$96,BondVal_all!BO121:BX121)/BondVal_all!AV121</f>
        <v>8.2665917599233918</v>
      </c>
      <c r="AY121" s="251">
        <f>-AX121*Y120/100</f>
        <v>-1.3616912803229155E-2</v>
      </c>
      <c r="AZ121" s="251">
        <f>AY121*SQRT(10)</f>
        <v>-4.3060459158112345E-2</v>
      </c>
      <c r="BA121" s="251">
        <f>$AC$1*X120/100</f>
        <v>-1.4718891923891223E-3</v>
      </c>
      <c r="BB121" s="249">
        <f>BA121*SQRT(10)</f>
        <v>-4.6545223113353996E-3</v>
      </c>
      <c r="BC121" s="255">
        <f>SUMPRODUCT('Bond Valuation'!$B$124:$U$124,BondVal_all!BO121:CH121)</f>
        <v>57.846550225272019</v>
      </c>
      <c r="BD121" s="250">
        <f>BC121/BC122-1</f>
        <v>-1.5195172932680467E-3</v>
      </c>
      <c r="BE121" s="245">
        <f>SUMPRODUCT($BO$2:$CH$2,'Bond Valuation'!$B$124:$U$124,BondVal_all!BO121:CH121)/BondVal_all!BC121</f>
        <v>11.946244399671958</v>
      </c>
      <c r="BF121" s="251">
        <f>-BE121*Y120/100</f>
        <v>-1.9678118025016053E-2</v>
      </c>
      <c r="BG121" s="251">
        <f>BF121*SQRT(10)</f>
        <v>-6.2227673024664976E-2</v>
      </c>
      <c r="BH121" s="251">
        <f>$AC$1*X120/100</f>
        <v>-1.4718891923891223E-3</v>
      </c>
      <c r="BI121" s="249">
        <f>BH121*SQRT(10)</f>
        <v>-4.6545223113353996E-3</v>
      </c>
      <c r="BJ121" s="251"/>
      <c r="BK121" s="251"/>
      <c r="BO121" s="245">
        <f>EXP(-BO$2*HLOOKUP(BO$2,'Yield Curves'!$B$2:$AP$508,MATCH($Z121,'Yield Curves'!$A$3:$A$508,0)+1)/100)</f>
        <v>0.92459451476021071</v>
      </c>
      <c r="BP121" s="245">
        <f>EXP(-BP$2*HLOOKUP(BP$2,'Yield Curves'!$B$2:$AP$508,MATCH($Z121,'Yield Curves'!$A$3:$A$508,0)+1)/100)</f>
        <v>0.85538809564298735</v>
      </c>
      <c r="BQ121" s="245">
        <f>EXP(-BQ$2*HLOOKUP(BQ$2,'Yield Curves'!$B$2:$AP$508,MATCH($Z121,'Yield Curves'!$A$3:$A$508,0)+1)/100)</f>
        <v>0.79136181589558385</v>
      </c>
      <c r="BR121" s="245">
        <f>EXP(-BR$2*HLOOKUP(BR$2,'Yield Curves'!$B$2:$AP$508,MATCH($Z121,'Yield Curves'!$A$3:$A$508,0)+1)/100)</f>
        <v>0.72673018873301887</v>
      </c>
      <c r="BS121" s="245">
        <f>EXP(-BS$2*HLOOKUP(BS$2,'Yield Curves'!$B$2:$AP$508,MATCH($Z121,'Yield Curves'!$A$3:$A$508,0)+1)/100)</f>
        <v>0.67773427001397113</v>
      </c>
      <c r="BT121" s="245">
        <f>EXP(-BT$2*HLOOKUP(BT$2,'Yield Curves'!$B$2:$AP$508,MATCH($Z121,'Yield Curves'!$A$3:$A$508,0)+1)/100)</f>
        <v>0.62719360883065611</v>
      </c>
      <c r="BU121" s="245">
        <f>EXP(-BU$2*HLOOKUP(BU$2,'Yield Curves'!$B$2:$AP$508,MATCH($Z121,'Yield Curves'!$A$3:$A$508,0)+1)/100)</f>
        <v>0.58047996023446269</v>
      </c>
      <c r="BV121" s="245">
        <f>EXP(-BV$2*HLOOKUP(BV$2,'Yield Curves'!$B$2:$AP$508,MATCH($Z121,'Yield Curves'!$A$3:$A$508,0)+1)/100)</f>
        <v>0.53681593961332907</v>
      </c>
      <c r="BW121" s="245">
        <f>EXP(-BW$2*HLOOKUP(BW$2,'Yield Curves'!$B$2:$AP$508,MATCH($Z121,'Yield Curves'!$A$3:$A$508,0)+1)/100)</f>
        <v>0.49587197524493759</v>
      </c>
      <c r="BX121" s="245">
        <f>EXP(-BX$2*HLOOKUP(BX$2,'Yield Curves'!$B$2:$AP$508,MATCH($Z121,'Yield Curves'!$A$3:$A$508,0)+1)/100)</f>
        <v>0.45840601130522352</v>
      </c>
      <c r="BY121" s="245">
        <f>EXP(-BY$2*HLOOKUP(BY$2,'Yield Curves'!$B$2:$AP$508,MATCH($Z121,'Yield Curves'!$A$3:$A$508,0)+1)/100)</f>
        <v>0.4237178471917068</v>
      </c>
      <c r="BZ121" s="245">
        <f>EXP(-BZ$2*HLOOKUP(BZ$2,'Yield Curves'!$B$2:$AP$508,MATCH($Z121,'Yield Curves'!$A$3:$A$508,0)+1)/100)</f>
        <v>0.38986197997302874</v>
      </c>
      <c r="CA121" s="245">
        <f>EXP(-CA$2*HLOOKUP(CA$2,'Yield Curves'!$B$2:$AP$508,MATCH($Z121,'Yield Curves'!$A$3:$A$508,0)+1)/100)</f>
        <v>0.35667130878284076</v>
      </c>
      <c r="CB121" s="245">
        <f>EXP(-CB$2*HLOOKUP(CB$2,'Yield Curves'!$B$2:$AP$508,MATCH($Z121,'Yield Curves'!$A$3:$A$508,0)+1)/100)</f>
        <v>0.32833466357135649</v>
      </c>
      <c r="CC121" s="245">
        <f>EXP(-CC$2*HLOOKUP(CC$2,'Yield Curves'!$B$2:$AP$508,MATCH($Z121,'Yield Curves'!$A$3:$A$508,0)+1)/100)</f>
        <v>0.30209915127828341</v>
      </c>
      <c r="CD121" s="245">
        <f>EXP(-CD$2*HLOOKUP(CD$2,'Yield Curves'!$B$2:$AP$508,MATCH($Z121,'Yield Curves'!$A$3:$A$508,0)+1)/100)</f>
        <v>0.27712388763513635</v>
      </c>
      <c r="CE121" s="245">
        <f>EXP(-CE$2*HLOOKUP(CE$2,'Yield Curves'!$B$2:$AP$508,MATCH($Z121,'Yield Curves'!$A$3:$A$508,0)+1)/100)</f>
        <v>0.25332920521983487</v>
      </c>
      <c r="CF121" s="245">
        <f>EXP(-CF$2*HLOOKUP(CF$2,'Yield Curves'!$B$2:$AP$508,MATCH($Z121,'Yield Curves'!$A$3:$A$508,0)+1)/100)</f>
        <v>0.23131704607798681</v>
      </c>
      <c r="CG121" s="245">
        <f>EXP(-CG$2*HLOOKUP(CG$2,'Yield Curves'!$B$2:$AP$508,MATCH($Z121,'Yield Curves'!$A$3:$A$508,0)+1)/100)</f>
        <v>0.21129527198114526</v>
      </c>
      <c r="CH121" s="245">
        <f>EXP(-CH$2*HLOOKUP(CH$2,'Yield Curves'!$B$2:$AP$508,MATCH($Z121,'Yield Curves'!$A$3:$A$508,0)+1)/100)</f>
        <v>0.19281964670508861</v>
      </c>
    </row>
    <row r="122" spans="1:86" x14ac:dyDescent="0.2">
      <c r="A122" s="253">
        <v>42962</v>
      </c>
      <c r="B122" s="245">
        <f>'Yield Curves'!C121-'Yield Curves'!C122</f>
        <v>-1.9999999999999574E-2</v>
      </c>
      <c r="C122" s="245">
        <f>'Yield Curves'!D121-'Yield Curves'!D122</f>
        <v>-9.9999999999997868E-3</v>
      </c>
      <c r="D122" s="245">
        <f>'Yield Curves'!E121-'Yield Curves'!E122</f>
        <v>0</v>
      </c>
      <c r="E122" s="245">
        <f>'Yield Curves'!F121-'Yield Curves'!F122</f>
        <v>4.9999999999998934E-3</v>
      </c>
      <c r="F122" s="245">
        <f>'Yield Curves'!G121-'Yield Curves'!G122</f>
        <v>9.9999999999997868E-3</v>
      </c>
      <c r="G122" s="245">
        <f>'Yield Curves'!H121-'Yield Curves'!H122</f>
        <v>4.9999999999998934E-3</v>
      </c>
      <c r="H122" s="245">
        <f>'Yield Curves'!I121-'Yield Curves'!I122</f>
        <v>0</v>
      </c>
      <c r="I122" s="245">
        <f>'Yield Curves'!J121-'Yield Curves'!J122</f>
        <v>1.5000000000000568E-2</v>
      </c>
      <c r="J122" s="245">
        <f>'Yield Curves'!K121-'Yield Curves'!K122</f>
        <v>2.9999999999999361E-2</v>
      </c>
      <c r="K122" s="245">
        <f>'Yield Curves'!L121-'Yield Curves'!L122</f>
        <v>2.9999999999999361E-2</v>
      </c>
      <c r="L122" s="245">
        <f>'Yield Curves'!M121-'Yield Curves'!M122</f>
        <v>2.9999999999999361E-2</v>
      </c>
      <c r="M122" s="245">
        <f>'Yield Curves'!N121-'Yield Curves'!N122</f>
        <v>2.9999999999999361E-2</v>
      </c>
      <c r="N122" s="245">
        <f>'Yield Curves'!O121-'Yield Curves'!O122</f>
        <v>2.9999999999999361E-2</v>
      </c>
      <c r="O122" s="245">
        <f>'Yield Curves'!P121-'Yield Curves'!P122</f>
        <v>2.9999999999999361E-2</v>
      </c>
      <c r="P122" s="245">
        <f>'Yield Curves'!Q121-'Yield Curves'!Q122</f>
        <v>2.4999999999998579E-2</v>
      </c>
      <c r="Q122" s="245">
        <f>'Yield Curves'!R121-'Yield Curves'!R122</f>
        <v>1.9999999999999574E-2</v>
      </c>
      <c r="R122" s="245">
        <f>'Yield Curves'!S121-'Yield Curves'!S122</f>
        <v>1.5000000000000568E-2</v>
      </c>
      <c r="S122" s="245">
        <f>'Yield Curves'!T121-'Yield Curves'!T122</f>
        <v>1.2499999999999289E-2</v>
      </c>
      <c r="T122" s="245">
        <f>'Yield Curves'!U121-'Yield Curves'!U122</f>
        <v>9.9999999999997868E-3</v>
      </c>
      <c r="U122" s="245">
        <f>'Yield Curves'!V121-'Yield Curves'!V122</f>
        <v>7.5000000000002842E-3</v>
      </c>
      <c r="V122" s="252">
        <f>MAX(B122:U122)</f>
        <v>2.9999999999999361E-2</v>
      </c>
      <c r="W122" s="252">
        <f>AVERAGE(V123:V372)</f>
        <v>3.6337500000000196E-2</v>
      </c>
      <c r="X122" s="245">
        <f>_xlfn.STDEV.S(V123:V2674)</f>
        <v>5.5362080759073506E-2</v>
      </c>
      <c r="Y122" s="245">
        <f>W122+X122*_xlfn.NORM.S.INV(99%)</f>
        <v>0.16512895887634818</v>
      </c>
      <c r="Z122" s="253">
        <v>42963</v>
      </c>
      <c r="AA122" s="255">
        <f>'Bond Valuation'!$B$12*BondVal_all!BO122</f>
        <v>93.374708053086863</v>
      </c>
      <c r="AB122" s="250">
        <f>AA122/AA123-1</f>
        <v>-1.9998000133336635E-4</v>
      </c>
      <c r="AC122" s="245">
        <f>SUMPRODUCT('Bond Valuation'!$B$12*BondVal_all!BO122,$BO$2)/AA122</f>
        <v>1</v>
      </c>
      <c r="AD122" s="251">
        <f>-AC122*Y121/100</f>
        <v>-1.6483416014415869E-3</v>
      </c>
      <c r="AE122" s="250">
        <f>AD122*SQRT(10)</f>
        <v>-5.212513822564901E-3</v>
      </c>
      <c r="AF122" s="250">
        <f>$AC$1*X121/100</f>
        <v>-1.4736300084661374E-3</v>
      </c>
      <c r="AG122" s="250">
        <f>AF122*SQRT(10)</f>
        <v>-4.6600272551262064E-3</v>
      </c>
      <c r="AH122" s="255">
        <f>SUMPRODUCT('Bond Valuation'!$B$40:$D$40,BondVal_all!BO122:BQ122)</f>
        <v>84.205045041314264</v>
      </c>
      <c r="AI122" s="250">
        <f>AH122/AH123-1</f>
        <v>1.4413312026388958E-3</v>
      </c>
      <c r="AJ122" s="245">
        <f>SUMPRODUCT($BO$2:$BQ$2,'Bond Valuation'!$B$40:$D$40,BondVal_all!BO122:BQ122)/BondVal_all!AH122</f>
        <v>2.9357786903323628</v>
      </c>
      <c r="AK122" s="251">
        <f>-AJ122*Y121/100</f>
        <v>-4.8391661479005319E-3</v>
      </c>
      <c r="AL122" s="251">
        <f>AK122*SQRT(10)</f>
        <v>-1.5302787003348924E-2</v>
      </c>
      <c r="AM122" s="251">
        <f>$AC$1*X121/100</f>
        <v>-1.4736300084661374E-3</v>
      </c>
      <c r="AN122" s="259">
        <f>AM122*SQRT(10)</f>
        <v>-4.6600272551262064E-3</v>
      </c>
      <c r="AO122" s="255">
        <f>SUMPRODUCT('Bond Valuation'!$B$68:$F$68,BondVal_all!BO122:BS122)</f>
        <v>77.606986126645936</v>
      </c>
      <c r="AP122" s="250">
        <f>AO122/AO123-1</f>
        <v>1.8229510643468227E-3</v>
      </c>
      <c r="AQ122" s="245">
        <f>SUMPRODUCT($BO$2:$BS$2,'Bond Valuation'!$B$68:$F$68,BondVal_all!BO122:BS122)/BondVal_all!AO122</f>
        <v>4.7238893898435261</v>
      </c>
      <c r="AR122" s="251">
        <f>-AQ122*Y121/100</f>
        <v>-7.7865834018875993E-3</v>
      </c>
      <c r="AS122" s="251">
        <f>AR122*SQRT(10)</f>
        <v>-2.4623338740827058E-2</v>
      </c>
      <c r="AT122" s="251">
        <f>$AC$1*X121/100</f>
        <v>-1.4736300084661374E-3</v>
      </c>
      <c r="AU122" s="249">
        <f>AT122*SQRT(10)</f>
        <v>-4.6600272551262064E-3</v>
      </c>
      <c r="AV122" s="255">
        <f>SUMPRODUCT('Bond Valuation'!$B$96:$K$96,BondVal_all!BO122:BX122)</f>
        <v>69.186313407774804</v>
      </c>
      <c r="AW122" s="250">
        <f>AV122/AV123-1</f>
        <v>-4.4463964487317931E-4</v>
      </c>
      <c r="AX122" s="245">
        <f>SUMPRODUCT($BO$2:$BX$2,'Bond Valuation'!$B$96:$K$96,BondVal_all!BO122:BX122)/BondVal_all!AV122</f>
        <v>8.2671778441364392</v>
      </c>
      <c r="AY122" s="251">
        <f>-AX122*Y121/100</f>
        <v>-1.3627133167006264E-2</v>
      </c>
      <c r="AZ122" s="251">
        <f>AY122*SQRT(10)</f>
        <v>-4.3092778786163487E-2</v>
      </c>
      <c r="BA122" s="251">
        <f>$AC$1*X121/100</f>
        <v>-1.4736300084661374E-3</v>
      </c>
      <c r="BB122" s="249">
        <f>BA122*SQRT(10)</f>
        <v>-4.6600272551262064E-3</v>
      </c>
      <c r="BC122" s="255">
        <f>SUMPRODUCT('Bond Valuation'!$B$124:$U$124,BondVal_all!BO122:CH122)</f>
        <v>57.934582825754021</v>
      </c>
      <c r="BD122" s="250">
        <f>BC122/BC123-1</f>
        <v>8.0252634966648806E-4</v>
      </c>
      <c r="BE122" s="245">
        <f>SUMPRODUCT($BO$2:$CH$2,'Bond Valuation'!$B$124:$U$124,BondVal_all!BO122:CH122)/BondVal_all!BC122</f>
        <v>11.960941431265347</v>
      </c>
      <c r="BF122" s="251">
        <f>-BE122*Y121/100</f>
        <v>-1.9715717353560949E-2</v>
      </c>
      <c r="BG122" s="251">
        <f>BF122*SQRT(10)</f>
        <v>-6.2346572541359835E-2</v>
      </c>
      <c r="BH122" s="251">
        <f>$AC$1*X121/100</f>
        <v>-1.4736300084661374E-3</v>
      </c>
      <c r="BI122" s="249">
        <f>BH122*SQRT(10)</f>
        <v>-4.6600272551262064E-3</v>
      </c>
      <c r="BJ122" s="251"/>
      <c r="BK122" s="251"/>
      <c r="BO122" s="245">
        <f>EXP(-BO$2*HLOOKUP(BO$2,'Yield Curves'!$B$2:$AP$508,MATCH($Z122,'Yield Curves'!$A$3:$A$508,0)+1)/100)</f>
        <v>0.9245020599315531</v>
      </c>
      <c r="BP122" s="245">
        <f>EXP(-BP$2*HLOOKUP(BP$2,'Yield Curves'!$B$2:$AP$508,MATCH($Z122,'Yield Curves'!$A$3:$A$508,0)+1)/100)</f>
        <v>0.85487501672466948</v>
      </c>
      <c r="BQ122" s="245">
        <f>EXP(-BQ$2*HLOOKUP(BQ$2,'Yield Curves'!$B$2:$AP$508,MATCH($Z122,'Yield Curves'!$A$3:$A$508,0)+1)/100)</f>
        <v>0.79064991066668444</v>
      </c>
      <c r="BR122" s="245">
        <f>EXP(-BR$2*HLOOKUP(BR$2,'Yield Curves'!$B$2:$AP$508,MATCH($Z122,'Yield Curves'!$A$3:$A$508,0)+1)/100)</f>
        <v>0.72731180549969232</v>
      </c>
      <c r="BS122" s="245">
        <f>EXP(-BS$2*HLOOKUP(BS$2,'Yield Curves'!$B$2:$AP$508,MATCH($Z122,'Yield Curves'!$A$3:$A$508,0)+1)/100)</f>
        <v>0.67671843067892135</v>
      </c>
      <c r="BT122" s="245">
        <f>EXP(-BT$2*HLOOKUP(BT$2,'Yield Curves'!$B$2:$AP$508,MATCH($Z122,'Yield Curves'!$A$3:$A$508,0)+1)/100)</f>
        <v>0.62625352365755593</v>
      </c>
      <c r="BU122" s="245">
        <f>EXP(-BU$2*HLOOKUP(BU$2,'Yield Curves'!$B$2:$AP$508,MATCH($Z122,'Yield Curves'!$A$3:$A$508,0)+1)/100)</f>
        <v>0.57966785689511557</v>
      </c>
      <c r="BV122" s="245">
        <f>EXP(-BV$2*HLOOKUP(BV$2,'Yield Curves'!$B$2:$AP$508,MATCH($Z122,'Yield Curves'!$A$3:$A$508,0)+1)/100)</f>
        <v>0.53622576673434696</v>
      </c>
      <c r="BW122" s="245">
        <f>EXP(-BW$2*HLOOKUP(BW$2,'Yield Curves'!$B$2:$AP$508,MATCH($Z122,'Yield Curves'!$A$3:$A$508,0)+1)/100)</f>
        <v>0.4955931256926514</v>
      </c>
      <c r="BX122" s="245">
        <f>EXP(-BX$2*HLOOKUP(BX$2,'Yield Curves'!$B$2:$AP$508,MATCH($Z122,'Yield Curves'!$A$3:$A$508,0)+1)/100)</f>
        <v>0.45840601130522352</v>
      </c>
      <c r="BY122" s="245">
        <f>EXP(-BY$2*HLOOKUP(BY$2,'Yield Curves'!$B$2:$AP$508,MATCH($Z122,'Yield Curves'!$A$3:$A$508,0)+1)/100)</f>
        <v>0.42400925337104728</v>
      </c>
      <c r="BZ122" s="245">
        <f>EXP(-BZ$2*HLOOKUP(BZ$2,'Yield Curves'!$B$2:$AP$508,MATCH($Z122,'Yield Curves'!$A$3:$A$508,0)+1)/100)</f>
        <v>0.3903154580578147</v>
      </c>
      <c r="CA122" s="245">
        <f>EXP(-CA$2*HLOOKUP(CA$2,'Yield Curves'!$B$2:$AP$508,MATCH($Z122,'Yield Curves'!$A$3:$A$508,0)+1)/100)</f>
        <v>0.35714979191774038</v>
      </c>
      <c r="CB122" s="245">
        <f>EXP(-CB$2*HLOOKUP(CB$2,'Yield Curves'!$B$2:$AP$508,MATCH($Z122,'Yield Curves'!$A$3:$A$508,0)+1)/100)</f>
        <v>0.32903208834805003</v>
      </c>
      <c r="CC122" s="245">
        <f>EXP(-CC$2*HLOOKUP(CC$2,'Yield Curves'!$B$2:$AP$508,MATCH($Z122,'Yield Curves'!$A$3:$A$508,0)+1)/100)</f>
        <v>0.30300680953876541</v>
      </c>
      <c r="CD122" s="245">
        <f>EXP(-CD$2*HLOOKUP(CD$2,'Yield Curves'!$B$2:$AP$508,MATCH($Z122,'Yield Curves'!$A$3:$A$508,0)+1)/100)</f>
        <v>0.27809291347440152</v>
      </c>
      <c r="CE122" s="245">
        <f>EXP(-CE$2*HLOOKUP(CE$2,'Yield Curves'!$B$2:$AP$508,MATCH($Z122,'Yield Curves'!$A$3:$A$508,0)+1)/100)</f>
        <v>0.25421815566998163</v>
      </c>
      <c r="CF122" s="245">
        <f>EXP(-CF$2*HLOOKUP(CF$2,'Yield Curves'!$B$2:$AP$508,MATCH($Z122,'Yield Curves'!$A$3:$A$508,0)+1)/100)</f>
        <v>0.23212598869426918</v>
      </c>
      <c r="CG122" s="245">
        <f>EXP(-CG$2*HLOOKUP(CG$2,'Yield Curves'!$B$2:$AP$508,MATCH($Z122,'Yield Curves'!$A$3:$A$508,0)+1)/100)</f>
        <v>0.21208752197503999</v>
      </c>
      <c r="CH122" s="245">
        <f>EXP(-CH$2*HLOOKUP(CH$2,'Yield Curves'!$B$2:$AP$508,MATCH($Z122,'Yield Curves'!$A$3:$A$508,0)+1)/100)</f>
        <v>0.1935924699078839</v>
      </c>
    </row>
    <row r="123" spans="1:86" x14ac:dyDescent="0.2">
      <c r="A123" s="253">
        <v>42961</v>
      </c>
      <c r="B123" s="245">
        <f>'Yield Curves'!C122-'Yield Curves'!C123</f>
        <v>-3.0000000000000249E-2</v>
      </c>
      <c r="C123" s="245">
        <f>'Yield Curves'!D122-'Yield Curves'!D123</f>
        <v>-3.9999999999999147E-2</v>
      </c>
      <c r="D123" s="245">
        <f>'Yield Curves'!E122-'Yield Curves'!E123</f>
        <v>-4.9999999999999822E-2</v>
      </c>
      <c r="E123" s="245">
        <f>'Yield Curves'!F122-'Yield Curves'!F123</f>
        <v>-4.9999999999999822E-2</v>
      </c>
      <c r="F123" s="245">
        <f>'Yield Curves'!G122-'Yield Curves'!G123</f>
        <v>-4.9999999999999822E-2</v>
      </c>
      <c r="G123" s="245">
        <f>'Yield Curves'!H122-'Yield Curves'!H123</f>
        <v>-3.5000000000000142E-2</v>
      </c>
      <c r="H123" s="245">
        <f>'Yield Curves'!I122-'Yield Curves'!I123</f>
        <v>-1.9999999999999574E-2</v>
      </c>
      <c r="I123" s="245">
        <f>'Yield Curves'!J122-'Yield Curves'!J123</f>
        <v>-3.0000000000000249E-2</v>
      </c>
      <c r="J123" s="245">
        <f>'Yield Curves'!K122-'Yield Curves'!K123</f>
        <v>-4.0000000000000036E-2</v>
      </c>
      <c r="K123" s="245">
        <f>'Yield Curves'!L122-'Yield Curves'!L123</f>
        <v>-3.5000000000000142E-2</v>
      </c>
      <c r="L123" s="245">
        <f>'Yield Curves'!M122-'Yield Curves'!M123</f>
        <v>-2.9999999999999361E-2</v>
      </c>
      <c r="M123" s="245">
        <f>'Yield Curves'!N122-'Yield Curves'!N123</f>
        <v>-2.4999999999998579E-2</v>
      </c>
      <c r="N123" s="245">
        <f>'Yield Curves'!O122-'Yield Curves'!O123</f>
        <v>-1.9999999999999574E-2</v>
      </c>
      <c r="O123" s="245">
        <f>'Yield Curves'!P122-'Yield Curves'!P123</f>
        <v>-1.5000000000000568E-2</v>
      </c>
      <c r="P123" s="245">
        <f>'Yield Curves'!Q122-'Yield Curves'!Q123</f>
        <v>-1.7500000000000071E-2</v>
      </c>
      <c r="Q123" s="245">
        <f>'Yield Curves'!R122-'Yield Curves'!R123</f>
        <v>-1.9999999999999574E-2</v>
      </c>
      <c r="R123" s="245">
        <f>'Yield Curves'!S122-'Yield Curves'!S123</f>
        <v>-2.2499999999999076E-2</v>
      </c>
      <c r="S123" s="245">
        <f>'Yield Curves'!T122-'Yield Curves'!T123</f>
        <v>-2.1249999999998437E-2</v>
      </c>
      <c r="T123" s="245">
        <f>'Yield Curves'!U122-'Yield Curves'!U123</f>
        <v>-1.9999999999999574E-2</v>
      </c>
      <c r="U123" s="245">
        <f>'Yield Curves'!V122-'Yield Curves'!V123</f>
        <v>-1.8750000000000711E-2</v>
      </c>
      <c r="V123" s="252">
        <f>MAX(B123:U123)</f>
        <v>-1.5000000000000568E-2</v>
      </c>
      <c r="W123" s="252">
        <f>AVERAGE(V124:V373)</f>
        <v>3.6517500000000196E-2</v>
      </c>
      <c r="X123" s="245">
        <f>_xlfn.STDEV.S(V124:V2675)</f>
        <v>5.5372179345633189E-2</v>
      </c>
      <c r="Y123" s="245">
        <f>W123+X123*_xlfn.NORM.S.INV(99%)</f>
        <v>0.16533245170172212</v>
      </c>
      <c r="Z123" s="253">
        <v>42962</v>
      </c>
      <c r="AA123" s="255">
        <f>'Bond Valuation'!$B$12*BondVal_all!BO123</f>
        <v>93.393384862316154</v>
      </c>
      <c r="AB123" s="250">
        <f>AA123/AA124-1</f>
        <v>2.0002000133345632E-4</v>
      </c>
      <c r="AC123" s="245">
        <f>SUMPRODUCT('Bond Valuation'!$B$12*BondVal_all!BO123,$BO$2)/AA123</f>
        <v>1</v>
      </c>
      <c r="AD123" s="251">
        <f>-AC123*Y122/100</f>
        <v>-1.6512895887634818E-3</v>
      </c>
      <c r="AE123" s="250">
        <f>AD123*SQRT(10)</f>
        <v>-5.221836177015389E-3</v>
      </c>
      <c r="AF123" s="250">
        <f>$AC$1*X122/100</f>
        <v>-1.4755180490701575E-3</v>
      </c>
      <c r="AG123" s="250">
        <f>AF123*SQRT(10)</f>
        <v>-4.6659977637497898E-3</v>
      </c>
      <c r="AH123" s="255">
        <f>SUMPRODUCT('Bond Valuation'!$B$40:$D$40,BondVal_all!BO123:BQ123)</f>
        <v>84.083852361267887</v>
      </c>
      <c r="AI123" s="250">
        <f>AH123/AH124-1</f>
        <v>-2.8286858093629075E-4</v>
      </c>
      <c r="AJ123" s="245">
        <f>SUMPRODUCT($BO$2:$BQ$2,'Bond Valuation'!$B$40:$D$40,BondVal_all!BO123:BQ123)/BondVal_all!AH123</f>
        <v>2.9356854611953054</v>
      </c>
      <c r="AK123" s="251">
        <f>-AJ123*Y122/100</f>
        <v>-4.8476668379561286E-3</v>
      </c>
      <c r="AL123" s="251">
        <f>AK123*SQRT(10)</f>
        <v>-1.5329668545607753E-2</v>
      </c>
      <c r="AM123" s="251">
        <f>$AC$1*X122/100</f>
        <v>-1.4755180490701575E-3</v>
      </c>
      <c r="AN123" s="259">
        <f>AM123*SQRT(10)</f>
        <v>-4.6659977637497898E-3</v>
      </c>
      <c r="AO123" s="255">
        <f>SUMPRODUCT('Bond Valuation'!$B$68:$F$68,BondVal_all!BO123:BS123)</f>
        <v>77.465769819103755</v>
      </c>
      <c r="AP123" s="250">
        <f>AO123/AO124-1</f>
        <v>-1.3413127619317233E-3</v>
      </c>
      <c r="AQ123" s="245">
        <f>SUMPRODUCT($BO$2:$BS$2,'Bond Valuation'!$B$68:$F$68,BondVal_all!BO123:BS123)/BondVal_all!AO123</f>
        <v>4.7234623828455184</v>
      </c>
      <c r="AR123" s="251">
        <f>-AQ123*Y122/100</f>
        <v>-7.7998042557087524E-3</v>
      </c>
      <c r="AS123" s="251">
        <f>AR123*SQRT(10)</f>
        <v>-2.4665146751514041E-2</v>
      </c>
      <c r="AT123" s="251">
        <f>$AC$1*X122/100</f>
        <v>-1.4755180490701575E-3</v>
      </c>
      <c r="AU123" s="249">
        <f>AT123*SQRT(10)</f>
        <v>-4.6659977637497898E-3</v>
      </c>
      <c r="AV123" s="255">
        <f>SUMPRODUCT('Bond Valuation'!$B$96:$K$96,BondVal_all!BO123:BX123)</f>
        <v>69.217090070122737</v>
      </c>
      <c r="AW123" s="250">
        <f>AV123/AV124-1</f>
        <v>-9.4605138730552429E-4</v>
      </c>
      <c r="AX123" s="245">
        <f>SUMPRODUCT($BO$2:$BX$2,'Bond Valuation'!$B$96:$K$96,BondVal_all!BO123:BX123)/BondVal_all!AV123</f>
        <v>8.2690696872131362</v>
      </c>
      <c r="AY123" s="251">
        <f>-AX123*Y122/100</f>
        <v>-1.3654628683254753E-2</v>
      </c>
      <c r="AZ123" s="251">
        <f>AY123*SQRT(10)</f>
        <v>-4.3179727242950883E-2</v>
      </c>
      <c r="BA123" s="251">
        <f>$AC$1*X122/100</f>
        <v>-1.4755180490701575E-3</v>
      </c>
      <c r="BB123" s="249">
        <f>BA123*SQRT(10)</f>
        <v>-4.6659977637497898E-3</v>
      </c>
      <c r="BC123" s="255">
        <f>SUMPRODUCT('Bond Valuation'!$B$124:$U$124,BondVal_all!BO123:CH123)</f>
        <v>57.88812607924261</v>
      </c>
      <c r="BD123" s="250">
        <f>BC123/BC124-1</f>
        <v>-1.1920950023928123E-3</v>
      </c>
      <c r="BE123" s="245">
        <f>SUMPRODUCT($BO$2:$CH$2,'Bond Valuation'!$B$124:$U$124,BondVal_all!BO123:CH123)/BondVal_all!BC123</f>
        <v>11.957532691319361</v>
      </c>
      <c r="BF123" s="251">
        <f>-BE123*Y122/100</f>
        <v>-1.9745349240474639E-2</v>
      </c>
      <c r="BG123" s="251">
        <f>BF123*SQRT(10)</f>
        <v>-6.2440276795375629E-2</v>
      </c>
      <c r="BH123" s="251">
        <f>$AC$1*X122/100</f>
        <v>-1.4755180490701575E-3</v>
      </c>
      <c r="BI123" s="249">
        <f>BH123*SQRT(10)</f>
        <v>-4.6659977637497898E-3</v>
      </c>
      <c r="BJ123" s="251"/>
      <c r="BK123" s="251"/>
      <c r="BO123" s="245">
        <f>EXP(-BO$2*HLOOKUP(BO$2,'Yield Curves'!$B$2:$AP$508,MATCH($Z123,'Yield Curves'!$A$3:$A$508,0)+1)/100)</f>
        <v>0.92468697883481343</v>
      </c>
      <c r="BP123" s="245">
        <f>EXP(-BP$2*HLOOKUP(BP$2,'Yield Curves'!$B$2:$AP$508,MATCH($Z123,'Yield Curves'!$A$3:$A$508,0)+1)/100)</f>
        <v>0.85453313509886319</v>
      </c>
      <c r="BQ123" s="245">
        <f>EXP(-BQ$2*HLOOKUP(BQ$2,'Yield Curves'!$B$2:$AP$508,MATCH($Z123,'Yield Curves'!$A$3:$A$508,0)+1)/100)</f>
        <v>0.7894648248372601</v>
      </c>
      <c r="BR123" s="245">
        <f>EXP(-BR$2*HLOOKUP(BR$2,'Yield Curves'!$B$2:$AP$508,MATCH($Z123,'Yield Curves'!$A$3:$A$508,0)+1)/100)</f>
        <v>0.72760278841459547</v>
      </c>
      <c r="BS123" s="245">
        <f>EXP(-BS$2*HLOOKUP(BS$2,'Yield Curves'!$B$2:$AP$508,MATCH($Z123,'Yield Curves'!$A$3:$A$508,0)+1)/100)</f>
        <v>0.67536634635258452</v>
      </c>
      <c r="BT123" s="245">
        <f>EXP(-BT$2*HLOOKUP(BT$2,'Yield Curves'!$B$2:$AP$508,MATCH($Z123,'Yield Curves'!$A$3:$A$508,0)+1)/100)</f>
        <v>0.62512728123723604</v>
      </c>
      <c r="BU123" s="245">
        <f>EXP(-BU$2*HLOOKUP(BU$2,'Yield Curves'!$B$2:$AP$508,MATCH($Z123,'Yield Curves'!$A$3:$A$508,0)+1)/100)</f>
        <v>0.57885688970495353</v>
      </c>
      <c r="BV123" s="245">
        <f>EXP(-BV$2*HLOOKUP(BV$2,'Yield Curves'!$B$2:$AP$508,MATCH($Z123,'Yield Curves'!$A$3:$A$508,0)+1)/100)</f>
        <v>0.53579695766745605</v>
      </c>
      <c r="BW123" s="245">
        <f>EXP(-BW$2*HLOOKUP(BW$2,'Yield Curves'!$B$2:$AP$508,MATCH($Z123,'Yield Curves'!$A$3:$A$508,0)+1)/100)</f>
        <v>0.4955931256926514</v>
      </c>
      <c r="BX123" s="245">
        <f>EXP(-BX$2*HLOOKUP(BX$2,'Yield Curves'!$B$2:$AP$508,MATCH($Z123,'Yield Curves'!$A$3:$A$508,0)+1)/100)</f>
        <v>0.4588646465959545</v>
      </c>
      <c r="BY123" s="245">
        <f>EXP(-BY$2*HLOOKUP(BY$2,'Yield Curves'!$B$2:$AP$508,MATCH($Z123,'Yield Curves'!$A$3:$A$508,0)+1)/100)</f>
        <v>0.42494310058374585</v>
      </c>
      <c r="BZ123" s="245">
        <f>EXP(-BZ$2*HLOOKUP(BZ$2,'Yield Curves'!$B$2:$AP$508,MATCH($Z123,'Yield Curves'!$A$3:$A$508,0)+1)/100)</f>
        <v>0.39113598176808939</v>
      </c>
      <c r="CA123" s="245">
        <f>EXP(-CA$2*HLOOKUP(CA$2,'Yield Curves'!$B$2:$AP$508,MATCH($Z123,'Yield Curves'!$A$3:$A$508,0)+1)/100)</f>
        <v>0.35726588446413049</v>
      </c>
      <c r="CB123" s="245">
        <f>EXP(-CB$2*HLOOKUP(CB$2,'Yield Curves'!$B$2:$AP$508,MATCH($Z123,'Yield Curves'!$A$3:$A$508,0)+1)/100)</f>
        <v>0.32932011741969652</v>
      </c>
      <c r="CC123" s="245">
        <f>EXP(-CC$2*HLOOKUP(CC$2,'Yield Curves'!$B$2:$AP$508,MATCH($Z123,'Yield Curves'!$A$3:$A$508,0)+1)/100)</f>
        <v>0.30346166080623954</v>
      </c>
      <c r="CD123" s="245">
        <f>EXP(-CD$2*HLOOKUP(CD$2,'Yield Curves'!$B$2:$AP$508,MATCH($Z123,'Yield Curves'!$A$3:$A$508,0)+1)/100)</f>
        <v>0.2784894783614783</v>
      </c>
      <c r="CE123" s="245">
        <f>EXP(-CE$2*HLOOKUP(CE$2,'Yield Curves'!$B$2:$AP$508,MATCH($Z123,'Yield Curves'!$A$3:$A$508,0)+1)/100)</f>
        <v>0.25434648877675475</v>
      </c>
      <c r="CF123" s="245">
        <f>EXP(-CF$2*HLOOKUP(CF$2,'Yield Curves'!$B$2:$AP$508,MATCH($Z123,'Yield Curves'!$A$3:$A$508,0)+1)/100)</f>
        <v>0.23200197950571672</v>
      </c>
      <c r="CG123" s="245">
        <f>EXP(-CG$2*HLOOKUP(CG$2,'Yield Curves'!$B$2:$AP$508,MATCH($Z123,'Yield Curves'!$A$3:$A$508,0)+1)/100)</f>
        <v>0.2118263844180788</v>
      </c>
      <c r="CH123" s="245">
        <f>EXP(-CH$2*HLOOKUP(CH$2,'Yield Curves'!$B$2:$AP$508,MATCH($Z123,'Yield Curves'!$A$3:$A$508,0)+1)/100)</f>
        <v>0.19320567189501364</v>
      </c>
    </row>
    <row r="124" spans="1:86" x14ac:dyDescent="0.2">
      <c r="A124" s="253">
        <v>42958</v>
      </c>
      <c r="B124" s="245">
        <f>'Yield Curves'!C123-'Yield Curves'!C124</f>
        <v>-4.0000000000000036E-2</v>
      </c>
      <c r="C124" s="245">
        <f>'Yield Curves'!D123-'Yield Curves'!D124</f>
        <v>-3.5000000000000142E-2</v>
      </c>
      <c r="D124" s="245">
        <f>'Yield Curves'!E123-'Yield Curves'!E124</f>
        <v>-3.0000000000000249E-2</v>
      </c>
      <c r="E124" s="245">
        <f>'Yield Curves'!F123-'Yield Curves'!F124</f>
        <v>-2.5000000000000355E-2</v>
      </c>
      <c r="F124" s="245">
        <f>'Yield Curves'!G123-'Yield Curves'!G124</f>
        <v>-2.0000000000000462E-2</v>
      </c>
      <c r="G124" s="245">
        <f>'Yield Curves'!H123-'Yield Curves'!H124</f>
        <v>-4.9999999999998934E-3</v>
      </c>
      <c r="H124" s="245">
        <f>'Yield Curves'!I123-'Yield Curves'!I124</f>
        <v>9.9999999999997868E-3</v>
      </c>
      <c r="I124" s="245">
        <f>'Yield Curves'!J123-'Yield Curves'!J124</f>
        <v>0</v>
      </c>
      <c r="J124" s="245">
        <f>'Yield Curves'!K123-'Yield Curves'!K124</f>
        <v>-9.9999999999997868E-3</v>
      </c>
      <c r="K124" s="245">
        <f>'Yield Curves'!L123-'Yield Curves'!L124</f>
        <v>-9.9999999999997868E-3</v>
      </c>
      <c r="L124" s="245">
        <f>'Yield Curves'!M123-'Yield Curves'!M124</f>
        <v>-9.9999999999997868E-3</v>
      </c>
      <c r="M124" s="245">
        <f>'Yield Curves'!N123-'Yield Curves'!N124</f>
        <v>-9.9999999999997868E-3</v>
      </c>
      <c r="N124" s="245">
        <f>'Yield Curves'!O123-'Yield Curves'!O124</f>
        <v>-9.9999999999997868E-3</v>
      </c>
      <c r="O124" s="245">
        <f>'Yield Curves'!P123-'Yield Curves'!P124</f>
        <v>-9.9999999999997868E-3</v>
      </c>
      <c r="P124" s="245">
        <f>'Yield Curves'!Q123-'Yield Curves'!Q124</f>
        <v>-7.499999999999396E-3</v>
      </c>
      <c r="Q124" s="245">
        <f>'Yield Curves'!R123-'Yield Curves'!R124</f>
        <v>-4.9999999999998934E-3</v>
      </c>
      <c r="R124" s="245">
        <f>'Yield Curves'!S123-'Yield Curves'!S124</f>
        <v>-2.5000000000003908E-3</v>
      </c>
      <c r="S124" s="245">
        <f>'Yield Curves'!T123-'Yield Curves'!T124</f>
        <v>-1.2500000000006395E-3</v>
      </c>
      <c r="T124" s="245">
        <f>'Yield Curves'!U123-'Yield Curves'!U124</f>
        <v>0</v>
      </c>
      <c r="U124" s="245">
        <f>'Yield Curves'!V123-'Yield Curves'!V124</f>
        <v>1.2500000000006395E-3</v>
      </c>
      <c r="V124" s="252">
        <f>MAX(B124:U124)</f>
        <v>9.9999999999997868E-3</v>
      </c>
      <c r="W124" s="252">
        <f>AVERAGE(V125:V374)</f>
        <v>3.6437500000000206E-2</v>
      </c>
      <c r="X124" s="245">
        <f>_xlfn.STDEV.S(V125:V2676)</f>
        <v>5.5427958743509892E-2</v>
      </c>
      <c r="Y124" s="245">
        <f>W124+X124*_xlfn.NORM.S.INV(99%)</f>
        <v>0.16538221398538788</v>
      </c>
      <c r="Z124" s="253">
        <v>42961</v>
      </c>
      <c r="AA124" s="255">
        <f>'Bond Valuation'!$B$12*BondVal_all!BO124</f>
        <v>93.374708053086863</v>
      </c>
      <c r="AB124" s="250">
        <f>AA124/AA125-1</f>
        <v>3.0004500450031557E-4</v>
      </c>
      <c r="AC124" s="245">
        <f>SUMPRODUCT('Bond Valuation'!$B$12*BondVal_all!BO124,$BO$2)/AA124</f>
        <v>1</v>
      </c>
      <c r="AD124" s="251">
        <f>-AC124*Y123/100</f>
        <v>-1.6533245170172212E-3</v>
      </c>
      <c r="AE124" s="250">
        <f>AD124*SQRT(10)</f>
        <v>-5.2282711851722348E-3</v>
      </c>
      <c r="AF124" s="250">
        <f>$AC$1*X123/100</f>
        <v>-1.4757871980352003E-3</v>
      </c>
      <c r="AG124" s="250">
        <f>AF124*SQRT(10)</f>
        <v>-4.6668488875092019E-3</v>
      </c>
      <c r="AH124" s="255">
        <f>SUMPRODUCT('Bond Valuation'!$B$40:$D$40,BondVal_all!BO124:BQ124)</f>
        <v>84.10764377110732</v>
      </c>
      <c r="AI124" s="250">
        <f>AH124/AH125-1</f>
        <v>1.4645131142734247E-3</v>
      </c>
      <c r="AJ124" s="245">
        <f>SUMPRODUCT($BO$2:$BQ$2,'Bond Valuation'!$B$40:$D$40,BondVal_all!BO124:BQ124)/BondVal_all!AH124</f>
        <v>2.9357124481499102</v>
      </c>
      <c r="AK124" s="251">
        <f>-AJ124*Y123/100</f>
        <v>-4.8536853654388944E-3</v>
      </c>
      <c r="AL124" s="251">
        <f>AK124*SQRT(10)</f>
        <v>-1.5348700800613613E-2</v>
      </c>
      <c r="AM124" s="251">
        <f>$AC$1*X123/100</f>
        <v>-1.4757871980352003E-3</v>
      </c>
      <c r="AN124" s="259">
        <f>AM124*SQRT(10)</f>
        <v>-4.6668488875092019E-3</v>
      </c>
      <c r="AO124" s="255">
        <f>SUMPRODUCT('Bond Valuation'!$B$68:$F$68,BondVal_all!BO124:BS124)</f>
        <v>77.569815202175121</v>
      </c>
      <c r="AP124" s="250">
        <f>AO124/AO125-1</f>
        <v>1.8826408914154324E-3</v>
      </c>
      <c r="AQ124" s="245">
        <f>SUMPRODUCT($BO$2:$BS$2,'Bond Valuation'!$B$68:$F$68,BondVal_all!BO124:BS124)/BondVal_all!AO124</f>
        <v>4.7238418768069499</v>
      </c>
      <c r="AR124" s="251">
        <f>-AQ124*Y123/100</f>
        <v>-7.8100435894375743E-3</v>
      </c>
      <c r="AS124" s="251">
        <f>AR124*SQRT(10)</f>
        <v>-2.4697526367819706E-2</v>
      </c>
      <c r="AT124" s="251">
        <f>$AC$1*X123/100</f>
        <v>-1.4757871980352003E-3</v>
      </c>
      <c r="AU124" s="249">
        <f>AT124*SQRT(10)</f>
        <v>-4.6668488875092019E-3</v>
      </c>
      <c r="AV124" s="255">
        <f>SUMPRODUCT('Bond Valuation'!$B$96:$K$96,BondVal_all!BO124:BX124)</f>
        <v>69.282635003083584</v>
      </c>
      <c r="AW124" s="250">
        <f>AV124/AV125-1</f>
        <v>1.7752917700244453E-3</v>
      </c>
      <c r="AX124" s="245">
        <f>SUMPRODUCT($BO$2:$BX$2,'Bond Valuation'!$B$96:$K$96,BondVal_all!BO124:BX124)/BondVal_all!AV124</f>
        <v>8.269897268730583</v>
      </c>
      <c r="AY124" s="251">
        <f>-AX124*Y123/100</f>
        <v>-1.3672823907606026E-2</v>
      </c>
      <c r="AZ124" s="251">
        <f>AY124*SQRT(10)</f>
        <v>-4.3237265594438662E-2</v>
      </c>
      <c r="BA124" s="251">
        <f>$AC$1*X123/100</f>
        <v>-1.4757871980352003E-3</v>
      </c>
      <c r="BB124" s="249">
        <f>BA124*SQRT(10)</f>
        <v>-4.6668488875092019E-3</v>
      </c>
      <c r="BC124" s="255">
        <f>SUMPRODUCT('Bond Valuation'!$B$124:$U$124,BondVal_all!BO124:CH124)</f>
        <v>57.957216587489157</v>
      </c>
      <c r="BD124" s="250">
        <f>BC124/BC125-1</f>
        <v>1.8009326708194884E-3</v>
      </c>
      <c r="BE124" s="245">
        <f>SUMPRODUCT($BO$2:$CH$2,'Bond Valuation'!$B$124:$U$124,BondVal_all!BO124:CH124)/BondVal_all!BC124</f>
        <v>11.961606726094081</v>
      </c>
      <c r="BF124" s="251">
        <f>-BE124*Y123/100</f>
        <v>-1.977641766316944E-2</v>
      </c>
      <c r="BG124" s="251">
        <f>BF124*SQRT(10)</f>
        <v>-6.253852377440007E-2</v>
      </c>
      <c r="BH124" s="251">
        <f>$AC$1*X123/100</f>
        <v>-1.4757871980352003E-3</v>
      </c>
      <c r="BI124" s="249">
        <f>BH124*SQRT(10)</f>
        <v>-4.6668488875092019E-3</v>
      </c>
      <c r="BJ124" s="251"/>
      <c r="BK124" s="251"/>
      <c r="BO124" s="245">
        <f>EXP(-BO$2*HLOOKUP(BO$2,'Yield Curves'!$B$2:$AP$508,MATCH($Z124,'Yield Curves'!$A$3:$A$508,0)+1)/100)</f>
        <v>0.9245020599315531</v>
      </c>
      <c r="BP124" s="245">
        <f>EXP(-BP$2*HLOOKUP(BP$2,'Yield Curves'!$B$2:$AP$508,MATCH($Z124,'Yield Curves'!$A$3:$A$508,0)+1)/100)</f>
        <v>0.85453313509886319</v>
      </c>
      <c r="BQ124" s="245">
        <f>EXP(-BQ$2*HLOOKUP(BQ$2,'Yield Curves'!$B$2:$AP$508,MATCH($Z124,'Yield Curves'!$A$3:$A$508,0)+1)/100)</f>
        <v>0.78970169981418126</v>
      </c>
      <c r="BR124" s="245">
        <f>EXP(-BR$2*HLOOKUP(BR$2,'Yield Curves'!$B$2:$AP$508,MATCH($Z124,'Yield Curves'!$A$3:$A$508,0)+1)/100)</f>
        <v>0.72760278841459547</v>
      </c>
      <c r="BS124" s="245">
        <f>EXP(-BS$2*HLOOKUP(BS$2,'Yield Curves'!$B$2:$AP$508,MATCH($Z124,'Yield Curves'!$A$3:$A$508,0)+1)/100)</f>
        <v>0.67638015603928914</v>
      </c>
      <c r="BT124" s="245">
        <f>EXP(-BT$2*HLOOKUP(BT$2,'Yield Curves'!$B$2:$AP$508,MATCH($Z124,'Yield Curves'!$A$3:$A$508,0)+1)/100)</f>
        <v>0.62625352365755593</v>
      </c>
      <c r="BU124" s="245">
        <f>EXP(-BU$2*HLOOKUP(BU$2,'Yield Curves'!$B$2:$AP$508,MATCH($Z124,'Yield Curves'!$A$3:$A$508,0)+1)/100)</f>
        <v>0.5800737664467106</v>
      </c>
      <c r="BV124" s="245">
        <f>EXP(-BV$2*HLOOKUP(BV$2,'Yield Curves'!$B$2:$AP$508,MATCH($Z124,'Yield Curves'!$A$3:$A$508,0)+1)/100)</f>
        <v>0.53686962389145954</v>
      </c>
      <c r="BW124" s="245">
        <f>EXP(-BW$2*HLOOKUP(BW$2,'Yield Curves'!$B$2:$AP$508,MATCH($Z124,'Yield Curves'!$A$3:$A$508,0)+1)/100)</f>
        <v>0.49626262822486511</v>
      </c>
      <c r="BX124" s="245">
        <f>EXP(-BX$2*HLOOKUP(BX$2,'Yield Curves'!$B$2:$AP$508,MATCH($Z124,'Yield Curves'!$A$3:$A$508,0)+1)/100)</f>
        <v>0.45932374075137034</v>
      </c>
      <c r="BY124" s="245">
        <f>EXP(-BY$2*HLOOKUP(BY$2,'Yield Curves'!$B$2:$AP$508,MATCH($Z124,'Yield Curves'!$A$3:$A$508,0)+1)/100)</f>
        <v>0.42517688357349587</v>
      </c>
      <c r="BZ124" s="245">
        <f>EXP(-BZ$2*HLOOKUP(BZ$2,'Yield Curves'!$B$2:$AP$508,MATCH($Z124,'Yield Curves'!$A$3:$A$508,0)+1)/100)</f>
        <v>0.39131203256834435</v>
      </c>
      <c r="CA124" s="245">
        <f>EXP(-CA$2*HLOOKUP(CA$2,'Yield Curves'!$B$2:$AP$508,MATCH($Z124,'Yield Curves'!$A$3:$A$508,0)+1)/100)</f>
        <v>0.35755628095285558</v>
      </c>
      <c r="CB124" s="245">
        <f>EXP(-CB$2*HLOOKUP(CB$2,'Yield Curves'!$B$2:$AP$508,MATCH($Z124,'Yield Curves'!$A$3:$A$508,0)+1)/100)</f>
        <v>0.32946422649262869</v>
      </c>
      <c r="CC124" s="245">
        <f>EXP(-CC$2*HLOOKUP(CC$2,'Yield Curves'!$B$2:$AP$508,MATCH($Z124,'Yield Curves'!$A$3:$A$508,0)+1)/100)</f>
        <v>0.30346166080623954</v>
      </c>
      <c r="CD124" s="245">
        <f>EXP(-CD$2*HLOOKUP(CD$2,'Yield Curves'!$B$2:$AP$508,MATCH($Z124,'Yield Curves'!$A$3:$A$508,0)+1)/100)</f>
        <v>0.27849295950171499</v>
      </c>
      <c r="CE124" s="245">
        <f>EXP(-CE$2*HLOOKUP(CE$2,'Yield Curves'!$B$2:$AP$508,MATCH($Z124,'Yield Curves'!$A$3:$A$508,0)+1)/100)</f>
        <v>0.25449178595203498</v>
      </c>
      <c r="CF124" s="245">
        <f>EXP(-CF$2*HLOOKUP(CF$2,'Yield Curves'!$B$2:$AP$508,MATCH($Z124,'Yield Curves'!$A$3:$A$508,0)+1)/100)</f>
        <v>0.23227946017686396</v>
      </c>
      <c r="CG124" s="245">
        <f>EXP(-CG$2*HLOOKUP(CG$2,'Yield Curves'!$B$2:$AP$508,MATCH($Z124,'Yield Curves'!$A$3:$A$508,0)+1)/100)</f>
        <v>0.21216151697268426</v>
      </c>
      <c r="CH124" s="245">
        <f>EXP(-CH$2*HLOOKUP(CH$2,'Yield Curves'!$B$2:$AP$508,MATCH($Z124,'Yield Curves'!$A$3:$A$508,0)+1)/100)</f>
        <v>0.1935924699078839</v>
      </c>
    </row>
    <row r="125" spans="1:86" x14ac:dyDescent="0.2">
      <c r="A125" s="253">
        <v>42957</v>
      </c>
      <c r="B125" s="245">
        <f>'Yield Curves'!C124-'Yield Curves'!C125</f>
        <v>-3.0000000000000249E-2</v>
      </c>
      <c r="C125" s="245">
        <f>'Yield Curves'!D124-'Yield Curves'!D125</f>
        <v>-2.5000000000000355E-2</v>
      </c>
      <c r="D125" s="245">
        <f>'Yield Curves'!E124-'Yield Curves'!E125</f>
        <v>-1.9999999999999574E-2</v>
      </c>
      <c r="E125" s="245">
        <f>'Yield Curves'!F124-'Yield Curves'!F125</f>
        <v>-1.9999999999999574E-2</v>
      </c>
      <c r="F125" s="245">
        <f>'Yield Curves'!G124-'Yield Curves'!G125</f>
        <v>-1.9999999999999574E-2</v>
      </c>
      <c r="G125" s="245">
        <f>'Yield Curves'!H124-'Yield Curves'!H125</f>
        <v>-3.0000000000000249E-2</v>
      </c>
      <c r="H125" s="245">
        <f>'Yield Curves'!I124-'Yield Curves'!I125</f>
        <v>-4.0000000000000036E-2</v>
      </c>
      <c r="I125" s="245">
        <f>'Yield Curves'!J124-'Yield Curves'!J125</f>
        <v>-3.0000000000000249E-2</v>
      </c>
      <c r="J125" s="245">
        <f>'Yield Curves'!K124-'Yield Curves'!K125</f>
        <v>-1.9999999999999574E-2</v>
      </c>
      <c r="K125" s="245">
        <f>'Yield Curves'!L124-'Yield Curves'!L125</f>
        <v>-1.7500000000000071E-2</v>
      </c>
      <c r="L125" s="245">
        <f>'Yield Curves'!M124-'Yield Curves'!M125</f>
        <v>-1.5000000000000568E-2</v>
      </c>
      <c r="M125" s="245">
        <f>'Yield Curves'!N124-'Yield Curves'!N125</f>
        <v>-1.2500000000001066E-2</v>
      </c>
      <c r="N125" s="245">
        <f>'Yield Curves'!O124-'Yield Curves'!O125</f>
        <v>-1.0000000000000675E-2</v>
      </c>
      <c r="O125" s="245">
        <f>'Yield Curves'!P124-'Yield Curves'!P125</f>
        <v>-7.5000000000002842E-3</v>
      </c>
      <c r="P125" s="245">
        <f>'Yield Curves'!Q124-'Yield Curves'!Q125</f>
        <v>-1.1250000000000426E-2</v>
      </c>
      <c r="Q125" s="245">
        <f>'Yield Curves'!R124-'Yield Curves'!R125</f>
        <v>-1.5000000000000568E-2</v>
      </c>
      <c r="R125" s="245">
        <f>'Yield Curves'!S124-'Yield Curves'!S125</f>
        <v>-1.8750000000000711E-2</v>
      </c>
      <c r="S125" s="245">
        <f>'Yield Curves'!T124-'Yield Curves'!T125</f>
        <v>-1.9375000000000142E-2</v>
      </c>
      <c r="T125" s="245">
        <f>'Yield Curves'!U124-'Yield Curves'!U125</f>
        <v>-2.0000000000000462E-2</v>
      </c>
      <c r="U125" s="245">
        <f>'Yield Curves'!V124-'Yield Curves'!V125</f>
        <v>-2.0625000000000782E-2</v>
      </c>
      <c r="V125" s="252">
        <f>MAX(B125:U125)</f>
        <v>-7.5000000000002842E-3</v>
      </c>
      <c r="W125" s="252">
        <f>AVERAGE(V126:V375)</f>
        <v>3.6867500000000206E-2</v>
      </c>
      <c r="X125" s="245">
        <f>_xlfn.STDEV.S(V126:V2677)</f>
        <v>5.5454721307947645E-2</v>
      </c>
      <c r="Y125" s="245">
        <f>W125+X125*_xlfn.NORM.S.INV(99%)</f>
        <v>0.16587447302027153</v>
      </c>
      <c r="Z125" s="253">
        <v>42958</v>
      </c>
      <c r="AA125" s="255">
        <f>'Bond Valuation'!$B$12*BondVal_all!BO125</f>
        <v>93.346699842112642</v>
      </c>
      <c r="AB125" s="250">
        <f>AA125/AA126-1</f>
        <v>4.0008001066760279E-4</v>
      </c>
      <c r="AC125" s="245">
        <f>SUMPRODUCT('Bond Valuation'!$B$12*BondVal_all!BO125,$BO$2)/AA125</f>
        <v>1</v>
      </c>
      <c r="AD125" s="251">
        <f>-AC125*Y124/100</f>
        <v>-1.6538221398538788E-3</v>
      </c>
      <c r="AE125" s="250">
        <f>AD125*SQRT(10)</f>
        <v>-5.229844806751786E-3</v>
      </c>
      <c r="AF125" s="250">
        <f>$AC$1*X124/100</f>
        <v>-1.4772738384794331E-3</v>
      </c>
      <c r="AG125" s="250">
        <f>AF125*SQRT(10)</f>
        <v>-4.6715500573747022E-3</v>
      </c>
      <c r="AH125" s="255">
        <f>SUMPRODUCT('Bond Valuation'!$B$40:$D$40,BondVal_all!BO125:BQ125)</f>
        <v>83.984647153952722</v>
      </c>
      <c r="AI125" s="250">
        <f>AH125/AH126-1</f>
        <v>5.957750982170662E-4</v>
      </c>
      <c r="AJ125" s="245">
        <f>SUMPRODUCT($BO$2:$BQ$2,'Bond Valuation'!$B$40:$D$40,BondVal_all!BO125:BQ125)/BondVal_all!AH125</f>
        <v>2.9356518453674356</v>
      </c>
      <c r="AK125" s="251">
        <f>-AJ125*Y124/100</f>
        <v>-4.8550460167715607E-3</v>
      </c>
      <c r="AL125" s="251">
        <f>AK125*SQRT(10)</f>
        <v>-1.5353003557926181E-2</v>
      </c>
      <c r="AM125" s="251">
        <f>$AC$1*X124/100</f>
        <v>-1.4772738384794331E-3</v>
      </c>
      <c r="AN125" s="259">
        <f>AM125*SQRT(10)</f>
        <v>-4.6715500573747022E-3</v>
      </c>
      <c r="AO125" s="255">
        <f>SUMPRODUCT('Bond Valuation'!$B$68:$F$68,BondVal_all!BO125:BS125)</f>
        <v>77.424053513052314</v>
      </c>
      <c r="AP125" s="250">
        <f>AO125/AO126-1</f>
        <v>4.8129658623841109E-4</v>
      </c>
      <c r="AQ125" s="245">
        <f>SUMPRODUCT($BO$2:$BS$2,'Bond Valuation'!$B$68:$F$68,BondVal_all!BO125:BS125)/BondVal_all!AO125</f>
        <v>4.723535751751462</v>
      </c>
      <c r="AR125" s="251">
        <f>-AQ125*Y124/100</f>
        <v>-7.8118880046379032E-3</v>
      </c>
      <c r="AS125" s="251">
        <f>AR125*SQRT(10)</f>
        <v>-2.4703358920803779E-2</v>
      </c>
      <c r="AT125" s="251">
        <f>$AC$1*X124/100</f>
        <v>-1.4772738384794331E-3</v>
      </c>
      <c r="AU125" s="249">
        <f>AT125*SQRT(10)</f>
        <v>-4.6715500573747022E-3</v>
      </c>
      <c r="AV125" s="255">
        <f>SUMPRODUCT('Bond Valuation'!$B$96:$K$96,BondVal_all!BO125:BX125)</f>
        <v>69.159856079769099</v>
      </c>
      <c r="AW125" s="250">
        <f>AV125/AV126-1</f>
        <v>1.3233068906037815E-4</v>
      </c>
      <c r="AX125" s="245">
        <f>SUMPRODUCT($BO$2:$BX$2,'Bond Valuation'!$B$96:$K$96,BondVal_all!BO125:BX125)/BondVal_all!AV125</f>
        <v>8.2687138969269469</v>
      </c>
      <c r="AY125" s="251">
        <f>-AX125*Y124/100</f>
        <v>-1.367498211085523E-2</v>
      </c>
      <c r="AZ125" s="251">
        <f>AY125*SQRT(10)</f>
        <v>-4.3244090432359723E-2</v>
      </c>
      <c r="BA125" s="251">
        <f>$AC$1*X124/100</f>
        <v>-1.4772738384794331E-3</v>
      </c>
      <c r="BB125" s="249">
        <f>BA125*SQRT(10)</f>
        <v>-4.6715500573747022E-3</v>
      </c>
      <c r="BC125" s="255">
        <f>SUMPRODUCT('Bond Valuation'!$B$124:$U$124,BondVal_all!BO125:CH125)</f>
        <v>57.853027180733562</v>
      </c>
      <c r="BD125" s="250">
        <f>BC125/BC126-1</f>
        <v>2.0478153524239318E-5</v>
      </c>
      <c r="BE125" s="245">
        <f>SUMPRODUCT($BO$2:$CH$2,'Bond Valuation'!$B$124:$U$124,BondVal_all!BO125:CH125)/BondVal_all!BC125</f>
        <v>11.958503755889252</v>
      </c>
      <c r="BF125" s="251">
        <f>-BE125*Y124/100</f>
        <v>-1.9777238271015411E-2</v>
      </c>
      <c r="BG125" s="251">
        <f>BF125*SQRT(10)</f>
        <v>-6.2541118764259135E-2</v>
      </c>
      <c r="BH125" s="251">
        <f>$AC$1*X124/100</f>
        <v>-1.4772738384794331E-3</v>
      </c>
      <c r="BI125" s="249">
        <f>BH125*SQRT(10)</f>
        <v>-4.6715500573747022E-3</v>
      </c>
      <c r="BJ125" s="251"/>
      <c r="BK125" s="251"/>
      <c r="BO125" s="245">
        <f>EXP(-BO$2*HLOOKUP(BO$2,'Yield Curves'!$B$2:$AP$508,MATCH($Z125,'Yield Curves'!$A$3:$A$508,0)+1)/100)</f>
        <v>0.9242247509120064</v>
      </c>
      <c r="BP125" s="245">
        <f>EXP(-BP$2*HLOOKUP(BP$2,'Yield Curves'!$B$2:$AP$508,MATCH($Z125,'Yield Curves'!$A$3:$A$508,0)+1)/100)</f>
        <v>0.85367902908794524</v>
      </c>
      <c r="BQ125" s="245">
        <f>EXP(-BQ$2*HLOOKUP(BQ$2,'Yield Curves'!$B$2:$AP$508,MATCH($Z125,'Yield Curves'!$A$3:$A$508,0)+1)/100)</f>
        <v>0.78851803523483155</v>
      </c>
      <c r="BR125" s="245">
        <f>EXP(-BR$2*HLOOKUP(BR$2,'Yield Curves'!$B$2:$AP$508,MATCH($Z125,'Yield Curves'!$A$3:$A$508,0)+1)/100)</f>
        <v>0.72702093895467979</v>
      </c>
      <c r="BS125" s="245">
        <f>EXP(-BS$2*HLOOKUP(BS$2,'Yield Curves'!$B$2:$AP$508,MATCH($Z125,'Yield Curves'!$A$3:$A$508,0)+1)/100)</f>
        <v>0.67502874758613318</v>
      </c>
      <c r="BT125" s="245">
        <f>EXP(-BT$2*HLOOKUP(BT$2,'Yield Curves'!$B$2:$AP$508,MATCH($Z125,'Yield Curves'!$A$3:$A$508,0)+1)/100)</f>
        <v>0.62512728123723604</v>
      </c>
      <c r="BU125" s="245">
        <f>EXP(-BU$2*HLOOKUP(BU$2,'Yield Curves'!$B$2:$AP$508,MATCH($Z125,'Yield Curves'!$A$3:$A$508,0)+1)/100)</f>
        <v>0.57926223138078203</v>
      </c>
      <c r="BV125" s="245">
        <f>EXP(-BV$2*HLOOKUP(BV$2,'Yield Curves'!$B$2:$AP$508,MATCH($Z125,'Yield Curves'!$A$3:$A$508,0)+1)/100)</f>
        <v>0.53611853230480044</v>
      </c>
      <c r="BW125" s="245">
        <f>EXP(-BW$2*HLOOKUP(BW$2,'Yield Curves'!$B$2:$AP$508,MATCH($Z125,'Yield Curves'!$A$3:$A$508,0)+1)/100)</f>
        <v>0.49525871320971915</v>
      </c>
      <c r="BX125" s="245">
        <f>EXP(-BX$2*HLOOKUP(BX$2,'Yield Curves'!$B$2:$AP$508,MATCH($Z125,'Yield Curves'!$A$3:$A$508,0)+1)/100)</f>
        <v>0.45840601130522352</v>
      </c>
      <c r="BY125" s="245">
        <f>EXP(-BY$2*HLOOKUP(BY$2,'Yield Curves'!$B$2:$AP$508,MATCH($Z125,'Yield Curves'!$A$3:$A$508,0)+1)/100)</f>
        <v>0.42435920534041688</v>
      </c>
      <c r="BZ125" s="245">
        <f>EXP(-BZ$2*HLOOKUP(BZ$2,'Yield Curves'!$B$2:$AP$508,MATCH($Z125,'Yield Curves'!$A$3:$A$508,0)+1)/100)</f>
        <v>0.39046185380207277</v>
      </c>
      <c r="CA125" s="245">
        <f>EXP(-CA$2*HLOOKUP(CA$2,'Yield Curves'!$B$2:$AP$508,MATCH($Z125,'Yield Curves'!$A$3:$A$508,0)+1)/100)</f>
        <v>0.35654092467286475</v>
      </c>
      <c r="CB125" s="245">
        <f>EXP(-CB$2*HLOOKUP(CB$2,'Yield Curves'!$B$2:$AP$508,MATCH($Z125,'Yield Curves'!$A$3:$A$508,0)+1)/100)</f>
        <v>0.32849989851239519</v>
      </c>
      <c r="CC125" s="245">
        <f>EXP(-CC$2*HLOOKUP(CC$2,'Yield Curves'!$B$2:$AP$508,MATCH($Z125,'Yield Curves'!$A$3:$A$508,0)+1)/100)</f>
        <v>0.30255264003674054</v>
      </c>
      <c r="CD125" s="245">
        <f>EXP(-CD$2*HLOOKUP(CD$2,'Yield Curves'!$B$2:$AP$508,MATCH($Z125,'Yield Curves'!$A$3:$A$508,0)+1)/100)</f>
        <v>0.27767435133222979</v>
      </c>
      <c r="CE125" s="245">
        <f>EXP(-CE$2*HLOOKUP(CE$2,'Yield Curves'!$B$2:$AP$508,MATCH($Z125,'Yield Curves'!$A$3:$A$508,0)+1)/100)</f>
        <v>0.25379477858236521</v>
      </c>
      <c r="CF125" s="245">
        <f>EXP(-CF$2*HLOOKUP(CF$2,'Yield Curves'!$B$2:$AP$508,MATCH($Z125,'Yield Curves'!$A$3:$A$508,0)+1)/100)</f>
        <v>0.23170039187310629</v>
      </c>
      <c r="CG125" s="245">
        <f>EXP(-CG$2*HLOOKUP(CG$2,'Yield Curves'!$B$2:$AP$508,MATCH($Z125,'Yield Curves'!$A$3:$A$508,0)+1)/100)</f>
        <v>0.21168101054748928</v>
      </c>
      <c r="CH125" s="245">
        <f>EXP(-CH$2*HLOOKUP(CH$2,'Yield Curves'!$B$2:$AP$508,MATCH($Z125,'Yield Curves'!$A$3:$A$508,0)+1)/100)</f>
        <v>0.19320567189501364</v>
      </c>
    </row>
    <row r="126" spans="1:86" x14ac:dyDescent="0.2">
      <c r="A126" s="253">
        <v>42956</v>
      </c>
      <c r="B126" s="245">
        <f>'Yield Curves'!C125-'Yield Curves'!C126</f>
        <v>-1.9999999999999574E-2</v>
      </c>
      <c r="C126" s="245">
        <f>'Yield Curves'!D125-'Yield Curves'!D126</f>
        <v>-1.9999999999999574E-2</v>
      </c>
      <c r="D126" s="245">
        <f>'Yield Curves'!E125-'Yield Curves'!E126</f>
        <v>-2.0000000000000462E-2</v>
      </c>
      <c r="E126" s="245">
        <f>'Yield Curves'!F125-'Yield Curves'!F126</f>
        <v>-1.0000000000000675E-2</v>
      </c>
      <c r="F126" s="245">
        <f>'Yield Curves'!G125-'Yield Curves'!G126</f>
        <v>0</v>
      </c>
      <c r="G126" s="245">
        <f>'Yield Curves'!H125-'Yield Curves'!H126</f>
        <v>2.0000000000000462E-2</v>
      </c>
      <c r="H126" s="245">
        <f>'Yield Curves'!I125-'Yield Curves'!I126</f>
        <v>4.0000000000000036E-2</v>
      </c>
      <c r="I126" s="245">
        <f>'Yield Curves'!J125-'Yield Curves'!J126</f>
        <v>3.0000000000000249E-2</v>
      </c>
      <c r="J126" s="245">
        <f>'Yield Curves'!K125-'Yield Curves'!K126</f>
        <v>1.9999999999999574E-2</v>
      </c>
      <c r="K126" s="245">
        <f>'Yield Curves'!L125-'Yield Curves'!L126</f>
        <v>2.2500000000000853E-2</v>
      </c>
      <c r="L126" s="245">
        <f>'Yield Curves'!M125-'Yield Curves'!M126</f>
        <v>2.5000000000000355E-2</v>
      </c>
      <c r="M126" s="245">
        <f>'Yield Curves'!N125-'Yield Curves'!N126</f>
        <v>2.7499999999999858E-2</v>
      </c>
      <c r="N126" s="245">
        <f>'Yield Curves'!O125-'Yield Curves'!O126</f>
        <v>3.0000000000000249E-2</v>
      </c>
      <c r="O126" s="245">
        <f>'Yield Curves'!P125-'Yield Curves'!P126</f>
        <v>3.2500000000000639E-2</v>
      </c>
      <c r="P126" s="245">
        <f>'Yield Curves'!Q125-'Yield Curves'!Q126</f>
        <v>3.3750000000000391E-2</v>
      </c>
      <c r="Q126" s="245">
        <f>'Yield Curves'!R125-'Yield Curves'!R126</f>
        <v>3.5000000000000142E-2</v>
      </c>
      <c r="R126" s="245">
        <f>'Yield Curves'!S125-'Yield Curves'!S126</f>
        <v>3.6249999999999893E-2</v>
      </c>
      <c r="S126" s="245">
        <f>'Yield Curves'!T125-'Yield Curves'!T126</f>
        <v>3.8124999999999076E-2</v>
      </c>
      <c r="T126" s="245">
        <f>'Yield Curves'!U125-'Yield Curves'!U126</f>
        <v>4.0000000000000036E-2</v>
      </c>
      <c r="U126" s="245">
        <f>'Yield Curves'!V125-'Yield Curves'!V126</f>
        <v>4.1875000000000995E-2</v>
      </c>
      <c r="V126" s="252">
        <f>MAX(B126:U126)</f>
        <v>4.1875000000000995E-2</v>
      </c>
      <c r="W126" s="252">
        <f>AVERAGE(V127:V376)</f>
        <v>3.6780000000000201E-2</v>
      </c>
      <c r="X126" s="245">
        <f>_xlfn.STDEV.S(V127:V2678)</f>
        <v>5.5526786431125609E-2</v>
      </c>
      <c r="Y126" s="245">
        <f>W126+X126*_xlfn.NORM.S.INV(99%)</f>
        <v>0.16595462156636906</v>
      </c>
      <c r="Z126" s="253">
        <v>42957</v>
      </c>
      <c r="AA126" s="255">
        <f>'Bond Valuation'!$B$12*BondVal_all!BO126</f>
        <v>93.309368628916204</v>
      </c>
      <c r="AB126" s="250">
        <f>AA126/AA127-1</f>
        <v>3.0004500450053762E-4</v>
      </c>
      <c r="AC126" s="245">
        <f>SUMPRODUCT('Bond Valuation'!$B$12*BondVal_all!BO126,$BO$2)/AA126</f>
        <v>1</v>
      </c>
      <c r="AD126" s="251">
        <f>-AC126*Y125/100</f>
        <v>-1.6587447302027153E-3</v>
      </c>
      <c r="AE126" s="250">
        <f>AD126*SQRT(10)</f>
        <v>-5.2454114042420723E-3</v>
      </c>
      <c r="AF126" s="250">
        <f>$AC$1*X125/100</f>
        <v>-1.4779871181525575E-3</v>
      </c>
      <c r="AG126" s="250">
        <f>AF126*SQRT(10)</f>
        <v>-4.6738056457504753E-3</v>
      </c>
      <c r="AH126" s="255">
        <f>SUMPRODUCT('Bond Valuation'!$B$40:$D$40,BondVal_all!BO126:BQ126)</f>
        <v>83.934640984976085</v>
      </c>
      <c r="AI126" s="250">
        <f>AH126/AH127-1</f>
        <v>5.89502380625051E-4</v>
      </c>
      <c r="AJ126" s="245">
        <f>SUMPRODUCT($BO$2:$BQ$2,'Bond Valuation'!$B$40:$D$40,BondVal_all!BO126:BQ126)/BondVal_all!AH126</f>
        <v>2.935643324055798</v>
      </c>
      <c r="AK126" s="251">
        <f>-AJ126*Y125/100</f>
        <v>-4.8694828935323372E-3</v>
      </c>
      <c r="AL126" s="251">
        <f>AK126*SQRT(10)</f>
        <v>-1.539865697078939E-2</v>
      </c>
      <c r="AM126" s="251">
        <f>$AC$1*X125/100</f>
        <v>-1.4779871181525575E-3</v>
      </c>
      <c r="AN126" s="259">
        <f>AM126*SQRT(10)</f>
        <v>-4.6738056457504753E-3</v>
      </c>
      <c r="AO126" s="255">
        <f>SUMPRODUCT('Bond Valuation'!$B$68:$F$68,BondVal_all!BO126:BS126)</f>
        <v>77.386807506779405</v>
      </c>
      <c r="AP126" s="250">
        <f>AO126/AO127-1</f>
        <v>9.6693477687503915E-4</v>
      </c>
      <c r="AQ126" s="245">
        <f>SUMPRODUCT($BO$2:$BS$2,'Bond Valuation'!$B$68:$F$68,BondVal_all!BO126:BS126)/BondVal_all!AO126</f>
        <v>4.7235212409087923</v>
      </c>
      <c r="AR126" s="251">
        <f>-AQ126*Y125/100</f>
        <v>-7.8351159663580493E-3</v>
      </c>
      <c r="AS126" s="251">
        <f>AR126*SQRT(10)</f>
        <v>-2.4776812185242643E-2</v>
      </c>
      <c r="AT126" s="251">
        <f>$AC$1*X125/100</f>
        <v>-1.4779871181525575E-3</v>
      </c>
      <c r="AU126" s="249">
        <f>AT126*SQRT(10)</f>
        <v>-4.6738056457504753E-3</v>
      </c>
      <c r="AV126" s="255">
        <f>SUMPRODUCT('Bond Valuation'!$B$96:$K$96,BondVal_all!BO126:BX126)</f>
        <v>69.15070531928518</v>
      </c>
      <c r="AW126" s="250">
        <f>AV126/AV127-1</f>
        <v>1.6373297602285675E-3</v>
      </c>
      <c r="AX126" s="245">
        <f>SUMPRODUCT($BO$2:$BX$2,'Bond Valuation'!$B$96:$K$96,BondVal_all!BO126:BX126)/BondVal_all!AV126</f>
        <v>8.2692007895372459</v>
      </c>
      <c r="AY126" s="251">
        <f>-AX126*Y125/100</f>
        <v>-1.3716493232633041E-2</v>
      </c>
      <c r="AZ126" s="251">
        <f>AY126*SQRT(10)</f>
        <v>-4.3375360125406222E-2</v>
      </c>
      <c r="BA126" s="251">
        <f>$AC$1*X125/100</f>
        <v>-1.4779871181525575E-3</v>
      </c>
      <c r="BB126" s="249">
        <f>BA126*SQRT(10)</f>
        <v>-4.6738056457504753E-3</v>
      </c>
      <c r="BC126" s="255">
        <f>SUMPRODUCT('Bond Valuation'!$B$124:$U$124,BondVal_all!BO126:CH126)</f>
        <v>57.851842481821564</v>
      </c>
      <c r="BD126" s="250">
        <f>BC126/BC127-1</f>
        <v>4.9339892303015276E-3</v>
      </c>
      <c r="BE126" s="245">
        <f>SUMPRODUCT($BO$2:$CH$2,'Bond Valuation'!$B$124:$U$124,BondVal_all!BO126:CH126)/BondVal_all!BC126</f>
        <v>11.960305481375212</v>
      </c>
      <c r="BF126" s="251">
        <f>-BE126*Y125/100</f>
        <v>-1.9839093688845781E-2</v>
      </c>
      <c r="BG126" s="251">
        <f>BF126*SQRT(10)</f>
        <v>-6.2736722770224504E-2</v>
      </c>
      <c r="BH126" s="251">
        <f>$AC$1*X125/100</f>
        <v>-1.4779871181525575E-3</v>
      </c>
      <c r="BI126" s="249">
        <f>BH126*SQRT(10)</f>
        <v>-4.6738056457504753E-3</v>
      </c>
      <c r="BJ126" s="251"/>
      <c r="BK126" s="251"/>
      <c r="BO126" s="245">
        <f>EXP(-BO$2*HLOOKUP(BO$2,'Yield Curves'!$B$2:$AP$508,MATCH($Z126,'Yield Curves'!$A$3:$A$508,0)+1)/100)</f>
        <v>0.92385513493976434</v>
      </c>
      <c r="BP126" s="245">
        <f>EXP(-BP$2*HLOOKUP(BP$2,'Yield Curves'!$B$2:$AP$508,MATCH($Z126,'Yield Curves'!$A$3:$A$508,0)+1)/100)</f>
        <v>0.85316697530198993</v>
      </c>
      <c r="BQ126" s="245">
        <f>EXP(-BQ$2*HLOOKUP(BQ$2,'Yield Curves'!$B$2:$AP$508,MATCH($Z126,'Yield Curves'!$A$3:$A$508,0)+1)/100)</f>
        <v>0.78804506631855464</v>
      </c>
      <c r="BR126" s="245">
        <f>EXP(-BR$2*HLOOKUP(BR$2,'Yield Curves'!$B$2:$AP$508,MATCH($Z126,'Yield Curves'!$A$3:$A$508,0)+1)/100)</f>
        <v>0.72731180549969232</v>
      </c>
      <c r="BS126" s="245">
        <f>EXP(-BS$2*HLOOKUP(BS$2,'Yield Curves'!$B$2:$AP$508,MATCH($Z126,'Yield Curves'!$A$3:$A$508,0)+1)/100)</f>
        <v>0.67469131757687228</v>
      </c>
      <c r="BT126" s="245">
        <f>EXP(-BT$2*HLOOKUP(BT$2,'Yield Curves'!$B$2:$AP$508,MATCH($Z126,'Yield Curves'!$A$3:$A$508,0)+1)/100)</f>
        <v>0.62475231736890313</v>
      </c>
      <c r="BU126" s="245">
        <f>EXP(-BU$2*HLOOKUP(BU$2,'Yield Curves'!$B$2:$AP$508,MATCH($Z126,'Yield Curves'!$A$3:$A$508,0)+1)/100)</f>
        <v>0.57885688970495353</v>
      </c>
      <c r="BV126" s="245">
        <f>EXP(-BV$2*HLOOKUP(BV$2,'Yield Curves'!$B$2:$AP$508,MATCH($Z126,'Yield Curves'!$A$3:$A$508,0)+1)/100)</f>
        <v>0.53579695766745605</v>
      </c>
      <c r="BW126" s="245">
        <f>EXP(-BW$2*HLOOKUP(BW$2,'Yield Curves'!$B$2:$AP$508,MATCH($Z126,'Yield Curves'!$A$3:$A$508,0)+1)/100)</f>
        <v>0.49514729253454298</v>
      </c>
      <c r="BX126" s="245">
        <f>EXP(-BX$2*HLOOKUP(BX$2,'Yield Curves'!$B$2:$AP$508,MATCH($Z126,'Yield Curves'!$A$3:$A$508,0)+1)/100)</f>
        <v>0.45840601130522352</v>
      </c>
      <c r="BY126" s="245">
        <f>EXP(-BY$2*HLOOKUP(BY$2,'Yield Curves'!$B$2:$AP$508,MATCH($Z126,'Yield Curves'!$A$3:$A$508,0)+1)/100)</f>
        <v>0.42447592016943897</v>
      </c>
      <c r="BZ126" s="245">
        <f>EXP(-BZ$2*HLOOKUP(BZ$2,'Yield Curves'!$B$2:$AP$508,MATCH($Z126,'Yield Curves'!$A$3:$A$508,0)+1)/100)</f>
        <v>0.39066690009526123</v>
      </c>
      <c r="CA126" s="245">
        <f>EXP(-CA$2*HLOOKUP(CA$2,'Yield Curves'!$B$2:$AP$508,MATCH($Z126,'Yield Curves'!$A$3:$A$508,0)+1)/100)</f>
        <v>0.35680174057322317</v>
      </c>
      <c r="CB126" s="245">
        <f>EXP(-CB$2*HLOOKUP(CB$2,'Yield Curves'!$B$2:$AP$508,MATCH($Z126,'Yield Curves'!$A$3:$A$508,0)+1)/100)</f>
        <v>0.32885939183846769</v>
      </c>
      <c r="CC126" s="245">
        <f>EXP(-CC$2*HLOOKUP(CC$2,'Yield Curves'!$B$2:$AP$508,MATCH($Z126,'Yield Curves'!$A$3:$A$508,0)+1)/100)</f>
        <v>0.30300680953876541</v>
      </c>
      <c r="CD126" s="245">
        <f>EXP(-CD$2*HLOOKUP(CD$2,'Yield Curves'!$B$2:$AP$508,MATCH($Z126,'Yield Curves'!$A$3:$A$508,0)+1)/100)</f>
        <v>0.27809986588414309</v>
      </c>
      <c r="CE126" s="245">
        <f>EXP(-CE$2*HLOOKUP(CE$2,'Yield Curves'!$B$2:$AP$508,MATCH($Z126,'Yield Curves'!$A$3:$A$508,0)+1)/100)</f>
        <v>0.25407638914826691</v>
      </c>
      <c r="CF126" s="245">
        <f>EXP(-CF$2*HLOOKUP(CF$2,'Yield Curves'!$B$2:$AP$508,MATCH($Z126,'Yield Curves'!$A$3:$A$508,0)+1)/100)</f>
        <v>0.23184543101061142</v>
      </c>
      <c r="CG126" s="245">
        <f>EXP(-CG$2*HLOOKUP(CG$2,'Yield Curves'!$B$2:$AP$508,MATCH($Z126,'Yield Curves'!$A$3:$A$508,0)+1)/100)</f>
        <v>0.21175093470890735</v>
      </c>
      <c r="CH126" s="245">
        <f>EXP(-CH$2*HLOOKUP(CH$2,'Yield Curves'!$B$2:$AP$508,MATCH($Z126,'Yield Curves'!$A$3:$A$508,0)+1)/100)</f>
        <v>0.19320567189501364</v>
      </c>
    </row>
    <row r="127" spans="1:86" x14ac:dyDescent="0.2">
      <c r="A127" s="253">
        <v>42955</v>
      </c>
      <c r="B127" s="245">
        <f>'Yield Curves'!C126-'Yield Curves'!C127</f>
        <v>2.9999999999999361E-2</v>
      </c>
      <c r="C127" s="245">
        <f>'Yield Curves'!D126-'Yield Curves'!D127</f>
        <v>2.9999999999999361E-2</v>
      </c>
      <c r="D127" s="245">
        <f>'Yield Curves'!E126-'Yield Curves'!E127</f>
        <v>3.0000000000000249E-2</v>
      </c>
      <c r="E127" s="245">
        <f>'Yield Curves'!F126-'Yield Curves'!F127</f>
        <v>2.5000000000000355E-2</v>
      </c>
      <c r="F127" s="245">
        <f>'Yield Curves'!G126-'Yield Curves'!G127</f>
        <v>1.9999999999999574E-2</v>
      </c>
      <c r="G127" s="245">
        <f>'Yield Curves'!H126-'Yield Curves'!H127</f>
        <v>1.499999999999968E-2</v>
      </c>
      <c r="H127" s="245">
        <f>'Yield Curves'!I126-'Yield Curves'!I127</f>
        <v>9.9999999999997868E-3</v>
      </c>
      <c r="I127" s="245">
        <f>'Yield Curves'!J126-'Yield Curves'!J127</f>
        <v>9.9999999999997868E-3</v>
      </c>
      <c r="J127" s="245">
        <f>'Yield Curves'!K126-'Yield Curves'!K127</f>
        <v>9.9999999999997868E-3</v>
      </c>
      <c r="K127" s="245">
        <f>'Yield Curves'!L126-'Yield Curves'!L127</f>
        <v>9.9999999999997868E-3</v>
      </c>
      <c r="L127" s="245">
        <f>'Yield Curves'!M126-'Yield Curves'!M127</f>
        <v>9.9999999999997868E-3</v>
      </c>
      <c r="M127" s="245">
        <f>'Yield Curves'!N126-'Yield Curves'!N127</f>
        <v>9.9999999999997868E-3</v>
      </c>
      <c r="N127" s="245">
        <f>'Yield Curves'!O126-'Yield Curves'!O127</f>
        <v>9.9999999999997868E-3</v>
      </c>
      <c r="O127" s="245">
        <f>'Yield Curves'!P126-'Yield Curves'!P127</f>
        <v>9.9999999999997868E-3</v>
      </c>
      <c r="P127" s="245">
        <f>'Yield Curves'!Q126-'Yield Curves'!Q127</f>
        <v>7.5000000000002842E-3</v>
      </c>
      <c r="Q127" s="245">
        <f>'Yield Curves'!R126-'Yield Curves'!R127</f>
        <v>4.9999999999998934E-3</v>
      </c>
      <c r="R127" s="245">
        <f>'Yield Curves'!S126-'Yield Curves'!S127</f>
        <v>2.4999999999995026E-3</v>
      </c>
      <c r="S127" s="245">
        <f>'Yield Curves'!T126-'Yield Curves'!T127</f>
        <v>1.2500000000006395E-3</v>
      </c>
      <c r="T127" s="245">
        <f>'Yield Curves'!U126-'Yield Curves'!U127</f>
        <v>0</v>
      </c>
      <c r="U127" s="245">
        <f>'Yield Curves'!V126-'Yield Curves'!V127</f>
        <v>-1.2500000000006395E-3</v>
      </c>
      <c r="V127" s="252">
        <f>MAX(B127:U127)</f>
        <v>3.0000000000000249E-2</v>
      </c>
      <c r="W127" s="252">
        <f>AVERAGE(V128:V377)</f>
        <v>3.6700000000000198E-2</v>
      </c>
      <c r="X127" s="245">
        <f>_xlfn.STDEV.S(V128:V2679)</f>
        <v>5.5598774552109959E-2</v>
      </c>
      <c r="Y127" s="245">
        <f>W127+X127*_xlfn.NORM.S.INV(99%)</f>
        <v>0.16604209097857719</v>
      </c>
      <c r="Z127" s="253">
        <v>42956</v>
      </c>
      <c r="AA127" s="255">
        <f>'Bond Valuation'!$B$12*BondVal_all!BO127</f>
        <v>93.281380016829246</v>
      </c>
      <c r="AB127" s="250">
        <f>AA127/AA128-1</f>
        <v>2.0002000133345632E-4</v>
      </c>
      <c r="AC127" s="245">
        <f>SUMPRODUCT('Bond Valuation'!$B$12*BondVal_all!BO127,$BO$2)/AA127</f>
        <v>1</v>
      </c>
      <c r="AD127" s="251">
        <f>-AC127*Y126/100</f>
        <v>-1.6595462156636905E-3</v>
      </c>
      <c r="AE127" s="250">
        <f>AD127*SQRT(10)</f>
        <v>-5.2479459238102639E-3</v>
      </c>
      <c r="AF127" s="250">
        <f>$AC$1*X126/100</f>
        <v>-1.4799078080634063E-3</v>
      </c>
      <c r="AG127" s="250">
        <f>AF127*SQRT(10)</f>
        <v>-4.6798794005476632E-3</v>
      </c>
      <c r="AH127" s="255">
        <f>SUMPRODUCT('Bond Valuation'!$B$40:$D$40,BondVal_all!BO127:BQ127)</f>
        <v>83.885190465497487</v>
      </c>
      <c r="AI127" s="250">
        <f>AH127/AH128-1</f>
        <v>1.253536685252854E-5</v>
      </c>
      <c r="AJ127" s="245">
        <f>SUMPRODUCT($BO$2:$BQ$2,'Bond Valuation'!$B$40:$D$40,BondVal_all!BO127:BQ127)/BondVal_all!AH127</f>
        <v>2.9356267345472893</v>
      </c>
      <c r="AK127" s="251">
        <f>-AJ127*Y126/100</f>
        <v>-4.8718082379191115E-3</v>
      </c>
      <c r="AL127" s="251">
        <f>AK127*SQRT(10)</f>
        <v>-1.5406010355395884E-2</v>
      </c>
      <c r="AM127" s="251">
        <f>$AC$1*X126/100</f>
        <v>-1.4799078080634063E-3</v>
      </c>
      <c r="AN127" s="259">
        <f>AM127*SQRT(10)</f>
        <v>-4.6798794005476632E-3</v>
      </c>
      <c r="AO127" s="255">
        <f>SUMPRODUCT('Bond Valuation'!$B$68:$F$68,BondVal_all!BO127:BS127)</f>
        <v>77.312051795227035</v>
      </c>
      <c r="AP127" s="250">
        <f>AO127/AO128-1</f>
        <v>-9.138186789017233E-4</v>
      </c>
      <c r="AQ127" s="245">
        <f>SUMPRODUCT($BO$2:$BS$2,'Bond Valuation'!$B$68:$F$68,BondVal_all!BO127:BS127)/BondVal_all!AO127</f>
        <v>4.7233910169636184</v>
      </c>
      <c r="AR127" s="251">
        <f>-AQ127*Y126/100</f>
        <v>-7.8386856873018437E-3</v>
      </c>
      <c r="AS127" s="251">
        <f>AR127*SQRT(10)</f>
        <v>-2.4788100634036241E-2</v>
      </c>
      <c r="AT127" s="251">
        <f>$AC$1*X126/100</f>
        <v>-1.4799078080634063E-3</v>
      </c>
      <c r="AU127" s="249">
        <f>AT127*SQRT(10)</f>
        <v>-4.6798794005476632E-3</v>
      </c>
      <c r="AV127" s="255">
        <f>SUMPRODUCT('Bond Valuation'!$B$96:$K$96,BondVal_all!BO127:BX127)</f>
        <v>69.037667891070356</v>
      </c>
      <c r="AW127" s="250">
        <f>AV127/AV128-1</f>
        <v>-3.0703804174661009E-3</v>
      </c>
      <c r="AX127" s="245">
        <f>SUMPRODUCT($BO$2:$BX$2,'Bond Valuation'!$B$96:$K$96,BondVal_all!BO127:BX127)/BondVal_all!AV127</f>
        <v>8.2675908735950028</v>
      </c>
      <c r="AY127" s="251">
        <f>-AX127*Y126/100</f>
        <v>-1.3720449146930254E-2</v>
      </c>
      <c r="AZ127" s="251">
        <f>AY127*SQRT(10)</f>
        <v>-4.3387869824813838E-2</v>
      </c>
      <c r="BA127" s="251">
        <f>$AC$1*X126/100</f>
        <v>-1.4799078080634063E-3</v>
      </c>
      <c r="BB127" s="249">
        <f>BA127*SQRT(10)</f>
        <v>-4.6798794005476632E-3</v>
      </c>
      <c r="BC127" s="255">
        <f>SUMPRODUCT('Bond Valuation'!$B$124:$U$124,BondVal_all!BO127:CH127)</f>
        <v>57.567803559049104</v>
      </c>
      <c r="BD127" s="250">
        <f>BC127/BC128-1</f>
        <v>-4.4574872439566704E-3</v>
      </c>
      <c r="BE127" s="245">
        <f>SUMPRODUCT($BO$2:$CH$2,'Bond Valuation'!$B$124:$U$124,BondVal_all!BO127:CH127)/BondVal_all!BC127</f>
        <v>11.931289472485405</v>
      </c>
      <c r="BF127" s="251">
        <f>-BE127*Y126/100</f>
        <v>-1.9800526292051188E-2</v>
      </c>
      <c r="BG127" s="251">
        <f>BF127*SQRT(10)</f>
        <v>-6.2614761952930115E-2</v>
      </c>
      <c r="BH127" s="251">
        <f>$AC$1*X126/100</f>
        <v>-1.4799078080634063E-3</v>
      </c>
      <c r="BI127" s="249">
        <f>BH127*SQRT(10)</f>
        <v>-4.6798794005476632E-3</v>
      </c>
      <c r="BJ127" s="251"/>
      <c r="BK127" s="251"/>
      <c r="BO127" s="245">
        <f>EXP(-BO$2*HLOOKUP(BO$2,'Yield Curves'!$B$2:$AP$508,MATCH($Z127,'Yield Curves'!$A$3:$A$508,0)+1)/100)</f>
        <v>0.92357801996860645</v>
      </c>
      <c r="BP127" s="245">
        <f>EXP(-BP$2*HLOOKUP(BP$2,'Yield Curves'!$B$2:$AP$508,MATCH($Z127,'Yield Curves'!$A$3:$A$508,0)+1)/100)</f>
        <v>0.85282577675612758</v>
      </c>
      <c r="BQ127" s="245">
        <f>EXP(-BQ$2*HLOOKUP(BQ$2,'Yield Curves'!$B$2:$AP$508,MATCH($Z127,'Yield Curves'!$A$3:$A$508,0)+1)/100)</f>
        <v>0.78757238109851002</v>
      </c>
      <c r="BR127" s="245">
        <f>EXP(-BR$2*HLOOKUP(BR$2,'Yield Curves'!$B$2:$AP$508,MATCH($Z127,'Yield Curves'!$A$3:$A$508,0)+1)/100)</f>
        <v>0.72614903707369094</v>
      </c>
      <c r="BS127" s="245">
        <f>EXP(-BS$2*HLOOKUP(BS$2,'Yield Curves'!$B$2:$AP$508,MATCH($Z127,'Yield Curves'!$A$3:$A$508,0)+1)/100)</f>
        <v>0.6740169634925337</v>
      </c>
      <c r="BT127" s="245">
        <f>EXP(-BT$2*HLOOKUP(BT$2,'Yield Curves'!$B$2:$AP$508,MATCH($Z127,'Yield Curves'!$A$3:$A$508,0)+1)/100)</f>
        <v>0.62419029323206932</v>
      </c>
      <c r="BU127" s="245">
        <f>EXP(-BU$2*HLOOKUP(BU$2,'Yield Curves'!$B$2:$AP$508,MATCH($Z127,'Yield Curves'!$A$3:$A$508,0)+1)/100)</f>
        <v>0.57845183166901248</v>
      </c>
      <c r="BV127" s="245">
        <f>EXP(-BV$2*HLOOKUP(BV$2,'Yield Curves'!$B$2:$AP$508,MATCH($Z127,'Yield Curves'!$A$3:$A$508,0)+1)/100)</f>
        <v>0.53531495733823853</v>
      </c>
      <c r="BW127" s="245">
        <f>EXP(-BW$2*HLOOKUP(BW$2,'Yield Curves'!$B$2:$AP$508,MATCH($Z127,'Yield Curves'!$A$3:$A$508,0)+1)/100)</f>
        <v>0.49431243608663411</v>
      </c>
      <c r="BX127" s="245">
        <f>EXP(-BX$2*HLOOKUP(BX$2,'Yield Curves'!$B$2:$AP$508,MATCH($Z127,'Yield Curves'!$A$3:$A$508,0)+1)/100)</f>
        <v>0.45749011548373314</v>
      </c>
      <c r="BY127" s="245">
        <f>EXP(-BY$2*HLOOKUP(BY$2,'Yield Curves'!$B$2:$AP$508,MATCH($Z127,'Yield Curves'!$A$3:$A$508,0)+1)/100)</f>
        <v>0.42348486645132793</v>
      </c>
      <c r="BZ127" s="245">
        <f>EXP(-BZ$2*HLOOKUP(BZ$2,'Yield Curves'!$B$2:$AP$508,MATCH($Z127,'Yield Curves'!$A$3:$A$508,0)+1)/100)</f>
        <v>0.38945283973027417</v>
      </c>
      <c r="CA127" s="245">
        <f>EXP(-CA$2*HLOOKUP(CA$2,'Yield Curves'!$B$2:$AP$508,MATCH($Z127,'Yield Curves'!$A$3:$A$508,0)+1)/100)</f>
        <v>0.3552252708442456</v>
      </c>
      <c r="CB127" s="245">
        <f>EXP(-CB$2*HLOOKUP(CB$2,'Yield Curves'!$B$2:$AP$508,MATCH($Z127,'Yield Curves'!$A$3:$A$508,0)+1)/100)</f>
        <v>0.32715887330064247</v>
      </c>
      <c r="CC127" s="245">
        <f>EXP(-CC$2*HLOOKUP(CC$2,'Yield Curves'!$B$2:$AP$508,MATCH($Z127,'Yield Curves'!$A$3:$A$508,0)+1)/100)</f>
        <v>0.30119421191220214</v>
      </c>
      <c r="CD127" s="245">
        <f>EXP(-CD$2*HLOOKUP(CD$2,'Yield Curves'!$B$2:$AP$508,MATCH($Z127,'Yield Curves'!$A$3:$A$508,0)+1)/100)</f>
        <v>0.27622124418948502</v>
      </c>
      <c r="CE127" s="245">
        <f>EXP(-CE$2*HLOOKUP(CE$2,'Yield Curves'!$B$2:$AP$508,MATCH($Z127,'Yield Curves'!$A$3:$A$508,0)+1)/100)</f>
        <v>0.25217779653632882</v>
      </c>
      <c r="CF127" s="245">
        <f>EXP(-CF$2*HLOOKUP(CF$2,'Yield Curves'!$B$2:$AP$508,MATCH($Z127,'Yield Curves'!$A$3:$A$508,0)+1)/100)</f>
        <v>0.22993868831826422</v>
      </c>
      <c r="CG127" s="245">
        <f>EXP(-CG$2*HLOOKUP(CG$2,'Yield Curves'!$B$2:$AP$508,MATCH($Z127,'Yield Curves'!$A$3:$A$508,0)+1)/100)</f>
        <v>0.20983095946493091</v>
      </c>
      <c r="CH127" s="245">
        <f>EXP(-CH$2*HLOOKUP(CH$2,'Yield Curves'!$B$2:$AP$508,MATCH($Z127,'Yield Curves'!$A$3:$A$508,0)+1)/100)</f>
        <v>0.19128324333905466</v>
      </c>
    </row>
    <row r="128" spans="1:86" x14ac:dyDescent="0.2">
      <c r="A128" s="253">
        <v>42954</v>
      </c>
      <c r="B128" s="245">
        <f>'Yield Curves'!C127-'Yield Curves'!C128</f>
        <v>-2.9999999999999361E-2</v>
      </c>
      <c r="C128" s="245">
        <f>'Yield Curves'!D127-'Yield Curves'!D128</f>
        <v>-2.9999999999999361E-2</v>
      </c>
      <c r="D128" s="245">
        <f>'Yield Curves'!E127-'Yield Curves'!E128</f>
        <v>-3.0000000000000249E-2</v>
      </c>
      <c r="E128" s="245">
        <f>'Yield Curves'!F127-'Yield Curves'!F128</f>
        <v>-2.5000000000000355E-2</v>
      </c>
      <c r="F128" s="245">
        <f>'Yield Curves'!G127-'Yield Curves'!G128</f>
        <v>-1.9999999999999574E-2</v>
      </c>
      <c r="G128" s="245">
        <f>'Yield Curves'!H127-'Yield Curves'!H128</f>
        <v>1.5000000000000568E-2</v>
      </c>
      <c r="H128" s="245">
        <f>'Yield Curves'!I127-'Yield Curves'!I128</f>
        <v>4.9999999999999822E-2</v>
      </c>
      <c r="I128" s="245">
        <f>'Yield Curves'!J127-'Yield Curves'!J128</f>
        <v>2.4999999999999467E-2</v>
      </c>
      <c r="J128" s="245">
        <f>'Yield Curves'!K127-'Yield Curves'!K128</f>
        <v>0</v>
      </c>
      <c r="K128" s="245">
        <f>'Yield Curves'!L127-'Yield Curves'!L128</f>
        <v>2.4999999999995026E-3</v>
      </c>
      <c r="L128" s="245">
        <f>'Yield Curves'!M127-'Yield Curves'!M128</f>
        <v>5.0000000000007816E-3</v>
      </c>
      <c r="M128" s="245">
        <f>'Yield Curves'!N127-'Yield Curves'!N128</f>
        <v>7.5000000000011724E-3</v>
      </c>
      <c r="N128" s="245">
        <f>'Yield Curves'!O127-'Yield Curves'!O128</f>
        <v>1.0000000000000675E-2</v>
      </c>
      <c r="O128" s="245">
        <f>'Yield Curves'!P127-'Yield Curves'!P128</f>
        <v>1.2500000000000178E-2</v>
      </c>
      <c r="P128" s="245">
        <f>'Yield Curves'!Q127-'Yield Curves'!Q128</f>
        <v>1.6249999999999432E-2</v>
      </c>
      <c r="Q128" s="245">
        <f>'Yield Curves'!R127-'Yield Curves'!R128</f>
        <v>2.0000000000000462E-2</v>
      </c>
      <c r="R128" s="245">
        <f>'Yield Curves'!S127-'Yield Curves'!S128</f>
        <v>2.3750000000001492E-2</v>
      </c>
      <c r="S128" s="245">
        <f>'Yield Curves'!T127-'Yield Curves'!T128</f>
        <v>2.6875000000000426E-2</v>
      </c>
      <c r="T128" s="245">
        <f>'Yield Curves'!U127-'Yield Curves'!U128</f>
        <v>3.0000000000000249E-2</v>
      </c>
      <c r="U128" s="245">
        <f>'Yield Curves'!V127-'Yield Curves'!V128</f>
        <v>3.3125000000000071E-2</v>
      </c>
      <c r="V128" s="252">
        <f>MAX(B128:U128)</f>
        <v>4.9999999999999822E-2</v>
      </c>
      <c r="W128" s="252">
        <f>AVERAGE(V129:V378)</f>
        <v>3.6580000000000196E-2</v>
      </c>
      <c r="X128" s="245">
        <f>_xlfn.STDEV.S(V129:V2680)</f>
        <v>5.566780354380934E-2</v>
      </c>
      <c r="Y128" s="245">
        <f>W128+X128*_xlfn.NORM.S.INV(99%)</f>
        <v>0.16608267642666424</v>
      </c>
      <c r="Z128" s="253">
        <v>42955</v>
      </c>
      <c r="AA128" s="255">
        <f>'Bond Valuation'!$B$12*BondVal_all!BO128</f>
        <v>93.262725606329113</v>
      </c>
      <c r="AB128" s="250">
        <f>AA128/AA129-1</f>
        <v>-2.999550044996413E-4</v>
      </c>
      <c r="AC128" s="245">
        <f>SUMPRODUCT('Bond Valuation'!$B$12*BondVal_all!BO128,$BO$2)/AA128</f>
        <v>1</v>
      </c>
      <c r="AD128" s="251">
        <f>-AC128*Y127/100</f>
        <v>-1.660420909785772E-3</v>
      </c>
      <c r="AE128" s="250">
        <f>AD128*SQRT(10)</f>
        <v>-5.2507119494920032E-3</v>
      </c>
      <c r="AF128" s="250">
        <f>$AC$1*X127/100</f>
        <v>-1.4818264457008409E-3</v>
      </c>
      <c r="AG128" s="250">
        <f>AF128*SQRT(10)</f>
        <v>-4.6859466654864818E-3</v>
      </c>
      <c r="AH128" s="255">
        <f>SUMPRODUCT('Bond Valuation'!$B$40:$D$40,BondVal_all!BO128:BQ128)</f>
        <v>83.884138947042686</v>
      </c>
      <c r="AI128" s="250">
        <f>AH128/AH129-1</f>
        <v>-5.9322016756280238E-4</v>
      </c>
      <c r="AJ128" s="245">
        <f>SUMPRODUCT($BO$2:$BQ$2,'Bond Valuation'!$B$40:$D$40,BondVal_all!BO128:BQ128)/BondVal_all!AH128</f>
        <v>2.9356428665963574</v>
      </c>
      <c r="AK128" s="251">
        <f>-AJ128*Y127/100</f>
        <v>-4.8744027993600355E-3</v>
      </c>
      <c r="AL128" s="251">
        <f>AK128*SQRT(10)</f>
        <v>-1.5414215079078452E-2</v>
      </c>
      <c r="AM128" s="251">
        <f>$AC$1*X127/100</f>
        <v>-1.4818264457008409E-3</v>
      </c>
      <c r="AN128" s="259">
        <f>AM128*SQRT(10)</f>
        <v>-4.6859466654864818E-3</v>
      </c>
      <c r="AO128" s="255">
        <f>SUMPRODUCT('Bond Valuation'!$B$68:$F$68,BondVal_all!BO128:BS128)</f>
        <v>77.382765611868237</v>
      </c>
      <c r="AP128" s="250">
        <f>AO128/AO129-1</f>
        <v>-4.9685989732550784E-4</v>
      </c>
      <c r="AQ128" s="245">
        <f>SUMPRODUCT($BO$2:$BS$2,'Bond Valuation'!$B$68:$F$68,BondVal_all!BO128:BS128)/BondVal_all!AO128</f>
        <v>4.7236631459411234</v>
      </c>
      <c r="AR128" s="251">
        <f>-AQ128*Y127/100</f>
        <v>-7.8432690583050812E-3</v>
      </c>
      <c r="AS128" s="251">
        <f>AR128*SQRT(10)</f>
        <v>-2.4802594525768041E-2</v>
      </c>
      <c r="AT128" s="251">
        <f>$AC$1*X127/100</f>
        <v>-1.4818264457008409E-3</v>
      </c>
      <c r="AU128" s="249">
        <f>AT128*SQRT(10)</f>
        <v>-4.6859466654864818E-3</v>
      </c>
      <c r="AV128" s="255">
        <f>SUMPRODUCT('Bond Valuation'!$B$96:$K$96,BondVal_all!BO128:BX128)</f>
        <v>69.250292633475979</v>
      </c>
      <c r="AW128" s="250">
        <f>AV128/AV129-1</f>
        <v>-1.5688847611172729E-4</v>
      </c>
      <c r="AX128" s="245">
        <f>SUMPRODUCT($BO$2:$BX$2,'Bond Valuation'!$B$96:$K$96,BondVal_all!BO128:BX128)/BondVal_all!AV128</f>
        <v>8.2720071804349597</v>
      </c>
      <c r="AY128" s="251">
        <f>-AX128*Y127/100</f>
        <v>-1.3735013688292254E-2</v>
      </c>
      <c r="AZ128" s="251">
        <f>AY128*SQRT(10)</f>
        <v>-4.3433926948593493E-2</v>
      </c>
      <c r="BA128" s="251">
        <f>$AC$1*X127/100</f>
        <v>-1.4818264457008409E-3</v>
      </c>
      <c r="BB128" s="249">
        <f>BA128*SQRT(10)</f>
        <v>-4.6859466654864818E-3</v>
      </c>
      <c r="BC128" s="255">
        <f>SUMPRODUCT('Bond Valuation'!$B$124:$U$124,BondVal_all!BO128:CH128)</f>
        <v>57.825560256266058</v>
      </c>
      <c r="BD128" s="250">
        <f>BC128/BC129-1</f>
        <v>-2.6105851642033162E-3</v>
      </c>
      <c r="BE128" s="245">
        <f>SUMPRODUCT($BO$2:$CH$2,'Bond Valuation'!$B$124:$U$124,BondVal_all!BO128:CH128)/BondVal_all!BC128</f>
        <v>11.954463374477651</v>
      </c>
      <c r="BF128" s="251">
        <f>-BE128*Y127/100</f>
        <v>-1.9849440952250871E-2</v>
      </c>
      <c r="BG128" s="251">
        <f>BF128*SQRT(10)</f>
        <v>-6.2769443690134291E-2</v>
      </c>
      <c r="BH128" s="251">
        <f>$AC$1*X127/100</f>
        <v>-1.4818264457008409E-3</v>
      </c>
      <c r="BI128" s="249">
        <f>BH128*SQRT(10)</f>
        <v>-4.6859466654864818E-3</v>
      </c>
      <c r="BJ128" s="251"/>
      <c r="BK128" s="251"/>
      <c r="BO128" s="245">
        <f>EXP(-BO$2*HLOOKUP(BO$2,'Yield Curves'!$B$2:$AP$508,MATCH($Z128,'Yield Curves'!$A$3:$A$508,0)+1)/100)</f>
        <v>0.92339332283494169</v>
      </c>
      <c r="BP128" s="245">
        <f>EXP(-BP$2*HLOOKUP(BP$2,'Yield Curves'!$B$2:$AP$508,MATCH($Z128,'Yield Curves'!$A$3:$A$508,0)+1)/100)</f>
        <v>0.8524847146623914</v>
      </c>
      <c r="BQ128" s="245">
        <f>EXP(-BQ$2*HLOOKUP(BQ$2,'Yield Curves'!$B$2:$AP$508,MATCH($Z128,'Yield Curves'!$A$3:$A$508,0)+1)/100)</f>
        <v>0.78757238109851002</v>
      </c>
      <c r="BR128" s="245">
        <f>EXP(-BR$2*HLOOKUP(BR$2,'Yield Curves'!$B$2:$AP$508,MATCH($Z128,'Yield Curves'!$A$3:$A$508,0)+1)/100)</f>
        <v>0.72731180549969232</v>
      </c>
      <c r="BS128" s="245">
        <f>EXP(-BS$2*HLOOKUP(BS$2,'Yield Curves'!$B$2:$AP$508,MATCH($Z128,'Yield Curves'!$A$3:$A$508,0)+1)/100)</f>
        <v>0.67469131757687228</v>
      </c>
      <c r="BT128" s="245">
        <f>EXP(-BT$2*HLOOKUP(BT$2,'Yield Curves'!$B$2:$AP$508,MATCH($Z128,'Yield Curves'!$A$3:$A$508,0)+1)/100)</f>
        <v>0.62512728123723604</v>
      </c>
      <c r="BU128" s="245">
        <f>EXP(-BU$2*HLOOKUP(BU$2,'Yield Curves'!$B$2:$AP$508,MATCH($Z128,'Yield Curves'!$A$3:$A$508,0)+1)/100)</f>
        <v>0.57966785689511557</v>
      </c>
      <c r="BV128" s="245">
        <f>EXP(-BV$2*HLOOKUP(BV$2,'Yield Curves'!$B$2:$AP$508,MATCH($Z128,'Yield Curves'!$A$3:$A$508,0)+1)/100)</f>
        <v>0.53676226070335797</v>
      </c>
      <c r="BW128" s="245">
        <f>EXP(-BW$2*HLOOKUP(BW$2,'Yield Curves'!$B$2:$AP$508,MATCH($Z128,'Yield Curves'!$A$3:$A$508,0)+1)/100)</f>
        <v>0.49592776398021021</v>
      </c>
      <c r="BX128" s="245">
        <f>EXP(-BX$2*HLOOKUP(BX$2,'Yield Curves'!$B$2:$AP$508,MATCH($Z128,'Yield Curves'!$A$3:$A$508,0)+1)/100)</f>
        <v>0.45932374075137034</v>
      </c>
      <c r="BY128" s="245">
        <f>EXP(-BY$2*HLOOKUP(BY$2,'Yield Curves'!$B$2:$AP$508,MATCH($Z128,'Yield Curves'!$A$3:$A$508,0)+1)/100)</f>
        <v>0.42552779923525097</v>
      </c>
      <c r="BZ128" s="245">
        <f>EXP(-BZ$2*HLOOKUP(BZ$2,'Yield Curves'!$B$2:$AP$508,MATCH($Z128,'Yield Curves'!$A$3:$A$508,0)+1)/100)</f>
        <v>0.39145880209812434</v>
      </c>
      <c r="CA128" s="245">
        <f>EXP(-CA$2*HLOOKUP(CA$2,'Yield Curves'!$B$2:$AP$508,MATCH($Z128,'Yield Curves'!$A$3:$A$508,0)+1)/100)</f>
        <v>0.35694672072743089</v>
      </c>
      <c r="CB128" s="245">
        <f>EXP(-CB$2*HLOOKUP(CB$2,'Yield Curves'!$B$2:$AP$508,MATCH($Z128,'Yield Curves'!$A$3:$A$508,0)+1)/100)</f>
        <v>0.32893133769922389</v>
      </c>
      <c r="CC128" s="245">
        <f>EXP(-CC$2*HLOOKUP(CC$2,'Yield Curves'!$B$2:$AP$508,MATCH($Z128,'Yield Curves'!$A$3:$A$508,0)+1)/100)</f>
        <v>0.30300680953876541</v>
      </c>
      <c r="CD128" s="245">
        <f>EXP(-CD$2*HLOOKUP(CD$2,'Yield Curves'!$B$2:$AP$508,MATCH($Z128,'Yield Curves'!$A$3:$A$508,0)+1)/100)</f>
        <v>0.27801818604585321</v>
      </c>
      <c r="CE128" s="245">
        <f>EXP(-CE$2*HLOOKUP(CE$2,'Yield Curves'!$B$2:$AP$508,MATCH($Z128,'Yield Curves'!$A$3:$A$508,0)+1)/100)</f>
        <v>0.25390603645450444</v>
      </c>
      <c r="CF128" s="245">
        <f>EXP(-CF$2*HLOOKUP(CF$2,'Yield Curves'!$B$2:$AP$508,MATCH($Z128,'Yield Curves'!$A$3:$A$508,0)+1)/100)</f>
        <v>0.23159289335494745</v>
      </c>
      <c r="CG128" s="245">
        <f>EXP(-CG$2*HLOOKUP(CG$2,'Yield Curves'!$B$2:$AP$508,MATCH($Z128,'Yield Curves'!$A$3:$A$508,0)+1)/100)</f>
        <v>0.21142821934041436</v>
      </c>
      <c r="CH128" s="245">
        <f>EXP(-CH$2*HLOOKUP(CH$2,'Yield Curves'!$B$2:$AP$508,MATCH($Z128,'Yield Curves'!$A$3:$A$508,0)+1)/100)</f>
        <v>0.19281964670508861</v>
      </c>
    </row>
    <row r="129" spans="1:86" x14ac:dyDescent="0.2">
      <c r="A129" s="253">
        <v>42951</v>
      </c>
      <c r="B129" s="245">
        <f>'Yield Curves'!C128-'Yield Curves'!C129</f>
        <v>-4.9999999999999822E-2</v>
      </c>
      <c r="C129" s="245">
        <f>'Yield Curves'!D128-'Yield Curves'!D129</f>
        <v>-4.4999999999999929E-2</v>
      </c>
      <c r="D129" s="245">
        <f>'Yield Curves'!E128-'Yield Curves'!E129</f>
        <v>-3.9999999999999147E-2</v>
      </c>
      <c r="E129" s="245">
        <f>'Yield Curves'!F128-'Yield Curves'!F129</f>
        <v>-4.4999999999999929E-2</v>
      </c>
      <c r="F129" s="245">
        <f>'Yield Curves'!G128-'Yield Curves'!G129</f>
        <v>-4.9999999999999822E-2</v>
      </c>
      <c r="G129" s="245">
        <f>'Yield Curves'!H128-'Yield Curves'!H129</f>
        <v>-5.4999999999999716E-2</v>
      </c>
      <c r="H129" s="245">
        <f>'Yield Curves'!I128-'Yield Curves'!I129</f>
        <v>-5.9999999999999609E-2</v>
      </c>
      <c r="I129" s="245">
        <f>'Yield Curves'!J128-'Yield Curves'!J129</f>
        <v>-6.4999999999999503E-2</v>
      </c>
      <c r="J129" s="245">
        <f>'Yield Curves'!K128-'Yield Curves'!K129</f>
        <v>-6.9999999999999396E-2</v>
      </c>
      <c r="K129" s="245">
        <f>'Yield Curves'!L128-'Yield Curves'!L129</f>
        <v>-6.9999999999999396E-2</v>
      </c>
      <c r="L129" s="245">
        <f>'Yield Curves'!M128-'Yield Curves'!M129</f>
        <v>-7.0000000000000284E-2</v>
      </c>
      <c r="M129" s="245">
        <f>'Yield Curves'!N128-'Yield Curves'!N129</f>
        <v>-7.0000000000000284E-2</v>
      </c>
      <c r="N129" s="245">
        <f>'Yield Curves'!O128-'Yield Curves'!O129</f>
        <v>-7.0000000000000284E-2</v>
      </c>
      <c r="O129" s="245">
        <f>'Yield Curves'!P128-'Yield Curves'!P129</f>
        <v>-7.0000000000000284E-2</v>
      </c>
      <c r="P129" s="245">
        <f>'Yield Curves'!Q128-'Yield Curves'!Q129</f>
        <v>-7.0000000000000284E-2</v>
      </c>
      <c r="Q129" s="245">
        <f>'Yield Curves'!R128-'Yield Curves'!R129</f>
        <v>-7.0000000000000284E-2</v>
      </c>
      <c r="R129" s="245">
        <f>'Yield Curves'!S128-'Yield Curves'!S129</f>
        <v>-7.0000000000000284E-2</v>
      </c>
      <c r="S129" s="245">
        <f>'Yield Curves'!T128-'Yield Curves'!T129</f>
        <v>-7.0000000000000284E-2</v>
      </c>
      <c r="T129" s="245">
        <f>'Yield Curves'!U128-'Yield Curves'!U129</f>
        <v>-7.0000000000000284E-2</v>
      </c>
      <c r="U129" s="245">
        <f>'Yield Curves'!V128-'Yield Curves'!V129</f>
        <v>-7.0000000000000284E-2</v>
      </c>
      <c r="V129" s="252">
        <f>MAX(B129:U129)</f>
        <v>-3.9999999999999147E-2</v>
      </c>
      <c r="W129" s="252">
        <f>AVERAGE(V130:V379)</f>
        <v>3.6780000000000194E-2</v>
      </c>
      <c r="X129" s="245">
        <f>_xlfn.STDEV.S(V130:V2681)</f>
        <v>5.5601769895255122E-2</v>
      </c>
      <c r="Y129" s="245">
        <f>W129+X129*_xlfn.NORM.S.INV(99%)</f>
        <v>0.16612905918873497</v>
      </c>
      <c r="Z129" s="253">
        <v>42954</v>
      </c>
      <c r="AA129" s="255">
        <f>'Bond Valuation'!$B$12*BondVal_all!BO129</f>
        <v>93.290708621253373</v>
      </c>
      <c r="AB129" s="250">
        <f>AA129/AA130-1</f>
        <v>3.0004500450031557E-4</v>
      </c>
      <c r="AC129" s="245">
        <f>SUMPRODUCT('Bond Valuation'!$B$12*BondVal_all!BO129,$BO$2)/AA129</f>
        <v>1</v>
      </c>
      <c r="AD129" s="251">
        <f>-AC129*Y128/100</f>
        <v>-1.6608267642666424E-3</v>
      </c>
      <c r="AE129" s="250">
        <f>AD129*SQRT(10)</f>
        <v>-5.2519953740501387E-3</v>
      </c>
      <c r="AF129" s="250">
        <f>$AC$1*X128/100</f>
        <v>-1.4836662162037743E-3</v>
      </c>
      <c r="AG129" s="250">
        <f>AF129*SQRT(10)</f>
        <v>-4.6917645306477447E-3</v>
      </c>
      <c r="AH129" s="255">
        <f>SUMPRODUCT('Bond Valuation'!$B$40:$D$40,BondVal_all!BO129:BQ129)</f>
        <v>83.933930247208139</v>
      </c>
      <c r="AI129" s="250">
        <f>AH129/AH130-1</f>
        <v>5.935722866141635E-4</v>
      </c>
      <c r="AJ129" s="245">
        <f>SUMPRODUCT($BO$2:$BQ$2,'Bond Valuation'!$B$40:$D$40,BondVal_all!BO129:BQ129)/BondVal_all!AH129</f>
        <v>2.9356556492519004</v>
      </c>
      <c r="AK129" s="251">
        <f>-AJ129*Y128/100</f>
        <v>-4.8756154729481232E-3</v>
      </c>
      <c r="AL129" s="251">
        <f>AK129*SQRT(10)</f>
        <v>-1.5418049889675139E-2</v>
      </c>
      <c r="AM129" s="251">
        <f>$AC$1*X128/100</f>
        <v>-1.4836662162037743E-3</v>
      </c>
      <c r="AN129" s="259">
        <f>AM129*SQRT(10)</f>
        <v>-4.6917645306477447E-3</v>
      </c>
      <c r="AO129" s="255">
        <f>SUMPRODUCT('Bond Valuation'!$B$68:$F$68,BondVal_all!BO129:BS129)</f>
        <v>77.421233117805969</v>
      </c>
      <c r="AP129" s="250">
        <f>AO129/AO130-1</f>
        <v>-6.3054873122858623E-6</v>
      </c>
      <c r="AQ129" s="245">
        <f>SUMPRODUCT($BO$2:$BS$2,'Bond Valuation'!$B$68:$F$68,BondVal_all!BO129:BS129)/BondVal_all!AO129</f>
        <v>4.723675173369668</v>
      </c>
      <c r="AR129" s="251">
        <f>-AQ129*Y128/100</f>
        <v>-7.8452061536342169E-3</v>
      </c>
      <c r="AS129" s="251">
        <f>AR129*SQRT(10)</f>
        <v>-2.4808720159052985E-2</v>
      </c>
      <c r="AT129" s="251">
        <f>$AC$1*X128/100</f>
        <v>-1.4836662162037743E-3</v>
      </c>
      <c r="AU129" s="249">
        <f>AT129*SQRT(10)</f>
        <v>-4.6917645306477447E-3</v>
      </c>
      <c r="AV129" s="255">
        <f>SUMPRODUCT('Bond Valuation'!$B$96:$K$96,BondVal_all!BO129:BX129)</f>
        <v>69.261158911151284</v>
      </c>
      <c r="AW129" s="250">
        <f>AV129/AV130-1</f>
        <v>-2.1862856525057817E-3</v>
      </c>
      <c r="AX129" s="245">
        <f>SUMPRODUCT($BO$2:$BX$2,'Bond Valuation'!$B$96:$K$96,BondVal_all!BO129:BX129)/BondVal_all!AV129</f>
        <v>8.271429174208647</v>
      </c>
      <c r="AY129" s="251">
        <f>-AX129*Y128/100</f>
        <v>-1.3737410951261653E-2</v>
      </c>
      <c r="AZ129" s="251">
        <f>AY129*SQRT(10)</f>
        <v>-4.3441507759727174E-2</v>
      </c>
      <c r="BA129" s="251">
        <f>$AC$1*X128/100</f>
        <v>-1.4836662162037743E-3</v>
      </c>
      <c r="BB129" s="249">
        <f>BA129*SQRT(10)</f>
        <v>-4.6917645306477447E-3</v>
      </c>
      <c r="BC129" s="255">
        <f>SUMPRODUCT('Bond Valuation'!$B$124:$U$124,BondVal_all!BO129:CH129)</f>
        <v>57.976913927631827</v>
      </c>
      <c r="BD129" s="250">
        <f>BC129/BC130-1</f>
        <v>-5.7663124875809713E-3</v>
      </c>
      <c r="BE129" s="245">
        <f>SUMPRODUCT($BO$2:$CH$2,'Bond Valuation'!$B$124:$U$124,BondVal_all!BO129:CH129)/BondVal_all!BC129</f>
        <v>11.971155859074207</v>
      </c>
      <c r="BF129" s="251">
        <f>-BE129*Y128/100</f>
        <v>-1.9882016049957874E-2</v>
      </c>
      <c r="BG129" s="251">
        <f>BF129*SQRT(10)</f>
        <v>-6.2872455193890953E-2</v>
      </c>
      <c r="BH129" s="251">
        <f>$AC$1*X128/100</f>
        <v>-1.4836662162037743E-3</v>
      </c>
      <c r="BI129" s="249">
        <f>BH129*SQRT(10)</f>
        <v>-4.6917645306477447E-3</v>
      </c>
      <c r="BJ129" s="251"/>
      <c r="BK129" s="251"/>
      <c r="BO129" s="245">
        <f>EXP(-BO$2*HLOOKUP(BO$2,'Yield Curves'!$B$2:$AP$508,MATCH($Z129,'Yield Curves'!$A$3:$A$508,0)+1)/100)</f>
        <v>0.92367038238864729</v>
      </c>
      <c r="BP129" s="245">
        <f>EXP(-BP$2*HLOOKUP(BP$2,'Yield Curves'!$B$2:$AP$508,MATCH($Z129,'Yield Curves'!$A$3:$A$508,0)+1)/100)</f>
        <v>0.85299635896913151</v>
      </c>
      <c r="BQ129" s="245">
        <f>EXP(-BQ$2*HLOOKUP(BQ$2,'Yield Curves'!$B$2:$AP$508,MATCH($Z129,'Yield Curves'!$A$3:$A$508,0)+1)/100)</f>
        <v>0.78804506631855464</v>
      </c>
      <c r="BR129" s="245">
        <f>EXP(-BR$2*HLOOKUP(BR$2,'Yield Curves'!$B$2:$AP$508,MATCH($Z129,'Yield Curves'!$A$3:$A$508,0)+1)/100)</f>
        <v>0.72760278841459547</v>
      </c>
      <c r="BS129" s="245">
        <f>EXP(-BS$2*HLOOKUP(BS$2,'Yield Curves'!$B$2:$AP$508,MATCH($Z129,'Yield Curves'!$A$3:$A$508,0)+1)/100)</f>
        <v>0.67502874758613318</v>
      </c>
      <c r="BT129" s="245">
        <f>EXP(-BT$2*HLOOKUP(BT$2,'Yield Curves'!$B$2:$AP$508,MATCH($Z129,'Yield Curves'!$A$3:$A$508,0)+1)/100)</f>
        <v>0.62550247015139704</v>
      </c>
      <c r="BU129" s="245">
        <f>EXP(-BU$2*HLOOKUP(BU$2,'Yield Curves'!$B$2:$AP$508,MATCH($Z129,'Yield Curves'!$A$3:$A$508,0)+1)/100)</f>
        <v>0.5800737664467106</v>
      </c>
      <c r="BV129" s="245">
        <f>EXP(-BV$2*HLOOKUP(BV$2,'Yield Curves'!$B$2:$AP$508,MATCH($Z129,'Yield Curves'!$A$3:$A$508,0)+1)/100)</f>
        <v>0.53708441469631329</v>
      </c>
      <c r="BW129" s="245">
        <f>EXP(-BW$2*HLOOKUP(BW$2,'Yield Curves'!$B$2:$AP$508,MATCH($Z129,'Yield Curves'!$A$3:$A$508,0)+1)/100)</f>
        <v>0.49603936028121881</v>
      </c>
      <c r="BX129" s="245">
        <f>EXP(-BX$2*HLOOKUP(BX$2,'Yield Curves'!$B$2:$AP$508,MATCH($Z129,'Yield Curves'!$A$3:$A$508,0)+1)/100)</f>
        <v>0.45932374075137034</v>
      </c>
      <c r="BY129" s="245">
        <f>EXP(-BY$2*HLOOKUP(BY$2,'Yield Curves'!$B$2:$AP$508,MATCH($Z129,'Yield Curves'!$A$3:$A$508,0)+1)/100)</f>
        <v>0.42541079517925634</v>
      </c>
      <c r="BZ129" s="245">
        <f>EXP(-BZ$2*HLOOKUP(BZ$2,'Yield Curves'!$B$2:$AP$508,MATCH($Z129,'Yield Curves'!$A$3:$A$508,0)+1)/100)</f>
        <v>0.39148816260928709</v>
      </c>
      <c r="CA129" s="245">
        <f>EXP(-CA$2*HLOOKUP(CA$2,'Yield Curves'!$B$2:$AP$508,MATCH($Z129,'Yield Curves'!$A$3:$A$508,0)+1)/100)</f>
        <v>0.35738201474673009</v>
      </c>
      <c r="CB129" s="245">
        <f>EXP(-CB$2*HLOOKUP(CB$2,'Yield Curves'!$B$2:$AP$508,MATCH($Z129,'Yield Curves'!$A$3:$A$508,0)+1)/100)</f>
        <v>0.32937775348325338</v>
      </c>
      <c r="CC129" s="245">
        <f>EXP(-CC$2*HLOOKUP(CC$2,'Yield Curves'!$B$2:$AP$508,MATCH($Z129,'Yield Curves'!$A$3:$A$508,0)+1)/100)</f>
        <v>0.30346166080623954</v>
      </c>
      <c r="CD129" s="245">
        <f>EXP(-CD$2*HLOOKUP(CD$2,'Yield Curves'!$B$2:$AP$508,MATCH($Z129,'Yield Curves'!$A$3:$A$508,0)+1)/100)</f>
        <v>0.27858000215126494</v>
      </c>
      <c r="CE129" s="245">
        <f>EXP(-CE$2*HLOOKUP(CE$2,'Yield Curves'!$B$2:$AP$508,MATCH($Z129,'Yield Curves'!$A$3:$A$508,0)+1)/100)</f>
        <v>0.25466422276558209</v>
      </c>
      <c r="CF129" s="245">
        <f>EXP(-CF$2*HLOOKUP(CF$2,'Yield Curves'!$B$2:$AP$508,MATCH($Z129,'Yield Curves'!$A$3:$A$508,0)+1)/100)</f>
        <v>0.23253111150084835</v>
      </c>
      <c r="CG129" s="245">
        <f>EXP(-CG$2*HLOOKUP(CG$2,'Yield Curves'!$B$2:$AP$508,MATCH($Z129,'Yield Curves'!$A$3:$A$508,0)+1)/100)</f>
        <v>0.21248456309823208</v>
      </c>
      <c r="CH129" s="245">
        <f>EXP(-CH$2*HLOOKUP(CH$2,'Yield Curves'!$B$2:$AP$508,MATCH($Z129,'Yield Curves'!$A$3:$A$508,0)+1)/100)</f>
        <v>0.19398004229089191</v>
      </c>
    </row>
    <row r="130" spans="1:86" x14ac:dyDescent="0.2">
      <c r="A130" s="253">
        <v>42950</v>
      </c>
      <c r="B130" s="245">
        <f>'Yield Curves'!C129-'Yield Curves'!C130</f>
        <v>1.9999999999999574E-2</v>
      </c>
      <c r="C130" s="245">
        <f>'Yield Curves'!D129-'Yield Curves'!D130</f>
        <v>9.9999999999997868E-3</v>
      </c>
      <c r="D130" s="245">
        <f>'Yield Curves'!E129-'Yield Curves'!E130</f>
        <v>0</v>
      </c>
      <c r="E130" s="245">
        <f>'Yield Curves'!F129-'Yield Curves'!F130</f>
        <v>-9.9999999999980105E-3</v>
      </c>
      <c r="F130" s="245">
        <f>'Yield Curves'!G129-'Yield Curves'!G130</f>
        <v>-1.9999999999999574E-2</v>
      </c>
      <c r="G130" s="245">
        <f>'Yield Curves'!H129-'Yield Curves'!H130</f>
        <v>-5.0000000000000711E-2</v>
      </c>
      <c r="H130" s="245">
        <f>'Yield Curves'!I129-'Yield Curves'!I130</f>
        <v>-7.9999999999999183E-2</v>
      </c>
      <c r="I130" s="245">
        <f>'Yield Curves'!J129-'Yield Curves'!J130</f>
        <v>-5.9999999999998721E-2</v>
      </c>
      <c r="J130" s="245">
        <f>'Yield Curves'!K129-'Yield Curves'!K130</f>
        <v>-4.0000000000000036E-2</v>
      </c>
      <c r="K130" s="245">
        <f>'Yield Curves'!L129-'Yield Curves'!L130</f>
        <v>-4.750000000000032E-2</v>
      </c>
      <c r="L130" s="245">
        <f>'Yield Curves'!M129-'Yield Curves'!M130</f>
        <v>-5.4999999999999716E-2</v>
      </c>
      <c r="M130" s="245">
        <f>'Yield Curves'!N129-'Yield Curves'!N130</f>
        <v>-6.25E-2</v>
      </c>
      <c r="N130" s="245">
        <f>'Yield Curves'!O129-'Yield Curves'!O130</f>
        <v>-7.0000000000000284E-2</v>
      </c>
      <c r="O130" s="245">
        <f>'Yield Curves'!P129-'Yield Curves'!P130</f>
        <v>-7.7500000000000568E-2</v>
      </c>
      <c r="P130" s="245">
        <f>'Yield Curves'!Q129-'Yield Curves'!Q130</f>
        <v>-7.3750000000000426E-2</v>
      </c>
      <c r="Q130" s="245">
        <f>'Yield Curves'!R129-'Yield Curves'!R130</f>
        <v>-7.0000000000000284E-2</v>
      </c>
      <c r="R130" s="245">
        <f>'Yield Curves'!S129-'Yield Curves'!S130</f>
        <v>-6.6250000000000142E-2</v>
      </c>
      <c r="S130" s="245">
        <f>'Yield Curves'!T129-'Yield Curves'!T130</f>
        <v>-6.8125000000000213E-2</v>
      </c>
      <c r="T130" s="245">
        <f>'Yield Curves'!U129-'Yield Curves'!U130</f>
        <v>-6.9999999999999396E-2</v>
      </c>
      <c r="U130" s="245">
        <f>'Yield Curves'!V129-'Yield Curves'!V130</f>
        <v>-7.1874999999998579E-2</v>
      </c>
      <c r="V130" s="252">
        <f>MAX(B130:U130)</f>
        <v>1.9999999999999574E-2</v>
      </c>
      <c r="W130" s="252">
        <f>AVERAGE(V131:V380)</f>
        <v>3.6500000000000199E-2</v>
      </c>
      <c r="X130" s="245">
        <f>_xlfn.STDEV.S(V131:V2682)</f>
        <v>5.5668755686215099E-2</v>
      </c>
      <c r="Y130" s="245">
        <f>W130+X130*_xlfn.NORM.S.INV(99%)</f>
        <v>0.16600489144112565</v>
      </c>
      <c r="Z130" s="253">
        <v>42951</v>
      </c>
      <c r="AA130" s="255">
        <f>'Bond Valuation'!$B$12*BondVal_all!BO130</f>
        <v>93.262725606329113</v>
      </c>
      <c r="AB130" s="250">
        <f>AA130/AA131-1</f>
        <v>5.0012502083607302E-4</v>
      </c>
      <c r="AC130" s="245">
        <f>SUMPRODUCT('Bond Valuation'!$B$12*BondVal_all!BO130,$BO$2)/AA130</f>
        <v>1</v>
      </c>
      <c r="AD130" s="251">
        <f>-AC130*Y129/100</f>
        <v>-1.6612905918873496E-3</v>
      </c>
      <c r="AE130" s="250">
        <f>AD130*SQRT(10)</f>
        <v>-5.2534621257732707E-3</v>
      </c>
      <c r="AF130" s="250">
        <f>$AC$1*X129/100</f>
        <v>-1.481906278012294E-3</v>
      </c>
      <c r="AG130" s="250">
        <f>AF130*SQRT(10)</f>
        <v>-4.6861991174215493E-3</v>
      </c>
      <c r="AH130" s="255">
        <f>SUMPRODUCT('Bond Valuation'!$B$40:$D$40,BondVal_all!BO130:BQ130)</f>
        <v>83.884138947042686</v>
      </c>
      <c r="AI130" s="250">
        <f>AH130/AH131-1</f>
        <v>1.4648128320180476E-3</v>
      </c>
      <c r="AJ130" s="245">
        <f>SUMPRODUCT($BO$2:$BQ$2,'Bond Valuation'!$B$40:$D$40,BondVal_all!BO130:BQ130)/BondVal_all!AH130</f>
        <v>2.9356428665963574</v>
      </c>
      <c r="AK130" s="251">
        <f>-AJ130*Y129/100</f>
        <v>-4.876955875417738E-3</v>
      </c>
      <c r="AL130" s="251">
        <f>AK130*SQRT(10)</f>
        <v>-1.5422288614460435E-2</v>
      </c>
      <c r="AM130" s="251">
        <f>$AC$1*X129/100</f>
        <v>-1.481906278012294E-3</v>
      </c>
      <c r="AN130" s="259">
        <f>AM130*SQRT(10)</f>
        <v>-4.6861991174215493E-3</v>
      </c>
      <c r="AO130" s="255">
        <f>SUMPRODUCT('Bond Valuation'!$B$68:$F$68,BondVal_all!BO130:BS130)</f>
        <v>77.421721299487317</v>
      </c>
      <c r="AP130" s="250">
        <f>AO130/AO131-1</f>
        <v>3.2645128309429783E-3</v>
      </c>
      <c r="AQ130" s="245">
        <f>SUMPRODUCT($BO$2:$BS$2,'Bond Valuation'!$B$68:$F$68,BondVal_all!BO130:BS130)/BondVal_all!AO130</f>
        <v>4.7237457555807332</v>
      </c>
      <c r="AR130" s="251">
        <f>-AQ130*Y129/100</f>
        <v>-7.8475143822140728E-3</v>
      </c>
      <c r="AS130" s="251">
        <f>AR130*SQRT(10)</f>
        <v>-2.4816019418725625E-2</v>
      </c>
      <c r="AT130" s="251">
        <f>$AC$1*X129/100</f>
        <v>-1.481906278012294E-3</v>
      </c>
      <c r="AU130" s="249">
        <f>AT130*SQRT(10)</f>
        <v>-4.6861991174215493E-3</v>
      </c>
      <c r="AV130" s="255">
        <f>SUMPRODUCT('Bond Valuation'!$B$96:$K$96,BondVal_all!BO130:BX130)</f>
        <v>69.412915372127969</v>
      </c>
      <c r="AW130" s="250">
        <f>AV130/AV131-1</f>
        <v>5.7328555674009962E-3</v>
      </c>
      <c r="AX130" s="245">
        <f>SUMPRODUCT($BO$2:$BX$2,'Bond Valuation'!$B$96:$K$96,BondVal_all!BO130:BX130)/BondVal_all!AV130</f>
        <v>8.2750433135695811</v>
      </c>
      <c r="AY130" s="251">
        <f>-AX130*Y129/100</f>
        <v>-1.3747251604293464E-2</v>
      </c>
      <c r="AZ130" s="251">
        <f>AY130*SQRT(10)</f>
        <v>-4.3472626636971136E-2</v>
      </c>
      <c r="BA130" s="251">
        <f>$AC$1*X129/100</f>
        <v>-1.481906278012294E-3</v>
      </c>
      <c r="BB130" s="249">
        <f>BA130*SQRT(10)</f>
        <v>-4.6861991174215493E-3</v>
      </c>
      <c r="BC130" s="255">
        <f>SUMPRODUCT('Bond Valuation'!$B$124:$U$124,BondVal_all!BO130:CH130)</f>
        <v>58.313165864144622</v>
      </c>
      <c r="BD130" s="250">
        <f>BC130/BC131-1</f>
        <v>5.8955513520038139E-3</v>
      </c>
      <c r="BE130" s="245">
        <f>SUMPRODUCT($BO$2:$CH$2,'Bond Valuation'!$B$124:$U$124,BondVal_all!BO130:CH130)/BondVal_all!BC130</f>
        <v>12.008292683062052</v>
      </c>
      <c r="BF130" s="251">
        <f>-BE130*Y129/100</f>
        <v>-1.9949263659000686E-2</v>
      </c>
      <c r="BG130" s="251">
        <f>BF130*SQRT(10)</f>
        <v>-6.3085110805666769E-2</v>
      </c>
      <c r="BH130" s="251">
        <f>$AC$1*X129/100</f>
        <v>-1.481906278012294E-3</v>
      </c>
      <c r="BI130" s="249">
        <f>BH130*SQRT(10)</f>
        <v>-4.6861991174215493E-3</v>
      </c>
      <c r="BJ130" s="251"/>
      <c r="BK130" s="251"/>
      <c r="BO130" s="245">
        <f>EXP(-BO$2*HLOOKUP(BO$2,'Yield Curves'!$B$2:$AP$508,MATCH($Z130,'Yield Curves'!$A$3:$A$508,0)+1)/100)</f>
        <v>0.92339332283494169</v>
      </c>
      <c r="BP130" s="245">
        <f>EXP(-BP$2*HLOOKUP(BP$2,'Yield Curves'!$B$2:$AP$508,MATCH($Z130,'Yield Curves'!$A$3:$A$508,0)+1)/100)</f>
        <v>0.8524847146623914</v>
      </c>
      <c r="BQ130" s="245">
        <f>EXP(-BQ$2*HLOOKUP(BQ$2,'Yield Curves'!$B$2:$AP$508,MATCH($Z130,'Yield Curves'!$A$3:$A$508,0)+1)/100)</f>
        <v>0.78757238109851002</v>
      </c>
      <c r="BR130" s="245">
        <f>EXP(-BR$2*HLOOKUP(BR$2,'Yield Curves'!$B$2:$AP$508,MATCH($Z130,'Yield Curves'!$A$3:$A$508,0)+1)/100)</f>
        <v>0.72905945016762375</v>
      </c>
      <c r="BS130" s="245">
        <f>EXP(-BS$2*HLOOKUP(BS$2,'Yield Curves'!$B$2:$AP$508,MATCH($Z130,'Yield Curves'!$A$3:$A$508,0)+1)/100)</f>
        <v>0.67502874758613318</v>
      </c>
      <c r="BT130" s="245">
        <f>EXP(-BT$2*HLOOKUP(BT$2,'Yield Curves'!$B$2:$AP$508,MATCH($Z130,'Yield Curves'!$A$3:$A$508,0)+1)/100)</f>
        <v>0.62569014904286857</v>
      </c>
      <c r="BU130" s="245">
        <f>EXP(-BU$2*HLOOKUP(BU$2,'Yield Curves'!$B$2:$AP$508,MATCH($Z130,'Yield Curves'!$A$3:$A$508,0)+1)/100)</f>
        <v>0.58047996023446269</v>
      </c>
      <c r="BV130" s="245">
        <f>EXP(-BV$2*HLOOKUP(BV$2,'Yield Curves'!$B$2:$AP$508,MATCH($Z130,'Yield Curves'!$A$3:$A$508,0)+1)/100)</f>
        <v>0.53778307846847528</v>
      </c>
      <c r="BW130" s="245">
        <f>EXP(-BW$2*HLOOKUP(BW$2,'Yield Curves'!$B$2:$AP$508,MATCH($Z130,'Yield Curves'!$A$3:$A$508,0)+1)/100)</f>
        <v>0.49710077840030814</v>
      </c>
      <c r="BX130" s="245">
        <f>EXP(-BX$2*HLOOKUP(BX$2,'Yield Curves'!$B$2:$AP$508,MATCH($Z130,'Yield Curves'!$A$3:$A$508,0)+1)/100)</f>
        <v>0.46070378099896581</v>
      </c>
      <c r="BY130" s="245">
        <f>EXP(-BY$2*HLOOKUP(BY$2,'Yield Curves'!$B$2:$AP$508,MATCH($Z130,'Yield Curves'!$A$3:$A$508,0)+1)/100)</f>
        <v>0.42711050727388217</v>
      </c>
      <c r="BZ130" s="245">
        <f>EXP(-BZ$2*HLOOKUP(BZ$2,'Yield Curves'!$B$2:$AP$508,MATCH($Z130,'Yield Curves'!$A$3:$A$508,0)+1)/100)</f>
        <v>0.39335707179124729</v>
      </c>
      <c r="CA130" s="245">
        <f>EXP(-CA$2*HLOOKUP(CA$2,'Yield Curves'!$B$2:$AP$508,MATCH($Z130,'Yield Curves'!$A$3:$A$508,0)+1)/100)</f>
        <v>0.35925983604866385</v>
      </c>
      <c r="CB130" s="245">
        <f>EXP(-CB$2*HLOOKUP(CB$2,'Yield Curves'!$B$2:$AP$508,MATCH($Z130,'Yield Curves'!$A$3:$A$508,0)+1)/100)</f>
        <v>0.33146663433333634</v>
      </c>
      <c r="CC130" s="245">
        <f>EXP(-CC$2*HLOOKUP(CC$2,'Yield Curves'!$B$2:$AP$508,MATCH($Z130,'Yield Curves'!$A$3:$A$508,0)+1)/100)</f>
        <v>0.30574617949871175</v>
      </c>
      <c r="CD130" s="245">
        <f>EXP(-CD$2*HLOOKUP(CD$2,'Yield Curves'!$B$2:$AP$508,MATCH($Z130,'Yield Curves'!$A$3:$A$508,0)+1)/100)</f>
        <v>0.28095539047751489</v>
      </c>
      <c r="CE130" s="245">
        <f>EXP(-CE$2*HLOOKUP(CE$2,'Yield Curves'!$B$2:$AP$508,MATCH($Z130,'Yield Curves'!$A$3:$A$508,0)+1)/100)</f>
        <v>0.25702833549697346</v>
      </c>
      <c r="CF130" s="245">
        <f>EXP(-CF$2*HLOOKUP(CF$2,'Yield Curves'!$B$2:$AP$508,MATCH($Z130,'Yield Curves'!$A$3:$A$508,0)+1)/100)</f>
        <v>0.23487184961304342</v>
      </c>
      <c r="CG130" s="245">
        <f>EXP(-CG$2*HLOOKUP(CG$2,'Yield Curves'!$B$2:$AP$508,MATCH($Z130,'Yield Curves'!$A$3:$A$508,0)+1)/100)</f>
        <v>0.21483183772038</v>
      </c>
      <c r="CH130" s="245">
        <f>EXP(-CH$2*HLOOKUP(CH$2,'Yield Curves'!$B$2:$AP$508,MATCH($Z130,'Yield Curves'!$A$3:$A$508,0)+1)/100)</f>
        <v>0.19632182539568149</v>
      </c>
    </row>
    <row r="131" spans="1:86" x14ac:dyDescent="0.2">
      <c r="A131" s="253">
        <v>42949</v>
      </c>
      <c r="B131" s="245">
        <f>'Yield Curves'!C130-'Yield Curves'!C131</f>
        <v>-1.9999999999999574E-2</v>
      </c>
      <c r="C131" s="245">
        <f>'Yield Curves'!D130-'Yield Curves'!D131</f>
        <v>-1.4999999999998792E-2</v>
      </c>
      <c r="D131" s="245">
        <f>'Yield Curves'!E130-'Yield Curves'!E131</f>
        <v>-9.9999999999997868E-3</v>
      </c>
      <c r="E131" s="245">
        <f>'Yield Curves'!F130-'Yield Curves'!F131</f>
        <v>-5.0000000000007816E-3</v>
      </c>
      <c r="F131" s="245">
        <f>'Yield Curves'!G130-'Yield Curves'!G131</f>
        <v>0</v>
      </c>
      <c r="G131" s="245">
        <f>'Yield Curves'!H130-'Yield Curves'!H131</f>
        <v>1.5000000000000568E-2</v>
      </c>
      <c r="H131" s="245">
        <f>'Yield Curves'!I130-'Yield Curves'!I131</f>
        <v>2.9999999999999361E-2</v>
      </c>
      <c r="I131" s="245">
        <f>'Yield Curves'!J130-'Yield Curves'!J131</f>
        <v>1.4999999999998792E-2</v>
      </c>
      <c r="J131" s="245">
        <f>'Yield Curves'!K130-'Yield Curves'!K131</f>
        <v>0</v>
      </c>
      <c r="K131" s="245">
        <f>'Yield Curves'!L130-'Yield Curves'!L131</f>
        <v>2.4999999999995026E-3</v>
      </c>
      <c r="L131" s="245">
        <f>'Yield Curves'!M130-'Yield Curves'!M131</f>
        <v>4.9999999999990052E-3</v>
      </c>
      <c r="M131" s="245">
        <f>'Yield Curves'!N130-'Yield Curves'!N131</f>
        <v>7.499999999999396E-3</v>
      </c>
      <c r="N131" s="245">
        <f>'Yield Curves'!O130-'Yield Curves'!O131</f>
        <v>9.9999999999997868E-3</v>
      </c>
      <c r="O131" s="245">
        <f>'Yield Curves'!P130-'Yield Curves'!P131</f>
        <v>1.2500000000000178E-2</v>
      </c>
      <c r="P131" s="245">
        <f>'Yield Curves'!Q130-'Yield Curves'!Q131</f>
        <v>1.1250000000000426E-2</v>
      </c>
      <c r="Q131" s="245">
        <f>'Yield Curves'!R130-'Yield Curves'!R131</f>
        <v>9.9999999999997868E-3</v>
      </c>
      <c r="R131" s="245">
        <f>'Yield Curves'!S130-'Yield Curves'!S131</f>
        <v>8.7499999999991473E-3</v>
      </c>
      <c r="S131" s="245">
        <f>'Yield Curves'!T130-'Yield Curves'!T131</f>
        <v>9.3750000000003553E-3</v>
      </c>
      <c r="T131" s="245">
        <f>'Yield Curves'!U130-'Yield Curves'!U131</f>
        <v>9.9999999999997868E-3</v>
      </c>
      <c r="U131" s="245">
        <f>'Yield Curves'!V130-'Yield Curves'!V131</f>
        <v>1.0624999999999218E-2</v>
      </c>
      <c r="V131" s="252">
        <f>MAX(B131:U131)</f>
        <v>2.9999999999999361E-2</v>
      </c>
      <c r="W131" s="252">
        <f>AVERAGE(V132:V381)</f>
        <v>3.6300000000000207E-2</v>
      </c>
      <c r="X131" s="245">
        <f>_xlfn.STDEV.S(V132:V2683)</f>
        <v>5.5741627371194417E-2</v>
      </c>
      <c r="Y131" s="245">
        <f>W131+X131*_xlfn.NORM.S.INV(99%)</f>
        <v>0.1659744163305551</v>
      </c>
      <c r="Z131" s="253">
        <v>42950</v>
      </c>
      <c r="AA131" s="255">
        <f>'Bond Valuation'!$B$12*BondVal_all!BO131</f>
        <v>93.216105899423908</v>
      </c>
      <c r="AB131" s="250">
        <f>AA131/AA132-1</f>
        <v>-1.9998000133336635E-4</v>
      </c>
      <c r="AC131" s="245">
        <f>SUMPRODUCT('Bond Valuation'!$B$12*BondVal_all!BO131,$BO$2)/AA131</f>
        <v>1</v>
      </c>
      <c r="AD131" s="251">
        <f>-AC131*Y130/100</f>
        <v>-1.6600489144112565E-3</v>
      </c>
      <c r="AE131" s="250">
        <f>AD131*SQRT(10)</f>
        <v>-5.2495355968294865E-3</v>
      </c>
      <c r="AF131" s="250">
        <f>$AC$1*X130/100</f>
        <v>-1.4836915928385704E-3</v>
      </c>
      <c r="AG131" s="250">
        <f>AF131*SQRT(10)</f>
        <v>-4.6918447786130505E-3</v>
      </c>
      <c r="AH131" s="255">
        <f>SUMPRODUCT('Bond Valuation'!$B$40:$D$40,BondVal_all!BO131:BQ131)</f>
        <v>83.761444108883637</v>
      </c>
      <c r="AI131" s="250">
        <f>AH131/AH132-1</f>
        <v>5.7031930934581254E-4</v>
      </c>
      <c r="AJ131" s="245">
        <f>SUMPRODUCT($BO$2:$BQ$2,'Bond Valuation'!$B$40:$D$40,BondVal_all!BO131:BQ131)/BondVal_all!AH131</f>
        <v>2.9355869156395351</v>
      </c>
      <c r="AK131" s="251">
        <f>-AJ131*Y130/100</f>
        <v>-4.8732178724672989E-3</v>
      </c>
      <c r="AL131" s="251">
        <f>AK131*SQRT(10)</f>
        <v>-1.5410468011236619E-2</v>
      </c>
      <c r="AM131" s="251">
        <f>$AC$1*X130/100</f>
        <v>-1.4836915928385704E-3</v>
      </c>
      <c r="AN131" s="259">
        <f>AM131*SQRT(10)</f>
        <v>-4.6918447786130505E-3</v>
      </c>
      <c r="AO131" s="255">
        <f>SUMPRODUCT('Bond Valuation'!$B$68:$F$68,BondVal_all!BO131:BS131)</f>
        <v>77.169799498861991</v>
      </c>
      <c r="AP131" s="250">
        <f>AO131/AO132-1</f>
        <v>1.8732302120452182E-3</v>
      </c>
      <c r="AQ131" s="245">
        <f>SUMPRODUCT($BO$2:$BS$2,'Bond Valuation'!$B$68:$F$68,BondVal_all!BO131:BS131)/BondVal_all!AO131</f>
        <v>4.7231030907698353</v>
      </c>
      <c r="AR131" s="251">
        <f>-AQ131*Y130/100</f>
        <v>-7.8405821584849149E-3</v>
      </c>
      <c r="AS131" s="251">
        <f>AR131*SQRT(10)</f>
        <v>-2.4794097802491619E-2</v>
      </c>
      <c r="AT131" s="251">
        <f>$AC$1*X130/100</f>
        <v>-1.4836915928385704E-3</v>
      </c>
      <c r="AU131" s="249">
        <f>AT131*SQRT(10)</f>
        <v>-4.6918447786130505E-3</v>
      </c>
      <c r="AV131" s="255">
        <f>SUMPRODUCT('Bond Valuation'!$B$96:$K$96,BondVal_all!BO131:BX131)</f>
        <v>69.017249449375413</v>
      </c>
      <c r="AW131" s="250">
        <f>AV131/AV132-1</f>
        <v>5.572854680678363E-3</v>
      </c>
      <c r="AX131" s="245">
        <f>SUMPRODUCT($BO$2:$BX$2,'Bond Valuation'!$B$96:$K$96,BondVal_all!BO131:BX131)/BondVal_all!AV131</f>
        <v>8.2686169706344668</v>
      </c>
      <c r="AY131" s="251">
        <f>-AX131*Y130/100</f>
        <v>-1.3726308625784238E-2</v>
      </c>
      <c r="AZ131" s="251">
        <f>AY131*SQRT(10)</f>
        <v>-4.3406399123894025E-2</v>
      </c>
      <c r="BA131" s="251">
        <f>$AC$1*X130/100</f>
        <v>-1.4836915928385704E-3</v>
      </c>
      <c r="BB131" s="249">
        <f>BA131*SQRT(10)</f>
        <v>-4.6918447786130505E-3</v>
      </c>
      <c r="BC131" s="255">
        <f>SUMPRODUCT('Bond Valuation'!$B$124:$U$124,BondVal_all!BO131:CH131)</f>
        <v>57.971392542463363</v>
      </c>
      <c r="BD131" s="250">
        <f>BC131/BC132-1</f>
        <v>9.7771877276870978E-3</v>
      </c>
      <c r="BE131" s="245">
        <f>SUMPRODUCT($BO$2:$CH$2,'Bond Valuation'!$B$124:$U$124,BondVal_all!BO131:CH131)/BondVal_all!BC131</f>
        <v>11.989418411497304</v>
      </c>
      <c r="BF131" s="251">
        <f>-BE131*Y130/100</f>
        <v>-1.9903021018428432E-2</v>
      </c>
      <c r="BG131" s="251">
        <f>BF131*SQRT(10)</f>
        <v>-6.2938878736437942E-2</v>
      </c>
      <c r="BH131" s="251">
        <f>$AC$1*X130/100</f>
        <v>-1.4836915928385704E-3</v>
      </c>
      <c r="BI131" s="249">
        <f>BH131*SQRT(10)</f>
        <v>-4.6918447786130505E-3</v>
      </c>
      <c r="BJ131" s="251"/>
      <c r="BK131" s="251"/>
      <c r="BO131" s="245">
        <f>EXP(-BO$2*HLOOKUP(BO$2,'Yield Curves'!$B$2:$AP$508,MATCH($Z131,'Yield Curves'!$A$3:$A$508,0)+1)/100)</f>
        <v>0.92293174157845459</v>
      </c>
      <c r="BP131" s="245">
        <f>EXP(-BP$2*HLOOKUP(BP$2,'Yield Curves'!$B$2:$AP$508,MATCH($Z131,'Yield Curves'!$A$3:$A$508,0)+1)/100)</f>
        <v>0.8518029996130394</v>
      </c>
      <c r="BQ131" s="245">
        <f>EXP(-BQ$2*HLOOKUP(BQ$2,'Yield Curves'!$B$2:$AP$508,MATCH($Z131,'Yield Curves'!$A$3:$A$508,0)+1)/100)</f>
        <v>0.78639190810294757</v>
      </c>
      <c r="BR131" s="245">
        <f>EXP(-BR$2*HLOOKUP(BR$2,'Yield Curves'!$B$2:$AP$508,MATCH($Z131,'Yield Curves'!$A$3:$A$508,0)+1)/100)</f>
        <v>0.72731180549969232</v>
      </c>
      <c r="BS131" s="245">
        <f>EXP(-BS$2*HLOOKUP(BS$2,'Yield Curves'!$B$2:$AP$508,MATCH($Z131,'Yield Curves'!$A$3:$A$508,0)+1)/100)</f>
        <v>0.67267027670123558</v>
      </c>
      <c r="BT131" s="245">
        <f>EXP(-BT$2*HLOOKUP(BT$2,'Yield Curves'!$B$2:$AP$508,MATCH($Z131,'Yield Curves'!$A$3:$A$508,0)+1)/100)</f>
        <v>0.62306776128608665</v>
      </c>
      <c r="BU131" s="245">
        <f>EXP(-BU$2*HLOOKUP(BU$2,'Yield Curves'!$B$2:$AP$508,MATCH($Z131,'Yield Curves'!$A$3:$A$508,0)+1)/100)</f>
        <v>0.5776425657230182</v>
      </c>
      <c r="BV131" s="245">
        <f>EXP(-BV$2*HLOOKUP(BV$2,'Yield Curves'!$B$2:$AP$508,MATCH($Z131,'Yield Curves'!$A$3:$A$508,0)+1)/100)</f>
        <v>0.53477990994918201</v>
      </c>
      <c r="BW131" s="245">
        <f>EXP(-BW$2*HLOOKUP(BW$2,'Yield Curves'!$B$2:$AP$508,MATCH($Z131,'Yield Curves'!$A$3:$A$508,0)+1)/100)</f>
        <v>0.49397888777749444</v>
      </c>
      <c r="BX131" s="245">
        <f>EXP(-BX$2*HLOOKUP(BX$2,'Yield Curves'!$B$2:$AP$508,MATCH($Z131,'Yield Curves'!$A$3:$A$508,0)+1)/100)</f>
        <v>0.45749011548373314</v>
      </c>
      <c r="BY131" s="245">
        <f>EXP(-BY$2*HLOOKUP(BY$2,'Yield Curves'!$B$2:$AP$508,MATCH($Z131,'Yield Curves'!$A$3:$A$508,0)+1)/100)</f>
        <v>0.42383438562298431</v>
      </c>
      <c r="BZ131" s="245">
        <f>EXP(-BZ$2*HLOOKUP(BZ$2,'Yield Curves'!$B$2:$AP$508,MATCH($Z131,'Yield Curves'!$A$3:$A$508,0)+1)/100)</f>
        <v>0.39018374881790457</v>
      </c>
      <c r="CA131" s="245">
        <f>EXP(-CA$2*HLOOKUP(CA$2,'Yield Curves'!$B$2:$AP$508,MATCH($Z131,'Yield Curves'!$A$3:$A$508,0)+1)/100)</f>
        <v>0.35635267621075684</v>
      </c>
      <c r="CB131" s="245">
        <f>EXP(-CB$2*HLOOKUP(CB$2,'Yield Curves'!$B$2:$AP$508,MATCH($Z131,'Yield Curves'!$A$3:$A$508,0)+1)/100)</f>
        <v>0.32863645965986199</v>
      </c>
      <c r="CC131" s="245">
        <f>EXP(-CC$2*HLOOKUP(CC$2,'Yield Curves'!$B$2:$AP$508,MATCH($Z131,'Yield Curves'!$A$3:$A$508,0)+1)/100)</f>
        <v>0.30300680953876541</v>
      </c>
      <c r="CD131" s="245">
        <f>EXP(-CD$2*HLOOKUP(CD$2,'Yield Curves'!$B$2:$AP$508,MATCH($Z131,'Yield Curves'!$A$3:$A$508,0)+1)/100)</f>
        <v>0.27840333400525252</v>
      </c>
      <c r="CE131" s="245">
        <f>EXP(-CE$2*HLOOKUP(CE$2,'Yield Curves'!$B$2:$AP$508,MATCH($Z131,'Yield Curves'!$A$3:$A$508,0)+1)/100)</f>
        <v>0.25475133083449419</v>
      </c>
      <c r="CF131" s="245">
        <f>EXP(-CF$2*HLOOKUP(CF$2,'Yield Curves'!$B$2:$AP$508,MATCH($Z131,'Yield Curves'!$A$3:$A$508,0)+1)/100)</f>
        <v>0.23286570630381265</v>
      </c>
      <c r="CG131" s="245">
        <f>EXP(-CG$2*HLOOKUP(CG$2,'Yield Curves'!$B$2:$AP$508,MATCH($Z131,'Yield Curves'!$A$3:$A$508,0)+1)/100)</f>
        <v>0.21305028724591418</v>
      </c>
      <c r="CH131" s="245">
        <f>EXP(-CH$2*HLOOKUP(CH$2,'Yield Curves'!$B$2:$AP$508,MATCH($Z131,'Yield Curves'!$A$3:$A$508,0)+1)/100)</f>
        <v>0.19475751637158503</v>
      </c>
    </row>
    <row r="132" spans="1:86" x14ac:dyDescent="0.2">
      <c r="A132" s="253">
        <v>42948</v>
      </c>
      <c r="B132" s="245">
        <f>'Yield Curves'!C131-'Yield Curves'!C132</f>
        <v>-1.9999999999999574E-2</v>
      </c>
      <c r="C132" s="245">
        <f>'Yield Curves'!D131-'Yield Curves'!D132</f>
        <v>-1.5000000000000568E-2</v>
      </c>
      <c r="D132" s="245">
        <f>'Yield Curves'!E131-'Yield Curves'!E132</f>
        <v>-9.9999999999997868E-3</v>
      </c>
      <c r="E132" s="245">
        <f>'Yield Curves'!F131-'Yield Curves'!F132</f>
        <v>-5.0000000000007816E-3</v>
      </c>
      <c r="F132" s="245">
        <f>'Yield Curves'!G131-'Yield Curves'!G132</f>
        <v>0</v>
      </c>
      <c r="G132" s="245">
        <f>'Yield Curves'!H131-'Yield Curves'!H132</f>
        <v>9.9999999999997868E-3</v>
      </c>
      <c r="H132" s="245">
        <f>'Yield Curves'!I131-'Yield Curves'!I132</f>
        <v>1.9999999999999574E-2</v>
      </c>
      <c r="I132" s="245">
        <f>'Yield Curves'!J131-'Yield Curves'!J132</f>
        <v>1.9999999999999574E-2</v>
      </c>
      <c r="J132" s="245">
        <f>'Yield Curves'!K131-'Yield Curves'!K132</f>
        <v>1.9999999999999574E-2</v>
      </c>
      <c r="K132" s="245">
        <f>'Yield Curves'!L131-'Yield Curves'!L132</f>
        <v>2.0000000000000462E-2</v>
      </c>
      <c r="L132" s="245">
        <f>'Yield Curves'!M131-'Yield Curves'!M132</f>
        <v>2.0000000000000462E-2</v>
      </c>
      <c r="M132" s="245">
        <f>'Yield Curves'!N131-'Yield Curves'!N132</f>
        <v>2.0000000000000462E-2</v>
      </c>
      <c r="N132" s="245">
        <f>'Yield Curves'!O131-'Yield Curves'!O132</f>
        <v>2.0000000000000462E-2</v>
      </c>
      <c r="O132" s="245">
        <f>'Yield Curves'!P131-'Yield Curves'!P132</f>
        <v>2.0000000000000462E-2</v>
      </c>
      <c r="P132" s="245">
        <f>'Yield Curves'!Q131-'Yield Curves'!Q132</f>
        <v>2.2500000000000853E-2</v>
      </c>
      <c r="Q132" s="245">
        <f>'Yield Curves'!R131-'Yield Curves'!R132</f>
        <v>2.5000000000000355E-2</v>
      </c>
      <c r="R132" s="245">
        <f>'Yield Curves'!S131-'Yield Curves'!S132</f>
        <v>2.7499999999999858E-2</v>
      </c>
      <c r="S132" s="245">
        <f>'Yield Curves'!T131-'Yield Curves'!T132</f>
        <v>2.8749999999999609E-2</v>
      </c>
      <c r="T132" s="245">
        <f>'Yield Curves'!U131-'Yield Curves'!U132</f>
        <v>3.0000000000000249E-2</v>
      </c>
      <c r="U132" s="245">
        <f>'Yield Curves'!V131-'Yield Curves'!V132</f>
        <v>3.1250000000000888E-2</v>
      </c>
      <c r="V132" s="252">
        <f>MAX(B132:U132)</f>
        <v>3.1250000000000888E-2</v>
      </c>
      <c r="W132" s="252">
        <f>AVERAGE(V133:V382)</f>
        <v>3.6375000000000192E-2</v>
      </c>
      <c r="X132" s="245">
        <f>_xlfn.STDEV.S(V133:V2684)</f>
        <v>5.5815156880444548E-2</v>
      </c>
      <c r="Y132" s="245">
        <f>W132+X132*_xlfn.NORM.S.INV(99%)</f>
        <v>0.16622047154807837</v>
      </c>
      <c r="Z132" s="253">
        <v>42949</v>
      </c>
      <c r="AA132" s="255">
        <f>'Bond Valuation'!$B$12*BondVal_all!BO132</f>
        <v>93.234750985050212</v>
      </c>
      <c r="AB132" s="250">
        <f>AA132/AA133-1</f>
        <v>2.0002000133345632E-4</v>
      </c>
      <c r="AC132" s="245">
        <f>SUMPRODUCT('Bond Valuation'!$B$12*BondVal_all!BO132,$BO$2)/AA132</f>
        <v>1</v>
      </c>
      <c r="AD132" s="251">
        <f>-AC132*Y131/100</f>
        <v>-1.659744163305551E-3</v>
      </c>
      <c r="AE132" s="250">
        <f>AD132*SQRT(10)</f>
        <v>-5.2485718892160025E-3</v>
      </c>
      <c r="AF132" s="250">
        <f>$AC$1*X131/100</f>
        <v>-1.4856337793492447E-3</v>
      </c>
      <c r="AG132" s="250">
        <f>AF132*SQRT(10)</f>
        <v>-4.6979865116276364E-3</v>
      </c>
      <c r="AH132" s="255">
        <f>SUMPRODUCT('Bond Valuation'!$B$40:$D$40,BondVal_all!BO132:BQ132)</f>
        <v>83.713700568992351</v>
      </c>
      <c r="AI132" s="250">
        <f>AH132/AH133-1</f>
        <v>8.480126449494918E-6</v>
      </c>
      <c r="AJ132" s="245">
        <f>SUMPRODUCT($BO$2:$BQ$2,'Bond Valuation'!$B$40:$D$40,BondVal_all!BO132:BQ132)/BondVal_all!AH132</f>
        <v>2.935541358844536</v>
      </c>
      <c r="AK132" s="251">
        <f>-AJ132*Y131/100</f>
        <v>-4.8722476364842652E-3</v>
      </c>
      <c r="AL132" s="251">
        <f>AK132*SQRT(10)</f>
        <v>-1.540739985566238E-2</v>
      </c>
      <c r="AM132" s="251">
        <f>$AC$1*X131/100</f>
        <v>-1.4856337793492447E-3</v>
      </c>
      <c r="AN132" s="259">
        <f>AM132*SQRT(10)</f>
        <v>-4.6979865116276364E-3</v>
      </c>
      <c r="AO132" s="255">
        <f>SUMPRODUCT('Bond Valuation'!$B$68:$F$68,BondVal_all!BO132:BS132)</f>
        <v>77.025512980847992</v>
      </c>
      <c r="AP132" s="250">
        <f>AO132/AO133-1</f>
        <v>-1.6733123005874262E-5</v>
      </c>
      <c r="AQ132" s="245">
        <f>SUMPRODUCT($BO$2:$BS$2,'Bond Valuation'!$B$68:$F$68,BondVal_all!BO132:BS132)/BondVal_all!AO132</f>
        <v>4.7226664708140111</v>
      </c>
      <c r="AR132" s="251">
        <f>-AQ132*Y131/100</f>
        <v>-7.8384181101723797E-3</v>
      </c>
      <c r="AS132" s="251">
        <f>AR132*SQRT(10)</f>
        <v>-2.4787254480857362E-2</v>
      </c>
      <c r="AT132" s="251">
        <f>$AC$1*X131/100</f>
        <v>-1.4856337793492447E-3</v>
      </c>
      <c r="AU132" s="249">
        <f>AT132*SQRT(10)</f>
        <v>-4.6979865116276364E-3</v>
      </c>
      <c r="AV132" s="255">
        <f>SUMPRODUCT('Bond Valuation'!$B$96:$K$96,BondVal_all!BO132:BX132)</f>
        <v>68.634757917457875</v>
      </c>
      <c r="AW132" s="250">
        <f>AV132/AV133-1</f>
        <v>-7.8525644937932348E-4</v>
      </c>
      <c r="AX132" s="245">
        <f>SUMPRODUCT($BO$2:$BX$2,'Bond Valuation'!$B$96:$K$96,BondVal_all!BO132:BX132)/BondVal_all!AV132</f>
        <v>8.2614267944507844</v>
      </c>
      <c r="AY132" s="251">
        <f>-AX132*Y131/100</f>
        <v>-1.3711854902665776E-2</v>
      </c>
      <c r="AZ132" s="251">
        <f>AY132*SQRT(10)</f>
        <v>-4.3360692438170256E-2</v>
      </c>
      <c r="BA132" s="251">
        <f>$AC$1*X131/100</f>
        <v>-1.4856337793492447E-3</v>
      </c>
      <c r="BB132" s="249">
        <f>BA132*SQRT(10)</f>
        <v>-4.6979865116276364E-3</v>
      </c>
      <c r="BC132" s="255">
        <f>SUMPRODUCT('Bond Valuation'!$B$124:$U$124,BondVal_all!BO132:CH132)</f>
        <v>57.410083379796923</v>
      </c>
      <c r="BD132" s="250">
        <f>BC132/BC133-1</f>
        <v>-2.9448824892122083E-3</v>
      </c>
      <c r="BE132" s="245">
        <f>SUMPRODUCT($BO$2:$CH$2,'Bond Valuation'!$B$124:$U$124,BondVal_all!BO132:CH132)/BondVal_all!BC132</f>
        <v>11.938107107491366</v>
      </c>
      <c r="BF132" s="251">
        <f>-BE132*Y131/100</f>
        <v>-1.9814203592575307E-2</v>
      </c>
      <c r="BG132" s="251">
        <f>BF132*SQRT(10)</f>
        <v>-6.2658013374828944E-2</v>
      </c>
      <c r="BH132" s="251">
        <f>$AC$1*X131/100</f>
        <v>-1.4856337793492447E-3</v>
      </c>
      <c r="BI132" s="249">
        <f>BH132*SQRT(10)</f>
        <v>-4.6979865116276364E-3</v>
      </c>
      <c r="BJ132" s="251"/>
      <c r="BK132" s="251"/>
      <c r="BO132" s="245">
        <f>EXP(-BO$2*HLOOKUP(BO$2,'Yield Curves'!$B$2:$AP$508,MATCH($Z132,'Yield Curves'!$A$3:$A$508,0)+1)/100)</f>
        <v>0.92311634638663576</v>
      </c>
      <c r="BP132" s="245">
        <f>EXP(-BP$2*HLOOKUP(BP$2,'Yield Curves'!$B$2:$AP$508,MATCH($Z132,'Yield Curves'!$A$3:$A$508,0)+1)/100)</f>
        <v>0.8518029996130394</v>
      </c>
      <c r="BQ132" s="245">
        <f>EXP(-BQ$2*HLOOKUP(BQ$2,'Yield Curves'!$B$2:$AP$508,MATCH($Z132,'Yield Curves'!$A$3:$A$508,0)+1)/100)</f>
        <v>0.78592021448032345</v>
      </c>
      <c r="BR132" s="245">
        <f>EXP(-BR$2*HLOOKUP(BR$2,'Yield Curves'!$B$2:$AP$508,MATCH($Z132,'Yield Curves'!$A$3:$A$508,0)+1)/100)</f>
        <v>0.72498812758962095</v>
      </c>
      <c r="BS132" s="245">
        <f>EXP(-BS$2*HLOOKUP(BS$2,'Yield Curves'!$B$2:$AP$508,MATCH($Z132,'Yield Curves'!$A$3:$A$508,0)+1)/100)</f>
        <v>0.67132628059194099</v>
      </c>
      <c r="BT132" s="245">
        <f>EXP(-BT$2*HLOOKUP(BT$2,'Yield Curves'!$B$2:$AP$508,MATCH($Z132,'Yield Curves'!$A$3:$A$508,0)+1)/100)</f>
        <v>0.62101502654901519</v>
      </c>
      <c r="BU132" s="245">
        <f>EXP(-BU$2*HLOOKUP(BU$2,'Yield Curves'!$B$2:$AP$508,MATCH($Z132,'Yield Curves'!$A$3:$A$508,0)+1)/100)</f>
        <v>0.57481904043732657</v>
      </c>
      <c r="BV132" s="245">
        <f>EXP(-BV$2*HLOOKUP(BV$2,'Yield Curves'!$B$2:$AP$508,MATCH($Z132,'Yield Curves'!$A$3:$A$508,0)+1)/100)</f>
        <v>0.53163399804635603</v>
      </c>
      <c r="BW132" s="245">
        <f>EXP(-BW$2*HLOOKUP(BW$2,'Yield Curves'!$B$2:$AP$508,MATCH($Z132,'Yield Curves'!$A$3:$A$508,0)+1)/100)</f>
        <v>0.49104230205527966</v>
      </c>
      <c r="BX132" s="245">
        <f>EXP(-BX$2*HLOOKUP(BX$2,'Yield Curves'!$B$2:$AP$508,MATCH($Z132,'Yield Curves'!$A$3:$A$508,0)+1)/100)</f>
        <v>0.45429886707569556</v>
      </c>
      <c r="BY132" s="245">
        <f>EXP(-BY$2*HLOOKUP(BY$2,'Yield Curves'!$B$2:$AP$508,MATCH($Z132,'Yield Curves'!$A$3:$A$508,0)+1)/100)</f>
        <v>0.42040993836478591</v>
      </c>
      <c r="BZ132" s="245">
        <f>EXP(-BZ$2*HLOOKUP(BZ$2,'Yield Curves'!$B$2:$AP$508,MATCH($Z132,'Yield Curves'!$A$3:$A$508,0)+1)/100)</f>
        <v>0.38667334969702322</v>
      </c>
      <c r="CA132" s="245">
        <f>EXP(-CA$2*HLOOKUP(CA$2,'Yield Curves'!$B$2:$AP$508,MATCH($Z132,'Yield Curves'!$A$3:$A$508,0)+1)/100)</f>
        <v>0.35290945724711059</v>
      </c>
      <c r="CB132" s="245">
        <f>EXP(-CB$2*HLOOKUP(CB$2,'Yield Curves'!$B$2:$AP$508,MATCH($Z132,'Yield Curves'!$A$3:$A$508,0)+1)/100)</f>
        <v>0.32509713967624049</v>
      </c>
      <c r="CC132" s="245">
        <f>EXP(-CC$2*HLOOKUP(CC$2,'Yield Curves'!$B$2:$AP$508,MATCH($Z132,'Yield Curves'!$A$3:$A$508,0)+1)/100)</f>
        <v>0.29939245730979669</v>
      </c>
      <c r="CD132" s="245">
        <f>EXP(-CD$2*HLOOKUP(CD$2,'Yield Curves'!$B$2:$AP$508,MATCH($Z132,'Yield Curves'!$A$3:$A$508,0)+1)/100)</f>
        <v>0.27476372017569756</v>
      </c>
      <c r="CE132" s="245">
        <f>EXP(-CE$2*HLOOKUP(CE$2,'Yield Curves'!$B$2:$AP$508,MATCH($Z132,'Yield Curves'!$A$3:$A$508,0)+1)/100)</f>
        <v>0.2511358306827467</v>
      </c>
      <c r="CF132" s="245">
        <f>EXP(-CF$2*HLOOKUP(CF$2,'Yield Curves'!$B$2:$AP$508,MATCH($Z132,'Yield Curves'!$A$3:$A$508,0)+1)/100)</f>
        <v>0.22929208822444344</v>
      </c>
      <c r="CG132" s="245">
        <f>EXP(-CG$2*HLOOKUP(CG$2,'Yield Curves'!$B$2:$AP$508,MATCH($Z132,'Yield Curves'!$A$3:$A$508,0)+1)/100)</f>
        <v>0.20951933393073094</v>
      </c>
      <c r="CH132" s="245">
        <f>EXP(-CH$2*HLOOKUP(CH$2,'Yield Curves'!$B$2:$AP$508,MATCH($Z132,'Yield Curves'!$A$3:$A$508,0)+1)/100)</f>
        <v>0.19128324333905466</v>
      </c>
    </row>
    <row r="133" spans="1:86" x14ac:dyDescent="0.2">
      <c r="A133" s="253">
        <v>42947</v>
      </c>
      <c r="B133" s="245">
        <f>'Yield Curves'!C132-'Yield Curves'!C133</f>
        <v>0</v>
      </c>
      <c r="C133" s="245">
        <f>'Yield Curves'!D132-'Yield Curves'!D133</f>
        <v>0</v>
      </c>
      <c r="D133" s="245">
        <f>'Yield Curves'!E132-'Yield Curves'!E133</f>
        <v>0</v>
      </c>
      <c r="E133" s="245">
        <f>'Yield Curves'!F132-'Yield Curves'!F133</f>
        <v>5.0000000000007816E-3</v>
      </c>
      <c r="F133" s="245">
        <f>'Yield Curves'!G132-'Yield Curves'!G133</f>
        <v>9.9999999999997868E-3</v>
      </c>
      <c r="G133" s="245">
        <f>'Yield Curves'!H132-'Yield Curves'!H133</f>
        <v>5.0000000000007816E-3</v>
      </c>
      <c r="H133" s="245">
        <f>'Yield Curves'!I132-'Yield Curves'!I133</f>
        <v>0</v>
      </c>
      <c r="I133" s="245">
        <f>'Yield Curves'!J132-'Yield Curves'!J133</f>
        <v>1.0000000000000675E-2</v>
      </c>
      <c r="J133" s="245">
        <f>'Yield Curves'!K132-'Yield Curves'!K133</f>
        <v>2.0000000000000462E-2</v>
      </c>
      <c r="K133" s="245">
        <f>'Yield Curves'!L132-'Yield Curves'!L133</f>
        <v>2.2499999999999964E-2</v>
      </c>
      <c r="L133" s="245">
        <f>'Yield Curves'!M132-'Yield Curves'!M133</f>
        <v>2.5000000000000355E-2</v>
      </c>
      <c r="M133" s="245">
        <f>'Yield Curves'!N132-'Yield Curves'!N133</f>
        <v>2.7500000000000746E-2</v>
      </c>
      <c r="N133" s="245">
        <f>'Yield Curves'!O132-'Yield Curves'!O133</f>
        <v>3.0000000000000249E-2</v>
      </c>
      <c r="O133" s="245">
        <f>'Yield Curves'!P132-'Yield Curves'!P133</f>
        <v>3.2499999999999751E-2</v>
      </c>
      <c r="P133" s="245">
        <f>'Yield Curves'!Q132-'Yield Curves'!Q133</f>
        <v>2.8749999999999609E-2</v>
      </c>
      <c r="Q133" s="245">
        <f>'Yield Curves'!R132-'Yield Curves'!R133</f>
        <v>2.5000000000000355E-2</v>
      </c>
      <c r="R133" s="245">
        <f>'Yield Curves'!S132-'Yield Curves'!S133</f>
        <v>2.1250000000001101E-2</v>
      </c>
      <c r="S133" s="245">
        <f>'Yield Curves'!T132-'Yield Curves'!T133</f>
        <v>2.0624999999999893E-2</v>
      </c>
      <c r="T133" s="245">
        <f>'Yield Curves'!U132-'Yield Curves'!U133</f>
        <v>1.9999999999999574E-2</v>
      </c>
      <c r="U133" s="245">
        <f>'Yield Curves'!V132-'Yield Curves'!V133</f>
        <v>1.9374999999999254E-2</v>
      </c>
      <c r="V133" s="252">
        <f>MAX(B133:U133)</f>
        <v>3.2499999999999751E-2</v>
      </c>
      <c r="W133" s="252">
        <f>AVERAGE(V134:V383)</f>
        <v>3.6455000000000189E-2</v>
      </c>
      <c r="X133" s="245">
        <f>_xlfn.STDEV.S(V134:V2685)</f>
        <v>5.5889275523469679E-2</v>
      </c>
      <c r="Y133" s="245">
        <f>W133+X133*_xlfn.NORM.S.INV(99%)</f>
        <v>0.16647289729570666</v>
      </c>
      <c r="Z133" s="253">
        <v>42948</v>
      </c>
      <c r="AA133" s="255">
        <f>'Bond Valuation'!$B$12*BondVal_all!BO133</f>
        <v>93.216105899423908</v>
      </c>
      <c r="AB133" s="250">
        <f>AA133/AA134-1</f>
        <v>2.0002000133345632E-4</v>
      </c>
      <c r="AC133" s="245">
        <f>SUMPRODUCT('Bond Valuation'!$B$12*BondVal_all!BO133,$BO$2)/AA133</f>
        <v>1</v>
      </c>
      <c r="AD133" s="251">
        <f>-AC133*Y132/100</f>
        <v>-1.6622047154807836E-3</v>
      </c>
      <c r="AE133" s="250">
        <f>AD133*SQRT(10)</f>
        <v>-5.2563528383914194E-3</v>
      </c>
      <c r="AF133" s="250">
        <f>$AC$1*X132/100</f>
        <v>-1.4875934982859298E-3</v>
      </c>
      <c r="AG133" s="250">
        <f>AF133*SQRT(10)</f>
        <v>-4.7041836870413247E-3</v>
      </c>
      <c r="AH133" s="255">
        <f>SUMPRODUCT('Bond Valuation'!$B$40:$D$40,BondVal_all!BO133:BQ133)</f>
        <v>83.712990672245994</v>
      </c>
      <c r="AI133" s="250">
        <f>AH133/AH134-1</f>
        <v>8.4785024780931195E-6</v>
      </c>
      <c r="AJ133" s="245">
        <f>SUMPRODUCT($BO$2:$BQ$2,'Bond Valuation'!$B$40:$D$40,BondVal_all!BO133:BQ133)/BondVal_all!AH133</f>
        <v>2.9355537027755649</v>
      </c>
      <c r="AK133" s="251">
        <f>-AJ133*Y132/100</f>
        <v>-4.8794912073006191E-3</v>
      </c>
      <c r="AL133" s="251">
        <f>AK133*SQRT(10)</f>
        <v>-1.5430306037834783E-2</v>
      </c>
      <c r="AM133" s="251">
        <f>$AC$1*X132/100</f>
        <v>-1.4875934982859298E-3</v>
      </c>
      <c r="AN133" s="259">
        <f>AM133*SQRT(10)</f>
        <v>-4.7041836870413247E-3</v>
      </c>
      <c r="AO133" s="255">
        <f>SUMPRODUCT('Bond Valuation'!$B$68:$F$68,BondVal_all!BO133:BS133)</f>
        <v>77.026801879798597</v>
      </c>
      <c r="AP133" s="250">
        <f>AO133/AO134-1</f>
        <v>-9.003096679970346E-4</v>
      </c>
      <c r="AQ133" s="245">
        <f>SUMPRODUCT($BO$2:$BS$2,'Bond Valuation'!$B$68:$F$68,BondVal_all!BO133:BS133)/BondVal_all!AO133</f>
        <v>4.7226834104999211</v>
      </c>
      <c r="AR133" s="251">
        <f>-AQ133*Y132/100</f>
        <v>-7.8500666346558393E-3</v>
      </c>
      <c r="AS133" s="251">
        <f>AR133*SQRT(10)</f>
        <v>-2.4824090349605334E-2</v>
      </c>
      <c r="AT133" s="251">
        <f>$AC$1*X132/100</f>
        <v>-1.4875934982859298E-3</v>
      </c>
      <c r="AU133" s="249">
        <f>AT133*SQRT(10)</f>
        <v>-4.7041836870413247E-3</v>
      </c>
      <c r="AV133" s="255">
        <f>SUMPRODUCT('Bond Valuation'!$B$96:$K$96,BondVal_all!BO133:BX133)</f>
        <v>68.688696159116276</v>
      </c>
      <c r="AW133" s="250">
        <f>AV133/AV134-1</f>
        <v>-2.289210654663032E-3</v>
      </c>
      <c r="AX133" s="245">
        <f>SUMPRODUCT($BO$2:$BX$2,'Bond Valuation'!$B$96:$K$96,BondVal_all!BO133:BX133)/BondVal_all!AV133</f>
        <v>8.2625119768242872</v>
      </c>
      <c r="AY133" s="251">
        <f>-AX133*Y132/100</f>
        <v>-1.3733986369593783E-2</v>
      </c>
      <c r="AZ133" s="251">
        <f>AY133*SQRT(10)</f>
        <v>-4.3430678281623447E-2</v>
      </c>
      <c r="BA133" s="251">
        <f>$AC$1*X132/100</f>
        <v>-1.4875934982859298E-3</v>
      </c>
      <c r="BB133" s="249">
        <f>BA133*SQRT(10)</f>
        <v>-4.7041836870413247E-3</v>
      </c>
      <c r="BC133" s="255">
        <f>SUMPRODUCT('Bond Valuation'!$B$124:$U$124,BondVal_all!BO133:CH133)</f>
        <v>57.579648678926482</v>
      </c>
      <c r="BD133" s="250">
        <f>BC133/BC134-1</f>
        <v>-2.4309330048003508E-3</v>
      </c>
      <c r="BE133" s="245">
        <f>SUMPRODUCT($BO$2:$CH$2,'Bond Valuation'!$B$124:$U$124,BondVal_all!BO133:CH133)/BondVal_all!BC133</f>
        <v>11.9566200684362</v>
      </c>
      <c r="BF133" s="251">
        <f>-BE133*Y132/100</f>
        <v>-1.9874350258966823E-2</v>
      </c>
      <c r="BG133" s="251">
        <f>BF133*SQRT(10)</f>
        <v>-6.2848213834292427E-2</v>
      </c>
      <c r="BH133" s="251">
        <f>$AC$1*X132/100</f>
        <v>-1.4875934982859298E-3</v>
      </c>
      <c r="BI133" s="249">
        <f>BH133*SQRT(10)</f>
        <v>-4.7041836870413247E-3</v>
      </c>
      <c r="BJ133" s="251"/>
      <c r="BK133" s="251"/>
      <c r="BO133" s="245">
        <f>EXP(-BO$2*HLOOKUP(BO$2,'Yield Curves'!$B$2:$AP$508,MATCH($Z133,'Yield Curves'!$A$3:$A$508,0)+1)/100)</f>
        <v>0.92293174157845459</v>
      </c>
      <c r="BP133" s="245">
        <f>EXP(-BP$2*HLOOKUP(BP$2,'Yield Curves'!$B$2:$AP$508,MATCH($Z133,'Yield Curves'!$A$3:$A$508,0)+1)/100)</f>
        <v>0.85163265604804106</v>
      </c>
      <c r="BQ133" s="245">
        <f>EXP(-BQ$2*HLOOKUP(BQ$2,'Yield Curves'!$B$2:$AP$508,MATCH($Z133,'Yield Curves'!$A$3:$A$508,0)+1)/100)</f>
        <v>0.78592021448032345</v>
      </c>
      <c r="BR133" s="245">
        <f>EXP(-BR$2*HLOOKUP(BR$2,'Yield Curves'!$B$2:$AP$508,MATCH($Z133,'Yield Curves'!$A$3:$A$508,0)+1)/100)</f>
        <v>0.72585863554303953</v>
      </c>
      <c r="BS133" s="245">
        <f>EXP(-BS$2*HLOOKUP(BS$2,'Yield Curves'!$B$2:$AP$508,MATCH($Z133,'Yield Curves'!$A$3:$A$508,0)+1)/100)</f>
        <v>0.67132628059194099</v>
      </c>
      <c r="BT133" s="245">
        <f>EXP(-BT$2*HLOOKUP(BT$2,'Yield Curves'!$B$2:$AP$508,MATCH($Z133,'Yield Curves'!$A$3:$A$508,0)+1)/100)</f>
        <v>0.62120135900545081</v>
      </c>
      <c r="BU133" s="245">
        <f>EXP(-BU$2*HLOOKUP(BU$2,'Yield Curves'!$B$2:$AP$508,MATCH($Z133,'Yield Curves'!$A$3:$A$508,0)+1)/100)</f>
        <v>0.5752215546291638</v>
      </c>
      <c r="BV133" s="245">
        <f>EXP(-BV$2*HLOOKUP(BV$2,'Yield Curves'!$B$2:$AP$508,MATCH($Z133,'Yield Curves'!$A$3:$A$508,0)+1)/100)</f>
        <v>0.532112684020975</v>
      </c>
      <c r="BW133" s="245">
        <f>EXP(-BW$2*HLOOKUP(BW$2,'Yield Curves'!$B$2:$AP$508,MATCH($Z133,'Yield Curves'!$A$3:$A$508,0)+1)/100)</f>
        <v>0.49142915016960098</v>
      </c>
      <c r="BX133" s="245">
        <f>EXP(-BX$2*HLOOKUP(BX$2,'Yield Curves'!$B$2:$AP$508,MATCH($Z133,'Yield Curves'!$A$3:$A$508,0)+1)/100)</f>
        <v>0.45475339316794022</v>
      </c>
      <c r="BY133" s="245">
        <f>EXP(-BY$2*HLOOKUP(BY$2,'Yield Curves'!$B$2:$AP$508,MATCH($Z133,'Yield Curves'!$A$3:$A$508,0)+1)/100)</f>
        <v>0.42093051770554452</v>
      </c>
      <c r="BZ133" s="245">
        <f>EXP(-BZ$2*HLOOKUP(BZ$2,'Yield Curves'!$B$2:$AP$508,MATCH($Z133,'Yield Curves'!$A$3:$A$508,0)+1)/100)</f>
        <v>0.3874135700884454</v>
      </c>
      <c r="CA133" s="245">
        <f>EXP(-CA$2*HLOOKUP(CA$2,'Yield Curves'!$B$2:$AP$508,MATCH($Z133,'Yield Curves'!$A$3:$A$508,0)+1)/100)</f>
        <v>0.35401513058366502</v>
      </c>
      <c r="CB133" s="245">
        <f>EXP(-CB$2*HLOOKUP(CB$2,'Yield Curves'!$B$2:$AP$508,MATCH($Z133,'Yield Curves'!$A$3:$A$508,0)+1)/100)</f>
        <v>0.32632976004197084</v>
      </c>
      <c r="CC133" s="245">
        <f>EXP(-CC$2*HLOOKUP(CC$2,'Yield Curves'!$B$2:$AP$508,MATCH($Z133,'Yield Curves'!$A$3:$A$508,0)+1)/100)</f>
        <v>0.30074275926846394</v>
      </c>
      <c r="CD133" s="245">
        <f>EXP(-CD$2*HLOOKUP(CD$2,'Yield Curves'!$B$2:$AP$508,MATCH($Z133,'Yield Curves'!$A$3:$A$508,0)+1)/100)</f>
        <v>0.27613493853663651</v>
      </c>
      <c r="CE133" s="245">
        <f>EXP(-CE$2*HLOOKUP(CE$2,'Yield Curves'!$B$2:$AP$508,MATCH($Z133,'Yield Curves'!$A$3:$A$508,0)+1)/100)</f>
        <v>0.25243581964805456</v>
      </c>
      <c r="CF133" s="245">
        <f>EXP(-CF$2*HLOOKUP(CF$2,'Yield Curves'!$B$2:$AP$508,MATCH($Z133,'Yield Curves'!$A$3:$A$508,0)+1)/100)</f>
        <v>0.23051821619442625</v>
      </c>
      <c r="CG133" s="245">
        <f>EXP(-CG$2*HLOOKUP(CG$2,'Yield Curves'!$B$2:$AP$508,MATCH($Z133,'Yield Curves'!$A$3:$A$508,0)+1)/100)</f>
        <v>0.21070957578528962</v>
      </c>
      <c r="CH133" s="245">
        <f>EXP(-CH$2*HLOOKUP(CH$2,'Yield Curves'!$B$2:$AP$508,MATCH($Z133,'Yield Curves'!$A$3:$A$508,0)+1)/100)</f>
        <v>0.19243439279400748</v>
      </c>
    </row>
    <row r="134" spans="1:86" x14ac:dyDescent="0.2">
      <c r="A134" s="253">
        <v>42944</v>
      </c>
      <c r="B134" s="245">
        <f>'Yield Curves'!C133-'Yield Curves'!C134</f>
        <v>0</v>
      </c>
      <c r="C134" s="245">
        <f>'Yield Curves'!D133-'Yield Curves'!D134</f>
        <v>9.9999999999997868E-3</v>
      </c>
      <c r="D134" s="245">
        <f>'Yield Curves'!E133-'Yield Curves'!E134</f>
        <v>1.9999999999999574E-2</v>
      </c>
      <c r="E134" s="245">
        <f>'Yield Curves'!F133-'Yield Curves'!F134</f>
        <v>1.9999999999999574E-2</v>
      </c>
      <c r="F134" s="245">
        <f>'Yield Curves'!G133-'Yield Curves'!G134</f>
        <v>1.9999999999999574E-2</v>
      </c>
      <c r="G134" s="245">
        <f>'Yield Curves'!H133-'Yield Curves'!H134</f>
        <v>4.9999999999990052E-3</v>
      </c>
      <c r="H134" s="245">
        <f>'Yield Curves'!I133-'Yield Curves'!I134</f>
        <v>-9.9999999999997868E-3</v>
      </c>
      <c r="I134" s="245">
        <f>'Yield Curves'!J133-'Yield Curves'!J134</f>
        <v>9.9999999999997868E-3</v>
      </c>
      <c r="J134" s="245">
        <f>'Yield Curves'!K133-'Yield Curves'!K134</f>
        <v>2.9999999999999361E-2</v>
      </c>
      <c r="K134" s="245">
        <f>'Yield Curves'!L133-'Yield Curves'!L134</f>
        <v>2.9999999999999361E-2</v>
      </c>
      <c r="L134" s="245">
        <f>'Yield Curves'!M133-'Yield Curves'!M134</f>
        <v>2.9999999999999361E-2</v>
      </c>
      <c r="M134" s="245">
        <f>'Yield Curves'!N133-'Yield Curves'!N134</f>
        <v>2.9999999999999361E-2</v>
      </c>
      <c r="N134" s="245">
        <f>'Yield Curves'!O133-'Yield Curves'!O134</f>
        <v>2.9999999999999361E-2</v>
      </c>
      <c r="O134" s="245">
        <f>'Yield Curves'!P133-'Yield Curves'!P134</f>
        <v>2.9999999999999361E-2</v>
      </c>
      <c r="P134" s="245">
        <f>'Yield Curves'!Q133-'Yield Curves'!Q134</f>
        <v>2.4999999999999467E-2</v>
      </c>
      <c r="Q134" s="245">
        <f>'Yield Curves'!R133-'Yield Curves'!R134</f>
        <v>1.9999999999999574E-2</v>
      </c>
      <c r="R134" s="245">
        <f>'Yield Curves'!S133-'Yield Curves'!S134</f>
        <v>1.499999999999968E-2</v>
      </c>
      <c r="S134" s="245">
        <f>'Yield Curves'!T133-'Yield Curves'!T134</f>
        <v>1.2500000000000178E-2</v>
      </c>
      <c r="T134" s="245">
        <f>'Yield Curves'!U133-'Yield Curves'!U134</f>
        <v>9.9999999999997868E-3</v>
      </c>
      <c r="U134" s="245">
        <f>'Yield Curves'!V133-'Yield Curves'!V134</f>
        <v>7.499999999999396E-3</v>
      </c>
      <c r="V134" s="252">
        <f>MAX(B134:U134)</f>
        <v>2.9999999999999361E-2</v>
      </c>
      <c r="W134" s="252">
        <f>AVERAGE(V135:V384)</f>
        <v>3.6575000000000205E-2</v>
      </c>
      <c r="X134" s="245">
        <f>_xlfn.STDEV.S(V135:V2686)</f>
        <v>5.5963018144710684E-2</v>
      </c>
      <c r="Y134" s="245">
        <f>W134+X134*_xlfn.NORM.S.INV(99%)</f>
        <v>0.1667644482858569</v>
      </c>
      <c r="Z134" s="253">
        <v>42947</v>
      </c>
      <c r="AA134" s="255">
        <f>'Bond Valuation'!$B$12*BondVal_all!BO134</f>
        <v>93.197464542441864</v>
      </c>
      <c r="AB134" s="250">
        <f>AA134/AA135-1</f>
        <v>0</v>
      </c>
      <c r="AC134" s="245">
        <f>SUMPRODUCT('Bond Valuation'!$B$12*BondVal_all!BO134,$BO$2)/AA134</f>
        <v>1</v>
      </c>
      <c r="AD134" s="251">
        <f>-AC134*Y133/100</f>
        <v>-1.6647289729570666E-3</v>
      </c>
      <c r="AE134" s="250">
        <f>AD134*SQRT(10)</f>
        <v>-5.2643352414171816E-3</v>
      </c>
      <c r="AF134" s="250">
        <f>$AC$1*X133/100</f>
        <v>-1.4895689188997628E-3</v>
      </c>
      <c r="AG134" s="250">
        <f>AF134*SQRT(10)</f>
        <v>-4.7104305155178851E-3</v>
      </c>
      <c r="AH134" s="255">
        <f>SUMPRODUCT('Bond Valuation'!$B$40:$D$40,BondVal_all!BO134:BQ134)</f>
        <v>83.712280917464781</v>
      </c>
      <c r="AI134" s="250">
        <f>AH134/AH135-1</f>
        <v>-2.8724408198332885E-4</v>
      </c>
      <c r="AJ134" s="245">
        <f>SUMPRODUCT($BO$2:$BQ$2,'Bond Valuation'!$B$40:$D$40,BondVal_all!BO134:BQ134)/BondVal_all!AH134</f>
        <v>2.9355660444473499</v>
      </c>
      <c r="AK134" s="251">
        <f>-AJ134*Y133/100</f>
        <v>-4.8869218462204754E-3</v>
      </c>
      <c r="AL134" s="251">
        <f>AK134*SQRT(10)</f>
        <v>-1.5453803781291823E-2</v>
      </c>
      <c r="AM134" s="251">
        <f>$AC$1*X133/100</f>
        <v>-1.4895689188997628E-3</v>
      </c>
      <c r="AN134" s="259">
        <f>AM134*SQRT(10)</f>
        <v>-4.7104305155178851E-3</v>
      </c>
      <c r="AO134" s="255">
        <f>SUMPRODUCT('Bond Valuation'!$B$68:$F$68,BondVal_all!BO134:BS134)</f>
        <v>77.096212345138881</v>
      </c>
      <c r="AP134" s="250">
        <f>AO134/AO135-1</f>
        <v>-9.0070788666873902E-4</v>
      </c>
      <c r="AQ134" s="245">
        <f>SUMPRODUCT($BO$2:$BS$2,'Bond Valuation'!$B$68:$F$68,BondVal_all!BO134:BS134)/BondVal_all!AO134</f>
        <v>4.7229547516583432</v>
      </c>
      <c r="AR134" s="251">
        <f>-AQ134*Y133/100</f>
        <v>-7.8624396130508919E-3</v>
      </c>
      <c r="AS134" s="251">
        <f>AR134*SQRT(10)</f>
        <v>-2.4863217142773755E-2</v>
      </c>
      <c r="AT134" s="251">
        <f>$AC$1*X133/100</f>
        <v>-1.4895689188997628E-3</v>
      </c>
      <c r="AU134" s="249">
        <f>AT134*SQRT(10)</f>
        <v>-4.7104305155178851E-3</v>
      </c>
      <c r="AV134" s="255">
        <f>SUMPRODUCT('Bond Valuation'!$B$96:$K$96,BondVal_all!BO134:BX134)</f>
        <v>68.84629984224928</v>
      </c>
      <c r="AW134" s="250">
        <f>AV134/AV135-1</f>
        <v>-1.6356460107406212E-3</v>
      </c>
      <c r="AX134" s="245">
        <f>SUMPRODUCT($BO$2:$BX$2,'Bond Valuation'!$B$96:$K$96,BondVal_all!BO134:BX134)/BondVal_all!AV134</f>
        <v>8.2658612725179772</v>
      </c>
      <c r="AY134" s="251">
        <f>-AX134*Y133/100</f>
        <v>-1.3760418746804443E-2</v>
      </c>
      <c r="AZ134" s="251">
        <f>AY134*SQRT(10)</f>
        <v>-4.3514264797581859E-2</v>
      </c>
      <c r="BA134" s="251">
        <f>$AC$1*X133/100</f>
        <v>-1.4895689188997628E-3</v>
      </c>
      <c r="BB134" s="249">
        <f>BA134*SQRT(10)</f>
        <v>-4.7104305155178851E-3</v>
      </c>
      <c r="BC134" s="255">
        <f>SUMPRODUCT('Bond Valuation'!$B$124:$U$124,BondVal_all!BO134:CH134)</f>
        <v>57.719962039684575</v>
      </c>
      <c r="BD134" s="250">
        <f>BC134/BC135-1</f>
        <v>1.6954448714305848E-3</v>
      </c>
      <c r="BE134" s="245">
        <f>SUMPRODUCT($BO$2:$CH$2,'Bond Valuation'!$B$124:$U$124,BondVal_all!BO134:CH134)/BondVal_all!BC134</f>
        <v>11.967711396533348</v>
      </c>
      <c r="BF134" s="251">
        <f>-BE134*Y133/100</f>
        <v>-1.9922995901797542E-2</v>
      </c>
      <c r="BG134" s="251">
        <f>BF134*SQRT(10)</f>
        <v>-6.3002044863880544E-2</v>
      </c>
      <c r="BH134" s="251">
        <f>$AC$1*X133/100</f>
        <v>-1.4895689188997628E-3</v>
      </c>
      <c r="BI134" s="249">
        <f>BH134*SQRT(10)</f>
        <v>-4.7104305155178851E-3</v>
      </c>
      <c r="BJ134" s="251"/>
      <c r="BK134" s="251"/>
      <c r="BO134" s="245">
        <f>EXP(-BO$2*HLOOKUP(BO$2,'Yield Curves'!$B$2:$AP$508,MATCH($Z134,'Yield Curves'!$A$3:$A$508,0)+1)/100)</f>
        <v>0.92274717368754322</v>
      </c>
      <c r="BP134" s="245">
        <f>EXP(-BP$2*HLOOKUP(BP$2,'Yield Curves'!$B$2:$AP$508,MATCH($Z134,'Yield Curves'!$A$3:$A$508,0)+1)/100)</f>
        <v>0.85146234654834918</v>
      </c>
      <c r="BQ134" s="245">
        <f>EXP(-BQ$2*HLOOKUP(BQ$2,'Yield Curves'!$B$2:$AP$508,MATCH($Z134,'Yield Curves'!$A$3:$A$508,0)+1)/100)</f>
        <v>0.78592021448032345</v>
      </c>
      <c r="BR134" s="245">
        <f>EXP(-BR$2*HLOOKUP(BR$2,'Yield Curves'!$B$2:$AP$508,MATCH($Z134,'Yield Curves'!$A$3:$A$508,0)+1)/100)</f>
        <v>0.72643955478818978</v>
      </c>
      <c r="BS134" s="245">
        <f>EXP(-BS$2*HLOOKUP(BS$2,'Yield Curves'!$B$2:$AP$508,MATCH($Z134,'Yield Curves'!$A$3:$A$508,0)+1)/100)</f>
        <v>0.67199794264758894</v>
      </c>
      <c r="BT134" s="245">
        <f>EXP(-BT$2*HLOOKUP(BT$2,'Yield Curves'!$B$2:$AP$508,MATCH($Z134,'Yield Curves'!$A$3:$A$508,0)+1)/100)</f>
        <v>0.62194724808019552</v>
      </c>
      <c r="BU134" s="245">
        <f>EXP(-BU$2*HLOOKUP(BU$2,'Yield Curves'!$B$2:$AP$508,MATCH($Z134,'Yield Curves'!$A$3:$A$508,0)+1)/100)</f>
        <v>0.57602742878592827</v>
      </c>
      <c r="BV134" s="245">
        <f>EXP(-BV$2*HLOOKUP(BV$2,'Yield Curves'!$B$2:$AP$508,MATCH($Z134,'Yield Curves'!$A$3:$A$508,0)+1)/100)</f>
        <v>0.53307134939220724</v>
      </c>
      <c r="BW134" s="245">
        <f>EXP(-BW$2*HLOOKUP(BW$2,'Yield Curves'!$B$2:$AP$508,MATCH($Z134,'Yield Curves'!$A$3:$A$508,0)+1)/100)</f>
        <v>0.49264694371413659</v>
      </c>
      <c r="BX134" s="245">
        <f>EXP(-BX$2*HLOOKUP(BX$2,'Yield Curves'!$B$2:$AP$508,MATCH($Z134,'Yield Curves'!$A$3:$A$508,0)+1)/100)</f>
        <v>0.45611970178563921</v>
      </c>
      <c r="BY134" s="245">
        <f>EXP(-BY$2*HLOOKUP(BY$2,'Yield Curves'!$B$2:$AP$508,MATCH($Z134,'Yield Curves'!$A$3:$A$508,0)+1)/100)</f>
        <v>0.4224380373921951</v>
      </c>
      <c r="BZ134" s="245">
        <f>EXP(-BZ$2*HLOOKUP(BZ$2,'Yield Curves'!$B$2:$AP$508,MATCH($Z134,'Yield Curves'!$A$3:$A$508,0)+1)/100)</f>
        <v>0.38878161268151246</v>
      </c>
      <c r="CA134" s="245">
        <f>EXP(-CA$2*HLOOKUP(CA$2,'Yield Curves'!$B$2:$AP$508,MATCH($Z134,'Yield Curves'!$A$3:$A$508,0)+1)/100)</f>
        <v>0.35496560731598897</v>
      </c>
      <c r="CB134" s="245">
        <f>EXP(-CB$2*HLOOKUP(CB$2,'Yield Curves'!$B$2:$AP$508,MATCH($Z134,'Yield Curves'!$A$3:$A$508,0)+1)/100)</f>
        <v>0.3272590810491191</v>
      </c>
      <c r="CC134" s="245">
        <f>EXP(-CC$2*HLOOKUP(CC$2,'Yield Curves'!$B$2:$AP$508,MATCH($Z134,'Yield Curves'!$A$3:$A$508,0)+1)/100)</f>
        <v>0.30164634224304404</v>
      </c>
      <c r="CD134" s="245">
        <f>EXP(-CD$2*HLOOKUP(CD$2,'Yield Curves'!$B$2:$AP$508,MATCH($Z134,'Yield Curves'!$A$3:$A$508,0)+1)/100)</f>
        <v>0.2770147915840746</v>
      </c>
      <c r="CE134" s="245">
        <f>EXP(-CE$2*HLOOKUP(CE$2,'Yield Curves'!$B$2:$AP$508,MATCH($Z134,'Yield Curves'!$A$3:$A$508,0)+1)/100)</f>
        <v>0.25329388013366727</v>
      </c>
      <c r="CF134" s="245">
        <f>EXP(-CF$2*HLOOKUP(CF$2,'Yield Curves'!$B$2:$AP$508,MATCH($Z134,'Yield Curves'!$A$3:$A$508,0)+1)/100)</f>
        <v>0.23135120400732559</v>
      </c>
      <c r="CG134" s="245">
        <f>EXP(-CG$2*HLOOKUP(CG$2,'Yield Curves'!$B$2:$AP$508,MATCH($Z134,'Yield Curves'!$A$3:$A$508,0)+1)/100)</f>
        <v>0.21151258033376194</v>
      </c>
      <c r="CH134" s="245">
        <f>EXP(-CH$2*HLOOKUP(CH$2,'Yield Curves'!$B$2:$AP$508,MATCH($Z134,'Yield Curves'!$A$3:$A$508,0)+1)/100)</f>
        <v>0.19320567189501364</v>
      </c>
    </row>
    <row r="135" spans="1:86" x14ac:dyDescent="0.2">
      <c r="A135" s="253">
        <v>42943</v>
      </c>
      <c r="B135" s="245">
        <f>'Yield Curves'!C134-'Yield Curves'!C135</f>
        <v>1.9999999999999574E-2</v>
      </c>
      <c r="C135" s="245">
        <f>'Yield Curves'!D134-'Yield Curves'!D135</f>
        <v>-1.5000000000000568E-2</v>
      </c>
      <c r="D135" s="245">
        <f>'Yield Curves'!E134-'Yield Curves'!E135</f>
        <v>-5.0000000000000711E-2</v>
      </c>
      <c r="E135" s="245">
        <f>'Yield Curves'!F134-'Yield Curves'!F135</f>
        <v>-5.5000000000001492E-2</v>
      </c>
      <c r="F135" s="245">
        <f>'Yield Curves'!G134-'Yield Curves'!G135</f>
        <v>-6.0000000000000497E-2</v>
      </c>
      <c r="G135" s="245">
        <f>'Yield Curves'!H134-'Yield Curves'!H135</f>
        <v>-7.0000000000000284E-2</v>
      </c>
      <c r="H135" s="245">
        <f>'Yield Curves'!I134-'Yield Curves'!I135</f>
        <v>-8.0000000000000071E-2</v>
      </c>
      <c r="I135" s="245">
        <f>'Yield Curves'!J134-'Yield Curves'!J135</f>
        <v>-7.5000000000000178E-2</v>
      </c>
      <c r="J135" s="245">
        <f>'Yield Curves'!K134-'Yield Curves'!K135</f>
        <v>-6.9999999999999396E-2</v>
      </c>
      <c r="K135" s="245">
        <f>'Yield Curves'!L134-'Yield Curves'!L135</f>
        <v>-6.9999999999998508E-2</v>
      </c>
      <c r="L135" s="245">
        <f>'Yield Curves'!M134-'Yield Curves'!M135</f>
        <v>-6.9999999999999396E-2</v>
      </c>
      <c r="M135" s="245">
        <f>'Yield Curves'!N134-'Yield Curves'!N135</f>
        <v>-7.0000000000000284E-2</v>
      </c>
      <c r="N135" s="245">
        <f>'Yield Curves'!O134-'Yield Curves'!O135</f>
        <v>-6.9999999999999396E-2</v>
      </c>
      <c r="O135" s="245">
        <f>'Yield Curves'!P134-'Yield Curves'!P135</f>
        <v>-6.9999999999998508E-2</v>
      </c>
      <c r="P135" s="245">
        <f>'Yield Curves'!Q134-'Yield Curves'!Q135</f>
        <v>-7.2499999999998899E-2</v>
      </c>
      <c r="Q135" s="245">
        <f>'Yield Curves'!R134-'Yield Curves'!R135</f>
        <v>-7.4999999999999289E-2</v>
      </c>
      <c r="R135" s="245">
        <f>'Yield Curves'!S134-'Yield Curves'!S135</f>
        <v>-7.749999999999968E-2</v>
      </c>
      <c r="S135" s="245">
        <f>'Yield Curves'!T134-'Yield Curves'!T135</f>
        <v>-7.875000000000032E-2</v>
      </c>
      <c r="T135" s="245">
        <f>'Yield Curves'!U134-'Yield Curves'!U135</f>
        <v>-8.0000000000000071E-2</v>
      </c>
      <c r="U135" s="245">
        <f>'Yield Curves'!V134-'Yield Curves'!V135</f>
        <v>-8.1249999999999822E-2</v>
      </c>
      <c r="V135" s="252">
        <f>MAX(B135:U135)</f>
        <v>1.9999999999999574E-2</v>
      </c>
      <c r="W135" s="252">
        <f>AVERAGE(V136:V385)</f>
        <v>3.6335000000000207E-2</v>
      </c>
      <c r="X135" s="245">
        <f>_xlfn.STDEV.S(V136:V2687)</f>
        <v>5.6031346024616076E-2</v>
      </c>
      <c r="Y135" s="245">
        <f>W135+X135*_xlfn.NORM.S.INV(99%)</f>
        <v>0.16668340270401252</v>
      </c>
      <c r="Z135" s="253">
        <v>42944</v>
      </c>
      <c r="AA135" s="255">
        <f>'Bond Valuation'!$B$12*BondVal_all!BO135</f>
        <v>93.197464542441864</v>
      </c>
      <c r="AB135" s="250">
        <f>AA135/AA136-1</f>
        <v>0</v>
      </c>
      <c r="AC135" s="245">
        <f>SUMPRODUCT('Bond Valuation'!$B$12*BondVal_all!BO135,$BO$2)/AA135</f>
        <v>1</v>
      </c>
      <c r="AD135" s="251">
        <f>-AC135*Y134/100</f>
        <v>-1.6676444828585691E-3</v>
      </c>
      <c r="AE135" s="250">
        <f>AD135*SQRT(10)</f>
        <v>-5.2735548932467029E-3</v>
      </c>
      <c r="AF135" s="250">
        <f>$AC$1*X134/100</f>
        <v>-1.4915343177275338E-3</v>
      </c>
      <c r="AG135" s="250">
        <f>AF135*SQRT(10)</f>
        <v>-4.716645652324266E-3</v>
      </c>
      <c r="AH135" s="255">
        <f>SUMPRODUCT('Bond Valuation'!$B$40:$D$40,BondVal_all!BO135:BQ135)</f>
        <v>83.736333683762425</v>
      </c>
      <c r="AI135" s="250">
        <f>AH135/AH136-1</f>
        <v>-5.8254351976905205E-4</v>
      </c>
      <c r="AJ135" s="245">
        <f>SUMPRODUCT($BO$2:$BQ$2,'Bond Valuation'!$B$40:$D$40,BondVal_all!BO135:BQ135)/BondVal_all!AH135</f>
        <v>2.9355845527197615</v>
      </c>
      <c r="AK135" s="251">
        <f>-AJ135*Y134/100</f>
        <v>-4.8955113833079504E-3</v>
      </c>
      <c r="AL135" s="251">
        <f>AK135*SQRT(10)</f>
        <v>-1.5480966282534732E-2</v>
      </c>
      <c r="AM135" s="251">
        <f>$AC$1*X134/100</f>
        <v>-1.4915343177275338E-3</v>
      </c>
      <c r="AN135" s="259">
        <f>AM135*SQRT(10)</f>
        <v>-4.716645652324266E-3</v>
      </c>
      <c r="AO135" s="255">
        <f>SUMPRODUCT('Bond Valuation'!$B$68:$F$68,BondVal_all!BO135:BS135)</f>
        <v>77.1657161142234</v>
      </c>
      <c r="AP135" s="250">
        <f>AO135/AO136-1</f>
        <v>-1.356346315252277E-3</v>
      </c>
      <c r="AQ135" s="245">
        <f>SUMPRODUCT($BO$2:$BS$2,'Bond Valuation'!$B$68:$F$68,BondVal_all!BO135:BS135)/BondVal_all!AO135</f>
        <v>4.7231890089516773</v>
      </c>
      <c r="AR135" s="251">
        <f>-AQ135*Y134/100</f>
        <v>-7.8766000922764964E-3</v>
      </c>
      <c r="AS135" s="251">
        <f>AR135*SQRT(10)</f>
        <v>-2.4907996509886163E-2</v>
      </c>
      <c r="AT135" s="251">
        <f>$AC$1*X134/100</f>
        <v>-1.4915343177275338E-3</v>
      </c>
      <c r="AU135" s="249">
        <f>AT135*SQRT(10)</f>
        <v>-4.716645652324266E-3</v>
      </c>
      <c r="AV135" s="255">
        <f>SUMPRODUCT('Bond Valuation'!$B$96:$K$96,BondVal_all!BO135:BX135)</f>
        <v>68.95909250681234</v>
      </c>
      <c r="AW135" s="250">
        <f>AV135/AV136-1</f>
        <v>-9.69780361284589E-4</v>
      </c>
      <c r="AX135" s="245">
        <f>SUMPRODUCT($BO$2:$BX$2,'Bond Valuation'!$B$96:$K$96,BondVal_all!BO135:BX135)/BondVal_all!AV135</f>
        <v>8.2678969188153371</v>
      </c>
      <c r="AY135" s="251">
        <f>-AX135*Y134/100</f>
        <v>-1.3787912681505759E-2</v>
      </c>
      <c r="AZ135" s="251">
        <f>AY135*SQRT(10)</f>
        <v>-4.3601208253077957E-2</v>
      </c>
      <c r="BA135" s="251">
        <f>$AC$1*X134/100</f>
        <v>-1.4915343177275338E-3</v>
      </c>
      <c r="BB135" s="249">
        <f>BA135*SQRT(10)</f>
        <v>-4.716645652324266E-3</v>
      </c>
      <c r="BC135" s="255">
        <f>SUMPRODUCT('Bond Valuation'!$B$124:$U$124,BondVal_all!BO135:CH135)</f>
        <v>57.622266663190267</v>
      </c>
      <c r="BD135" s="250">
        <f>BC135/BC136-1</f>
        <v>1.1742689081115643E-3</v>
      </c>
      <c r="BE135" s="245">
        <f>SUMPRODUCT($BO$2:$CH$2,'Bond Valuation'!$B$124:$U$124,BondVal_all!BO135:CH135)/BondVal_all!BC135</f>
        <v>11.947976040598599</v>
      </c>
      <c r="BF135" s="251">
        <f>-BE135*Y134/100</f>
        <v>-1.9924976325430624E-2</v>
      </c>
      <c r="BG135" s="251">
        <f>BF135*SQRT(10)</f>
        <v>-6.3008307513293116E-2</v>
      </c>
      <c r="BH135" s="251">
        <f>$AC$1*X134/100</f>
        <v>-1.4915343177275338E-3</v>
      </c>
      <c r="BI135" s="249">
        <f>BH135*SQRT(10)</f>
        <v>-4.716645652324266E-3</v>
      </c>
      <c r="BJ135" s="251"/>
      <c r="BK135" s="251"/>
      <c r="BO135" s="245">
        <f>EXP(-BO$2*HLOOKUP(BO$2,'Yield Curves'!$B$2:$AP$508,MATCH($Z135,'Yield Curves'!$A$3:$A$508,0)+1)/100)</f>
        <v>0.92274717368754322</v>
      </c>
      <c r="BP135" s="245">
        <f>EXP(-BP$2*HLOOKUP(BP$2,'Yield Curves'!$B$2:$AP$508,MATCH($Z135,'Yield Curves'!$A$3:$A$508,0)+1)/100)</f>
        <v>0.85146234654834918</v>
      </c>
      <c r="BQ135" s="245">
        <f>EXP(-BQ$2*HLOOKUP(BQ$2,'Yield Curves'!$B$2:$AP$508,MATCH($Z135,'Yield Curves'!$A$3:$A$508,0)+1)/100)</f>
        <v>0.78615602591461409</v>
      </c>
      <c r="BR135" s="245">
        <f>EXP(-BR$2*HLOOKUP(BR$2,'Yield Curves'!$B$2:$AP$508,MATCH($Z135,'Yield Curves'!$A$3:$A$508,0)+1)/100)</f>
        <v>0.72643955478818978</v>
      </c>
      <c r="BS135" s="245">
        <f>EXP(-BS$2*HLOOKUP(BS$2,'Yield Curves'!$B$2:$AP$508,MATCH($Z135,'Yield Curves'!$A$3:$A$508,0)+1)/100)</f>
        <v>0.67267027670123558</v>
      </c>
      <c r="BT135" s="245">
        <f>EXP(-BT$2*HLOOKUP(BT$2,'Yield Curves'!$B$2:$AP$508,MATCH($Z135,'Yield Curves'!$A$3:$A$508,0)+1)/100)</f>
        <v>0.62288086899294648</v>
      </c>
      <c r="BU135" s="245">
        <f>EXP(-BU$2*HLOOKUP(BU$2,'Yield Curves'!$B$2:$AP$508,MATCH($Z135,'Yield Curves'!$A$3:$A$508,0)+1)/100)</f>
        <v>0.57723835741642449</v>
      </c>
      <c r="BV135" s="245">
        <f>EXP(-BV$2*HLOOKUP(BV$2,'Yield Curves'!$B$2:$AP$508,MATCH($Z135,'Yield Curves'!$A$3:$A$508,0)+1)/100)</f>
        <v>0.5342988245511302</v>
      </c>
      <c r="BW135" s="245">
        <f>EXP(-BW$2*HLOOKUP(BW$2,'Yield Curves'!$B$2:$AP$508,MATCH($Z135,'Yield Curves'!$A$3:$A$508,0)+1)/100)</f>
        <v>0.49359003253521722</v>
      </c>
      <c r="BX135" s="245">
        <f>EXP(-BX$2*HLOOKUP(BX$2,'Yield Curves'!$B$2:$AP$508,MATCH($Z135,'Yield Curves'!$A$3:$A$508,0)+1)/100)</f>
        <v>0.45703285403707794</v>
      </c>
      <c r="BY135" s="245">
        <f>EXP(-BY$2*HLOOKUP(BY$2,'Yield Curves'!$B$2:$AP$508,MATCH($Z135,'Yield Curves'!$A$3:$A$508,0)+1)/100)</f>
        <v>0.42331021496826171</v>
      </c>
      <c r="BZ135" s="245">
        <f>EXP(-BZ$2*HLOOKUP(BZ$2,'Yield Curves'!$B$2:$AP$508,MATCH($Z135,'Yield Curves'!$A$3:$A$508,0)+1)/100)</f>
        <v>0.38943823552261497</v>
      </c>
      <c r="CA135" s="245">
        <f>EXP(-CA$2*HLOOKUP(CA$2,'Yield Curves'!$B$2:$AP$508,MATCH($Z135,'Yield Curves'!$A$3:$A$508,0)+1)/100)</f>
        <v>0.35523970216400785</v>
      </c>
      <c r="CB135" s="245">
        <f>EXP(-CB$2*HLOOKUP(CB$2,'Yield Curves'!$B$2:$AP$508,MATCH($Z135,'Yield Curves'!$A$3:$A$508,0)+1)/100)</f>
        <v>0.32739512637464091</v>
      </c>
      <c r="CC135" s="245">
        <f>EXP(-CC$2*HLOOKUP(CC$2,'Yield Curves'!$B$2:$AP$508,MATCH($Z135,'Yield Curves'!$A$3:$A$508,0)+1)/100)</f>
        <v>0.30164634224304404</v>
      </c>
      <c r="CD135" s="245">
        <f>EXP(-CD$2*HLOOKUP(CD$2,'Yield Curves'!$B$2:$AP$508,MATCH($Z135,'Yield Curves'!$A$3:$A$508,0)+1)/100)</f>
        <v>0.27679932329087797</v>
      </c>
      <c r="CE135" s="245">
        <f>EXP(-CE$2*HLOOKUP(CE$2,'Yield Curves'!$B$2:$AP$508,MATCH($Z135,'Yield Curves'!$A$3:$A$508,0)+1)/100)</f>
        <v>0.25279397027605599</v>
      </c>
      <c r="CF135" s="245">
        <f>EXP(-CF$2*HLOOKUP(CF$2,'Yield Curves'!$B$2:$AP$508,MATCH($Z135,'Yield Curves'!$A$3:$A$508,0)+1)/100)</f>
        <v>0.23058711181421171</v>
      </c>
      <c r="CG135" s="245">
        <f>EXP(-CG$2*HLOOKUP(CG$2,'Yield Curves'!$B$2:$AP$508,MATCH($Z135,'Yield Curves'!$A$3:$A$508,0)+1)/100)</f>
        <v>0.21054269983151486</v>
      </c>
      <c r="CH135" s="245">
        <f>EXP(-CH$2*HLOOKUP(CH$2,'Yield Curves'!$B$2:$AP$508,MATCH($Z135,'Yield Curves'!$A$3:$A$508,0)+1)/100)</f>
        <v>0.19204990862075413</v>
      </c>
    </row>
    <row r="136" spans="1:86" x14ac:dyDescent="0.2">
      <c r="A136" s="253">
        <v>42942</v>
      </c>
      <c r="B136" s="245">
        <f>'Yield Curves'!C135-'Yield Curves'!C136</f>
        <v>-3.0000000000001137E-2</v>
      </c>
      <c r="C136" s="245">
        <f>'Yield Curves'!D135-'Yield Curves'!D136</f>
        <v>-2.000000000000135E-2</v>
      </c>
      <c r="D136" s="245">
        <f>'Yield Curves'!E135-'Yield Curves'!E136</f>
        <v>-9.9999999999997868E-3</v>
      </c>
      <c r="E136" s="245">
        <f>'Yield Curves'!F135-'Yield Curves'!F136</f>
        <v>-1.9999999999999574E-2</v>
      </c>
      <c r="F136" s="245">
        <f>'Yield Curves'!G135-'Yield Curves'!G136</f>
        <v>-2.9999999999999361E-2</v>
      </c>
      <c r="G136" s="245">
        <f>'Yield Curves'!H135-'Yield Curves'!H136</f>
        <v>-1.5000000000000568E-2</v>
      </c>
      <c r="H136" s="245">
        <f>'Yield Curves'!I135-'Yield Curves'!I136</f>
        <v>0</v>
      </c>
      <c r="I136" s="245">
        <f>'Yield Curves'!J135-'Yield Curves'!J136</f>
        <v>-1.9999999999999574E-2</v>
      </c>
      <c r="J136" s="245">
        <f>'Yield Curves'!K135-'Yield Curves'!K136</f>
        <v>-4.0000000000000036E-2</v>
      </c>
      <c r="K136" s="245">
        <f>'Yield Curves'!L135-'Yield Curves'!L136</f>
        <v>-4.2500000000000426E-2</v>
      </c>
      <c r="L136" s="245">
        <f>'Yield Curves'!M135-'Yield Curves'!M136</f>
        <v>-4.4999999999999929E-2</v>
      </c>
      <c r="M136" s="245">
        <f>'Yield Curves'!N135-'Yield Curves'!N136</f>
        <v>-4.7499999999999432E-2</v>
      </c>
      <c r="N136" s="245">
        <f>'Yield Curves'!O135-'Yield Curves'!O136</f>
        <v>-5.0000000000000711E-2</v>
      </c>
      <c r="O136" s="245">
        <f>'Yield Curves'!P135-'Yield Curves'!P136</f>
        <v>-5.250000000000199E-2</v>
      </c>
      <c r="P136" s="245">
        <f>'Yield Curves'!Q135-'Yield Curves'!Q136</f>
        <v>-4.3750000000001066E-2</v>
      </c>
      <c r="Q136" s="245">
        <f>'Yield Curves'!R135-'Yield Curves'!R136</f>
        <v>-3.5000000000000142E-2</v>
      </c>
      <c r="R136" s="245">
        <f>'Yield Curves'!S135-'Yield Curves'!S136</f>
        <v>-2.6249999999999218E-2</v>
      </c>
      <c r="S136" s="245">
        <f>'Yield Curves'!T135-'Yield Curves'!T136</f>
        <v>-2.3124999999998508E-2</v>
      </c>
      <c r="T136" s="245">
        <f>'Yield Curves'!U135-'Yield Curves'!U136</f>
        <v>-1.9999999999999574E-2</v>
      </c>
      <c r="U136" s="245">
        <f>'Yield Curves'!V135-'Yield Curves'!V136</f>
        <v>-1.6875000000000639E-2</v>
      </c>
      <c r="V136" s="252">
        <f>MAX(B136:U136)</f>
        <v>0</v>
      </c>
      <c r="W136" s="252">
        <f>AVERAGE(V137:V386)</f>
        <v>3.6295000000000209E-2</v>
      </c>
      <c r="X136" s="245">
        <f>_xlfn.STDEV.S(V137:V2688)</f>
        <v>5.6073987080843019E-2</v>
      </c>
      <c r="Y136" s="245">
        <f>W136+X136*_xlfn.NORM.S.INV(99%)</f>
        <v>0.16674260063451293</v>
      </c>
      <c r="Z136" s="253">
        <v>42943</v>
      </c>
      <c r="AA136" s="255">
        <f>'Bond Valuation'!$B$12*BondVal_all!BO136</f>
        <v>93.197464542441864</v>
      </c>
      <c r="AB136" s="250">
        <f>AA136/AA137-1</f>
        <v>-1.9998000133325533E-4</v>
      </c>
      <c r="AC136" s="245">
        <f>SUMPRODUCT('Bond Valuation'!$B$12*BondVal_all!BO136,$BO$2)/AA136</f>
        <v>1</v>
      </c>
      <c r="AD136" s="251">
        <f>-AC136*Y135/100</f>
        <v>-1.6668340270401252E-3</v>
      </c>
      <c r="AE136" s="250">
        <f>AD136*SQRT(10)</f>
        <v>-5.2709920069174843E-3</v>
      </c>
      <c r="AF136" s="250">
        <f>$AC$1*X135/100</f>
        <v>-1.4933554020992333E-3</v>
      </c>
      <c r="AG136" s="250">
        <f>AF136*SQRT(10)</f>
        <v>-4.7224044267501729E-3</v>
      </c>
      <c r="AH136" s="255">
        <f>SUMPRODUCT('Bond Valuation'!$B$40:$D$40,BondVal_all!BO136:BQ136)</f>
        <v>83.785142175389623</v>
      </c>
      <c r="AI136" s="250">
        <f>AH136/AH137-1</f>
        <v>1.7411458210745412E-3</v>
      </c>
      <c r="AJ136" s="245">
        <f>SUMPRODUCT($BO$2:$BQ$2,'Bond Valuation'!$B$40:$D$40,BondVal_all!BO136:BQ136)/BondVal_all!AH136</f>
        <v>2.9356139459346671</v>
      </c>
      <c r="AK136" s="251">
        <f>-AJ136*Y135/100</f>
        <v>-4.8931812153374336E-3</v>
      </c>
      <c r="AL136" s="251">
        <f>AK136*SQRT(10)</f>
        <v>-1.5473597644417128E-2</v>
      </c>
      <c r="AM136" s="251">
        <f>$AC$1*X135/100</f>
        <v>-1.4933554020992333E-3</v>
      </c>
      <c r="AN136" s="259">
        <f>AM136*SQRT(10)</f>
        <v>-4.7224044267501729E-3</v>
      </c>
      <c r="AO136" s="255">
        <f>SUMPRODUCT('Bond Valuation'!$B$68:$F$68,BondVal_all!BO136:BS136)</f>
        <v>77.270521701611003</v>
      </c>
      <c r="AP136" s="250">
        <f>AO136/AO137-1</f>
        <v>3.2753770551590122E-3</v>
      </c>
      <c r="AQ136" s="245">
        <f>SUMPRODUCT($BO$2:$BS$2,'Bond Valuation'!$B$68:$F$68,BondVal_all!BO136:BS136)/BondVal_all!AO136</f>
        <v>4.7235102641795059</v>
      </c>
      <c r="AR136" s="251">
        <f>-AQ136*Y135/100</f>
        <v>-7.8733076354076913E-3</v>
      </c>
      <c r="AS136" s="251">
        <f>AR136*SQRT(10)</f>
        <v>-2.489758484708287E-2</v>
      </c>
      <c r="AT136" s="251">
        <f>$AC$1*X135/100</f>
        <v>-1.4933554020992333E-3</v>
      </c>
      <c r="AU136" s="249">
        <f>AT136*SQRT(10)</f>
        <v>-4.7224044267501729E-3</v>
      </c>
      <c r="AV136" s="255">
        <f>SUMPRODUCT('Bond Valuation'!$B$96:$K$96,BondVal_all!BO136:BX136)</f>
        <v>69.026032597642924</v>
      </c>
      <c r="AW136" s="250">
        <f>AV136/AV137-1</f>
        <v>6.4570368671332812E-3</v>
      </c>
      <c r="AX136" s="245">
        <f>SUMPRODUCT($BO$2:$BX$2,'Bond Valuation'!$B$96:$K$96,BondVal_all!BO136:BX136)/BondVal_all!AV136</f>
        <v>8.268548922801866</v>
      </c>
      <c r="AY136" s="251">
        <f>-AX136*Y135/100</f>
        <v>-1.3782298698772124E-2</v>
      </c>
      <c r="AZ136" s="251">
        <f>AY136*SQRT(10)</f>
        <v>-4.3583455280894814E-2</v>
      </c>
      <c r="BA136" s="251">
        <f>$AC$1*X135/100</f>
        <v>-1.4933554020992333E-3</v>
      </c>
      <c r="BB136" s="249">
        <f>BA136*SQRT(10)</f>
        <v>-4.7224044267501729E-3</v>
      </c>
      <c r="BC136" s="255">
        <f>SUMPRODUCT('Bond Valuation'!$B$124:$U$124,BondVal_all!BO136:CH136)</f>
        <v>57.554681989613613</v>
      </c>
      <c r="BD136" s="250">
        <f>BC136/BC137-1</f>
        <v>9.3379884529392054E-3</v>
      </c>
      <c r="BE136" s="245">
        <f>SUMPRODUCT($BO$2:$CH$2,'Bond Valuation'!$B$124:$U$124,BondVal_all!BO136:CH136)/BondVal_all!BC136</f>
        <v>11.933440702364397</v>
      </c>
      <c r="BF136" s="251">
        <f>-BE136*Y135/100</f>
        <v>-1.9891065022366587E-2</v>
      </c>
      <c r="BG136" s="251">
        <f>BF136*SQRT(10)</f>
        <v>-6.2901070557186509E-2</v>
      </c>
      <c r="BH136" s="251">
        <f>$AC$1*X135/100</f>
        <v>-1.4933554020992333E-3</v>
      </c>
      <c r="BI136" s="249">
        <f>BH136*SQRT(10)</f>
        <v>-4.7224044267501729E-3</v>
      </c>
      <c r="BJ136" s="251"/>
      <c r="BK136" s="251"/>
      <c r="BO136" s="245">
        <f>EXP(-BO$2*HLOOKUP(BO$2,'Yield Curves'!$B$2:$AP$508,MATCH($Z136,'Yield Curves'!$A$3:$A$508,0)+1)/100)</f>
        <v>0.92274717368754322</v>
      </c>
      <c r="BP136" s="245">
        <f>EXP(-BP$2*HLOOKUP(BP$2,'Yield Curves'!$B$2:$AP$508,MATCH($Z136,'Yield Curves'!$A$3:$A$508,0)+1)/100)</f>
        <v>0.8518029996130394</v>
      </c>
      <c r="BQ136" s="245">
        <f>EXP(-BQ$2*HLOOKUP(BQ$2,'Yield Curves'!$B$2:$AP$508,MATCH($Z136,'Yield Curves'!$A$3:$A$508,0)+1)/100)</f>
        <v>0.78662786106655347</v>
      </c>
      <c r="BR136" s="245">
        <f>EXP(-BR$2*HLOOKUP(BR$2,'Yield Curves'!$B$2:$AP$508,MATCH($Z136,'Yield Curves'!$A$3:$A$508,0)+1)/100)</f>
        <v>0.72614903707369094</v>
      </c>
      <c r="BS136" s="245">
        <f>EXP(-BS$2*HLOOKUP(BS$2,'Yield Curves'!$B$2:$AP$508,MATCH($Z136,'Yield Curves'!$A$3:$A$508,0)+1)/100)</f>
        <v>0.67368003924886766</v>
      </c>
      <c r="BT136" s="245">
        <f>EXP(-BT$2*HLOOKUP(BT$2,'Yield Curves'!$B$2:$AP$508,MATCH($Z136,'Yield Curves'!$A$3:$A$508,0)+1)/100)</f>
        <v>0.6240030642298543</v>
      </c>
      <c r="BU136" s="245">
        <f>EXP(-BU$2*HLOOKUP(BU$2,'Yield Curves'!$B$2:$AP$508,MATCH($Z136,'Yield Curves'!$A$3:$A$508,0)+1)/100)</f>
        <v>0.57845183166901248</v>
      </c>
      <c r="BV136" s="245">
        <f>EXP(-BV$2*HLOOKUP(BV$2,'Yield Curves'!$B$2:$AP$508,MATCH($Z136,'Yield Curves'!$A$3:$A$508,0)+1)/100)</f>
        <v>0.53536849151063637</v>
      </c>
      <c r="BW136" s="245">
        <f>EXP(-BW$2*HLOOKUP(BW$2,'Yield Curves'!$B$2:$AP$508,MATCH($Z136,'Yield Curves'!$A$3:$A$508,0)+1)/100)</f>
        <v>0.49425682906552804</v>
      </c>
      <c r="BX136" s="245">
        <f>EXP(-BX$2*HLOOKUP(BX$2,'Yield Curves'!$B$2:$AP$508,MATCH($Z136,'Yield Curves'!$A$3:$A$508,0)+1)/100)</f>
        <v>0.45749011548373314</v>
      </c>
      <c r="BY136" s="245">
        <f>EXP(-BY$2*HLOOKUP(BY$2,'Yield Curves'!$B$2:$AP$508,MATCH($Z136,'Yield Curves'!$A$3:$A$508,0)+1)/100)</f>
        <v>0.42354309962390385</v>
      </c>
      <c r="BZ136" s="245">
        <f>EXP(-BZ$2*HLOOKUP(BZ$2,'Yield Curves'!$B$2:$AP$508,MATCH($Z136,'Yield Curves'!$A$3:$A$508,0)+1)/100)</f>
        <v>0.38949665563934255</v>
      </c>
      <c r="CA136" s="245">
        <f>EXP(-CA$2*HLOOKUP(CA$2,'Yield Curves'!$B$2:$AP$508,MATCH($Z136,'Yield Curves'!$A$3:$A$508,0)+1)/100)</f>
        <v>0.35518198040242632</v>
      </c>
      <c r="CB136" s="245">
        <f>EXP(-CB$2*HLOOKUP(CB$2,'Yield Curves'!$B$2:$AP$508,MATCH($Z136,'Yield Curves'!$A$3:$A$508,0)+1)/100)</f>
        <v>0.32713740420404458</v>
      </c>
      <c r="CC136" s="245">
        <f>EXP(-CC$2*HLOOKUP(CC$2,'Yield Curves'!$B$2:$AP$508,MATCH($Z136,'Yield Curves'!$A$3:$A$508,0)+1)/100)</f>
        <v>0.30119421191220214</v>
      </c>
      <c r="CD136" s="245">
        <f>EXP(-CD$2*HLOOKUP(CD$2,'Yield Curves'!$B$2:$AP$508,MATCH($Z136,'Yield Curves'!$A$3:$A$508,0)+1)/100)</f>
        <v>0.27622901302122654</v>
      </c>
      <c r="CE136" s="245">
        <f>EXP(-CE$2*HLOOKUP(CE$2,'Yield Curves'!$B$2:$AP$508,MATCH($Z136,'Yield Curves'!$A$3:$A$508,0)+1)/100)</f>
        <v>0.25218030847610967</v>
      </c>
      <c r="CF136" s="245">
        <f>EXP(-CF$2*HLOOKUP(CF$2,'Yield Curves'!$B$2:$AP$508,MATCH($Z136,'Yield Curves'!$A$3:$A$508,0)+1)/100)</f>
        <v>0.22993626319644966</v>
      </c>
      <c r="CG136" s="245">
        <f>EXP(-CG$2*HLOOKUP(CG$2,'Yield Curves'!$B$2:$AP$508,MATCH($Z136,'Yield Curves'!$A$3:$A$508,0)+1)/100)</f>
        <v>0.20982979146381756</v>
      </c>
      <c r="CH136" s="245">
        <f>EXP(-CH$2*HLOOKUP(CH$2,'Yield Curves'!$B$2:$AP$508,MATCH($Z136,'Yield Curves'!$A$3:$A$508,0)+1)/100)</f>
        <v>0.19128324333905466</v>
      </c>
    </row>
    <row r="137" spans="1:86" x14ac:dyDescent="0.2">
      <c r="A137" s="253">
        <v>42941</v>
      </c>
      <c r="B137" s="245">
        <f>'Yield Curves'!C136-'Yield Curves'!C137</f>
        <v>0</v>
      </c>
      <c r="C137" s="245">
        <f>'Yield Curves'!D136-'Yield Curves'!D137</f>
        <v>-4.9999999999990052E-3</v>
      </c>
      <c r="D137" s="245">
        <f>'Yield Curves'!E136-'Yield Curves'!E137</f>
        <v>-9.9999999999997868E-3</v>
      </c>
      <c r="E137" s="245">
        <f>'Yield Curves'!F136-'Yield Curves'!F137</f>
        <v>-4.9999999999990052E-3</v>
      </c>
      <c r="F137" s="245">
        <f>'Yield Curves'!G136-'Yield Curves'!G137</f>
        <v>0</v>
      </c>
      <c r="G137" s="245">
        <f>'Yield Curves'!H136-'Yield Curves'!H137</f>
        <v>-1.4999999999998792E-2</v>
      </c>
      <c r="H137" s="245">
        <f>'Yield Curves'!I136-'Yield Curves'!I137</f>
        <v>-2.9999999999999361E-2</v>
      </c>
      <c r="I137" s="245">
        <f>'Yield Curves'!J136-'Yield Curves'!J137</f>
        <v>-1.9999999999999574E-2</v>
      </c>
      <c r="J137" s="245">
        <f>'Yield Curves'!K136-'Yield Curves'!K137</f>
        <v>-9.9999999999997868E-3</v>
      </c>
      <c r="K137" s="245">
        <f>'Yield Curves'!L136-'Yield Curves'!L137</f>
        <v>-7.5000000000002842E-3</v>
      </c>
      <c r="L137" s="245">
        <f>'Yield Curves'!M136-'Yield Curves'!M137</f>
        <v>-5.0000000000007816E-3</v>
      </c>
      <c r="M137" s="245">
        <f>'Yield Curves'!N136-'Yield Curves'!N137</f>
        <v>-2.500000000001279E-3</v>
      </c>
      <c r="N137" s="245">
        <f>'Yield Curves'!O136-'Yield Curves'!O137</f>
        <v>0</v>
      </c>
      <c r="O137" s="245">
        <f>'Yield Curves'!P136-'Yield Curves'!P137</f>
        <v>2.500000000001279E-3</v>
      </c>
      <c r="P137" s="245">
        <f>'Yield Curves'!Q136-'Yield Curves'!Q137</f>
        <v>1.2500000000006395E-3</v>
      </c>
      <c r="Q137" s="245">
        <f>'Yield Curves'!R136-'Yield Curves'!R137</f>
        <v>0</v>
      </c>
      <c r="R137" s="245">
        <f>'Yield Curves'!S136-'Yield Curves'!S137</f>
        <v>-1.2500000000006395E-3</v>
      </c>
      <c r="S137" s="245">
        <f>'Yield Curves'!T136-'Yield Curves'!T137</f>
        <v>-6.2500000000120792E-4</v>
      </c>
      <c r="T137" s="245">
        <f>'Yield Curves'!U136-'Yield Curves'!U137</f>
        <v>0</v>
      </c>
      <c r="U137" s="245">
        <f>'Yield Curves'!V136-'Yield Curves'!V137</f>
        <v>6.2500000000120792E-4</v>
      </c>
      <c r="V137" s="252">
        <f>MAX(B137:U137)</f>
        <v>2.500000000001279E-3</v>
      </c>
      <c r="W137" s="252">
        <f>AVERAGE(V138:V387)</f>
        <v>3.6205000000000202E-2</v>
      </c>
      <c r="X137" s="245">
        <f>_xlfn.STDEV.S(V138:V2689)</f>
        <v>5.6120965702636479E-2</v>
      </c>
      <c r="Y137" s="245">
        <f>W137+X137*_xlfn.NORM.S.INV(99%)</f>
        <v>0.16676188925144753</v>
      </c>
      <c r="Z137" s="253">
        <v>42942</v>
      </c>
      <c r="AA137" s="255">
        <f>'Bond Valuation'!$B$12*BondVal_all!BO137</f>
        <v>93.216105899423908</v>
      </c>
      <c r="AB137" s="250">
        <f>AA137/AA138-1</f>
        <v>3.0004500450009353E-4</v>
      </c>
      <c r="AC137" s="245">
        <f>SUMPRODUCT('Bond Valuation'!$B$12*BondVal_all!BO137,$BO$2)/AA137</f>
        <v>1</v>
      </c>
      <c r="AD137" s="251">
        <f>-AC137*Y136/100</f>
        <v>-1.6674260063451293E-3</v>
      </c>
      <c r="AE137" s="250">
        <f>AD137*SQRT(10)</f>
        <v>-5.2728640098489814E-3</v>
      </c>
      <c r="AF137" s="250">
        <f>$AC$1*X136/100</f>
        <v>-1.4944918775934993E-3</v>
      </c>
      <c r="AG137" s="250">
        <f>AF137*SQRT(10)</f>
        <v>-4.7259982778170189E-3</v>
      </c>
      <c r="AH137" s="255">
        <f>SUMPRODUCT('Bond Valuation'!$B$40:$D$40,BondVal_all!BO137:BQ137)</f>
        <v>83.639513585832944</v>
      </c>
      <c r="AI137" s="250">
        <f>AH137/AH138-1</f>
        <v>8.7288694335274641E-4</v>
      </c>
      <c r="AJ137" s="245">
        <f>SUMPRODUCT($BO$2:$BQ$2,'Bond Valuation'!$B$40:$D$40,BondVal_all!BO137:BQ137)/BondVal_all!AH137</f>
        <v>2.9355133718523514</v>
      </c>
      <c r="AK137" s="251">
        <f>-AJ137*Y136/100</f>
        <v>-4.8947513382004912E-3</v>
      </c>
      <c r="AL137" s="251">
        <f>AK137*SQRT(10)</f>
        <v>-1.5478562808870694E-2</v>
      </c>
      <c r="AM137" s="251">
        <f>$AC$1*X136/100</f>
        <v>-1.4944918775934993E-3</v>
      </c>
      <c r="AN137" s="259">
        <f>AM137*SQRT(10)</f>
        <v>-4.7259982778170189E-3</v>
      </c>
      <c r="AO137" s="255">
        <f>SUMPRODUCT('Bond Valuation'!$B$68:$F$68,BondVal_all!BO137:BS137)</f>
        <v>77.018257866965229</v>
      </c>
      <c r="AP137" s="250">
        <f>AO137/AO138-1</f>
        <v>1.8258542270661593E-3</v>
      </c>
      <c r="AQ137" s="245">
        <f>SUMPRODUCT($BO$2:$BS$2,'Bond Valuation'!$B$68:$F$68,BondVal_all!BO137:BS137)/BondVal_all!AO137</f>
        <v>4.7228307432233594</v>
      </c>
      <c r="AR137" s="251">
        <f>-AQ137*Y136/100</f>
        <v>-7.8749708048169251E-3</v>
      </c>
      <c r="AS137" s="251">
        <f>AR137*SQRT(10)</f>
        <v>-2.4902844250550768E-2</v>
      </c>
      <c r="AT137" s="251">
        <f>$AC$1*X136/100</f>
        <v>-1.4944918775934993E-3</v>
      </c>
      <c r="AU137" s="249">
        <f>AT137*SQRT(10)</f>
        <v>-4.7259982778170189E-3</v>
      </c>
      <c r="AV137" s="255">
        <f>SUMPRODUCT('Bond Valuation'!$B$96:$K$96,BondVal_all!BO137:BX137)</f>
        <v>68.583188421539489</v>
      </c>
      <c r="AW137" s="250">
        <f>AV137/AV138-1</f>
        <v>1.8412881677807302E-3</v>
      </c>
      <c r="AX137" s="245">
        <f>SUMPRODUCT($BO$2:$BX$2,'Bond Valuation'!$B$96:$K$96,BondVal_all!BO137:BX137)/BondVal_all!AV137</f>
        <v>8.2609060998113257</v>
      </c>
      <c r="AY137" s="251">
        <f>-AX137*Y136/100</f>
        <v>-1.3774449666800517E-2</v>
      </c>
      <c r="AZ137" s="251">
        <f>AY137*SQRT(10)</f>
        <v>-4.3558634462437053E-2</v>
      </c>
      <c r="BA137" s="251">
        <f>$AC$1*X136/100</f>
        <v>-1.4944918775934993E-3</v>
      </c>
      <c r="BB137" s="249">
        <f>BA137*SQRT(10)</f>
        <v>-4.7259982778170189E-3</v>
      </c>
      <c r="BC137" s="255">
        <f>SUMPRODUCT('Bond Valuation'!$B$124:$U$124,BondVal_all!BO137:CH137)</f>
        <v>57.022209258001311</v>
      </c>
      <c r="BD137" s="250">
        <f>BC137/BC138-1</f>
        <v>8.5915774631795117E-5</v>
      </c>
      <c r="BE137" s="245">
        <f>SUMPRODUCT($BO$2:$CH$2,'Bond Valuation'!$B$124:$U$124,BondVal_all!BO137:CH137)/BondVal_all!BC137</f>
        <v>11.890154166821775</v>
      </c>
      <c r="BF137" s="251">
        <f>-BE137*Y136/100</f>
        <v>-1.9825952277211532E-2</v>
      </c>
      <c r="BG137" s="251">
        <f>BF137*SQRT(10)</f>
        <v>-6.2695165977790443E-2</v>
      </c>
      <c r="BH137" s="251">
        <f>$AC$1*X136/100</f>
        <v>-1.4944918775934993E-3</v>
      </c>
      <c r="BI137" s="249">
        <f>BH137*SQRT(10)</f>
        <v>-4.7259982778170189E-3</v>
      </c>
      <c r="BJ137" s="251"/>
      <c r="BK137" s="251"/>
      <c r="BO137" s="245">
        <f>EXP(-BO$2*HLOOKUP(BO$2,'Yield Curves'!$B$2:$AP$508,MATCH($Z137,'Yield Curves'!$A$3:$A$508,0)+1)/100)</f>
        <v>0.92293174157845459</v>
      </c>
      <c r="BP137" s="245">
        <f>EXP(-BP$2*HLOOKUP(BP$2,'Yield Curves'!$B$2:$AP$508,MATCH($Z137,'Yield Curves'!$A$3:$A$508,0)+1)/100)</f>
        <v>0.85095162237299438</v>
      </c>
      <c r="BQ137" s="245">
        <f>EXP(-BQ$2*HLOOKUP(BQ$2,'Yield Curves'!$B$2:$AP$508,MATCH($Z137,'Yield Curves'!$A$3:$A$508,0)+1)/100)</f>
        <v>0.78521320448951026</v>
      </c>
      <c r="BR137" s="245">
        <f>EXP(-BR$2*HLOOKUP(BR$2,'Yield Curves'!$B$2:$AP$508,MATCH($Z137,'Yield Curves'!$A$3:$A$508,0)+1)/100)</f>
        <v>0.72382907407555352</v>
      </c>
      <c r="BS137" s="245">
        <f>EXP(-BS$2*HLOOKUP(BS$2,'Yield Curves'!$B$2:$AP$508,MATCH($Z137,'Yield Curves'!$A$3:$A$508,0)+1)/100)</f>
        <v>0.67132628059194099</v>
      </c>
      <c r="BT137" s="245">
        <f>EXP(-BT$2*HLOOKUP(BT$2,'Yield Curves'!$B$2:$AP$508,MATCH($Z137,'Yield Curves'!$A$3:$A$508,0)+1)/100)</f>
        <v>0.62138774737000924</v>
      </c>
      <c r="BU137" s="245">
        <f>EXP(-BU$2*HLOOKUP(BU$2,'Yield Curves'!$B$2:$AP$508,MATCH($Z137,'Yield Curves'!$A$3:$A$508,0)+1)/100)</f>
        <v>0.5756243506795744</v>
      </c>
      <c r="BV137" s="245">
        <f>EXP(-BV$2*HLOOKUP(BV$2,'Yield Curves'!$B$2:$AP$508,MATCH($Z137,'Yield Curves'!$A$3:$A$508,0)+1)/100)</f>
        <v>0.5322723417736468</v>
      </c>
      <c r="BW137" s="245">
        <f>EXP(-BW$2*HLOOKUP(BW$2,'Yield Curves'!$B$2:$AP$508,MATCH($Z137,'Yield Curves'!$A$3:$A$508,0)+1)/100)</f>
        <v>0.49082138272993098</v>
      </c>
      <c r="BX137" s="245">
        <f>EXP(-BX$2*HLOOKUP(BX$2,'Yield Curves'!$B$2:$AP$508,MATCH($Z137,'Yield Curves'!$A$3:$A$508,0)+1)/100)</f>
        <v>0.45384479528235583</v>
      </c>
      <c r="BY137" s="245">
        <f>EXP(-BY$2*HLOOKUP(BY$2,'Yield Curves'!$B$2:$AP$508,MATCH($Z137,'Yield Curves'!$A$3:$A$508,0)+1)/100)</f>
        <v>0.41971683393488673</v>
      </c>
      <c r="BZ137" s="245">
        <f>EXP(-BZ$2*HLOOKUP(BZ$2,'Yield Curves'!$B$2:$AP$508,MATCH($Z137,'Yield Curves'!$A$3:$A$508,0)+1)/100)</f>
        <v>0.38568858875910883</v>
      </c>
      <c r="CA137" s="245">
        <f>EXP(-CA$2*HLOOKUP(CA$2,'Yield Curves'!$B$2:$AP$508,MATCH($Z137,'Yield Curves'!$A$3:$A$508,0)+1)/100)</f>
        <v>0.35159291996224912</v>
      </c>
      <c r="CB137" s="245">
        <f>EXP(-CB$2*HLOOKUP(CB$2,'Yield Curves'!$B$2:$AP$508,MATCH($Z137,'Yield Curves'!$A$3:$A$508,0)+1)/100)</f>
        <v>0.32353636830995658</v>
      </c>
      <c r="CC137" s="245">
        <f>EXP(-CC$2*HLOOKUP(CC$2,'Yield Curves'!$B$2:$AP$508,MATCH($Z137,'Yield Curves'!$A$3:$A$508,0)+1)/100)</f>
        <v>0.29760148086818883</v>
      </c>
      <c r="CD137" s="245">
        <f>EXP(-CD$2*HLOOKUP(CD$2,'Yield Curves'!$B$2:$AP$508,MATCH($Z137,'Yield Curves'!$A$3:$A$508,0)+1)/100)</f>
        <v>0.27270047426132538</v>
      </c>
      <c r="CE137" s="245">
        <f>EXP(-CE$2*HLOOKUP(CE$2,'Yield Curves'!$B$2:$AP$508,MATCH($Z137,'Yield Curves'!$A$3:$A$508,0)+1)/100)</f>
        <v>0.24876891655688035</v>
      </c>
      <c r="CF137" s="245">
        <f>EXP(-CF$2*HLOOKUP(CF$2,'Yield Curves'!$B$2:$AP$508,MATCH($Z137,'Yield Curves'!$A$3:$A$508,0)+1)/100)</f>
        <v>0.22665368770375743</v>
      </c>
      <c r="CG137" s="245">
        <f>EXP(-CG$2*HLOOKUP(CG$2,'Yield Curves'!$B$2:$AP$508,MATCH($Z137,'Yield Curves'!$A$3:$A$508,0)+1)/100)</f>
        <v>0.20666679659258683</v>
      </c>
      <c r="CH137" s="245">
        <f>EXP(-CH$2*HLOOKUP(CH$2,'Yield Curves'!$B$2:$AP$508,MATCH($Z137,'Yield Curves'!$A$3:$A$508,0)+1)/100)</f>
        <v>0.1882470656387468</v>
      </c>
    </row>
    <row r="138" spans="1:86" x14ac:dyDescent="0.2">
      <c r="A138" s="253">
        <v>42940</v>
      </c>
      <c r="B138" s="245">
        <f>'Yield Curves'!C137-'Yield Curves'!C138</f>
        <v>2.000000000000135E-2</v>
      </c>
      <c r="C138" s="245">
        <f>'Yield Curves'!D137-'Yield Curves'!D138</f>
        <v>4.5000000000001705E-2</v>
      </c>
      <c r="D138" s="245">
        <f>'Yield Curves'!E137-'Yield Curves'!E138</f>
        <v>7.0000000000000284E-2</v>
      </c>
      <c r="E138" s="245">
        <f>'Yield Curves'!F137-'Yield Curves'!F138</f>
        <v>7.4999999999999289E-2</v>
      </c>
      <c r="F138" s="245">
        <f>'Yield Curves'!G137-'Yield Curves'!G138</f>
        <v>8.0000000000000071E-2</v>
      </c>
      <c r="G138" s="245">
        <f>'Yield Curves'!H137-'Yield Curves'!H138</f>
        <v>6.4999999999999503E-2</v>
      </c>
      <c r="H138" s="245">
        <f>'Yield Curves'!I137-'Yield Curves'!I138</f>
        <v>4.9999999999998934E-2</v>
      </c>
      <c r="I138" s="245">
        <f>'Yield Curves'!J137-'Yield Curves'!J138</f>
        <v>7.9999999999999183E-2</v>
      </c>
      <c r="J138" s="245">
        <f>'Yield Curves'!K137-'Yield Curves'!K138</f>
        <v>0.10999999999999943</v>
      </c>
      <c r="K138" s="245">
        <f>'Yield Curves'!L137-'Yield Curves'!L138</f>
        <v>0.10999999999999943</v>
      </c>
      <c r="L138" s="245">
        <f>'Yield Curves'!M137-'Yield Curves'!M138</f>
        <v>0.11000000000000032</v>
      </c>
      <c r="M138" s="245">
        <f>'Yield Curves'!N137-'Yield Curves'!N138</f>
        <v>0.11000000000000121</v>
      </c>
      <c r="N138" s="245">
        <f>'Yield Curves'!O137-'Yield Curves'!O138</f>
        <v>0.11000000000000032</v>
      </c>
      <c r="O138" s="245">
        <f>'Yield Curves'!P137-'Yield Curves'!P138</f>
        <v>0.10999999999999943</v>
      </c>
      <c r="P138" s="245">
        <f>'Yield Curves'!Q137-'Yield Curves'!Q138</f>
        <v>0.10250000000000004</v>
      </c>
      <c r="Q138" s="245">
        <f>'Yield Curves'!R137-'Yield Curves'!R138</f>
        <v>9.4999999999999751E-2</v>
      </c>
      <c r="R138" s="245">
        <f>'Yield Curves'!S137-'Yield Curves'!S138</f>
        <v>8.7499999999999467E-2</v>
      </c>
      <c r="S138" s="245">
        <f>'Yield Curves'!T137-'Yield Curves'!T138</f>
        <v>8.3750000000000213E-2</v>
      </c>
      <c r="T138" s="245">
        <f>'Yield Curves'!U137-'Yield Curves'!U138</f>
        <v>8.0000000000000071E-2</v>
      </c>
      <c r="U138" s="245">
        <f>'Yield Curves'!V137-'Yield Curves'!V138</f>
        <v>7.6249999999999929E-2</v>
      </c>
      <c r="V138" s="252">
        <f>MAX(B138:U138)</f>
        <v>0.11000000000000121</v>
      </c>
      <c r="W138" s="252">
        <f>AVERAGE(V139:V388)</f>
        <v>3.5967500000000194E-2</v>
      </c>
      <c r="X138" s="245">
        <f>_xlfn.STDEV.S(V139:V2690)</f>
        <v>5.6068333603140168E-2</v>
      </c>
      <c r="Y138" s="245">
        <f>W138+X138*_xlfn.NORM.S.INV(99%)</f>
        <v>0.16640194867867797</v>
      </c>
      <c r="Z138" s="253">
        <v>42941</v>
      </c>
      <c r="AA138" s="255">
        <f>'Bond Valuation'!$B$12*BondVal_all!BO138</f>
        <v>93.18814526195942</v>
      </c>
      <c r="AB138" s="250">
        <f>AA138/AA139-1</f>
        <v>0</v>
      </c>
      <c r="AC138" s="245">
        <f>SUMPRODUCT('Bond Valuation'!$B$12*BondVal_all!BO138,$BO$2)/AA138</f>
        <v>1</v>
      </c>
      <c r="AD138" s="251">
        <f>-AC138*Y137/100</f>
        <v>-1.6676188925144754E-3</v>
      </c>
      <c r="AE138" s="250">
        <f>AD138*SQRT(10)</f>
        <v>-5.2734739694732594E-3</v>
      </c>
      <c r="AF138" s="250">
        <f>$AC$1*X137/100</f>
        <v>-1.4957439585020613E-3</v>
      </c>
      <c r="AG138" s="250">
        <f>AF138*SQRT(10)</f>
        <v>-4.7299577053028881E-3</v>
      </c>
      <c r="AH138" s="255">
        <f>SUMPRODUCT('Bond Valuation'!$B$40:$D$40,BondVal_all!BO138:BQ138)</f>
        <v>83.566569418486765</v>
      </c>
      <c r="AI138" s="250">
        <f>AH138/AH139-1</f>
        <v>4.0719624918583719E-6</v>
      </c>
      <c r="AJ138" s="245">
        <f>SUMPRODUCT($BO$2:$BQ$2,'Bond Valuation'!$B$40:$D$40,BondVal_all!BO138:BQ138)/BondVal_all!AH138</f>
        <v>2.9354744062130314</v>
      </c>
      <c r="AK138" s="251">
        <f>-AJ138*Y137/100</f>
        <v>-4.8952525782935625E-3</v>
      </c>
      <c r="AL138" s="251">
        <f>AK138*SQRT(10)</f>
        <v>-1.5480147869219394E-2</v>
      </c>
      <c r="AM138" s="251">
        <f>$AC$1*X137/100</f>
        <v>-1.4957439585020613E-3</v>
      </c>
      <c r="AN138" s="259">
        <f>AM138*SQRT(10)</f>
        <v>-4.7299577053028881E-3</v>
      </c>
      <c r="AO138" s="255">
        <f>SUMPRODUCT('Bond Valuation'!$B$68:$F$68,BondVal_all!BO138:BS138)</f>
        <v>76.877890046455974</v>
      </c>
      <c r="AP138" s="250">
        <f>AO138/AO139-1</f>
        <v>4.8052076561422297E-4</v>
      </c>
      <c r="AQ138" s="245">
        <f>SUMPRODUCT($BO$2:$BS$2,'Bond Valuation'!$B$68:$F$68,BondVal_all!BO138:BS138)/BondVal_all!AO138</f>
        <v>4.7224232256018377</v>
      </c>
      <c r="AR138" s="251">
        <f>-AQ138*Y137/100</f>
        <v>-7.8752021894627714E-3</v>
      </c>
      <c r="AS138" s="251">
        <f>AR138*SQRT(10)</f>
        <v>-2.4903575953047232E-2</v>
      </c>
      <c r="AT138" s="251">
        <f>$AC$1*X137/100</f>
        <v>-1.4957439585020613E-3</v>
      </c>
      <c r="AU138" s="249">
        <f>AT138*SQRT(10)</f>
        <v>-4.7299577053028881E-3</v>
      </c>
      <c r="AV138" s="255">
        <f>SUMPRODUCT('Bond Valuation'!$B$96:$K$96,BondVal_all!BO138:BX138)</f>
        <v>68.457139101312123</v>
      </c>
      <c r="AW138" s="250">
        <f>AV138/AV139-1</f>
        <v>7.9817878170684864E-5</v>
      </c>
      <c r="AX138" s="245">
        <f>SUMPRODUCT($BO$2:$BX$2,'Bond Valuation'!$B$96:$K$96,BondVal_all!BO138:BX138)/BondVal_all!AV138</f>
        <v>8.2593971017193581</v>
      </c>
      <c r="AY138" s="251">
        <f>-AX138*Y137/100</f>
        <v>-1.3773526647606503E-2</v>
      </c>
      <c r="AZ138" s="251">
        <f>AY138*SQRT(10)</f>
        <v>-4.3555715619459916E-2</v>
      </c>
      <c r="BA138" s="251">
        <f>$AC$1*X137/100</f>
        <v>-1.4957439585020613E-3</v>
      </c>
      <c r="BB138" s="249">
        <f>BA138*SQRT(10)</f>
        <v>-4.7299577053028881E-3</v>
      </c>
      <c r="BC138" s="255">
        <f>SUMPRODUCT('Bond Valuation'!$B$124:$U$124,BondVal_all!BO138:CH138)</f>
        <v>57.017310571596127</v>
      </c>
      <c r="BD138" s="250">
        <f>BC138/BC139-1</f>
        <v>4.2835800811176217E-3</v>
      </c>
      <c r="BE138" s="245">
        <f>SUMPRODUCT($BO$2:$CH$2,'Bond Valuation'!$B$124:$U$124,BondVal_all!BO138:CH138)/BondVal_all!BC138</f>
        <v>11.899718116423953</v>
      </c>
      <c r="BF138" s="251">
        <f>-BE138*Y137/100</f>
        <v>-1.9844194746545349E-2</v>
      </c>
      <c r="BG138" s="251">
        <f>BF138*SQRT(10)</f>
        <v>-6.275285373103108E-2</v>
      </c>
      <c r="BH138" s="251">
        <f>$AC$1*X137/100</f>
        <v>-1.4957439585020613E-3</v>
      </c>
      <c r="BI138" s="249">
        <f>BH138*SQRT(10)</f>
        <v>-4.7299577053028881E-3</v>
      </c>
      <c r="BJ138" s="251"/>
      <c r="BK138" s="251"/>
      <c r="BO138" s="245">
        <f>EXP(-BO$2*HLOOKUP(BO$2,'Yield Curves'!$B$2:$AP$508,MATCH($Z138,'Yield Curves'!$A$3:$A$508,0)+1)/100)</f>
        <v>0.92265490358375657</v>
      </c>
      <c r="BP138" s="245">
        <f>EXP(-BP$2*HLOOKUP(BP$2,'Yield Curves'!$B$2:$AP$508,MATCH($Z138,'Yield Curves'!$A$3:$A$508,0)+1)/100)</f>
        <v>0.85078144906641773</v>
      </c>
      <c r="BQ138" s="245">
        <f>EXP(-BQ$2*HLOOKUP(BQ$2,'Yield Curves'!$B$2:$AP$508,MATCH($Z138,'Yield Curves'!$A$3:$A$508,0)+1)/100)</f>
        <v>0.78450683052143555</v>
      </c>
      <c r="BR138" s="245">
        <f>EXP(-BR$2*HLOOKUP(BR$2,'Yield Curves'!$B$2:$AP$508,MATCH($Z138,'Yield Curves'!$A$3:$A$508,0)+1)/100)</f>
        <v>0.72382907407555352</v>
      </c>
      <c r="BS138" s="245">
        <f>EXP(-BS$2*HLOOKUP(BS$2,'Yield Curves'!$B$2:$AP$508,MATCH($Z138,'Yield Curves'!$A$3:$A$508,0)+1)/100)</f>
        <v>0.66998496978866395</v>
      </c>
      <c r="BT138" s="245">
        <f>EXP(-BT$2*HLOOKUP(BT$2,'Yield Curves'!$B$2:$AP$508,MATCH($Z138,'Yield Curves'!$A$3:$A$508,0)+1)/100)</f>
        <v>0.61971226337336216</v>
      </c>
      <c r="BU138" s="245">
        <f>EXP(-BU$2*HLOOKUP(BU$2,'Yield Curves'!$B$2:$AP$508,MATCH($Z138,'Yield Curves'!$A$3:$A$508,0)+1)/100)</f>
        <v>0.57361318704162467</v>
      </c>
      <c r="BV138" s="245">
        <f>EXP(-BV$2*HLOOKUP(BV$2,'Yield Curves'!$B$2:$AP$508,MATCH($Z138,'Yield Curves'!$A$3:$A$508,0)+1)/100)</f>
        <v>0.53041264494532869</v>
      </c>
      <c r="BW138" s="245">
        <f>EXP(-BW$2*HLOOKUP(BW$2,'Yield Curves'!$B$2:$AP$508,MATCH($Z138,'Yield Curves'!$A$3:$A$508,0)+1)/100)</f>
        <v>0.48966318587196728</v>
      </c>
      <c r="BX138" s="245">
        <f>EXP(-BX$2*HLOOKUP(BX$2,'Yield Curves'!$B$2:$AP$508,MATCH($Z138,'Yield Curves'!$A$3:$A$508,0)+1)/100)</f>
        <v>0.45293801277655771</v>
      </c>
      <c r="BY138" s="245">
        <f>EXP(-BY$2*HLOOKUP(BY$2,'Yield Curves'!$B$2:$AP$508,MATCH($Z138,'Yield Curves'!$A$3:$A$508,0)+1)/100)</f>
        <v>0.4190824920655285</v>
      </c>
      <c r="BZ138" s="245">
        <f>EXP(-BZ$2*HLOOKUP(BZ$2,'Yield Curves'!$B$2:$AP$508,MATCH($Z138,'Yield Curves'!$A$3:$A$508,0)+1)/100)</f>
        <v>0.38521159433169411</v>
      </c>
      <c r="CA138" s="245">
        <f>EXP(-CA$2*HLOOKUP(CA$2,'Yield Curves'!$B$2:$AP$508,MATCH($Z138,'Yield Curves'!$A$3:$A$508,0)+1)/100)</f>
        <v>0.3511504113293123</v>
      </c>
      <c r="CB138" s="245">
        <f>EXP(-CB$2*HLOOKUP(CB$2,'Yield Curves'!$B$2:$AP$508,MATCH($Z138,'Yield Curves'!$A$3:$A$508,0)+1)/100)</f>
        <v>0.32331704458305227</v>
      </c>
      <c r="CC138" s="245">
        <f>EXP(-CC$2*HLOOKUP(CC$2,'Yield Curves'!$B$2:$AP$508,MATCH($Z138,'Yield Curves'!$A$3:$A$508,0)+1)/100)</f>
        <v>0.29760148086818883</v>
      </c>
      <c r="CD138" s="245">
        <f>EXP(-CD$2*HLOOKUP(CD$2,'Yield Curves'!$B$2:$AP$508,MATCH($Z138,'Yield Curves'!$A$3:$A$508,0)+1)/100)</f>
        <v>0.27283430075813786</v>
      </c>
      <c r="CE138" s="245">
        <f>EXP(-CE$2*HLOOKUP(CE$2,'Yield Curves'!$B$2:$AP$508,MATCH($Z138,'Yield Curves'!$A$3:$A$508,0)+1)/100)</f>
        <v>0.24895318065691288</v>
      </c>
      <c r="CF138" s="245">
        <f>EXP(-CF$2*HLOOKUP(CF$2,'Yield Curves'!$B$2:$AP$508,MATCH($Z138,'Yield Curves'!$A$3:$A$508,0)+1)/100)</f>
        <v>0.22688408841747087</v>
      </c>
      <c r="CG138" s="245">
        <f>EXP(-CG$2*HLOOKUP(CG$2,'Yield Curves'!$B$2:$AP$508,MATCH($Z138,'Yield Curves'!$A$3:$A$508,0)+1)/100)</f>
        <v>0.20697417944686242</v>
      </c>
      <c r="CH138" s="245">
        <f>EXP(-CH$2*HLOOKUP(CH$2,'Yield Curves'!$B$2:$AP$508,MATCH($Z138,'Yield Curves'!$A$3:$A$508,0)+1)/100)</f>
        <v>0.18862393651527715</v>
      </c>
    </row>
    <row r="139" spans="1:86" x14ac:dyDescent="0.2">
      <c r="A139" s="253">
        <v>42937</v>
      </c>
      <c r="B139" s="245">
        <f>'Yield Curves'!C138-'Yield Curves'!C139</f>
        <v>-4.0000000000000924E-2</v>
      </c>
      <c r="C139" s="245">
        <f>'Yield Curves'!D138-'Yield Curves'!D139</f>
        <v>-3.0000000000001137E-2</v>
      </c>
      <c r="D139" s="245">
        <f>'Yield Curves'!E138-'Yield Curves'!E139</f>
        <v>-1.9999999999999574E-2</v>
      </c>
      <c r="E139" s="245">
        <f>'Yield Curves'!F138-'Yield Curves'!F139</f>
        <v>-4.9999999999990052E-3</v>
      </c>
      <c r="F139" s="245">
        <f>'Yield Curves'!G138-'Yield Curves'!G139</f>
        <v>9.9999999999997868E-3</v>
      </c>
      <c r="G139" s="245">
        <f>'Yield Curves'!H138-'Yield Curves'!H139</f>
        <v>9.9999999999997868E-3</v>
      </c>
      <c r="H139" s="245">
        <f>'Yield Curves'!I138-'Yield Curves'!I139</f>
        <v>9.9999999999997868E-3</v>
      </c>
      <c r="I139" s="245">
        <f>'Yield Curves'!J138-'Yield Curves'!J139</f>
        <v>1.499999999999968E-2</v>
      </c>
      <c r="J139" s="245">
        <f>'Yield Curves'!K138-'Yield Curves'!K139</f>
        <v>2.0000000000000462E-2</v>
      </c>
      <c r="K139" s="245">
        <f>'Yield Curves'!L138-'Yield Curves'!L139</f>
        <v>2.000000000000135E-2</v>
      </c>
      <c r="L139" s="245">
        <f>'Yield Curves'!M138-'Yield Curves'!M139</f>
        <v>2.0000000000000462E-2</v>
      </c>
      <c r="M139" s="245">
        <f>'Yield Curves'!N138-'Yield Curves'!N139</f>
        <v>1.9999999999999574E-2</v>
      </c>
      <c r="N139" s="245">
        <f>'Yield Curves'!O138-'Yield Curves'!O139</f>
        <v>2.0000000000000462E-2</v>
      </c>
      <c r="O139" s="245">
        <f>'Yield Curves'!P138-'Yield Curves'!P139</f>
        <v>2.000000000000135E-2</v>
      </c>
      <c r="P139" s="245">
        <f>'Yield Curves'!Q138-'Yield Curves'!Q139</f>
        <v>1.7500000000000071E-2</v>
      </c>
      <c r="Q139" s="245">
        <f>'Yield Curves'!R138-'Yield Curves'!R139</f>
        <v>1.499999999999968E-2</v>
      </c>
      <c r="R139" s="245">
        <f>'Yield Curves'!S138-'Yield Curves'!S139</f>
        <v>1.2499999999999289E-2</v>
      </c>
      <c r="S139" s="245">
        <f>'Yield Curves'!T138-'Yield Curves'!T139</f>
        <v>1.1249999999999538E-2</v>
      </c>
      <c r="T139" s="245">
        <f>'Yield Curves'!U138-'Yield Curves'!U139</f>
        <v>9.9999999999997868E-3</v>
      </c>
      <c r="U139" s="245">
        <f>'Yield Curves'!V138-'Yield Curves'!V139</f>
        <v>8.7500000000000355E-3</v>
      </c>
      <c r="V139" s="252">
        <f>MAX(B139:U139)</f>
        <v>2.000000000000135E-2</v>
      </c>
      <c r="W139" s="252">
        <f>AVERAGE(V140:V389)</f>
        <v>3.5967500000000194E-2</v>
      </c>
      <c r="X139" s="245">
        <f>_xlfn.STDEV.S(V140:V2691)</f>
        <v>5.6137526367976469E-2</v>
      </c>
      <c r="Y139" s="245">
        <f>W139+X139*_xlfn.NORM.S.INV(99%)</f>
        <v>0.16656291512005389</v>
      </c>
      <c r="Z139" s="253">
        <v>42940</v>
      </c>
      <c r="AA139" s="255">
        <f>'Bond Valuation'!$B$12*BondVal_all!BO139</f>
        <v>93.18814526195942</v>
      </c>
      <c r="AB139" s="250">
        <f>AA139/AA140-1</f>
        <v>-1.9998000133314431E-4</v>
      </c>
      <c r="AC139" s="245">
        <f>SUMPRODUCT('Bond Valuation'!$B$12*BondVal_all!BO139,$BO$2)/AA139</f>
        <v>1</v>
      </c>
      <c r="AD139" s="251">
        <f>-AC139*Y138/100</f>
        <v>-1.6640194867867796E-3</v>
      </c>
      <c r="AE139" s="250">
        <f>AD139*SQRT(10)</f>
        <v>-5.2620916491506855E-3</v>
      </c>
      <c r="AF139" s="250">
        <f>$AC$1*X138/100</f>
        <v>-1.4943412003018189E-3</v>
      </c>
      <c r="AG139" s="250">
        <f>AF139*SQRT(10)</f>
        <v>-4.7255217943836438E-3</v>
      </c>
      <c r="AH139" s="255">
        <f>SUMPRODUCT('Bond Valuation'!$B$40:$D$40,BondVal_all!BO139:BQ139)</f>
        <v>83.566229139936127</v>
      </c>
      <c r="AI139" s="250">
        <f>AH139/AH140-1</f>
        <v>-2.3284080602230528E-3</v>
      </c>
      <c r="AJ139" s="245">
        <f>SUMPRODUCT($BO$2:$BQ$2,'Bond Valuation'!$B$40:$D$40,BondVal_all!BO139:BQ139)/BondVal_all!AH139</f>
        <v>2.9354782154297254</v>
      </c>
      <c r="AK139" s="251">
        <f>-AJ139*Y138/100</f>
        <v>-4.8846929535131429E-3</v>
      </c>
      <c r="AL139" s="251">
        <f>AK139*SQRT(10)</f>
        <v>-1.5446755403676512E-2</v>
      </c>
      <c r="AM139" s="251">
        <f>$AC$1*X138/100</f>
        <v>-1.4943412003018189E-3</v>
      </c>
      <c r="AN139" s="259">
        <f>AM139*SQRT(10)</f>
        <v>-4.7255217943836438E-3</v>
      </c>
      <c r="AO139" s="255">
        <f>SUMPRODUCT('Bond Valuation'!$B$68:$F$68,BondVal_all!BO139:BS139)</f>
        <v>76.840966366467015</v>
      </c>
      <c r="AP139" s="250">
        <f>AO139/AO140-1</f>
        <v>-5.0540006770515289E-3</v>
      </c>
      <c r="AQ139" s="245">
        <f>SUMPRODUCT($BO$2:$BS$2,'Bond Valuation'!$B$68:$F$68,BondVal_all!BO139:BS139)/BondVal_all!AO139</f>
        <v>4.7223346930534316</v>
      </c>
      <c r="AR139" s="251">
        <f>-AQ139*Y138/100</f>
        <v>-7.8580569523701762E-3</v>
      </c>
      <c r="AS139" s="251">
        <f>AR139*SQRT(10)</f>
        <v>-2.4849357952811027E-2</v>
      </c>
      <c r="AT139" s="251">
        <f>$AC$1*X138/100</f>
        <v>-1.4943412003018189E-3</v>
      </c>
      <c r="AU139" s="249">
        <f>AT139*SQRT(10)</f>
        <v>-4.7255217943836438E-3</v>
      </c>
      <c r="AV139" s="255">
        <f>SUMPRODUCT('Bond Valuation'!$B$96:$K$96,BondVal_all!BO139:BX139)</f>
        <v>68.451675433821762</v>
      </c>
      <c r="AW139" s="250">
        <f>AV139/AV140-1</f>
        <v>-6.7423131197508201E-3</v>
      </c>
      <c r="AX139" s="245">
        <f>SUMPRODUCT($BO$2:$BX$2,'Bond Valuation'!$B$96:$K$96,BondVal_all!BO139:BX139)/BondVal_all!AV139</f>
        <v>8.2597151095362893</v>
      </c>
      <c r="AY139" s="251">
        <f>-AX139*Y138/100</f>
        <v>-1.3744326897575584E-2</v>
      </c>
      <c r="AZ139" s="251">
        <f>AY139*SQRT(10)</f>
        <v>-4.3463377902254643E-2</v>
      </c>
      <c r="BA139" s="251">
        <f>$AC$1*X138/100</f>
        <v>-1.4943412003018189E-3</v>
      </c>
      <c r="BB139" s="249">
        <f>BA139*SQRT(10)</f>
        <v>-4.7255217943836438E-3</v>
      </c>
      <c r="BC139" s="255">
        <f>SUMPRODUCT('Bond Valuation'!$B$124:$U$124,BondVal_all!BO139:CH139)</f>
        <v>56.774114107283076</v>
      </c>
      <c r="BD139" s="250">
        <f>BC139/BC140-1</f>
        <v>-4.7846555657413692E-3</v>
      </c>
      <c r="BE139" s="245">
        <f>SUMPRODUCT($BO$2:$CH$2,'Bond Valuation'!$B$124:$U$124,BondVal_all!BO139:CH139)/BondVal_all!BC139</f>
        <v>11.869511791503859</v>
      </c>
      <c r="BF139" s="251">
        <f>-BE139*Y138/100</f>
        <v>-1.9751098919707881E-2</v>
      </c>
      <c r="BG139" s="251">
        <f>BF139*SQRT(10)</f>
        <v>-6.2458458877568047E-2</v>
      </c>
      <c r="BH139" s="251">
        <f>$AC$1*X138/100</f>
        <v>-1.4943412003018189E-3</v>
      </c>
      <c r="BI139" s="249">
        <f>BH139*SQRT(10)</f>
        <v>-4.7255217943836438E-3</v>
      </c>
      <c r="BJ139" s="251"/>
      <c r="BK139" s="251"/>
      <c r="BO139" s="245">
        <f>EXP(-BO$2*HLOOKUP(BO$2,'Yield Curves'!$B$2:$AP$508,MATCH($Z139,'Yield Curves'!$A$3:$A$508,0)+1)/100)</f>
        <v>0.92265490358375657</v>
      </c>
      <c r="BP139" s="245">
        <f>EXP(-BP$2*HLOOKUP(BP$2,'Yield Curves'!$B$2:$AP$508,MATCH($Z139,'Yield Curves'!$A$3:$A$508,0)+1)/100)</f>
        <v>0.85061130979109911</v>
      </c>
      <c r="BQ139" s="245">
        <f>EXP(-BQ$2*HLOOKUP(BQ$2,'Yield Curves'!$B$2:$AP$508,MATCH($Z139,'Yield Curves'!$A$3:$A$508,0)+1)/100)</f>
        <v>0.78450683052143555</v>
      </c>
      <c r="BR139" s="245">
        <f>EXP(-BR$2*HLOOKUP(BR$2,'Yield Curves'!$B$2:$AP$508,MATCH($Z139,'Yield Curves'!$A$3:$A$508,0)+1)/100)</f>
        <v>0.72296100013519604</v>
      </c>
      <c r="BS139" s="245">
        <f>EXP(-BS$2*HLOOKUP(BS$2,'Yield Curves'!$B$2:$AP$508,MATCH($Z139,'Yield Curves'!$A$3:$A$508,0)+1)/100)</f>
        <v>0.66965006103793456</v>
      </c>
      <c r="BT139" s="245">
        <f>EXP(-BT$2*HLOOKUP(BT$2,'Yield Curves'!$B$2:$AP$508,MATCH($Z139,'Yield Curves'!$A$3:$A$508,0)+1)/100)</f>
        <v>0.6195263775786134</v>
      </c>
      <c r="BU139" s="245">
        <f>EXP(-BU$2*HLOOKUP(BU$2,'Yield Curves'!$B$2:$AP$508,MATCH($Z139,'Yield Curves'!$A$3:$A$508,0)+1)/100)</f>
        <v>0.57361318704162467</v>
      </c>
      <c r="BV139" s="245">
        <f>EXP(-BV$2*HLOOKUP(BV$2,'Yield Curves'!$B$2:$AP$508,MATCH($Z139,'Yield Curves'!$A$3:$A$508,0)+1)/100)</f>
        <v>0.53046568886197487</v>
      </c>
      <c r="BW139" s="245">
        <f>EXP(-BW$2*HLOOKUP(BW$2,'Yield Curves'!$B$2:$AP$508,MATCH($Z139,'Yield Curves'!$A$3:$A$508,0)+1)/100)</f>
        <v>0.48960810186209031</v>
      </c>
      <c r="BX139" s="245">
        <f>EXP(-BX$2*HLOOKUP(BX$2,'Yield Curves'!$B$2:$AP$508,MATCH($Z139,'Yield Curves'!$A$3:$A$508,0)+1)/100)</f>
        <v>0.45293801277655771</v>
      </c>
      <c r="BY139" s="245">
        <f>EXP(-BY$2*HLOOKUP(BY$2,'Yield Curves'!$B$2:$AP$508,MATCH($Z139,'Yield Curves'!$A$3:$A$508,0)+1)/100)</f>
        <v>0.41914011987000838</v>
      </c>
      <c r="BZ139" s="245">
        <f>EXP(-BZ$2*HLOOKUP(BZ$2,'Yield Curves'!$B$2:$AP$508,MATCH($Z139,'Yield Curves'!$A$3:$A$508,0)+1)/100)</f>
        <v>0.38490835961549846</v>
      </c>
      <c r="CA139" s="245">
        <f>EXP(-CA$2*HLOOKUP(CA$2,'Yield Curves'!$B$2:$AP$508,MATCH($Z139,'Yield Curves'!$A$3:$A$508,0)+1)/100)</f>
        <v>0.3500821282088053</v>
      </c>
      <c r="CB139" s="245">
        <f>EXP(-CB$2*HLOOKUP(CB$2,'Yield Curves'!$B$2:$AP$508,MATCH($Z139,'Yield Curves'!$A$3:$A$508,0)+1)/100)</f>
        <v>0.32210989591596295</v>
      </c>
      <c r="CC139" s="245">
        <f>EXP(-CC$2*HLOOKUP(CC$2,'Yield Curves'!$B$2:$AP$508,MATCH($Z139,'Yield Curves'!$A$3:$A$508,0)+1)/100)</f>
        <v>0.29626528290453352</v>
      </c>
      <c r="CD139" s="245">
        <f>EXP(-CD$2*HLOOKUP(CD$2,'Yield Curves'!$B$2:$AP$508,MATCH($Z139,'Yield Curves'!$A$3:$A$508,0)+1)/100)</f>
        <v>0.27136581432438633</v>
      </c>
      <c r="CE139" s="245">
        <f>EXP(-CE$2*HLOOKUP(CE$2,'Yield Curves'!$B$2:$AP$508,MATCH($Z139,'Yield Curves'!$A$3:$A$508,0)+1)/100)</f>
        <v>0.24735390446501604</v>
      </c>
      <c r="CF139" s="245">
        <f>EXP(-CF$2*HLOOKUP(CF$2,'Yield Curves'!$B$2:$AP$508,MATCH($Z139,'Yield Curves'!$A$3:$A$508,0)+1)/100)</f>
        <v>0.22517167054480655</v>
      </c>
      <c r="CG139" s="245">
        <f>EXP(-CG$2*HLOOKUP(CG$2,'Yield Curves'!$B$2:$AP$508,MATCH($Z139,'Yield Curves'!$A$3:$A$508,0)+1)/100)</f>
        <v>0.20517135609180967</v>
      </c>
      <c r="CH139" s="245">
        <f>EXP(-CH$2*HLOOKUP(CH$2,'Yield Curves'!$B$2:$AP$508,MATCH($Z139,'Yield Curves'!$A$3:$A$508,0)+1)/100)</f>
        <v>0.18674709698806377</v>
      </c>
    </row>
    <row r="140" spans="1:86" x14ac:dyDescent="0.2">
      <c r="A140" s="253">
        <v>42936</v>
      </c>
      <c r="B140" s="245">
        <f>'Yield Curves'!C139-'Yield Curves'!C140</f>
        <v>3.0000000000001137E-2</v>
      </c>
      <c r="C140" s="245">
        <f>'Yield Curves'!D139-'Yield Curves'!D140</f>
        <v>1.9999999999999574E-2</v>
      </c>
      <c r="D140" s="245">
        <f>'Yield Curves'!E139-'Yield Curves'!E140</f>
        <v>9.9999999999997868E-3</v>
      </c>
      <c r="E140" s="245">
        <f>'Yield Curves'!F139-'Yield Curves'!F140</f>
        <v>4.9999999999990052E-3</v>
      </c>
      <c r="F140" s="245">
        <f>'Yield Curves'!G139-'Yield Curves'!G140</f>
        <v>0</v>
      </c>
      <c r="G140" s="245">
        <f>'Yield Curves'!H139-'Yield Curves'!H140</f>
        <v>0</v>
      </c>
      <c r="H140" s="245">
        <f>'Yield Curves'!I139-'Yield Curves'!I140</f>
        <v>0</v>
      </c>
      <c r="I140" s="245">
        <f>'Yield Curves'!J139-'Yield Curves'!J140</f>
        <v>-4.9999999999998934E-3</v>
      </c>
      <c r="J140" s="245">
        <f>'Yield Curves'!K139-'Yield Curves'!K140</f>
        <v>-1.0000000000000675E-2</v>
      </c>
      <c r="K140" s="245">
        <f>'Yield Curves'!L139-'Yield Curves'!L140</f>
        <v>-1.5000000000000568E-2</v>
      </c>
      <c r="L140" s="245">
        <f>'Yield Curves'!M139-'Yield Curves'!M140</f>
        <v>-2.0000000000000462E-2</v>
      </c>
      <c r="M140" s="245">
        <f>'Yield Curves'!N139-'Yield Curves'!N140</f>
        <v>-2.5000000000000355E-2</v>
      </c>
      <c r="N140" s="245">
        <f>'Yield Curves'!O139-'Yield Curves'!O140</f>
        <v>-3.0000000000000249E-2</v>
      </c>
      <c r="O140" s="245">
        <f>'Yield Curves'!P139-'Yield Curves'!P140</f>
        <v>-3.5000000000000142E-2</v>
      </c>
      <c r="P140" s="245">
        <f>'Yield Curves'!Q139-'Yield Curves'!Q140</f>
        <v>-2.7499999999999858E-2</v>
      </c>
      <c r="Q140" s="245">
        <f>'Yield Curves'!R139-'Yield Curves'!R140</f>
        <v>-1.9999999999999574E-2</v>
      </c>
      <c r="R140" s="245">
        <f>'Yield Curves'!S139-'Yield Curves'!S140</f>
        <v>-1.2499999999999289E-2</v>
      </c>
      <c r="S140" s="245">
        <f>'Yield Curves'!T139-'Yield Curves'!T140</f>
        <v>-1.1249999999999538E-2</v>
      </c>
      <c r="T140" s="245">
        <f>'Yield Curves'!U139-'Yield Curves'!U140</f>
        <v>-9.9999999999997868E-3</v>
      </c>
      <c r="U140" s="245">
        <f>'Yield Curves'!V139-'Yield Curves'!V140</f>
        <v>-8.7500000000000355E-3</v>
      </c>
      <c r="V140" s="252">
        <f>MAX(B140:U140)</f>
        <v>3.0000000000001137E-2</v>
      </c>
      <c r="W140" s="252">
        <f>AVERAGE(V141:V390)</f>
        <v>3.6097500000000185E-2</v>
      </c>
      <c r="X140" s="245">
        <f>_xlfn.STDEV.S(V141:V2692)</f>
        <v>5.6212781721517481E-2</v>
      </c>
      <c r="Y140" s="245">
        <f>W140+X140*_xlfn.NORM.S.INV(99%)</f>
        <v>0.16686798525177421</v>
      </c>
      <c r="Z140" s="253">
        <v>42937</v>
      </c>
      <c r="AA140" s="255">
        <f>'Bond Valuation'!$B$12*BondVal_all!BO140</f>
        <v>93.206784754898962</v>
      </c>
      <c r="AB140" s="250">
        <f>AA140/AA141-1</f>
        <v>4.0008001066782484E-4</v>
      </c>
      <c r="AC140" s="245">
        <f>SUMPRODUCT('Bond Valuation'!$B$12*BondVal_all!BO140,$BO$2)/AA140</f>
        <v>1</v>
      </c>
      <c r="AD140" s="251">
        <f>-AC140*Y139/100</f>
        <v>-1.6656291512005389E-3</v>
      </c>
      <c r="AE140" s="250">
        <f>AD140*SQRT(10)</f>
        <v>-5.2671818549666844E-3</v>
      </c>
      <c r="AF140" s="250">
        <f>$AC$1*X139/100</f>
        <v>-1.4961853357096863E-3</v>
      </c>
      <c r="AG140" s="250">
        <f>AF140*SQRT(10)</f>
        <v>-4.7313534625862685E-3</v>
      </c>
      <c r="AH140" s="255">
        <f>SUMPRODUCT('Bond Valuation'!$B$40:$D$40,BondVal_all!BO140:BQ140)</f>
        <v>83.761259531764324</v>
      </c>
      <c r="AI140" s="250">
        <f>AH140/AH141-1</f>
        <v>-2.7031172165881134E-4</v>
      </c>
      <c r="AJ140" s="245">
        <f>SUMPRODUCT($BO$2:$BQ$2,'Bond Valuation'!$B$40:$D$40,BondVal_all!BO140:BQ140)/BondVal_all!AH140</f>
        <v>2.9355911809175295</v>
      </c>
      <c r="AK140" s="251">
        <f>-AJ140*Y139/100</f>
        <v>-4.8896062469434521E-3</v>
      </c>
      <c r="AL140" s="251">
        <f>AK140*SQRT(10)</f>
        <v>-1.5462292601729032E-2</v>
      </c>
      <c r="AM140" s="251">
        <f>$AC$1*X139/100</f>
        <v>-1.4961853357096863E-3</v>
      </c>
      <c r="AN140" s="259">
        <f>AM140*SQRT(10)</f>
        <v>-4.7313534625862685E-3</v>
      </c>
      <c r="AO140" s="255">
        <f>SUMPRODUCT('Bond Valuation'!$B$68:$F$68,BondVal_all!BO140:BS140)</f>
        <v>77.231293375476241</v>
      </c>
      <c r="AP140" s="250">
        <f>AO140/AO141-1</f>
        <v>-8.8735389916239082E-4</v>
      </c>
      <c r="AQ140" s="245">
        <f>SUMPRODUCT($BO$2:$BS$2,'Bond Valuation'!$B$68:$F$68,BondVal_all!BO140:BS140)/BondVal_all!AO140</f>
        <v>4.7234294991473256</v>
      </c>
      <c r="AR140" s="251">
        <f>-AQ140*Y139/100</f>
        <v>-7.8674818674203464E-3</v>
      </c>
      <c r="AS140" s="251">
        <f>AR140*SQRT(10)</f>
        <v>-2.4879162151123166E-2</v>
      </c>
      <c r="AT140" s="251">
        <f>$AC$1*X139/100</f>
        <v>-1.4961853357096863E-3</v>
      </c>
      <c r="AU140" s="249">
        <f>AT140*SQRT(10)</f>
        <v>-4.7313534625862685E-3</v>
      </c>
      <c r="AV140" s="255">
        <f>SUMPRODUCT('Bond Valuation'!$B$96:$K$96,BondVal_all!BO140:BX140)</f>
        <v>68.916330915921264</v>
      </c>
      <c r="AW140" s="250">
        <f>AV140/AV141-1</f>
        <v>-8.5559929407430513E-4</v>
      </c>
      <c r="AX140" s="245">
        <f>SUMPRODUCT($BO$2:$BX$2,'Bond Valuation'!$B$96:$K$96,BondVal_all!BO140:BX140)/BondVal_all!AV140</f>
        <v>8.2666819712500796</v>
      </c>
      <c r="AY140" s="251">
        <f>-AX140*Y139/100</f>
        <v>-1.3769226475018069E-2</v>
      </c>
      <c r="AZ140" s="251">
        <f>AY140*SQRT(10)</f>
        <v>-4.3542117279748646E-2</v>
      </c>
      <c r="BA140" s="251">
        <f>$AC$1*X139/100</f>
        <v>-1.4961853357096863E-3</v>
      </c>
      <c r="BB140" s="249">
        <f>BA140*SQRT(10)</f>
        <v>-4.7313534625862685E-3</v>
      </c>
      <c r="BC140" s="255">
        <f>SUMPRODUCT('Bond Valuation'!$B$124:$U$124,BondVal_all!BO140:CH140)</f>
        <v>57.047064662730818</v>
      </c>
      <c r="BD140" s="250">
        <f>BC140/BC141-1</f>
        <v>-2.6985960592482705E-3</v>
      </c>
      <c r="BE140" s="245">
        <f>SUMPRODUCT($BO$2:$CH$2,'Bond Valuation'!$B$124:$U$124,BondVal_all!BO140:CH140)/BondVal_all!BC140</f>
        <v>11.873369571550178</v>
      </c>
      <c r="BF140" s="251">
        <f>-BE140*Y139/100</f>
        <v>-1.9776630481351431E-2</v>
      </c>
      <c r="BG140" s="251">
        <f>BF140*SQRT(10)</f>
        <v>-6.2539196764582652E-2</v>
      </c>
      <c r="BH140" s="251">
        <f>$AC$1*X139/100</f>
        <v>-1.4961853357096863E-3</v>
      </c>
      <c r="BI140" s="249">
        <f>BH140*SQRT(10)</f>
        <v>-4.7313534625862685E-3</v>
      </c>
      <c r="BJ140" s="251"/>
      <c r="BK140" s="251"/>
      <c r="BO140" s="245">
        <f>EXP(-BO$2*HLOOKUP(BO$2,'Yield Curves'!$B$2:$AP$508,MATCH($Z140,'Yield Curves'!$A$3:$A$508,0)+1)/100)</f>
        <v>0.92283945301880166</v>
      </c>
      <c r="BP140" s="245">
        <f>EXP(-BP$2*HLOOKUP(BP$2,'Yield Curves'!$B$2:$AP$508,MATCH($Z140,'Yield Curves'!$A$3:$A$508,0)+1)/100)</f>
        <v>0.8518029996130394</v>
      </c>
      <c r="BQ140" s="245">
        <f>EXP(-BQ$2*HLOOKUP(BQ$2,'Yield Curves'!$B$2:$AP$508,MATCH($Z140,'Yield Curves'!$A$3:$A$508,0)+1)/100)</f>
        <v>0.78639190810294757</v>
      </c>
      <c r="BR140" s="245">
        <f>EXP(-BR$2*HLOOKUP(BR$2,'Yield Curves'!$B$2:$AP$508,MATCH($Z140,'Yield Curves'!$A$3:$A$508,0)+1)/100)</f>
        <v>0.72440836902189676</v>
      </c>
      <c r="BS140" s="245">
        <f>EXP(-BS$2*HLOOKUP(BS$2,'Yield Curves'!$B$2:$AP$508,MATCH($Z140,'Yield Curves'!$A$3:$A$508,0)+1)/100)</f>
        <v>0.67334328342521488</v>
      </c>
      <c r="BT140" s="245">
        <f>EXP(-BT$2*HLOOKUP(BT$2,'Yield Curves'!$B$2:$AP$508,MATCH($Z140,'Yield Curves'!$A$3:$A$508,0)+1)/100)</f>
        <v>0.62362877468940714</v>
      </c>
      <c r="BU140" s="245">
        <f>EXP(-BU$2*HLOOKUP(BU$2,'Yield Curves'!$B$2:$AP$508,MATCH($Z140,'Yield Curves'!$A$3:$A$508,0)+1)/100)</f>
        <v>0.57804705707448056</v>
      </c>
      <c r="BV140" s="245">
        <f>EXP(-BV$2*HLOOKUP(BV$2,'Yield Curves'!$B$2:$AP$508,MATCH($Z140,'Yield Curves'!$A$3:$A$508,0)+1)/100)</f>
        <v>0.53483339061416568</v>
      </c>
      <c r="BW140" s="245">
        <f>EXP(-BW$2*HLOOKUP(BW$2,'Yield Curves'!$B$2:$AP$508,MATCH($Z140,'Yield Curves'!$A$3:$A$508,0)+1)/100)</f>
        <v>0.49347898727095751</v>
      </c>
      <c r="BX140" s="245">
        <f>EXP(-BX$2*HLOOKUP(BX$2,'Yield Curves'!$B$2:$AP$508,MATCH($Z140,'Yield Curves'!$A$3:$A$508,0)+1)/100)</f>
        <v>0.45657604962331472</v>
      </c>
      <c r="BY140" s="245">
        <f>EXP(-BY$2*HLOOKUP(BY$2,'Yield Curves'!$B$2:$AP$508,MATCH($Z140,'Yield Curves'!$A$3:$A$508,0)+1)/100)</f>
        <v>0.4224961266158791</v>
      </c>
      <c r="BZ140" s="245">
        <f>EXP(-BZ$2*HLOOKUP(BZ$2,'Yield Curves'!$B$2:$AP$508,MATCH($Z140,'Yield Curves'!$A$3:$A$508,0)+1)/100)</f>
        <v>0.38800967659190266</v>
      </c>
      <c r="CA140" s="245">
        <f>EXP(-CA$2*HLOOKUP(CA$2,'Yield Curves'!$B$2:$AP$508,MATCH($Z140,'Yield Curves'!$A$3:$A$508,0)+1)/100)</f>
        <v>0.35296680969367328</v>
      </c>
      <c r="CB140" s="245">
        <f>EXP(-CB$2*HLOOKUP(CB$2,'Yield Curves'!$B$2:$AP$508,MATCH($Z140,'Yield Curves'!$A$3:$A$508,0)+1)/100)</f>
        <v>0.32467072957325865</v>
      </c>
      <c r="CC140" s="245">
        <f>EXP(-CC$2*HLOOKUP(CC$2,'Yield Curves'!$B$2:$AP$508,MATCH($Z140,'Yield Curves'!$A$3:$A$508,0)+1)/100)</f>
        <v>0.29849562585766892</v>
      </c>
      <c r="CD140" s="245">
        <f>EXP(-CD$2*HLOOKUP(CD$2,'Yield Curves'!$B$2:$AP$508,MATCH($Z140,'Yield Curves'!$A$3:$A$508,0)+1)/100)</f>
        <v>0.27327374698295415</v>
      </c>
      <c r="CE140" s="245">
        <f>EXP(-CE$2*HLOOKUP(CE$2,'Yield Curves'!$B$2:$AP$508,MATCH($Z140,'Yield Curves'!$A$3:$A$508,0)+1)/100)</f>
        <v>0.24895400726064282</v>
      </c>
      <c r="CF140" s="245">
        <f>EXP(-CF$2*HLOOKUP(CF$2,'Yield Curves'!$B$2:$AP$508,MATCH($Z140,'Yield Curves'!$A$3:$A$508,0)+1)/100)</f>
        <v>0.22647526818659633</v>
      </c>
      <c r="CG140" s="245">
        <f>EXP(-CG$2*HLOOKUP(CG$2,'Yield Curves'!$B$2:$AP$508,MATCH($Z140,'Yield Curves'!$A$3:$A$508,0)+1)/100)</f>
        <v>0.20618878745028238</v>
      </c>
      <c r="CH140" s="245">
        <f>EXP(-CH$2*HLOOKUP(CH$2,'Yield Curves'!$B$2:$AP$508,MATCH($Z140,'Yield Curves'!$A$3:$A$508,0)+1)/100)</f>
        <v>0.18749558134675462</v>
      </c>
    </row>
    <row r="141" spans="1:86" x14ac:dyDescent="0.2">
      <c r="A141" s="253">
        <v>42935</v>
      </c>
      <c r="B141" s="245">
        <f>'Yield Curves'!C140-'Yield Curves'!C141</f>
        <v>-1.0000000000001563E-2</v>
      </c>
      <c r="C141" s="245">
        <f>'Yield Curves'!D140-'Yield Curves'!D141</f>
        <v>0</v>
      </c>
      <c r="D141" s="245">
        <f>'Yield Curves'!E140-'Yield Curves'!E141</f>
        <v>9.9999999999997868E-3</v>
      </c>
      <c r="E141" s="245">
        <f>'Yield Curves'!F140-'Yield Curves'!F141</f>
        <v>1.0000000000001563E-2</v>
      </c>
      <c r="F141" s="245">
        <f>'Yield Curves'!G140-'Yield Curves'!G141</f>
        <v>9.9999999999997868E-3</v>
      </c>
      <c r="G141" s="245">
        <f>'Yield Curves'!H140-'Yield Curves'!H141</f>
        <v>5.0000000000007816E-3</v>
      </c>
      <c r="H141" s="245">
        <f>'Yield Curves'!I140-'Yield Curves'!I141</f>
        <v>0</v>
      </c>
      <c r="I141" s="245">
        <f>'Yield Curves'!J140-'Yield Curves'!J141</f>
        <v>4.9999999999998934E-3</v>
      </c>
      <c r="J141" s="245">
        <f>'Yield Curves'!K140-'Yield Curves'!K141</f>
        <v>1.0000000000000675E-2</v>
      </c>
      <c r="K141" s="245">
        <f>'Yield Curves'!L140-'Yield Curves'!L141</f>
        <v>1.2499999999999289E-2</v>
      </c>
      <c r="L141" s="245">
        <f>'Yield Curves'!M140-'Yield Curves'!M141</f>
        <v>1.499999999999968E-2</v>
      </c>
      <c r="M141" s="245">
        <f>'Yield Curves'!N140-'Yield Curves'!N141</f>
        <v>1.7500000000000071E-2</v>
      </c>
      <c r="N141" s="245">
        <f>'Yield Curves'!O140-'Yield Curves'!O141</f>
        <v>1.9999999999999574E-2</v>
      </c>
      <c r="O141" s="245">
        <f>'Yield Curves'!P140-'Yield Curves'!P141</f>
        <v>2.2499999999999076E-2</v>
      </c>
      <c r="P141" s="245">
        <f>'Yield Curves'!Q140-'Yield Curves'!Q141</f>
        <v>1.6249999999999432E-2</v>
      </c>
      <c r="Q141" s="245">
        <f>'Yield Curves'!R140-'Yield Curves'!R141</f>
        <v>9.9999999999997868E-3</v>
      </c>
      <c r="R141" s="245">
        <f>'Yield Curves'!S140-'Yield Curves'!S141</f>
        <v>3.7500000000001421E-3</v>
      </c>
      <c r="S141" s="245">
        <f>'Yield Curves'!T140-'Yield Curves'!T141</f>
        <v>1.8750000000000711E-3</v>
      </c>
      <c r="T141" s="245">
        <f>'Yield Curves'!U140-'Yield Curves'!U141</f>
        <v>0</v>
      </c>
      <c r="U141" s="245">
        <f>'Yield Curves'!V140-'Yield Curves'!V141</f>
        <v>-1.8750000000000711E-3</v>
      </c>
      <c r="V141" s="252">
        <f>MAX(B141:U141)</f>
        <v>2.2499999999999076E-2</v>
      </c>
      <c r="W141" s="252">
        <f>AVERAGE(V142:V391)</f>
        <v>3.6207500000000191E-2</v>
      </c>
      <c r="X141" s="245">
        <f>_xlfn.STDEV.S(V142:V2693)</f>
        <v>5.6284427026852754E-2</v>
      </c>
      <c r="Y141" s="245">
        <f>W141+X141*_xlfn.NORM.S.INV(99%)</f>
        <v>0.16714465715552596</v>
      </c>
      <c r="Z141" s="253">
        <v>42936</v>
      </c>
      <c r="AA141" s="255">
        <f>'Bond Valuation'!$B$12*BondVal_all!BO141</f>
        <v>93.169509496545672</v>
      </c>
      <c r="AB141" s="250">
        <f>AA141/AA142-1</f>
        <v>-2.9995500449975232E-4</v>
      </c>
      <c r="AC141" s="245">
        <f>SUMPRODUCT('Bond Valuation'!$B$12*BondVal_all!BO141,$BO$2)/AA141</f>
        <v>1</v>
      </c>
      <c r="AD141" s="251">
        <f>-AC141*Y140/100</f>
        <v>-1.6686798525177421E-3</v>
      </c>
      <c r="AE141" s="250">
        <f>AD141*SQRT(10)</f>
        <v>-5.2768290195899219E-3</v>
      </c>
      <c r="AF141" s="250">
        <f>$AC$1*X140/100</f>
        <v>-1.498191052093833E-3</v>
      </c>
      <c r="AG141" s="250">
        <f>AF141*SQRT(10)</f>
        <v>-4.7376960947004892E-3</v>
      </c>
      <c r="AH141" s="255">
        <f>SUMPRODUCT('Bond Valuation'!$B$40:$D$40,BondVal_all!BO141:BQ141)</f>
        <v>83.783907303994965</v>
      </c>
      <c r="AI141" s="250">
        <f>AH141/AH142-1</f>
        <v>-1.0672392233179728E-5</v>
      </c>
      <c r="AJ141" s="245">
        <f>SUMPRODUCT($BO$2:$BQ$2,'Bond Valuation'!$B$40:$D$40,BondVal_all!BO141:BQ141)/BondVal_all!AH141</f>
        <v>2.9356343427891289</v>
      </c>
      <c r="AK141" s="251">
        <f>-AJ141*Y140/100</f>
        <v>-4.8986338821713823E-3</v>
      </c>
      <c r="AL141" s="251">
        <f>AK141*SQRT(10)</f>
        <v>-1.5490840490934464E-2</v>
      </c>
      <c r="AM141" s="251">
        <f>$AC$1*X140/100</f>
        <v>-1.498191052093833E-3</v>
      </c>
      <c r="AN141" s="259">
        <f>AM141*SQRT(10)</f>
        <v>-4.7376960947004892E-3</v>
      </c>
      <c r="AO141" s="255">
        <f>SUMPRODUCT('Bond Valuation'!$B$68:$F$68,BondVal_all!BO141:BS141)</f>
        <v>77.299885730483993</v>
      </c>
      <c r="AP141" s="250">
        <f>AO141/AO142-1</f>
        <v>4.3249038290493758E-4</v>
      </c>
      <c r="AQ141" s="245">
        <f>SUMPRODUCT($BO$2:$BS$2,'Bond Valuation'!$B$68:$F$68,BondVal_all!BO141:BS141)/BondVal_all!AO141</f>
        <v>4.7237310755506394</v>
      </c>
      <c r="AR141" s="251">
        <f>-AQ141*Y140/100</f>
        <v>-7.8823948744833165E-3</v>
      </c>
      <c r="AS141" s="251">
        <f>AR141*SQRT(10)</f>
        <v>-2.4926321220204328E-2</v>
      </c>
      <c r="AT141" s="251">
        <f>$AC$1*X140/100</f>
        <v>-1.498191052093833E-3</v>
      </c>
      <c r="AU141" s="249">
        <f>AT141*SQRT(10)</f>
        <v>-4.7376960947004892E-3</v>
      </c>
      <c r="AV141" s="255">
        <f>SUMPRODUCT('Bond Valuation'!$B$96:$K$96,BondVal_all!BO141:BX141)</f>
        <v>68.975346173415772</v>
      </c>
      <c r="AW141" s="250">
        <f>AV141/AV142-1</f>
        <v>8.681388235816101E-4</v>
      </c>
      <c r="AX141" s="245">
        <f>SUMPRODUCT($BO$2:$BX$2,'Bond Valuation'!$B$96:$K$96,BondVal_all!BO141:BX141)/BondVal_all!AV141</f>
        <v>8.267749363525196</v>
      </c>
      <c r="AY141" s="251">
        <f>-AX141*Y140/100</f>
        <v>-1.3796226788580881E-2</v>
      </c>
      <c r="AZ141" s="251">
        <f>AY141*SQRT(10)</f>
        <v>-4.3627499768145866E-2</v>
      </c>
      <c r="BA141" s="251">
        <f>$AC$1*X140/100</f>
        <v>-1.498191052093833E-3</v>
      </c>
      <c r="BB141" s="249">
        <f>BA141*SQRT(10)</f>
        <v>-4.7376960947004892E-3</v>
      </c>
      <c r="BC141" s="255">
        <f>SUMPRODUCT('Bond Valuation'!$B$124:$U$124,BondVal_all!BO141:CH141)</f>
        <v>57.201428211485705</v>
      </c>
      <c r="BD141" s="250">
        <f>BC141/BC142-1</f>
        <v>1.0857977646145933E-3</v>
      </c>
      <c r="BE141" s="245">
        <f>SUMPRODUCT($BO$2:$CH$2,'Bond Valuation'!$B$124:$U$124,BondVal_all!BO141:CH141)/BondVal_all!BC141</f>
        <v>11.890494757511165</v>
      </c>
      <c r="BF141" s="251">
        <f>-BE141*Y140/100</f>
        <v>-1.9841429038326718E-2</v>
      </c>
      <c r="BG141" s="251">
        <f>BF141*SQRT(10)</f>
        <v>-6.2744107793716752E-2</v>
      </c>
      <c r="BH141" s="251">
        <f>$AC$1*X140/100</f>
        <v>-1.498191052093833E-3</v>
      </c>
      <c r="BI141" s="249">
        <f>BH141*SQRT(10)</f>
        <v>-4.7376960947004892E-3</v>
      </c>
      <c r="BJ141" s="251"/>
      <c r="BK141" s="251"/>
      <c r="BO141" s="245">
        <f>EXP(-BO$2*HLOOKUP(BO$2,'Yield Curves'!$B$2:$AP$508,MATCH($Z141,'Yield Curves'!$A$3:$A$508,0)+1)/100)</f>
        <v>0.92247039105490769</v>
      </c>
      <c r="BP141" s="245">
        <f>EXP(-BP$2*HLOOKUP(BP$2,'Yield Curves'!$B$2:$AP$508,MATCH($Z141,'Yield Curves'!$A$3:$A$508,0)+1)/100)</f>
        <v>0.85146234654834918</v>
      </c>
      <c r="BQ141" s="245">
        <f>EXP(-BQ$2*HLOOKUP(BQ$2,'Yield Curves'!$B$2:$AP$508,MATCH($Z141,'Yield Curves'!$A$3:$A$508,0)+1)/100)</f>
        <v>0.78662786106655347</v>
      </c>
      <c r="BR141" s="245">
        <f>EXP(-BR$2*HLOOKUP(BR$2,'Yield Curves'!$B$2:$AP$508,MATCH($Z141,'Yield Curves'!$A$3:$A$508,0)+1)/100)</f>
        <v>0.7246981903299029</v>
      </c>
      <c r="BS141" s="245">
        <f>EXP(-BS$2*HLOOKUP(BS$2,'Yield Curves'!$B$2:$AP$508,MATCH($Z141,'Yield Curves'!$A$3:$A$508,0)+1)/100)</f>
        <v>0.6740169634925337</v>
      </c>
      <c r="BT141" s="245">
        <f>EXP(-BT$2*HLOOKUP(BT$2,'Yield Curves'!$B$2:$AP$508,MATCH($Z141,'Yield Curves'!$A$3:$A$508,0)+1)/100)</f>
        <v>0.62437757841141128</v>
      </c>
      <c r="BU141" s="245">
        <f>EXP(-BU$2*HLOOKUP(BU$2,'Yield Curves'!$B$2:$AP$508,MATCH($Z141,'Yield Curves'!$A$3:$A$508,0)+1)/100)</f>
        <v>0.57885688970495353</v>
      </c>
      <c r="BV141" s="245">
        <f>EXP(-BV$2*HLOOKUP(BV$2,'Yield Curves'!$B$2:$AP$508,MATCH($Z141,'Yield Curves'!$A$3:$A$508,0)+1)/100)</f>
        <v>0.53558268174243107</v>
      </c>
      <c r="BW141" s="245">
        <f>EXP(-BW$2*HLOOKUP(BW$2,'Yield Curves'!$B$2:$AP$508,MATCH($Z141,'Yield Curves'!$A$3:$A$508,0)+1)/100)</f>
        <v>0.49403446352844671</v>
      </c>
      <c r="BX141" s="245">
        <f>EXP(-BX$2*HLOOKUP(BX$2,'Yield Curves'!$B$2:$AP$508,MATCH($Z141,'Yield Curves'!$A$3:$A$508,0)+1)/100)</f>
        <v>0.45703285403707794</v>
      </c>
      <c r="BY141" s="245">
        <f>EXP(-BY$2*HLOOKUP(BY$2,'Yield Curves'!$B$2:$AP$508,MATCH($Z141,'Yield Curves'!$A$3:$A$508,0)+1)/100)</f>
        <v>0.42284482974059817</v>
      </c>
      <c r="BZ141" s="245">
        <f>EXP(-BZ$2*HLOOKUP(BZ$2,'Yield Curves'!$B$2:$AP$508,MATCH($Z141,'Yield Curves'!$A$3:$A$508,0)+1)/100)</f>
        <v>0.38838817051238217</v>
      </c>
      <c r="CA141" s="245">
        <f>EXP(-CA$2*HLOOKUP(CA$2,'Yield Curves'!$B$2:$AP$508,MATCH($Z141,'Yield Curves'!$A$3:$A$508,0)+1)/100)</f>
        <v>0.35351212301155754</v>
      </c>
      <c r="CB141" s="245">
        <f>EXP(-CB$2*HLOOKUP(CB$2,'Yield Curves'!$B$2:$AP$508,MATCH($Z141,'Yield Curves'!$A$3:$A$508,0)+1)/100)</f>
        <v>0.32516826245431479</v>
      </c>
      <c r="CC141" s="245">
        <f>EXP(-CC$2*HLOOKUP(CC$2,'Yield Curves'!$B$2:$AP$508,MATCH($Z141,'Yield Curves'!$A$3:$A$508,0)+1)/100)</f>
        <v>0.29894370527200126</v>
      </c>
      <c r="CD141" s="245">
        <f>EXP(-CD$2*HLOOKUP(CD$2,'Yield Curves'!$B$2:$AP$508,MATCH($Z141,'Yield Curves'!$A$3:$A$508,0)+1)/100)</f>
        <v>0.27380543939981822</v>
      </c>
      <c r="CE141" s="245">
        <f>EXP(-CE$2*HLOOKUP(CE$2,'Yield Curves'!$B$2:$AP$508,MATCH($Z141,'Yield Curves'!$A$3:$A$508,0)+1)/100)</f>
        <v>0.24969077386692029</v>
      </c>
      <c r="CF141" s="245">
        <f>EXP(-CF$2*HLOOKUP(CF$2,'Yield Curves'!$B$2:$AP$508,MATCH($Z141,'Yield Curves'!$A$3:$A$508,0)+1)/100)</f>
        <v>0.2273991495632707</v>
      </c>
      <c r="CG141" s="245">
        <f>EXP(-CG$2*HLOOKUP(CG$2,'Yield Curves'!$B$2:$AP$508,MATCH($Z141,'Yield Curves'!$A$3:$A$508,0)+1)/100)</f>
        <v>0.20722202973678905</v>
      </c>
      <c r="CH141" s="245">
        <f>EXP(-CH$2*HLOOKUP(CH$2,'Yield Curves'!$B$2:$AP$508,MATCH($Z141,'Yield Curves'!$A$3:$A$508,0)+1)/100)</f>
        <v>0.18862393651527715</v>
      </c>
    </row>
    <row r="142" spans="1:86" x14ac:dyDescent="0.2">
      <c r="A142" s="253">
        <v>42934</v>
      </c>
      <c r="B142" s="245">
        <f>'Yield Curves'!C141-'Yield Curves'!C142</f>
        <v>-9.9999999999997868E-3</v>
      </c>
      <c r="C142" s="245">
        <f>'Yield Curves'!D141-'Yield Curves'!D142</f>
        <v>-9.9999999999997868E-3</v>
      </c>
      <c r="D142" s="245">
        <f>'Yield Curves'!E141-'Yield Curves'!E142</f>
        <v>-9.9999999999997868E-3</v>
      </c>
      <c r="E142" s="245">
        <f>'Yield Curves'!F141-'Yield Curves'!F142</f>
        <v>-5.0000000000007816E-3</v>
      </c>
      <c r="F142" s="245">
        <f>'Yield Curves'!G141-'Yield Curves'!G142</f>
        <v>0</v>
      </c>
      <c r="G142" s="245">
        <f>'Yield Curves'!H141-'Yield Curves'!H142</f>
        <v>1.9999999999999574E-2</v>
      </c>
      <c r="H142" s="245">
        <f>'Yield Curves'!I141-'Yield Curves'!I142</f>
        <v>4.0000000000000924E-2</v>
      </c>
      <c r="I142" s="245">
        <f>'Yield Curves'!J141-'Yield Curves'!J142</f>
        <v>2.000000000000135E-2</v>
      </c>
      <c r="J142" s="245">
        <f>'Yield Curves'!K141-'Yield Curves'!K142</f>
        <v>0</v>
      </c>
      <c r="K142" s="245">
        <f>'Yield Curves'!L141-'Yield Curves'!L142</f>
        <v>-2.4999999999995026E-3</v>
      </c>
      <c r="L142" s="245">
        <f>'Yield Curves'!M141-'Yield Curves'!M142</f>
        <v>-4.9999999999990052E-3</v>
      </c>
      <c r="M142" s="245">
        <f>'Yield Curves'!N141-'Yield Curves'!N142</f>
        <v>-7.499999999999396E-3</v>
      </c>
      <c r="N142" s="245">
        <f>'Yield Curves'!O141-'Yield Curves'!O142</f>
        <v>-9.9999999999997868E-3</v>
      </c>
      <c r="O142" s="245">
        <f>'Yield Curves'!P141-'Yield Curves'!P142</f>
        <v>-1.2500000000000178E-2</v>
      </c>
      <c r="P142" s="245">
        <f>'Yield Curves'!Q141-'Yield Curves'!Q142</f>
        <v>-6.2499999999996447E-3</v>
      </c>
      <c r="Q142" s="245">
        <f>'Yield Curves'!R141-'Yield Curves'!R142</f>
        <v>0</v>
      </c>
      <c r="R142" s="245">
        <f>'Yield Curves'!S141-'Yield Curves'!S142</f>
        <v>6.2499999999996447E-3</v>
      </c>
      <c r="S142" s="245">
        <f>'Yield Curves'!T141-'Yield Curves'!T142</f>
        <v>8.1249999999997158E-3</v>
      </c>
      <c r="T142" s="245">
        <f>'Yield Curves'!U141-'Yield Curves'!U142</f>
        <v>9.9999999999997868E-3</v>
      </c>
      <c r="U142" s="245">
        <f>'Yield Curves'!V141-'Yield Curves'!V142</f>
        <v>1.1874999999999858E-2</v>
      </c>
      <c r="V142" s="252">
        <f>MAX(B142:U142)</f>
        <v>4.0000000000000924E-2</v>
      </c>
      <c r="W142" s="252">
        <f>AVERAGE(V143:V392)</f>
        <v>3.61750000000002E-2</v>
      </c>
      <c r="X142" s="245">
        <f>_xlfn.STDEV.S(V143:V2694)</f>
        <v>5.6361258294015663E-2</v>
      </c>
      <c r="Y142" s="245">
        <f>W142+X142*_xlfn.NORM.S.INV(99%)</f>
        <v>0.16729089341055026</v>
      </c>
      <c r="Z142" s="253">
        <v>42935</v>
      </c>
      <c r="AA142" s="255">
        <f>'Bond Valuation'!$B$12*BondVal_all!BO142</f>
        <v>93.197464542441864</v>
      </c>
      <c r="AB142" s="250">
        <f>AA142/AA143-1</f>
        <v>1.0000500016649205E-4</v>
      </c>
      <c r="AC142" s="245">
        <f>SUMPRODUCT('Bond Valuation'!$B$12*BondVal_all!BO142,$BO$2)/AA142</f>
        <v>1</v>
      </c>
      <c r="AD142" s="251">
        <f>-AC142*Y141/100</f>
        <v>-1.6714465715552595E-3</v>
      </c>
      <c r="AE142" s="250">
        <f>AD142*SQRT(10)</f>
        <v>-5.2855781533942261E-3</v>
      </c>
      <c r="AF142" s="250">
        <f>$AC$1*X141/100</f>
        <v>-1.5001005529598388E-3</v>
      </c>
      <c r="AG142" s="250">
        <f>AF142*SQRT(10)</f>
        <v>-4.7437344666311316E-3</v>
      </c>
      <c r="AH142" s="255">
        <f>SUMPRODUCT('Bond Valuation'!$B$40:$D$40,BondVal_all!BO142:BQ142)</f>
        <v>83.784801488259632</v>
      </c>
      <c r="AI142" s="250">
        <f>AH142/AH143-1</f>
        <v>-2.8911645748452841E-4</v>
      </c>
      <c r="AJ142" s="245">
        <f>SUMPRODUCT($BO$2:$BQ$2,'Bond Valuation'!$B$40:$D$40,BondVal_all!BO142:BQ142)/BondVal_all!AH142</f>
        <v>2.9356177503433942</v>
      </c>
      <c r="AK142" s="251">
        <f>-AJ142*Y141/100</f>
        <v>-4.9067282242082301E-3</v>
      </c>
      <c r="AL142" s="251">
        <f>AK142*SQRT(10)</f>
        <v>-1.5516437047931349E-2</v>
      </c>
      <c r="AM142" s="251">
        <f>$AC$1*X141/100</f>
        <v>-1.5001005529598388E-3</v>
      </c>
      <c r="AN142" s="259">
        <f>AM142*SQRT(10)</f>
        <v>-4.7437344666311316E-3</v>
      </c>
      <c r="AO142" s="255">
        <f>SUMPRODUCT('Bond Valuation'!$B$68:$F$68,BondVal_all!BO142:BS142)</f>
        <v>77.266468725839047</v>
      </c>
      <c r="AP142" s="250">
        <f>AO142/AO143-1</f>
        <v>-4.5691022965033135E-4</v>
      </c>
      <c r="AQ142" s="245">
        <f>SUMPRODUCT($BO$2:$BS$2,'Bond Valuation'!$B$68:$F$68,BondVal_all!BO142:BS142)/BondVal_all!AO142</f>
        <v>4.723559238688873</v>
      </c>
      <c r="AR142" s="251">
        <f>-AQ142*Y141/100</f>
        <v>-7.8951768950446879E-3</v>
      </c>
      <c r="AS142" s="251">
        <f>AR142*SQRT(10)</f>
        <v>-2.4966741518277366E-2</v>
      </c>
      <c r="AT142" s="251">
        <f>$AC$1*X141/100</f>
        <v>-1.5001005529598388E-3</v>
      </c>
      <c r="AU142" s="249">
        <f>AT142*SQRT(10)</f>
        <v>-4.7437344666311316E-3</v>
      </c>
      <c r="AV142" s="255">
        <f>SUMPRODUCT('Bond Valuation'!$B$96:$K$96,BondVal_all!BO142:BX142)</f>
        <v>68.915517936747648</v>
      </c>
      <c r="AW142" s="250">
        <f>AV142/AV143-1</f>
        <v>-1.4642552040589063E-4</v>
      </c>
      <c r="AX142" s="245">
        <f>SUMPRODUCT($BO$2:$BX$2,'Bond Valuation'!$B$96:$K$96,BondVal_all!BO142:BX142)/BondVal_all!AV142</f>
        <v>8.2666202721385957</v>
      </c>
      <c r="AY142" s="251">
        <f>-AX142*Y141/100</f>
        <v>-1.3817214112215264E-2</v>
      </c>
      <c r="AZ142" s="251">
        <f>AY142*SQRT(10)</f>
        <v>-4.3693867512821602E-2</v>
      </c>
      <c r="BA142" s="251">
        <f>$AC$1*X141/100</f>
        <v>-1.5001005529598388E-3</v>
      </c>
      <c r="BB142" s="249">
        <f>BA142*SQRT(10)</f>
        <v>-4.7437344666311316E-3</v>
      </c>
      <c r="BC142" s="255">
        <f>SUMPRODUCT('Bond Valuation'!$B$124:$U$124,BondVal_all!BO142:CH142)</f>
        <v>57.139386393468229</v>
      </c>
      <c r="BD142" s="250">
        <f>BC142/BC143-1</f>
        <v>-9.3295024201800469E-4</v>
      </c>
      <c r="BE142" s="245">
        <f>SUMPRODUCT($BO$2:$CH$2,'Bond Valuation'!$B$124:$U$124,BondVal_all!BO142:CH142)/BondVal_all!BC142</f>
        <v>11.885638902956098</v>
      </c>
      <c r="BF142" s="251">
        <f>-BE142*Y141/100</f>
        <v>-1.9866210395089786E-2</v>
      </c>
      <c r="BG142" s="251">
        <f>BF142*SQRT(10)</f>
        <v>-6.2822473324597269E-2</v>
      </c>
      <c r="BH142" s="251">
        <f>$AC$1*X141/100</f>
        <v>-1.5001005529598388E-3</v>
      </c>
      <c r="BI142" s="249">
        <f>BH142*SQRT(10)</f>
        <v>-4.7437344666311316E-3</v>
      </c>
      <c r="BJ142" s="251"/>
      <c r="BK142" s="251"/>
      <c r="BO142" s="245">
        <f>EXP(-BO$2*HLOOKUP(BO$2,'Yield Curves'!$B$2:$AP$508,MATCH($Z142,'Yield Curves'!$A$3:$A$508,0)+1)/100)</f>
        <v>0.92274717368754322</v>
      </c>
      <c r="BP142" s="245">
        <f>EXP(-BP$2*HLOOKUP(BP$2,'Yield Curves'!$B$2:$AP$508,MATCH($Z142,'Yield Curves'!$A$3:$A$508,0)+1)/100)</f>
        <v>0.85163265604804106</v>
      </c>
      <c r="BQ142" s="245">
        <f>EXP(-BQ$2*HLOOKUP(BQ$2,'Yield Curves'!$B$2:$AP$508,MATCH($Z142,'Yield Curves'!$A$3:$A$508,0)+1)/100)</f>
        <v>0.78662786106655347</v>
      </c>
      <c r="BR142" s="245">
        <f>EXP(-BR$2*HLOOKUP(BR$2,'Yield Curves'!$B$2:$AP$508,MATCH($Z142,'Yield Curves'!$A$3:$A$508,0)+1)/100)</f>
        <v>0.7246981903299029</v>
      </c>
      <c r="BS142" s="245">
        <f>EXP(-BS$2*HLOOKUP(BS$2,'Yield Curves'!$B$2:$AP$508,MATCH($Z142,'Yield Curves'!$A$3:$A$508,0)+1)/100)</f>
        <v>0.67368003924886766</v>
      </c>
      <c r="BT142" s="245">
        <f>EXP(-BT$2*HLOOKUP(BT$2,'Yield Curves'!$B$2:$AP$508,MATCH($Z142,'Yield Curves'!$A$3:$A$508,0)+1)/100)</f>
        <v>0.62362877468940714</v>
      </c>
      <c r="BU142" s="245">
        <f>EXP(-BU$2*HLOOKUP(BU$2,'Yield Curves'!$B$2:$AP$508,MATCH($Z142,'Yield Curves'!$A$3:$A$508,0)+1)/100)</f>
        <v>0.5776425657230182</v>
      </c>
      <c r="BV142" s="245">
        <f>EXP(-BV$2*HLOOKUP(BV$2,'Yield Curves'!$B$2:$AP$508,MATCH($Z142,'Yield Curves'!$A$3:$A$508,0)+1)/100)</f>
        <v>0.53440569500272939</v>
      </c>
      <c r="BW142" s="245">
        <f>EXP(-BW$2*HLOOKUP(BW$2,'Yield Curves'!$B$2:$AP$508,MATCH($Z142,'Yield Curves'!$A$3:$A$508,0)+1)/100)</f>
        <v>0.49347898727095751</v>
      </c>
      <c r="BX142" s="245">
        <f>EXP(-BX$2*HLOOKUP(BX$2,'Yield Curves'!$B$2:$AP$508,MATCH($Z142,'Yield Curves'!$A$3:$A$508,0)+1)/100)</f>
        <v>0.45657604962331472</v>
      </c>
      <c r="BY142" s="245">
        <f>EXP(-BY$2*HLOOKUP(BY$2,'Yield Curves'!$B$2:$AP$508,MATCH($Z142,'Yield Curves'!$A$3:$A$508,0)+1)/100)</f>
        <v>0.4224961266158791</v>
      </c>
      <c r="BZ142" s="245">
        <f>EXP(-BZ$2*HLOOKUP(BZ$2,'Yield Curves'!$B$2:$AP$508,MATCH($Z142,'Yield Curves'!$A$3:$A$508,0)+1)/100)</f>
        <v>0.38812609695706179</v>
      </c>
      <c r="CA142" s="245">
        <f>EXP(-CA$2*HLOOKUP(CA$2,'Yield Curves'!$B$2:$AP$508,MATCH($Z142,'Yield Curves'!$A$3:$A$508,0)+1)/100)</f>
        <v>0.35331112015719979</v>
      </c>
      <c r="CB142" s="245">
        <f>EXP(-CB$2*HLOOKUP(CB$2,'Yield Curves'!$B$2:$AP$508,MATCH($Z142,'Yield Curves'!$A$3:$A$508,0)+1)/100)</f>
        <v>0.32506869492099494</v>
      </c>
      <c r="CC142" s="245">
        <f>EXP(-CC$2*HLOOKUP(CC$2,'Yield Curves'!$B$2:$AP$508,MATCH($Z142,'Yield Curves'!$A$3:$A$508,0)+1)/100)</f>
        <v>0.29894370527200126</v>
      </c>
      <c r="CD142" s="245">
        <f>EXP(-CD$2*HLOOKUP(CD$2,'Yield Curves'!$B$2:$AP$508,MATCH($Z142,'Yield Curves'!$A$3:$A$508,0)+1)/100)</f>
        <v>0.27378661592292391</v>
      </c>
      <c r="CE142" s="245">
        <f>EXP(-CE$2*HLOOKUP(CE$2,'Yield Curves'!$B$2:$AP$508,MATCH($Z142,'Yield Curves'!$A$3:$A$508,0)+1)/100)</f>
        <v>0.24954324631798414</v>
      </c>
      <c r="CF142" s="245">
        <f>EXP(-CF$2*HLOOKUP(CF$2,'Yield Curves'!$B$2:$AP$508,MATCH($Z142,'Yield Curves'!$A$3:$A$508,0)+1)/100)</f>
        <v>0.22713228992457715</v>
      </c>
      <c r="CG142" s="245">
        <f>EXP(-CG$2*HLOOKUP(CG$2,'Yield Curves'!$B$2:$AP$508,MATCH($Z142,'Yield Curves'!$A$3:$A$508,0)+1)/100)</f>
        <v>0.20689700298068231</v>
      </c>
      <c r="CH142" s="245">
        <f>EXP(-CH$2*HLOOKUP(CH$2,'Yield Curves'!$B$2:$AP$508,MATCH($Z142,'Yield Curves'!$A$3:$A$508,0)+1)/100)</f>
        <v>0.1882470656387468</v>
      </c>
    </row>
    <row r="143" spans="1:86" x14ac:dyDescent="0.2">
      <c r="A143" s="253">
        <v>42933</v>
      </c>
      <c r="B143" s="245">
        <f>'Yield Curves'!C142-'Yield Curves'!C143</f>
        <v>-1.9999999999999574E-2</v>
      </c>
      <c r="C143" s="245">
        <f>'Yield Curves'!D142-'Yield Curves'!D143</f>
        <v>-2.000000000000135E-2</v>
      </c>
      <c r="D143" s="245">
        <f>'Yield Curves'!E142-'Yield Curves'!E143</f>
        <v>-2.000000000000135E-2</v>
      </c>
      <c r="E143" s="245">
        <f>'Yield Curves'!F142-'Yield Curves'!F143</f>
        <v>-1.5000000000000568E-2</v>
      </c>
      <c r="F143" s="245">
        <f>'Yield Curves'!G142-'Yield Curves'!G143</f>
        <v>-9.9999999999997868E-3</v>
      </c>
      <c r="G143" s="245">
        <f>'Yield Curves'!H142-'Yield Curves'!H143</f>
        <v>4.9999999999998934E-3</v>
      </c>
      <c r="H143" s="245">
        <f>'Yield Curves'!I142-'Yield Curves'!I143</f>
        <v>1.9999999999999574E-2</v>
      </c>
      <c r="I143" s="245">
        <f>'Yield Curves'!J142-'Yield Curves'!J143</f>
        <v>9.9999999999997868E-3</v>
      </c>
      <c r="J143" s="245">
        <f>'Yield Curves'!K142-'Yield Curves'!K143</f>
        <v>0</v>
      </c>
      <c r="K143" s="245">
        <f>'Yield Curves'!L142-'Yield Curves'!L143</f>
        <v>5.0000000000007816E-3</v>
      </c>
      <c r="L143" s="245">
        <f>'Yield Curves'!M142-'Yield Curves'!M143</f>
        <v>9.9999999999997868E-3</v>
      </c>
      <c r="M143" s="245">
        <f>'Yield Curves'!N142-'Yield Curves'!N143</f>
        <v>1.499999999999968E-2</v>
      </c>
      <c r="N143" s="245">
        <f>'Yield Curves'!O142-'Yield Curves'!O143</f>
        <v>2.0000000000000462E-2</v>
      </c>
      <c r="O143" s="245">
        <f>'Yield Curves'!P142-'Yield Curves'!P143</f>
        <v>2.5000000000001243E-2</v>
      </c>
      <c r="P143" s="245">
        <f>'Yield Curves'!Q142-'Yield Curves'!Q143</f>
        <v>2.2500000000000853E-2</v>
      </c>
      <c r="Q143" s="245">
        <f>'Yield Curves'!R142-'Yield Curves'!R143</f>
        <v>2.0000000000000462E-2</v>
      </c>
      <c r="R143" s="245">
        <f>'Yield Curves'!S142-'Yield Curves'!S143</f>
        <v>1.7500000000000071E-2</v>
      </c>
      <c r="S143" s="245">
        <f>'Yield Curves'!T142-'Yield Curves'!T143</f>
        <v>1.8750000000000711E-2</v>
      </c>
      <c r="T143" s="245">
        <f>'Yield Curves'!U142-'Yield Curves'!U143</f>
        <v>2.0000000000000462E-2</v>
      </c>
      <c r="U143" s="245">
        <f>'Yield Curves'!V142-'Yield Curves'!V143</f>
        <v>2.1250000000000213E-2</v>
      </c>
      <c r="V143" s="252">
        <f>MAX(B143:U143)</f>
        <v>2.5000000000001243E-2</v>
      </c>
      <c r="W143" s="252">
        <f>AVERAGE(V144:V393)</f>
        <v>3.6395000000000198E-2</v>
      </c>
      <c r="X143" s="245">
        <f>_xlfn.STDEV.S(V144:V2695)</f>
        <v>5.6435109262466115E-2</v>
      </c>
      <c r="Y143" s="245">
        <f>W143+X143*_xlfn.NORM.S.INV(99%)</f>
        <v>0.1676826964540008</v>
      </c>
      <c r="Z143" s="253">
        <v>42934</v>
      </c>
      <c r="AA143" s="255">
        <f>'Bond Valuation'!$B$12*BondVal_all!BO143</f>
        <v>93.18814526195942</v>
      </c>
      <c r="AB143" s="250">
        <f>AA143/AA144-1</f>
        <v>1.000050001667141E-4</v>
      </c>
      <c r="AC143" s="245">
        <f>SUMPRODUCT('Bond Valuation'!$B$12*BondVal_all!BO143,$BO$2)/AA143</f>
        <v>1</v>
      </c>
      <c r="AD143" s="251">
        <f>-AC143*Y142/100</f>
        <v>-1.6729089341055027E-3</v>
      </c>
      <c r="AE143" s="250">
        <f>AD143*SQRT(10)</f>
        <v>-5.2902025498179264E-3</v>
      </c>
      <c r="AF143" s="250">
        <f>$AC$1*X142/100</f>
        <v>-1.5021482708179365E-3</v>
      </c>
      <c r="AG143" s="250">
        <f>AF143*SQRT(10)</f>
        <v>-4.7502099190681211E-3</v>
      </c>
      <c r="AH143" s="255">
        <f>SUMPRODUCT('Bond Valuation'!$B$40:$D$40,BondVal_all!BO143:BQ143)</f>
        <v>83.809032058713655</v>
      </c>
      <c r="AI143" s="250">
        <f>AH143/AH144-1</f>
        <v>6.2667729590071275E-6</v>
      </c>
      <c r="AJ143" s="245">
        <f>SUMPRODUCT($BO$2:$BQ$2,'Bond Valuation'!$B$40:$D$40,BondVal_all!BO143:BQ143)/BondVal_all!AH143</f>
        <v>2.9356367030968435</v>
      </c>
      <c r="AK143" s="251">
        <f>-AJ143*Y142/100</f>
        <v>-4.911052867898732E-3</v>
      </c>
      <c r="AL143" s="251">
        <f>AK143*SQRT(10)</f>
        <v>-1.5530112772062012E-2</v>
      </c>
      <c r="AM143" s="251">
        <f>$AC$1*X142/100</f>
        <v>-1.5021482708179365E-3</v>
      </c>
      <c r="AN143" s="259">
        <f>AM143*SQRT(10)</f>
        <v>-4.7502099190681211E-3</v>
      </c>
      <c r="AO143" s="255">
        <f>SUMPRODUCT('Bond Valuation'!$B$68:$F$68,BondVal_all!BO143:BS143)</f>
        <v>77.301788703868112</v>
      </c>
      <c r="AP143" s="250">
        <f>AO143/AO144-1</f>
        <v>-2.9036026081286082E-5</v>
      </c>
      <c r="AQ143" s="245">
        <f>SUMPRODUCT($BO$2:$BS$2,'Bond Valuation'!$B$68:$F$68,BondVal_all!BO143:BS143)/BondVal_all!AO143</f>
        <v>4.7236656901339655</v>
      </c>
      <c r="AR143" s="251">
        <f>-AQ143*Y142/100</f>
        <v>-7.9022625347527457E-3</v>
      </c>
      <c r="AS143" s="251">
        <f>AR143*SQRT(10)</f>
        <v>-2.498914827843416E-2</v>
      </c>
      <c r="AT143" s="251">
        <f>$AC$1*X142/100</f>
        <v>-1.5021482708179365E-3</v>
      </c>
      <c r="AU143" s="249">
        <f>AT143*SQRT(10)</f>
        <v>-4.7502099190681211E-3</v>
      </c>
      <c r="AV143" s="255">
        <f>SUMPRODUCT('Bond Valuation'!$B$96:$K$96,BondVal_all!BO143:BX143)</f>
        <v>68.925610405120509</v>
      </c>
      <c r="AW143" s="250">
        <f>AV143/AV144-1</f>
        <v>-7.0150542733227184E-4</v>
      </c>
      <c r="AX143" s="245">
        <f>SUMPRODUCT($BO$2:$BX$2,'Bond Valuation'!$B$96:$K$96,BondVal_all!BO143:BX143)/BondVal_all!AV143</f>
        <v>8.266361215825297</v>
      </c>
      <c r="AY143" s="251">
        <f>-AX143*Y142/100</f>
        <v>-1.3828869530497364E-2</v>
      </c>
      <c r="AZ143" s="251">
        <f>AY143*SQRT(10)</f>
        <v>-4.3730725181675E-2</v>
      </c>
      <c r="BA143" s="251">
        <f>$AC$1*X142/100</f>
        <v>-1.5021482708179365E-3</v>
      </c>
      <c r="BB143" s="249">
        <f>BA143*SQRT(10)</f>
        <v>-4.7502099190681211E-3</v>
      </c>
      <c r="BC143" s="255">
        <f>SUMPRODUCT('Bond Valuation'!$B$124:$U$124,BondVal_all!BO143:CH143)</f>
        <v>57.192744378177522</v>
      </c>
      <c r="BD143" s="250">
        <f>BC143/BC144-1</f>
        <v>-5.1953272853164645E-3</v>
      </c>
      <c r="BE143" s="245">
        <f>SUMPRODUCT($BO$2:$CH$2,'Bond Valuation'!$B$124:$U$124,BondVal_all!BO143:CH143)/BondVal_all!BC143</f>
        <v>11.890478886244399</v>
      </c>
      <c r="BF143" s="251">
        <f>-BE143*Y142/100</f>
        <v>-1.9891688359591101E-2</v>
      </c>
      <c r="BG143" s="251">
        <f>BF143*SQRT(10)</f>
        <v>-6.2903041722566333E-2</v>
      </c>
      <c r="BH143" s="251">
        <f>$AC$1*X142/100</f>
        <v>-1.5021482708179365E-3</v>
      </c>
      <c r="BI143" s="249">
        <f>BH143*SQRT(10)</f>
        <v>-4.7502099190681211E-3</v>
      </c>
      <c r="BJ143" s="251"/>
      <c r="BK143" s="251"/>
      <c r="BO143" s="245">
        <f>EXP(-BO$2*HLOOKUP(BO$2,'Yield Curves'!$B$2:$AP$508,MATCH($Z143,'Yield Curves'!$A$3:$A$508,0)+1)/100)</f>
        <v>0.92265490358375657</v>
      </c>
      <c r="BP143" s="245">
        <f>EXP(-BP$2*HLOOKUP(BP$2,'Yield Curves'!$B$2:$AP$508,MATCH($Z143,'Yield Curves'!$A$3:$A$508,0)+1)/100)</f>
        <v>0.8518029996130394</v>
      </c>
      <c r="BQ143" s="245">
        <f>EXP(-BQ$2*HLOOKUP(BQ$2,'Yield Curves'!$B$2:$AP$508,MATCH($Z143,'Yield Curves'!$A$3:$A$508,0)+1)/100)</f>
        <v>0.78686388482666725</v>
      </c>
      <c r="BR143" s="245">
        <f>EXP(-BR$2*HLOOKUP(BR$2,'Yield Curves'!$B$2:$AP$508,MATCH($Z143,'Yield Curves'!$A$3:$A$508,0)+1)/100)</f>
        <v>0.7246981903299029</v>
      </c>
      <c r="BS143" s="245">
        <f>EXP(-BS$2*HLOOKUP(BS$2,'Yield Curves'!$B$2:$AP$508,MATCH($Z143,'Yield Curves'!$A$3:$A$508,0)+1)/100)</f>
        <v>0.6740169634925337</v>
      </c>
      <c r="BT143" s="245">
        <f>EXP(-BT$2*HLOOKUP(BT$2,'Yield Curves'!$B$2:$AP$508,MATCH($Z143,'Yield Curves'!$A$3:$A$508,0)+1)/100)</f>
        <v>0.62419029323206932</v>
      </c>
      <c r="BU143" s="245">
        <f>EXP(-BU$2*HLOOKUP(BU$2,'Yield Curves'!$B$2:$AP$508,MATCH($Z143,'Yield Curves'!$A$3:$A$508,0)+1)/100)</f>
        <v>0.57845183166901248</v>
      </c>
      <c r="BV143" s="245">
        <f>EXP(-BV$2*HLOOKUP(BV$2,'Yield Curves'!$B$2:$AP$508,MATCH($Z143,'Yield Curves'!$A$3:$A$508,0)+1)/100)</f>
        <v>0.53510087417479035</v>
      </c>
      <c r="BW143" s="245">
        <f>EXP(-BW$2*HLOOKUP(BW$2,'Yield Curves'!$B$2:$AP$508,MATCH($Z143,'Yield Curves'!$A$3:$A$508,0)+1)/100)</f>
        <v>0.49364556453749403</v>
      </c>
      <c r="BX143" s="245">
        <f>EXP(-BX$2*HLOOKUP(BX$2,'Yield Curves'!$B$2:$AP$508,MATCH($Z143,'Yield Curves'!$A$3:$A$508,0)+1)/100)</f>
        <v>0.45657604962331472</v>
      </c>
      <c r="BY143" s="245">
        <f>EXP(-BY$2*HLOOKUP(BY$2,'Yield Curves'!$B$2:$AP$508,MATCH($Z143,'Yield Curves'!$A$3:$A$508,0)+1)/100)</f>
        <v>0.42232188290388639</v>
      </c>
      <c r="BZ143" s="245">
        <f>EXP(-BZ$2*HLOOKUP(BZ$2,'Yield Curves'!$B$2:$AP$508,MATCH($Z143,'Yield Curves'!$A$3:$A$508,0)+1)/100)</f>
        <v>0.38799512650184631</v>
      </c>
      <c r="CA143" s="245">
        <f>EXP(-CA$2*HLOOKUP(CA$2,'Yield Curves'!$B$2:$AP$508,MATCH($Z143,'Yield Curves'!$A$3:$A$508,0)+1)/100)</f>
        <v>0.35344032315399077</v>
      </c>
      <c r="CB143" s="245">
        <f>EXP(-CB$2*HLOOKUP(CB$2,'Yield Curves'!$B$2:$AP$508,MATCH($Z143,'Yield Curves'!$A$3:$A$508,0)+1)/100)</f>
        <v>0.32513269912051418</v>
      </c>
      <c r="CC143" s="245">
        <f>EXP(-CC$2*HLOOKUP(CC$2,'Yield Curves'!$B$2:$AP$508,MATCH($Z143,'Yield Curves'!$A$3:$A$508,0)+1)/100)</f>
        <v>0.29894370527200126</v>
      </c>
      <c r="CD143" s="245">
        <f>EXP(-CD$2*HLOOKUP(CD$2,'Yield Curves'!$B$2:$AP$508,MATCH($Z143,'Yield Curves'!$A$3:$A$508,0)+1)/100)</f>
        <v>0.2738182743306064</v>
      </c>
      <c r="CE143" s="245">
        <f>EXP(-CE$2*HLOOKUP(CE$2,'Yield Curves'!$B$2:$AP$508,MATCH($Z143,'Yield Curves'!$A$3:$A$508,0)+1)/100)</f>
        <v>0.24969491915831732</v>
      </c>
      <c r="CF143" s="245">
        <f>EXP(-CF$2*HLOOKUP(CF$2,'Yield Curves'!$B$2:$AP$508,MATCH($Z143,'Yield Curves'!$A$3:$A$508,0)+1)/100)</f>
        <v>0.22739515234772675</v>
      </c>
      <c r="CG143" s="245">
        <f>EXP(-CG$2*HLOOKUP(CG$2,'Yield Curves'!$B$2:$AP$508,MATCH($Z143,'Yield Curves'!$A$3:$A$508,0)+1)/100)</f>
        <v>0.20722010727570431</v>
      </c>
      <c r="CH143" s="245">
        <f>EXP(-CH$2*HLOOKUP(CH$2,'Yield Curves'!$B$2:$AP$508,MATCH($Z143,'Yield Curves'!$A$3:$A$508,0)+1)/100)</f>
        <v>0.18862393651527715</v>
      </c>
    </row>
    <row r="144" spans="1:86" x14ac:dyDescent="0.2">
      <c r="A144" s="253">
        <v>42930</v>
      </c>
      <c r="B144" s="245">
        <f>'Yield Curves'!C143-'Yield Curves'!C144</f>
        <v>-1.9999999999999574E-2</v>
      </c>
      <c r="C144" s="245">
        <f>'Yield Curves'!D143-'Yield Curves'!D144</f>
        <v>-2.9999999999997584E-2</v>
      </c>
      <c r="D144" s="245">
        <f>'Yield Curves'!E143-'Yield Curves'!E144</f>
        <v>-3.9999999999999147E-2</v>
      </c>
      <c r="E144" s="245">
        <f>'Yield Curves'!F143-'Yield Curves'!F144</f>
        <v>-4.9999999999998934E-2</v>
      </c>
      <c r="F144" s="245">
        <f>'Yield Curves'!G143-'Yield Curves'!G144</f>
        <v>-6.0000000000000497E-2</v>
      </c>
      <c r="G144" s="245">
        <f>'Yield Curves'!H143-'Yield Curves'!H144</f>
        <v>-3.500000000000103E-2</v>
      </c>
      <c r="H144" s="245">
        <f>'Yield Curves'!I143-'Yield Curves'!I144</f>
        <v>-9.9999999999997868E-3</v>
      </c>
      <c r="I144" s="245">
        <f>'Yield Curves'!J143-'Yield Curves'!J144</f>
        <v>-4.0000000000000924E-2</v>
      </c>
      <c r="J144" s="245">
        <f>'Yield Curves'!K143-'Yield Curves'!K144</f>
        <v>-7.0000000000000284E-2</v>
      </c>
      <c r="K144" s="245">
        <f>'Yield Curves'!L143-'Yield Curves'!L144</f>
        <v>-7.0000000000000284E-2</v>
      </c>
      <c r="L144" s="245">
        <f>'Yield Curves'!M143-'Yield Curves'!M144</f>
        <v>-7.0000000000000284E-2</v>
      </c>
      <c r="M144" s="245">
        <f>'Yield Curves'!N143-'Yield Curves'!N144</f>
        <v>-7.0000000000000284E-2</v>
      </c>
      <c r="N144" s="245">
        <f>'Yield Curves'!O143-'Yield Curves'!O144</f>
        <v>-7.0000000000000284E-2</v>
      </c>
      <c r="O144" s="245">
        <f>'Yield Curves'!P143-'Yield Curves'!P144</f>
        <v>-7.0000000000000284E-2</v>
      </c>
      <c r="P144" s="245">
        <f>'Yield Curves'!Q143-'Yield Curves'!Q144</f>
        <v>-6.2500000000000888E-2</v>
      </c>
      <c r="Q144" s="245">
        <f>'Yield Curves'!R143-'Yield Curves'!R144</f>
        <v>-5.5000000000000604E-2</v>
      </c>
      <c r="R144" s="245">
        <f>'Yield Curves'!S143-'Yield Curves'!S144</f>
        <v>-4.750000000000032E-2</v>
      </c>
      <c r="S144" s="245">
        <f>'Yield Curves'!T143-'Yield Curves'!T144</f>
        <v>-4.3750000000001066E-2</v>
      </c>
      <c r="T144" s="245">
        <f>'Yield Curves'!U143-'Yield Curves'!U144</f>
        <v>-4.0000000000000036E-2</v>
      </c>
      <c r="U144" s="245">
        <f>'Yield Curves'!V143-'Yield Curves'!V144</f>
        <v>-3.6249999999999005E-2</v>
      </c>
      <c r="V144" s="252">
        <f>MAX(B144:U144)</f>
        <v>-9.9999999999997868E-3</v>
      </c>
      <c r="W144" s="252">
        <f>AVERAGE(V145:V394)</f>
        <v>3.6835000000000187E-2</v>
      </c>
      <c r="X144" s="245">
        <f>_xlfn.STDEV.S(V145:V2696)</f>
        <v>5.6458696696016858E-2</v>
      </c>
      <c r="Y144" s="245">
        <f>W144+X144*_xlfn.NORM.S.INV(99%)</f>
        <v>0.16817756902989567</v>
      </c>
      <c r="Z144" s="253">
        <v>42933</v>
      </c>
      <c r="AA144" s="255">
        <f>'Bond Valuation'!$B$12*BondVal_all!BO144</f>
        <v>93.178826913358407</v>
      </c>
      <c r="AB144" s="250">
        <f>AA144/AA145-1</f>
        <v>2.0002000133323428E-4</v>
      </c>
      <c r="AC144" s="245">
        <f>SUMPRODUCT('Bond Valuation'!$B$12*BondVal_all!BO144,$BO$2)/AA144</f>
        <v>1</v>
      </c>
      <c r="AD144" s="251">
        <f>-AC144*Y143/100</f>
        <v>-1.6768269645400079E-3</v>
      </c>
      <c r="AE144" s="250">
        <f>AD144*SQRT(10)</f>
        <v>-5.3025924499328228E-3</v>
      </c>
      <c r="AF144" s="250">
        <f>$AC$1*X143/100</f>
        <v>-1.5041165573309412E-3</v>
      </c>
      <c r="AG144" s="250">
        <f>AF144*SQRT(10)</f>
        <v>-4.7564341875370071E-3</v>
      </c>
      <c r="AH144" s="255">
        <f>SUMPRODUCT('Bond Valuation'!$B$40:$D$40,BondVal_all!BO144:BQ144)</f>
        <v>83.808506849829186</v>
      </c>
      <c r="AI144" s="250">
        <f>AH144/AH145-1</f>
        <v>2.9987547518639524E-4</v>
      </c>
      <c r="AJ144" s="245">
        <f>SUMPRODUCT($BO$2:$BQ$2,'Bond Valuation'!$B$40:$D$40,BondVal_all!BO144:BQ144)/BondVal_all!AH144</f>
        <v>2.9356447682263749</v>
      </c>
      <c r="AK144" s="251">
        <f>-AJ144*Y143/100</f>
        <v>-4.9225683056727879E-3</v>
      </c>
      <c r="AL144" s="251">
        <f>AK144*SQRT(10)</f>
        <v>-1.5566527783681968E-2</v>
      </c>
      <c r="AM144" s="251">
        <f>$AC$1*X143/100</f>
        <v>-1.5041165573309412E-3</v>
      </c>
      <c r="AN144" s="259">
        <f>AM144*SQRT(10)</f>
        <v>-4.7564341875370071E-3</v>
      </c>
      <c r="AO144" s="255">
        <f>SUMPRODUCT('Bond Valuation'!$B$68:$F$68,BondVal_all!BO144:BS144)</f>
        <v>77.304033305795372</v>
      </c>
      <c r="AP144" s="250">
        <f>AO144/AO145-1</f>
        <v>5.8271404679288707E-6</v>
      </c>
      <c r="AQ144" s="245">
        <f>SUMPRODUCT($BO$2:$BS$2,'Bond Valuation'!$B$68:$F$68,BondVal_all!BO144:BS144)/BondVal_all!AO144</f>
        <v>4.7236646466308629</v>
      </c>
      <c r="AR144" s="251">
        <f>-AQ144*Y143/100</f>
        <v>-7.9207682509149797E-3</v>
      </c>
      <c r="AS144" s="251">
        <f>AR144*SQRT(10)</f>
        <v>-2.5047668491239409E-2</v>
      </c>
      <c r="AT144" s="251">
        <f>$AC$1*X143/100</f>
        <v>-1.5041165573309412E-3</v>
      </c>
      <c r="AU144" s="249">
        <f>AT144*SQRT(10)</f>
        <v>-4.7564341875370071E-3</v>
      </c>
      <c r="AV144" s="255">
        <f>SUMPRODUCT('Bond Valuation'!$B$96:$K$96,BondVal_all!BO144:BX144)</f>
        <v>68.973996037685737</v>
      </c>
      <c r="AW144" s="250">
        <f>AV144/AV145-1</f>
        <v>-1.510060477105446E-3</v>
      </c>
      <c r="AX144" s="245">
        <f>SUMPRODUCT($BO$2:$BX$2,'Bond Valuation'!$B$96:$K$96,BondVal_all!BO144:BX144)/BondVal_all!AV144</f>
        <v>8.2674480208184793</v>
      </c>
      <c r="AY144" s="251">
        <f>-AX144*Y143/100</f>
        <v>-1.3863079769241346E-2</v>
      </c>
      <c r="AZ144" s="251">
        <f>AY144*SQRT(10)</f>
        <v>-4.3838907455404121E-2</v>
      </c>
      <c r="BA144" s="251">
        <f>$AC$1*X143/100</f>
        <v>-1.5041165573309412E-3</v>
      </c>
      <c r="BB144" s="249">
        <f>BA144*SQRT(10)</f>
        <v>-4.7564341875370071E-3</v>
      </c>
      <c r="BC144" s="255">
        <f>SUMPRODUCT('Bond Valuation'!$B$124:$U$124,BondVal_all!BO144:CH144)</f>
        <v>57.491431179255002</v>
      </c>
      <c r="BD144" s="250">
        <f>BC144/BC145-1</f>
        <v>-2.1950590988161212E-3</v>
      </c>
      <c r="BE144" s="245">
        <f>SUMPRODUCT($BO$2:$CH$2,'Bond Valuation'!$B$124:$U$124,BondVal_all!BO144:CH144)/BondVal_all!BC144</f>
        <v>11.927590114100594</v>
      </c>
      <c r="BF144" s="251">
        <f>-BE144*Y143/100</f>
        <v>-2.0000504725304707E-2</v>
      </c>
      <c r="BG144" s="251">
        <f>BF144*SQRT(10)</f>
        <v>-6.3247149284923185E-2</v>
      </c>
      <c r="BH144" s="251">
        <f>$AC$1*X143/100</f>
        <v>-1.5041165573309412E-3</v>
      </c>
      <c r="BI144" s="249">
        <f>BH144*SQRT(10)</f>
        <v>-4.7564341875370071E-3</v>
      </c>
      <c r="BJ144" s="251"/>
      <c r="BK144" s="251"/>
      <c r="BO144" s="245">
        <f>EXP(-BO$2*HLOOKUP(BO$2,'Yield Curves'!$B$2:$AP$508,MATCH($Z144,'Yield Curves'!$A$3:$A$508,0)+1)/100)</f>
        <v>0.92256264270651889</v>
      </c>
      <c r="BP144" s="245">
        <f>EXP(-BP$2*HLOOKUP(BP$2,'Yield Curves'!$B$2:$AP$508,MATCH($Z144,'Yield Curves'!$A$3:$A$508,0)+1)/100)</f>
        <v>0.85163265604804106</v>
      </c>
      <c r="BQ144" s="245">
        <f>EXP(-BQ$2*HLOOKUP(BQ$2,'Yield Curves'!$B$2:$AP$508,MATCH($Z144,'Yield Curves'!$A$3:$A$508,0)+1)/100)</f>
        <v>0.78686388482666725</v>
      </c>
      <c r="BR144" s="245">
        <f>EXP(-BR$2*HLOOKUP(BR$2,'Yield Curves'!$B$2:$AP$508,MATCH($Z144,'Yield Curves'!$A$3:$A$508,0)+1)/100)</f>
        <v>0.72585863554303953</v>
      </c>
      <c r="BS144" s="245">
        <f>EXP(-BS$2*HLOOKUP(BS$2,'Yield Curves'!$B$2:$AP$508,MATCH($Z144,'Yield Curves'!$A$3:$A$508,0)+1)/100)</f>
        <v>0.6740169634925337</v>
      </c>
      <c r="BT144" s="245">
        <f>EXP(-BT$2*HLOOKUP(BT$2,'Yield Curves'!$B$2:$AP$508,MATCH($Z144,'Yield Curves'!$A$3:$A$508,0)+1)/100)</f>
        <v>0.6240030642298543</v>
      </c>
      <c r="BU144" s="245">
        <f>EXP(-BU$2*HLOOKUP(BU$2,'Yield Curves'!$B$2:$AP$508,MATCH($Z144,'Yield Curves'!$A$3:$A$508,0)+1)/100)</f>
        <v>0.57804705707448056</v>
      </c>
      <c r="BV144" s="245">
        <f>EXP(-BV$2*HLOOKUP(BV$2,'Yield Curves'!$B$2:$AP$508,MATCH($Z144,'Yield Curves'!$A$3:$A$508,0)+1)/100)</f>
        <v>0.53483339061416568</v>
      </c>
      <c r="BW144" s="245">
        <f>EXP(-BW$2*HLOOKUP(BW$2,'Yield Curves'!$B$2:$AP$508,MATCH($Z144,'Yield Curves'!$A$3:$A$508,0)+1)/100)</f>
        <v>0.49392331827846236</v>
      </c>
      <c r="BX144" s="245">
        <f>EXP(-BX$2*HLOOKUP(BX$2,'Yield Curves'!$B$2:$AP$508,MATCH($Z144,'Yield Curves'!$A$3:$A$508,0)+1)/100)</f>
        <v>0.45703285403707794</v>
      </c>
      <c r="BY144" s="245">
        <f>EXP(-BY$2*HLOOKUP(BY$2,'Yield Curves'!$B$2:$AP$508,MATCH($Z144,'Yield Curves'!$A$3:$A$508,0)+1)/100)</f>
        <v>0.42296112805906266</v>
      </c>
      <c r="BZ144" s="245">
        <f>EXP(-BZ$2*HLOOKUP(BZ$2,'Yield Curves'!$B$2:$AP$508,MATCH($Z144,'Yield Curves'!$A$3:$A$508,0)+1)/100)</f>
        <v>0.38894201817810264</v>
      </c>
      <c r="CA144" s="245">
        <f>EXP(-CA$2*HLOOKUP(CA$2,'Yield Curves'!$B$2:$AP$508,MATCH($Z144,'Yield Curves'!$A$3:$A$508,0)+1)/100)</f>
        <v>0.35480701749777133</v>
      </c>
      <c r="CB144" s="245">
        <f>EXP(-CB$2*HLOOKUP(CB$2,'Yield Curves'!$B$2:$AP$508,MATCH($Z144,'Yield Curves'!$A$3:$A$508,0)+1)/100)</f>
        <v>0.32672261181202628</v>
      </c>
      <c r="CC144" s="245">
        <f>EXP(-CC$2*HLOOKUP(CC$2,'Yield Curves'!$B$2:$AP$508,MATCH($Z144,'Yield Curves'!$A$3:$A$508,0)+1)/100)</f>
        <v>0.30074275926846394</v>
      </c>
      <c r="CD144" s="245">
        <f>EXP(-CD$2*HLOOKUP(CD$2,'Yield Curves'!$B$2:$AP$508,MATCH($Z144,'Yield Curves'!$A$3:$A$508,0)+1)/100)</f>
        <v>0.27577188738007929</v>
      </c>
      <c r="CE144" s="245">
        <f>EXP(-CE$2*HLOOKUP(CE$2,'Yield Curves'!$B$2:$AP$508,MATCH($Z144,'Yield Curves'!$A$3:$A$508,0)+1)/100)</f>
        <v>0.25174695082459703</v>
      </c>
      <c r="CF144" s="245">
        <f>EXP(-CF$2*HLOOKUP(CF$2,'Yield Curves'!$B$2:$AP$508,MATCH($Z144,'Yield Curves'!$A$3:$A$508,0)+1)/100)</f>
        <v>0.22952759174261977</v>
      </c>
      <c r="CG144" s="245">
        <f>EXP(-CG$2*HLOOKUP(CG$2,'Yield Curves'!$B$2:$AP$508,MATCH($Z144,'Yield Curves'!$A$3:$A$508,0)+1)/100)</f>
        <v>0.20943382493757903</v>
      </c>
      <c r="CH144" s="245">
        <f>EXP(-CH$2*HLOOKUP(CH$2,'Yield Curves'!$B$2:$AP$508,MATCH($Z144,'Yield Curves'!$A$3:$A$508,0)+1)/100)</f>
        <v>0.19090105916394634</v>
      </c>
    </row>
    <row r="145" spans="1:86" x14ac:dyDescent="0.2">
      <c r="A145" s="253">
        <v>42929</v>
      </c>
      <c r="B145" s="245">
        <f>'Yield Curves'!C144-'Yield Curves'!C145</f>
        <v>0</v>
      </c>
      <c r="C145" s="245">
        <f>'Yield Curves'!D144-'Yield Curves'!D145</f>
        <v>-1.0000000000001563E-2</v>
      </c>
      <c r="D145" s="245">
        <f>'Yield Curves'!E144-'Yield Curves'!E145</f>
        <v>-1.9999999999999574E-2</v>
      </c>
      <c r="E145" s="245">
        <f>'Yield Curves'!F144-'Yield Curves'!F145</f>
        <v>-2.5000000000000355E-2</v>
      </c>
      <c r="F145" s="245">
        <f>'Yield Curves'!G144-'Yield Curves'!G145</f>
        <v>-2.9999999999999361E-2</v>
      </c>
      <c r="G145" s="245">
        <f>'Yield Curves'!H144-'Yield Curves'!H145</f>
        <v>-4.4999999999998153E-2</v>
      </c>
      <c r="H145" s="245">
        <f>'Yield Curves'!I144-'Yield Curves'!I145</f>
        <v>-6.0000000000000497E-2</v>
      </c>
      <c r="I145" s="245">
        <f>'Yield Curves'!J144-'Yield Curves'!J145</f>
        <v>-4.4999999999999929E-2</v>
      </c>
      <c r="J145" s="245">
        <f>'Yield Curves'!K144-'Yield Curves'!K145</f>
        <v>-3.0000000000000249E-2</v>
      </c>
      <c r="K145" s="245">
        <f>'Yield Curves'!L144-'Yield Curves'!L145</f>
        <v>-3.0000000000001137E-2</v>
      </c>
      <c r="L145" s="245">
        <f>'Yield Curves'!M144-'Yield Curves'!M145</f>
        <v>-3.0000000000000249E-2</v>
      </c>
      <c r="M145" s="245">
        <f>'Yield Curves'!N144-'Yield Curves'!N145</f>
        <v>-2.9999999999999361E-2</v>
      </c>
      <c r="N145" s="245">
        <f>'Yield Curves'!O144-'Yield Curves'!O145</f>
        <v>-3.0000000000000249E-2</v>
      </c>
      <c r="O145" s="245">
        <f>'Yield Curves'!P144-'Yield Curves'!P145</f>
        <v>-3.0000000000001137E-2</v>
      </c>
      <c r="P145" s="245">
        <f>'Yield Curves'!Q144-'Yield Curves'!Q145</f>
        <v>-3.500000000000103E-2</v>
      </c>
      <c r="Q145" s="245">
        <f>'Yield Curves'!R144-'Yield Curves'!R145</f>
        <v>-4.0000000000000036E-2</v>
      </c>
      <c r="R145" s="245">
        <f>'Yield Curves'!S144-'Yield Curves'!S145</f>
        <v>-4.4999999999999041E-2</v>
      </c>
      <c r="S145" s="245">
        <f>'Yield Curves'!T144-'Yield Curves'!T145</f>
        <v>-4.7499999999999432E-2</v>
      </c>
      <c r="T145" s="245">
        <f>'Yield Curves'!U144-'Yield Curves'!U145</f>
        <v>-5.0000000000000711E-2</v>
      </c>
      <c r="U145" s="245">
        <f>'Yield Curves'!V144-'Yield Curves'!V145</f>
        <v>-5.250000000000199E-2</v>
      </c>
      <c r="V145" s="252">
        <f>MAX(B145:U145)</f>
        <v>0</v>
      </c>
      <c r="W145" s="252">
        <f>AVERAGE(V146:V395)</f>
        <v>3.6995000000000187E-2</v>
      </c>
      <c r="X145" s="245">
        <f>_xlfn.STDEV.S(V146:V2697)</f>
        <v>5.6502779998558864E-2</v>
      </c>
      <c r="Y145" s="245">
        <f>W145+X145*_xlfn.NORM.S.INV(99%)</f>
        <v>0.16844012212704496</v>
      </c>
      <c r="Z145" s="253">
        <v>42930</v>
      </c>
      <c r="AA145" s="255">
        <f>'Bond Valuation'!$B$12*BondVal_all!BO145</f>
        <v>93.160193011428049</v>
      </c>
      <c r="AB145" s="250">
        <f>AA145/AA146-1</f>
        <v>2.0002000133345632E-4</v>
      </c>
      <c r="AC145" s="245">
        <f>SUMPRODUCT('Bond Valuation'!$B$12*BondVal_all!BO145,$BO$2)/AA145</f>
        <v>1</v>
      </c>
      <c r="AD145" s="251">
        <f>-AC145*Y144/100</f>
        <v>-1.6817756902989566E-3</v>
      </c>
      <c r="AE145" s="250">
        <f>AD145*SQRT(10)</f>
        <v>-5.318241694846646E-3</v>
      </c>
      <c r="AF145" s="250">
        <f>$AC$1*X144/100</f>
        <v>-1.50474521296415E-3</v>
      </c>
      <c r="AG145" s="250">
        <f>AF145*SQRT(10)</f>
        <v>-4.7584221712018426E-3</v>
      </c>
      <c r="AH145" s="255">
        <f>SUMPRODUCT('Bond Valuation'!$B$40:$D$40,BondVal_all!BO145:BQ145)</f>
        <v>83.783382268258762</v>
      </c>
      <c r="AI145" s="250">
        <f>AH145/AH146-1</f>
        <v>1.7459352296489428E-3</v>
      </c>
      <c r="AJ145" s="245">
        <f>SUMPRODUCT($BO$2:$BQ$2,'Bond Valuation'!$B$40:$D$40,BondVal_all!BO145:BQ145)/BondVal_all!AH145</f>
        <v>2.9356424079483707</v>
      </c>
      <c r="AK145" s="251">
        <f>-AJ145*Y144/100</f>
        <v>-4.9370920370982625E-3</v>
      </c>
      <c r="AL145" s="251">
        <f>AK145*SQRT(10)</f>
        <v>-1.5612455855111031E-2</v>
      </c>
      <c r="AM145" s="251">
        <f>$AC$1*X144/100</f>
        <v>-1.50474521296415E-3</v>
      </c>
      <c r="AN145" s="259">
        <f>AM145*SQRT(10)</f>
        <v>-4.7584221712018426E-3</v>
      </c>
      <c r="AO145" s="255">
        <f>SUMPRODUCT('Bond Valuation'!$B$68:$F$68,BondVal_all!BO145:BS145)</f>
        <v>77.303582846959443</v>
      </c>
      <c r="AP145" s="250">
        <f>AO145/AO146-1</f>
        <v>3.2159419793731381E-3</v>
      </c>
      <c r="AQ145" s="245">
        <f>SUMPRODUCT($BO$2:$BS$2,'Bond Valuation'!$B$68:$F$68,BondVal_all!BO145:BS145)/BondVal_all!AO145</f>
        <v>4.7237164252248247</v>
      </c>
      <c r="AR145" s="251">
        <f>-AQ145*Y144/100</f>
        <v>-7.9442314518089995E-3</v>
      </c>
      <c r="AS145" s="251">
        <f>AR145*SQRT(10)</f>
        <v>-2.5121865647262612E-2</v>
      </c>
      <c r="AT145" s="251">
        <f>$AC$1*X144/100</f>
        <v>-1.50474521296415E-3</v>
      </c>
      <c r="AU145" s="249">
        <f>AT145*SQRT(10)</f>
        <v>-4.7584221712018426E-3</v>
      </c>
      <c r="AV145" s="255">
        <f>SUMPRODUCT('Bond Valuation'!$B$96:$K$96,BondVal_all!BO145:BX145)</f>
        <v>69.078308461118169</v>
      </c>
      <c r="AW145" s="250">
        <f>AV145/AV146-1</f>
        <v>3.5192576068361348E-3</v>
      </c>
      <c r="AX145" s="245">
        <f>SUMPRODUCT($BO$2:$BX$2,'Bond Valuation'!$B$96:$K$96,BondVal_all!BO145:BX145)/BondVal_all!AV145</f>
        <v>8.2698574835145333</v>
      </c>
      <c r="AY145" s="251">
        <f>-AX145*Y144/100</f>
        <v>-1.3908045278011648E-2</v>
      </c>
      <c r="AZ145" s="251">
        <f>AY145*SQRT(10)</f>
        <v>-4.3981100879266551E-2</v>
      </c>
      <c r="BA145" s="251">
        <f>$AC$1*X144/100</f>
        <v>-1.50474521296415E-3</v>
      </c>
      <c r="BB145" s="249">
        <f>BA145*SQRT(10)</f>
        <v>-4.7584221712018426E-3</v>
      </c>
      <c r="BC145" s="255">
        <f>SUMPRODUCT('Bond Valuation'!$B$124:$U$124,BondVal_all!BO145:CH145)</f>
        <v>57.617905887828812</v>
      </c>
      <c r="BD145" s="250">
        <f>BC145/BC146-1</f>
        <v>8.6617908779285102E-5</v>
      </c>
      <c r="BE145" s="245">
        <f>SUMPRODUCT($BO$2:$CH$2,'Bond Valuation'!$B$124:$U$124,BondVal_all!BO145:CH145)/BondVal_all!BC145</f>
        <v>11.939578873509328</v>
      </c>
      <c r="BF145" s="251">
        <f>-BE145*Y144/100</f>
        <v>-2.0079693501874992E-2</v>
      </c>
      <c r="BG145" s="251">
        <f>BF145*SQRT(10)</f>
        <v>-6.3497566184007467E-2</v>
      </c>
      <c r="BH145" s="251">
        <f>$AC$1*X144/100</f>
        <v>-1.50474521296415E-3</v>
      </c>
      <c r="BI145" s="249">
        <f>BH145*SQRT(10)</f>
        <v>-4.7584221712018426E-3</v>
      </c>
      <c r="BJ145" s="251"/>
      <c r="BK145" s="251"/>
      <c r="BO145" s="245">
        <f>EXP(-BO$2*HLOOKUP(BO$2,'Yield Curves'!$B$2:$AP$508,MATCH($Z145,'Yield Curves'!$A$3:$A$508,0)+1)/100)</f>
        <v>0.92237814862800049</v>
      </c>
      <c r="BP145" s="245">
        <f>EXP(-BP$2*HLOOKUP(BP$2,'Yield Curves'!$B$2:$AP$508,MATCH($Z145,'Yield Curves'!$A$3:$A$508,0)+1)/100)</f>
        <v>0.8512920711071511</v>
      </c>
      <c r="BQ145" s="245">
        <f>EXP(-BQ$2*HLOOKUP(BQ$2,'Yield Curves'!$B$2:$AP$508,MATCH($Z145,'Yield Curves'!$A$3:$A$508,0)+1)/100)</f>
        <v>0.78662786106655347</v>
      </c>
      <c r="BR145" s="245">
        <f>EXP(-BR$2*HLOOKUP(BR$2,'Yield Curves'!$B$2:$AP$508,MATCH($Z145,'Yield Curves'!$A$3:$A$508,0)+1)/100)</f>
        <v>0.72643955478818978</v>
      </c>
      <c r="BS145" s="245">
        <f>EXP(-BS$2*HLOOKUP(BS$2,'Yield Curves'!$B$2:$AP$508,MATCH($Z145,'Yield Curves'!$A$3:$A$508,0)+1)/100)</f>
        <v>0.6740169634925337</v>
      </c>
      <c r="BT145" s="245">
        <f>EXP(-BT$2*HLOOKUP(BT$2,'Yield Curves'!$B$2:$AP$508,MATCH($Z145,'Yield Curves'!$A$3:$A$508,0)+1)/100)</f>
        <v>0.62437757841141128</v>
      </c>
      <c r="BU145" s="245">
        <f>EXP(-BU$2*HLOOKUP(BU$2,'Yield Curves'!$B$2:$AP$508,MATCH($Z145,'Yield Curves'!$A$3:$A$508,0)+1)/100)</f>
        <v>0.57885688970495353</v>
      </c>
      <c r="BV145" s="245">
        <f>EXP(-BV$2*HLOOKUP(BV$2,'Yield Curves'!$B$2:$AP$508,MATCH($Z145,'Yield Curves'!$A$3:$A$508,0)+1)/100)</f>
        <v>0.53579695766745605</v>
      </c>
      <c r="BW145" s="245">
        <f>EXP(-BW$2*HLOOKUP(BW$2,'Yield Curves'!$B$2:$AP$508,MATCH($Z145,'Yield Curves'!$A$3:$A$508,0)+1)/100)</f>
        <v>0.49470186044576853</v>
      </c>
      <c r="BX145" s="245">
        <f>EXP(-BX$2*HLOOKUP(BX$2,'Yield Curves'!$B$2:$AP$508,MATCH($Z145,'Yield Curves'!$A$3:$A$508,0)+1)/100)</f>
        <v>0.4579478344205421</v>
      </c>
      <c r="BY145" s="245">
        <f>EXP(-BY$2*HLOOKUP(BY$2,'Yield Curves'!$B$2:$AP$508,MATCH($Z145,'Yield Curves'!$A$3:$A$508,0)+1)/100)</f>
        <v>0.42400925337104728</v>
      </c>
      <c r="BZ145" s="245">
        <f>EXP(-BZ$2*HLOOKUP(BZ$2,'Yield Curves'!$B$2:$AP$508,MATCH($Z145,'Yield Curves'!$A$3:$A$508,0)+1)/100)</f>
        <v>0.38996433217591053</v>
      </c>
      <c r="CA145" s="245">
        <f>EXP(-CA$2*HLOOKUP(CA$2,'Yield Curves'!$B$2:$AP$508,MATCH($Z145,'Yield Curves'!$A$3:$A$508,0)+1)/100)</f>
        <v>0.35564401723582101</v>
      </c>
      <c r="CB145" s="245">
        <f>EXP(-CB$2*HLOOKUP(CB$2,'Yield Curves'!$B$2:$AP$508,MATCH($Z145,'Yield Curves'!$A$3:$A$508,0)+1)/100)</f>
        <v>0.32759571731424952</v>
      </c>
      <c r="CC145" s="245">
        <f>EXP(-CC$2*HLOOKUP(CC$2,'Yield Curves'!$B$2:$AP$508,MATCH($Z145,'Yield Curves'!$A$3:$A$508,0)+1)/100)</f>
        <v>0.30164634224304404</v>
      </c>
      <c r="CD145" s="245">
        <f>EXP(-CD$2*HLOOKUP(CD$2,'Yield Curves'!$B$2:$AP$508,MATCH($Z145,'Yield Curves'!$A$3:$A$508,0)+1)/100)</f>
        <v>0.27667133320384496</v>
      </c>
      <c r="CE145" s="245">
        <f>EXP(-CE$2*HLOOKUP(CE$2,'Yield Curves'!$B$2:$AP$508,MATCH($Z145,'Yield Curves'!$A$3:$A$508,0)+1)/100)</f>
        <v>0.25260937960764618</v>
      </c>
      <c r="CF145" s="245">
        <f>EXP(-CF$2*HLOOKUP(CF$2,'Yield Curves'!$B$2:$AP$508,MATCH($Z145,'Yield Curves'!$A$3:$A$508,0)+1)/100)</f>
        <v>0.23035052119054825</v>
      </c>
      <c r="CG145" s="245">
        <f>EXP(-CG$2*HLOOKUP(CG$2,'Yield Curves'!$B$2:$AP$508,MATCH($Z145,'Yield Curves'!$A$3:$A$508,0)+1)/100)</f>
        <v>0.21022884705035672</v>
      </c>
      <c r="CH145" s="245">
        <f>EXP(-CH$2*HLOOKUP(CH$2,'Yield Curves'!$B$2:$AP$508,MATCH($Z145,'Yield Curves'!$A$3:$A$508,0)+1)/100)</f>
        <v>0.19166619264739129</v>
      </c>
    </row>
    <row r="146" spans="1:86" x14ac:dyDescent="0.2">
      <c r="A146" s="253">
        <v>42928</v>
      </c>
      <c r="B146" s="245">
        <f>'Yield Curves'!C145-'Yield Curves'!C146</f>
        <v>-1.9999999999999574E-2</v>
      </c>
      <c r="C146" s="245">
        <f>'Yield Curves'!D145-'Yield Curves'!D146</f>
        <v>-1.4999999999998792E-2</v>
      </c>
      <c r="D146" s="245">
        <f>'Yield Curves'!E145-'Yield Curves'!E146</f>
        <v>-9.9999999999997868E-3</v>
      </c>
      <c r="E146" s="245">
        <f>'Yield Curves'!F145-'Yield Curves'!F146</f>
        <v>-1.9999999999999574E-2</v>
      </c>
      <c r="F146" s="245">
        <f>'Yield Curves'!G145-'Yield Curves'!G146</f>
        <v>-2.9999999999999361E-2</v>
      </c>
      <c r="G146" s="245">
        <f>'Yield Curves'!H145-'Yield Curves'!H146</f>
        <v>-3.5000000000000142E-2</v>
      </c>
      <c r="H146" s="245">
        <f>'Yield Curves'!I145-'Yield Curves'!I146</f>
        <v>-3.9999999999999147E-2</v>
      </c>
      <c r="I146" s="245">
        <f>'Yield Curves'!J145-'Yield Curves'!J146</f>
        <v>-4.9999999999998934E-2</v>
      </c>
      <c r="J146" s="245">
        <f>'Yield Curves'!K145-'Yield Curves'!K146</f>
        <v>-6.0000000000000497E-2</v>
      </c>
      <c r="K146" s="245">
        <f>'Yield Curves'!L145-'Yield Curves'!L146</f>
        <v>-6.25E-2</v>
      </c>
      <c r="L146" s="245">
        <f>'Yield Curves'!M145-'Yield Curves'!M146</f>
        <v>-6.5000000000000391E-2</v>
      </c>
      <c r="M146" s="245">
        <f>'Yield Curves'!N145-'Yield Curves'!N146</f>
        <v>-6.7500000000000782E-2</v>
      </c>
      <c r="N146" s="245">
        <f>'Yield Curves'!O145-'Yield Curves'!O146</f>
        <v>-7.0000000000000284E-2</v>
      </c>
      <c r="O146" s="245">
        <f>'Yield Curves'!P145-'Yield Curves'!P146</f>
        <v>-7.2499999999999787E-2</v>
      </c>
      <c r="P146" s="245">
        <f>'Yield Curves'!Q145-'Yield Curves'!Q146</f>
        <v>-6.8749999999999645E-2</v>
      </c>
      <c r="Q146" s="245">
        <f>'Yield Curves'!R145-'Yield Curves'!R146</f>
        <v>-6.5000000000000391E-2</v>
      </c>
      <c r="R146" s="245">
        <f>'Yield Curves'!S145-'Yield Curves'!S146</f>
        <v>-6.1250000000001137E-2</v>
      </c>
      <c r="S146" s="245">
        <f>'Yield Curves'!T145-'Yield Curves'!T146</f>
        <v>-6.0624999999999929E-2</v>
      </c>
      <c r="T146" s="245">
        <f>'Yield Curves'!U145-'Yield Curves'!U146</f>
        <v>-5.9999999999999609E-2</v>
      </c>
      <c r="U146" s="245">
        <f>'Yield Curves'!V145-'Yield Curves'!V146</f>
        <v>-5.9374999999999289E-2</v>
      </c>
      <c r="V146" s="252">
        <f>MAX(B146:U146)</f>
        <v>-9.9999999999997868E-3</v>
      </c>
      <c r="W146" s="252">
        <f>AVERAGE(V147:V396)</f>
        <v>3.7235000000000198E-2</v>
      </c>
      <c r="X146" s="245">
        <f>_xlfn.STDEV.S(V147:V2698)</f>
        <v>5.652611953145107E-2</v>
      </c>
      <c r="Y146" s="245">
        <f>W146+X146*_xlfn.NORM.S.INV(99%)</f>
        <v>0.16873441799976985</v>
      </c>
      <c r="Z146" s="253">
        <v>42929</v>
      </c>
      <c r="AA146" s="255">
        <f>'Bond Valuation'!$B$12*BondVal_all!BO146</f>
        <v>93.141562835905418</v>
      </c>
      <c r="AB146" s="250">
        <f>AA146/AA147-1</f>
        <v>0</v>
      </c>
      <c r="AC146" s="245">
        <f>SUMPRODUCT('Bond Valuation'!$B$12*BondVal_all!BO146,$BO$2)/AA146</f>
        <v>1</v>
      </c>
      <c r="AD146" s="251">
        <f>-AC146*Y145/100</f>
        <v>-1.6844012212704495E-3</v>
      </c>
      <c r="AE146" s="250">
        <f>AD146*SQRT(10)</f>
        <v>-5.3265443527838784E-3</v>
      </c>
      <c r="AF146" s="250">
        <f>$AC$1*X145/100</f>
        <v>-1.5059201274122977E-3</v>
      </c>
      <c r="AG146" s="250">
        <f>AF146*SQRT(10)</f>
        <v>-4.7621375769138288E-3</v>
      </c>
      <c r="AH146" s="255">
        <f>SUMPRODUCT('Bond Valuation'!$B$40:$D$40,BondVal_all!BO146:BQ146)</f>
        <v>83.637356860401468</v>
      </c>
      <c r="AI146" s="250">
        <f>AH146/AH147-1</f>
        <v>8.7035030104876121E-4</v>
      </c>
      <c r="AJ146" s="245">
        <f>SUMPRODUCT($BO$2:$BQ$2,'Bond Valuation'!$B$40:$D$40,BondVal_all!BO146:BQ146)/BondVal_all!AH146</f>
        <v>2.935555144403271</v>
      </c>
      <c r="AK146" s="251">
        <f>-AJ146*Y145/100</f>
        <v>-4.9446526703396205E-3</v>
      </c>
      <c r="AL146" s="251">
        <f>AK146*SQRT(10)</f>
        <v>-1.5636364676706906E-2</v>
      </c>
      <c r="AM146" s="251">
        <f>$AC$1*X145/100</f>
        <v>-1.5059201274122977E-3</v>
      </c>
      <c r="AN146" s="259">
        <f>AM146*SQRT(10)</f>
        <v>-4.7621375769138288E-3</v>
      </c>
      <c r="AO146" s="255">
        <f>SUMPRODUCT('Bond Valuation'!$B$68:$F$68,BondVal_all!BO146:BS146)</f>
        <v>77.055775942353264</v>
      </c>
      <c r="AP146" s="250">
        <f>AO146/AO147-1</f>
        <v>1.4316432124708012E-3</v>
      </c>
      <c r="AQ146" s="245">
        <f>SUMPRODUCT($BO$2:$BS$2,'Bond Valuation'!$B$68:$F$68,BondVal_all!BO146:BS146)/BondVal_all!AO146</f>
        <v>4.7230193312312094</v>
      </c>
      <c r="AR146" s="251">
        <f>-AQ146*Y145/100</f>
        <v>-7.9554595296097916E-3</v>
      </c>
      <c r="AS146" s="251">
        <f>AR146*SQRT(10)</f>
        <v>-2.515737194685869E-2</v>
      </c>
      <c r="AT146" s="251">
        <f>$AC$1*X145/100</f>
        <v>-1.5059201274122977E-3</v>
      </c>
      <c r="AU146" s="249">
        <f>AT146*SQRT(10)</f>
        <v>-4.7621375769138288E-3</v>
      </c>
      <c r="AV146" s="255">
        <f>SUMPRODUCT('Bond Valuation'!$B$96:$K$96,BondVal_all!BO146:BX146)</f>
        <v>68.836056645145135</v>
      </c>
      <c r="AW146" s="250">
        <f>AV146/AV147-1</f>
        <v>3.924049340283009E-3</v>
      </c>
      <c r="AX146" s="245">
        <f>SUMPRODUCT($BO$2:$BX$2,'Bond Valuation'!$B$96:$K$96,BondVal_all!BO146:BX146)/BondVal_all!AV146</f>
        <v>8.2666636762821906</v>
      </c>
      <c r="AY146" s="251">
        <f>-AX146*Y145/100</f>
        <v>-1.3924378392161787E-2</v>
      </c>
      <c r="AZ146" s="251">
        <f>AY146*SQRT(10)</f>
        <v>-4.4032750721264516E-2</v>
      </c>
      <c r="BA146" s="251">
        <f>$AC$1*X145/100</f>
        <v>-1.5059201274122977E-3</v>
      </c>
      <c r="BB146" s="249">
        <f>BA146*SQRT(10)</f>
        <v>-4.7621375769138288E-3</v>
      </c>
      <c r="BC146" s="255">
        <f>SUMPRODUCT('Bond Valuation'!$B$124:$U$124,BondVal_all!BO146:CH146)</f>
        <v>57.612915577562802</v>
      </c>
      <c r="BD146" s="250">
        <f>BC146/BC147-1</f>
        <v>7.3624439098647354E-3</v>
      </c>
      <c r="BE146" s="245">
        <f>SUMPRODUCT($BO$2:$CH$2,'Bond Valuation'!$B$124:$U$124,BondVal_all!BO146:CH146)/BondVal_all!BC146</f>
        <v>11.957202849164045</v>
      </c>
      <c r="BF146" s="251">
        <f>-BE146*Y145/100</f>
        <v>-2.0140727082110413E-2</v>
      </c>
      <c r="BG146" s="251">
        <f>BF146*SQRT(10)</f>
        <v>-6.3690571311306024E-2</v>
      </c>
      <c r="BH146" s="251">
        <f>$AC$1*X145/100</f>
        <v>-1.5059201274122977E-3</v>
      </c>
      <c r="BI146" s="249">
        <f>BH146*SQRT(10)</f>
        <v>-4.7621375769138288E-3</v>
      </c>
      <c r="BJ146" s="251"/>
      <c r="BK146" s="251"/>
      <c r="BO146" s="245">
        <f>EXP(-BO$2*HLOOKUP(BO$2,'Yield Curves'!$B$2:$AP$508,MATCH($Z146,'Yield Curves'!$A$3:$A$508,0)+1)/100)</f>
        <v>0.92219369144460805</v>
      </c>
      <c r="BP146" s="245">
        <f>EXP(-BP$2*HLOOKUP(BP$2,'Yield Curves'!$B$2:$AP$508,MATCH($Z146,'Yield Curves'!$A$3:$A$508,0)+1)/100)</f>
        <v>0.85061130979109911</v>
      </c>
      <c r="BQ146" s="245">
        <f>EXP(-BQ$2*HLOOKUP(BQ$2,'Yield Curves'!$B$2:$AP$508,MATCH($Z146,'Yield Curves'!$A$3:$A$508,0)+1)/100)</f>
        <v>0.78521320448951026</v>
      </c>
      <c r="BR146" s="245">
        <f>EXP(-BR$2*HLOOKUP(BR$2,'Yield Curves'!$B$2:$AP$508,MATCH($Z146,'Yield Curves'!$A$3:$A$508,0)+1)/100)</f>
        <v>0.72614903707369094</v>
      </c>
      <c r="BS146" s="245">
        <f>EXP(-BS$2*HLOOKUP(BS$2,'Yield Curves'!$B$2:$AP$508,MATCH($Z146,'Yield Curves'!$A$3:$A$508,0)+1)/100)</f>
        <v>0.67166202766200978</v>
      </c>
      <c r="BT146" s="245">
        <f>EXP(-BT$2*HLOOKUP(BT$2,'Yield Curves'!$B$2:$AP$508,MATCH($Z146,'Yield Curves'!$A$3:$A$508,0)+1)/100)</f>
        <v>0.62176069189059913</v>
      </c>
      <c r="BU146" s="245">
        <f>EXP(-BU$2*HLOOKUP(BU$2,'Yield Curves'!$B$2:$AP$508,MATCH($Z146,'Yield Curves'!$A$3:$A$508,0)+1)/100)</f>
        <v>0.57602742878592827</v>
      </c>
      <c r="BV146" s="245">
        <f>EXP(-BV$2*HLOOKUP(BV$2,'Yield Curves'!$B$2:$AP$508,MATCH($Z146,'Yield Curves'!$A$3:$A$508,0)+1)/100)</f>
        <v>0.53312465919259211</v>
      </c>
      <c r="BW146" s="245">
        <f>EXP(-BW$2*HLOOKUP(BW$2,'Yield Curves'!$B$2:$AP$508,MATCH($Z146,'Yield Curves'!$A$3:$A$508,0)+1)/100)</f>
        <v>0.49259152405038337</v>
      </c>
      <c r="BX146" s="245">
        <f>EXP(-BX$2*HLOOKUP(BX$2,'Yield Curves'!$B$2:$AP$508,MATCH($Z146,'Yield Curves'!$A$3:$A$508,0)+1)/100)</f>
        <v>0.45611970178563921</v>
      </c>
      <c r="BY146" s="245">
        <f>EXP(-BY$2*HLOOKUP(BY$2,'Yield Curves'!$B$2:$AP$508,MATCH($Z146,'Yield Curves'!$A$3:$A$508,0)+1)/100)</f>
        <v>0.42249612661587921</v>
      </c>
      <c r="BZ146" s="245">
        <f>EXP(-BZ$2*HLOOKUP(BZ$2,'Yield Curves'!$B$2:$AP$508,MATCH($Z146,'Yield Curves'!$A$3:$A$508,0)+1)/100)</f>
        <v>0.38870872296275932</v>
      </c>
      <c r="CA146" s="245">
        <f>EXP(-CA$2*HLOOKUP(CA$2,'Yield Curves'!$B$2:$AP$508,MATCH($Z146,'Yield Curves'!$A$3:$A$508,0)+1)/100)</f>
        <v>0.35457646787314306</v>
      </c>
      <c r="CB146" s="245">
        <f>EXP(-CB$2*HLOOKUP(CB$2,'Yield Curves'!$B$2:$AP$508,MATCH($Z146,'Yield Curves'!$A$3:$A$508,0)+1)/100)</f>
        <v>0.3268369847402553</v>
      </c>
      <c r="CC146" s="245">
        <f>EXP(-CC$2*HLOOKUP(CC$2,'Yield Curves'!$B$2:$AP$508,MATCH($Z146,'Yield Curves'!$A$3:$A$508,0)+1)/100)</f>
        <v>0.30119421191220214</v>
      </c>
      <c r="CD146" s="245">
        <f>EXP(-CD$2*HLOOKUP(CD$2,'Yield Curves'!$B$2:$AP$508,MATCH($Z146,'Yield Curves'!$A$3:$A$508,0)+1)/100)</f>
        <v>0.27650365204157817</v>
      </c>
      <c r="CE146" s="245">
        <f>EXP(-CE$2*HLOOKUP(CE$2,'Yield Curves'!$B$2:$AP$508,MATCH($Z146,'Yield Curves'!$A$3:$A$508,0)+1)/100)</f>
        <v>0.2526983019155275</v>
      </c>
      <c r="CF146" s="245">
        <f>EXP(-CF$2*HLOOKUP(CF$2,'Yield Curves'!$B$2:$AP$508,MATCH($Z146,'Yield Curves'!$A$3:$A$508,0)+1)/100)</f>
        <v>0.23067954532669055</v>
      </c>
      <c r="CG146" s="245">
        <f>EXP(-CG$2*HLOOKUP(CG$2,'Yield Curves'!$B$2:$AP$508,MATCH($Z146,'Yield Curves'!$A$3:$A$508,0)+1)/100)</f>
        <v>0.21078739219240944</v>
      </c>
      <c r="CH146" s="245">
        <f>EXP(-CH$2*HLOOKUP(CH$2,'Yield Curves'!$B$2:$AP$508,MATCH($Z146,'Yield Curves'!$A$3:$A$508,0)+1)/100)</f>
        <v>0.19243439279400748</v>
      </c>
    </row>
    <row r="147" spans="1:86" x14ac:dyDescent="0.2">
      <c r="A147" s="253">
        <v>42927</v>
      </c>
      <c r="B147" s="245">
        <f>'Yield Curves'!C146-'Yield Curves'!C147</f>
        <v>1.9999999999999574E-2</v>
      </c>
      <c r="C147" s="245">
        <f>'Yield Curves'!D146-'Yield Curves'!D147</f>
        <v>2.9999999999999361E-2</v>
      </c>
      <c r="D147" s="245">
        <f>'Yield Curves'!E146-'Yield Curves'!E147</f>
        <v>3.9999999999999147E-2</v>
      </c>
      <c r="E147" s="245">
        <f>'Yield Curves'!F146-'Yield Curves'!F147</f>
        <v>4.4999999999999929E-2</v>
      </c>
      <c r="F147" s="245">
        <f>'Yield Curves'!G146-'Yield Curves'!G147</f>
        <v>4.9999999999998934E-2</v>
      </c>
      <c r="G147" s="245">
        <f>'Yield Curves'!H146-'Yield Curves'!H147</f>
        <v>4.4999999999998153E-2</v>
      </c>
      <c r="H147" s="245">
        <f>'Yield Curves'!I146-'Yield Curves'!I147</f>
        <v>3.9999999999999147E-2</v>
      </c>
      <c r="I147" s="245">
        <f>'Yield Curves'!J146-'Yield Curves'!J147</f>
        <v>4.9999999999998934E-2</v>
      </c>
      <c r="J147" s="245">
        <f>'Yield Curves'!K146-'Yield Curves'!K147</f>
        <v>6.0000000000000497E-2</v>
      </c>
      <c r="K147" s="245">
        <f>'Yield Curves'!L146-'Yield Curves'!L147</f>
        <v>5.7500000000000995E-2</v>
      </c>
      <c r="L147" s="245">
        <f>'Yield Curves'!M146-'Yield Curves'!M147</f>
        <v>5.5000000000000604E-2</v>
      </c>
      <c r="M147" s="245">
        <f>'Yield Curves'!N146-'Yield Curves'!N147</f>
        <v>5.2500000000000213E-2</v>
      </c>
      <c r="N147" s="245">
        <f>'Yield Curves'!O146-'Yield Curves'!O147</f>
        <v>5.0000000000000711E-2</v>
      </c>
      <c r="O147" s="245">
        <f>'Yield Curves'!P146-'Yield Curves'!P147</f>
        <v>4.7500000000001208E-2</v>
      </c>
      <c r="P147" s="245">
        <f>'Yield Curves'!Q146-'Yield Curves'!Q147</f>
        <v>4.6250000000000568E-2</v>
      </c>
      <c r="Q147" s="245">
        <f>'Yield Curves'!R146-'Yield Curves'!R147</f>
        <v>4.5000000000000817E-2</v>
      </c>
      <c r="R147" s="245">
        <f>'Yield Curves'!S146-'Yield Curves'!S147</f>
        <v>4.3750000000001066E-2</v>
      </c>
      <c r="S147" s="245">
        <f>'Yield Curves'!T146-'Yield Curves'!T147</f>
        <v>4.1875000000000107E-2</v>
      </c>
      <c r="T147" s="245">
        <f>'Yield Curves'!U146-'Yield Curves'!U147</f>
        <v>4.0000000000000036E-2</v>
      </c>
      <c r="U147" s="245">
        <f>'Yield Curves'!V146-'Yield Curves'!V147</f>
        <v>3.8124999999999964E-2</v>
      </c>
      <c r="V147" s="252">
        <f>MAX(B147:U147)</f>
        <v>6.0000000000000497E-2</v>
      </c>
      <c r="W147" s="252">
        <f>AVERAGE(V148:V397)</f>
        <v>3.727500000000019E-2</v>
      </c>
      <c r="X147" s="245">
        <f>_xlfn.STDEV.S(V148:V2699)</f>
        <v>5.6592001120614431E-2</v>
      </c>
      <c r="Y147" s="245">
        <f>W147+X147*_xlfn.NORM.S.INV(99%)</f>
        <v>0.16892768149465845</v>
      </c>
      <c r="Z147" s="253">
        <v>42928</v>
      </c>
      <c r="AA147" s="255">
        <f>'Bond Valuation'!$B$12*BondVal_all!BO147</f>
        <v>93.141562835905418</v>
      </c>
      <c r="AB147" s="250">
        <f>AA147/AA148-1</f>
        <v>2.0002000133345632E-4</v>
      </c>
      <c r="AC147" s="245">
        <f>SUMPRODUCT('Bond Valuation'!$B$12*BondVal_all!BO147,$BO$2)/AA147</f>
        <v>1</v>
      </c>
      <c r="AD147" s="251">
        <f>-AC147*Y146/100</f>
        <v>-1.6873441799976985E-3</v>
      </c>
      <c r="AE147" s="250">
        <f>AD147*SQRT(10)</f>
        <v>-5.3358508054218547E-3</v>
      </c>
      <c r="AF147" s="250">
        <f>$AC$1*X146/100</f>
        <v>-1.5065421759619033E-3</v>
      </c>
      <c r="AG147" s="250">
        <f>AF147*SQRT(10)</f>
        <v>-4.7641046671457864E-3</v>
      </c>
      <c r="AH147" s="255">
        <f>SUMPRODUCT('Bond Valuation'!$B$40:$D$40,BondVal_all!BO147:BQ147)</f>
        <v>83.564626362689665</v>
      </c>
      <c r="AI147" s="250">
        <f>AH147/AH148-1</f>
        <v>8.706738720267726E-4</v>
      </c>
      <c r="AJ147" s="245">
        <f>SUMPRODUCT($BO$2:$BQ$2,'Bond Valuation'!$B$40:$D$40,BondVal_all!BO147:BQ147)/BondVal_all!AH147</f>
        <v>2.93550719644217</v>
      </c>
      <c r="AK147" s="251">
        <f>-AJ147*Y146/100</f>
        <v>-4.9532109832580561E-3</v>
      </c>
      <c r="AL147" s="251">
        <f>AK147*SQRT(10)</f>
        <v>-1.5663428438457604E-2</v>
      </c>
      <c r="AM147" s="251">
        <f>$AC$1*X146/100</f>
        <v>-1.5065421759619033E-3</v>
      </c>
      <c r="AN147" s="259">
        <f>AM147*SQRT(10)</f>
        <v>-4.7641046671457864E-3</v>
      </c>
      <c r="AO147" s="255">
        <f>SUMPRODUCT('Bond Valuation'!$B$68:$F$68,BondVal_all!BO147:BS147)</f>
        <v>76.945617271656914</v>
      </c>
      <c r="AP147" s="250">
        <f>AO147/AO148-1</f>
        <v>2.7557908268425191E-3</v>
      </c>
      <c r="AQ147" s="245">
        <f>SUMPRODUCT($BO$2:$BS$2,'Bond Valuation'!$B$68:$F$68,BondVal_all!BO147:BS147)/BondVal_all!AO147</f>
        <v>4.7227584072255082</v>
      </c>
      <c r="AR147" s="251">
        <f>-AQ147*Y146/100</f>
        <v>-7.9689189119671617E-3</v>
      </c>
      <c r="AS147" s="251">
        <f>AR147*SQRT(10)</f>
        <v>-2.5199934251007066E-2</v>
      </c>
      <c r="AT147" s="251">
        <f>$AC$1*X146/100</f>
        <v>-1.5065421759619033E-3</v>
      </c>
      <c r="AU147" s="249">
        <f>AT147*SQRT(10)</f>
        <v>-4.7641046671457864E-3</v>
      </c>
      <c r="AV147" s="255">
        <f>SUMPRODUCT('Bond Valuation'!$B$96:$K$96,BondVal_all!BO147:BX147)</f>
        <v>68.566996368280996</v>
      </c>
      <c r="AW147" s="250">
        <f>AV147/AV148-1</f>
        <v>4.8909262351435334E-3</v>
      </c>
      <c r="AX147" s="245">
        <f>SUMPRODUCT($BO$2:$BX$2,'Bond Valuation'!$B$96:$K$96,BondVal_all!BO147:BX147)/BondVal_all!AV147</f>
        <v>8.261710512539242</v>
      </c>
      <c r="AY147" s="251">
        <f>-AX147*Y146/100</f>
        <v>-1.3940349150158893E-2</v>
      </c>
      <c r="AZ147" s="251">
        <f>AY147*SQRT(10)</f>
        <v>-4.4083254692494724E-2</v>
      </c>
      <c r="BA147" s="251">
        <f>$AC$1*X146/100</f>
        <v>-1.5065421759619033E-3</v>
      </c>
      <c r="BB147" s="249">
        <f>BA147*SQRT(10)</f>
        <v>-4.7641046671457864E-3</v>
      </c>
      <c r="BC147" s="255">
        <f>SUMPRODUCT('Bond Valuation'!$B$124:$U$124,BondVal_all!BO147:CH147)</f>
        <v>57.191843835224219</v>
      </c>
      <c r="BD147" s="250">
        <f>BC147/BC148-1</f>
        <v>4.5065974133982056E-3</v>
      </c>
      <c r="BE147" s="245">
        <f>SUMPRODUCT($BO$2:$CH$2,'Bond Valuation'!$B$124:$U$124,BondVal_all!BO147:CH147)/BondVal_all!BC147</f>
        <v>11.9170482850448</v>
      </c>
      <c r="BF147" s="251">
        <f>-BE147*Y146/100</f>
        <v>-2.0108162066521898E-2</v>
      </c>
      <c r="BG147" s="251">
        <f>BF147*SQRT(10)</f>
        <v>-6.3587591690007439E-2</v>
      </c>
      <c r="BH147" s="251">
        <f>$AC$1*X146/100</f>
        <v>-1.5065421759619033E-3</v>
      </c>
      <c r="BI147" s="249">
        <f>BH147*SQRT(10)</f>
        <v>-4.7641046671457864E-3</v>
      </c>
      <c r="BJ147" s="251"/>
      <c r="BK147" s="251"/>
      <c r="BO147" s="245">
        <f>EXP(-BO$2*HLOOKUP(BO$2,'Yield Curves'!$B$2:$AP$508,MATCH($Z147,'Yield Curves'!$A$3:$A$508,0)+1)/100)</f>
        <v>0.92219369144460805</v>
      </c>
      <c r="BP147" s="245">
        <f>EXP(-BP$2*HLOOKUP(BP$2,'Yield Curves'!$B$2:$AP$508,MATCH($Z147,'Yield Curves'!$A$3:$A$508,0)+1)/100)</f>
        <v>0.8502711333070152</v>
      </c>
      <c r="BQ147" s="245">
        <f>EXP(-BQ$2*HLOOKUP(BQ$2,'Yield Curves'!$B$2:$AP$508,MATCH($Z147,'Yield Curves'!$A$3:$A$508,0)+1)/100)</f>
        <v>0.78450683052143555</v>
      </c>
      <c r="BR147" s="245">
        <f>EXP(-BR$2*HLOOKUP(BR$2,'Yield Curves'!$B$2:$AP$508,MATCH($Z147,'Yield Curves'!$A$3:$A$508,0)+1)/100)</f>
        <v>0.72440836902189676</v>
      </c>
      <c r="BS147" s="245">
        <f>EXP(-BS$2*HLOOKUP(BS$2,'Yield Curves'!$B$2:$AP$508,MATCH($Z147,'Yield Curves'!$A$3:$A$508,0)+1)/100)</f>
        <v>0.67065528986262957</v>
      </c>
      <c r="BT147" s="245">
        <f>EXP(-BT$2*HLOOKUP(BT$2,'Yield Curves'!$B$2:$AP$508,MATCH($Z147,'Yield Curves'!$A$3:$A$508,0)+1)/100)</f>
        <v>0.62064252929343733</v>
      </c>
      <c r="BU147" s="245">
        <f>EXP(-BU$2*HLOOKUP(BU$2,'Yield Curves'!$B$2:$AP$508,MATCH($Z147,'Yield Curves'!$A$3:$A$508,0)+1)/100)</f>
        <v>0.57481904043732657</v>
      </c>
      <c r="BV147" s="245">
        <f>EXP(-BV$2*HLOOKUP(BV$2,'Yield Curves'!$B$2:$AP$508,MATCH($Z147,'Yield Curves'!$A$3:$A$508,0)+1)/100)</f>
        <v>0.53163399804635603</v>
      </c>
      <c r="BW147" s="245">
        <f>EXP(-BW$2*HLOOKUP(BW$2,'Yield Curves'!$B$2:$AP$508,MATCH($Z147,'Yield Curves'!$A$3:$A$508,0)+1)/100)</f>
        <v>0.49060056279591407</v>
      </c>
      <c r="BX147" s="245">
        <f>EXP(-BX$2*HLOOKUP(BX$2,'Yield Curves'!$B$2:$AP$508,MATCH($Z147,'Yield Curves'!$A$3:$A$508,0)+1)/100)</f>
        <v>0.45384479528235583</v>
      </c>
      <c r="BY147" s="245">
        <f>EXP(-BY$2*HLOOKUP(BY$2,'Yield Curves'!$B$2:$AP$508,MATCH($Z147,'Yield Curves'!$A$3:$A$508,0)+1)/100)</f>
        <v>0.41994774168736193</v>
      </c>
      <c r="BZ147" s="245">
        <f>EXP(-BZ$2*HLOOKUP(BZ$2,'Yield Curves'!$B$2:$AP$508,MATCH($Z147,'Yield Curves'!$A$3:$A$508,0)+1)/100)</f>
        <v>0.38609377446257376</v>
      </c>
      <c r="CA147" s="245">
        <f>EXP(-CA$2*HLOOKUP(CA$2,'Yield Curves'!$B$2:$AP$508,MATCH($Z147,'Yield Curves'!$A$3:$A$508,0)+1)/100)</f>
        <v>0.35210750080321379</v>
      </c>
      <c r="CB147" s="245">
        <f>EXP(-CB$2*HLOOKUP(CB$2,'Yield Curves'!$B$2:$AP$508,MATCH($Z147,'Yield Curves'!$A$3:$A$508,0)+1)/100)</f>
        <v>0.32424487876641861</v>
      </c>
      <c r="CC147" s="245">
        <f>EXP(-CC$2*HLOOKUP(CC$2,'Yield Curves'!$B$2:$AP$508,MATCH($Z147,'Yield Curves'!$A$3:$A$508,0)+1)/100)</f>
        <v>0.29849562585766892</v>
      </c>
      <c r="CD147" s="245">
        <f>EXP(-CD$2*HLOOKUP(CD$2,'Yield Curves'!$B$2:$AP$508,MATCH($Z147,'Yield Curves'!$A$3:$A$508,0)+1)/100)</f>
        <v>0.27375581666112353</v>
      </c>
      <c r="CE147" s="245">
        <f>EXP(-CE$2*HLOOKUP(CE$2,'Yield Curves'!$B$2:$AP$508,MATCH($Z147,'Yield Curves'!$A$3:$A$508,0)+1)/100)</f>
        <v>0.24995787117379742</v>
      </c>
      <c r="CF147" s="245">
        <f>EXP(-CF$2*HLOOKUP(CF$2,'Yield Curves'!$B$2:$AP$508,MATCH($Z147,'Yield Curves'!$A$3:$A$508,0)+1)/100)</f>
        <v>0.22796105665753547</v>
      </c>
      <c r="CG147" s="245">
        <f>EXP(-CG$2*HLOOKUP(CG$2,'Yield Curves'!$B$2:$AP$508,MATCH($Z147,'Yield Curves'!$A$3:$A$508,0)+1)/100)</f>
        <v>0.20808431641035363</v>
      </c>
      <c r="CH147" s="245">
        <f>EXP(-CH$2*HLOOKUP(CH$2,'Yield Curves'!$B$2:$AP$508,MATCH($Z147,'Yield Curves'!$A$3:$A$508,0)+1)/100)</f>
        <v>0.18975908216588572</v>
      </c>
    </row>
    <row r="148" spans="1:86" x14ac:dyDescent="0.2">
      <c r="A148" s="253">
        <v>42926</v>
      </c>
      <c r="B148" s="245">
        <f>'Yield Curves'!C147-'Yield Curves'!C148</f>
        <v>-6.0000000000000497E-2</v>
      </c>
      <c r="C148" s="245">
        <f>'Yield Curves'!D147-'Yield Curves'!D148</f>
        <v>-5.0000000000000711E-2</v>
      </c>
      <c r="D148" s="245">
        <f>'Yield Curves'!E147-'Yield Curves'!E148</f>
        <v>-3.9999999999999147E-2</v>
      </c>
      <c r="E148" s="245">
        <f>'Yield Curves'!F147-'Yield Curves'!F148</f>
        <v>-3.0000000000001137E-2</v>
      </c>
      <c r="F148" s="245">
        <f>'Yield Curves'!G147-'Yield Curves'!G148</f>
        <v>-1.9999999999999574E-2</v>
      </c>
      <c r="G148" s="245">
        <f>'Yield Curves'!H147-'Yield Curves'!H148</f>
        <v>-4.9999999999998934E-2</v>
      </c>
      <c r="H148" s="245">
        <f>'Yield Curves'!I147-'Yield Curves'!I148</f>
        <v>-8.0000000000000071E-2</v>
      </c>
      <c r="I148" s="245">
        <f>'Yield Curves'!J147-'Yield Curves'!J148</f>
        <v>-6.0000000000000497E-2</v>
      </c>
      <c r="J148" s="245">
        <f>'Yield Curves'!K147-'Yield Curves'!K148</f>
        <v>-3.9999999999999147E-2</v>
      </c>
      <c r="K148" s="245">
        <f>'Yield Curves'!L147-'Yield Curves'!L148</f>
        <v>-4.4999999999999929E-2</v>
      </c>
      <c r="L148" s="245">
        <f>'Yield Curves'!M147-'Yield Curves'!M148</f>
        <v>-4.9999999999999822E-2</v>
      </c>
      <c r="M148" s="245">
        <f>'Yield Curves'!N147-'Yield Curves'!N148</f>
        <v>-5.4999999999999716E-2</v>
      </c>
      <c r="N148" s="245">
        <f>'Yield Curves'!O147-'Yield Curves'!O148</f>
        <v>-6.0000000000000497E-2</v>
      </c>
      <c r="O148" s="245">
        <f>'Yield Curves'!P147-'Yield Curves'!P148</f>
        <v>-6.5000000000001279E-2</v>
      </c>
      <c r="P148" s="245">
        <f>'Yield Curves'!Q147-'Yield Curves'!Q148</f>
        <v>-6.5000000000000391E-2</v>
      </c>
      <c r="Q148" s="245">
        <f>'Yield Curves'!R147-'Yield Curves'!R148</f>
        <v>-6.5000000000000391E-2</v>
      </c>
      <c r="R148" s="245">
        <f>'Yield Curves'!S147-'Yield Curves'!S148</f>
        <v>-6.5000000000000391E-2</v>
      </c>
      <c r="S148" s="245">
        <f>'Yield Curves'!T147-'Yield Curves'!T148</f>
        <v>-6.7499999999999893E-2</v>
      </c>
      <c r="T148" s="245">
        <f>'Yield Curves'!U147-'Yield Curves'!U148</f>
        <v>-7.0000000000000284E-2</v>
      </c>
      <c r="U148" s="245">
        <f>'Yield Curves'!V147-'Yield Curves'!V148</f>
        <v>-7.2500000000000675E-2</v>
      </c>
      <c r="V148" s="252">
        <f>MAX(B148:U148)</f>
        <v>-1.9999999999999574E-2</v>
      </c>
      <c r="W148" s="252">
        <f>AVERAGE(V149:V398)</f>
        <v>3.7475000000000189E-2</v>
      </c>
      <c r="X148" s="245">
        <f>_xlfn.STDEV.S(V149:V2700)</f>
        <v>5.6589696534517259E-2</v>
      </c>
      <c r="Y148" s="245">
        <f>W148+X148*_xlfn.NORM.S.INV(99%)</f>
        <v>0.16912232022569074</v>
      </c>
      <c r="Z148" s="253">
        <v>42927</v>
      </c>
      <c r="AA148" s="255">
        <f>'Bond Valuation'!$B$12*BondVal_all!BO148</f>
        <v>93.122936386045311</v>
      </c>
      <c r="AB148" s="250">
        <f>AA148/AA149-1</f>
        <v>-1.9998000133325533E-4</v>
      </c>
      <c r="AC148" s="245">
        <f>SUMPRODUCT('Bond Valuation'!$B$12*BondVal_all!BO148,$BO$2)/AA148</f>
        <v>1</v>
      </c>
      <c r="AD148" s="251">
        <f>-AC148*Y147/100</f>
        <v>-1.6892768149465846E-3</v>
      </c>
      <c r="AE148" s="250">
        <f>AD148*SQRT(10)</f>
        <v>-5.3419623337459783E-3</v>
      </c>
      <c r="AF148" s="250">
        <f>$AC$1*X147/100</f>
        <v>-1.5082980614448749E-3</v>
      </c>
      <c r="AG148" s="250">
        <f>AF148*SQRT(10)</f>
        <v>-4.7696572645824021E-3</v>
      </c>
      <c r="AH148" s="255">
        <f>SUMPRODUCT('Bond Valuation'!$B$40:$D$40,BondVal_all!BO148:BQ148)</f>
        <v>83.491932118868732</v>
      </c>
      <c r="AI148" s="250">
        <f>AH148/AH149-1</f>
        <v>-1.4559951154858863E-3</v>
      </c>
      <c r="AJ148" s="245">
        <f>SUMPRODUCT($BO$2:$BQ$2,'Bond Valuation'!$B$40:$D$40,BondVal_all!BO148:BQ148)/BondVal_all!AH148</f>
        <v>2.9354639527434361</v>
      </c>
      <c r="AK148" s="251">
        <f>-AJ148*Y147/100</f>
        <v>-4.9588111964809431E-3</v>
      </c>
      <c r="AL148" s="251">
        <f>AK148*SQRT(10)</f>
        <v>-1.5681137867624519E-2</v>
      </c>
      <c r="AM148" s="251">
        <f>$AC$1*X147/100</f>
        <v>-1.5082980614448749E-3</v>
      </c>
      <c r="AN148" s="259">
        <f>AM148*SQRT(10)</f>
        <v>-4.7696572645824021E-3</v>
      </c>
      <c r="AO148" s="255">
        <f>SUMPRODUCT('Bond Valuation'!$B$68:$F$68,BondVal_all!BO148:BS148)</f>
        <v>76.7341539939748</v>
      </c>
      <c r="AP148" s="250">
        <f>AO148/AO149-1</f>
        <v>-2.7800070871207838E-3</v>
      </c>
      <c r="AQ148" s="245">
        <f>SUMPRODUCT($BO$2:$BS$2,'Bond Valuation'!$B$68:$F$68,BondVal_all!BO148:BS148)/BondVal_all!AO148</f>
        <v>4.7221187582289881</v>
      </c>
      <c r="AR148" s="251">
        <f>-AQ148*Y147/100</f>
        <v>-7.9769657357005846E-3</v>
      </c>
      <c r="AS148" s="251">
        <f>AR148*SQRT(10)</f>
        <v>-2.5225380541934579E-2</v>
      </c>
      <c r="AT148" s="251">
        <f>$AC$1*X147/100</f>
        <v>-1.5082980614448749E-3</v>
      </c>
      <c r="AU148" s="249">
        <f>AT148*SQRT(10)</f>
        <v>-4.7696572645824021E-3</v>
      </c>
      <c r="AV148" s="255">
        <f>SUMPRODUCT('Bond Valuation'!$B$96:$K$96,BondVal_all!BO148:BX148)</f>
        <v>68.233272465867984</v>
      </c>
      <c r="AW148" s="250">
        <f>AV148/AV149-1</f>
        <v>-3.4051702090014402E-3</v>
      </c>
      <c r="AX148" s="245">
        <f>SUMPRODUCT($BO$2:$BX$2,'Bond Valuation'!$B$96:$K$96,BondVal_all!BO148:BX148)/BondVal_all!AV148</f>
        <v>8.2558541881416527</v>
      </c>
      <c r="AY148" s="251">
        <f>-AX148*Y147/100</f>
        <v>-1.3946423067607351E-2</v>
      </c>
      <c r="AZ148" s="251">
        <f>AY148*SQRT(10)</f>
        <v>-4.4102462105951687E-2</v>
      </c>
      <c r="BA148" s="251">
        <f>$AC$1*X147/100</f>
        <v>-1.5082980614448749E-3</v>
      </c>
      <c r="BB148" s="249">
        <f>BA148*SQRT(10)</f>
        <v>-4.7696572645824021E-3</v>
      </c>
      <c r="BC148" s="255">
        <f>SUMPRODUCT('Bond Valuation'!$B$124:$U$124,BondVal_all!BO148:CH148)</f>
        <v>56.935259541841802</v>
      </c>
      <c r="BD148" s="250">
        <f>BC148/BC149-1</f>
        <v>-4.1491884221512843E-3</v>
      </c>
      <c r="BE148" s="245">
        <f>SUMPRODUCT($BO$2:$CH$2,'Bond Valuation'!$B$124:$U$124,BondVal_all!BO148:CH148)/BondVal_all!BC148</f>
        <v>11.903395781863283</v>
      </c>
      <c r="BF148" s="251">
        <f>-BE148*Y147/100</f>
        <v>-2.0108130513434616E-2</v>
      </c>
      <c r="BG148" s="251">
        <f>BF148*SQRT(10)</f>
        <v>-6.3587491910384417E-2</v>
      </c>
      <c r="BH148" s="251">
        <f>$AC$1*X147/100</f>
        <v>-1.5082980614448749E-3</v>
      </c>
      <c r="BI148" s="249">
        <f>BH148*SQRT(10)</f>
        <v>-4.7696572645824021E-3</v>
      </c>
      <c r="BJ148" s="251"/>
      <c r="BK148" s="251"/>
      <c r="BO148" s="245">
        <f>EXP(-BO$2*HLOOKUP(BO$2,'Yield Curves'!$B$2:$AP$508,MATCH($Z148,'Yield Curves'!$A$3:$A$508,0)+1)/100)</f>
        <v>0.92200927114896347</v>
      </c>
      <c r="BP148" s="245">
        <f>EXP(-BP$2*HLOOKUP(BP$2,'Yield Curves'!$B$2:$AP$508,MATCH($Z148,'Yield Curves'!$A$3:$A$508,0)+1)/100)</f>
        <v>0.85010109608464279</v>
      </c>
      <c r="BQ148" s="245">
        <f>EXP(-BQ$2*HLOOKUP(BQ$2,'Yield Curves'!$B$2:$AP$508,MATCH($Z148,'Yield Curves'!$A$3:$A$508,0)+1)/100)</f>
        <v>0.78380109200393644</v>
      </c>
      <c r="BR148" s="245">
        <f>EXP(-BR$2*HLOOKUP(BR$2,'Yield Curves'!$B$2:$AP$508,MATCH($Z148,'Yield Curves'!$A$3:$A$508,0)+1)/100)</f>
        <v>0.72325024237984237</v>
      </c>
      <c r="BS148" s="245">
        <f>EXP(-BS$2*HLOOKUP(BS$2,'Yield Curves'!$B$2:$AP$508,MATCH($Z148,'Yield Curves'!$A$3:$A$508,0)+1)/100)</f>
        <v>0.66864633892615943</v>
      </c>
      <c r="BT148" s="245">
        <f>EXP(-BT$2*HLOOKUP(BT$2,'Yield Curves'!$B$2:$AP$508,MATCH($Z148,'Yield Curves'!$A$3:$A$508,0)+1)/100)</f>
        <v>0.61822673728562372</v>
      </c>
      <c r="BU148" s="245">
        <f>EXP(-BU$2*HLOOKUP(BU$2,'Yield Curves'!$B$2:$AP$508,MATCH($Z148,'Yield Curves'!$A$3:$A$508,0)+1)/100)</f>
        <v>0.57200931658441023</v>
      </c>
      <c r="BV148" s="245">
        <f>EXP(-BV$2*HLOOKUP(BV$2,'Yield Curves'!$B$2:$AP$508,MATCH($Z148,'Yield Curves'!$A$3:$A$508,0)+1)/100)</f>
        <v>0.52871803729980138</v>
      </c>
      <c r="BW148" s="245">
        <f>EXP(-BW$2*HLOOKUP(BW$2,'Yield Curves'!$B$2:$AP$508,MATCH($Z148,'Yield Curves'!$A$3:$A$508,0)+1)/100)</f>
        <v>0.48790356761607606</v>
      </c>
      <c r="BX148" s="245">
        <f>EXP(-BX$2*HLOOKUP(BX$2,'Yield Curves'!$B$2:$AP$508,MATCH($Z148,'Yield Curves'!$A$3:$A$508,0)+1)/100)</f>
        <v>0.45112987940304239</v>
      </c>
      <c r="BY148" s="245">
        <f>EXP(-BY$2*HLOOKUP(BY$2,'Yield Curves'!$B$2:$AP$508,MATCH($Z148,'Yield Curves'!$A$3:$A$508,0)+1)/100)</f>
        <v>0.41724257987564867</v>
      </c>
      <c r="BZ148" s="245">
        <f>EXP(-BZ$2*HLOOKUP(BZ$2,'Yield Curves'!$B$2:$AP$508,MATCH($Z148,'Yield Curves'!$A$3:$A$508,0)+1)/100)</f>
        <v>0.38359709845016049</v>
      </c>
      <c r="CA148" s="245">
        <f>EXP(-CA$2*HLOOKUP(CA$2,'Yield Curves'!$B$2:$AP$508,MATCH($Z148,'Yield Curves'!$A$3:$A$508,0)+1)/100)</f>
        <v>0.35001102499817732</v>
      </c>
      <c r="CB148" s="245">
        <f>EXP(-CB$2*HLOOKUP(CB$2,'Yield Curves'!$B$2:$AP$508,MATCH($Z148,'Yield Curves'!$A$3:$A$508,0)+1)/100)</f>
        <v>0.32230019826636913</v>
      </c>
      <c r="CC148" s="245">
        <f>EXP(-CC$2*HLOOKUP(CC$2,'Yield Curves'!$B$2:$AP$508,MATCH($Z148,'Yield Curves'!$A$3:$A$508,0)+1)/100)</f>
        <v>0.29671001429404525</v>
      </c>
      <c r="CD148" s="245">
        <f>EXP(-CD$2*HLOOKUP(CD$2,'Yield Curves'!$B$2:$AP$508,MATCH($Z148,'Yield Curves'!$A$3:$A$508,0)+1)/100)</f>
        <v>0.27211224700490366</v>
      </c>
      <c r="CE148" s="245">
        <f>EXP(-CE$2*HLOOKUP(CE$2,'Yield Curves'!$B$2:$AP$508,MATCH($Z148,'Yield Curves'!$A$3:$A$508,0)+1)/100)</f>
        <v>0.24843791475333335</v>
      </c>
      <c r="CF148" s="245">
        <f>EXP(-CF$2*HLOOKUP(CF$2,'Yield Curves'!$B$2:$AP$508,MATCH($Z148,'Yield Curves'!$A$3:$A$508,0)+1)/100)</f>
        <v>0.22656525689908713</v>
      </c>
      <c r="CG148" s="245">
        <f>EXP(-CG$2*HLOOKUP(CG$2,'Yield Curves'!$B$2:$AP$508,MATCH($Z148,'Yield Curves'!$A$3:$A$508,0)+1)/100)</f>
        <v>0.20682062278901905</v>
      </c>
      <c r="CH148" s="245">
        <f>EXP(-CH$2*HLOOKUP(CH$2,'Yield Curves'!$B$2:$AP$508,MATCH($Z148,'Yield Curves'!$A$3:$A$508,0)+1)/100)</f>
        <v>0.18862393651527715</v>
      </c>
    </row>
    <row r="149" spans="1:86" x14ac:dyDescent="0.2">
      <c r="A149" s="253">
        <v>42923</v>
      </c>
      <c r="B149" s="245">
        <f>'Yield Curves'!C148-'Yield Curves'!C149</f>
        <v>9.9999999999997868E-3</v>
      </c>
      <c r="C149" s="245">
        <f>'Yield Curves'!D148-'Yield Curves'!D149</f>
        <v>1.5000000000000568E-2</v>
      </c>
      <c r="D149" s="245">
        <f>'Yield Curves'!E148-'Yield Curves'!E149</f>
        <v>1.9999999999999574E-2</v>
      </c>
      <c r="E149" s="245">
        <f>'Yield Curves'!F148-'Yield Curves'!F149</f>
        <v>2.5000000000000355E-2</v>
      </c>
      <c r="F149" s="245">
        <f>'Yield Curves'!G148-'Yield Curves'!G149</f>
        <v>2.9999999999999361E-2</v>
      </c>
      <c r="G149" s="245">
        <f>'Yield Curves'!H148-'Yield Curves'!H149</f>
        <v>4.9999999999998934E-2</v>
      </c>
      <c r="H149" s="245">
        <f>'Yield Curves'!I148-'Yield Curves'!I149</f>
        <v>7.0000000000000284E-2</v>
      </c>
      <c r="I149" s="245">
        <f>'Yield Curves'!J148-'Yield Curves'!J149</f>
        <v>6.0000000000000497E-2</v>
      </c>
      <c r="J149" s="245">
        <f>'Yield Curves'!K148-'Yield Curves'!K149</f>
        <v>4.9999999999998934E-2</v>
      </c>
      <c r="K149" s="245">
        <f>'Yield Curves'!L148-'Yield Curves'!L149</f>
        <v>5.2499999999999325E-2</v>
      </c>
      <c r="L149" s="245">
        <f>'Yield Curves'!M148-'Yield Curves'!M149</f>
        <v>5.4999999999999716E-2</v>
      </c>
      <c r="M149" s="245">
        <f>'Yield Curves'!N148-'Yield Curves'!N149</f>
        <v>5.7500000000000107E-2</v>
      </c>
      <c r="N149" s="245">
        <f>'Yield Curves'!O148-'Yield Curves'!O149</f>
        <v>6.0000000000000497E-2</v>
      </c>
      <c r="O149" s="245">
        <f>'Yield Curves'!P148-'Yield Curves'!P149</f>
        <v>6.2500000000000888E-2</v>
      </c>
      <c r="P149" s="245">
        <f>'Yield Curves'!Q148-'Yield Curves'!Q149</f>
        <v>6.1250000000000249E-2</v>
      </c>
      <c r="Q149" s="245">
        <f>'Yield Curves'!R148-'Yield Curves'!R149</f>
        <v>6.0000000000000497E-2</v>
      </c>
      <c r="R149" s="245">
        <f>'Yield Curves'!S148-'Yield Curves'!S149</f>
        <v>5.8750000000000746E-2</v>
      </c>
      <c r="S149" s="245">
        <f>'Yield Curves'!T148-'Yield Curves'!T149</f>
        <v>5.9375000000000178E-2</v>
      </c>
      <c r="T149" s="245">
        <f>'Yield Curves'!U148-'Yield Curves'!U149</f>
        <v>6.0000000000000497E-2</v>
      </c>
      <c r="U149" s="245">
        <f>'Yield Curves'!V148-'Yield Curves'!V149</f>
        <v>6.0625000000000817E-2</v>
      </c>
      <c r="V149" s="252">
        <f>MAX(B149:U149)</f>
        <v>7.0000000000000284E-2</v>
      </c>
      <c r="W149" s="252">
        <f>AVERAGE(V150:V399)</f>
        <v>3.7155000000000188E-2</v>
      </c>
      <c r="X149" s="245">
        <f>_xlfn.STDEV.S(V150:V2701)</f>
        <v>5.6642555432080674E-2</v>
      </c>
      <c r="Y149" s="245">
        <f>W149+X149*_xlfn.NORM.S.INV(99%)</f>
        <v>0.16892528840966153</v>
      </c>
      <c r="Z149" s="253">
        <v>42926</v>
      </c>
      <c r="AA149" s="255">
        <f>'Bond Valuation'!$B$12*BondVal_all!BO149</f>
        <v>93.141562835905418</v>
      </c>
      <c r="AB149" s="250">
        <f>AA149/AA150-1</f>
        <v>6.0018003600537106E-4</v>
      </c>
      <c r="AC149" s="245">
        <f>SUMPRODUCT('Bond Valuation'!$B$12*BondVal_all!BO149,$BO$2)/AA149</f>
        <v>1</v>
      </c>
      <c r="AD149" s="251">
        <f>-AC149*Y148/100</f>
        <v>-1.6912232022569073E-3</v>
      </c>
      <c r="AE149" s="250">
        <f>AD149*SQRT(10)</f>
        <v>-5.3481173508554474E-3</v>
      </c>
      <c r="AF149" s="250">
        <f>$AC$1*X148/100</f>
        <v>-1.5082366392884931E-3</v>
      </c>
      <c r="AG149" s="250">
        <f>AF149*SQRT(10)</f>
        <v>-4.7694630306694364E-3</v>
      </c>
      <c r="AH149" s="255">
        <f>SUMPRODUCT('Bond Valuation'!$B$40:$D$40,BondVal_all!BO149:BQ149)</f>
        <v>83.613673218662939</v>
      </c>
      <c r="AI149" s="250">
        <f>AH149/AH150-1</f>
        <v>6.0425214707993113E-4</v>
      </c>
      <c r="AJ149" s="245">
        <f>SUMPRODUCT($BO$2:$BQ$2,'Bond Valuation'!$B$40:$D$40,BondVal_all!BO149:BQ149)/BondVal_all!AH149</f>
        <v>2.9355328206929183</v>
      </c>
      <c r="AK149" s="251">
        <f>-AJ149*Y148/100</f>
        <v>-4.9646412173425291E-3</v>
      </c>
      <c r="AL149" s="251">
        <f>AK149*SQRT(10)</f>
        <v>-1.5699574012353428E-2</v>
      </c>
      <c r="AM149" s="251">
        <f>$AC$1*X148/100</f>
        <v>-1.5082366392884931E-3</v>
      </c>
      <c r="AN149" s="259">
        <f>AM149*SQRT(10)</f>
        <v>-4.7694630306694364E-3</v>
      </c>
      <c r="AO149" s="255">
        <f>SUMPRODUCT('Bond Valuation'!$B$68:$F$68,BondVal_all!BO149:BS149)</f>
        <v>76.948070174399902</v>
      </c>
      <c r="AP149" s="250">
        <f>AO149/AO150-1</f>
        <v>1.9191734308767749E-3</v>
      </c>
      <c r="AQ149" s="245">
        <f>SUMPRODUCT($BO$2:$BS$2,'Bond Valuation'!$B$68:$F$68,BondVal_all!BO149:BS149)/BondVal_all!AO149</f>
        <v>4.7226869103288527</v>
      </c>
      <c r="AR149" s="251">
        <f>-AQ149*Y148/100</f>
        <v>-7.9871176797431422E-3</v>
      </c>
      <c r="AS149" s="251">
        <f>AR149*SQRT(10)</f>
        <v>-2.525748380778764E-2</v>
      </c>
      <c r="AT149" s="251">
        <f>$AC$1*X148/100</f>
        <v>-1.5082366392884931E-3</v>
      </c>
      <c r="AU149" s="249">
        <f>AT149*SQRT(10)</f>
        <v>-4.7694630306694364E-3</v>
      </c>
      <c r="AV149" s="255">
        <f>SUMPRODUCT('Bond Valuation'!$B$96:$K$96,BondVal_all!BO149:BX149)</f>
        <v>68.466412253189759</v>
      </c>
      <c r="AW149" s="250">
        <f>AV149/AV150-1</f>
        <v>5.5858673550861493E-3</v>
      </c>
      <c r="AX149" s="245">
        <f>SUMPRODUCT($BO$2:$BX$2,'Bond Valuation'!$B$96:$K$96,BondVal_all!BO149:BX149)/BondVal_all!AV149</f>
        <v>8.2591162736340848</v>
      </c>
      <c r="AY149" s="251">
        <f>-AX149*Y148/100</f>
        <v>-1.3968009072107572E-2</v>
      </c>
      <c r="AZ149" s="251">
        <f>AY149*SQRT(10)</f>
        <v>-4.4170723045755027E-2</v>
      </c>
      <c r="BA149" s="251">
        <f>$AC$1*X148/100</f>
        <v>-1.5082366392884931E-3</v>
      </c>
      <c r="BB149" s="249">
        <f>BA149*SQRT(10)</f>
        <v>-4.7694630306694364E-3</v>
      </c>
      <c r="BC149" s="255">
        <f>SUMPRODUCT('Bond Valuation'!$B$124:$U$124,BondVal_all!BO149:CH149)</f>
        <v>57.172478929481699</v>
      </c>
      <c r="BD149" s="250">
        <f>BC149/BC150-1</f>
        <v>8.2420987454303596E-3</v>
      </c>
      <c r="BE149" s="245">
        <f>SUMPRODUCT($BO$2:$CH$2,'Bond Valuation'!$B$124:$U$124,BondVal_all!BO149:CH149)/BondVal_all!BC149</f>
        <v>11.917418297781417</v>
      </c>
      <c r="BF149" s="251">
        <f>-BE149*Y148/100</f>
        <v>-2.0155014336208952E-2</v>
      </c>
      <c r="BG149" s="251">
        <f>BF149*SQRT(10)</f>
        <v>-6.3735751575766983E-2</v>
      </c>
      <c r="BH149" s="251">
        <f>$AC$1*X148/100</f>
        <v>-1.5082366392884931E-3</v>
      </c>
      <c r="BI149" s="249">
        <f>BH149*SQRT(10)</f>
        <v>-4.7694630306694364E-3</v>
      </c>
      <c r="BJ149" s="251"/>
      <c r="BK149" s="251"/>
      <c r="BO149" s="245">
        <f>EXP(-BO$2*HLOOKUP(BO$2,'Yield Curves'!$B$2:$AP$508,MATCH($Z149,'Yield Curves'!$A$3:$A$508,0)+1)/100)</f>
        <v>0.92219369144460805</v>
      </c>
      <c r="BP149" s="245">
        <f>EXP(-BP$2*HLOOKUP(BP$2,'Yield Curves'!$B$2:$AP$508,MATCH($Z149,'Yield Curves'!$A$3:$A$508,0)+1)/100)</f>
        <v>0.85078144906641773</v>
      </c>
      <c r="BQ149" s="245">
        <f>EXP(-BQ$2*HLOOKUP(BQ$2,'Yield Curves'!$B$2:$AP$508,MATCH($Z149,'Yield Curves'!$A$3:$A$508,0)+1)/100)</f>
        <v>0.7849776758592244</v>
      </c>
      <c r="BR149" s="245">
        <f>EXP(-BR$2*HLOOKUP(BR$2,'Yield Curves'!$B$2:$AP$508,MATCH($Z149,'Yield Curves'!$A$3:$A$508,0)+1)/100)</f>
        <v>0.72440836902189676</v>
      </c>
      <c r="BS149" s="245">
        <f>EXP(-BS$2*HLOOKUP(BS$2,'Yield Curves'!$B$2:$AP$508,MATCH($Z149,'Yield Curves'!$A$3:$A$508,0)+1)/100)</f>
        <v>0.67065528986262957</v>
      </c>
      <c r="BT149" s="245">
        <f>EXP(-BT$2*HLOOKUP(BT$2,'Yield Curves'!$B$2:$AP$508,MATCH($Z149,'Yield Curves'!$A$3:$A$508,0)+1)/100)</f>
        <v>0.6202702554691768</v>
      </c>
      <c r="BU149" s="245">
        <f>EXP(-BU$2*HLOOKUP(BU$2,'Yield Curves'!$B$2:$AP$508,MATCH($Z149,'Yield Curves'!$A$3:$A$508,0)+1)/100)</f>
        <v>0.57401485684058207</v>
      </c>
      <c r="BV149" s="245">
        <f>EXP(-BV$2*HLOOKUP(BV$2,'Yield Curves'!$B$2:$AP$508,MATCH($Z149,'Yield Curves'!$A$3:$A$508,0)+1)/100)</f>
        <v>0.5306779175804337</v>
      </c>
      <c r="BW149" s="245">
        <f>EXP(-BW$2*HLOOKUP(BW$2,'Yield Curves'!$B$2:$AP$508,MATCH($Z149,'Yield Curves'!$A$3:$A$508,0)+1)/100)</f>
        <v>0.48982847508818533</v>
      </c>
      <c r="BX149" s="245">
        <f>EXP(-BX$2*HLOOKUP(BX$2,'Yield Curves'!$B$2:$AP$508,MATCH($Z149,'Yield Curves'!$A$3:$A$508,0)+1)/100)</f>
        <v>0.45293801277655771</v>
      </c>
      <c r="BY149" s="245">
        <f>EXP(-BY$2*HLOOKUP(BY$2,'Yield Curves'!$B$2:$AP$508,MATCH($Z149,'Yield Curves'!$A$3:$A$508,0)+1)/100)</f>
        <v>0.41890965618740211</v>
      </c>
      <c r="BZ149" s="245">
        <f>EXP(-BZ$2*HLOOKUP(BZ$2,'Yield Curves'!$B$2:$AP$508,MATCH($Z149,'Yield Curves'!$A$3:$A$508,0)+1)/100)</f>
        <v>0.38531272564811075</v>
      </c>
      <c r="CA149" s="245">
        <f>EXP(-CA$2*HLOOKUP(CA$2,'Yield Curves'!$B$2:$AP$508,MATCH($Z149,'Yield Curves'!$A$3:$A$508,0)+1)/100)</f>
        <v>0.35196448618282411</v>
      </c>
      <c r="CB149" s="245">
        <f>EXP(-CB$2*HLOOKUP(CB$2,'Yield Curves'!$B$2:$AP$508,MATCH($Z149,'Yield Curves'!$A$3:$A$508,0)+1)/100)</f>
        <v>0.32417395795643478</v>
      </c>
      <c r="CC149" s="245">
        <f>EXP(-CC$2*HLOOKUP(CC$2,'Yield Curves'!$B$2:$AP$508,MATCH($Z149,'Yield Curves'!$A$3:$A$508,0)+1)/100)</f>
        <v>0.29849562585766892</v>
      </c>
      <c r="CD149" s="245">
        <f>EXP(-CD$2*HLOOKUP(CD$2,'Yield Curves'!$B$2:$AP$508,MATCH($Z149,'Yield Curves'!$A$3:$A$508,0)+1)/100)</f>
        <v>0.27378148247200168</v>
      </c>
      <c r="CE149" s="245">
        <f>EXP(-CE$2*HLOOKUP(CE$2,'Yield Curves'!$B$2:$AP$508,MATCH($Z149,'Yield Curves'!$A$3:$A$508,0)+1)/100)</f>
        <v>0.24996617069402299</v>
      </c>
      <c r="CF149" s="245">
        <f>EXP(-CF$2*HLOOKUP(CF$2,'Yield Curves'!$B$2:$AP$508,MATCH($Z149,'Yield Curves'!$A$3:$A$508,0)+1)/100)</f>
        <v>0.22795304254251128</v>
      </c>
      <c r="CG149" s="245">
        <f>EXP(-CG$2*HLOOKUP(CG$2,'Yield Curves'!$B$2:$AP$508,MATCH($Z149,'Yield Curves'!$A$3:$A$508,0)+1)/100)</f>
        <v>0.20808045550670798</v>
      </c>
      <c r="CH149" s="245">
        <f>EXP(-CH$2*HLOOKUP(CH$2,'Yield Curves'!$B$2:$AP$508,MATCH($Z149,'Yield Curves'!$A$3:$A$508,0)+1)/100)</f>
        <v>0.18975908216588572</v>
      </c>
    </row>
    <row r="150" spans="1:86" x14ac:dyDescent="0.2">
      <c r="A150" s="253">
        <v>42922</v>
      </c>
      <c r="B150" s="245">
        <f>'Yield Curves'!C149-'Yield Curves'!C150</f>
        <v>3.0000000000001137E-2</v>
      </c>
      <c r="C150" s="245">
        <f>'Yield Curves'!D149-'Yield Curves'!D150</f>
        <v>3.5000000000000142E-2</v>
      </c>
      <c r="D150" s="245">
        <f>'Yield Curves'!E149-'Yield Curves'!E150</f>
        <v>3.9999999999999147E-2</v>
      </c>
      <c r="E150" s="245">
        <f>'Yield Curves'!F149-'Yield Curves'!F150</f>
        <v>4.4999999999999929E-2</v>
      </c>
      <c r="F150" s="245">
        <f>'Yield Curves'!G149-'Yield Curves'!G150</f>
        <v>5.0000000000000711E-2</v>
      </c>
      <c r="G150" s="245">
        <f>'Yield Curves'!H149-'Yield Curves'!H150</f>
        <v>3.0000000000001137E-2</v>
      </c>
      <c r="H150" s="245">
        <f>'Yield Curves'!I149-'Yield Curves'!I150</f>
        <v>9.9999999999997868E-3</v>
      </c>
      <c r="I150" s="245">
        <f>'Yield Curves'!J149-'Yield Curves'!J150</f>
        <v>3.5000000000000142E-2</v>
      </c>
      <c r="J150" s="245">
        <f>'Yield Curves'!K149-'Yield Curves'!K150</f>
        <v>6.0000000000000497E-2</v>
      </c>
      <c r="K150" s="245">
        <f>'Yield Curves'!L149-'Yield Curves'!L150</f>
        <v>5.7500000000000107E-2</v>
      </c>
      <c r="L150" s="245">
        <f>'Yield Curves'!M149-'Yield Curves'!M150</f>
        <v>5.4999999999999716E-2</v>
      </c>
      <c r="M150" s="245">
        <f>'Yield Curves'!N149-'Yield Curves'!N150</f>
        <v>5.2499999999999325E-2</v>
      </c>
      <c r="N150" s="245">
        <f>'Yield Curves'!O149-'Yield Curves'!O150</f>
        <v>4.9999999999999822E-2</v>
      </c>
      <c r="O150" s="245">
        <f>'Yield Curves'!P149-'Yield Curves'!P150</f>
        <v>4.750000000000032E-2</v>
      </c>
      <c r="P150" s="245">
        <f>'Yield Curves'!Q149-'Yield Curves'!Q150</f>
        <v>4.6250000000000568E-2</v>
      </c>
      <c r="Q150" s="245">
        <f>'Yield Curves'!R149-'Yield Curves'!R150</f>
        <v>4.4999999999999929E-2</v>
      </c>
      <c r="R150" s="245">
        <f>'Yield Curves'!S149-'Yield Curves'!S150</f>
        <v>4.3749999999999289E-2</v>
      </c>
      <c r="S150" s="245">
        <f>'Yield Curves'!T149-'Yield Curves'!T150</f>
        <v>4.1875000000000107E-2</v>
      </c>
      <c r="T150" s="245">
        <f>'Yield Curves'!U149-'Yield Curves'!U150</f>
        <v>4.0000000000000036E-2</v>
      </c>
      <c r="U150" s="245">
        <f>'Yield Curves'!V149-'Yield Curves'!V150</f>
        <v>3.8124999999999964E-2</v>
      </c>
      <c r="V150" s="252">
        <f>MAX(B150:U150)</f>
        <v>6.0000000000000497E-2</v>
      </c>
      <c r="W150" s="252">
        <f>AVERAGE(V151:V400)</f>
        <v>3.7235000000000192E-2</v>
      </c>
      <c r="X150" s="245">
        <f>_xlfn.STDEV.S(V151:V2702)</f>
        <v>5.6709185885242104E-2</v>
      </c>
      <c r="Y150" s="245">
        <f>W150+X150*_xlfn.NORM.S.INV(99%)</f>
        <v>0.16916029402272001</v>
      </c>
      <c r="Z150" s="253">
        <v>42923</v>
      </c>
      <c r="AA150" s="255">
        <f>'Bond Valuation'!$B$12*BondVal_all!BO150</f>
        <v>93.085694660332592</v>
      </c>
      <c r="AB150" s="250">
        <f>AA150/AA151-1</f>
        <v>-9.999500016666385E-5</v>
      </c>
      <c r="AC150" s="245">
        <f>SUMPRODUCT('Bond Valuation'!$B$12*BondVal_all!BO150,$BO$2)/AA150</f>
        <v>1</v>
      </c>
      <c r="AD150" s="251">
        <f>-AC150*Y149/100</f>
        <v>-1.6892528840966154E-3</v>
      </c>
      <c r="AE150" s="250">
        <f>AD150*SQRT(10)</f>
        <v>-5.3418866577537314E-3</v>
      </c>
      <c r="AF150" s="250">
        <f>$AC$1*X149/100</f>
        <v>-1.5096454421430711E-3</v>
      </c>
      <c r="AG150" s="250">
        <f>AF150*SQRT(10)</f>
        <v>-4.7739180564640498E-3</v>
      </c>
      <c r="AH150" s="255">
        <f>SUMPRODUCT('Bond Valuation'!$B$40:$D$40,BondVal_all!BO150:BQ150)</f>
        <v>83.563179987738522</v>
      </c>
      <c r="AI150" s="250">
        <f>AH150/AH151-1</f>
        <v>-8.7180898693195452E-4</v>
      </c>
      <c r="AJ150" s="245">
        <f>SUMPRODUCT($BO$2:$BQ$2,'Bond Valuation'!$B$40:$D$40,BondVal_all!BO150:BQ150)/BondVal_all!AH150</f>
        <v>2.9355366280014081</v>
      </c>
      <c r="AK150" s="251">
        <f>-AJ150*Y149/100</f>
        <v>-4.958863715222632E-3</v>
      </c>
      <c r="AL150" s="251">
        <f>AK150*SQRT(10)</f>
        <v>-1.5681303946468102E-2</v>
      </c>
      <c r="AM150" s="251">
        <f>$AC$1*X149/100</f>
        <v>-1.5096454421430711E-3</v>
      </c>
      <c r="AN150" s="259">
        <f>AM150*SQRT(10)</f>
        <v>-4.7739180564640498E-3</v>
      </c>
      <c r="AO150" s="255">
        <f>SUMPRODUCT('Bond Valuation'!$B$68:$F$68,BondVal_all!BO150:BS150)</f>
        <v>76.800676356862454</v>
      </c>
      <c r="AP150" s="250">
        <f>AO150/AO151-1</f>
        <v>-2.3335185969548533E-3</v>
      </c>
      <c r="AQ150" s="245">
        <f>SUMPRODUCT($BO$2:$BS$2,'Bond Valuation'!$B$68:$F$68,BondVal_all!BO150:BS150)/BondVal_all!AO150</f>
        <v>4.7223991543480972</v>
      </c>
      <c r="AR150" s="251">
        <f>-AQ150*Y149/100</f>
        <v>-7.9773263913379411E-3</v>
      </c>
      <c r="AS150" s="251">
        <f>AR150*SQRT(10)</f>
        <v>-2.5226521035199605E-2</v>
      </c>
      <c r="AT150" s="251">
        <f>$AC$1*X149/100</f>
        <v>-1.5096454421430711E-3</v>
      </c>
      <c r="AU150" s="249">
        <f>AT150*SQRT(10)</f>
        <v>-4.7739180564640498E-3</v>
      </c>
      <c r="AV150" s="255">
        <f>SUMPRODUCT('Bond Valuation'!$B$96:$K$96,BondVal_all!BO150:BX150)</f>
        <v>68.086092372471001</v>
      </c>
      <c r="AW150" s="250">
        <f>AV150/AV151-1</f>
        <v>-4.8346913308200401E-3</v>
      </c>
      <c r="AX150" s="245">
        <f>SUMPRODUCT($BO$2:$BX$2,'Bond Valuation'!$B$96:$K$96,BondVal_all!BO150:BX150)/BondVal_all!AV150</f>
        <v>8.252338220278661</v>
      </c>
      <c r="AY150" s="251">
        <f>-AX150*Y149/100</f>
        <v>-1.3940286139146458E-2</v>
      </c>
      <c r="AZ150" s="251">
        <f>AY150*SQRT(10)</f>
        <v>-4.4083055434177752E-2</v>
      </c>
      <c r="BA150" s="251">
        <f>$AC$1*X149/100</f>
        <v>-1.5096454421430711E-3</v>
      </c>
      <c r="BB150" s="249">
        <f>BA150*SQRT(10)</f>
        <v>-4.7739180564640498E-3</v>
      </c>
      <c r="BC150" s="255">
        <f>SUMPRODUCT('Bond Valuation'!$B$124:$U$124,BondVal_all!BO150:CH150)</f>
        <v>56.705109815015859</v>
      </c>
      <c r="BD150" s="250">
        <f>BC150/BC151-1</f>
        <v>-7.1218417860183791E-3</v>
      </c>
      <c r="BE150" s="245">
        <f>SUMPRODUCT($BO$2:$CH$2,'Bond Valuation'!$B$124:$U$124,BondVal_all!BO150:CH150)/BondVal_all!BC150</f>
        <v>11.878652441216543</v>
      </c>
      <c r="BF150" s="251">
        <f>-BE150*Y149/100</f>
        <v>-2.0066047895506346E-2</v>
      </c>
      <c r="BG150" s="251">
        <f>BF150*SQRT(10)</f>
        <v>-6.3454414987828445E-2</v>
      </c>
      <c r="BH150" s="251">
        <f>$AC$1*X149/100</f>
        <v>-1.5096454421430711E-3</v>
      </c>
      <c r="BI150" s="249">
        <f>BH150*SQRT(10)</f>
        <v>-4.7739180564640498E-3</v>
      </c>
      <c r="BJ150" s="251"/>
      <c r="BK150" s="251"/>
      <c r="BO150" s="245">
        <f>EXP(-BO$2*HLOOKUP(BO$2,'Yield Curves'!$B$2:$AP$508,MATCH($Z150,'Yield Curves'!$A$3:$A$508,0)+1)/100)</f>
        <v>0.92164054119141181</v>
      </c>
      <c r="BP150" s="245">
        <f>EXP(-BP$2*HLOOKUP(BP$2,'Yield Curves'!$B$2:$AP$508,MATCH($Z150,'Yield Curves'!$A$3:$A$508,0)+1)/100)</f>
        <v>0.85010109608464279</v>
      </c>
      <c r="BQ150" s="245">
        <f>EXP(-BQ$2*HLOOKUP(BQ$2,'Yield Curves'!$B$2:$AP$508,MATCH($Z150,'Yield Curves'!$A$3:$A$508,0)+1)/100)</f>
        <v>0.78450683052143555</v>
      </c>
      <c r="BR150" s="245">
        <f>EXP(-BR$2*HLOOKUP(BR$2,'Yield Curves'!$B$2:$AP$508,MATCH($Z150,'Yield Curves'!$A$3:$A$508,0)+1)/100)</f>
        <v>0.72209396725880348</v>
      </c>
      <c r="BS150" s="245">
        <f>EXP(-BS$2*HLOOKUP(BS$2,'Yield Curves'!$B$2:$AP$508,MATCH($Z150,'Yield Curves'!$A$3:$A$508,0)+1)/100)</f>
        <v>0.66931531969972402</v>
      </c>
      <c r="BT150" s="245">
        <f>EXP(-BT$2*HLOOKUP(BT$2,'Yield Curves'!$B$2:$AP$508,MATCH($Z150,'Yield Curves'!$A$3:$A$508,0)+1)/100)</f>
        <v>0.61841223312979476</v>
      </c>
      <c r="BU150" s="245">
        <f>EXP(-BU$2*HLOOKUP(BU$2,'Yield Curves'!$B$2:$AP$508,MATCH($Z150,'Yield Curves'!$A$3:$A$508,0)+1)/100)</f>
        <v>0.5716090501723895</v>
      </c>
      <c r="BV150" s="245">
        <f>EXP(-BV$2*HLOOKUP(BV$2,'Yield Curves'!$B$2:$AP$508,MATCH($Z150,'Yield Curves'!$A$3:$A$508,0)+1)/100)</f>
        <v>0.52792555475435132</v>
      </c>
      <c r="BW150" s="245">
        <f>EXP(-BW$2*HLOOKUP(BW$2,'Yield Curves'!$B$2:$AP$508,MATCH($Z150,'Yield Curves'!$A$3:$A$508,0)+1)/100)</f>
        <v>0.48697134376621293</v>
      </c>
      <c r="BX150" s="245">
        <f>EXP(-BX$2*HLOOKUP(BX$2,'Yield Curves'!$B$2:$AP$508,MATCH($Z150,'Yield Curves'!$A$3:$A$508,0)+1)/100)</f>
        <v>0.44977851782072775</v>
      </c>
      <c r="BY150" s="245">
        <f>EXP(-BY$2*HLOOKUP(BY$2,'Yield Curves'!$B$2:$AP$508,MATCH($Z150,'Yield Curves'!$A$3:$A$508,0)+1)/100)</f>
        <v>0.41546786841976541</v>
      </c>
      <c r="BZ150" s="245">
        <f>EXP(-BZ$2*HLOOKUP(BZ$2,'Yield Curves'!$B$2:$AP$508,MATCH($Z150,'Yield Curves'!$A$3:$A$508,0)+1)/100)</f>
        <v>0.38180319479759545</v>
      </c>
      <c r="CA150" s="245">
        <f>EXP(-CA$2*HLOOKUP(CA$2,'Yield Curves'!$B$2:$AP$508,MATCH($Z150,'Yield Curves'!$A$3:$A$508,0)+1)/100)</f>
        <v>0.3486061514136945</v>
      </c>
      <c r="CB150" s="245">
        <f>EXP(-CB$2*HLOOKUP(CB$2,'Yield Curves'!$B$2:$AP$508,MATCH($Z150,'Yield Curves'!$A$3:$A$508,0)+1)/100)</f>
        <v>0.32070374332301343</v>
      </c>
      <c r="CC150" s="245">
        <f>EXP(-CC$2*HLOOKUP(CC$2,'Yield Curves'!$B$2:$AP$508,MATCH($Z150,'Yield Curves'!$A$3:$A$508,0)+1)/100)</f>
        <v>0.29493508432298088</v>
      </c>
      <c r="CD150" s="245">
        <f>EXP(-CD$2*HLOOKUP(CD$2,'Yield Curves'!$B$2:$AP$508,MATCH($Z150,'Yield Curves'!$A$3:$A$508,0)+1)/100)</f>
        <v>0.2703027910510481</v>
      </c>
      <c r="CE150" s="245">
        <f>EXP(-CE$2*HLOOKUP(CE$2,'Yield Curves'!$B$2:$AP$508,MATCH($Z150,'Yield Curves'!$A$3:$A$508,0)+1)/100)</f>
        <v>0.24673050922697951</v>
      </c>
      <c r="CF150" s="245">
        <f>EXP(-CF$2*HLOOKUP(CF$2,'Yield Curves'!$B$2:$AP$508,MATCH($Z150,'Yield Curves'!$A$3:$A$508,0)+1)/100)</f>
        <v>0.22496278004132647</v>
      </c>
      <c r="CG150" s="245">
        <f>EXP(-CG$2*HLOOKUP(CG$2,'Yield Curves'!$B$2:$AP$508,MATCH($Z150,'Yield Curves'!$A$3:$A$508,0)+1)/100)</f>
        <v>0.20526578869884707</v>
      </c>
      <c r="CH150" s="245">
        <f>EXP(-CH$2*HLOOKUP(CH$2,'Yield Curves'!$B$2:$AP$508,MATCH($Z150,'Yield Curves'!$A$3:$A$508,0)+1)/100)</f>
        <v>0.18712096492535454</v>
      </c>
    </row>
    <row r="151" spans="1:86" x14ac:dyDescent="0.2">
      <c r="A151" s="253">
        <v>42921</v>
      </c>
      <c r="B151" s="245">
        <f>'Yield Curves'!C150-'Yield Curves'!C151</f>
        <v>4.9999999999998934E-2</v>
      </c>
      <c r="C151" s="245">
        <f>'Yield Curves'!D150-'Yield Curves'!D151</f>
        <v>5.0000000000000711E-2</v>
      </c>
      <c r="D151" s="245">
        <f>'Yield Curves'!E150-'Yield Curves'!E151</f>
        <v>5.0000000000000711E-2</v>
      </c>
      <c r="E151" s="245">
        <f>'Yield Curves'!F150-'Yield Curves'!F151</f>
        <v>5.0000000000000711E-2</v>
      </c>
      <c r="F151" s="245">
        <f>'Yield Curves'!G150-'Yield Curves'!G151</f>
        <v>4.9999999999999822E-2</v>
      </c>
      <c r="G151" s="245">
        <f>'Yield Curves'!H150-'Yield Curves'!H151</f>
        <v>6.4999999999999503E-2</v>
      </c>
      <c r="H151" s="245">
        <f>'Yield Curves'!I150-'Yield Curves'!I151</f>
        <v>8.0000000000000071E-2</v>
      </c>
      <c r="I151" s="245">
        <f>'Yield Curves'!J150-'Yield Curves'!J151</f>
        <v>7.5000000000000178E-2</v>
      </c>
      <c r="J151" s="245">
        <f>'Yield Curves'!K150-'Yield Curves'!K151</f>
        <v>7.0000000000000284E-2</v>
      </c>
      <c r="K151" s="245">
        <f>'Yield Curves'!L150-'Yield Curves'!L151</f>
        <v>7.7500000000000568E-2</v>
      </c>
      <c r="L151" s="245">
        <f>'Yield Curves'!M150-'Yield Curves'!M151</f>
        <v>8.5000000000000853E-2</v>
      </c>
      <c r="M151" s="245">
        <f>'Yield Curves'!N150-'Yield Curves'!N151</f>
        <v>9.2500000000001137E-2</v>
      </c>
      <c r="N151" s="245">
        <f>'Yield Curves'!O150-'Yield Curves'!O151</f>
        <v>9.9999999999999645E-2</v>
      </c>
      <c r="O151" s="245">
        <f>'Yield Curves'!P150-'Yield Curves'!P151</f>
        <v>0.10749999999999815</v>
      </c>
      <c r="P151" s="245">
        <f>'Yield Curves'!Q150-'Yield Curves'!Q151</f>
        <v>0.1037499999999989</v>
      </c>
      <c r="Q151" s="245">
        <f>'Yield Curves'!R150-'Yield Curves'!R151</f>
        <v>9.9999999999999645E-2</v>
      </c>
      <c r="R151" s="245">
        <f>'Yield Curves'!S150-'Yield Curves'!S151</f>
        <v>9.6250000000000391E-2</v>
      </c>
      <c r="S151" s="245">
        <f>'Yield Curves'!T150-'Yield Curves'!T151</f>
        <v>9.8124999999999574E-2</v>
      </c>
      <c r="T151" s="245">
        <f>'Yield Curves'!U150-'Yield Curves'!U151</f>
        <v>9.9999999999999645E-2</v>
      </c>
      <c r="U151" s="245">
        <f>'Yield Curves'!V150-'Yield Curves'!V151</f>
        <v>0.10187499999999972</v>
      </c>
      <c r="V151" s="252">
        <f>MAX(B151:U151)</f>
        <v>0.10749999999999815</v>
      </c>
      <c r="W151" s="252">
        <f>AVERAGE(V152:V401)</f>
        <v>3.7085000000000194E-2</v>
      </c>
      <c r="X151" s="245">
        <f>_xlfn.STDEV.S(V152:V2703)</f>
        <v>5.6666562165500076E-2</v>
      </c>
      <c r="Y151" s="245">
        <f>W151+X151*_xlfn.NORM.S.INV(99%)</f>
        <v>0.16891113642291444</v>
      </c>
      <c r="Z151" s="253">
        <v>42922</v>
      </c>
      <c r="AA151" s="255">
        <f>'Bond Valuation'!$B$12*BondVal_all!BO151</f>
        <v>93.09500369524261</v>
      </c>
      <c r="AB151" s="250">
        <f>AA151/AA152-1</f>
        <v>-2.999550044996413E-4</v>
      </c>
      <c r="AC151" s="245">
        <f>SUMPRODUCT('Bond Valuation'!$B$12*BondVal_all!BO151,$BO$2)/AA151</f>
        <v>1</v>
      </c>
      <c r="AD151" s="251">
        <f>-AC151*Y150/100</f>
        <v>-1.6916029402272001E-3</v>
      </c>
      <c r="AE151" s="250">
        <f>AD151*SQRT(10)</f>
        <v>-5.3493181877556214E-3</v>
      </c>
      <c r="AF151" s="250">
        <f>$AC$1*X150/100</f>
        <v>-1.5114212864558104E-3</v>
      </c>
      <c r="AG151" s="250">
        <f>AF151*SQRT(10)</f>
        <v>-4.7795337692621625E-3</v>
      </c>
      <c r="AH151" s="255">
        <f>SUMPRODUCT('Bond Valuation'!$B$40:$D$40,BondVal_all!BO151:BQ151)</f>
        <v>83.636094686718295</v>
      </c>
      <c r="AI151" s="250">
        <f>AH151/AH152-1</f>
        <v>-1.4582702088874466E-3</v>
      </c>
      <c r="AJ151" s="245">
        <f>SUMPRODUCT($BO$2:$BQ$2,'Bond Valuation'!$B$40:$D$40,BondVal_all!BO151:BQ151)/BondVal_all!AH151</f>
        <v>2.9355802866133627</v>
      </c>
      <c r="AK151" s="251">
        <f>-AJ151*Y150/100</f>
        <v>-4.9658362441081707E-3</v>
      </c>
      <c r="AL151" s="251">
        <f>AK151*SQRT(10)</f>
        <v>-1.570335301879772E-2</v>
      </c>
      <c r="AM151" s="251">
        <f>$AC$1*X150/100</f>
        <v>-1.5114212864558104E-3</v>
      </c>
      <c r="AN151" s="259">
        <f>AM151*SQRT(10)</f>
        <v>-4.7795337692621625E-3</v>
      </c>
      <c r="AO151" s="255">
        <f>SUMPRODUCT('Bond Valuation'!$B$68:$F$68,BondVal_all!BO151:BS151)</f>
        <v>76.980311344985353</v>
      </c>
      <c r="AP151" s="250">
        <f>AO151/AO152-1</f>
        <v>-2.7554751448110038E-3</v>
      </c>
      <c r="AQ151" s="245">
        <f>SUMPRODUCT($BO$2:$BS$2,'Bond Valuation'!$B$68:$F$68,BondVal_all!BO151:BS151)/BondVal_all!AO151</f>
        <v>4.7228901982678737</v>
      </c>
      <c r="AR151" s="251">
        <f>-AQ151*Y150/100</f>
        <v>-7.9892549457601589E-3</v>
      </c>
      <c r="AS151" s="251">
        <f>AR151*SQRT(10)</f>
        <v>-2.5264242436367088E-2</v>
      </c>
      <c r="AT151" s="251">
        <f>$AC$1*X150/100</f>
        <v>-1.5114212864558104E-3</v>
      </c>
      <c r="AU151" s="249">
        <f>AT151*SQRT(10)</f>
        <v>-4.7795337692621625E-3</v>
      </c>
      <c r="AV151" s="255">
        <f>SUMPRODUCT('Bond Valuation'!$B$96:$K$96,BondVal_all!BO151:BX151)</f>
        <v>68.416866805296436</v>
      </c>
      <c r="AW151" s="250">
        <f>AV151/AV152-1</f>
        <v>-3.3666633584372718E-3</v>
      </c>
      <c r="AX151" s="245">
        <f>SUMPRODUCT($BO$2:$BX$2,'Bond Valuation'!$B$96:$K$96,BondVal_all!BO151:BX151)/BondVal_all!AV151</f>
        <v>8.2581181480235344</v>
      </c>
      <c r="AY151" s="251">
        <f>-AX151*Y150/100</f>
        <v>-1.3969456939940211E-2</v>
      </c>
      <c r="AZ151" s="251">
        <f>AY151*SQRT(10)</f>
        <v>-4.4175301605857059E-2</v>
      </c>
      <c r="BA151" s="251">
        <f>$AC$1*X150/100</f>
        <v>-1.5114212864558104E-3</v>
      </c>
      <c r="BB151" s="249">
        <f>BA151*SQRT(10)</f>
        <v>-4.7795337692621625E-3</v>
      </c>
      <c r="BC151" s="255">
        <f>SUMPRODUCT('Bond Valuation'!$B$124:$U$124,BondVal_all!BO151:CH151)</f>
        <v>57.111851384684172</v>
      </c>
      <c r="BD151" s="250">
        <f>BC151/BC152-1</f>
        <v>-1.4077881422682736E-3</v>
      </c>
      <c r="BE151" s="245">
        <f>SUMPRODUCT($BO$2:$CH$2,'Bond Valuation'!$B$124:$U$124,BondVal_all!BO151:CH151)/BondVal_all!BC151</f>
        <v>11.911569062729761</v>
      </c>
      <c r="BF151" s="251">
        <f>-BE151*Y150/100</f>
        <v>-2.0149645249233017E-2</v>
      </c>
      <c r="BG151" s="251">
        <f>BF151*SQRT(10)</f>
        <v>-6.3718773031967491E-2</v>
      </c>
      <c r="BH151" s="251">
        <f>$AC$1*X150/100</f>
        <v>-1.5114212864558104E-3</v>
      </c>
      <c r="BI151" s="249">
        <f>BH151*SQRT(10)</f>
        <v>-4.7795337692621625E-3</v>
      </c>
      <c r="BJ151" s="251"/>
      <c r="BK151" s="251"/>
      <c r="BO151" s="245">
        <f>EXP(-BO$2*HLOOKUP(BO$2,'Yield Curves'!$B$2:$AP$508,MATCH($Z151,'Yield Curves'!$A$3:$A$508,0)+1)/100)</f>
        <v>0.92173270985388722</v>
      </c>
      <c r="BP151" s="245">
        <f>EXP(-BP$2*HLOOKUP(BP$2,'Yield Curves'!$B$2:$AP$508,MATCH($Z151,'Yield Curves'!$A$3:$A$508,0)+1)/100)</f>
        <v>0.85044120454023298</v>
      </c>
      <c r="BQ151" s="245">
        <f>EXP(-BQ$2*HLOOKUP(BQ$2,'Yield Curves'!$B$2:$AP$508,MATCH($Z151,'Yield Curves'!$A$3:$A$508,0)+1)/100)</f>
        <v>0.78521320448951026</v>
      </c>
      <c r="BR151" s="245">
        <f>EXP(-BR$2*HLOOKUP(BR$2,'Yield Curves'!$B$2:$AP$508,MATCH($Z151,'Yield Curves'!$A$3:$A$508,0)+1)/100)</f>
        <v>0.72411866361923127</v>
      </c>
      <c r="BS151" s="245">
        <f>EXP(-BS$2*HLOOKUP(BS$2,'Yield Curves'!$B$2:$AP$508,MATCH($Z151,'Yield Curves'!$A$3:$A$508,0)+1)/100)</f>
        <v>0.67099070135344585</v>
      </c>
      <c r="BT151" s="245">
        <f>EXP(-BT$2*HLOOKUP(BT$2,'Yield Curves'!$B$2:$AP$508,MATCH($Z151,'Yield Curves'!$A$3:$A$508,0)+1)/100)</f>
        <v>0.62045636446077035</v>
      </c>
      <c r="BU151" s="245">
        <f>EXP(-BU$2*HLOOKUP(BU$2,'Yield Curves'!$B$2:$AP$508,MATCH($Z151,'Yield Curves'!$A$3:$A$508,0)+1)/100)</f>
        <v>0.57401485684058207</v>
      </c>
      <c r="BV151" s="245">
        <f>EXP(-BV$2*HLOOKUP(BV$2,'Yield Curves'!$B$2:$AP$508,MATCH($Z151,'Yield Curves'!$A$3:$A$508,0)+1)/100)</f>
        <v>0.53051873808327787</v>
      </c>
      <c r="BW151" s="245">
        <f>EXP(-BW$2*HLOOKUP(BW$2,'Yield Curves'!$B$2:$AP$508,MATCH($Z151,'Yield Curves'!$A$3:$A$508,0)+1)/100)</f>
        <v>0.48955302404881595</v>
      </c>
      <c r="BX151" s="245">
        <f>EXP(-BX$2*HLOOKUP(BX$2,'Yield Curves'!$B$2:$AP$508,MATCH($Z151,'Yield Curves'!$A$3:$A$508,0)+1)/100)</f>
        <v>0.45248530115731678</v>
      </c>
      <c r="BY151" s="245">
        <f>EXP(-BY$2*HLOOKUP(BY$2,'Yield Curves'!$B$2:$AP$508,MATCH($Z151,'Yield Curves'!$A$3:$A$508,0)+1)/100)</f>
        <v>0.41827653425157979</v>
      </c>
      <c r="BZ151" s="245">
        <f>EXP(-BZ$2*HLOOKUP(BZ$2,'Yield Curves'!$B$2:$AP$508,MATCH($Z151,'Yield Curves'!$A$3:$A$508,0)+1)/100)</f>
        <v>0.38472076252069304</v>
      </c>
      <c r="CA151" s="245">
        <f>EXP(-CA$2*HLOOKUP(CA$2,'Yield Curves'!$B$2:$AP$508,MATCH($Z151,'Yield Curves'!$A$3:$A$508,0)+1)/100)</f>
        <v>0.35163577296067106</v>
      </c>
      <c r="CB151" s="245">
        <f>EXP(-CB$2*HLOOKUP(CB$2,'Yield Curves'!$B$2:$AP$508,MATCH($Z151,'Yield Curves'!$A$3:$A$508,0)+1)/100)</f>
        <v>0.32378417069168841</v>
      </c>
      <c r="CC151" s="245">
        <f>EXP(-CC$2*HLOOKUP(CC$2,'Yield Curves'!$B$2:$AP$508,MATCH($Z151,'Yield Curves'!$A$3:$A$508,0)+1)/100)</f>
        <v>0.29804821805862064</v>
      </c>
      <c r="CD151" s="245">
        <f>EXP(-CD$2*HLOOKUP(CD$2,'Yield Curves'!$B$2:$AP$508,MATCH($Z151,'Yield Curves'!$A$3:$A$508,0)+1)/100)</f>
        <v>0.2733207199448402</v>
      </c>
      <c r="CE151" s="245">
        <f>EXP(-CE$2*HLOOKUP(CE$2,'Yield Curves'!$B$2:$AP$508,MATCH($Z151,'Yield Curves'!$A$3:$A$508,0)+1)/100)</f>
        <v>0.24953413230726218</v>
      </c>
      <c r="CF151" s="245">
        <f>EXP(-CF$2*HLOOKUP(CF$2,'Yield Curves'!$B$2:$AP$508,MATCH($Z151,'Yield Curves'!$A$3:$A$508,0)+1)/100)</f>
        <v>0.22755029584807016</v>
      </c>
      <c r="CG151" s="245">
        <f>EXP(-CG$2*HLOOKUP(CG$2,'Yield Curves'!$B$2:$AP$508,MATCH($Z151,'Yield Curves'!$A$3:$A$508,0)+1)/100)</f>
        <v>0.20768894620289607</v>
      </c>
      <c r="CH151" s="245">
        <f>EXP(-CH$2*HLOOKUP(CH$2,'Yield Curves'!$B$2:$AP$508,MATCH($Z151,'Yield Curves'!$A$3:$A$508,0)+1)/100)</f>
        <v>0.18937994326683263</v>
      </c>
    </row>
    <row r="152" spans="1:86" x14ac:dyDescent="0.2">
      <c r="A152" s="253">
        <v>42920</v>
      </c>
      <c r="B152" s="245">
        <f>'Yield Curves'!C151-'Yield Curves'!C152</f>
        <v>0</v>
      </c>
      <c r="C152" s="245">
        <f>'Yield Curves'!D151-'Yield Curves'!D152</f>
        <v>0</v>
      </c>
      <c r="D152" s="245">
        <f>'Yield Curves'!E151-'Yield Curves'!E152</f>
        <v>0</v>
      </c>
      <c r="E152" s="245">
        <f>'Yield Curves'!F151-'Yield Curves'!F152</f>
        <v>0</v>
      </c>
      <c r="F152" s="245">
        <f>'Yield Curves'!G151-'Yield Curves'!G152</f>
        <v>0</v>
      </c>
      <c r="G152" s="245">
        <f>'Yield Curves'!H151-'Yield Curves'!H152</f>
        <v>-4.9999999999990052E-3</v>
      </c>
      <c r="H152" s="245">
        <f>'Yield Curves'!I151-'Yield Curves'!I152</f>
        <v>-9.9999999999997868E-3</v>
      </c>
      <c r="I152" s="245">
        <f>'Yield Curves'!J151-'Yield Curves'!J152</f>
        <v>-4.9999999999998934E-3</v>
      </c>
      <c r="J152" s="245">
        <f>'Yield Curves'!K151-'Yield Curves'!K152</f>
        <v>0</v>
      </c>
      <c r="K152" s="245">
        <f>'Yield Curves'!L151-'Yield Curves'!L152</f>
        <v>0</v>
      </c>
      <c r="L152" s="245">
        <f>'Yield Curves'!M151-'Yield Curves'!M152</f>
        <v>0</v>
      </c>
      <c r="M152" s="245">
        <f>'Yield Curves'!N151-'Yield Curves'!N152</f>
        <v>0</v>
      </c>
      <c r="N152" s="245">
        <f>'Yield Curves'!O151-'Yield Curves'!O152</f>
        <v>0</v>
      </c>
      <c r="O152" s="245">
        <f>'Yield Curves'!P151-'Yield Curves'!P152</f>
        <v>0</v>
      </c>
      <c r="P152" s="245">
        <f>'Yield Curves'!Q151-'Yield Curves'!Q152</f>
        <v>0</v>
      </c>
      <c r="Q152" s="245">
        <f>'Yield Curves'!R151-'Yield Curves'!R152</f>
        <v>0</v>
      </c>
      <c r="R152" s="245">
        <f>'Yield Curves'!S151-'Yield Curves'!S152</f>
        <v>0</v>
      </c>
      <c r="S152" s="245">
        <f>'Yield Curves'!T151-'Yield Curves'!T152</f>
        <v>0</v>
      </c>
      <c r="T152" s="245">
        <f>'Yield Curves'!U151-'Yield Curves'!U152</f>
        <v>0</v>
      </c>
      <c r="U152" s="245">
        <f>'Yield Curves'!V151-'Yield Curves'!V152</f>
        <v>0</v>
      </c>
      <c r="V152" s="252">
        <f>MAX(B152:U152)</f>
        <v>0</v>
      </c>
      <c r="W152" s="252">
        <f>AVERAGE(V153:V402)</f>
        <v>3.7365000000000197E-2</v>
      </c>
      <c r="X152" s="245">
        <f>_xlfn.STDEV.S(V153:V2704)</f>
        <v>5.6711969876725381E-2</v>
      </c>
      <c r="Y152" s="245">
        <f>W152+X152*_xlfn.NORM.S.INV(99%)</f>
        <v>0.1692967705553885</v>
      </c>
      <c r="Z152" s="253">
        <v>42921</v>
      </c>
      <c r="AA152" s="255">
        <f>'Bond Valuation'!$B$12*BondVal_all!BO152</f>
        <v>93.122936386045311</v>
      </c>
      <c r="AB152" s="250">
        <f>AA152/AA153-1</f>
        <v>-4.9987502083059798E-4</v>
      </c>
      <c r="AC152" s="245">
        <f>SUMPRODUCT('Bond Valuation'!$B$12*BondVal_all!BO152,$BO$2)/AA152</f>
        <v>1</v>
      </c>
      <c r="AD152" s="251">
        <f>-AC152*Y151/100</f>
        <v>-1.6891113642291443E-3</v>
      </c>
      <c r="AE152" s="250">
        <f>AD152*SQRT(10)</f>
        <v>-5.3414391326383577E-3</v>
      </c>
      <c r="AF152" s="250">
        <f>$AC$1*X151/100</f>
        <v>-1.5102852730160055E-3</v>
      </c>
      <c r="AG152" s="250">
        <f>AF152*SQRT(10)</f>
        <v>-4.7759413793398162E-3</v>
      </c>
      <c r="AH152" s="255">
        <f>SUMPRODUCT('Bond Valuation'!$B$40:$D$40,BondVal_all!BO152:BQ152)</f>
        <v>83.758236828233848</v>
      </c>
      <c r="AI152" s="250">
        <f>AH152/AH153-1</f>
        <v>-1.4667586676369027E-3</v>
      </c>
      <c r="AJ152" s="245">
        <f>SUMPRODUCT($BO$2:$BQ$2,'Bond Valuation'!$B$40:$D$40,BondVal_all!BO152:BQ152)/BondVal_all!AH152</f>
        <v>2.9356447682263753</v>
      </c>
      <c r="AK152" s="251">
        <f>-AJ152*Y151/100</f>
        <v>-4.9586309393510027E-3</v>
      </c>
      <c r="AL152" s="251">
        <f>AK152*SQRT(10)</f>
        <v>-1.5680567844529422E-2</v>
      </c>
      <c r="AM152" s="251">
        <f>$AC$1*X151/100</f>
        <v>-1.5102852730160055E-3</v>
      </c>
      <c r="AN152" s="259">
        <f>AM152*SQRT(10)</f>
        <v>-4.7759413793398162E-3</v>
      </c>
      <c r="AO152" s="255">
        <f>SUMPRODUCT('Bond Valuation'!$B$68:$F$68,BondVal_all!BO152:BS152)</f>
        <v>77.193014778560709</v>
      </c>
      <c r="AP152" s="250">
        <f>AO152/AO153-1</f>
        <v>-3.2783948012182762E-3</v>
      </c>
      <c r="AQ152" s="245">
        <f>SUMPRODUCT($BO$2:$BS$2,'Bond Valuation'!$B$68:$F$68,BondVal_all!BO152:BS152)/BondVal_all!AO152</f>
        <v>4.7234660809831457</v>
      </c>
      <c r="AR152" s="251">
        <f>-AQ152*Y151/100</f>
        <v>-7.9784602359395315E-3</v>
      </c>
      <c r="AS152" s="251">
        <f>AR152*SQRT(10)</f>
        <v>-2.523010656665332E-2</v>
      </c>
      <c r="AT152" s="251">
        <f>$AC$1*X151/100</f>
        <v>-1.5102852730160055E-3</v>
      </c>
      <c r="AU152" s="249">
        <f>AT152*SQRT(10)</f>
        <v>-4.7759413793398162E-3</v>
      </c>
      <c r="AV152" s="255">
        <f>SUMPRODUCT('Bond Valuation'!$B$96:$K$96,BondVal_all!BO152:BX152)</f>
        <v>68.647981449071708</v>
      </c>
      <c r="AW152" s="250">
        <f>AV152/AV153-1</f>
        <v>-7.9979626496748946E-3</v>
      </c>
      <c r="AX152" s="245">
        <f>SUMPRODUCT($BO$2:$BX$2,'Bond Valuation'!$B$96:$K$96,BondVal_all!BO152:BX152)/BondVal_all!AV152</f>
        <v>8.2615296537641001</v>
      </c>
      <c r="AY152" s="251">
        <f>-AX152*Y151/100</f>
        <v>-1.3954643624089009E-2</v>
      </c>
      <c r="AZ152" s="251">
        <f>AY152*SQRT(10)</f>
        <v>-4.4128457788067788E-2</v>
      </c>
      <c r="BA152" s="251">
        <f>$AC$1*X151/100</f>
        <v>-1.5102852730160055E-3</v>
      </c>
      <c r="BB152" s="249">
        <f>BA152*SQRT(10)</f>
        <v>-4.7759413793398162E-3</v>
      </c>
      <c r="BC152" s="255">
        <f>SUMPRODUCT('Bond Valuation'!$B$124:$U$124,BondVal_all!BO152:CH152)</f>
        <v>57.192366119535521</v>
      </c>
      <c r="BD152" s="250">
        <f>BC152/BC153-1</f>
        <v>-8.2824142736173112E-3</v>
      </c>
      <c r="BE152" s="245">
        <f>SUMPRODUCT($BO$2:$CH$2,'Bond Valuation'!$B$124:$U$124,BondVal_all!BO152:CH152)/BondVal_all!BC152</f>
        <v>11.906763116453497</v>
      </c>
      <c r="BF152" s="251">
        <f>-BE152*Y151/100</f>
        <v>-2.0111848891186029E-2</v>
      </c>
      <c r="BG152" s="251">
        <f>BF152*SQRT(10)</f>
        <v>-6.3599250453279771E-2</v>
      </c>
      <c r="BH152" s="251">
        <f>$AC$1*X151/100</f>
        <v>-1.5102852730160055E-3</v>
      </c>
      <c r="BI152" s="249">
        <f>BH152*SQRT(10)</f>
        <v>-4.7759413793398162E-3</v>
      </c>
      <c r="BJ152" s="251"/>
      <c r="BK152" s="251"/>
      <c r="BO152" s="245">
        <f>EXP(-BO$2*HLOOKUP(BO$2,'Yield Curves'!$B$2:$AP$508,MATCH($Z152,'Yield Curves'!$A$3:$A$508,0)+1)/100)</f>
        <v>0.92200927114896347</v>
      </c>
      <c r="BP152" s="245">
        <f>EXP(-BP$2*HLOOKUP(BP$2,'Yield Curves'!$B$2:$AP$508,MATCH($Z152,'Yield Curves'!$A$3:$A$508,0)+1)/100)</f>
        <v>0.85112182971763617</v>
      </c>
      <c r="BQ152" s="245">
        <f>EXP(-BQ$2*HLOOKUP(BQ$2,'Yield Curves'!$B$2:$AP$508,MATCH($Z152,'Yield Curves'!$A$3:$A$508,0)+1)/100)</f>
        <v>0.78639190810294757</v>
      </c>
      <c r="BR152" s="245">
        <f>EXP(-BR$2*HLOOKUP(BR$2,'Yield Curves'!$B$2:$AP$508,MATCH($Z152,'Yield Curves'!$A$3:$A$508,0)+1)/100)</f>
        <v>0.72440836902189676</v>
      </c>
      <c r="BS152" s="245">
        <f>EXP(-BS$2*HLOOKUP(BS$2,'Yield Curves'!$B$2:$AP$508,MATCH($Z152,'Yield Curves'!$A$3:$A$508,0)+1)/100)</f>
        <v>0.67300669593738638</v>
      </c>
      <c r="BT152" s="245">
        <f>EXP(-BT$2*HLOOKUP(BT$2,'Yield Curves'!$B$2:$AP$508,MATCH($Z152,'Yield Curves'!$A$3:$A$508,0)+1)/100)</f>
        <v>0.62250725256768669</v>
      </c>
      <c r="BU152" s="245">
        <f>EXP(-BU$2*HLOOKUP(BU$2,'Yield Curves'!$B$2:$AP$508,MATCH($Z152,'Yield Curves'!$A$3:$A$508,0)+1)/100)</f>
        <v>0.57602742878592827</v>
      </c>
      <c r="BV152" s="245">
        <f>EXP(-BV$2*HLOOKUP(BV$2,'Yield Curves'!$B$2:$AP$508,MATCH($Z152,'Yield Curves'!$A$3:$A$508,0)+1)/100)</f>
        <v>0.53248529329782179</v>
      </c>
      <c r="BW152" s="245">
        <f>EXP(-BW$2*HLOOKUP(BW$2,'Yield Curves'!$B$2:$AP$508,MATCH($Z152,'Yield Curves'!$A$3:$A$508,0)+1)/100)</f>
        <v>0.49148443905893685</v>
      </c>
      <c r="BX152" s="245">
        <f>EXP(-BX$2*HLOOKUP(BX$2,'Yield Curves'!$B$2:$AP$508,MATCH($Z152,'Yield Curves'!$A$3:$A$508,0)+1)/100)</f>
        <v>0.45429886707569556</v>
      </c>
      <c r="BY152" s="245">
        <f>EXP(-BY$2*HLOOKUP(BY$2,'Yield Curves'!$B$2:$AP$508,MATCH($Z152,'Yield Curves'!$A$3:$A$508,0)+1)/100)</f>
        <v>0.41994774168736204</v>
      </c>
      <c r="BZ152" s="245">
        <f>EXP(-BZ$2*HLOOKUP(BZ$2,'Yield Curves'!$B$2:$AP$508,MATCH($Z152,'Yield Curves'!$A$3:$A$508,0)+1)/100)</f>
        <v>0.38609377446257381</v>
      </c>
      <c r="CA152" s="245">
        <f>EXP(-CA$2*HLOOKUP(CA$2,'Yield Curves'!$B$2:$AP$508,MATCH($Z152,'Yield Curves'!$A$3:$A$508,0)+1)/100)</f>
        <v>0.35256553821406811</v>
      </c>
      <c r="CB152" s="245">
        <f>EXP(-CB$2*HLOOKUP(CB$2,'Yield Curves'!$B$2:$AP$508,MATCH($Z152,'Yield Curves'!$A$3:$A$508,0)+1)/100)</f>
        <v>0.3244719296400897</v>
      </c>
      <c r="CC152" s="245">
        <f>EXP(-CC$2*HLOOKUP(CC$2,'Yield Curves'!$B$2:$AP$508,MATCH($Z152,'Yield Curves'!$A$3:$A$508,0)+1)/100)</f>
        <v>0.29849562585766892</v>
      </c>
      <c r="CD152" s="245">
        <f>EXP(-CD$2*HLOOKUP(CD$2,'Yield Curves'!$B$2:$AP$508,MATCH($Z152,'Yield Curves'!$A$3:$A$508,0)+1)/100)</f>
        <v>0.27361897296656756</v>
      </c>
      <c r="CE152" s="245">
        <f>EXP(-CE$2*HLOOKUP(CE$2,'Yield Curves'!$B$2:$AP$508,MATCH($Z152,'Yield Curves'!$A$3:$A$508,0)+1)/100)</f>
        <v>0.24977203412383142</v>
      </c>
      <c r="CF152" s="245">
        <f>EXP(-CF$2*HLOOKUP(CF$2,'Yield Curves'!$B$2:$AP$508,MATCH($Z152,'Yield Curves'!$A$3:$A$508,0)+1)/100)</f>
        <v>0.22773036289609441</v>
      </c>
      <c r="CG152" s="245">
        <f>EXP(-CG$2*HLOOKUP(CG$2,'Yield Curves'!$B$2:$AP$508,MATCH($Z152,'Yield Curves'!$A$3:$A$508,0)+1)/100)</f>
        <v>0.20777567038307709</v>
      </c>
      <c r="CH152" s="245">
        <f>EXP(-CH$2*HLOOKUP(CH$2,'Yield Curves'!$B$2:$AP$508,MATCH($Z152,'Yield Curves'!$A$3:$A$508,0)+1)/100)</f>
        <v>0.18937994326683263</v>
      </c>
    </row>
    <row r="153" spans="1:86" x14ac:dyDescent="0.2">
      <c r="A153" s="253">
        <v>42919</v>
      </c>
      <c r="B153" s="245">
        <f>'Yield Curves'!C152-'Yield Curves'!C153</f>
        <v>9.9999999999997868E-3</v>
      </c>
      <c r="C153" s="245">
        <f>'Yield Curves'!D152-'Yield Curves'!D153</f>
        <v>4.9999999999990052E-3</v>
      </c>
      <c r="D153" s="245">
        <f>'Yield Curves'!E152-'Yield Curves'!E153</f>
        <v>0</v>
      </c>
      <c r="E153" s="245">
        <f>'Yield Curves'!F152-'Yield Curves'!F153</f>
        <v>0</v>
      </c>
      <c r="F153" s="245">
        <f>'Yield Curves'!G152-'Yield Curves'!G153</f>
        <v>0</v>
      </c>
      <c r="G153" s="245">
        <f>'Yield Curves'!H152-'Yield Curves'!H153</f>
        <v>4.9999999999990052E-3</v>
      </c>
      <c r="H153" s="245">
        <f>'Yield Curves'!I152-'Yield Curves'!I153</f>
        <v>9.9999999999997868E-3</v>
      </c>
      <c r="I153" s="245">
        <f>'Yield Curves'!J152-'Yield Curves'!J153</f>
        <v>4.9999999999998934E-3</v>
      </c>
      <c r="J153" s="245">
        <f>'Yield Curves'!K152-'Yield Curves'!K153</f>
        <v>0</v>
      </c>
      <c r="K153" s="245">
        <f>'Yield Curves'!L152-'Yield Curves'!L153</f>
        <v>0</v>
      </c>
      <c r="L153" s="245">
        <f>'Yield Curves'!M152-'Yield Curves'!M153</f>
        <v>0</v>
      </c>
      <c r="M153" s="245">
        <f>'Yield Curves'!N152-'Yield Curves'!N153</f>
        <v>0</v>
      </c>
      <c r="N153" s="245">
        <f>'Yield Curves'!O152-'Yield Curves'!O153</f>
        <v>0</v>
      </c>
      <c r="O153" s="245">
        <f>'Yield Curves'!P152-'Yield Curves'!P153</f>
        <v>0</v>
      </c>
      <c r="P153" s="245">
        <f>'Yield Curves'!Q152-'Yield Curves'!Q153</f>
        <v>2.5000000000003908E-3</v>
      </c>
      <c r="Q153" s="245">
        <f>'Yield Curves'!R152-'Yield Curves'!R153</f>
        <v>4.9999999999998934E-3</v>
      </c>
      <c r="R153" s="245">
        <f>'Yield Curves'!S152-'Yield Curves'!S153</f>
        <v>7.499999999999396E-3</v>
      </c>
      <c r="S153" s="245">
        <f>'Yield Curves'!T152-'Yield Curves'!T153</f>
        <v>8.7499999999991473E-3</v>
      </c>
      <c r="T153" s="245">
        <f>'Yield Curves'!U152-'Yield Curves'!U153</f>
        <v>9.9999999999997868E-3</v>
      </c>
      <c r="U153" s="245">
        <f>'Yield Curves'!V152-'Yield Curves'!V153</f>
        <v>1.1250000000000426E-2</v>
      </c>
      <c r="V153" s="252">
        <f>MAX(B153:U153)</f>
        <v>1.1250000000000426E-2</v>
      </c>
      <c r="W153" s="252">
        <f>AVERAGE(V154:V403)</f>
        <v>3.7880000000000191E-2</v>
      </c>
      <c r="X153" s="245">
        <f>_xlfn.STDEV.S(V154:V2705)</f>
        <v>5.6775156559566747E-2</v>
      </c>
      <c r="Y153" s="245">
        <f>W153+X153*_xlfn.NORM.S.INV(99%)</f>
        <v>0.16995876476068419</v>
      </c>
      <c r="Z153" s="253">
        <v>42920</v>
      </c>
      <c r="AA153" s="255">
        <f>'Bond Valuation'!$B$12*BondVal_all!BO153</f>
        <v>93.169509496545672</v>
      </c>
      <c r="AB153" s="250">
        <f>AA153/AA154-1</f>
        <v>0</v>
      </c>
      <c r="AC153" s="245">
        <f>SUMPRODUCT('Bond Valuation'!$B$12*BondVal_all!BO153,$BO$2)/AA153</f>
        <v>1</v>
      </c>
      <c r="AD153" s="251">
        <f>-AC153*Y152/100</f>
        <v>-1.6929677055538849E-3</v>
      </c>
      <c r="AE153" s="250">
        <f>AD153*SQRT(10)</f>
        <v>-5.3536339546595693E-3</v>
      </c>
      <c r="AF153" s="250">
        <f>$AC$1*X152/100</f>
        <v>-1.511495485792716E-3</v>
      </c>
      <c r="AG153" s="250">
        <f>AF153*SQRT(10)</f>
        <v>-4.7797684081676579E-3</v>
      </c>
      <c r="AH153" s="255">
        <f>SUMPRODUCT('Bond Valuation'!$B$40:$D$40,BondVal_all!BO153:BQ153)</f>
        <v>83.881270408658139</v>
      </c>
      <c r="AI153" s="250">
        <f>AH153/AH154-1</f>
        <v>0</v>
      </c>
      <c r="AJ153" s="245">
        <f>SUMPRODUCT($BO$2:$BQ$2,'Bond Valuation'!$B$40:$D$40,BondVal_all!BO153:BQ153)/BondVal_all!AH153</f>
        <v>2.9356968690097096</v>
      </c>
      <c r="AK153" s="251">
        <f>-AJ153*Y152/100</f>
        <v>-4.9700399925290926E-3</v>
      </c>
      <c r="AL153" s="251">
        <f>AK153*SQRT(10)</f>
        <v>-1.571664643851817E-2</v>
      </c>
      <c r="AM153" s="251">
        <f>$AC$1*X152/100</f>
        <v>-1.511495485792716E-3</v>
      </c>
      <c r="AN153" s="259">
        <f>AM153*SQRT(10)</f>
        <v>-4.7797684081676579E-3</v>
      </c>
      <c r="AO153" s="255">
        <f>SUMPRODUCT('Bond Valuation'!$B$68:$F$68,BondVal_all!BO153:BS153)</f>
        <v>77.446916346481402</v>
      </c>
      <c r="AP153" s="250">
        <f>AO153/AO154-1</f>
        <v>9.3818025690417528E-6</v>
      </c>
      <c r="AQ153" s="245">
        <f>SUMPRODUCT($BO$2:$BS$2,'Bond Valuation'!$B$68:$F$68,BondVal_all!BO153:BS153)/BondVal_all!AO153</f>
        <v>4.7240795034156164</v>
      </c>
      <c r="AR153" s="251">
        <f>-AQ153*Y152/100</f>
        <v>-7.9977140377516728E-3</v>
      </c>
      <c r="AS153" s="251">
        <f>AR153*SQRT(10)</f>
        <v>-2.5290992433997163E-2</v>
      </c>
      <c r="AT153" s="251">
        <f>$AC$1*X152/100</f>
        <v>-1.511495485792716E-3</v>
      </c>
      <c r="AU153" s="249">
        <f>AT153*SQRT(10)</f>
        <v>-4.7797684081676579E-3</v>
      </c>
      <c r="AV153" s="255">
        <f>SUMPRODUCT('Bond Valuation'!$B$96:$K$96,BondVal_all!BO153:BX153)</f>
        <v>69.201452078095585</v>
      </c>
      <c r="AW153" s="250">
        <f>AV153/AV154-1</f>
        <v>1.4699601367462733E-5</v>
      </c>
      <c r="AX153" s="245">
        <f>SUMPRODUCT($BO$2:$BX$2,'Bond Valuation'!$B$96:$K$96,BondVal_all!BO153:BX153)/BondVal_all!AV153</f>
        <v>8.2712371209369184</v>
      </c>
      <c r="AY153" s="251">
        <f>-AX153*Y152/100</f>
        <v>-1.4002937330724696E-2</v>
      </c>
      <c r="AZ153" s="251">
        <f>AY153*SQRT(10)</f>
        <v>-4.4281175897688548E-2</v>
      </c>
      <c r="BA153" s="251">
        <f>$AC$1*X152/100</f>
        <v>-1.511495485792716E-3</v>
      </c>
      <c r="BB153" s="249">
        <f>BA153*SQRT(10)</f>
        <v>-4.7797684081676579E-3</v>
      </c>
      <c r="BC153" s="255">
        <f>SUMPRODUCT('Bond Valuation'!$B$124:$U$124,BondVal_all!BO153:CH153)</f>
        <v>57.670013058853868</v>
      </c>
      <c r="BD153" s="250">
        <f>BC153/BC154-1</f>
        <v>1.7440556163728083E-4</v>
      </c>
      <c r="BE153" s="245">
        <f>SUMPRODUCT($BO$2:$CH$2,'Bond Valuation'!$B$124:$U$124,BondVal_all!BO153:CH153)/BondVal_all!BC153</f>
        <v>11.936521180264171</v>
      </c>
      <c r="BF153" s="251">
        <f>-BE153*Y152/100</f>
        <v>-2.0208144874847185E-2</v>
      </c>
      <c r="BG153" s="251">
        <f>BF153*SQRT(10)</f>
        <v>-6.3903765091175388E-2</v>
      </c>
      <c r="BH153" s="251">
        <f>$AC$1*X152/100</f>
        <v>-1.511495485792716E-3</v>
      </c>
      <c r="BI153" s="249">
        <f>BH153*SQRT(10)</f>
        <v>-4.7797684081676579E-3</v>
      </c>
      <c r="BJ153" s="251"/>
      <c r="BK153" s="251"/>
      <c r="BO153" s="245">
        <f>EXP(-BO$2*HLOOKUP(BO$2,'Yield Curves'!$B$2:$AP$508,MATCH($Z153,'Yield Curves'!$A$3:$A$508,0)+1)/100)</f>
        <v>0.92247039105490769</v>
      </c>
      <c r="BP153" s="245">
        <f>EXP(-BP$2*HLOOKUP(BP$2,'Yield Curves'!$B$2:$AP$508,MATCH($Z153,'Yield Curves'!$A$3:$A$508,0)+1)/100)</f>
        <v>0.85197337725015776</v>
      </c>
      <c r="BQ153" s="245">
        <f>EXP(-BQ$2*HLOOKUP(BQ$2,'Yield Curves'!$B$2:$AP$508,MATCH($Z153,'Yield Curves'!$A$3:$A$508,0)+1)/100)</f>
        <v>0.78757238109851002</v>
      </c>
      <c r="BR153" s="245">
        <f>EXP(-BR$2*HLOOKUP(BR$2,'Yield Curves'!$B$2:$AP$508,MATCH($Z153,'Yield Curves'!$A$3:$A$508,0)+1)/100)</f>
        <v>0.72673018873301887</v>
      </c>
      <c r="BS153" s="245">
        <f>EXP(-BS$2*HLOOKUP(BS$2,'Yield Curves'!$B$2:$AP$508,MATCH($Z153,'Yield Curves'!$A$3:$A$508,0)+1)/100)</f>
        <v>0.67536634635258452</v>
      </c>
      <c r="BT153" s="245">
        <f>EXP(-BT$2*HLOOKUP(BT$2,'Yield Curves'!$B$2:$AP$508,MATCH($Z153,'Yield Curves'!$A$3:$A$508,0)+1)/100)</f>
        <v>0.62569014904286857</v>
      </c>
      <c r="BU153" s="245">
        <f>EXP(-BU$2*HLOOKUP(BU$2,'Yield Curves'!$B$2:$AP$508,MATCH($Z153,'Yield Curves'!$A$3:$A$508,0)+1)/100)</f>
        <v>0.5800737664467106</v>
      </c>
      <c r="BV153" s="245">
        <f>EXP(-BV$2*HLOOKUP(BV$2,'Yield Curves'!$B$2:$AP$508,MATCH($Z153,'Yield Curves'!$A$3:$A$508,0)+1)/100)</f>
        <v>0.53692331353828626</v>
      </c>
      <c r="BW153" s="245">
        <f>EXP(-BW$2*HLOOKUP(BW$2,'Yield Curves'!$B$2:$AP$508,MATCH($Z153,'Yield Curves'!$A$3:$A$508,0)+1)/100)</f>
        <v>0.49576041660132569</v>
      </c>
      <c r="BX153" s="245">
        <f>EXP(-BX$2*HLOOKUP(BX$2,'Yield Curves'!$B$2:$AP$508,MATCH($Z153,'Yield Curves'!$A$3:$A$508,0)+1)/100)</f>
        <v>0.4588646465959545</v>
      </c>
      <c r="BY153" s="245">
        <f>EXP(-BY$2*HLOOKUP(BY$2,'Yield Curves'!$B$2:$AP$508,MATCH($Z153,'Yield Curves'!$A$3:$A$508,0)+1)/100)</f>
        <v>0.42476784770314674</v>
      </c>
      <c r="BZ153" s="245">
        <f>EXP(-BZ$2*HLOOKUP(BZ$2,'Yield Curves'!$B$2:$AP$508,MATCH($Z153,'Yield Curves'!$A$3:$A$508,0)+1)/100)</f>
        <v>0.39065225036119183</v>
      </c>
      <c r="CA153" s="245">
        <f>EXP(-CA$2*HLOOKUP(CA$2,'Yield Curves'!$B$2:$AP$508,MATCH($Z153,'Yield Curves'!$A$3:$A$508,0)+1)/100)</f>
        <v>0.35635267621075684</v>
      </c>
      <c r="CB153" s="245">
        <f>EXP(-CB$2*HLOOKUP(CB$2,'Yield Curves'!$B$2:$AP$508,MATCH($Z153,'Yield Curves'!$A$3:$A$508,0)+1)/100)</f>
        <v>0.32817669052982479</v>
      </c>
      <c r="CC153" s="245">
        <f>EXP(-CC$2*HLOOKUP(CC$2,'Yield Curves'!$B$2:$AP$508,MATCH($Z153,'Yield Curves'!$A$3:$A$508,0)+1)/100)</f>
        <v>0.30209915127828341</v>
      </c>
      <c r="CD153" s="245">
        <f>EXP(-CD$2*HLOOKUP(CD$2,'Yield Curves'!$B$2:$AP$508,MATCH($Z153,'Yield Curves'!$A$3:$A$508,0)+1)/100)</f>
        <v>0.27701479158407466</v>
      </c>
      <c r="CE153" s="245">
        <f>EXP(-CE$2*HLOOKUP(CE$2,'Yield Curves'!$B$2:$AP$508,MATCH($Z153,'Yield Curves'!$A$3:$A$508,0)+1)/100)</f>
        <v>0.25286364633977954</v>
      </c>
      <c r="CF153" s="245">
        <f>EXP(-CF$2*HLOOKUP(CF$2,'Yield Curves'!$B$2:$AP$508,MATCH($Z153,'Yield Curves'!$A$3:$A$508,0)+1)/100)</f>
        <v>0.23051983703133214</v>
      </c>
      <c r="CG153" s="245">
        <f>EXP(-CG$2*HLOOKUP(CG$2,'Yield Curves'!$B$2:$AP$508,MATCH($Z153,'Yield Curves'!$A$3:$A$508,0)+1)/100)</f>
        <v>0.2103103881285778</v>
      </c>
      <c r="CH153" s="245">
        <f>EXP(-CH$2*HLOOKUP(CH$2,'Yield Curves'!$B$2:$AP$508,MATCH($Z153,'Yield Curves'!$A$3:$A$508,0)+1)/100)</f>
        <v>0.19166619264739129</v>
      </c>
    </row>
    <row r="154" spans="1:86" x14ac:dyDescent="0.2">
      <c r="A154" s="253">
        <v>42916</v>
      </c>
      <c r="B154" s="245">
        <f>'Yield Curves'!C153-'Yield Curves'!C154</f>
        <v>0.11000000000000032</v>
      </c>
      <c r="C154" s="245">
        <f>'Yield Curves'!D153-'Yield Curves'!D154</f>
        <v>7.0000000000000284E-2</v>
      </c>
      <c r="D154" s="245">
        <f>'Yield Curves'!E153-'Yield Curves'!E154</f>
        <v>2.9999999999999361E-2</v>
      </c>
      <c r="E154" s="245">
        <f>'Yield Curves'!F153-'Yield Curves'!F154</f>
        <v>4.9999999999990052E-3</v>
      </c>
      <c r="F154" s="245">
        <f>'Yield Curves'!G153-'Yield Curves'!G154</f>
        <v>-2.0000000000000462E-2</v>
      </c>
      <c r="G154" s="245">
        <f>'Yield Curves'!H153-'Yield Curves'!H154</f>
        <v>-1.9999999999999574E-2</v>
      </c>
      <c r="H154" s="245">
        <f>'Yield Curves'!I153-'Yield Curves'!I154</f>
        <v>-1.9999999999999574E-2</v>
      </c>
      <c r="I154" s="245">
        <f>'Yield Curves'!J153-'Yield Curves'!J154</f>
        <v>-3.0000000000000249E-2</v>
      </c>
      <c r="J154" s="245">
        <f>'Yield Curves'!K153-'Yield Curves'!K154</f>
        <v>-4.0000000000000036E-2</v>
      </c>
      <c r="K154" s="245">
        <f>'Yield Curves'!L153-'Yield Curves'!L154</f>
        <v>-3.5000000000000142E-2</v>
      </c>
      <c r="L154" s="245">
        <f>'Yield Curves'!M153-'Yield Curves'!M154</f>
        <v>-3.0000000000000249E-2</v>
      </c>
      <c r="M154" s="245">
        <f>'Yield Curves'!N153-'Yield Curves'!N154</f>
        <v>-2.5000000000000355E-2</v>
      </c>
      <c r="N154" s="245">
        <f>'Yield Curves'!O153-'Yield Curves'!O154</f>
        <v>-1.9999999999999574E-2</v>
      </c>
      <c r="O154" s="245">
        <f>'Yield Curves'!P153-'Yield Curves'!P154</f>
        <v>-1.4999999999998792E-2</v>
      </c>
      <c r="P154" s="245">
        <f>'Yield Curves'!Q153-'Yield Curves'!Q154</f>
        <v>-1.499999999999968E-2</v>
      </c>
      <c r="Q154" s="245">
        <f>'Yield Curves'!R153-'Yield Curves'!R154</f>
        <v>-1.499999999999968E-2</v>
      </c>
      <c r="R154" s="245">
        <f>'Yield Curves'!S153-'Yield Curves'!S154</f>
        <v>-1.499999999999968E-2</v>
      </c>
      <c r="S154" s="245">
        <f>'Yield Curves'!T153-'Yield Curves'!T154</f>
        <v>-1.2499999999999289E-2</v>
      </c>
      <c r="T154" s="245">
        <f>'Yield Curves'!U153-'Yield Curves'!U154</f>
        <v>-9.9999999999997868E-3</v>
      </c>
      <c r="U154" s="245">
        <f>'Yield Curves'!V153-'Yield Curves'!V154</f>
        <v>-7.5000000000002842E-3</v>
      </c>
      <c r="V154" s="252">
        <f>MAX(B154:U154)</f>
        <v>0.11000000000000032</v>
      </c>
      <c r="W154" s="252">
        <f>AVERAGE(V155:V404)</f>
        <v>3.7600000000000203E-2</v>
      </c>
      <c r="X154" s="245">
        <f>_xlfn.STDEV.S(V155:V2706)</f>
        <v>5.6723395047703976E-2</v>
      </c>
      <c r="Y154" s="245">
        <f>W154+X154*_xlfn.NORM.S.INV(99%)</f>
        <v>0.16955834947760512</v>
      </c>
      <c r="Z154" s="253">
        <v>42919</v>
      </c>
      <c r="AA154" s="255">
        <f>'Bond Valuation'!$B$12*BondVal_all!BO154</f>
        <v>93.169509496545672</v>
      </c>
      <c r="AB154" s="250">
        <f>AA154/AA155-1</f>
        <v>-9.999500016666385E-5</v>
      </c>
      <c r="AC154" s="245">
        <f>SUMPRODUCT('Bond Valuation'!$B$12*BondVal_all!BO154,$BO$2)/AA154</f>
        <v>1</v>
      </c>
      <c r="AD154" s="251">
        <f>-AC154*Y153/100</f>
        <v>-1.6995876476068419E-3</v>
      </c>
      <c r="AE154" s="250">
        <f>AD154*SQRT(10)</f>
        <v>-5.3745680495252439E-3</v>
      </c>
      <c r="AF154" s="250">
        <f>$AC$1*X153/100</f>
        <v>-1.5131795462491686E-3</v>
      </c>
      <c r="AG154" s="250">
        <f>AF154*SQRT(10)</f>
        <v>-4.7850938749274714E-3</v>
      </c>
      <c r="AH154" s="255">
        <f>SUMPRODUCT('Bond Valuation'!$B$40:$D$40,BondVal_all!BO154:BQ154)</f>
        <v>83.881270408658139</v>
      </c>
      <c r="AI154" s="250">
        <f>AH154/AH155-1</f>
        <v>-2.1995720439482724E-6</v>
      </c>
      <c r="AJ154" s="245">
        <f>SUMPRODUCT($BO$2:$BQ$2,'Bond Valuation'!$B$40:$D$40,BondVal_all!BO154:BQ154)/BondVal_all!AH154</f>
        <v>2.9356968690097096</v>
      </c>
      <c r="AK154" s="251">
        <f>-AJ154*Y153/100</f>
        <v>-4.989474135686984E-3</v>
      </c>
      <c r="AL154" s="251">
        <f>AK154*SQRT(10)</f>
        <v>-1.5778102595270883E-2</v>
      </c>
      <c r="AM154" s="251">
        <f>$AC$1*X153/100</f>
        <v>-1.5131795462491686E-3</v>
      </c>
      <c r="AN154" s="259">
        <f>AM154*SQRT(10)</f>
        <v>-4.7850938749274714E-3</v>
      </c>
      <c r="AO154" s="255">
        <f>SUMPRODUCT('Bond Valuation'!$B$68:$F$68,BondVal_all!BO154:BS154)</f>
        <v>77.446189761619337</v>
      </c>
      <c r="AP154" s="250">
        <f>AO154/AO155-1</f>
        <v>-1.2359577188814086E-5</v>
      </c>
      <c r="AQ154" s="245">
        <f>SUMPRODUCT($BO$2:$BS$2,'Bond Valuation'!$B$68:$F$68,BondVal_all!BO154:BS154)/BondVal_all!AO154</f>
        <v>4.7240862965865613</v>
      </c>
      <c r="AR154" s="251">
        <f>-AQ154*Y153/100</f>
        <v>-8.0289987159072717E-3</v>
      </c>
      <c r="AS154" s="251">
        <f>AR154*SQRT(10)</f>
        <v>-2.538992327283417E-2</v>
      </c>
      <c r="AT154" s="251">
        <f>$AC$1*X153/100</f>
        <v>-1.5131795462491686E-3</v>
      </c>
      <c r="AU154" s="249">
        <f>AT154*SQRT(10)</f>
        <v>-4.7850938749274714E-3</v>
      </c>
      <c r="AV154" s="255">
        <f>SUMPRODUCT('Bond Valuation'!$B$96:$K$96,BondVal_all!BO154:BX154)</f>
        <v>69.200434859288691</v>
      </c>
      <c r="AW154" s="250">
        <f>AV154/AV155-1</f>
        <v>-7.2784472907461151E-4</v>
      </c>
      <c r="AX154" s="245">
        <f>SUMPRODUCT($BO$2:$BX$2,'Bond Valuation'!$B$96:$K$96,BondVal_all!BO154:BX154)/BondVal_all!AV154</f>
        <v>8.2712999064199426</v>
      </c>
      <c r="AY154" s="251">
        <f>-AX154*Y153/100</f>
        <v>-1.4057799150602963E-2</v>
      </c>
      <c r="AZ154" s="251">
        <f>AY154*SQRT(10)</f>
        <v>-4.4454664205085773E-2</v>
      </c>
      <c r="BA154" s="251">
        <f>$AC$1*X153/100</f>
        <v>-1.5131795462491686E-3</v>
      </c>
      <c r="BB154" s="249">
        <f>BA154*SQRT(10)</f>
        <v>-4.7850938749274714E-3</v>
      </c>
      <c r="BC154" s="255">
        <f>SUMPRODUCT('Bond Valuation'!$B$124:$U$124,BondVal_all!BO154:CH154)</f>
        <v>57.659956841696911</v>
      </c>
      <c r="BD154" s="250">
        <f>BC154/BC155-1</f>
        <v>-1.0636099984748792E-3</v>
      </c>
      <c r="BE154" s="245">
        <f>SUMPRODUCT($BO$2:$CH$2,'Bond Valuation'!$B$124:$U$124,BondVal_all!BO154:CH154)/BondVal_all!BC154</f>
        <v>11.936191658445965</v>
      </c>
      <c r="BF154" s="251">
        <f>-BE154*Y153/100</f>
        <v>-2.0286603902162588E-2</v>
      </c>
      <c r="BG154" s="251">
        <f>BF154*SQRT(10)</f>
        <v>-6.4151874320493421E-2</v>
      </c>
      <c r="BH154" s="251">
        <f>$AC$1*X153/100</f>
        <v>-1.5131795462491686E-3</v>
      </c>
      <c r="BI154" s="249">
        <f>BH154*SQRT(10)</f>
        <v>-4.7850938749274714E-3</v>
      </c>
      <c r="BJ154" s="251"/>
      <c r="BK154" s="251"/>
      <c r="BO154" s="245">
        <f>EXP(-BO$2*HLOOKUP(BO$2,'Yield Curves'!$B$2:$AP$508,MATCH($Z154,'Yield Curves'!$A$3:$A$508,0)+1)/100)</f>
        <v>0.92247039105490769</v>
      </c>
      <c r="BP154" s="245">
        <f>EXP(-BP$2*HLOOKUP(BP$2,'Yield Curves'!$B$2:$AP$508,MATCH($Z154,'Yield Curves'!$A$3:$A$508,0)+1)/100)</f>
        <v>0.85197337725015776</v>
      </c>
      <c r="BQ154" s="245">
        <f>EXP(-BQ$2*HLOOKUP(BQ$2,'Yield Curves'!$B$2:$AP$508,MATCH($Z154,'Yield Curves'!$A$3:$A$508,0)+1)/100)</f>
        <v>0.78757238109851002</v>
      </c>
      <c r="BR154" s="245">
        <f>EXP(-BR$2*HLOOKUP(BR$2,'Yield Curves'!$B$2:$AP$508,MATCH($Z154,'Yield Curves'!$A$3:$A$508,0)+1)/100)</f>
        <v>0.72643955478818978</v>
      </c>
      <c r="BS154" s="245">
        <f>EXP(-BS$2*HLOOKUP(BS$2,'Yield Curves'!$B$2:$AP$508,MATCH($Z154,'Yield Curves'!$A$3:$A$508,0)+1)/100)</f>
        <v>0.67536634635258452</v>
      </c>
      <c r="BT154" s="245">
        <f>EXP(-BT$2*HLOOKUP(BT$2,'Yield Curves'!$B$2:$AP$508,MATCH($Z154,'Yield Curves'!$A$3:$A$508,0)+1)/100)</f>
        <v>0.62569014904286857</v>
      </c>
      <c r="BU154" s="245">
        <f>EXP(-BU$2*HLOOKUP(BU$2,'Yield Curves'!$B$2:$AP$508,MATCH($Z154,'Yield Curves'!$A$3:$A$508,0)+1)/100)</f>
        <v>0.5800737664467106</v>
      </c>
      <c r="BV154" s="245">
        <f>EXP(-BV$2*HLOOKUP(BV$2,'Yield Curves'!$B$2:$AP$508,MATCH($Z154,'Yield Curves'!$A$3:$A$508,0)+1)/100)</f>
        <v>0.53692331353828626</v>
      </c>
      <c r="BW154" s="245">
        <f>EXP(-BW$2*HLOOKUP(BW$2,'Yield Curves'!$B$2:$AP$508,MATCH($Z154,'Yield Curves'!$A$3:$A$508,0)+1)/100)</f>
        <v>0.49576041660132569</v>
      </c>
      <c r="BX154" s="245">
        <f>EXP(-BX$2*HLOOKUP(BX$2,'Yield Curves'!$B$2:$AP$508,MATCH($Z154,'Yield Curves'!$A$3:$A$508,0)+1)/100)</f>
        <v>0.4588646465959545</v>
      </c>
      <c r="BY154" s="245">
        <f>EXP(-BY$2*HLOOKUP(BY$2,'Yield Curves'!$B$2:$AP$508,MATCH($Z154,'Yield Curves'!$A$3:$A$508,0)+1)/100)</f>
        <v>0.42476784770314674</v>
      </c>
      <c r="BZ154" s="245">
        <f>EXP(-BZ$2*HLOOKUP(BZ$2,'Yield Curves'!$B$2:$AP$508,MATCH($Z154,'Yield Curves'!$A$3:$A$508,0)+1)/100)</f>
        <v>0.39053507226367695</v>
      </c>
      <c r="CA154" s="245">
        <f>EXP(-CA$2*HLOOKUP(CA$2,'Yield Curves'!$B$2:$AP$508,MATCH($Z154,'Yield Curves'!$A$3:$A$508,0)+1)/100)</f>
        <v>0.35600540167529798</v>
      </c>
      <c r="CB154" s="245">
        <f>EXP(-CB$2*HLOOKUP(CB$2,'Yield Curves'!$B$2:$AP$508,MATCH($Z154,'Yield Curves'!$A$3:$A$508,0)+1)/100)</f>
        <v>0.32777492021848365</v>
      </c>
      <c r="CC154" s="245">
        <f>EXP(-CC$2*HLOOKUP(CC$2,'Yield Curves'!$B$2:$AP$508,MATCH($Z154,'Yield Curves'!$A$3:$A$508,0)+1)/100)</f>
        <v>0.30164634224304404</v>
      </c>
      <c r="CD154" s="245">
        <f>EXP(-CD$2*HLOOKUP(CD$2,'Yield Curves'!$B$2:$AP$508,MATCH($Z154,'Yield Curves'!$A$3:$A$508,0)+1)/100)</f>
        <v>0.27660649595853681</v>
      </c>
      <c r="CE154" s="245">
        <f>EXP(-CE$2*HLOOKUP(CE$2,'Yield Curves'!$B$2:$AP$508,MATCH($Z154,'Yield Curves'!$A$3:$A$508,0)+1)/100)</f>
        <v>0.25258841192588072</v>
      </c>
      <c r="CF154" s="245">
        <f>EXP(-CF$2*HLOOKUP(CF$2,'Yield Curves'!$B$2:$AP$508,MATCH($Z154,'Yield Curves'!$A$3:$A$508,0)+1)/100)</f>
        <v>0.2303707677315523</v>
      </c>
      <c r="CG154" s="245">
        <f>EXP(-CG$2*HLOOKUP(CG$2,'Yield Curves'!$B$2:$AP$508,MATCH($Z154,'Yield Curves'!$A$3:$A$508,0)+1)/100)</f>
        <v>0.2102385991029391</v>
      </c>
      <c r="CH154" s="245">
        <f>EXP(-CH$2*HLOOKUP(CH$2,'Yield Curves'!$B$2:$AP$508,MATCH($Z154,'Yield Curves'!$A$3:$A$508,0)+1)/100)</f>
        <v>0.19166619264739129</v>
      </c>
    </row>
    <row r="155" spans="1:86" x14ac:dyDescent="0.2">
      <c r="A155" s="253">
        <v>42915</v>
      </c>
      <c r="B155" s="245">
        <f>'Yield Curves'!C154-'Yield Curves'!C155</f>
        <v>6.0000000000000497E-2</v>
      </c>
      <c r="C155" s="245">
        <f>'Yield Curves'!D154-'Yield Curves'!D155</f>
        <v>5.4999999999999716E-2</v>
      </c>
      <c r="D155" s="245">
        <f>'Yield Curves'!E154-'Yield Curves'!E155</f>
        <v>5.0000000000000711E-2</v>
      </c>
      <c r="E155" s="245">
        <f>'Yield Curves'!F154-'Yield Curves'!F155</f>
        <v>5.0000000000000711E-2</v>
      </c>
      <c r="F155" s="245">
        <f>'Yield Curves'!G154-'Yield Curves'!G155</f>
        <v>5.0000000000000711E-2</v>
      </c>
      <c r="G155" s="245">
        <f>'Yield Curves'!H154-'Yield Curves'!H155</f>
        <v>1.5000000000000568E-2</v>
      </c>
      <c r="H155" s="245">
        <f>'Yield Curves'!I154-'Yield Curves'!I155</f>
        <v>-1.9999999999999574E-2</v>
      </c>
      <c r="I155" s="245">
        <f>'Yield Curves'!J154-'Yield Curves'!J155</f>
        <v>1.0000000000000675E-2</v>
      </c>
      <c r="J155" s="245">
        <f>'Yield Curves'!K154-'Yield Curves'!K155</f>
        <v>4.0000000000000036E-2</v>
      </c>
      <c r="K155" s="245">
        <f>'Yield Curves'!L154-'Yield Curves'!L155</f>
        <v>3.5000000000000142E-2</v>
      </c>
      <c r="L155" s="245">
        <f>'Yield Curves'!M154-'Yield Curves'!M155</f>
        <v>3.0000000000000249E-2</v>
      </c>
      <c r="M155" s="245">
        <f>'Yield Curves'!N154-'Yield Curves'!N155</f>
        <v>2.5000000000000355E-2</v>
      </c>
      <c r="N155" s="245">
        <f>'Yield Curves'!O154-'Yield Curves'!O155</f>
        <v>1.9999999999999574E-2</v>
      </c>
      <c r="O155" s="245">
        <f>'Yield Curves'!P154-'Yield Curves'!P155</f>
        <v>1.4999999999998792E-2</v>
      </c>
      <c r="P155" s="245">
        <f>'Yield Curves'!Q154-'Yield Curves'!Q155</f>
        <v>1.2499999999999289E-2</v>
      </c>
      <c r="Q155" s="245">
        <f>'Yield Curves'!R154-'Yield Curves'!R155</f>
        <v>9.9999999999997868E-3</v>
      </c>
      <c r="R155" s="245">
        <f>'Yield Curves'!S154-'Yield Curves'!S155</f>
        <v>7.5000000000002842E-3</v>
      </c>
      <c r="S155" s="245">
        <f>'Yield Curves'!T154-'Yield Curves'!T155</f>
        <v>3.7500000000001421E-3</v>
      </c>
      <c r="T155" s="245">
        <f>'Yield Curves'!U154-'Yield Curves'!U155</f>
        <v>0</v>
      </c>
      <c r="U155" s="245">
        <f>'Yield Curves'!V154-'Yield Curves'!V155</f>
        <v>-3.7500000000001421E-3</v>
      </c>
      <c r="V155" s="252">
        <f>MAX(B155:U155)</f>
        <v>6.0000000000000497E-2</v>
      </c>
      <c r="W155" s="252">
        <f>AVERAGE(V156:V405)</f>
        <v>3.7360000000000199E-2</v>
      </c>
      <c r="X155" s="245">
        <f>_xlfn.STDEV.S(V156:V2707)</f>
        <v>5.6790776048912077E-2</v>
      </c>
      <c r="Y155" s="245">
        <f>W155+X155*_xlfn.NORM.S.INV(99%)</f>
        <v>0.16947510112651631</v>
      </c>
      <c r="Z155" s="253">
        <v>42916</v>
      </c>
      <c r="AA155" s="255">
        <f>'Bond Valuation'!$B$12*BondVal_all!BO155</f>
        <v>93.178826913358407</v>
      </c>
      <c r="AB155" s="250">
        <f>AA155/AA156-1</f>
        <v>-1.0993952217723812E-3</v>
      </c>
      <c r="AC155" s="245">
        <f>SUMPRODUCT('Bond Valuation'!$B$12*BondVal_all!BO155,$BO$2)/AA155</f>
        <v>1</v>
      </c>
      <c r="AD155" s="251">
        <f>-AC155*Y154/100</f>
        <v>-1.6955834947760511E-3</v>
      </c>
      <c r="AE155" s="250">
        <f>AD155*SQRT(10)</f>
        <v>-5.3619058064805344E-3</v>
      </c>
      <c r="AF155" s="250">
        <f>$AC$1*X154/100</f>
        <v>-1.5117999910743362E-3</v>
      </c>
      <c r="AG155" s="250">
        <f>AF155*SQRT(10)</f>
        <v>-4.7807313384171293E-3</v>
      </c>
      <c r="AH155" s="255">
        <f>SUMPRODUCT('Bond Valuation'!$B$40:$D$40,BondVal_all!BO155:BQ155)</f>
        <v>83.88145491196137</v>
      </c>
      <c r="AI155" s="250">
        <f>AH155/AH156-1</f>
        <v>5.3832923038399372E-4</v>
      </c>
      <c r="AJ155" s="245">
        <f>SUMPRODUCT($BO$2:$BQ$2,'Bond Valuation'!$B$40:$D$40,BondVal_all!BO155:BQ155)/BondVal_all!AH155</f>
        <v>2.935692611304991</v>
      </c>
      <c r="AK155" s="251">
        <f>-AJ155*Y154/100</f>
        <v>-4.9777119374647483E-3</v>
      </c>
      <c r="AL155" s="251">
        <f>AK155*SQRT(10)</f>
        <v>-1.5740907258598235E-2</v>
      </c>
      <c r="AM155" s="251">
        <f>$AC$1*X154/100</f>
        <v>-1.5117999910743362E-3</v>
      </c>
      <c r="AN155" s="259">
        <f>AM155*SQRT(10)</f>
        <v>-4.7807313384171293E-3</v>
      </c>
      <c r="AO155" s="255">
        <f>SUMPRODUCT('Bond Valuation'!$B$68:$F$68,BondVal_all!BO155:BS155)</f>
        <v>77.447146975610437</v>
      </c>
      <c r="AP155" s="250">
        <f>AO155/AO156-1</f>
        <v>1.7737525246970254E-3</v>
      </c>
      <c r="AQ155" s="245">
        <f>SUMPRODUCT($BO$2:$BS$2,'Bond Valuation'!$B$68:$F$68,BondVal_all!BO155:BS155)/BondVal_all!AO155</f>
        <v>4.7240684135143622</v>
      </c>
      <c r="AR155" s="251">
        <f>-AQ155*Y154/100</f>
        <v>-8.0100524301478376E-3</v>
      </c>
      <c r="AS155" s="251">
        <f>AR155*SQRT(10)</f>
        <v>-2.5330009856633945E-2</v>
      </c>
      <c r="AT155" s="251">
        <f>$AC$1*X154/100</f>
        <v>-1.5117999910743362E-3</v>
      </c>
      <c r="AU155" s="249">
        <f>AT155*SQRT(10)</f>
        <v>-4.7807313384171293E-3</v>
      </c>
      <c r="AV155" s="255">
        <f>SUMPRODUCT('Bond Valuation'!$B$96:$K$96,BondVal_all!BO155:BX155)</f>
        <v>69.250838717233023</v>
      </c>
      <c r="AW155" s="250">
        <f>AV155/AV156-1</f>
        <v>8.954956290112559E-4</v>
      </c>
      <c r="AX155" s="245">
        <f>SUMPRODUCT($BO$2:$BX$2,'Bond Valuation'!$B$96:$K$96,BondVal_all!BO155:BX155)/BondVal_all!AV155</f>
        <v>8.2724002615681496</v>
      </c>
      <c r="AY155" s="251">
        <f>-AX155*Y154/100</f>
        <v>-1.4026545345696043E-2</v>
      </c>
      <c r="AZ155" s="251">
        <f>AY155*SQRT(10)</f>
        <v>-4.4355830996033359E-2</v>
      </c>
      <c r="BA155" s="251">
        <f>$AC$1*X154/100</f>
        <v>-1.5117999910743362E-3</v>
      </c>
      <c r="BB155" s="249">
        <f>BA155*SQRT(10)</f>
        <v>-4.7807313384171293E-3</v>
      </c>
      <c r="BC155" s="255">
        <f>SUMPRODUCT('Bond Valuation'!$B$124:$U$124,BondVal_all!BO155:CH155)</f>
        <v>57.721349846519132</v>
      </c>
      <c r="BD155" s="250">
        <f>BC155/BC156-1</f>
        <v>3.6730829651534513E-3</v>
      </c>
      <c r="BE155" s="245">
        <f>SUMPRODUCT($BO$2:$CH$2,'Bond Valuation'!$B$124:$U$124,BondVal_all!BO155:CH155)/BondVal_all!BC155</f>
        <v>11.942174497129839</v>
      </c>
      <c r="BF155" s="251">
        <f>-BE155*Y154/100</f>
        <v>-2.0248953969068846E-2</v>
      </c>
      <c r="BG155" s="251">
        <f>BF155*SQRT(10)</f>
        <v>-6.4032814778164249E-2</v>
      </c>
      <c r="BH155" s="251">
        <f>$AC$1*X154/100</f>
        <v>-1.5117999910743362E-3</v>
      </c>
      <c r="BI155" s="249">
        <f>BH155*SQRT(10)</f>
        <v>-4.7807313384171293E-3</v>
      </c>
      <c r="BJ155" s="251"/>
      <c r="BK155" s="251"/>
      <c r="BO155" s="245">
        <f>EXP(-BO$2*HLOOKUP(BO$2,'Yield Curves'!$B$2:$AP$508,MATCH($Z155,'Yield Curves'!$A$3:$A$508,0)+1)/100)</f>
        <v>0.92256264270651889</v>
      </c>
      <c r="BP155" s="245">
        <f>EXP(-BP$2*HLOOKUP(BP$2,'Yield Curves'!$B$2:$AP$508,MATCH($Z155,'Yield Curves'!$A$3:$A$508,0)+1)/100)</f>
        <v>0.85197337725015776</v>
      </c>
      <c r="BQ155" s="245">
        <f>EXP(-BQ$2*HLOOKUP(BQ$2,'Yield Curves'!$B$2:$AP$508,MATCH($Z155,'Yield Curves'!$A$3:$A$508,0)+1)/100)</f>
        <v>0.78757238109851002</v>
      </c>
      <c r="BR155" s="245">
        <f>EXP(-BR$2*HLOOKUP(BR$2,'Yield Curves'!$B$2:$AP$508,MATCH($Z155,'Yield Curves'!$A$3:$A$508,0)+1)/100)</f>
        <v>0.72673018873301887</v>
      </c>
      <c r="BS155" s="245">
        <f>EXP(-BS$2*HLOOKUP(BS$2,'Yield Curves'!$B$2:$AP$508,MATCH($Z155,'Yield Curves'!$A$3:$A$508,0)+1)/100)</f>
        <v>0.67536634635258452</v>
      </c>
      <c r="BT155" s="245">
        <f>EXP(-BT$2*HLOOKUP(BT$2,'Yield Curves'!$B$2:$AP$508,MATCH($Z155,'Yield Curves'!$A$3:$A$508,0)+1)/100)</f>
        <v>0.62569014904286857</v>
      </c>
      <c r="BU155" s="245">
        <f>EXP(-BU$2*HLOOKUP(BU$2,'Yield Curves'!$B$2:$AP$508,MATCH($Z155,'Yield Curves'!$A$3:$A$508,0)+1)/100)</f>
        <v>0.5800737664467106</v>
      </c>
      <c r="BV155" s="245">
        <f>EXP(-BV$2*HLOOKUP(BV$2,'Yield Curves'!$B$2:$AP$508,MATCH($Z155,'Yield Curves'!$A$3:$A$508,0)+1)/100)</f>
        <v>0.53703070894017613</v>
      </c>
      <c r="BW155" s="245">
        <f>EXP(-BW$2*HLOOKUP(BW$2,'Yield Curves'!$B$2:$AP$508,MATCH($Z155,'Yield Curves'!$A$3:$A$508,0)+1)/100)</f>
        <v>0.49609516784836732</v>
      </c>
      <c r="BX155" s="245">
        <f>EXP(-BX$2*HLOOKUP(BX$2,'Yield Curves'!$B$2:$AP$508,MATCH($Z155,'Yield Curves'!$A$3:$A$508,0)+1)/100)</f>
        <v>0.45932374075137034</v>
      </c>
      <c r="BY155" s="245">
        <f>EXP(-BY$2*HLOOKUP(BY$2,'Yield Curves'!$B$2:$AP$508,MATCH($Z155,'Yield Curves'!$A$3:$A$508,0)+1)/100)</f>
        <v>0.42535230521619632</v>
      </c>
      <c r="BZ155" s="245">
        <f>EXP(-BZ$2*HLOOKUP(BZ$2,'Yield Curves'!$B$2:$AP$508,MATCH($Z155,'Yield Curves'!$A$3:$A$508,0)+1)/100)</f>
        <v>0.39109198144520513</v>
      </c>
      <c r="CA155" s="245">
        <f>EXP(-CA$2*HLOOKUP(CA$2,'Yield Curves'!$B$2:$AP$508,MATCH($Z155,'Yield Curves'!$A$3:$A$508,0)+1)/100)</f>
        <v>0.3563816310419729</v>
      </c>
      <c r="CB155" s="245">
        <f>EXP(-CB$2*HLOOKUP(CB$2,'Yield Curves'!$B$2:$AP$508,MATCH($Z155,'Yield Curves'!$A$3:$A$508,0)+1)/100)</f>
        <v>0.32819104857411546</v>
      </c>
      <c r="CC155" s="245">
        <f>EXP(-CC$2*HLOOKUP(CC$2,'Yield Curves'!$B$2:$AP$508,MATCH($Z155,'Yield Curves'!$A$3:$A$508,0)+1)/100)</f>
        <v>0.30209915127828341</v>
      </c>
      <c r="CD155" s="245">
        <f>EXP(-CD$2*HLOOKUP(CD$2,'Yield Curves'!$B$2:$AP$508,MATCH($Z155,'Yield Curves'!$A$3:$A$508,0)+1)/100)</f>
        <v>0.27706500506550857</v>
      </c>
      <c r="CE155" s="245">
        <f>EXP(-CE$2*HLOOKUP(CE$2,'Yield Curves'!$B$2:$AP$508,MATCH($Z155,'Yield Curves'!$A$3:$A$508,0)+1)/100)</f>
        <v>0.25302321807003847</v>
      </c>
      <c r="CF155" s="245">
        <f>EXP(-CF$2*HLOOKUP(CF$2,'Yield Curves'!$B$2:$AP$508,MATCH($Z155,'Yield Curves'!$A$3:$A$508,0)+1)/100)</f>
        <v>0.23078094045132838</v>
      </c>
      <c r="CG155" s="245">
        <f>EXP(-CG$2*HLOOKUP(CG$2,'Yield Curves'!$B$2:$AP$508,MATCH($Z155,'Yield Curves'!$A$3:$A$508,0)+1)/100)</f>
        <v>0.21063608717724067</v>
      </c>
      <c r="CH155" s="245">
        <f>EXP(-CH$2*HLOOKUP(CH$2,'Yield Curves'!$B$2:$AP$508,MATCH($Z155,'Yield Curves'!$A$3:$A$508,0)+1)/100)</f>
        <v>0.19204990862075413</v>
      </c>
    </row>
    <row r="156" spans="1:86" x14ac:dyDescent="0.2">
      <c r="A156" s="253">
        <v>42914</v>
      </c>
      <c r="B156" s="245">
        <f>'Yield Curves'!C155-'Yield Curves'!C156</f>
        <v>-2.0000000000000462E-2</v>
      </c>
      <c r="C156" s="245">
        <f>'Yield Curves'!D155-'Yield Curves'!D156</f>
        <v>-9.9999999999997868E-3</v>
      </c>
      <c r="D156" s="245">
        <f>'Yield Curves'!E155-'Yield Curves'!E156</f>
        <v>0</v>
      </c>
      <c r="E156" s="245">
        <f>'Yield Curves'!F155-'Yield Curves'!F156</f>
        <v>0</v>
      </c>
      <c r="F156" s="245">
        <f>'Yield Curves'!G155-'Yield Curves'!G156</f>
        <v>0</v>
      </c>
      <c r="G156" s="245">
        <f>'Yield Curves'!H155-'Yield Curves'!H156</f>
        <v>2.9999999999999361E-2</v>
      </c>
      <c r="H156" s="245">
        <f>'Yield Curves'!I155-'Yield Curves'!I156</f>
        <v>5.9999999999999609E-2</v>
      </c>
      <c r="I156" s="245">
        <f>'Yield Curves'!J155-'Yield Curves'!J156</f>
        <v>3.4999999999999254E-2</v>
      </c>
      <c r="J156" s="245">
        <f>'Yield Curves'!K155-'Yield Curves'!K156</f>
        <v>9.9999999999997868E-3</v>
      </c>
      <c r="K156" s="245">
        <f>'Yield Curves'!L155-'Yield Curves'!L156</f>
        <v>1.2499999999999289E-2</v>
      </c>
      <c r="L156" s="245">
        <f>'Yield Curves'!M155-'Yield Curves'!M156</f>
        <v>1.499999999999968E-2</v>
      </c>
      <c r="M156" s="245">
        <f>'Yield Curves'!N155-'Yield Curves'!N156</f>
        <v>1.7500000000000071E-2</v>
      </c>
      <c r="N156" s="245">
        <f>'Yield Curves'!O155-'Yield Curves'!O156</f>
        <v>2.0000000000000462E-2</v>
      </c>
      <c r="O156" s="245">
        <f>'Yield Curves'!P155-'Yield Curves'!P156</f>
        <v>2.2500000000000853E-2</v>
      </c>
      <c r="P156" s="245">
        <f>'Yield Curves'!Q155-'Yield Curves'!Q156</f>
        <v>2.3750000000000604E-2</v>
      </c>
      <c r="Q156" s="245">
        <f>'Yield Curves'!R155-'Yield Curves'!R156</f>
        <v>2.5000000000000355E-2</v>
      </c>
      <c r="R156" s="245">
        <f>'Yield Curves'!S155-'Yield Curves'!S156</f>
        <v>2.6250000000000107E-2</v>
      </c>
      <c r="S156" s="245">
        <f>'Yield Curves'!T155-'Yield Curves'!T156</f>
        <v>2.8125000000000178E-2</v>
      </c>
      <c r="T156" s="245">
        <f>'Yield Curves'!U155-'Yield Curves'!U156</f>
        <v>3.0000000000000249E-2</v>
      </c>
      <c r="U156" s="245">
        <f>'Yield Curves'!V155-'Yield Curves'!V156</f>
        <v>3.187500000000032E-2</v>
      </c>
      <c r="V156" s="252">
        <f>MAX(B156:U156)</f>
        <v>5.9999999999999609E-2</v>
      </c>
      <c r="W156" s="252">
        <f>AVERAGE(V157:V406)</f>
        <v>3.7080000000000196E-2</v>
      </c>
      <c r="X156" s="245">
        <f>_xlfn.STDEV.S(V157:V2708)</f>
        <v>5.6858385690718667E-2</v>
      </c>
      <c r="Y156" s="245">
        <f>W156+X156*_xlfn.NORM.S.INV(99%)</f>
        <v>0.16935238467299774</v>
      </c>
      <c r="Z156" s="253">
        <v>42915</v>
      </c>
      <c r="AA156" s="255">
        <f>'Bond Valuation'!$B$12*BondVal_all!BO156</f>
        <v>93.281380016829246</v>
      </c>
      <c r="AB156" s="250">
        <f>AA156/AA157-1</f>
        <v>-5.9982003599456934E-4</v>
      </c>
      <c r="AC156" s="245">
        <f>SUMPRODUCT('Bond Valuation'!$B$12*BondVal_all!BO156,$BO$2)/AA156</f>
        <v>1</v>
      </c>
      <c r="AD156" s="251">
        <f>-AC156*Y155/100</f>
        <v>-1.694751011265163E-3</v>
      </c>
      <c r="AE156" s="250">
        <f>AD156*SQRT(10)</f>
        <v>-5.3592732624715951E-3</v>
      </c>
      <c r="AF156" s="250">
        <f>$AC$1*X155/100</f>
        <v>-1.513595839100346E-3</v>
      </c>
      <c r="AG156" s="250">
        <f>AF156*SQRT(10)</f>
        <v>-4.7864103085108372E-3</v>
      </c>
      <c r="AH156" s="255">
        <f>SUMPRODUCT('Bond Valuation'!$B$40:$D$40,BondVal_all!BO156:BQ156)</f>
        <v>83.836323368524177</v>
      </c>
      <c r="AI156" s="250">
        <f>AH156/AH157-1</f>
        <v>-1.4689330356466579E-3</v>
      </c>
      <c r="AJ156" s="245">
        <f>SUMPRODUCT($BO$2:$BQ$2,'Bond Valuation'!$B$40:$D$40,BondVal_all!BO156:BQ156)/BondVal_all!AH156</f>
        <v>2.9355973485923839</v>
      </c>
      <c r="AK156" s="251">
        <f>-AJ156*Y155/100</f>
        <v>-4.9751065751942741E-3</v>
      </c>
      <c r="AL156" s="251">
        <f>AK156*SQRT(10)</f>
        <v>-1.5732668379693671E-2</v>
      </c>
      <c r="AM156" s="251">
        <f>$AC$1*X155/100</f>
        <v>-1.513595839100346E-3</v>
      </c>
      <c r="AN156" s="259">
        <f>AM156*SQRT(10)</f>
        <v>-4.7864103085108372E-3</v>
      </c>
      <c r="AO156" s="255">
        <f>SUMPRODUCT('Bond Valuation'!$B$68:$F$68,BondVal_all!BO156:BS156)</f>
        <v>77.310018135757758</v>
      </c>
      <c r="AP156" s="250">
        <f>AO156/AO157-1</f>
        <v>-1.8505581224154133E-3</v>
      </c>
      <c r="AQ156" s="245">
        <f>SUMPRODUCT($BO$2:$BS$2,'Bond Valuation'!$B$68:$F$68,BondVal_all!BO156:BS156)/BondVal_all!AO156</f>
        <v>4.7234473802371024</v>
      </c>
      <c r="AR156" s="251">
        <f>-AQ156*Y155/100</f>
        <v>-8.0050672243146149E-3</v>
      </c>
      <c r="AS156" s="251">
        <f>AR156*SQRT(10)</f>
        <v>-2.5314245251596205E-2</v>
      </c>
      <c r="AT156" s="251">
        <f>$AC$1*X155/100</f>
        <v>-1.513595839100346E-3</v>
      </c>
      <c r="AU156" s="249">
        <f>AT156*SQRT(10)</f>
        <v>-4.7864103085108372E-3</v>
      </c>
      <c r="AV156" s="255">
        <f>SUMPRODUCT('Bond Valuation'!$B$96:$K$96,BondVal_all!BO156:BX156)</f>
        <v>69.188880377278991</v>
      </c>
      <c r="AW156" s="250">
        <f>AV156/AV157-1</f>
        <v>-3.1178672298037835E-4</v>
      </c>
      <c r="AX156" s="245">
        <f>SUMPRODUCT($BO$2:$BX$2,'Bond Valuation'!$B$96:$K$96,BondVal_all!BO156:BX156)/BondVal_all!AV156</f>
        <v>8.2713188209084052</v>
      </c>
      <c r="AY156" s="251">
        <f>-AX156*Y155/100</f>
        <v>-1.4017825936231097E-2</v>
      </c>
      <c r="AZ156" s="251">
        <f>AY156*SQRT(10)</f>
        <v>-4.4328257802272501E-2</v>
      </c>
      <c r="BA156" s="251">
        <f>$AC$1*X155/100</f>
        <v>-1.513595839100346E-3</v>
      </c>
      <c r="BB156" s="249">
        <f>BA156*SQRT(10)</f>
        <v>-4.7864103085108372E-3</v>
      </c>
      <c r="BC156" s="255">
        <f>SUMPRODUCT('Bond Valuation'!$B$124:$U$124,BondVal_all!BO156:CH156)</f>
        <v>57.510110439539567</v>
      </c>
      <c r="BD156" s="250">
        <f>BC156/BC157-1</f>
        <v>2.1291018219309343E-3</v>
      </c>
      <c r="BE156" s="245">
        <f>SUMPRODUCT($BO$2:$CH$2,'Bond Valuation'!$B$124:$U$124,BondVal_all!BO156:CH156)/BondVal_all!BC156</f>
        <v>11.918778002101504</v>
      </c>
      <c r="BF156" s="251">
        <f>-BE156*Y155/100</f>
        <v>-2.0199361072106504E-2</v>
      </c>
      <c r="BG156" s="251">
        <f>BF156*SQRT(10)</f>
        <v>-6.3875988267997202E-2</v>
      </c>
      <c r="BH156" s="251">
        <f>$AC$1*X155/100</f>
        <v>-1.513595839100346E-3</v>
      </c>
      <c r="BI156" s="249">
        <f>BH156*SQRT(10)</f>
        <v>-4.7864103085108372E-3</v>
      </c>
      <c r="BJ156" s="251"/>
      <c r="BK156" s="251"/>
      <c r="BO156" s="245">
        <f>EXP(-BO$2*HLOOKUP(BO$2,'Yield Curves'!$B$2:$AP$508,MATCH($Z156,'Yield Curves'!$A$3:$A$508,0)+1)/100)</f>
        <v>0.92357801996860645</v>
      </c>
      <c r="BP156" s="245">
        <f>EXP(-BP$2*HLOOKUP(BP$2,'Yield Curves'!$B$2:$AP$508,MATCH($Z156,'Yield Curves'!$A$3:$A$508,0)+1)/100)</f>
        <v>0.8524847146623914</v>
      </c>
      <c r="BQ156" s="245">
        <f>EXP(-BQ$2*HLOOKUP(BQ$2,'Yield Curves'!$B$2:$AP$508,MATCH($Z156,'Yield Curves'!$A$3:$A$508,0)+1)/100)</f>
        <v>0.78709997940453114</v>
      </c>
      <c r="BR156" s="245">
        <f>EXP(-BR$2*HLOOKUP(BR$2,'Yield Curves'!$B$2:$AP$508,MATCH($Z156,'Yield Curves'!$A$3:$A$508,0)+1)/100)</f>
        <v>0.72614903707369094</v>
      </c>
      <c r="BS156" s="245">
        <f>EXP(-BS$2*HLOOKUP(BS$2,'Yield Curves'!$B$2:$AP$508,MATCH($Z156,'Yield Curves'!$A$3:$A$508,0)+1)/100)</f>
        <v>0.6740169634925337</v>
      </c>
      <c r="BT156" s="245">
        <f>EXP(-BT$2*HLOOKUP(BT$2,'Yield Curves'!$B$2:$AP$508,MATCH($Z156,'Yield Curves'!$A$3:$A$508,0)+1)/100)</f>
        <v>0.62456491978473561</v>
      </c>
      <c r="BU156" s="245">
        <f>EXP(-BU$2*HLOOKUP(BU$2,'Yield Curves'!$B$2:$AP$508,MATCH($Z156,'Yield Curves'!$A$3:$A$508,0)+1)/100)</f>
        <v>0.57926223138078203</v>
      </c>
      <c r="BV156" s="245">
        <f>EXP(-BV$2*HLOOKUP(BV$2,'Yield Curves'!$B$2:$AP$508,MATCH($Z156,'Yield Curves'!$A$3:$A$508,0)+1)/100)</f>
        <v>0.5363866585969399</v>
      </c>
      <c r="BW156" s="245">
        <f>EXP(-BW$2*HLOOKUP(BW$2,'Yield Curves'!$B$2:$AP$508,MATCH($Z156,'Yield Curves'!$A$3:$A$508,0)+1)/100)</f>
        <v>0.49542589123513231</v>
      </c>
      <c r="BX156" s="245">
        <f>EXP(-BX$2*HLOOKUP(BX$2,'Yield Curves'!$B$2:$AP$508,MATCH($Z156,'Yield Curves'!$A$3:$A$508,0)+1)/100)</f>
        <v>0.4588646465959545</v>
      </c>
      <c r="BY156" s="245">
        <f>EXP(-BY$2*HLOOKUP(BY$2,'Yield Curves'!$B$2:$AP$508,MATCH($Z156,'Yield Curves'!$A$3:$A$508,0)+1)/100)</f>
        <v>0.42511842577107045</v>
      </c>
      <c r="BZ156" s="245">
        <f>EXP(-BZ$2*HLOOKUP(BZ$2,'Yield Curves'!$B$2:$AP$508,MATCH($Z156,'Yield Curves'!$A$3:$A$508,0)+1)/100)</f>
        <v>0.39068155037870594</v>
      </c>
      <c r="CA156" s="245">
        <f>EXP(-CA$2*HLOOKUP(CA$2,'Yield Curves'!$B$2:$AP$508,MATCH($Z156,'Yield Curves'!$A$3:$A$508,0)+1)/100)</f>
        <v>0.35539848538139512</v>
      </c>
      <c r="CB156" s="245">
        <f>EXP(-CB$2*HLOOKUP(CB$2,'Yield Curves'!$B$2:$AP$508,MATCH($Z156,'Yield Curves'!$A$3:$A$508,0)+1)/100)</f>
        <v>0.32724476377751582</v>
      </c>
      <c r="CC156" s="245">
        <f>EXP(-CC$2*HLOOKUP(CC$2,'Yield Curves'!$B$2:$AP$508,MATCH($Z156,'Yield Curves'!$A$3:$A$508,0)+1)/100)</f>
        <v>0.30119421191220214</v>
      </c>
      <c r="CD156" s="245">
        <f>EXP(-CD$2*HLOOKUP(CD$2,'Yield Curves'!$B$2:$AP$508,MATCH($Z156,'Yield Curves'!$A$3:$A$508,0)+1)/100)</f>
        <v>0.27607971707125978</v>
      </c>
      <c r="CE156" s="245">
        <f>EXP(-CE$2*HLOOKUP(CE$2,'Yield Curves'!$B$2:$AP$508,MATCH($Z156,'Yield Curves'!$A$3:$A$508,0)+1)/100)</f>
        <v>0.25184644002542078</v>
      </c>
      <c r="CF156" s="245">
        <f>EXP(-CF$2*HLOOKUP(CF$2,'Yield Curves'!$B$2:$AP$508,MATCH($Z156,'Yield Curves'!$A$3:$A$508,0)+1)/100)</f>
        <v>0.22943158680647599</v>
      </c>
      <c r="CG156" s="245">
        <f>EXP(-CG$2*HLOOKUP(CG$2,'Yield Curves'!$B$2:$AP$508,MATCH($Z156,'Yield Curves'!$A$3:$A$508,0)+1)/100)</f>
        <v>0.20918876313898821</v>
      </c>
      <c r="CH156" s="245">
        <f>EXP(-CH$2*HLOOKUP(CH$2,'Yield Curves'!$B$2:$AP$508,MATCH($Z156,'Yield Curves'!$A$3:$A$508,0)+1)/100)</f>
        <v>0.19051963859332924</v>
      </c>
    </row>
    <row r="157" spans="1:86" x14ac:dyDescent="0.2">
      <c r="A157" s="253">
        <v>42913</v>
      </c>
      <c r="B157" s="245">
        <f>'Yield Curves'!C156-'Yield Curves'!C157</f>
        <v>3.0000000000000249E-2</v>
      </c>
      <c r="C157" s="245">
        <f>'Yield Curves'!D156-'Yield Curves'!D157</f>
        <v>1.9999999999999574E-2</v>
      </c>
      <c r="D157" s="245">
        <f>'Yield Curves'!E156-'Yield Curves'!E157</f>
        <v>9.9999999999997868E-3</v>
      </c>
      <c r="E157" s="245">
        <f>'Yield Curves'!F156-'Yield Curves'!F157</f>
        <v>4.9999999999998934E-3</v>
      </c>
      <c r="F157" s="245">
        <f>'Yield Curves'!G156-'Yield Curves'!G157</f>
        <v>0</v>
      </c>
      <c r="G157" s="245">
        <f>'Yield Curves'!H156-'Yield Curves'!H157</f>
        <v>0</v>
      </c>
      <c r="H157" s="245">
        <f>'Yield Curves'!I156-'Yield Curves'!I157</f>
        <v>0</v>
      </c>
      <c r="I157" s="245">
        <f>'Yield Curves'!J156-'Yield Curves'!J157</f>
        <v>-4.9999999999990052E-3</v>
      </c>
      <c r="J157" s="245">
        <f>'Yield Curves'!K156-'Yield Curves'!K157</f>
        <v>-9.9999999999997868E-3</v>
      </c>
      <c r="K157" s="245">
        <f>'Yield Curves'!L156-'Yield Curves'!L157</f>
        <v>-7.499999999999396E-3</v>
      </c>
      <c r="L157" s="245">
        <f>'Yield Curves'!M156-'Yield Curves'!M157</f>
        <v>-4.9999999999998934E-3</v>
      </c>
      <c r="M157" s="245">
        <f>'Yield Curves'!N156-'Yield Curves'!N157</f>
        <v>-2.5000000000003908E-3</v>
      </c>
      <c r="N157" s="245">
        <f>'Yield Curves'!O156-'Yield Curves'!O157</f>
        <v>0</v>
      </c>
      <c r="O157" s="245">
        <f>'Yield Curves'!P156-'Yield Curves'!P157</f>
        <v>2.5000000000003908E-3</v>
      </c>
      <c r="P157" s="245">
        <f>'Yield Curves'!Q156-'Yield Curves'!Q157</f>
        <v>3.7500000000001421E-3</v>
      </c>
      <c r="Q157" s="245">
        <f>'Yield Curves'!R156-'Yield Curves'!R157</f>
        <v>4.9999999999998934E-3</v>
      </c>
      <c r="R157" s="245">
        <f>'Yield Curves'!S156-'Yield Curves'!S157</f>
        <v>6.2499999999996447E-3</v>
      </c>
      <c r="S157" s="245">
        <f>'Yield Curves'!T156-'Yield Curves'!T157</f>
        <v>8.1249999999997158E-3</v>
      </c>
      <c r="T157" s="245">
        <f>'Yield Curves'!U156-'Yield Curves'!U157</f>
        <v>9.9999999999997868E-3</v>
      </c>
      <c r="U157" s="245">
        <f>'Yield Curves'!V156-'Yield Curves'!V157</f>
        <v>1.1874999999999858E-2</v>
      </c>
      <c r="V157" s="252">
        <f>MAX(B157:U157)</f>
        <v>3.0000000000000249E-2</v>
      </c>
      <c r="W157" s="252">
        <f>AVERAGE(V158:V407)</f>
        <v>3.7120000000000195E-2</v>
      </c>
      <c r="X157" s="245">
        <f>_xlfn.STDEV.S(V158:V2709)</f>
        <v>5.6938326378507945E-2</v>
      </c>
      <c r="Y157" s="245">
        <f>W157+X157*_xlfn.NORM.S.INV(99%)</f>
        <v>0.16957835452208569</v>
      </c>
      <c r="Z157" s="253">
        <v>42914</v>
      </c>
      <c r="AA157" s="255">
        <f>'Bond Valuation'!$B$12*BondVal_all!BO157</f>
        <v>93.337365638846379</v>
      </c>
      <c r="AB157" s="250">
        <f>AA157/AA158-1</f>
        <v>2.0002000133345632E-4</v>
      </c>
      <c r="AC157" s="245">
        <f>SUMPRODUCT('Bond Valuation'!$B$12*BondVal_all!BO157,$BO$2)/AA157</f>
        <v>1</v>
      </c>
      <c r="AD157" s="251">
        <f>-AC157*Y156/100</f>
        <v>-1.6935238467299773E-3</v>
      </c>
      <c r="AE157" s="250">
        <f>AD157*SQRT(10)</f>
        <v>-5.3553926274766258E-3</v>
      </c>
      <c r="AF157" s="250">
        <f>$AC$1*X156/100</f>
        <v>-1.5153977808881E-3</v>
      </c>
      <c r="AG157" s="250">
        <f>AF157*SQRT(10)</f>
        <v>-4.7921085487711759E-3</v>
      </c>
      <c r="AH157" s="255">
        <f>SUMPRODUCT('Bond Valuation'!$B$40:$D$40,BondVal_all!BO157:BQ157)</f>
        <v>83.959654478649341</v>
      </c>
      <c r="AI157" s="250">
        <f>AH157/AH158-1</f>
        <v>4.4023239478274689E-6</v>
      </c>
      <c r="AJ157" s="245">
        <f>SUMPRODUCT($BO$2:$BQ$2,'Bond Valuation'!$B$40:$D$40,BondVal_all!BO157:BQ157)/BondVal_all!AH157</f>
        <v>2.9356452260635657</v>
      </c>
      <c r="AK157" s="251">
        <f>-AJ157*Y156/100</f>
        <v>-4.9715851958776636E-3</v>
      </c>
      <c r="AL157" s="251">
        <f>AK157*SQRT(10)</f>
        <v>-1.5721532800547774E-2</v>
      </c>
      <c r="AM157" s="251">
        <f>$AC$1*X156/100</f>
        <v>-1.5153977808881E-3</v>
      </c>
      <c r="AN157" s="259">
        <f>AM157*SQRT(10)</f>
        <v>-4.7921085487711759E-3</v>
      </c>
      <c r="AO157" s="255">
        <f>SUMPRODUCT('Bond Valuation'!$B$68:$F$68,BondVal_all!BO157:BS157)</f>
        <v>77.453350061822945</v>
      </c>
      <c r="AP157" s="250">
        <f>AO157/AO158-1</f>
        <v>-4.9705600471006139E-4</v>
      </c>
      <c r="AQ157" s="245">
        <f>SUMPRODUCT($BO$2:$BS$2,'Bond Valuation'!$B$68:$F$68,BondVal_all!BO157:BS157)/BondVal_all!AO157</f>
        <v>4.7237474691720092</v>
      </c>
      <c r="AR157" s="251">
        <f>-AQ157*Y156/100</f>
        <v>-7.9997789849731767E-3</v>
      </c>
      <c r="AS157" s="251">
        <f>AR157*SQRT(10)</f>
        <v>-2.5297522370465151E-2</v>
      </c>
      <c r="AT157" s="251">
        <f>$AC$1*X156/100</f>
        <v>-1.5153977808881E-3</v>
      </c>
      <c r="AU157" s="249">
        <f>AT157*SQRT(10)</f>
        <v>-4.7921085487711759E-3</v>
      </c>
      <c r="AV157" s="255">
        <f>SUMPRODUCT('Bond Valuation'!$B$96:$K$96,BondVal_all!BO157:BX157)</f>
        <v>69.21045927957374</v>
      </c>
      <c r="AW157" s="250">
        <f>AV157/AV158-1</f>
        <v>-2.3326768578660895E-3</v>
      </c>
      <c r="AX157" s="245">
        <f>SUMPRODUCT($BO$2:$BX$2,'Bond Valuation'!$B$96:$K$96,BondVal_all!BO157:BX157)/BondVal_all!AV157</f>
        <v>8.2702552752109</v>
      </c>
      <c r="AY157" s="251">
        <f>-AX157*Y156/100</f>
        <v>-1.400587452711405E-2</v>
      </c>
      <c r="AZ157" s="251">
        <f>AY157*SQRT(10)</f>
        <v>-4.4290464128214128E-2</v>
      </c>
      <c r="BA157" s="251">
        <f>$AC$1*X156/100</f>
        <v>-1.5153977808881E-3</v>
      </c>
      <c r="BB157" s="249">
        <f>BA157*SQRT(10)</f>
        <v>-4.7921085487711759E-3</v>
      </c>
      <c r="BC157" s="255">
        <f>SUMPRODUCT('Bond Valuation'!$B$124:$U$124,BondVal_all!BO157:CH157)</f>
        <v>57.387925702369813</v>
      </c>
      <c r="BD157" s="250">
        <f>BC157/BC158-1</f>
        <v>-6.8004834161867755E-3</v>
      </c>
      <c r="BE157" s="245">
        <f>SUMPRODUCT($BO$2:$CH$2,'Bond Valuation'!$B$124:$U$124,BondVal_all!BO157:CH157)/BondVal_all!BC157</f>
        <v>11.897097980808159</v>
      </c>
      <c r="BF157" s="251">
        <f>-BE157*Y156/100</f>
        <v>-2.0148019137381682E-2</v>
      </c>
      <c r="BG157" s="251">
        <f>BF157*SQRT(10)</f>
        <v>-6.3713630814787078E-2</v>
      </c>
      <c r="BH157" s="251">
        <f>$AC$1*X156/100</f>
        <v>-1.5153977808881E-3</v>
      </c>
      <c r="BI157" s="249">
        <f>BH157*SQRT(10)</f>
        <v>-4.7921085487711759E-3</v>
      </c>
      <c r="BJ157" s="251"/>
      <c r="BK157" s="251"/>
      <c r="BO157" s="245">
        <f>EXP(-BO$2*HLOOKUP(BO$2,'Yield Curves'!$B$2:$AP$508,MATCH($Z157,'Yield Curves'!$A$3:$A$508,0)+1)/100)</f>
        <v>0.924132333057885</v>
      </c>
      <c r="BP157" s="245">
        <f>EXP(-BP$2*HLOOKUP(BP$2,'Yield Curves'!$B$2:$AP$508,MATCH($Z157,'Yield Curves'!$A$3:$A$508,0)+1)/100)</f>
        <v>0.85333762576152739</v>
      </c>
      <c r="BQ157" s="245">
        <f>EXP(-BQ$2*HLOOKUP(BQ$2,'Yield Curves'!$B$2:$AP$508,MATCH($Z157,'Yield Curves'!$A$3:$A$508,0)+1)/100)</f>
        <v>0.78828151530402468</v>
      </c>
      <c r="BR157" s="245">
        <f>EXP(-BR$2*HLOOKUP(BR$2,'Yield Curves'!$B$2:$AP$508,MATCH($Z157,'Yield Curves'!$A$3:$A$508,0)+1)/100)</f>
        <v>0.7255683501497715</v>
      </c>
      <c r="BS157" s="245">
        <f>EXP(-BS$2*HLOOKUP(BS$2,'Yield Curves'!$B$2:$AP$508,MATCH($Z157,'Yield Curves'!$A$3:$A$508,0)+1)/100)</f>
        <v>0.67536634635258452</v>
      </c>
      <c r="BT157" s="245">
        <f>EXP(-BT$2*HLOOKUP(BT$2,'Yield Curves'!$B$2:$AP$508,MATCH($Z157,'Yield Curves'!$A$3:$A$508,0)+1)/100)</f>
        <v>0.62569014904286857</v>
      </c>
      <c r="BU157" s="245">
        <f>EXP(-BU$2*HLOOKUP(BU$2,'Yield Curves'!$B$2:$AP$508,MATCH($Z157,'Yield Curves'!$A$3:$A$508,0)+1)/100)</f>
        <v>0.5800737664467106</v>
      </c>
      <c r="BV157" s="245">
        <f>EXP(-BV$2*HLOOKUP(BV$2,'Yield Curves'!$B$2:$AP$508,MATCH($Z157,'Yield Curves'!$A$3:$A$508,0)+1)/100)</f>
        <v>0.53692331353828626</v>
      </c>
      <c r="BW157" s="245">
        <f>EXP(-BW$2*HLOOKUP(BW$2,'Yield Curves'!$B$2:$AP$508,MATCH($Z157,'Yield Curves'!$A$3:$A$508,0)+1)/100)</f>
        <v>0.49576041660132569</v>
      </c>
      <c r="BX157" s="245">
        <f>EXP(-BX$2*HLOOKUP(BX$2,'Yield Curves'!$B$2:$AP$508,MATCH($Z157,'Yield Curves'!$A$3:$A$508,0)+1)/100)</f>
        <v>0.4588646465959545</v>
      </c>
      <c r="BY157" s="245">
        <f>EXP(-BY$2*HLOOKUP(BY$2,'Yield Curves'!$B$2:$AP$508,MATCH($Z157,'Yield Curves'!$A$3:$A$508,0)+1)/100)</f>
        <v>0.42476784770314674</v>
      </c>
      <c r="BZ157" s="245">
        <f>EXP(-BZ$2*HLOOKUP(BZ$2,'Yield Curves'!$B$2:$AP$508,MATCH($Z157,'Yield Curves'!$A$3:$A$508,0)+1)/100)</f>
        <v>0.39018374881790463</v>
      </c>
      <c r="CA157" s="245">
        <f>EXP(-CA$2*HLOOKUP(CA$2,'Yield Curves'!$B$2:$AP$508,MATCH($Z157,'Yield Curves'!$A$3:$A$508,0)+1)/100)</f>
        <v>0.35496560731598908</v>
      </c>
      <c r="CB157" s="245">
        <f>EXP(-CB$2*HLOOKUP(CB$2,'Yield Curves'!$B$2:$AP$508,MATCH($Z157,'Yield Curves'!$A$3:$A$508,0)+1)/100)</f>
        <v>0.32657255808033048</v>
      </c>
      <c r="CC157" s="245">
        <f>EXP(-CC$2*HLOOKUP(CC$2,'Yield Curves'!$B$2:$AP$508,MATCH($Z157,'Yield Curves'!$A$3:$A$508,0)+1)/100)</f>
        <v>0.30029198329606105</v>
      </c>
      <c r="CD157" s="245">
        <f>EXP(-CD$2*HLOOKUP(CD$2,'Yield Curves'!$B$2:$AP$508,MATCH($Z157,'Yield Curves'!$A$3:$A$508,0)+1)/100)</f>
        <v>0.27505495222649867</v>
      </c>
      <c r="CE157" s="245">
        <f>EXP(-CE$2*HLOOKUP(CE$2,'Yield Curves'!$B$2:$AP$508,MATCH($Z157,'Yield Curves'!$A$3:$A$508,0)+1)/100)</f>
        <v>0.25080334504495361</v>
      </c>
      <c r="CF157" s="245">
        <f>EXP(-CF$2*HLOOKUP(CF$2,'Yield Curves'!$B$2:$AP$508,MATCH($Z157,'Yield Curves'!$A$3:$A$508,0)+1)/100)</f>
        <v>0.22837737623344742</v>
      </c>
      <c r="CG157" s="245">
        <f>EXP(-CG$2*HLOOKUP(CG$2,'Yield Curves'!$B$2:$AP$508,MATCH($Z157,'Yield Curves'!$A$3:$A$508,0)+1)/100)</f>
        <v>0.20808701908553046</v>
      </c>
      <c r="CH157" s="245">
        <f>EXP(-CH$2*HLOOKUP(CH$2,'Yield Curves'!$B$2:$AP$508,MATCH($Z157,'Yield Curves'!$A$3:$A$508,0)+1)/100)</f>
        <v>0.18937994326683263</v>
      </c>
    </row>
    <row r="158" spans="1:86" x14ac:dyDescent="0.2">
      <c r="A158" s="253">
        <v>42912</v>
      </c>
      <c r="B158" s="245">
        <f>'Yield Curves'!C157-'Yield Curves'!C158</f>
        <v>-8.9999999999999858E-2</v>
      </c>
      <c r="C158" s="245">
        <f>'Yield Curves'!D157-'Yield Curves'!D158</f>
        <v>-6.9999999999999396E-2</v>
      </c>
      <c r="D158" s="245">
        <f>'Yield Curves'!E157-'Yield Curves'!E158</f>
        <v>-4.9999999999999822E-2</v>
      </c>
      <c r="E158" s="245">
        <f>'Yield Curves'!F157-'Yield Curves'!F158</f>
        <v>-4.0000000000000036E-2</v>
      </c>
      <c r="F158" s="245">
        <f>'Yield Curves'!G157-'Yield Curves'!G158</f>
        <v>-3.0000000000000249E-2</v>
      </c>
      <c r="G158" s="245">
        <f>'Yield Curves'!H157-'Yield Curves'!H158</f>
        <v>5.0000000000007816E-3</v>
      </c>
      <c r="H158" s="245">
        <f>'Yield Curves'!I157-'Yield Curves'!I158</f>
        <v>4.0000000000000036E-2</v>
      </c>
      <c r="I158" s="245">
        <f>'Yield Curves'!J157-'Yield Curves'!J158</f>
        <v>9.9999999999997868E-3</v>
      </c>
      <c r="J158" s="245">
        <f>'Yield Curves'!K157-'Yield Curves'!K158</f>
        <v>-2.0000000000000462E-2</v>
      </c>
      <c r="K158" s="245">
        <f>'Yield Curves'!L157-'Yield Curves'!L158</f>
        <v>-2.2499999999999964E-2</v>
      </c>
      <c r="L158" s="245">
        <f>'Yield Curves'!M157-'Yield Curves'!M158</f>
        <v>-2.5000000000000355E-2</v>
      </c>
      <c r="M158" s="245">
        <f>'Yield Curves'!N157-'Yield Curves'!N158</f>
        <v>-2.7500000000000746E-2</v>
      </c>
      <c r="N158" s="245">
        <f>'Yield Curves'!O157-'Yield Curves'!O158</f>
        <v>-3.0000000000000249E-2</v>
      </c>
      <c r="O158" s="245">
        <f>'Yield Curves'!P157-'Yield Curves'!P158</f>
        <v>-3.2499999999999751E-2</v>
      </c>
      <c r="P158" s="245">
        <f>'Yield Curves'!Q157-'Yield Curves'!Q158</f>
        <v>-2.8749999999999609E-2</v>
      </c>
      <c r="Q158" s="245">
        <f>'Yield Curves'!R157-'Yield Curves'!R158</f>
        <v>-2.4999999999999467E-2</v>
      </c>
      <c r="R158" s="245">
        <f>'Yield Curves'!S157-'Yield Curves'!S158</f>
        <v>-2.1249999999999325E-2</v>
      </c>
      <c r="S158" s="245">
        <f>'Yield Curves'!T157-'Yield Curves'!T158</f>
        <v>-2.0624999999999893E-2</v>
      </c>
      <c r="T158" s="245">
        <f>'Yield Curves'!U157-'Yield Curves'!U158</f>
        <v>-1.9999999999999574E-2</v>
      </c>
      <c r="U158" s="245">
        <f>'Yield Curves'!V157-'Yield Curves'!V158</f>
        <v>-1.9374999999999254E-2</v>
      </c>
      <c r="V158" s="252">
        <f>MAX(B158:U158)</f>
        <v>4.0000000000000036E-2</v>
      </c>
      <c r="W158" s="252">
        <f>AVERAGE(V159:V408)</f>
        <v>3.672000000000019E-2</v>
      </c>
      <c r="X158" s="245">
        <f>_xlfn.STDEV.S(V159:V2710)</f>
        <v>5.7019615536903094E-2</v>
      </c>
      <c r="Y158" s="245">
        <f>W158+X158*_xlfn.NORM.S.INV(99%)</f>
        <v>0.16936746138290079</v>
      </c>
      <c r="Z158" s="253">
        <v>42913</v>
      </c>
      <c r="AA158" s="255">
        <f>'Bond Valuation'!$B$12*BondVal_all!BO158</f>
        <v>93.318700032341482</v>
      </c>
      <c r="AB158" s="250">
        <f>AA158/AA159-1</f>
        <v>-2.9995500449953028E-4</v>
      </c>
      <c r="AC158" s="245">
        <f>SUMPRODUCT('Bond Valuation'!$B$12*BondVal_all!BO158,$BO$2)/AA158</f>
        <v>1</v>
      </c>
      <c r="AD158" s="251">
        <f>-AC158*Y157/100</f>
        <v>-1.6957835452208569E-3</v>
      </c>
      <c r="AE158" s="250">
        <f>AD158*SQRT(10)</f>
        <v>-5.3625384215330507E-3</v>
      </c>
      <c r="AF158" s="250">
        <f>$AC$1*X157/100</f>
        <v>-1.5175283714669021E-3</v>
      </c>
      <c r="AG158" s="250">
        <f>AF158*SQRT(10)</f>
        <v>-4.7988460677614864E-3</v>
      </c>
      <c r="AH158" s="255">
        <f>SUMPRODUCT('Bond Valuation'!$B$40:$D$40,BondVal_all!BO158:BQ158)</f>
        <v>83.959284862678956</v>
      </c>
      <c r="AI158" s="250">
        <f>AH158/AH159-1</f>
        <v>-1.066959191153849E-5</v>
      </c>
      <c r="AJ158" s="245">
        <f>SUMPRODUCT($BO$2:$BQ$2,'Bond Valuation'!$B$40:$D$40,BondVal_all!BO158:BQ158)/BondVal_all!AH158</f>
        <v>2.9356537474008988</v>
      </c>
      <c r="AK158" s="251">
        <f>-AJ158*Y157/100</f>
        <v>-4.9782333193083899E-3</v>
      </c>
      <c r="AL158" s="251">
        <f>AK158*SQRT(10)</f>
        <v>-1.5742556012754802E-2</v>
      </c>
      <c r="AM158" s="251">
        <f>$AC$1*X157/100</f>
        <v>-1.5175283714669021E-3</v>
      </c>
      <c r="AN158" s="259">
        <f>AM158*SQRT(10)</f>
        <v>-4.7988460677614864E-3</v>
      </c>
      <c r="AO158" s="255">
        <f>SUMPRODUCT('Bond Valuation'!$B$68:$F$68,BondVal_all!BO158:BS158)</f>
        <v>77.491867860058989</v>
      </c>
      <c r="AP158" s="250">
        <f>AO158/AO159-1</f>
        <v>4.3250852394671746E-4</v>
      </c>
      <c r="AQ158" s="245">
        <f>SUMPRODUCT($BO$2:$BS$2,'Bond Valuation'!$B$68:$F$68,BondVal_all!BO158:BS158)/BondVal_all!AO158</f>
        <v>4.7238523844482359</v>
      </c>
      <c r="AR158" s="251">
        <f>-AQ158*Y157/100</f>
        <v>-8.0106311435996277E-3</v>
      </c>
      <c r="AS158" s="251">
        <f>AR158*SQRT(10)</f>
        <v>-2.5331839909254181E-2</v>
      </c>
      <c r="AT158" s="251">
        <f>$AC$1*X157/100</f>
        <v>-1.5175283714669021E-3</v>
      </c>
      <c r="AU158" s="249">
        <f>AT158*SQRT(10)</f>
        <v>-4.7988460677614864E-3</v>
      </c>
      <c r="AV158" s="255">
        <f>SUMPRODUCT('Bond Valuation'!$B$96:$K$96,BondVal_all!BO158:BX158)</f>
        <v>69.372282397299273</v>
      </c>
      <c r="AW158" s="250">
        <f>AV158/AV159-1</f>
        <v>-7.048361240998835E-4</v>
      </c>
      <c r="AX158" s="245">
        <f>SUMPRODUCT($BO$2:$BX$2,'Bond Valuation'!$B$96:$K$96,BondVal_all!BO158:BX158)/BondVal_all!AV158</f>
        <v>8.2733622553856527</v>
      </c>
      <c r="AY158" s="251">
        <f>-AX158*Y157/100</f>
        <v>-1.4029831576334306E-2</v>
      </c>
      <c r="AZ158" s="251">
        <f>AY158*SQRT(10)</f>
        <v>-4.4366222969766896E-2</v>
      </c>
      <c r="BA158" s="251">
        <f>$AC$1*X157/100</f>
        <v>-1.5175283714669021E-3</v>
      </c>
      <c r="BB158" s="249">
        <f>BA158*SQRT(10)</f>
        <v>-4.7988460677614864E-3</v>
      </c>
      <c r="BC158" s="255">
        <f>SUMPRODUCT('Bond Valuation'!$B$124:$U$124,BondVal_all!BO158:CH158)</f>
        <v>57.780863506418164</v>
      </c>
      <c r="BD158" s="250">
        <f>BC158/BC159-1</f>
        <v>-8.8081494516678571E-4</v>
      </c>
      <c r="BE158" s="245">
        <f>SUMPRODUCT($BO$2:$CH$2,'Bond Valuation'!$B$124:$U$124,BondVal_all!BO158:CH158)/BondVal_all!BC158</f>
        <v>11.939148146258914</v>
      </c>
      <c r="BF158" s="251">
        <f>-BE158*Y157/100</f>
        <v>-2.0246210970379961E-2</v>
      </c>
      <c r="BG158" s="251">
        <f>BF158*SQRT(10)</f>
        <v>-6.4024140654688519E-2</v>
      </c>
      <c r="BH158" s="251">
        <f>$AC$1*X157/100</f>
        <v>-1.5175283714669021E-3</v>
      </c>
      <c r="BI158" s="249">
        <f>BH158*SQRT(10)</f>
        <v>-4.7988460677614864E-3</v>
      </c>
      <c r="BJ158" s="251"/>
      <c r="BK158" s="251"/>
      <c r="BO158" s="245">
        <f>EXP(-BO$2*HLOOKUP(BO$2,'Yield Curves'!$B$2:$AP$508,MATCH($Z158,'Yield Curves'!$A$3:$A$508,0)+1)/100)</f>
        <v>0.92394752507268796</v>
      </c>
      <c r="BP158" s="245">
        <f>EXP(-BP$2*HLOOKUP(BP$2,'Yield Curves'!$B$2:$AP$508,MATCH($Z158,'Yield Curves'!$A$3:$A$508,0)+1)/100)</f>
        <v>0.85333762576152739</v>
      </c>
      <c r="BQ158" s="245">
        <f>EXP(-BQ$2*HLOOKUP(BQ$2,'Yield Curves'!$B$2:$AP$508,MATCH($Z158,'Yield Curves'!$A$3:$A$508,0)+1)/100)</f>
        <v>0.78828151530402468</v>
      </c>
      <c r="BR158" s="245">
        <f>EXP(-BR$2*HLOOKUP(BR$2,'Yield Curves'!$B$2:$AP$508,MATCH($Z158,'Yield Curves'!$A$3:$A$508,0)+1)/100)</f>
        <v>0.72731180549969232</v>
      </c>
      <c r="BS158" s="245">
        <f>EXP(-BS$2*HLOOKUP(BS$2,'Yield Curves'!$B$2:$AP$508,MATCH($Z158,'Yield Curves'!$A$3:$A$508,0)+1)/100)</f>
        <v>0.67570411396062602</v>
      </c>
      <c r="BT158" s="245">
        <f>EXP(-BT$2*HLOOKUP(BT$2,'Yield Curves'!$B$2:$AP$508,MATCH($Z158,'Yield Curves'!$A$3:$A$508,0)+1)/100)</f>
        <v>0.62625352365755593</v>
      </c>
      <c r="BU158" s="245">
        <f>EXP(-BU$2*HLOOKUP(BU$2,'Yield Curves'!$B$2:$AP$508,MATCH($Z158,'Yield Curves'!$A$3:$A$508,0)+1)/100)</f>
        <v>0.58088643845740706</v>
      </c>
      <c r="BV158" s="245">
        <f>EXP(-BV$2*HLOOKUP(BV$2,'Yield Curves'!$B$2:$AP$508,MATCH($Z158,'Yield Curves'!$A$3:$A$508,0)+1)/100)</f>
        <v>0.53794443759467447</v>
      </c>
      <c r="BW158" s="245">
        <f>EXP(-BW$2*HLOOKUP(BW$2,'Yield Curves'!$B$2:$AP$508,MATCH($Z158,'Yield Curves'!$A$3:$A$508,0)+1)/100)</f>
        <v>0.49693303519585608</v>
      </c>
      <c r="BX158" s="245">
        <f>EXP(-BX$2*HLOOKUP(BX$2,'Yield Curves'!$B$2:$AP$508,MATCH($Z158,'Yield Curves'!$A$3:$A$508,0)+1)/100)</f>
        <v>0.46024330749309261</v>
      </c>
      <c r="BY158" s="245">
        <f>EXP(-BY$2*HLOOKUP(BY$2,'Yield Curves'!$B$2:$AP$508,MATCH($Z158,'Yield Curves'!$A$3:$A$508,0)+1)/100)</f>
        <v>0.42634772917815278</v>
      </c>
      <c r="BZ158" s="245">
        <f>EXP(-BZ$2*HLOOKUP(BZ$2,'Yield Curves'!$B$2:$AP$508,MATCH($Z158,'Yield Curves'!$A$3:$A$508,0)+1)/100)</f>
        <v>0.39207583549767866</v>
      </c>
      <c r="CA158" s="245">
        <f>EXP(-CA$2*HLOOKUP(CA$2,'Yield Curves'!$B$2:$AP$508,MATCH($Z158,'Yield Curves'!$A$3:$A$508,0)+1)/100)</f>
        <v>0.3572658844641306</v>
      </c>
      <c r="CB158" s="245">
        <f>EXP(-CB$2*HLOOKUP(CB$2,'Yield Curves'!$B$2:$AP$508,MATCH($Z158,'Yield Curves'!$A$3:$A$508,0)+1)/100)</f>
        <v>0.3290896740021087</v>
      </c>
      <c r="CC158" s="245">
        <f>EXP(-CC$2*HLOOKUP(CC$2,'Yield Curves'!$B$2:$AP$508,MATCH($Z158,'Yield Curves'!$A$3:$A$508,0)+1)/100)</f>
        <v>0.30300680953876541</v>
      </c>
      <c r="CD158" s="245">
        <f>EXP(-CD$2*HLOOKUP(CD$2,'Yield Curves'!$B$2:$AP$508,MATCH($Z158,'Yield Curves'!$A$3:$A$508,0)+1)/100)</f>
        <v>0.27784968860151155</v>
      </c>
      <c r="CE158" s="245">
        <f>EXP(-CE$2*HLOOKUP(CE$2,'Yield Curves'!$B$2:$AP$508,MATCH($Z158,'Yield Curves'!$A$3:$A$508,0)+1)/100)</f>
        <v>0.2535639898147683</v>
      </c>
      <c r="CF158" s="245">
        <f>EXP(-CF$2*HLOOKUP(CF$2,'Yield Curves'!$B$2:$AP$508,MATCH($Z158,'Yield Curves'!$A$3:$A$508,0)+1)/100)</f>
        <v>0.23109026782171496</v>
      </c>
      <c r="CG158" s="245">
        <f>EXP(-CG$2*HLOOKUP(CG$2,'Yield Curves'!$B$2:$AP$508,MATCH($Z158,'Yield Curves'!$A$3:$A$508,0)+1)/100)</f>
        <v>0.2107850455489573</v>
      </c>
      <c r="CH158" s="245">
        <f>EXP(-CH$2*HLOOKUP(CH$2,'Yield Curves'!$B$2:$AP$508,MATCH($Z158,'Yield Curves'!$A$3:$A$508,0)+1)/100)</f>
        <v>0.19204990862075413</v>
      </c>
    </row>
    <row r="159" spans="1:86" x14ac:dyDescent="0.2">
      <c r="A159" s="253">
        <v>42909</v>
      </c>
      <c r="B159" s="245">
        <f>'Yield Curves'!C158-'Yield Curves'!C159</f>
        <v>9.9999999999997868E-3</v>
      </c>
      <c r="C159" s="245">
        <f>'Yield Curves'!D158-'Yield Curves'!D159</f>
        <v>0</v>
      </c>
      <c r="D159" s="245">
        <f>'Yield Curves'!E158-'Yield Curves'!E159</f>
        <v>-1.0000000000000675E-2</v>
      </c>
      <c r="E159" s="245">
        <f>'Yield Curves'!F158-'Yield Curves'!F159</f>
        <v>-9.9999999999997868E-3</v>
      </c>
      <c r="F159" s="245">
        <f>'Yield Curves'!G158-'Yield Curves'!G159</f>
        <v>-9.9999999999997868E-3</v>
      </c>
      <c r="G159" s="245">
        <f>'Yield Curves'!H158-'Yield Curves'!H159</f>
        <v>-8.5000000000000853E-2</v>
      </c>
      <c r="H159" s="245">
        <f>'Yield Curves'!I158-'Yield Curves'!I159</f>
        <v>-0.16000000000000014</v>
      </c>
      <c r="I159" s="245">
        <f>'Yield Curves'!J158-'Yield Curves'!J159</f>
        <v>-0.10500000000000043</v>
      </c>
      <c r="J159" s="245">
        <f>'Yield Curves'!K158-'Yield Curves'!K159</f>
        <v>-4.9999999999999822E-2</v>
      </c>
      <c r="K159" s="245">
        <f>'Yield Curves'!L158-'Yield Curves'!L159</f>
        <v>-6.25E-2</v>
      </c>
      <c r="L159" s="245">
        <f>'Yield Curves'!M158-'Yield Curves'!M159</f>
        <v>-7.4999999999999289E-2</v>
      </c>
      <c r="M159" s="245">
        <f>'Yield Curves'!N158-'Yield Curves'!N159</f>
        <v>-8.7499999999998579E-2</v>
      </c>
      <c r="N159" s="245">
        <f>'Yield Curves'!O158-'Yield Curves'!O159</f>
        <v>-9.9999999999999645E-2</v>
      </c>
      <c r="O159" s="245">
        <f>'Yield Curves'!P158-'Yield Curves'!P159</f>
        <v>-0.11250000000000071</v>
      </c>
      <c r="P159" s="245">
        <f>'Yield Curves'!Q158-'Yield Curves'!Q159</f>
        <v>-0.11625000000000085</v>
      </c>
      <c r="Q159" s="245">
        <f>'Yield Curves'!R158-'Yield Curves'!R159</f>
        <v>-0.12000000000000099</v>
      </c>
      <c r="R159" s="245">
        <f>'Yield Curves'!S158-'Yield Curves'!S159</f>
        <v>-0.12375000000000114</v>
      </c>
      <c r="S159" s="245">
        <f>'Yield Curves'!T158-'Yield Curves'!T159</f>
        <v>-0.13187500000000085</v>
      </c>
      <c r="T159" s="245">
        <f>'Yield Curves'!U158-'Yield Curves'!U159</f>
        <v>-0.14000000000000057</v>
      </c>
      <c r="U159" s="245">
        <f>'Yield Curves'!V158-'Yield Curves'!V159</f>
        <v>-0.14812500000000028</v>
      </c>
      <c r="V159" s="252">
        <f>MAX(B159:U159)</f>
        <v>9.9999999999997868E-3</v>
      </c>
      <c r="W159" s="252">
        <f>AVERAGE(V160:V409)</f>
        <v>3.6680000000000192E-2</v>
      </c>
      <c r="X159" s="245">
        <f>_xlfn.STDEV.S(V160:V2711)</f>
        <v>5.7083087824141329E-2</v>
      </c>
      <c r="Y159" s="245">
        <f>W159+X159*_xlfn.NORM.S.INV(99%)</f>
        <v>0.16947512000337797</v>
      </c>
      <c r="Z159" s="253">
        <v>42912</v>
      </c>
      <c r="AA159" s="255">
        <f>'Bond Valuation'!$B$12*BondVal_all!BO159</f>
        <v>93.346699842112642</v>
      </c>
      <c r="AB159" s="250">
        <f>AA159/AA160-1</f>
        <v>9.0040512152733676E-4</v>
      </c>
      <c r="AC159" s="245">
        <f>SUMPRODUCT('Bond Valuation'!$B$12*BondVal_all!BO159,$BO$2)/AA159</f>
        <v>1</v>
      </c>
      <c r="AD159" s="251">
        <f>-AC159*Y158/100</f>
        <v>-1.6936746138290079E-3</v>
      </c>
      <c r="AE159" s="250">
        <f>AD159*SQRT(10)</f>
        <v>-5.3558693949057783E-3</v>
      </c>
      <c r="AF159" s="250">
        <f>$AC$1*X158/100</f>
        <v>-1.5196949016760492E-3</v>
      </c>
      <c r="AG159" s="250">
        <f>AF159*SQRT(10)</f>
        <v>-4.8056972378419521E-3</v>
      </c>
      <c r="AH159" s="255">
        <f>SUMPRODUCT('Bond Valuation'!$B$40:$D$40,BondVal_all!BO159:BQ159)</f>
        <v>83.960180683543669</v>
      </c>
      <c r="AI159" s="250">
        <f>AH159/AH160-1</f>
        <v>9.0243998098338274E-4</v>
      </c>
      <c r="AJ159" s="245">
        <f>SUMPRODUCT($BO$2:$BQ$2,'Bond Valuation'!$B$40:$D$40,BondVal_all!BO159:BQ159)/BondVal_all!AH159</f>
        <v>2.9356371606115856</v>
      </c>
      <c r="AK159" s="251">
        <f>-AJ159*Y158/100</f>
        <v>-4.9720141343409128E-3</v>
      </c>
      <c r="AL159" s="251">
        <f>AK159*SQRT(10)</f>
        <v>-1.5722889223067693E-2</v>
      </c>
      <c r="AM159" s="251">
        <f>$AC$1*X158/100</f>
        <v>-1.5196949016760492E-3</v>
      </c>
      <c r="AN159" s="259">
        <f>AM159*SQRT(10)</f>
        <v>-4.8056972378419521E-3</v>
      </c>
      <c r="AO159" s="255">
        <f>SUMPRODUCT('Bond Valuation'!$B$68:$F$68,BondVal_all!BO159:BS159)</f>
        <v>77.458366456315645</v>
      </c>
      <c r="AP159" s="250">
        <f>AO159/AO160-1</f>
        <v>9.3379793475367734E-4</v>
      </c>
      <c r="AQ159" s="245">
        <f>SUMPRODUCT($BO$2:$BS$2,'Bond Valuation'!$B$68:$F$68,BondVal_all!BO159:BS159)/BondVal_all!AO159</f>
        <v>4.7236806312056743</v>
      </c>
      <c r="AR159" s="251">
        <f>-AQ159*Y158/100</f>
        <v>-8.0003779689088346E-3</v>
      </c>
      <c r="AS159" s="251">
        <f>AR159*SQRT(10)</f>
        <v>-2.5299416523983681E-2</v>
      </c>
      <c r="AT159" s="251">
        <f>$AC$1*X158/100</f>
        <v>-1.5196949016760492E-3</v>
      </c>
      <c r="AU159" s="249">
        <f>AT159*SQRT(10)</f>
        <v>-4.8056972378419521E-3</v>
      </c>
      <c r="AV159" s="255">
        <f>SUMPRODUCT('Bond Valuation'!$B$96:$K$96,BondVal_all!BO159:BX159)</f>
        <v>69.421212975983579</v>
      </c>
      <c r="AW159" s="250">
        <f>AV159/AV160-1</f>
        <v>1.6901712123009727E-3</v>
      </c>
      <c r="AX159" s="245">
        <f>SUMPRODUCT($BO$2:$BX$2,'Bond Valuation'!$B$96:$K$96,BondVal_all!BO159:BX159)/BondVal_all!AV159</f>
        <v>8.2744772739324315</v>
      </c>
      <c r="AY159" s="251">
        <f>-AX159*Y158/100</f>
        <v>-1.4014272101564413E-2</v>
      </c>
      <c r="AZ159" s="251">
        <f>AY159*SQRT(10)</f>
        <v>-4.4317019590298108E-2</v>
      </c>
      <c r="BA159" s="251">
        <f>$AC$1*X158/100</f>
        <v>-1.5196949016760492E-3</v>
      </c>
      <c r="BB159" s="249">
        <f>BA159*SQRT(10)</f>
        <v>-4.8056972378419521E-3</v>
      </c>
      <c r="BC159" s="255">
        <f>SUMPRODUCT('Bond Valuation'!$B$124:$U$124,BondVal_all!BO159:CH159)</f>
        <v>57.831802622473973</v>
      </c>
      <c r="BD159" s="250">
        <f>BC159/BC160-1</f>
        <v>-5.2337017200231317E-3</v>
      </c>
      <c r="BE159" s="245">
        <f>SUMPRODUCT($BO$2:$CH$2,'Bond Valuation'!$B$124:$U$124,BondVal_all!BO159:CH159)/BondVal_all!BC159</f>
        <v>11.944770051903465</v>
      </c>
      <c r="BF159" s="251">
        <f>-BE159*Y158/100</f>
        <v>-2.0230553804933899E-2</v>
      </c>
      <c r="BG159" s="251">
        <f>BF159*SQRT(10)</f>
        <v>-6.3974628350176879E-2</v>
      </c>
      <c r="BH159" s="251">
        <f>$AC$1*X158/100</f>
        <v>-1.5196949016760492E-3</v>
      </c>
      <c r="BI159" s="249">
        <f>BH159*SQRT(10)</f>
        <v>-4.8056972378419521E-3</v>
      </c>
      <c r="BJ159" s="251"/>
      <c r="BK159" s="251"/>
      <c r="BO159" s="245">
        <f>EXP(-BO$2*HLOOKUP(BO$2,'Yield Curves'!$B$2:$AP$508,MATCH($Z159,'Yield Curves'!$A$3:$A$508,0)+1)/100)</f>
        <v>0.9242247509120064</v>
      </c>
      <c r="BP159" s="245">
        <f>EXP(-BP$2*HLOOKUP(BP$2,'Yield Curves'!$B$2:$AP$508,MATCH($Z159,'Yield Curves'!$A$3:$A$508,0)+1)/100)</f>
        <v>0.85350831035457009</v>
      </c>
      <c r="BQ159" s="245">
        <f>EXP(-BQ$2*HLOOKUP(BQ$2,'Yield Curves'!$B$2:$AP$508,MATCH($Z159,'Yield Curves'!$A$3:$A$508,0)+1)/100)</f>
        <v>0.78828151530402468</v>
      </c>
      <c r="BR159" s="245">
        <f>EXP(-BR$2*HLOOKUP(BR$2,'Yield Curves'!$B$2:$AP$508,MATCH($Z159,'Yield Curves'!$A$3:$A$508,0)+1)/100)</f>
        <v>0.72731180549969232</v>
      </c>
      <c r="BS159" s="245">
        <f>EXP(-BS$2*HLOOKUP(BS$2,'Yield Curves'!$B$2:$AP$508,MATCH($Z159,'Yield Curves'!$A$3:$A$508,0)+1)/100)</f>
        <v>0.67536634635258452</v>
      </c>
      <c r="BT159" s="245">
        <f>EXP(-BT$2*HLOOKUP(BT$2,'Yield Curves'!$B$2:$AP$508,MATCH($Z159,'Yield Curves'!$A$3:$A$508,0)+1)/100)</f>
        <v>0.62606567577904937</v>
      </c>
      <c r="BU159" s="245">
        <f>EXP(-BU$2*HLOOKUP(BU$2,'Yield Curves'!$B$2:$AP$508,MATCH($Z159,'Yield Curves'!$A$3:$A$508,0)+1)/100)</f>
        <v>0.58088643845740706</v>
      </c>
      <c r="BV159" s="245">
        <f>EXP(-BV$2*HLOOKUP(BV$2,'Yield Curves'!$B$2:$AP$508,MATCH($Z159,'Yield Curves'!$A$3:$A$508,0)+1)/100)</f>
        <v>0.53810584513587345</v>
      </c>
      <c r="BW159" s="245">
        <f>EXP(-BW$2*HLOOKUP(BW$2,'Yield Curves'!$B$2:$AP$508,MATCH($Z159,'Yield Curves'!$A$3:$A$508,0)+1)/100)</f>
        <v>0.49721263865925541</v>
      </c>
      <c r="BX159" s="245">
        <f>EXP(-BX$2*HLOOKUP(BX$2,'Yield Curves'!$B$2:$AP$508,MATCH($Z159,'Yield Curves'!$A$3:$A$508,0)+1)/100)</f>
        <v>0.46070378099896581</v>
      </c>
      <c r="BY159" s="245">
        <f>EXP(-BY$2*HLOOKUP(BY$2,'Yield Curves'!$B$2:$AP$508,MATCH($Z159,'Yield Curves'!$A$3:$A$508,0)+1)/100)</f>
        <v>0.42699306803301762</v>
      </c>
      <c r="BZ159" s="245">
        <f>EXP(-BZ$2*HLOOKUP(BZ$2,'Yield Curves'!$B$2:$AP$508,MATCH($Z159,'Yield Curves'!$A$3:$A$508,0)+1)/100)</f>
        <v>0.3925613296816759</v>
      </c>
      <c r="CA159" s="245">
        <f>EXP(-CA$2*HLOOKUP(CA$2,'Yield Curves'!$B$2:$AP$508,MATCH($Z159,'Yield Curves'!$A$3:$A$508,0)+1)/100)</f>
        <v>0.35725137083238434</v>
      </c>
      <c r="CB159" s="245">
        <f>EXP(-CB$2*HLOOKUP(CB$2,'Yield Curves'!$B$2:$AP$508,MATCH($Z159,'Yield Curves'!$A$3:$A$508,0)+1)/100)</f>
        <v>0.32908247524422657</v>
      </c>
      <c r="CC159" s="245">
        <f>EXP(-CC$2*HLOOKUP(CC$2,'Yield Curves'!$B$2:$AP$508,MATCH($Z159,'Yield Curves'!$A$3:$A$508,0)+1)/100)</f>
        <v>0.30300680953876541</v>
      </c>
      <c r="CD159" s="245">
        <f>EXP(-CD$2*HLOOKUP(CD$2,'Yield Curves'!$B$2:$AP$508,MATCH($Z159,'Yield Curves'!$A$3:$A$508,0)+1)/100)</f>
        <v>0.27790786947065971</v>
      </c>
      <c r="CE159" s="245">
        <f>EXP(-CE$2*HLOOKUP(CE$2,'Yield Curves'!$B$2:$AP$508,MATCH($Z159,'Yield Curves'!$A$3:$A$508,0)+1)/100)</f>
        <v>0.25372653084419455</v>
      </c>
      <c r="CF159" s="245">
        <f>EXP(-CF$2*HLOOKUP(CF$2,'Yield Curves'!$B$2:$AP$508,MATCH($Z159,'Yield Curves'!$A$3:$A$508,0)+1)/100)</f>
        <v>0.23134957732489117</v>
      </c>
      <c r="CG159" s="245">
        <f>EXP(-CG$2*HLOOKUP(CG$2,'Yield Curves'!$B$2:$AP$508,MATCH($Z159,'Yield Curves'!$A$3:$A$508,0)+1)/100)</f>
        <v>0.21111030455105645</v>
      </c>
      <c r="CH159" s="245">
        <f>EXP(-CH$2*HLOOKUP(CH$2,'Yield Curves'!$B$2:$AP$508,MATCH($Z159,'Yield Curves'!$A$3:$A$508,0)+1)/100)</f>
        <v>0.19243439279400748</v>
      </c>
    </row>
    <row r="160" spans="1:86" x14ac:dyDescent="0.2">
      <c r="A160" s="253">
        <v>42908</v>
      </c>
      <c r="B160" s="245">
        <f>'Yield Curves'!C159-'Yield Curves'!C160</f>
        <v>-4.0000000000000036E-2</v>
      </c>
      <c r="C160" s="245">
        <f>'Yield Curves'!D159-'Yield Curves'!D160</f>
        <v>-2.4999999999999467E-2</v>
      </c>
      <c r="D160" s="245">
        <f>'Yield Curves'!E159-'Yield Curves'!E160</f>
        <v>-9.9999999999997868E-3</v>
      </c>
      <c r="E160" s="245">
        <f>'Yield Curves'!F159-'Yield Curves'!F160</f>
        <v>-5.0000000000007816E-3</v>
      </c>
      <c r="F160" s="245">
        <f>'Yield Curves'!G159-'Yield Curves'!G160</f>
        <v>0</v>
      </c>
      <c r="G160" s="245">
        <f>'Yield Curves'!H159-'Yield Curves'!H160</f>
        <v>-1.4999999999998792E-2</v>
      </c>
      <c r="H160" s="245">
        <f>'Yield Curves'!I159-'Yield Curves'!I160</f>
        <v>-2.9999999999999361E-2</v>
      </c>
      <c r="I160" s="245">
        <f>'Yield Curves'!J159-'Yield Curves'!J160</f>
        <v>-1.5000000000000568E-2</v>
      </c>
      <c r="J160" s="245">
        <f>'Yield Curves'!K159-'Yield Curves'!K160</f>
        <v>0</v>
      </c>
      <c r="K160" s="245">
        <f>'Yield Curves'!L159-'Yield Curves'!L160</f>
        <v>0</v>
      </c>
      <c r="L160" s="245">
        <f>'Yield Curves'!M159-'Yield Curves'!M160</f>
        <v>0</v>
      </c>
      <c r="M160" s="245">
        <f>'Yield Curves'!N159-'Yield Curves'!N160</f>
        <v>0</v>
      </c>
      <c r="N160" s="245">
        <f>'Yield Curves'!O159-'Yield Curves'!O160</f>
        <v>0</v>
      </c>
      <c r="O160" s="245">
        <f>'Yield Curves'!P159-'Yield Curves'!P160</f>
        <v>0</v>
      </c>
      <c r="P160" s="245">
        <f>'Yield Curves'!Q159-'Yield Curves'!Q160</f>
        <v>0</v>
      </c>
      <c r="Q160" s="245">
        <f>'Yield Curves'!R159-'Yield Curves'!R160</f>
        <v>0</v>
      </c>
      <c r="R160" s="245">
        <f>'Yield Curves'!S159-'Yield Curves'!S160</f>
        <v>0</v>
      </c>
      <c r="S160" s="245">
        <f>'Yield Curves'!T159-'Yield Curves'!T160</f>
        <v>0</v>
      </c>
      <c r="T160" s="245">
        <f>'Yield Curves'!U159-'Yield Curves'!U160</f>
        <v>0</v>
      </c>
      <c r="U160" s="245">
        <f>'Yield Curves'!V159-'Yield Curves'!V160</f>
        <v>0</v>
      </c>
      <c r="V160" s="252">
        <f>MAX(B160:U160)</f>
        <v>0</v>
      </c>
      <c r="W160" s="252">
        <f>AVERAGE(V161:V410)</f>
        <v>3.7010000000000189E-2</v>
      </c>
      <c r="X160" s="245">
        <f>_xlfn.STDEV.S(V161:V2712)</f>
        <v>5.7130525705046155E-2</v>
      </c>
      <c r="Y160" s="245">
        <f>W160+X160*_xlfn.NORM.S.INV(99%)</f>
        <v>0.1699154770167699</v>
      </c>
      <c r="Z160" s="253">
        <v>42909</v>
      </c>
      <c r="AA160" s="255">
        <f>'Bond Valuation'!$B$12*BondVal_all!BO160</f>
        <v>93.262725606329113</v>
      </c>
      <c r="AB160" s="250">
        <f>AA160/AA161-1</f>
        <v>-9.9995000166774872E-5</v>
      </c>
      <c r="AC160" s="245">
        <f>SUMPRODUCT('Bond Valuation'!$B$12*BondVal_all!BO160,$BO$2)/AA160</f>
        <v>1</v>
      </c>
      <c r="AD160" s="251">
        <f>-AC160*Y159/100</f>
        <v>-1.6947512000337797E-3</v>
      </c>
      <c r="AE160" s="250">
        <f>AD160*SQRT(10)</f>
        <v>-5.3592738594103739E-3</v>
      </c>
      <c r="AF160" s="250">
        <f>$AC$1*X159/100</f>
        <v>-1.5213865741015012E-3</v>
      </c>
      <c r="AG160" s="250">
        <f>AF160*SQRT(10)</f>
        <v>-4.8110467757612818E-3</v>
      </c>
      <c r="AH160" s="255">
        <f>SUMPRODUCT('Bond Valuation'!$B$40:$D$40,BondVal_all!BO160:BQ160)</f>
        <v>83.884479975030203</v>
      </c>
      <c r="AI160" s="250">
        <f>AH160/AH161-1</f>
        <v>2.8920074590232936E-4</v>
      </c>
      <c r="AJ160" s="245">
        <f>SUMPRODUCT($BO$2:$BQ$2,'Bond Valuation'!$B$40:$D$40,BondVal_all!BO160:BQ160)/BondVal_all!AH160</f>
        <v>2.9356390627889795</v>
      </c>
      <c r="AK160" s="251">
        <f>-AJ160*Y159/100</f>
        <v>-4.9751778245276631E-3</v>
      </c>
      <c r="AL160" s="251">
        <f>AK160*SQRT(10)</f>
        <v>-1.5732893689868948E-2</v>
      </c>
      <c r="AM160" s="251">
        <f>$AC$1*X159/100</f>
        <v>-1.5213865741015012E-3</v>
      </c>
      <c r="AN160" s="259">
        <f>AM160*SQRT(10)</f>
        <v>-4.8110467757612818E-3</v>
      </c>
      <c r="AO160" s="255">
        <f>SUMPRODUCT('Bond Valuation'!$B$68:$F$68,BondVal_all!BO160:BS160)</f>
        <v>77.386103472714197</v>
      </c>
      <c r="AP160" s="250">
        <f>AO160/AO161-1</f>
        <v>2.3973533702579264E-3</v>
      </c>
      <c r="AQ160" s="245">
        <f>SUMPRODUCT($BO$2:$BS$2,'Bond Valuation'!$B$68:$F$68,BondVal_all!BO160:BS160)/BondVal_all!AO160</f>
        <v>4.7236209154022717</v>
      </c>
      <c r="AR160" s="251">
        <f>-AQ160*Y159/100</f>
        <v>-8.0053622148826605E-3</v>
      </c>
      <c r="AS160" s="251">
        <f>AR160*SQRT(10)</f>
        <v>-2.5315178093679495E-2</v>
      </c>
      <c r="AT160" s="251">
        <f>$AC$1*X159/100</f>
        <v>-1.5213865741015012E-3</v>
      </c>
      <c r="AU160" s="249">
        <f>AT160*SQRT(10)</f>
        <v>-4.8110467757612818E-3</v>
      </c>
      <c r="AV160" s="255">
        <f>SUMPRODUCT('Bond Valuation'!$B$96:$K$96,BondVal_all!BO160:BX160)</f>
        <v>69.304077219771642</v>
      </c>
      <c r="AW160" s="250">
        <f>AV160/AV161-1</f>
        <v>1.0873235823379845E-2</v>
      </c>
      <c r="AX160" s="245">
        <f>SUMPRODUCT($BO$2:$BX$2,'Bond Valuation'!$B$96:$K$96,BondVal_all!BO160:BX160)/BondVal_all!AV160</f>
        <v>8.2728986746322057</v>
      </c>
      <c r="AY160" s="251">
        <f>-AX160*Y159/100</f>
        <v>-1.4020504956590796E-2</v>
      </c>
      <c r="AZ160" s="251">
        <f>AY160*SQRT(10)</f>
        <v>-4.4336729608507111E-2</v>
      </c>
      <c r="BA160" s="251">
        <f>$AC$1*X159/100</f>
        <v>-1.5213865741015012E-3</v>
      </c>
      <c r="BB160" s="249">
        <f>BA160*SQRT(10)</f>
        <v>-4.8110467757612818E-3</v>
      </c>
      <c r="BC160" s="255">
        <f>SUMPRODUCT('Bond Valuation'!$B$124:$U$124,BondVal_all!BO160:CH160)</f>
        <v>58.136069469250572</v>
      </c>
      <c r="BD160" s="250">
        <f>BC160/BC161-1</f>
        <v>1.8443438390397304E-2</v>
      </c>
      <c r="BE160" s="245">
        <f>SUMPRODUCT($BO$2:$CH$2,'Bond Valuation'!$B$124:$U$124,BondVal_all!BO160:CH160)/BondVal_all!BC160</f>
        <v>11.99100480994621</v>
      </c>
      <c r="BF160" s="251">
        <f>-BE160*Y159/100</f>
        <v>-2.0321769791267163E-2</v>
      </c>
      <c r="BG160" s="251">
        <f>BF160*SQRT(10)</f>
        <v>-6.4263078626008788E-2</v>
      </c>
      <c r="BH160" s="251">
        <f>$AC$1*X159/100</f>
        <v>-1.5213865741015012E-3</v>
      </c>
      <c r="BI160" s="249">
        <f>BH160*SQRT(10)</f>
        <v>-4.8110467757612818E-3</v>
      </c>
      <c r="BJ160" s="251"/>
      <c r="BK160" s="251"/>
      <c r="BO160" s="245">
        <f>EXP(-BO$2*HLOOKUP(BO$2,'Yield Curves'!$B$2:$AP$508,MATCH($Z160,'Yield Curves'!$A$3:$A$508,0)+1)/100)</f>
        <v>0.92339332283494169</v>
      </c>
      <c r="BP160" s="245">
        <f>EXP(-BP$2*HLOOKUP(BP$2,'Yield Curves'!$B$2:$AP$508,MATCH($Z160,'Yield Curves'!$A$3:$A$508,0)+1)/100)</f>
        <v>0.85265522865615484</v>
      </c>
      <c r="BQ160" s="245">
        <f>EXP(-BQ$2*HLOOKUP(BQ$2,'Yield Curves'!$B$2:$AP$508,MATCH($Z160,'Yield Curves'!$A$3:$A$508,0)+1)/100)</f>
        <v>0.78757238109851002</v>
      </c>
      <c r="BR160" s="245">
        <f>EXP(-BR$2*HLOOKUP(BR$2,'Yield Curves'!$B$2:$AP$508,MATCH($Z160,'Yield Curves'!$A$3:$A$508,0)+1)/100)</f>
        <v>0.7284764358443131</v>
      </c>
      <c r="BS160" s="245">
        <f>EXP(-BS$2*HLOOKUP(BS$2,'Yield Curves'!$B$2:$AP$508,MATCH($Z160,'Yield Curves'!$A$3:$A$508,0)+1)/100)</f>
        <v>0.67469131757687228</v>
      </c>
      <c r="BT160" s="245">
        <f>EXP(-BT$2*HLOOKUP(BT$2,'Yield Curves'!$B$2:$AP$508,MATCH($Z160,'Yield Curves'!$A$3:$A$508,0)+1)/100)</f>
        <v>0.62512728123723604</v>
      </c>
      <c r="BU160" s="245">
        <f>EXP(-BU$2*HLOOKUP(BU$2,'Yield Curves'!$B$2:$AP$508,MATCH($Z160,'Yield Curves'!$A$3:$A$508,0)+1)/100)</f>
        <v>0.57966785689511557</v>
      </c>
      <c r="BV160" s="245">
        <f>EXP(-BV$2*HLOOKUP(BV$2,'Yield Curves'!$B$2:$AP$508,MATCH($Z160,'Yield Curves'!$A$3:$A$508,0)+1)/100)</f>
        <v>0.53686962389145954</v>
      </c>
      <c r="BW160" s="245">
        <f>EXP(-BW$2*HLOOKUP(BW$2,'Yield Curves'!$B$2:$AP$508,MATCH($Z160,'Yield Curves'!$A$3:$A$508,0)+1)/100)</f>
        <v>0.49626262822486511</v>
      </c>
      <c r="BX160" s="245">
        <f>EXP(-BX$2*HLOOKUP(BX$2,'Yield Curves'!$B$2:$AP$508,MATCH($Z160,'Yield Curves'!$A$3:$A$508,0)+1)/100)</f>
        <v>0.45978329423056524</v>
      </c>
      <c r="BY160" s="245">
        <f>EXP(-BY$2*HLOOKUP(BY$2,'Yield Curves'!$B$2:$AP$508,MATCH($Z160,'Yield Curves'!$A$3:$A$508,0)+1)/100)</f>
        <v>0.4261133024003782</v>
      </c>
      <c r="BZ160" s="245">
        <f>EXP(-BZ$2*HLOOKUP(BZ$2,'Yield Curves'!$B$2:$AP$508,MATCH($Z160,'Yield Curves'!$A$3:$A$508,0)+1)/100)</f>
        <v>0.39237000267320371</v>
      </c>
      <c r="CA160" s="245">
        <f>EXP(-CA$2*HLOOKUP(CA$2,'Yield Curves'!$B$2:$AP$508,MATCH($Z160,'Yield Curves'!$A$3:$A$508,0)+1)/100)</f>
        <v>0.35837064748271308</v>
      </c>
      <c r="CB160" s="245">
        <f>EXP(-CB$2*HLOOKUP(CB$2,'Yield Curves'!$B$2:$AP$508,MATCH($Z160,'Yield Curves'!$A$3:$A$508,0)+1)/100)</f>
        <v>0.33056151828238012</v>
      </c>
      <c r="CC160" s="245">
        <f>EXP(-CC$2*HLOOKUP(CC$2,'Yield Curves'!$B$2:$AP$508,MATCH($Z160,'Yield Curves'!$A$3:$A$508,0)+1)/100)</f>
        <v>0.30483031544319683</v>
      </c>
      <c r="CD160" s="245">
        <f>EXP(-CD$2*HLOOKUP(CD$2,'Yield Curves'!$B$2:$AP$508,MATCH($Z160,'Yield Curves'!$A$3:$A$508,0)+1)/100)</f>
        <v>0.27999388929428931</v>
      </c>
      <c r="CE160" s="245">
        <f>EXP(-CE$2*HLOOKUP(CE$2,'Yield Curves'!$B$2:$AP$508,MATCH($Z160,'Yield Curves'!$A$3:$A$508,0)+1)/100)</f>
        <v>0.25599012582309238</v>
      </c>
      <c r="CF160" s="245">
        <f>EXP(-CF$2*HLOOKUP(CF$2,'Yield Curves'!$B$2:$AP$508,MATCH($Z160,'Yield Curves'!$A$3:$A$508,0)+1)/100)</f>
        <v>0.23376716332957995</v>
      </c>
      <c r="CG160" s="245">
        <f>EXP(-CG$2*HLOOKUP(CG$2,'Yield Curves'!$B$2:$AP$508,MATCH($Z160,'Yield Curves'!$A$3:$A$508,0)+1)/100)</f>
        <v>0.21368808143542184</v>
      </c>
      <c r="CH160" s="245">
        <f>EXP(-CH$2*HLOOKUP(CH$2,'Yield Curves'!$B$2:$AP$508,MATCH($Z160,'Yield Curves'!$A$3:$A$508,0)+1)/100)</f>
        <v>0.1951474211791675</v>
      </c>
    </row>
    <row r="161" spans="1:86" x14ac:dyDescent="0.2">
      <c r="A161" s="253">
        <v>42907</v>
      </c>
      <c r="B161" s="245">
        <f>'Yield Curves'!C160-'Yield Curves'!C161</f>
        <v>-2.9999999999999361E-2</v>
      </c>
      <c r="C161" s="245">
        <f>'Yield Curves'!D160-'Yield Curves'!D161</f>
        <v>-3.4999999999999254E-2</v>
      </c>
      <c r="D161" s="245">
        <f>'Yield Curves'!E160-'Yield Curves'!E161</f>
        <v>-3.9999999999999147E-2</v>
      </c>
      <c r="E161" s="245">
        <f>'Yield Curves'!F160-'Yield Curves'!F161</f>
        <v>-3.9999999999999147E-2</v>
      </c>
      <c r="F161" s="245">
        <f>'Yield Curves'!G160-'Yield Curves'!G161</f>
        <v>-4.0000000000000036E-2</v>
      </c>
      <c r="G161" s="245">
        <f>'Yield Curves'!H160-'Yield Curves'!H161</f>
        <v>-5.0000000000000711E-2</v>
      </c>
      <c r="H161" s="245">
        <f>'Yield Curves'!I160-'Yield Curves'!I161</f>
        <v>-6.0000000000000497E-2</v>
      </c>
      <c r="I161" s="245">
        <f>'Yield Curves'!J160-'Yield Curves'!J161</f>
        <v>-4.9999999999998934E-2</v>
      </c>
      <c r="J161" s="245">
        <f>'Yield Curves'!K160-'Yield Curves'!K161</f>
        <v>-4.0000000000000036E-2</v>
      </c>
      <c r="K161" s="245">
        <f>'Yield Curves'!L160-'Yield Curves'!L161</f>
        <v>-4.0000000000000924E-2</v>
      </c>
      <c r="L161" s="245">
        <f>'Yield Curves'!M160-'Yield Curves'!M161</f>
        <v>-4.0000000000000924E-2</v>
      </c>
      <c r="M161" s="245">
        <f>'Yield Curves'!N160-'Yield Curves'!N161</f>
        <v>-4.0000000000000924E-2</v>
      </c>
      <c r="N161" s="245">
        <f>'Yield Curves'!O160-'Yield Curves'!O161</f>
        <v>-4.0000000000000036E-2</v>
      </c>
      <c r="O161" s="245">
        <f>'Yield Curves'!P160-'Yield Curves'!P161</f>
        <v>-3.9999999999999147E-2</v>
      </c>
      <c r="P161" s="245">
        <f>'Yield Curves'!Q160-'Yield Curves'!Q161</f>
        <v>-4.2499999999999538E-2</v>
      </c>
      <c r="Q161" s="245">
        <f>'Yield Curves'!R160-'Yield Curves'!R161</f>
        <v>-4.4999999999999929E-2</v>
      </c>
      <c r="R161" s="245">
        <f>'Yield Curves'!S160-'Yield Curves'!S161</f>
        <v>-4.750000000000032E-2</v>
      </c>
      <c r="S161" s="245">
        <f>'Yield Curves'!T160-'Yield Curves'!T161</f>
        <v>-4.8750000000000071E-2</v>
      </c>
      <c r="T161" s="245">
        <f>'Yield Curves'!U160-'Yield Curves'!U161</f>
        <v>-4.9999999999999822E-2</v>
      </c>
      <c r="U161" s="245">
        <f>'Yield Curves'!V160-'Yield Curves'!V161</f>
        <v>-5.1249999999999574E-2</v>
      </c>
      <c r="V161" s="252">
        <f>MAX(B161:U161)</f>
        <v>-2.9999999999999361E-2</v>
      </c>
      <c r="W161" s="252">
        <f>AVERAGE(V162:V411)</f>
        <v>3.7330000000000189E-2</v>
      </c>
      <c r="X161" s="245">
        <f>_xlfn.STDEV.S(V162:V2713)</f>
        <v>5.7098587453796847E-2</v>
      </c>
      <c r="Y161" s="245">
        <f>W161+X161*_xlfn.NORM.S.INV(99%)</f>
        <v>0.17016117753387552</v>
      </c>
      <c r="Z161" s="253">
        <v>42908</v>
      </c>
      <c r="AA161" s="255">
        <f>'Bond Valuation'!$B$12*BondVal_all!BO161</f>
        <v>93.272052345218924</v>
      </c>
      <c r="AB161" s="250">
        <f>AA161/AA162-1</f>
        <v>4.0008001066782484E-4</v>
      </c>
      <c r="AC161" s="245">
        <f>SUMPRODUCT('Bond Valuation'!$B$12*BondVal_all!BO161,$BO$2)/AA161</f>
        <v>1</v>
      </c>
      <c r="AD161" s="251">
        <f>-AC161*Y160/100</f>
        <v>-1.699154770167699E-3</v>
      </c>
      <c r="AE161" s="250">
        <f>AD161*SQRT(10)</f>
        <v>-5.3731991708698516E-3</v>
      </c>
      <c r="AF161" s="250">
        <f>$AC$1*X160/100</f>
        <v>-1.5226508952492074E-3</v>
      </c>
      <c r="AG161" s="250">
        <f>AF161*SQRT(10)</f>
        <v>-4.8150449102819523E-3</v>
      </c>
      <c r="AH161" s="255">
        <f>SUMPRODUCT('Bond Valuation'!$B$40:$D$40,BondVal_all!BO161:BQ161)</f>
        <v>83.860227534675644</v>
      </c>
      <c r="AI161" s="250">
        <f>AH161/AH162-1</f>
        <v>1.2873975121063808E-5</v>
      </c>
      <c r="AJ161" s="245">
        <f>SUMPRODUCT($BO$2:$BQ$2,'Bond Valuation'!$B$40:$D$40,BondVal_all!BO161:BQ161)/BondVal_all!AH161</f>
        <v>2.9356201115215224</v>
      </c>
      <c r="AK161" s="251">
        <f>-AJ161*Y160/100</f>
        <v>-4.9880729158920277E-3</v>
      </c>
      <c r="AL161" s="251">
        <f>AK161*SQRT(10)</f>
        <v>-1.5773671549216307E-2</v>
      </c>
      <c r="AM161" s="251">
        <f>$AC$1*X160/100</f>
        <v>-1.5226508952492074E-3</v>
      </c>
      <c r="AN161" s="259">
        <f>AM161*SQRT(10)</f>
        <v>-4.8150449102819523E-3</v>
      </c>
      <c r="AO161" s="255">
        <f>SUMPRODUCT('Bond Valuation'!$B$68:$F$68,BondVal_all!BO161:BS161)</f>
        <v>77.201025334441312</v>
      </c>
      <c r="AP161" s="250">
        <f>AO161/AO162-1</f>
        <v>4.5593255268094879E-5</v>
      </c>
      <c r="AQ161" s="245">
        <f>SUMPRODUCT($BO$2:$BS$2,'Bond Valuation'!$B$68:$F$68,BondVal_all!BO161:BS161)/BondVal_all!AO161</f>
        <v>4.723128736379989</v>
      </c>
      <c r="AR161" s="251">
        <f>-AQ161*Y160/100</f>
        <v>-8.0253267225361951E-3</v>
      </c>
      <c r="AS161" s="251">
        <f>AR161*SQRT(10)</f>
        <v>-2.5378311410228529E-2</v>
      </c>
      <c r="AT161" s="251">
        <f>$AC$1*X160/100</f>
        <v>-1.5226508952492074E-3</v>
      </c>
      <c r="AU161" s="249">
        <f>AT161*SQRT(10)</f>
        <v>-4.8150449102819523E-3</v>
      </c>
      <c r="AV161" s="255">
        <f>SUMPRODUCT('Bond Valuation'!$B$96:$K$96,BondVal_all!BO161:BX161)</f>
        <v>68.558623142615758</v>
      </c>
      <c r="AW161" s="250">
        <f>AV161/AV162-1</f>
        <v>7.1878835585126311E-5</v>
      </c>
      <c r="AX161" s="245">
        <f>SUMPRODUCT($BO$2:$BX$2,'Bond Valuation'!$B$96:$K$96,BondVal_all!BO161:BX161)/BondVal_all!AV161</f>
        <v>8.2580651103759024</v>
      </c>
      <c r="AY161" s="251">
        <f>-AX161*Y160/100</f>
        <v>-1.403173072465066E-2</v>
      </c>
      <c r="AZ161" s="251">
        <f>AY161*SQRT(10)</f>
        <v>-4.4372228604061051E-2</v>
      </c>
      <c r="BA161" s="251">
        <f>$AC$1*X160/100</f>
        <v>-1.5226508952492074E-3</v>
      </c>
      <c r="BB161" s="249">
        <f>BA161*SQRT(10)</f>
        <v>-4.8150449102819523E-3</v>
      </c>
      <c r="BC161" s="255">
        <f>SUMPRODUCT('Bond Valuation'!$B$124:$U$124,BondVal_all!BO161:CH161)</f>
        <v>57.083257918703794</v>
      </c>
      <c r="BD161" s="250">
        <f>BC161/BC162-1</f>
        <v>4.2710420815879058E-3</v>
      </c>
      <c r="BE161" s="245">
        <f>SUMPRODUCT($BO$2:$CH$2,'Bond Valuation'!$B$124:$U$124,BondVal_all!BO161:CH161)/BondVal_all!BC161</f>
        <v>11.892302635941865</v>
      </c>
      <c r="BF161" s="251">
        <f>-BE161*Y160/100</f>
        <v>-2.0206862752138521E-2</v>
      </c>
      <c r="BG161" s="251">
        <f>BF161*SQRT(10)</f>
        <v>-6.3899710663176179E-2</v>
      </c>
      <c r="BH161" s="251">
        <f>$AC$1*X160/100</f>
        <v>-1.5226508952492074E-3</v>
      </c>
      <c r="BI161" s="249">
        <f>BH161*SQRT(10)</f>
        <v>-4.8150449102819523E-3</v>
      </c>
      <c r="BJ161" s="251"/>
      <c r="BK161" s="251"/>
      <c r="BO161" s="245">
        <f>EXP(-BO$2*HLOOKUP(BO$2,'Yield Curves'!$B$2:$AP$508,MATCH($Z161,'Yield Curves'!$A$3:$A$508,0)+1)/100)</f>
        <v>0.92348566678434574</v>
      </c>
      <c r="BP161" s="245">
        <f>EXP(-BP$2*HLOOKUP(BP$2,'Yield Curves'!$B$2:$AP$508,MATCH($Z161,'Yield Curves'!$A$3:$A$508,0)+1)/100)</f>
        <v>0.8524847146623914</v>
      </c>
      <c r="BQ161" s="245">
        <f>EXP(-BQ$2*HLOOKUP(BQ$2,'Yield Curves'!$B$2:$AP$508,MATCH($Z161,'Yield Curves'!$A$3:$A$508,0)+1)/100)</f>
        <v>0.7873361448213938</v>
      </c>
      <c r="BR161" s="245">
        <f>EXP(-BR$2*HLOOKUP(BR$2,'Yield Curves'!$B$2:$AP$508,MATCH($Z161,'Yield Curves'!$A$3:$A$508,0)+1)/100)</f>
        <v>0.72382907407555352</v>
      </c>
      <c r="BS161" s="245">
        <f>EXP(-BS$2*HLOOKUP(BS$2,'Yield Curves'!$B$2:$AP$508,MATCH($Z161,'Yield Curves'!$A$3:$A$508,0)+1)/100)</f>
        <v>0.67300669593738638</v>
      </c>
      <c r="BT161" s="245">
        <f>EXP(-BT$2*HLOOKUP(BT$2,'Yield Curves'!$B$2:$AP$508,MATCH($Z161,'Yield Curves'!$A$3:$A$508,0)+1)/100)</f>
        <v>0.62232052840194174</v>
      </c>
      <c r="BU161" s="245">
        <f>EXP(-BU$2*HLOOKUP(BU$2,'Yield Curves'!$B$2:$AP$508,MATCH($Z161,'Yield Curves'!$A$3:$A$508,0)+1)/100)</f>
        <v>0.5756243506795744</v>
      </c>
      <c r="BV161" s="245">
        <f>EXP(-BV$2*HLOOKUP(BV$2,'Yield Curves'!$B$2:$AP$508,MATCH($Z161,'Yield Curves'!$A$3:$A$508,0)+1)/100)</f>
        <v>0.53189988151070611</v>
      </c>
      <c r="BW161" s="245">
        <f>EXP(-BW$2*HLOOKUP(BW$2,'Yield Curves'!$B$2:$AP$508,MATCH($Z161,'Yield Curves'!$A$3:$A$508,0)+1)/100)</f>
        <v>0.4907661684302364</v>
      </c>
      <c r="BX161" s="245">
        <f>EXP(-BX$2*HLOOKUP(BX$2,'Yield Curves'!$B$2:$AP$508,MATCH($Z161,'Yield Curves'!$A$3:$A$508,0)+1)/100)</f>
        <v>0.45339117733384926</v>
      </c>
      <c r="BY161" s="245">
        <f>EXP(-BY$2*HLOOKUP(BY$2,'Yield Curves'!$B$2:$AP$508,MATCH($Z161,'Yield Curves'!$A$3:$A$508,0)+1)/100)</f>
        <v>0.41885206006950026</v>
      </c>
      <c r="BZ161" s="245">
        <f>EXP(-BZ$2*HLOOKUP(BZ$2,'Yield Curves'!$B$2:$AP$508,MATCH($Z161,'Yield Curves'!$A$3:$A$508,0)+1)/100)</f>
        <v>0.38503828811106905</v>
      </c>
      <c r="CA161" s="245">
        <f>EXP(-CA$2*HLOOKUP(CA$2,'Yield Curves'!$B$2:$AP$508,MATCH($Z161,'Yield Curves'!$A$3:$A$508,0)+1)/100)</f>
        <v>0.35177865401418523</v>
      </c>
      <c r="CB161" s="245">
        <f>EXP(-CB$2*HLOOKUP(CB$2,'Yield Curves'!$B$2:$AP$508,MATCH($Z161,'Yield Curves'!$A$3:$A$508,0)+1)/100)</f>
        <v>0.32362838704798885</v>
      </c>
      <c r="CC161" s="245">
        <f>EXP(-CC$2*HLOOKUP(CC$2,'Yield Curves'!$B$2:$AP$508,MATCH($Z161,'Yield Curves'!$A$3:$A$508,0)+1)/100)</f>
        <v>0.29760148086818883</v>
      </c>
      <c r="CD161" s="245">
        <f>EXP(-CD$2*HLOOKUP(CD$2,'Yield Curves'!$B$2:$AP$508,MATCH($Z161,'Yield Curves'!$A$3:$A$508,0)+1)/100)</f>
        <v>0.27272177981811452</v>
      </c>
      <c r="CE161" s="245">
        <f>EXP(-CE$2*HLOOKUP(CE$2,'Yield Curves'!$B$2:$AP$508,MATCH($Z161,'Yield Curves'!$A$3:$A$508,0)+1)/100)</f>
        <v>0.24891681280979849</v>
      </c>
      <c r="CF161" s="245">
        <f>EXP(-CF$2*HLOOKUP(CF$2,'Yield Curves'!$B$2:$AP$508,MATCH($Z161,'Yield Curves'!$A$3:$A$508,0)+1)/100)</f>
        <v>0.22691918726450441</v>
      </c>
      <c r="CG161" s="245">
        <f>EXP(-CG$2*HLOOKUP(CG$2,'Yield Curves'!$B$2:$AP$508,MATCH($Z161,'Yield Curves'!$A$3:$A$508,0)+1)/100)</f>
        <v>0.20699107763801142</v>
      </c>
      <c r="CH161" s="245">
        <f>EXP(-CH$2*HLOOKUP(CH$2,'Yield Curves'!$B$2:$AP$508,MATCH($Z161,'Yield Curves'!$A$3:$A$508,0)+1)/100)</f>
        <v>0.18862393651527715</v>
      </c>
    </row>
    <row r="162" spans="1:86" x14ac:dyDescent="0.2">
      <c r="A162" s="253">
        <v>42906</v>
      </c>
      <c r="B162" s="245">
        <f>'Yield Curves'!C161-'Yield Curves'!C162</f>
        <v>-2.000000000000135E-2</v>
      </c>
      <c r="C162" s="245">
        <f>'Yield Curves'!D161-'Yield Curves'!D162</f>
        <v>-9.9999999999997868E-3</v>
      </c>
      <c r="D162" s="245">
        <f>'Yield Curves'!E161-'Yield Curves'!E162</f>
        <v>0</v>
      </c>
      <c r="E162" s="245">
        <f>'Yield Curves'!F161-'Yield Curves'!F162</f>
        <v>4.9999999999990052E-3</v>
      </c>
      <c r="F162" s="245">
        <f>'Yield Curves'!G161-'Yield Curves'!G162</f>
        <v>9.9999999999997868E-3</v>
      </c>
      <c r="G162" s="245">
        <f>'Yield Curves'!H161-'Yield Curves'!H162</f>
        <v>4.9999999999990052E-3</v>
      </c>
      <c r="H162" s="245">
        <f>'Yield Curves'!I161-'Yield Curves'!I162</f>
        <v>0</v>
      </c>
      <c r="I162" s="245">
        <f>'Yield Curves'!J161-'Yield Curves'!J162</f>
        <v>4.9999999999990052E-3</v>
      </c>
      <c r="J162" s="245">
        <f>'Yield Curves'!K161-'Yield Curves'!K162</f>
        <v>9.9999999999997868E-3</v>
      </c>
      <c r="K162" s="245">
        <f>'Yield Curves'!L161-'Yield Curves'!L162</f>
        <v>7.5000000000002842E-3</v>
      </c>
      <c r="L162" s="245">
        <f>'Yield Curves'!M161-'Yield Curves'!M162</f>
        <v>5.0000000000007816E-3</v>
      </c>
      <c r="M162" s="245">
        <f>'Yield Curves'!N161-'Yield Curves'!N162</f>
        <v>2.5000000000003908E-3</v>
      </c>
      <c r="N162" s="245">
        <f>'Yield Curves'!O161-'Yield Curves'!O162</f>
        <v>0</v>
      </c>
      <c r="O162" s="245">
        <f>'Yield Curves'!P161-'Yield Curves'!P162</f>
        <v>-2.5000000000003908E-3</v>
      </c>
      <c r="P162" s="245">
        <f>'Yield Curves'!Q161-'Yield Curves'!Q162</f>
        <v>-1.2500000000006395E-3</v>
      </c>
      <c r="Q162" s="245">
        <f>'Yield Curves'!R161-'Yield Curves'!R162</f>
        <v>0</v>
      </c>
      <c r="R162" s="245">
        <f>'Yield Curves'!S161-'Yield Curves'!S162</f>
        <v>1.2500000000006395E-3</v>
      </c>
      <c r="S162" s="245">
        <f>'Yield Curves'!T161-'Yield Curves'!T162</f>
        <v>6.2500000000120792E-4</v>
      </c>
      <c r="T162" s="245">
        <f>'Yield Curves'!U161-'Yield Curves'!U162</f>
        <v>0</v>
      </c>
      <c r="U162" s="245">
        <f>'Yield Curves'!V161-'Yield Curves'!V162</f>
        <v>-6.2500000000120792E-4</v>
      </c>
      <c r="V162" s="252">
        <f>MAX(B162:U162)</f>
        <v>9.9999999999997868E-3</v>
      </c>
      <c r="W162" s="252">
        <f>AVERAGE(V163:V412)</f>
        <v>3.7290000000000191E-2</v>
      </c>
      <c r="X162" s="245">
        <f>_xlfn.STDEV.S(V163:V2714)</f>
        <v>5.7162229074739376E-2</v>
      </c>
      <c r="Y162" s="245">
        <f>W162+X162*_xlfn.NORM.S.INV(99%)</f>
        <v>0.17026923008345568</v>
      </c>
      <c r="Z162" s="253">
        <v>42907</v>
      </c>
      <c r="AA162" s="255">
        <f>'Bond Valuation'!$B$12*BondVal_all!BO162</f>
        <v>93.234750985050212</v>
      </c>
      <c r="AB162" s="250">
        <f>AA162/AA163-1</f>
        <v>3.0004500450031557E-4</v>
      </c>
      <c r="AC162" s="245">
        <f>SUMPRODUCT('Bond Valuation'!$B$12*BondVal_all!BO162,$BO$2)/AA162</f>
        <v>1</v>
      </c>
      <c r="AD162" s="251">
        <f>-AC162*Y161/100</f>
        <v>-1.7016117753387552E-3</v>
      </c>
      <c r="AE162" s="250">
        <f>AD162*SQRT(10)</f>
        <v>-5.3809689034332014E-3</v>
      </c>
      <c r="AF162" s="250">
        <f>$AC$1*X161/100</f>
        <v>-1.521799672435181E-3</v>
      </c>
      <c r="AG162" s="250">
        <f>AF162*SQRT(10)</f>
        <v>-4.8123531073933305E-3</v>
      </c>
      <c r="AH162" s="255">
        <f>SUMPRODUCT('Bond Valuation'!$B$40:$D$40,BondVal_all!BO162:BQ162)</f>
        <v>83.859147934091467</v>
      </c>
      <c r="AI162" s="250">
        <f>AH162/AH163-1</f>
        <v>1.1727317561944783E-3</v>
      </c>
      <c r="AJ162" s="245">
        <f>SUMPRODUCT($BO$2:$BQ$2,'Bond Valuation'!$B$40:$D$40,BondVal_all!BO162:BQ162)/BondVal_all!AH162</f>
        <v>2.9356409647838975</v>
      </c>
      <c r="AK162" s="251">
        <f>-AJ162*Y161/100</f>
        <v>-4.9953212338431042E-3</v>
      </c>
      <c r="AL162" s="251">
        <f>AK162*SQRT(10)</f>
        <v>-1.5796592743146796E-2</v>
      </c>
      <c r="AM162" s="251">
        <f>$AC$1*X161/100</f>
        <v>-1.521799672435181E-3</v>
      </c>
      <c r="AN162" s="259">
        <f>AM162*SQRT(10)</f>
        <v>-4.8123531073933305E-3</v>
      </c>
      <c r="AO162" s="255">
        <f>SUMPRODUCT('Bond Valuation'!$B$68:$F$68,BondVal_all!BO162:BS162)</f>
        <v>77.197505648860201</v>
      </c>
      <c r="AP162" s="250">
        <f>AO162/AO163-1</f>
        <v>1.9067711130276166E-3</v>
      </c>
      <c r="AQ162" s="245">
        <f>SUMPRODUCT($BO$2:$BS$2,'Bond Valuation'!$B$68:$F$68,BondVal_all!BO162:BS162)/BondVal_all!AO162</f>
        <v>4.7232086287053905</v>
      </c>
      <c r="AR162" s="251">
        <f>-AQ162*Y161/100</f>
        <v>-8.037067419986707E-3</v>
      </c>
      <c r="AS162" s="251">
        <f>AR162*SQRT(10)</f>
        <v>-2.5415438755491078E-2</v>
      </c>
      <c r="AT162" s="251">
        <f>$AC$1*X161/100</f>
        <v>-1.521799672435181E-3</v>
      </c>
      <c r="AU162" s="249">
        <f>AT162*SQRT(10)</f>
        <v>-4.8123531073933305E-3</v>
      </c>
      <c r="AV162" s="255">
        <f>SUMPRODUCT('Bond Valuation'!$B$96:$K$96,BondVal_all!BO162:BX162)</f>
        <v>68.553695582802206</v>
      </c>
      <c r="AW162" s="250">
        <f>AV162/AV163-1</f>
        <v>4.0419697470333027E-3</v>
      </c>
      <c r="AX162" s="245">
        <f>SUMPRODUCT($BO$2:$BX$2,'Bond Valuation'!$B$96:$K$96,BondVal_all!BO162:BX162)/BondVal_all!AV162</f>
        <v>8.2584451496099156</v>
      </c>
      <c r="AY162" s="251">
        <f>-AX162*Y161/100</f>
        <v>-1.405266751256546E-2</v>
      </c>
      <c r="AZ162" s="251">
        <f>AY162*SQRT(10)</f>
        <v>-4.4438436540759706E-2</v>
      </c>
      <c r="BA162" s="251">
        <f>$AC$1*X161/100</f>
        <v>-1.521799672435181E-3</v>
      </c>
      <c r="BB162" s="249">
        <f>BA162*SQRT(10)</f>
        <v>-4.8123531073933305E-3</v>
      </c>
      <c r="BC162" s="255">
        <f>SUMPRODUCT('Bond Valuation'!$B$124:$U$124,BondVal_all!BO162:CH162)</f>
        <v>56.840489794851912</v>
      </c>
      <c r="BD162" s="250">
        <f>BC162/BC163-1</f>
        <v>8.9280504231321611E-3</v>
      </c>
      <c r="BE162" s="245">
        <f>SUMPRODUCT($BO$2:$CH$2,'Bond Valuation'!$B$124:$U$124,BondVal_all!BO162:CH162)/BondVal_all!BC162</f>
        <v>11.862154997204751</v>
      </c>
      <c r="BF162" s="251">
        <f>-BE162*Y161/100</f>
        <v>-2.0184782624137063E-2</v>
      </c>
      <c r="BG162" s="251">
        <f>BF162*SQRT(10)</f>
        <v>-6.382988716766351E-2</v>
      </c>
      <c r="BH162" s="251">
        <f>$AC$1*X161/100</f>
        <v>-1.521799672435181E-3</v>
      </c>
      <c r="BI162" s="249">
        <f>BH162*SQRT(10)</f>
        <v>-4.8123531073933305E-3</v>
      </c>
      <c r="BJ162" s="251"/>
      <c r="BK162" s="251"/>
      <c r="BO162" s="245">
        <f>EXP(-BO$2*HLOOKUP(BO$2,'Yield Curves'!$B$2:$AP$508,MATCH($Z162,'Yield Curves'!$A$3:$A$508,0)+1)/100)</f>
        <v>0.92311634638663576</v>
      </c>
      <c r="BP162" s="245">
        <f>EXP(-BP$2*HLOOKUP(BP$2,'Yield Curves'!$B$2:$AP$508,MATCH($Z162,'Yield Curves'!$A$3:$A$508,0)+1)/100)</f>
        <v>0.8523142347680166</v>
      </c>
      <c r="BQ162" s="245">
        <f>EXP(-BQ$2*HLOOKUP(BQ$2,'Yield Curves'!$B$2:$AP$508,MATCH($Z162,'Yield Curves'!$A$3:$A$508,0)+1)/100)</f>
        <v>0.7873361448213938</v>
      </c>
      <c r="BR162" s="245">
        <f>EXP(-BR$2*HLOOKUP(BR$2,'Yield Curves'!$B$2:$AP$508,MATCH($Z162,'Yield Curves'!$A$3:$A$508,0)+1)/100)</f>
        <v>0.72296100013519604</v>
      </c>
      <c r="BS162" s="245">
        <f>EXP(-BS$2*HLOOKUP(BS$2,'Yield Curves'!$B$2:$AP$508,MATCH($Z162,'Yield Curves'!$A$3:$A$508,0)+1)/100)</f>
        <v>0.67300669593738638</v>
      </c>
      <c r="BT162" s="245">
        <f>EXP(-BT$2*HLOOKUP(BT$2,'Yield Curves'!$B$2:$AP$508,MATCH($Z162,'Yield Curves'!$A$3:$A$508,0)+1)/100)</f>
        <v>0.62232052840194174</v>
      </c>
      <c r="BU162" s="245">
        <f>EXP(-BU$2*HLOOKUP(BU$2,'Yield Curves'!$B$2:$AP$508,MATCH($Z162,'Yield Curves'!$A$3:$A$508,0)+1)/100)</f>
        <v>0.5756243506795744</v>
      </c>
      <c r="BV162" s="245">
        <f>EXP(-BV$2*HLOOKUP(BV$2,'Yield Curves'!$B$2:$AP$508,MATCH($Z162,'Yield Curves'!$A$3:$A$508,0)+1)/100)</f>
        <v>0.53189988151070611</v>
      </c>
      <c r="BW162" s="245">
        <f>EXP(-BW$2*HLOOKUP(BW$2,'Yield Curves'!$B$2:$AP$508,MATCH($Z162,'Yield Curves'!$A$3:$A$508,0)+1)/100)</f>
        <v>0.4907661684302364</v>
      </c>
      <c r="BX162" s="245">
        <f>EXP(-BX$2*HLOOKUP(BX$2,'Yield Curves'!$B$2:$AP$508,MATCH($Z162,'Yield Curves'!$A$3:$A$508,0)+1)/100)</f>
        <v>0.45339117733384926</v>
      </c>
      <c r="BY162" s="245">
        <f>EXP(-BY$2*HLOOKUP(BY$2,'Yield Curves'!$B$2:$AP$508,MATCH($Z162,'Yield Curves'!$A$3:$A$508,0)+1)/100)</f>
        <v>0.41885206006950026</v>
      </c>
      <c r="BZ162" s="245">
        <f>EXP(-BZ$2*HLOOKUP(BZ$2,'Yield Curves'!$B$2:$AP$508,MATCH($Z162,'Yield Curves'!$A$3:$A$508,0)+1)/100)</f>
        <v>0.3846919095455042</v>
      </c>
      <c r="CA162" s="245">
        <f>EXP(-CA$2*HLOOKUP(CA$2,'Yield Curves'!$B$2:$AP$508,MATCH($Z162,'Yield Curves'!$A$3:$A$508,0)+1)/100)</f>
        <v>0.3507512048281673</v>
      </c>
      <c r="CB162" s="245">
        <f>EXP(-CB$2*HLOOKUP(CB$2,'Yield Curves'!$B$2:$AP$508,MATCH($Z162,'Yield Curves'!$A$3:$A$508,0)+1)/100)</f>
        <v>0.3224412354527455</v>
      </c>
      <c r="CC162" s="245">
        <f>EXP(-CC$2*HLOOKUP(CC$2,'Yield Curves'!$B$2:$AP$508,MATCH($Z162,'Yield Curves'!$A$3:$A$508,0)+1)/100)</f>
        <v>0.29626528290453352</v>
      </c>
      <c r="CD162" s="245">
        <f>EXP(-CD$2*HLOOKUP(CD$2,'Yield Curves'!$B$2:$AP$508,MATCH($Z162,'Yield Curves'!$A$3:$A$508,0)+1)/100)</f>
        <v>0.27124627010147034</v>
      </c>
      <c r="CE162" s="245">
        <f>EXP(-CE$2*HLOOKUP(CE$2,'Yield Curves'!$B$2:$AP$508,MATCH($Z162,'Yield Curves'!$A$3:$A$508,0)+1)/100)</f>
        <v>0.24731530674050908</v>
      </c>
      <c r="CF162" s="245">
        <f>EXP(-CF$2*HLOOKUP(CF$2,'Yield Curves'!$B$2:$AP$508,MATCH($Z162,'Yield Curves'!$A$3:$A$508,0)+1)/100)</f>
        <v>0.2252088797190894</v>
      </c>
      <c r="CG162" s="245">
        <f>EXP(-CG$2*HLOOKUP(CG$2,'Yield Curves'!$B$2:$AP$508,MATCH($Z162,'Yield Curves'!$A$3:$A$508,0)+1)/100)</f>
        <v>0.20518924925686549</v>
      </c>
      <c r="CH162" s="245">
        <f>EXP(-CH$2*HLOOKUP(CH$2,'Yield Curves'!$B$2:$AP$508,MATCH($Z162,'Yield Curves'!$A$3:$A$508,0)+1)/100)</f>
        <v>0.18674709698806377</v>
      </c>
    </row>
    <row r="163" spans="1:86" x14ac:dyDescent="0.2">
      <c r="A163" s="253">
        <v>42905</v>
      </c>
      <c r="B163" s="245">
        <f>'Yield Curves'!C162-'Yield Curves'!C163</f>
        <v>-9.9999999999997868E-3</v>
      </c>
      <c r="C163" s="245">
        <f>'Yield Curves'!D162-'Yield Curves'!D163</f>
        <v>4.9999999999990052E-3</v>
      </c>
      <c r="D163" s="245">
        <f>'Yield Curves'!E162-'Yield Curves'!E163</f>
        <v>1.9999999999999574E-2</v>
      </c>
      <c r="E163" s="245">
        <f>'Yield Curves'!F162-'Yield Curves'!F163</f>
        <v>2.5000000000000355E-2</v>
      </c>
      <c r="F163" s="245">
        <f>'Yield Curves'!G162-'Yield Curves'!G163</f>
        <v>3.0000000000000249E-2</v>
      </c>
      <c r="G163" s="245">
        <f>'Yield Curves'!H162-'Yield Curves'!H163</f>
        <v>4.5000000000001705E-2</v>
      </c>
      <c r="H163" s="245">
        <f>'Yield Curves'!I162-'Yield Curves'!I163</f>
        <v>6.0000000000000497E-2</v>
      </c>
      <c r="I163" s="245">
        <f>'Yield Curves'!J162-'Yield Curves'!J163</f>
        <v>5.0000000000000711E-2</v>
      </c>
      <c r="J163" s="245">
        <f>'Yield Curves'!K162-'Yield Curves'!K163</f>
        <v>4.0000000000000036E-2</v>
      </c>
      <c r="K163" s="245">
        <f>'Yield Curves'!L162-'Yield Curves'!L163</f>
        <v>4.2500000000000426E-2</v>
      </c>
      <c r="L163" s="245">
        <f>'Yield Curves'!M162-'Yield Curves'!M163</f>
        <v>4.4999999999999929E-2</v>
      </c>
      <c r="M163" s="245">
        <f>'Yield Curves'!N162-'Yield Curves'!N163</f>
        <v>4.750000000000032E-2</v>
      </c>
      <c r="N163" s="245">
        <f>'Yield Curves'!O162-'Yield Curves'!O163</f>
        <v>4.9999999999999822E-2</v>
      </c>
      <c r="O163" s="245">
        <f>'Yield Curves'!P162-'Yield Curves'!P163</f>
        <v>5.2499999999999325E-2</v>
      </c>
      <c r="P163" s="245">
        <f>'Yield Curves'!Q162-'Yield Curves'!Q163</f>
        <v>5.1250000000000462E-2</v>
      </c>
      <c r="Q163" s="245">
        <f>'Yield Curves'!R162-'Yield Curves'!R163</f>
        <v>5.0000000000000711E-2</v>
      </c>
      <c r="R163" s="245">
        <f>'Yield Curves'!S162-'Yield Curves'!S163</f>
        <v>4.8750000000000959E-2</v>
      </c>
      <c r="S163" s="245">
        <f>'Yield Curves'!T162-'Yield Curves'!T163</f>
        <v>4.9374999999999503E-2</v>
      </c>
      <c r="T163" s="245">
        <f>'Yield Curves'!U162-'Yield Curves'!U163</f>
        <v>4.9999999999999822E-2</v>
      </c>
      <c r="U163" s="245">
        <f>'Yield Curves'!V162-'Yield Curves'!V163</f>
        <v>5.0625000000000142E-2</v>
      </c>
      <c r="V163" s="252">
        <f>MAX(B163:U163)</f>
        <v>6.0000000000000497E-2</v>
      </c>
      <c r="W163" s="252">
        <f>AVERAGE(V164:V413)</f>
        <v>3.7210000000000187E-2</v>
      </c>
      <c r="X163" s="245">
        <f>_xlfn.STDEV.S(V164:V2715)</f>
        <v>5.7232306856317625E-2</v>
      </c>
      <c r="Y163" s="245">
        <f>W163+X163*_xlfn.NORM.S.INV(99%)</f>
        <v>0.17035225538164772</v>
      </c>
      <c r="Z163" s="253">
        <v>42906</v>
      </c>
      <c r="AA163" s="255">
        <f>'Bond Valuation'!$B$12*BondVal_all!BO163</f>
        <v>93.206784754898962</v>
      </c>
      <c r="AB163" s="250">
        <f>AA163/AA164-1</f>
        <v>2.0002000133323428E-4</v>
      </c>
      <c r="AC163" s="245">
        <f>SUMPRODUCT('Bond Valuation'!$B$12*BondVal_all!BO163,$BO$2)/AA163</f>
        <v>1</v>
      </c>
      <c r="AD163" s="251">
        <f>-AC163*Y162/100</f>
        <v>-1.7026923008345567E-3</v>
      </c>
      <c r="AE163" s="250">
        <f>AD163*SQRT(10)</f>
        <v>-5.3843858250698165E-3</v>
      </c>
      <c r="AF163" s="250">
        <f>$AC$1*X162/100</f>
        <v>-1.5234958579666E-3</v>
      </c>
      <c r="AG163" s="250">
        <f>AF163*SQRT(10)</f>
        <v>-4.8177169170068382E-3</v>
      </c>
      <c r="AH163" s="255">
        <f>SUMPRODUCT('Bond Valuation'!$B$40:$D$40,BondVal_all!BO163:BQ163)</f>
        <v>83.760918844634332</v>
      </c>
      <c r="AI163" s="250">
        <f>AH163/AH164-1</f>
        <v>-2.8284551843693606E-4</v>
      </c>
      <c r="AJ163" s="245">
        <f>SUMPRODUCT($BO$2:$BQ$2,'Bond Valuation'!$B$40:$D$40,BondVal_all!BO163:BQ163)/BondVal_all!AH163</f>
        <v>2.9355949863184092</v>
      </c>
      <c r="AK163" s="251">
        <f>-AJ163*Y162/100</f>
        <v>-4.9984149815728816E-3</v>
      </c>
      <c r="AL163" s="251">
        <f>AK163*SQRT(10)</f>
        <v>-1.5806376032478867E-2</v>
      </c>
      <c r="AM163" s="251">
        <f>$AC$1*X162/100</f>
        <v>-1.5234958579666E-3</v>
      </c>
      <c r="AN163" s="259">
        <f>AM163*SQRT(10)</f>
        <v>-4.8177169170068382E-3</v>
      </c>
      <c r="AO163" s="255">
        <f>SUMPRODUCT('Bond Valuation'!$B$68:$F$68,BondVal_all!BO163:BS163)</f>
        <v>77.050587813775095</v>
      </c>
      <c r="AP163" s="250">
        <f>AO163/AO164-1</f>
        <v>-4.4833273225008963E-4</v>
      </c>
      <c r="AQ163" s="245">
        <f>SUMPRODUCT($BO$2:$BS$2,'Bond Valuation'!$B$68:$F$68,BondVal_all!BO163:BS163)/BondVal_all!AO163</f>
        <v>4.7229006353830751</v>
      </c>
      <c r="AR163" s="251">
        <f>-AQ163*Y162/100</f>
        <v>-8.0416465494733986E-3</v>
      </c>
      <c r="AS163" s="251">
        <f>AR163*SQRT(10)</f>
        <v>-2.5429919234369863E-2</v>
      </c>
      <c r="AT163" s="251">
        <f>$AC$1*X162/100</f>
        <v>-1.5234958579666E-3</v>
      </c>
      <c r="AU163" s="249">
        <f>AT163*SQRT(10)</f>
        <v>-4.8177169170068382E-3</v>
      </c>
      <c r="AV163" s="255">
        <f>SUMPRODUCT('Bond Valuation'!$B$96:$K$96,BondVal_all!BO163:BX163)</f>
        <v>68.277719107772157</v>
      </c>
      <c r="AW163" s="250">
        <f>AV163/AV164-1</f>
        <v>-2.9503405234443392E-5</v>
      </c>
      <c r="AX163" s="245">
        <f>SUMPRODUCT($BO$2:$BX$2,'Bond Valuation'!$B$96:$K$96,BondVal_all!BO163:BX163)/BondVal_all!AV163</f>
        <v>8.253875385577361</v>
      </c>
      <c r="AY163" s="251">
        <f>-AX163*Y162/100</f>
        <v>-1.4053810071070432E-2</v>
      </c>
      <c r="AZ163" s="251">
        <f>AY163*SQRT(10)</f>
        <v>-4.4442049627995417E-2</v>
      </c>
      <c r="BA163" s="251">
        <f>$AC$1*X162/100</f>
        <v>-1.5234958579666E-3</v>
      </c>
      <c r="BB163" s="249">
        <f>BA163*SQRT(10)</f>
        <v>-4.8177169170068382E-3</v>
      </c>
      <c r="BC163" s="255">
        <f>SUMPRODUCT('Bond Valuation'!$B$124:$U$124,BondVal_all!BO163:CH163)</f>
        <v>56.337505703220067</v>
      </c>
      <c r="BD163" s="250">
        <f>BC163/BC164-1</f>
        <v>-3.7787337421102407E-5</v>
      </c>
      <c r="BE163" s="245">
        <f>SUMPRODUCT($BO$2:$CH$2,'Bond Valuation'!$B$124:$U$124,BondVal_all!BO163:CH163)/BondVal_all!BC163</f>
        <v>11.811408543063255</v>
      </c>
      <c r="BF163" s="251">
        <f>-BE163*Y162/100</f>
        <v>-2.0111194388285316E-2</v>
      </c>
      <c r="BG163" s="251">
        <f>BF163*SQRT(10)</f>
        <v>-6.3597180733378333E-2</v>
      </c>
      <c r="BH163" s="251">
        <f>$AC$1*X162/100</f>
        <v>-1.5234958579666E-3</v>
      </c>
      <c r="BI163" s="249">
        <f>BH163*SQRT(10)</f>
        <v>-4.8177169170068382E-3</v>
      </c>
      <c r="BJ163" s="251"/>
      <c r="BK163" s="251"/>
      <c r="BO163" s="245">
        <f>EXP(-BO$2*HLOOKUP(BO$2,'Yield Curves'!$B$2:$AP$508,MATCH($Z163,'Yield Curves'!$A$3:$A$508,0)+1)/100)</f>
        <v>0.92283945301880166</v>
      </c>
      <c r="BP163" s="245">
        <f>EXP(-BP$2*HLOOKUP(BP$2,'Yield Curves'!$B$2:$AP$508,MATCH($Z163,'Yield Curves'!$A$3:$A$508,0)+1)/100)</f>
        <v>0.85163265604804106</v>
      </c>
      <c r="BQ163" s="245">
        <f>EXP(-BQ$2*HLOOKUP(BQ$2,'Yield Curves'!$B$2:$AP$508,MATCH($Z163,'Yield Curves'!$A$3:$A$508,0)+1)/100)</f>
        <v>0.78639190810294757</v>
      </c>
      <c r="BR163" s="245">
        <f>EXP(-BR$2*HLOOKUP(BR$2,'Yield Curves'!$B$2:$AP$508,MATCH($Z163,'Yield Curves'!$A$3:$A$508,0)+1)/100)</f>
        <v>0.72122797419784868</v>
      </c>
      <c r="BS163" s="245">
        <f>EXP(-BS$2*HLOOKUP(BS$2,'Yield Curves'!$B$2:$AP$508,MATCH($Z163,'Yield Curves'!$A$3:$A$508,0)+1)/100)</f>
        <v>0.67166202766200978</v>
      </c>
      <c r="BT163" s="245">
        <f>EXP(-BT$2*HLOOKUP(BT$2,'Yield Curves'!$B$2:$AP$508,MATCH($Z163,'Yield Curves'!$A$3:$A$508,0)+1)/100)</f>
        <v>0.62082874998393223</v>
      </c>
      <c r="BU163" s="245">
        <f>EXP(-BU$2*HLOOKUP(BU$2,'Yield Curves'!$B$2:$AP$508,MATCH($Z163,'Yield Curves'!$A$3:$A$508,0)+1)/100)</f>
        <v>0.57401485684058207</v>
      </c>
      <c r="BV163" s="245">
        <f>EXP(-BV$2*HLOOKUP(BV$2,'Yield Curves'!$B$2:$AP$508,MATCH($Z163,'Yield Curves'!$A$3:$A$508,0)+1)/100)</f>
        <v>0.53009449281354559</v>
      </c>
      <c r="BW163" s="245">
        <f>EXP(-BW$2*HLOOKUP(BW$2,'Yield Curves'!$B$2:$AP$508,MATCH($Z163,'Yield Curves'!$A$3:$A$508,0)+1)/100)</f>
        <v>0.48867262120579547</v>
      </c>
      <c r="BX163" s="245">
        <f>EXP(-BX$2*HLOOKUP(BX$2,'Yield Curves'!$B$2:$AP$508,MATCH($Z163,'Yield Curves'!$A$3:$A$508,0)+1)/100)</f>
        <v>0.45112987940304239</v>
      </c>
      <c r="BY163" s="245">
        <f>EXP(-BY$2*HLOOKUP(BY$2,'Yield Curves'!$B$2:$AP$508,MATCH($Z163,'Yield Curves'!$A$3:$A$508,0)+1)/100)</f>
        <v>0.41644016048583959</v>
      </c>
      <c r="BZ163" s="245">
        <f>EXP(-BZ$2*HLOOKUP(BZ$2,'Yield Curves'!$B$2:$AP$508,MATCH($Z163,'Yield Curves'!$A$3:$A$508,0)+1)/100)</f>
        <v>0.38218996630236068</v>
      </c>
      <c r="CA163" s="245">
        <f>EXP(-CA$2*HLOOKUP(CA$2,'Yield Curves'!$B$2:$AP$508,MATCH($Z163,'Yield Curves'!$A$3:$A$508,0)+1)/100)</f>
        <v>0.34822398367479851</v>
      </c>
      <c r="CB163" s="245">
        <f>EXP(-CB$2*HLOOKUP(CB$2,'Yield Curves'!$B$2:$AP$508,MATCH($Z163,'Yield Curves'!$A$3:$A$508,0)+1)/100)</f>
        <v>0.31984200963461179</v>
      </c>
      <c r="CC163" s="245">
        <f>EXP(-CC$2*HLOOKUP(CC$2,'Yield Curves'!$B$2:$AP$508,MATCH($Z163,'Yield Curves'!$A$3:$A$508,0)+1)/100)</f>
        <v>0.29361085818696442</v>
      </c>
      <c r="CD163" s="245">
        <f>EXP(-CD$2*HLOOKUP(CD$2,'Yield Curves'!$B$2:$AP$508,MATCH($Z163,'Yield Curves'!$A$3:$A$508,0)+1)/100)</f>
        <v>0.2684583830495233</v>
      </c>
      <c r="CE163" s="245">
        <f>EXP(-CE$2*HLOOKUP(CE$2,'Yield Curves'!$B$2:$AP$508,MATCH($Z163,'Yield Curves'!$A$3:$A$508,0)+1)/100)</f>
        <v>0.24432641157826315</v>
      </c>
      <c r="CF163" s="245">
        <f>EXP(-CF$2*HLOOKUP(CF$2,'Yield Curves'!$B$2:$AP$508,MATCH($Z163,'Yield Curves'!$A$3:$A$508,0)+1)/100)</f>
        <v>0.22204999175506737</v>
      </c>
      <c r="CG163" s="245">
        <f>EXP(-CG$2*HLOOKUP(CG$2,'Yield Curves'!$B$2:$AP$508,MATCH($Z163,'Yield Curves'!$A$3:$A$508,0)+1)/100)</f>
        <v>0.20193128110051703</v>
      </c>
      <c r="CH163" s="245">
        <f>EXP(-CH$2*HLOOKUP(CH$2,'Yield Curves'!$B$2:$AP$508,MATCH($Z163,'Yield Curves'!$A$3:$A$508,0)+1)/100)</f>
        <v>0.18341572156771241</v>
      </c>
    </row>
    <row r="164" spans="1:86" x14ac:dyDescent="0.2">
      <c r="A164" s="253">
        <v>42902</v>
      </c>
      <c r="B164" s="245">
        <f>'Yield Curves'!C163-'Yield Curves'!C164</f>
        <v>2.000000000000135E-2</v>
      </c>
      <c r="C164" s="245">
        <f>'Yield Curves'!D163-'Yield Curves'!D164</f>
        <v>3.5000000000000142E-2</v>
      </c>
      <c r="D164" s="245">
        <f>'Yield Curves'!E163-'Yield Curves'!E164</f>
        <v>4.9999999999999822E-2</v>
      </c>
      <c r="E164" s="245">
        <f>'Yield Curves'!F163-'Yield Curves'!F164</f>
        <v>6.5000000000000391E-2</v>
      </c>
      <c r="F164" s="245">
        <f>'Yield Curves'!G163-'Yield Curves'!G164</f>
        <v>8.0000000000000071E-2</v>
      </c>
      <c r="G164" s="245">
        <f>'Yield Curves'!H163-'Yield Curves'!H164</f>
        <v>6.9999999999998508E-2</v>
      </c>
      <c r="H164" s="245">
        <f>'Yield Curves'!I163-'Yield Curves'!I164</f>
        <v>5.9999999999998721E-2</v>
      </c>
      <c r="I164" s="245">
        <f>'Yield Curves'!J163-'Yield Curves'!J164</f>
        <v>8.0000000000000071E-2</v>
      </c>
      <c r="J164" s="245">
        <f>'Yield Curves'!K163-'Yield Curves'!K164</f>
        <v>0.10000000000000053</v>
      </c>
      <c r="K164" s="245">
        <f>'Yield Curves'!L163-'Yield Curves'!L164</f>
        <v>9.9999999999999645E-2</v>
      </c>
      <c r="L164" s="245">
        <f>'Yield Curves'!M163-'Yield Curves'!M164</f>
        <v>9.9999999999999645E-2</v>
      </c>
      <c r="M164" s="245">
        <f>'Yield Curves'!N163-'Yield Curves'!N164</f>
        <v>9.9999999999999645E-2</v>
      </c>
      <c r="N164" s="245">
        <f>'Yield Curves'!O163-'Yield Curves'!O164</f>
        <v>9.9999999999999645E-2</v>
      </c>
      <c r="O164" s="245">
        <f>'Yield Curves'!P163-'Yield Curves'!P164</f>
        <v>9.9999999999999645E-2</v>
      </c>
      <c r="P164" s="245">
        <f>'Yield Curves'!Q163-'Yield Curves'!Q164</f>
        <v>9.7499999999999254E-2</v>
      </c>
      <c r="Q164" s="245">
        <f>'Yield Curves'!R163-'Yield Curves'!R164</f>
        <v>9.4999999999998863E-2</v>
      </c>
      <c r="R164" s="245">
        <f>'Yield Curves'!S163-'Yield Curves'!S164</f>
        <v>9.2499999999998472E-2</v>
      </c>
      <c r="S164" s="245">
        <f>'Yield Curves'!T163-'Yield Curves'!T164</f>
        <v>9.1249999999999609E-2</v>
      </c>
      <c r="T164" s="245">
        <f>'Yield Curves'!U163-'Yield Curves'!U164</f>
        <v>8.9999999999999858E-2</v>
      </c>
      <c r="U164" s="245">
        <f>'Yield Curves'!V163-'Yield Curves'!V164</f>
        <v>8.8750000000000107E-2</v>
      </c>
      <c r="V164" s="252">
        <f>MAX(B164:U164)</f>
        <v>0.10000000000000053</v>
      </c>
      <c r="W164" s="252">
        <f>AVERAGE(V165:V414)</f>
        <v>3.653000000000018E-2</v>
      </c>
      <c r="X164" s="245">
        <f>_xlfn.STDEV.S(V165:V2716)</f>
        <v>5.7215591756761795E-2</v>
      </c>
      <c r="Y164" s="245">
        <f>W164+X164*_xlfn.NORM.S.INV(99%)</f>
        <v>0.16963337024533162</v>
      </c>
      <c r="Z164" s="253">
        <v>42905</v>
      </c>
      <c r="AA164" s="255">
        <f>'Bond Valuation'!$B$12*BondVal_all!BO164</f>
        <v>93.18814526195942</v>
      </c>
      <c r="AB164" s="250">
        <f>AA164/AA165-1</f>
        <v>1.000050001667141E-4</v>
      </c>
      <c r="AC164" s="245">
        <f>SUMPRODUCT('Bond Valuation'!$B$12*BondVal_all!BO164,$BO$2)/AA164</f>
        <v>1</v>
      </c>
      <c r="AD164" s="251">
        <f>-AC164*Y163/100</f>
        <v>-1.7035225538164771E-3</v>
      </c>
      <c r="AE164" s="250">
        <f>AD164*SQRT(10)</f>
        <v>-5.3870113155268318E-3</v>
      </c>
      <c r="AF164" s="250">
        <f>$AC$1*X163/100</f>
        <v>-1.525363580966526E-3</v>
      </c>
      <c r="AG164" s="250">
        <f>AF164*SQRT(10)</f>
        <v>-4.8236231757248869E-3</v>
      </c>
      <c r="AH164" s="255">
        <f>SUMPRODUCT('Bond Valuation'!$B$40:$D$40,BondVal_all!BO164:BQ164)</f>
        <v>83.784616948052047</v>
      </c>
      <c r="AI164" s="250">
        <f>AH164/AH165-1</f>
        <v>-8.674475880741106E-4</v>
      </c>
      <c r="AJ164" s="245">
        <f>SUMPRODUCT($BO$2:$BQ$2,'Bond Valuation'!$B$40:$D$40,BondVal_all!BO164:BQ164)/BondVal_all!AH164</f>
        <v>2.9356220136475004</v>
      </c>
      <c r="AK164" s="251">
        <f>-AJ164*Y163/100</f>
        <v>-5.0008983097286595E-3</v>
      </c>
      <c r="AL164" s="251">
        <f>AK164*SQRT(10)</f>
        <v>-1.581422900562875E-2</v>
      </c>
      <c r="AM164" s="251">
        <f>$AC$1*X163/100</f>
        <v>-1.525363580966526E-3</v>
      </c>
      <c r="AN164" s="259">
        <f>AM164*SQRT(10)</f>
        <v>-4.8236231757248869E-3</v>
      </c>
      <c r="AO164" s="255">
        <f>SUMPRODUCT('Bond Valuation'!$B$68:$F$68,BondVal_all!BO164:BS164)</f>
        <v>77.085147608618371</v>
      </c>
      <c r="AP164" s="250">
        <f>AO164/AO165-1</f>
        <v>-1.8726179781997088E-3</v>
      </c>
      <c r="AQ164" s="245">
        <f>SUMPRODUCT($BO$2:$BS$2,'Bond Valuation'!$B$68:$F$68,BondVal_all!BO164:BS164)/BondVal_all!AO164</f>
        <v>4.7230335043862812</v>
      </c>
      <c r="AR164" s="251">
        <f>-AQ164*Y163/100</f>
        <v>-8.045794097152904E-3</v>
      </c>
      <c r="AS164" s="251">
        <f>AR164*SQRT(10)</f>
        <v>-2.5443034931741246E-2</v>
      </c>
      <c r="AT164" s="251">
        <f>$AC$1*X163/100</f>
        <v>-1.525363580966526E-3</v>
      </c>
      <c r="AU164" s="249">
        <f>AT164*SQRT(10)</f>
        <v>-4.8236231757248869E-3</v>
      </c>
      <c r="AV164" s="255">
        <f>SUMPRODUCT('Bond Valuation'!$B$96:$K$96,BondVal_all!BO164:BX164)</f>
        <v>68.279733592421636</v>
      </c>
      <c r="AW164" s="250">
        <f>AV164/AV165-1</f>
        <v>-4.0292769497772829E-3</v>
      </c>
      <c r="AX164" s="245">
        <f>SUMPRODUCT($BO$2:$BX$2,'Bond Valuation'!$B$96:$K$96,BondVal_all!BO164:BX164)/BondVal_all!AV164</f>
        <v>8.2538057051442788</v>
      </c>
      <c r="AY164" s="251">
        <f>-AX164*Y163/100</f>
        <v>-1.4060544173532393E-2</v>
      </c>
      <c r="AZ164" s="251">
        <f>AY164*SQRT(10)</f>
        <v>-4.4463344729772154E-2</v>
      </c>
      <c r="BA164" s="251">
        <f>$AC$1*X163/100</f>
        <v>-1.525363580966526E-3</v>
      </c>
      <c r="BB164" s="249">
        <f>BA164*SQRT(10)</f>
        <v>-4.8236231757248869E-3</v>
      </c>
      <c r="BC164" s="255">
        <f>SUMPRODUCT('Bond Valuation'!$B$124:$U$124,BondVal_all!BO164:CH164)</f>
        <v>56.339634628003935</v>
      </c>
      <c r="BD164" s="250">
        <f>BC164/BC165-1</f>
        <v>-6.6567184357994025E-3</v>
      </c>
      <c r="BE164" s="245">
        <f>SUMPRODUCT($BO$2:$CH$2,'Bond Valuation'!$B$124:$U$124,BondVal_all!BO164:CH164)/BondVal_all!BC164</f>
        <v>11.811174682677931</v>
      </c>
      <c r="BF164" s="251">
        <f>-BE164*Y163/100</f>
        <v>-2.0120602459008027E-2</v>
      </c>
      <c r="BG164" s="251">
        <f>BF164*SQRT(10)</f>
        <v>-6.3626931665250047E-2</v>
      </c>
      <c r="BH164" s="251">
        <f>$AC$1*X163/100</f>
        <v>-1.525363580966526E-3</v>
      </c>
      <c r="BI164" s="249">
        <f>BH164*SQRT(10)</f>
        <v>-4.8236231757248869E-3</v>
      </c>
      <c r="BJ164" s="251"/>
      <c r="BK164" s="251"/>
      <c r="BO164" s="245">
        <f>EXP(-BO$2*HLOOKUP(BO$2,'Yield Curves'!$B$2:$AP$508,MATCH($Z164,'Yield Curves'!$A$3:$A$508,0)+1)/100)</f>
        <v>0.92265490358375657</v>
      </c>
      <c r="BP164" s="245">
        <f>EXP(-BP$2*HLOOKUP(BP$2,'Yield Curves'!$B$2:$AP$508,MATCH($Z164,'Yield Curves'!$A$3:$A$508,0)+1)/100)</f>
        <v>0.85163265604804106</v>
      </c>
      <c r="BQ164" s="245">
        <f>EXP(-BQ$2*HLOOKUP(BQ$2,'Yield Curves'!$B$2:$AP$508,MATCH($Z164,'Yield Curves'!$A$3:$A$508,0)+1)/100)</f>
        <v>0.78662786106655347</v>
      </c>
      <c r="BR164" s="245">
        <f>EXP(-BR$2*HLOOKUP(BR$2,'Yield Curves'!$B$2:$AP$508,MATCH($Z164,'Yield Curves'!$A$3:$A$508,0)+1)/100)</f>
        <v>0.72122797419784868</v>
      </c>
      <c r="BS164" s="245">
        <f>EXP(-BS$2*HLOOKUP(BS$2,'Yield Curves'!$B$2:$AP$508,MATCH($Z164,'Yield Curves'!$A$3:$A$508,0)+1)/100)</f>
        <v>0.67199794264758894</v>
      </c>
      <c r="BT164" s="245">
        <f>EXP(-BT$2*HLOOKUP(BT$2,'Yield Curves'!$B$2:$AP$508,MATCH($Z164,'Yield Curves'!$A$3:$A$508,0)+1)/100)</f>
        <v>0.62101502654901519</v>
      </c>
      <c r="BU164" s="245">
        <f>EXP(-BU$2*HLOOKUP(BU$2,'Yield Curves'!$B$2:$AP$508,MATCH($Z164,'Yield Curves'!$A$3:$A$508,0)+1)/100)</f>
        <v>0.57401485684058207</v>
      </c>
      <c r="BV164" s="245">
        <f>EXP(-BV$2*HLOOKUP(BV$2,'Yield Curves'!$B$2:$AP$508,MATCH($Z164,'Yield Curves'!$A$3:$A$508,0)+1)/100)</f>
        <v>0.5300414860146484</v>
      </c>
      <c r="BW164" s="245">
        <f>EXP(-BW$2*HLOOKUP(BW$2,'Yield Curves'!$B$2:$AP$508,MATCH($Z164,'Yield Curves'!$A$3:$A$508,0)+1)/100)</f>
        <v>0.48872759996817855</v>
      </c>
      <c r="BX164" s="245">
        <f>EXP(-BX$2*HLOOKUP(BX$2,'Yield Curves'!$B$2:$AP$508,MATCH($Z164,'Yield Curves'!$A$3:$A$508,0)+1)/100)</f>
        <v>0.45112987940304239</v>
      </c>
      <c r="BY164" s="245">
        <f>EXP(-BY$2*HLOOKUP(BY$2,'Yield Curves'!$B$2:$AP$508,MATCH($Z164,'Yield Curves'!$A$3:$A$508,0)+1)/100)</f>
        <v>0.41638290390025312</v>
      </c>
      <c r="BZ164" s="245">
        <f>EXP(-BZ$2*HLOOKUP(BZ$2,'Yield Curves'!$B$2:$AP$508,MATCH($Z164,'Yield Curves'!$A$3:$A$508,0)+1)/100)</f>
        <v>0.38214697234960682</v>
      </c>
      <c r="CA164" s="245">
        <f>EXP(-CA$2*HLOOKUP(CA$2,'Yield Curves'!$B$2:$AP$508,MATCH($Z164,'Yield Curves'!$A$3:$A$508,0)+1)/100)</f>
        <v>0.34826642605908914</v>
      </c>
      <c r="CB164" s="245">
        <f>EXP(-CB$2*HLOOKUP(CB$2,'Yield Curves'!$B$2:$AP$508,MATCH($Z164,'Yield Curves'!$A$3:$A$508,0)+1)/100)</f>
        <v>0.31986299995523149</v>
      </c>
      <c r="CC164" s="245">
        <f>EXP(-CC$2*HLOOKUP(CC$2,'Yield Curves'!$B$2:$AP$508,MATCH($Z164,'Yield Curves'!$A$3:$A$508,0)+1)/100)</f>
        <v>0.29361085818696442</v>
      </c>
      <c r="CD164" s="245">
        <f>EXP(-CD$2*HLOOKUP(CD$2,'Yield Curves'!$B$2:$AP$508,MATCH($Z164,'Yield Curves'!$A$3:$A$508,0)+1)/100)</f>
        <v>0.26845083276367648</v>
      </c>
      <c r="CE164" s="245">
        <f>EXP(-CE$2*HLOOKUP(CE$2,'Yield Curves'!$B$2:$AP$508,MATCH($Z164,'Yield Curves'!$A$3:$A$508,0)+1)/100)</f>
        <v>0.24432397787026885</v>
      </c>
      <c r="CF164" s="245">
        <f>EXP(-CF$2*HLOOKUP(CF$2,'Yield Curves'!$B$2:$AP$508,MATCH($Z164,'Yield Curves'!$A$3:$A$508,0)+1)/100)</f>
        <v>0.2220523337009242</v>
      </c>
      <c r="CG164" s="245">
        <f>EXP(-CG$2*HLOOKUP(CG$2,'Yield Curves'!$B$2:$AP$508,MATCH($Z164,'Yield Curves'!$A$3:$A$508,0)+1)/100)</f>
        <v>0.20193240513519062</v>
      </c>
      <c r="CH164" s="245">
        <f>EXP(-CH$2*HLOOKUP(CH$2,'Yield Curves'!$B$2:$AP$508,MATCH($Z164,'Yield Curves'!$A$3:$A$508,0)+1)/100)</f>
        <v>0.18341572156771241</v>
      </c>
    </row>
    <row r="165" spans="1:86" x14ac:dyDescent="0.2">
      <c r="A165" s="253">
        <v>42901</v>
      </c>
      <c r="B165" s="245">
        <f>'Yield Curves'!C164-'Yield Curves'!C165</f>
        <v>7.9999999999999183E-2</v>
      </c>
      <c r="C165" s="245">
        <f>'Yield Curves'!D164-'Yield Curves'!D165</f>
        <v>8.4999999999999964E-2</v>
      </c>
      <c r="D165" s="245">
        <f>'Yield Curves'!E164-'Yield Curves'!E165</f>
        <v>8.9999999999999858E-2</v>
      </c>
      <c r="E165" s="245">
        <f>'Yield Curves'!F164-'Yield Curves'!F165</f>
        <v>8.9999999999999858E-2</v>
      </c>
      <c r="F165" s="245">
        <f>'Yield Curves'!G164-'Yield Curves'!G165</f>
        <v>8.9999999999999858E-2</v>
      </c>
      <c r="G165" s="245">
        <f>'Yield Curves'!H164-'Yield Curves'!H165</f>
        <v>0.10500000000000043</v>
      </c>
      <c r="H165" s="245">
        <f>'Yield Curves'!I164-'Yield Curves'!I165</f>
        <v>0.12000000000000099</v>
      </c>
      <c r="I165" s="245">
        <f>'Yield Curves'!J164-'Yield Curves'!J165</f>
        <v>0.11500000000000021</v>
      </c>
      <c r="J165" s="245">
        <f>'Yield Curves'!K164-'Yield Curves'!K165</f>
        <v>0.10999999999999943</v>
      </c>
      <c r="K165" s="245">
        <f>'Yield Curves'!L164-'Yield Curves'!L165</f>
        <v>0.10999999999999943</v>
      </c>
      <c r="L165" s="245">
        <f>'Yield Curves'!M164-'Yield Curves'!M165</f>
        <v>0.10999999999999943</v>
      </c>
      <c r="M165" s="245">
        <f>'Yield Curves'!N164-'Yield Curves'!N165</f>
        <v>0.10999999999999943</v>
      </c>
      <c r="N165" s="245">
        <f>'Yield Curves'!O164-'Yield Curves'!O165</f>
        <v>0.11000000000000032</v>
      </c>
      <c r="O165" s="245">
        <f>'Yield Curves'!P164-'Yield Curves'!P165</f>
        <v>0.11000000000000121</v>
      </c>
      <c r="P165" s="245">
        <f>'Yield Curves'!Q164-'Yield Curves'!Q165</f>
        <v>0.11000000000000121</v>
      </c>
      <c r="Q165" s="245">
        <f>'Yield Curves'!R164-'Yield Curves'!R165</f>
        <v>0.11000000000000121</v>
      </c>
      <c r="R165" s="245">
        <f>'Yield Curves'!S164-'Yield Curves'!S165</f>
        <v>0.11000000000000121</v>
      </c>
      <c r="S165" s="245">
        <f>'Yield Curves'!T164-'Yield Curves'!T165</f>
        <v>0.11000000000000032</v>
      </c>
      <c r="T165" s="245">
        <f>'Yield Curves'!U164-'Yield Curves'!U165</f>
        <v>0.11000000000000032</v>
      </c>
      <c r="U165" s="245">
        <f>'Yield Curves'!V164-'Yield Curves'!V165</f>
        <v>0.11000000000000032</v>
      </c>
      <c r="V165" s="252">
        <f>MAX(B165:U165)</f>
        <v>0.12000000000000099</v>
      </c>
      <c r="W165" s="252">
        <f>AVERAGE(V166:V415)</f>
        <v>3.6330000000000175E-2</v>
      </c>
      <c r="X165" s="245">
        <f>_xlfn.STDEV.S(V166:V2717)</f>
        <v>5.7123497203414635E-2</v>
      </c>
      <c r="Y165" s="245">
        <f>W165+X165*_xlfn.NORM.S.INV(99%)</f>
        <v>0.16921912627694172</v>
      </c>
      <c r="Z165" s="253">
        <v>42902</v>
      </c>
      <c r="AA165" s="255">
        <f>'Bond Valuation'!$B$12*BondVal_all!BO165</f>
        <v>93.178826913358407</v>
      </c>
      <c r="AB165" s="250">
        <f>AA165/AA166-1</f>
        <v>-1.9998000133325533E-4</v>
      </c>
      <c r="AC165" s="245">
        <f>SUMPRODUCT('Bond Valuation'!$B$12*BondVal_all!BO165,$BO$2)/AA165</f>
        <v>1</v>
      </c>
      <c r="AD165" s="251">
        <f>-AC165*Y164/100</f>
        <v>-1.6963337024533162E-3</v>
      </c>
      <c r="AE165" s="250">
        <f>AD165*SQRT(10)</f>
        <v>-5.3642781714588368E-3</v>
      </c>
      <c r="AF165" s="250">
        <f>$AC$1*X164/100</f>
        <v>-1.5249180877562193E-3</v>
      </c>
      <c r="AG165" s="250">
        <f>AF165*SQRT(10)</f>
        <v>-4.8222144024981772E-3</v>
      </c>
      <c r="AH165" s="255">
        <f>SUMPRODUCT('Bond Valuation'!$B$40:$D$40,BondVal_all!BO165:BQ165)</f>
        <v>83.857358811695519</v>
      </c>
      <c r="AI165" s="250">
        <f>AH165/AH166-1</f>
        <v>-2.3205192579002221E-3</v>
      </c>
      <c r="AJ165" s="245">
        <f>SUMPRODUCT($BO$2:$BQ$2,'Bond Valuation'!$B$40:$D$40,BondVal_all!BO165:BQ165)/BondVal_all!AH165</f>
        <v>2.9356741328159495</v>
      </c>
      <c r="AK165" s="251">
        <f>-AJ165*Y164/100</f>
        <v>-4.9798829709161076E-3</v>
      </c>
      <c r="AL165" s="251">
        <f>AK165*SQRT(10)</f>
        <v>-1.5747772669180947E-2</v>
      </c>
      <c r="AM165" s="251">
        <f>$AC$1*X164/100</f>
        <v>-1.5249180877562193E-3</v>
      </c>
      <c r="AN165" s="259">
        <f>AM165*SQRT(10)</f>
        <v>-4.8222144024981772E-3</v>
      </c>
      <c r="AO165" s="255">
        <f>SUMPRODUCT('Bond Valuation'!$B$68:$F$68,BondVal_all!BO165:BS165)</f>
        <v>77.229769463367688</v>
      </c>
      <c r="AP165" s="250">
        <f>AO165/AO166-1</f>
        <v>-4.6092232131901278E-3</v>
      </c>
      <c r="AQ165" s="245">
        <f>SUMPRODUCT($BO$2:$BS$2,'Bond Valuation'!$B$68:$F$68,BondVal_all!BO165:BS165)/BondVal_all!AO165</f>
        <v>4.7234290594248405</v>
      </c>
      <c r="AR165" s="251">
        <f>-AQ165*Y164/100</f>
        <v>-8.0125119046497249E-3</v>
      </c>
      <c r="AS165" s="251">
        <f>AR165*SQRT(10)</f>
        <v>-2.5337787397907017E-2</v>
      </c>
      <c r="AT165" s="251">
        <f>$AC$1*X164/100</f>
        <v>-1.5249180877562193E-3</v>
      </c>
      <c r="AU165" s="249">
        <f>AT165*SQRT(10)</f>
        <v>-4.8222144024981772E-3</v>
      </c>
      <c r="AV165" s="255">
        <f>SUMPRODUCT('Bond Valuation'!$B$96:$K$96,BondVal_all!BO165:BX165)</f>
        <v>68.555964560193772</v>
      </c>
      <c r="AW165" s="250">
        <f>AV165/AV166-1</f>
        <v>-7.3642844441205169E-3</v>
      </c>
      <c r="AX165" s="245">
        <f>SUMPRODUCT($BO$2:$BX$2,'Bond Valuation'!$B$96:$K$96,BondVal_all!BO165:BX165)/BondVal_all!AV165</f>
        <v>8.258634256294723</v>
      </c>
      <c r="AY165" s="251">
        <f>-AX165*Y164/100</f>
        <v>-1.4009399625188218E-2</v>
      </c>
      <c r="AZ165" s="251">
        <f>AY165*SQRT(10)</f>
        <v>-4.4301611467103971E-2</v>
      </c>
      <c r="BA165" s="251">
        <f>$AC$1*X164/100</f>
        <v>-1.5249180877562193E-3</v>
      </c>
      <c r="BB165" s="249">
        <f>BA165*SQRT(10)</f>
        <v>-4.8222144024981772E-3</v>
      </c>
      <c r="BC165" s="255">
        <f>SUMPRODUCT('Bond Valuation'!$B$124:$U$124,BondVal_all!BO165:CH165)</f>
        <v>56.717184958745463</v>
      </c>
      <c r="BD165" s="250">
        <f>BC165/BC166-1</f>
        <v>-7.8999651479699784E-3</v>
      </c>
      <c r="BE165" s="245">
        <f>SUMPRODUCT($BO$2:$CH$2,'Bond Valuation'!$B$124:$U$124,BondVal_all!BO165:CH165)/BondVal_all!BC165</f>
        <v>11.844573581122894</v>
      </c>
      <c r="BF165" s="251">
        <f>-BE165*Y164/100</f>
        <v>-2.0092349356846936E-2</v>
      </c>
      <c r="BG165" s="251">
        <f>BF165*SQRT(10)</f>
        <v>-6.3537587511455579E-2</v>
      </c>
      <c r="BH165" s="251">
        <f>$AC$1*X164/100</f>
        <v>-1.5249180877562193E-3</v>
      </c>
      <c r="BI165" s="249">
        <f>BH165*SQRT(10)</f>
        <v>-4.8222144024981772E-3</v>
      </c>
      <c r="BJ165" s="251"/>
      <c r="BK165" s="251"/>
      <c r="BO165" s="245">
        <f>EXP(-BO$2*HLOOKUP(BO$2,'Yield Curves'!$B$2:$AP$508,MATCH($Z165,'Yield Curves'!$A$3:$A$508,0)+1)/100)</f>
        <v>0.92256264270651889</v>
      </c>
      <c r="BP165" s="245">
        <f>EXP(-BP$2*HLOOKUP(BP$2,'Yield Curves'!$B$2:$AP$508,MATCH($Z165,'Yield Curves'!$A$3:$A$508,0)+1)/100)</f>
        <v>0.85197337725015776</v>
      </c>
      <c r="BQ165" s="245">
        <f>EXP(-BQ$2*HLOOKUP(BQ$2,'Yield Curves'!$B$2:$AP$508,MATCH($Z165,'Yield Curves'!$A$3:$A$508,0)+1)/100)</f>
        <v>0.7873361448213938</v>
      </c>
      <c r="BR165" s="245">
        <f>EXP(-BR$2*HLOOKUP(BR$2,'Yield Curves'!$B$2:$AP$508,MATCH($Z165,'Yield Curves'!$A$3:$A$508,0)+1)/100)</f>
        <v>0.72296100013519604</v>
      </c>
      <c r="BS165" s="245">
        <f>EXP(-BS$2*HLOOKUP(BS$2,'Yield Curves'!$B$2:$AP$508,MATCH($Z165,'Yield Curves'!$A$3:$A$508,0)+1)/100)</f>
        <v>0.67334328342521488</v>
      </c>
      <c r="BT165" s="245">
        <f>EXP(-BT$2*HLOOKUP(BT$2,'Yield Curves'!$B$2:$AP$508,MATCH($Z165,'Yield Curves'!$A$3:$A$508,0)+1)/100)</f>
        <v>0.62269403275908497</v>
      </c>
      <c r="BU165" s="245">
        <f>EXP(-BU$2*HLOOKUP(BU$2,'Yield Curves'!$B$2:$AP$508,MATCH($Z165,'Yield Curves'!$A$3:$A$508,0)+1)/100)</f>
        <v>0.57602742878592827</v>
      </c>
      <c r="BV165" s="245">
        <f>EXP(-BV$2*HLOOKUP(BV$2,'Yield Curves'!$B$2:$AP$508,MATCH($Z165,'Yield Curves'!$A$3:$A$508,0)+1)/100)</f>
        <v>0.53221911720074244</v>
      </c>
      <c r="BW165" s="245">
        <f>EXP(-BW$2*HLOOKUP(BW$2,'Yield Curves'!$B$2:$AP$508,MATCH($Z165,'Yield Curves'!$A$3:$A$508,0)+1)/100)</f>
        <v>0.49087660324158372</v>
      </c>
      <c r="BX165" s="245">
        <f>EXP(-BX$2*HLOOKUP(BX$2,'Yield Curves'!$B$2:$AP$508,MATCH($Z165,'Yield Curves'!$A$3:$A$508,0)+1)/100)</f>
        <v>0.45339117733384926</v>
      </c>
      <c r="BY165" s="245">
        <f>EXP(-BY$2*HLOOKUP(BY$2,'Yield Curves'!$B$2:$AP$508,MATCH($Z165,'Yield Curves'!$A$3:$A$508,0)+1)/100)</f>
        <v>0.41873689158937288</v>
      </c>
      <c r="BZ165" s="245">
        <f>EXP(-BZ$2*HLOOKUP(BZ$2,'Yield Curves'!$B$2:$AP$508,MATCH($Z165,'Yield Curves'!$A$3:$A$508,0)+1)/100)</f>
        <v>0.38460536360264008</v>
      </c>
      <c r="CA165" s="245">
        <f>EXP(-CA$2*HLOOKUP(CA$2,'Yield Curves'!$B$2:$AP$508,MATCH($Z165,'Yield Curves'!$A$3:$A$508,0)+1)/100)</f>
        <v>0.35083671085496787</v>
      </c>
      <c r="CB165" s="245">
        <f>EXP(-CB$2*HLOOKUP(CB$2,'Yield Curves'!$B$2:$AP$508,MATCH($Z165,'Yield Curves'!$A$3:$A$508,0)+1)/100)</f>
        <v>0.32248355864229727</v>
      </c>
      <c r="CC165" s="245">
        <f>EXP(-CC$2*HLOOKUP(CC$2,'Yield Curves'!$B$2:$AP$508,MATCH($Z165,'Yield Curves'!$A$3:$A$508,0)+1)/100)</f>
        <v>0.29626528290453352</v>
      </c>
      <c r="CD165" s="245">
        <f>EXP(-CD$2*HLOOKUP(CD$2,'Yield Curves'!$B$2:$AP$508,MATCH($Z165,'Yield Curves'!$A$3:$A$508,0)+1)/100)</f>
        <v>0.27106832313195195</v>
      </c>
      <c r="CE165" s="245">
        <f>EXP(-CE$2*HLOOKUP(CE$2,'Yield Curves'!$B$2:$AP$508,MATCH($Z165,'Yield Curves'!$A$3:$A$508,0)+1)/100)</f>
        <v>0.24683785070356501</v>
      </c>
      <c r="CF165" s="245">
        <f>EXP(-CF$2*HLOOKUP(CF$2,'Yield Curves'!$B$2:$AP$508,MATCH($Z165,'Yield Curves'!$A$3:$A$508,0)+1)/100)</f>
        <v>0.22445481548706694</v>
      </c>
      <c r="CG165" s="245">
        <f>EXP(-CG$2*HLOOKUP(CG$2,'Yield Curves'!$B$2:$AP$508,MATCH($Z165,'Yield Curves'!$A$3:$A$508,0)+1)/100)</f>
        <v>0.20424343744279311</v>
      </c>
      <c r="CH165" s="245">
        <f>EXP(-CH$2*HLOOKUP(CH$2,'Yield Curves'!$B$2:$AP$508,MATCH($Z165,'Yield Curves'!$A$3:$A$508,0)+1)/100)</f>
        <v>0.18562996914105792</v>
      </c>
    </row>
    <row r="166" spans="1:86" x14ac:dyDescent="0.2">
      <c r="A166" s="253">
        <v>42900</v>
      </c>
      <c r="B166" s="245">
        <f>'Yield Curves'!C165-'Yield Curves'!C166</f>
        <v>-4.0000000000000036E-2</v>
      </c>
      <c r="C166" s="245">
        <f>'Yield Curves'!D165-'Yield Curves'!D166</f>
        <v>-4.0000000000000036E-2</v>
      </c>
      <c r="D166" s="245">
        <f>'Yield Curves'!E165-'Yield Curves'!E166</f>
        <v>-4.0000000000000036E-2</v>
      </c>
      <c r="E166" s="245">
        <f>'Yield Curves'!F165-'Yield Curves'!F166</f>
        <v>-3.0000000000000249E-2</v>
      </c>
      <c r="F166" s="245">
        <f>'Yield Curves'!G165-'Yield Curves'!G166</f>
        <v>-2.0000000000000462E-2</v>
      </c>
      <c r="G166" s="245">
        <f>'Yield Curves'!H165-'Yield Curves'!H166</f>
        <v>1.5000000000000568E-2</v>
      </c>
      <c r="H166" s="245">
        <f>'Yield Curves'!I165-'Yield Curves'!I166</f>
        <v>4.9999999999999822E-2</v>
      </c>
      <c r="I166" s="245">
        <f>'Yield Curves'!J165-'Yield Curves'!J166</f>
        <v>2.4999999999999467E-2</v>
      </c>
      <c r="J166" s="245">
        <f>'Yield Curves'!K165-'Yield Curves'!K166</f>
        <v>0</v>
      </c>
      <c r="K166" s="245">
        <f>'Yield Curves'!L165-'Yield Curves'!L166</f>
        <v>7.5000000000002842E-3</v>
      </c>
      <c r="L166" s="245">
        <f>'Yield Curves'!M165-'Yield Curves'!M166</f>
        <v>1.5000000000000568E-2</v>
      </c>
      <c r="M166" s="245">
        <f>'Yield Curves'!N165-'Yield Curves'!N166</f>
        <v>2.2500000000000853E-2</v>
      </c>
      <c r="N166" s="245">
        <f>'Yield Curves'!O165-'Yield Curves'!O166</f>
        <v>3.0000000000000249E-2</v>
      </c>
      <c r="O166" s="245">
        <f>'Yield Curves'!P165-'Yield Curves'!P166</f>
        <v>3.7499999999999645E-2</v>
      </c>
      <c r="P166" s="245">
        <f>'Yield Curves'!Q165-'Yield Curves'!Q166</f>
        <v>3.8749999999999396E-2</v>
      </c>
      <c r="Q166" s="245">
        <f>'Yield Curves'!R165-'Yield Curves'!R166</f>
        <v>3.9999999999999147E-2</v>
      </c>
      <c r="R166" s="245">
        <f>'Yield Curves'!S165-'Yield Curves'!S166</f>
        <v>4.1249999999998899E-2</v>
      </c>
      <c r="S166" s="245">
        <f>'Yield Curves'!T165-'Yield Curves'!T166</f>
        <v>4.5624999999999361E-2</v>
      </c>
      <c r="T166" s="245">
        <f>'Yield Curves'!U165-'Yield Curves'!U166</f>
        <v>4.9999999999999822E-2</v>
      </c>
      <c r="U166" s="245">
        <f>'Yield Curves'!V165-'Yield Curves'!V166</f>
        <v>5.4375000000000284E-2</v>
      </c>
      <c r="V166" s="252">
        <f>MAX(B166:U166)</f>
        <v>5.4375000000000284E-2</v>
      </c>
      <c r="W166" s="252">
        <f>AVERAGE(V167:V416)</f>
        <v>3.6442500000000183E-2</v>
      </c>
      <c r="X166" s="245">
        <f>_xlfn.STDEV.S(V167:V2718)</f>
        <v>5.719940184033815E-2</v>
      </c>
      <c r="Y166" s="245">
        <f>W166+X166*_xlfn.NORM.S.INV(99%)</f>
        <v>0.16950820686767859</v>
      </c>
      <c r="Z166" s="253">
        <v>42901</v>
      </c>
      <c r="AA166" s="255">
        <f>'Bond Valuation'!$B$12*BondVal_all!BO166</f>
        <v>93.197464542441864</v>
      </c>
      <c r="AB166" s="250">
        <f>AA166/AA167-1</f>
        <v>-7.996800853163899E-4</v>
      </c>
      <c r="AC166" s="245">
        <f>SUMPRODUCT('Bond Valuation'!$B$12*BondVal_all!BO166,$BO$2)/AA166</f>
        <v>1</v>
      </c>
      <c r="AD166" s="251">
        <f>-AC166*Y165/100</f>
        <v>-1.6921912627694171E-3</v>
      </c>
      <c r="AE166" s="250">
        <f>AD166*SQRT(10)</f>
        <v>-5.3511786269878478E-3</v>
      </c>
      <c r="AF166" s="250">
        <f>$AC$1*X165/100</f>
        <v>-1.5224635706242468E-3</v>
      </c>
      <c r="AG166" s="250">
        <f>AF166*SQRT(10)</f>
        <v>-4.8144525378052399E-3</v>
      </c>
      <c r="AH166" s="255">
        <f>SUMPRODUCT('Bond Valuation'!$B$40:$D$40,BondVal_all!BO166:BQ166)</f>
        <v>84.052404033929065</v>
      </c>
      <c r="AI166" s="250">
        <f>AH166/AH167-1</f>
        <v>-2.6365833757021617E-3</v>
      </c>
      <c r="AJ166" s="245">
        <f>SUMPRODUCT($BO$2:$BQ$2,'Bond Valuation'!$B$40:$D$40,BondVal_all!BO166:BQ166)/BondVal_all!AH166</f>
        <v>2.9357943379455986</v>
      </c>
      <c r="AK166" s="251">
        <f>-AJ166*Y165/100</f>
        <v>-4.9679255279594676E-3</v>
      </c>
      <c r="AL166" s="251">
        <f>AK166*SQRT(10)</f>
        <v>-1.5709959914446427E-2</v>
      </c>
      <c r="AM166" s="251">
        <f>$AC$1*X165/100</f>
        <v>-1.5224635706242468E-3</v>
      </c>
      <c r="AN166" s="259">
        <f>AM166*SQRT(10)</f>
        <v>-4.8144525378052399E-3</v>
      </c>
      <c r="AO166" s="255">
        <f>SUMPRODUCT('Bond Valuation'!$B$68:$F$68,BondVal_all!BO166:BS166)</f>
        <v>77.587387048803805</v>
      </c>
      <c r="AP166" s="250">
        <f>AO166/AO167-1</f>
        <v>-5.1582498555853284E-3</v>
      </c>
      <c r="AQ166" s="245">
        <f>SUMPRODUCT($BO$2:$BS$2,'Bond Valuation'!$B$68:$F$68,BondVal_all!BO166:BS166)/BondVal_all!AO166</f>
        <v>4.7244197613011165</v>
      </c>
      <c r="AR166" s="251">
        <f>-AQ166*Y165/100</f>
        <v>-7.9946218417289248E-3</v>
      </c>
      <c r="AS166" s="251">
        <f>AR166*SQRT(10)</f>
        <v>-2.5281214051593566E-2</v>
      </c>
      <c r="AT166" s="251">
        <f>$AC$1*X165/100</f>
        <v>-1.5224635706242468E-3</v>
      </c>
      <c r="AU166" s="249">
        <f>AT166*SQRT(10)</f>
        <v>-4.8144525378052399E-3</v>
      </c>
      <c r="AV166" s="255">
        <f>SUMPRODUCT('Bond Valuation'!$B$96:$K$96,BondVal_all!BO166:BX166)</f>
        <v>69.064575740962724</v>
      </c>
      <c r="AW166" s="250">
        <f>AV166/AV167-1</f>
        <v>-9.017645079526182E-3</v>
      </c>
      <c r="AX166" s="245">
        <f>SUMPRODUCT($BO$2:$BX$2,'Bond Valuation'!$B$96:$K$96,BondVal_all!BO166:BX166)/BondVal_all!AV166</f>
        <v>8.2669687120980697</v>
      </c>
      <c r="AY166" s="251">
        <f>-AX166*Y165/100</f>
        <v>-1.3989292224200495E-2</v>
      </c>
      <c r="AZ166" s="251">
        <f>AY166*SQRT(10)</f>
        <v>-4.4238026282156451E-2</v>
      </c>
      <c r="BA166" s="251">
        <f>$AC$1*X165/100</f>
        <v>-1.5224635706242468E-3</v>
      </c>
      <c r="BB166" s="249">
        <f>BA166*SQRT(10)</f>
        <v>-4.8144525378052399E-3</v>
      </c>
      <c r="BC166" s="255">
        <f>SUMPRODUCT('Bond Valuation'!$B$124:$U$124,BondVal_all!BO166:CH166)</f>
        <v>57.16881661757499</v>
      </c>
      <c r="BD166" s="250">
        <f>BC166/BC167-1</f>
        <v>-1.3104091437135978E-2</v>
      </c>
      <c r="BE166" s="245">
        <f>SUMPRODUCT($BO$2:$CH$2,'Bond Valuation'!$B$124:$U$124,BondVal_all!BO166:CH166)/BondVal_all!BC166</f>
        <v>11.872954392787499</v>
      </c>
      <c r="BF166" s="251">
        <f>-BE166*Y165/100</f>
        <v>-2.0091309686734778E-2</v>
      </c>
      <c r="BG166" s="251">
        <f>BF166*SQRT(10)</f>
        <v>-6.3534299785885956E-2</v>
      </c>
      <c r="BH166" s="251">
        <f>$AC$1*X165/100</f>
        <v>-1.5224635706242468E-3</v>
      </c>
      <c r="BI166" s="249">
        <f>BH166*SQRT(10)</f>
        <v>-4.8144525378052399E-3</v>
      </c>
      <c r="BJ166" s="251"/>
      <c r="BK166" s="251"/>
      <c r="BO166" s="245">
        <f>EXP(-BO$2*HLOOKUP(BO$2,'Yield Curves'!$B$2:$AP$508,MATCH($Z166,'Yield Curves'!$A$3:$A$508,0)+1)/100)</f>
        <v>0.92274717368754322</v>
      </c>
      <c r="BP166" s="245">
        <f>EXP(-BP$2*HLOOKUP(BP$2,'Yield Curves'!$B$2:$AP$508,MATCH($Z166,'Yield Curves'!$A$3:$A$508,0)+1)/100)</f>
        <v>0.85282577675612758</v>
      </c>
      <c r="BQ166" s="245">
        <f>EXP(-BQ$2*HLOOKUP(BQ$2,'Yield Curves'!$B$2:$AP$508,MATCH($Z166,'Yield Curves'!$A$3:$A$508,0)+1)/100)</f>
        <v>0.7892280209121737</v>
      </c>
      <c r="BR166" s="245">
        <f>EXP(-BR$2*HLOOKUP(BR$2,'Yield Curves'!$B$2:$AP$508,MATCH($Z166,'Yield Curves'!$A$3:$A$508,0)+1)/100)</f>
        <v>0.7246981903299029</v>
      </c>
      <c r="BS166" s="245">
        <f>EXP(-BS$2*HLOOKUP(BS$2,'Yield Curves'!$B$2:$AP$508,MATCH($Z166,'Yield Curves'!$A$3:$A$508,0)+1)/100)</f>
        <v>0.67671843067892135</v>
      </c>
      <c r="BT166" s="245">
        <f>EXP(-BT$2*HLOOKUP(BT$2,'Yield Curves'!$B$2:$AP$508,MATCH($Z166,'Yield Curves'!$A$3:$A$508,0)+1)/100)</f>
        <v>0.62644142789888013</v>
      </c>
      <c r="BU166" s="245">
        <f>EXP(-BU$2*HLOOKUP(BU$2,'Yield Curves'!$B$2:$AP$508,MATCH($Z166,'Yield Curves'!$A$3:$A$508,0)+1)/100)</f>
        <v>0.5800737664467106</v>
      </c>
      <c r="BV166" s="245">
        <f>EXP(-BV$2*HLOOKUP(BV$2,'Yield Curves'!$B$2:$AP$508,MATCH($Z166,'Yield Curves'!$A$3:$A$508,0)+1)/100)</f>
        <v>0.5363866585969399</v>
      </c>
      <c r="BW166" s="245">
        <f>EXP(-BW$2*HLOOKUP(BW$2,'Yield Curves'!$B$2:$AP$508,MATCH($Z166,'Yield Curves'!$A$3:$A$508,0)+1)/100)</f>
        <v>0.49498020852032593</v>
      </c>
      <c r="BX166" s="245">
        <f>EXP(-BX$2*HLOOKUP(BX$2,'Yield Curves'!$B$2:$AP$508,MATCH($Z166,'Yield Curves'!$A$3:$A$508,0)+1)/100)</f>
        <v>0.45749011548373314</v>
      </c>
      <c r="BY166" s="245">
        <f>EXP(-BY$2*HLOOKUP(BY$2,'Yield Curves'!$B$2:$AP$508,MATCH($Z166,'Yield Curves'!$A$3:$A$508,0)+1)/100)</f>
        <v>0.42278669257353063</v>
      </c>
      <c r="BZ166" s="245">
        <f>EXP(-BZ$2*HLOOKUP(BZ$2,'Yield Curves'!$B$2:$AP$508,MATCH($Z166,'Yield Curves'!$A$3:$A$508,0)+1)/100)</f>
        <v>0.38834447930087618</v>
      </c>
      <c r="CA166" s="245">
        <f>EXP(-CA$2*HLOOKUP(CA$2,'Yield Curves'!$B$2:$AP$508,MATCH($Z166,'Yield Curves'!$A$3:$A$508,0)+1)/100)</f>
        <v>0.35401513058366502</v>
      </c>
      <c r="CB166" s="245">
        <f>EXP(-CB$2*HLOOKUP(CB$2,'Yield Curves'!$B$2:$AP$508,MATCH($Z166,'Yield Curves'!$A$3:$A$508,0)+1)/100)</f>
        <v>0.32541731473341617</v>
      </c>
      <c r="CC166" s="245">
        <f>EXP(-CC$2*HLOOKUP(CC$2,'Yield Curves'!$B$2:$AP$508,MATCH($Z166,'Yield Curves'!$A$3:$A$508,0)+1)/100)</f>
        <v>0.29894370527200126</v>
      </c>
      <c r="CD166" s="245">
        <f>EXP(-CD$2*HLOOKUP(CD$2,'Yield Curves'!$B$2:$AP$508,MATCH($Z166,'Yield Curves'!$A$3:$A$508,0)+1)/100)</f>
        <v>0.2736061473778118</v>
      </c>
      <c r="CE166" s="245">
        <f>EXP(-CE$2*HLOOKUP(CE$2,'Yield Curves'!$B$2:$AP$508,MATCH($Z166,'Yield Curves'!$A$3:$A$508,0)+1)/100)</f>
        <v>0.24934364285354341</v>
      </c>
      <c r="CF166" s="245">
        <f>EXP(-CF$2*HLOOKUP(CF$2,'Yield Curves'!$B$2:$AP$508,MATCH($Z166,'Yield Curves'!$A$3:$A$508,0)+1)/100)</f>
        <v>0.22691599623587058</v>
      </c>
      <c r="CG166" s="245">
        <f>EXP(-CG$2*HLOOKUP(CG$2,'Yield Curves'!$B$2:$AP$508,MATCH($Z166,'Yield Curves'!$A$3:$A$508,0)+1)/100)</f>
        <v>0.20659663463279365</v>
      </c>
      <c r="CH166" s="245">
        <f>EXP(-CH$2*HLOOKUP(CH$2,'Yield Curves'!$B$2:$AP$508,MATCH($Z166,'Yield Curves'!$A$3:$A$508,0)+1)/100)</f>
        <v>0.18787094775072993</v>
      </c>
    </row>
    <row r="167" spans="1:86" x14ac:dyDescent="0.2">
      <c r="A167" s="253">
        <v>42899</v>
      </c>
      <c r="B167" s="245">
        <f>'Yield Curves'!C166-'Yield Curves'!C167</f>
        <v>-2.9999999999999361E-2</v>
      </c>
      <c r="C167" s="245">
        <f>'Yield Curves'!D166-'Yield Curves'!D167</f>
        <v>-1.9999999999999574E-2</v>
      </c>
      <c r="D167" s="245">
        <f>'Yield Curves'!E166-'Yield Curves'!E167</f>
        <v>-9.9999999999997868E-3</v>
      </c>
      <c r="E167" s="245">
        <f>'Yield Curves'!F166-'Yield Curves'!F167</f>
        <v>-9.9999999999997868E-3</v>
      </c>
      <c r="F167" s="245">
        <f>'Yield Curves'!G166-'Yield Curves'!G167</f>
        <v>-9.9999999999997868E-3</v>
      </c>
      <c r="G167" s="245">
        <f>'Yield Curves'!H166-'Yield Curves'!H167</f>
        <v>-1.5000000000000568E-2</v>
      </c>
      <c r="H167" s="245">
        <f>'Yield Curves'!I166-'Yield Curves'!I167</f>
        <v>-2.0000000000000462E-2</v>
      </c>
      <c r="I167" s="245">
        <f>'Yield Curves'!J166-'Yield Curves'!J167</f>
        <v>-1.0000000000000675E-2</v>
      </c>
      <c r="J167" s="245">
        <f>'Yield Curves'!K166-'Yield Curves'!K167</f>
        <v>0</v>
      </c>
      <c r="K167" s="245">
        <f>'Yield Curves'!L166-'Yield Curves'!L167</f>
        <v>-2.4999999999995026E-3</v>
      </c>
      <c r="L167" s="245">
        <f>'Yield Curves'!M166-'Yield Curves'!M167</f>
        <v>-5.0000000000007816E-3</v>
      </c>
      <c r="M167" s="245">
        <f>'Yield Curves'!N166-'Yield Curves'!N167</f>
        <v>-7.5000000000011724E-3</v>
      </c>
      <c r="N167" s="245">
        <f>'Yield Curves'!O166-'Yield Curves'!O167</f>
        <v>-1.0000000000000675E-2</v>
      </c>
      <c r="O167" s="245">
        <f>'Yield Curves'!P166-'Yield Curves'!P167</f>
        <v>-1.2500000000000178E-2</v>
      </c>
      <c r="P167" s="245">
        <f>'Yield Curves'!Q166-'Yield Curves'!Q167</f>
        <v>-1.1249999999999538E-2</v>
      </c>
      <c r="Q167" s="245">
        <f>'Yield Curves'!R166-'Yield Curves'!R167</f>
        <v>-9.9999999999997868E-3</v>
      </c>
      <c r="R167" s="245">
        <f>'Yield Curves'!S166-'Yield Curves'!S167</f>
        <v>-8.7500000000000355E-3</v>
      </c>
      <c r="S167" s="245">
        <f>'Yield Curves'!T166-'Yield Curves'!T167</f>
        <v>-9.3749999999994671E-3</v>
      </c>
      <c r="T167" s="245">
        <f>'Yield Curves'!U166-'Yield Curves'!U167</f>
        <v>-9.9999999999997868E-3</v>
      </c>
      <c r="U167" s="245">
        <f>'Yield Curves'!V166-'Yield Curves'!V167</f>
        <v>-1.0625000000000107E-2</v>
      </c>
      <c r="V167" s="252">
        <f>MAX(B167:U167)</f>
        <v>0</v>
      </c>
      <c r="W167" s="252">
        <f>AVERAGE(V168:V417)</f>
        <v>3.6922500000000184E-2</v>
      </c>
      <c r="X167" s="245">
        <f>_xlfn.STDEV.S(V168:V2719)</f>
        <v>5.7248362739796638E-2</v>
      </c>
      <c r="Y167" s="245">
        <f>W167+X167*_xlfn.NORM.S.INV(99%)</f>
        <v>0.17010210695204497</v>
      </c>
      <c r="Z167" s="253">
        <v>42900</v>
      </c>
      <c r="AA167" s="255">
        <f>'Bond Valuation'!$B$12*BondVal_all!BO167</f>
        <v>93.272052345218924</v>
      </c>
      <c r="AB167" s="250">
        <f>AA167/AA168-1</f>
        <v>4.0008001066782484E-4</v>
      </c>
      <c r="AC167" s="245">
        <f>SUMPRODUCT('Bond Valuation'!$B$12*BondVal_all!BO167,$BO$2)/AA167</f>
        <v>1</v>
      </c>
      <c r="AD167" s="251">
        <f>-AC167*Y166/100</f>
        <v>-1.6950820686767859E-3</v>
      </c>
      <c r="AE167" s="250">
        <f>AD167*SQRT(10)</f>
        <v>-5.3603201579286034E-3</v>
      </c>
      <c r="AF167" s="250">
        <f>$AC$1*X166/100</f>
        <v>-1.5244865918014341E-3</v>
      </c>
      <c r="AG167" s="250">
        <f>AF167*SQRT(10)</f>
        <v>-4.8208498924799063E-3</v>
      </c>
      <c r="AH167" s="255">
        <f>SUMPRODUCT('Bond Valuation'!$B$40:$D$40,BondVal_all!BO167:BQ167)</f>
        <v>84.274601046040985</v>
      </c>
      <c r="AI167" s="250">
        <f>AH167/AH168-1</f>
        <v>5.9985090824432596E-4</v>
      </c>
      <c r="AJ167" s="245">
        <f>SUMPRODUCT($BO$2:$BQ$2,'Bond Valuation'!$B$40:$D$40,BondVal_all!BO167:BQ167)/BondVal_all!AH167</f>
        <v>2.9358921063855461</v>
      </c>
      <c r="AK167" s="251">
        <f>-AJ167*Y166/100</f>
        <v>-4.9765780651038578E-3</v>
      </c>
      <c r="AL167" s="251">
        <f>AK167*SQRT(10)</f>
        <v>-1.5737321639361909E-2</v>
      </c>
      <c r="AM167" s="251">
        <f>$AC$1*X166/100</f>
        <v>-1.5244865918014341E-3</v>
      </c>
      <c r="AN167" s="259">
        <f>AM167*SQRT(10)</f>
        <v>-4.8208498924799063E-3</v>
      </c>
      <c r="AO167" s="255">
        <f>SUMPRODUCT('Bond Valuation'!$B$68:$F$68,BondVal_all!BO167:BS167)</f>
        <v>77.989677290424282</v>
      </c>
      <c r="AP167" s="250">
        <f>AO167/AO168-1</f>
        <v>2.224145299489777E-6</v>
      </c>
      <c r="AQ167" s="245">
        <f>SUMPRODUCT($BO$2:$BS$2,'Bond Valuation'!$B$68:$F$68,BondVal_all!BO167:BS167)/BondVal_all!AO167</f>
        <v>4.7253502502886695</v>
      </c>
      <c r="AR167" s="251">
        <f>-AQ167*Y166/100</f>
        <v>-8.0098564774816854E-3</v>
      </c>
      <c r="AS167" s="251">
        <f>AR167*SQRT(10)</f>
        <v>-2.5329390199895323E-2</v>
      </c>
      <c r="AT167" s="251">
        <f>$AC$1*X166/100</f>
        <v>-1.5244865918014341E-3</v>
      </c>
      <c r="AU167" s="249">
        <f>AT167*SQRT(10)</f>
        <v>-4.8208498924799063E-3</v>
      </c>
      <c r="AV167" s="255">
        <f>SUMPRODUCT('Bond Valuation'!$B$96:$K$96,BondVal_all!BO167:BX167)</f>
        <v>69.693042866040884</v>
      </c>
      <c r="AW167" s="250">
        <f>AV167/AV168-1</f>
        <v>-3.6940290637997863E-3</v>
      </c>
      <c r="AX167" s="245">
        <f>SUMPRODUCT($BO$2:$BX$2,'Bond Valuation'!$B$96:$K$96,BondVal_all!BO167:BX167)/BondVal_all!AV167</f>
        <v>8.2766752002875741</v>
      </c>
      <c r="AY167" s="251">
        <f>-AX167*Y166/100</f>
        <v>-1.4029643720269311E-2</v>
      </c>
      <c r="AZ167" s="251">
        <f>AY167*SQRT(10)</f>
        <v>-4.4365628916729238E-2</v>
      </c>
      <c r="BA167" s="251">
        <f>$AC$1*X166/100</f>
        <v>-1.5244865918014341E-3</v>
      </c>
      <c r="BB167" s="249">
        <f>BA167*SQRT(10)</f>
        <v>-4.8208498924799063E-3</v>
      </c>
      <c r="BC167" s="255">
        <f>SUMPRODUCT('Bond Valuation'!$B$124:$U$124,BondVal_all!BO167:CH167)</f>
        <v>57.927909236978472</v>
      </c>
      <c r="BD167" s="250">
        <f>BC167/BC168-1</f>
        <v>-4.6325726121245747E-3</v>
      </c>
      <c r="BE167" s="245">
        <f>SUMPRODUCT($BO$2:$CH$2,'Bond Valuation'!$B$124:$U$124,BondVal_all!BO167:CH167)/BondVal_all!BC167</f>
        <v>11.930827847309411</v>
      </c>
      <c r="BF167" s="251">
        <f>-BE167*Y166/100</f>
        <v>-2.0223732348443837E-2</v>
      </c>
      <c r="BG167" s="251">
        <f>BF167*SQRT(10)</f>
        <v>-6.3953057010708539E-2</v>
      </c>
      <c r="BH167" s="251">
        <f>$AC$1*X166/100</f>
        <v>-1.5244865918014341E-3</v>
      </c>
      <c r="BI167" s="249">
        <f>BH167*SQRT(10)</f>
        <v>-4.8208498924799063E-3</v>
      </c>
      <c r="BJ167" s="251"/>
      <c r="BK167" s="251"/>
      <c r="BO167" s="245">
        <f>EXP(-BO$2*HLOOKUP(BO$2,'Yield Curves'!$B$2:$AP$508,MATCH($Z167,'Yield Curves'!$A$3:$A$508,0)+1)/100)</f>
        <v>0.92348566678434574</v>
      </c>
      <c r="BP167" s="245">
        <f>EXP(-BP$2*HLOOKUP(BP$2,'Yield Curves'!$B$2:$AP$508,MATCH($Z167,'Yield Curves'!$A$3:$A$508,0)+1)/100)</f>
        <v>0.85436224556136675</v>
      </c>
      <c r="BQ167" s="245">
        <f>EXP(-BQ$2*HLOOKUP(BQ$2,'Yield Curves'!$B$2:$AP$508,MATCH($Z167,'Yield Curves'!$A$3:$A$508,0)+1)/100)</f>
        <v>0.79136181589558385</v>
      </c>
      <c r="BR167" s="245">
        <f>EXP(-BR$2*HLOOKUP(BR$2,'Yield Curves'!$B$2:$AP$508,MATCH($Z167,'Yield Curves'!$A$3:$A$508,0)+1)/100)</f>
        <v>0.72818510354032062</v>
      </c>
      <c r="BS167" s="245">
        <f>EXP(-BS$2*HLOOKUP(BS$2,'Yield Curves'!$B$2:$AP$508,MATCH($Z167,'Yield Curves'!$A$3:$A$508,0)+1)/100)</f>
        <v>0.68045063620458768</v>
      </c>
      <c r="BT167" s="245">
        <f>EXP(-BT$2*HLOOKUP(BT$2,'Yield Curves'!$B$2:$AP$508,MATCH($Z167,'Yield Curves'!$A$3:$A$508,0)+1)/100)</f>
        <v>0.63058961528347257</v>
      </c>
      <c r="BU167" s="245">
        <f>EXP(-BU$2*HLOOKUP(BU$2,'Yield Curves'!$B$2:$AP$508,MATCH($Z167,'Yield Curves'!$A$3:$A$508,0)+1)/100)</f>
        <v>0.58455757495738769</v>
      </c>
      <c r="BV167" s="245">
        <f>EXP(-BV$2*HLOOKUP(BV$2,'Yield Curves'!$B$2:$AP$508,MATCH($Z167,'Yield Curves'!$A$3:$A$508,0)+1)/100)</f>
        <v>0.54112769114036019</v>
      </c>
      <c r="BW167" s="245">
        <f>EXP(-BW$2*HLOOKUP(BW$2,'Yield Curves'!$B$2:$AP$508,MATCH($Z167,'Yield Curves'!$A$3:$A$508,0)+1)/100)</f>
        <v>0.49990484933477053</v>
      </c>
      <c r="BX167" s="245">
        <f>EXP(-BX$2*HLOOKUP(BX$2,'Yield Curves'!$B$2:$AP$508,MATCH($Z167,'Yield Curves'!$A$3:$A$508,0)+1)/100)</f>
        <v>0.46255028667230147</v>
      </c>
      <c r="BY167" s="245">
        <f>EXP(-BY$2*HLOOKUP(BY$2,'Yield Curves'!$B$2:$AP$508,MATCH($Z167,'Yield Curves'!$A$3:$A$508,0)+1)/100)</f>
        <v>0.42793348686410226</v>
      </c>
      <c r="BZ167" s="245">
        <f>EXP(-BZ$2*HLOOKUP(BZ$2,'Yield Curves'!$B$2:$AP$508,MATCH($Z167,'Yield Curves'!$A$3:$A$508,0)+1)/100)</f>
        <v>0.39362267744653034</v>
      </c>
      <c r="CA167" s="245">
        <f>EXP(-CA$2*HLOOKUP(CA$2,'Yield Curves'!$B$2:$AP$508,MATCH($Z167,'Yield Curves'!$A$3:$A$508,0)+1)/100)</f>
        <v>0.35946422319750237</v>
      </c>
      <c r="CB167" s="245">
        <f>EXP(-CB$2*HLOOKUP(CB$2,'Yield Curves'!$B$2:$AP$508,MATCH($Z167,'Yield Curves'!$A$3:$A$508,0)+1)/100)</f>
        <v>0.33087259899272475</v>
      </c>
      <c r="CC167" s="245">
        <f>EXP(-CC$2*HLOOKUP(CC$2,'Yield Curves'!$B$2:$AP$508,MATCH($Z167,'Yield Curves'!$A$3:$A$508,0)+1)/100)</f>
        <v>0.30437341273273422</v>
      </c>
      <c r="CD167" s="245">
        <f>EXP(-CD$2*HLOOKUP(CD$2,'Yield Curves'!$B$2:$AP$508,MATCH($Z167,'Yield Curves'!$A$3:$A$508,0)+1)/100)</f>
        <v>0.27887527921799998</v>
      </c>
      <c r="CE167" s="245">
        <f>EXP(-CE$2*HLOOKUP(CE$2,'Yield Curves'!$B$2:$AP$508,MATCH($Z167,'Yield Curves'!$A$3:$A$508,0)+1)/100)</f>
        <v>0.25432706579240516</v>
      </c>
      <c r="CF167" s="245">
        <f>EXP(-CF$2*HLOOKUP(CF$2,'Yield Curves'!$B$2:$AP$508,MATCH($Z167,'Yield Curves'!$A$3:$A$508,0)+1)/100)</f>
        <v>0.23160347811577811</v>
      </c>
      <c r="CG167" s="245">
        <f>EXP(-CG$2*HLOOKUP(CG$2,'Yield Curves'!$B$2:$AP$508,MATCH($Z167,'Yield Curves'!$A$3:$A$508,0)+1)/100)</f>
        <v>0.21103197737073942</v>
      </c>
      <c r="CH167" s="245">
        <f>EXP(-CH$2*HLOOKUP(CH$2,'Yield Curves'!$B$2:$AP$508,MATCH($Z167,'Yield Curves'!$A$3:$A$508,0)+1)/100)</f>
        <v>0.19204990862075413</v>
      </c>
    </row>
    <row r="168" spans="1:86" x14ac:dyDescent="0.2">
      <c r="A168" s="253">
        <v>42895</v>
      </c>
      <c r="B168" s="245">
        <f>'Yield Curves'!C167-'Yield Curves'!C168</f>
        <v>9.9999999999997868E-3</v>
      </c>
      <c r="C168" s="245">
        <f>'Yield Curves'!D167-'Yield Curves'!D168</f>
        <v>-5.0000000000007816E-3</v>
      </c>
      <c r="D168" s="245">
        <f>'Yield Curves'!E167-'Yield Curves'!E168</f>
        <v>-2.0000000000000462E-2</v>
      </c>
      <c r="E168" s="245">
        <f>'Yield Curves'!F167-'Yield Curves'!F168</f>
        <v>-2.5000000000000355E-2</v>
      </c>
      <c r="F168" s="245">
        <f>'Yield Curves'!G167-'Yield Curves'!G168</f>
        <v>-3.0000000000000249E-2</v>
      </c>
      <c r="G168" s="245">
        <f>'Yield Curves'!H167-'Yield Curves'!H168</f>
        <v>-2.9999999999999361E-2</v>
      </c>
      <c r="H168" s="245">
        <f>'Yield Curves'!I167-'Yield Curves'!I168</f>
        <v>-2.9999999999999361E-2</v>
      </c>
      <c r="I168" s="245">
        <f>'Yield Curves'!J167-'Yield Curves'!J168</f>
        <v>-2.4999999999998579E-2</v>
      </c>
      <c r="J168" s="245">
        <f>'Yield Curves'!K167-'Yield Curves'!K168</f>
        <v>-1.9999999999999574E-2</v>
      </c>
      <c r="K168" s="245">
        <f>'Yield Curves'!L167-'Yield Curves'!L168</f>
        <v>-1.7500000000000071E-2</v>
      </c>
      <c r="L168" s="245">
        <f>'Yield Curves'!M167-'Yield Curves'!M168</f>
        <v>-1.4999999999998792E-2</v>
      </c>
      <c r="M168" s="245">
        <f>'Yield Curves'!N167-'Yield Curves'!N168</f>
        <v>-1.2499999999999289E-2</v>
      </c>
      <c r="N168" s="245">
        <f>'Yield Curves'!O167-'Yield Curves'!O168</f>
        <v>-9.9999999999997868E-3</v>
      </c>
      <c r="O168" s="245">
        <f>'Yield Curves'!P167-'Yield Curves'!P168</f>
        <v>-7.5000000000002842E-3</v>
      </c>
      <c r="P168" s="245">
        <f>'Yield Curves'!Q167-'Yield Curves'!Q168</f>
        <v>-8.7500000000009237E-3</v>
      </c>
      <c r="Q168" s="245">
        <f>'Yield Curves'!R167-'Yield Curves'!R168</f>
        <v>-9.9999999999997868E-3</v>
      </c>
      <c r="R168" s="245">
        <f>'Yield Curves'!S167-'Yield Curves'!S168</f>
        <v>-1.124999999999865E-2</v>
      </c>
      <c r="S168" s="245">
        <f>'Yield Curves'!T167-'Yield Curves'!T168</f>
        <v>-1.0624999999999218E-2</v>
      </c>
      <c r="T168" s="245">
        <f>'Yield Curves'!U167-'Yield Curves'!U168</f>
        <v>-9.9999999999997868E-3</v>
      </c>
      <c r="U168" s="245">
        <f>'Yield Curves'!V167-'Yield Curves'!V168</f>
        <v>-9.3750000000003553E-3</v>
      </c>
      <c r="V168" s="252">
        <f>MAX(B168:U168)</f>
        <v>9.9999999999997868E-3</v>
      </c>
      <c r="W168" s="252">
        <f>AVERAGE(V169:V418)</f>
        <v>3.7402500000000172E-2</v>
      </c>
      <c r="X168" s="245">
        <f>_xlfn.STDEV.S(V169:V2720)</f>
        <v>5.7313895221244825E-2</v>
      </c>
      <c r="Y168" s="245">
        <f>W168+X168*_xlfn.NORM.S.INV(99%)</f>
        <v>0.17073455830094258</v>
      </c>
      <c r="Z168" s="253">
        <v>42899</v>
      </c>
      <c r="AA168" s="255">
        <f>'Bond Valuation'!$B$12*BondVal_all!BO168</f>
        <v>93.234750985050212</v>
      </c>
      <c r="AB168" s="250">
        <f>AA168/AA169-1</f>
        <v>3.0004500450031557E-4</v>
      </c>
      <c r="AC168" s="245">
        <f>SUMPRODUCT('Bond Valuation'!$B$12*BondVal_all!BO168,$BO$2)/AA168</f>
        <v>1</v>
      </c>
      <c r="AD168" s="251">
        <f>-AC168*Y167/100</f>
        <v>-1.7010210695204498E-3</v>
      </c>
      <c r="AE168" s="250">
        <f>AD168*SQRT(10)</f>
        <v>-5.3791009276202423E-3</v>
      </c>
      <c r="AF168" s="250">
        <f>$AC$1*X167/100</f>
        <v>-1.525791504656211E-3</v>
      </c>
      <c r="AG168" s="250">
        <f>AF168*SQRT(10)</f>
        <v>-4.824976389249034E-3</v>
      </c>
      <c r="AH168" s="255">
        <f>SUMPRODUCT('Bond Valuation'!$B$40:$D$40,BondVal_all!BO168:BQ168)</f>
        <v>84.224079155663418</v>
      </c>
      <c r="AI168" s="250">
        <f>AH168/AH169-1</f>
        <v>2.9801713753729864E-4</v>
      </c>
      <c r="AJ168" s="245">
        <f>SUMPRODUCT($BO$2:$BQ$2,'Bond Valuation'!$B$40:$D$40,BondVal_all!BO168:BQ168)/BondVal_all!AH168</f>
        <v>2.9358874148835454</v>
      </c>
      <c r="AK168" s="251">
        <f>-AJ168*Y167/100</f>
        <v>-4.9940063504568368E-3</v>
      </c>
      <c r="AL168" s="251">
        <f>AK168*SQRT(10)</f>
        <v>-1.5792434716788675E-2</v>
      </c>
      <c r="AM168" s="251">
        <f>$AC$1*X167/100</f>
        <v>-1.525791504656211E-3</v>
      </c>
      <c r="AN168" s="259">
        <f>AM168*SQRT(10)</f>
        <v>-4.824976389249034E-3</v>
      </c>
      <c r="AO168" s="255">
        <f>SUMPRODUCT('Bond Valuation'!$B$68:$F$68,BondVal_all!BO168:BS168)</f>
        <v>77.989503830435936</v>
      </c>
      <c r="AP168" s="250">
        <f>AO168/AO169-1</f>
        <v>4.0658520841230228E-5</v>
      </c>
      <c r="AQ168" s="245">
        <f>SUMPRODUCT($BO$2:$BS$2,'Bond Valuation'!$B$68:$F$68,BondVal_all!BO168:BS168)/BondVal_all!AO168</f>
        <v>4.7254463977304386</v>
      </c>
      <c r="AR168" s="251">
        <f>-AQ168*Y167/100</f>
        <v>-8.0380838854289868E-3</v>
      </c>
      <c r="AS168" s="251">
        <f>AR168*SQRT(10)</f>
        <v>-2.5418653101451534E-2</v>
      </c>
      <c r="AT168" s="251">
        <f>$AC$1*X167/100</f>
        <v>-1.525791504656211E-3</v>
      </c>
      <c r="AU168" s="249">
        <f>AT168*SQRT(10)</f>
        <v>-4.824976389249034E-3</v>
      </c>
      <c r="AV168" s="255">
        <f>SUMPRODUCT('Bond Valuation'!$B$96:$K$96,BondVal_all!BO168:BX168)</f>
        <v>69.951445538916445</v>
      </c>
      <c r="AW168" s="250">
        <f>AV168/AV169-1</f>
        <v>8.2579393413984015E-4</v>
      </c>
      <c r="AX168" s="245">
        <f>SUMPRODUCT($BO$2:$BX$2,'Bond Valuation'!$B$96:$K$96,BondVal_all!BO168:BX168)/BondVal_all!AV168</f>
        <v>8.2826503462007306</v>
      </c>
      <c r="AY168" s="251">
        <f>-AX168*Y167/100</f>
        <v>-1.4088962750358289E-2</v>
      </c>
      <c r="AZ168" s="251">
        <f>AY168*SQRT(10)</f>
        <v>-4.4553212160402471E-2</v>
      </c>
      <c r="BA168" s="251">
        <f>$AC$1*X167/100</f>
        <v>-1.525791504656211E-3</v>
      </c>
      <c r="BB168" s="249">
        <f>BA168*SQRT(10)</f>
        <v>-4.824976389249034E-3</v>
      </c>
      <c r="BC168" s="255">
        <f>SUMPRODUCT('Bond Valuation'!$B$124:$U$124,BondVal_all!BO168:CH168)</f>
        <v>58.197513443852216</v>
      </c>
      <c r="BD168" s="250">
        <f>BC168/BC169-1</f>
        <v>2.0983810579964235E-3</v>
      </c>
      <c r="BE168" s="245">
        <f>SUMPRODUCT($BO$2:$CH$2,'Bond Valuation'!$B$124:$U$124,BondVal_all!BO168:CH168)/BondVal_all!BC168</f>
        <v>11.955208180296141</v>
      </c>
      <c r="BF168" s="251">
        <f>-BE168*Y167/100</f>
        <v>-2.0336061005186971E-2</v>
      </c>
      <c r="BG168" s="251">
        <f>BF168*SQRT(10)</f>
        <v>-6.4308271412524085E-2</v>
      </c>
      <c r="BH168" s="251">
        <f>$AC$1*X167/100</f>
        <v>-1.525791504656211E-3</v>
      </c>
      <c r="BI168" s="249">
        <f>BH168*SQRT(10)</f>
        <v>-4.824976389249034E-3</v>
      </c>
      <c r="BJ168" s="251"/>
      <c r="BK168" s="251"/>
      <c r="BO168" s="245">
        <f>EXP(-BO$2*HLOOKUP(BO$2,'Yield Curves'!$B$2:$AP$508,MATCH($Z168,'Yield Curves'!$A$3:$A$508,0)+1)/100)</f>
        <v>0.92311634638663576</v>
      </c>
      <c r="BP168" s="245">
        <f>EXP(-BP$2*HLOOKUP(BP$2,'Yield Curves'!$B$2:$AP$508,MATCH($Z168,'Yield Curves'!$A$3:$A$508,0)+1)/100)</f>
        <v>0.85367902908794524</v>
      </c>
      <c r="BQ168" s="245">
        <f>EXP(-BQ$2*HLOOKUP(BQ$2,'Yield Curves'!$B$2:$AP$508,MATCH($Z168,'Yield Curves'!$A$3:$A$508,0)+1)/100)</f>
        <v>0.79088714122268866</v>
      </c>
      <c r="BR168" s="245">
        <f>EXP(-BR$2*HLOOKUP(BR$2,'Yield Curves'!$B$2:$AP$508,MATCH($Z168,'Yield Curves'!$A$3:$A$508,0)+1)/100)</f>
        <v>0.72964293108900746</v>
      </c>
      <c r="BS168" s="245">
        <f>EXP(-BS$2*HLOOKUP(BS$2,'Yield Curves'!$B$2:$AP$508,MATCH($Z168,'Yield Curves'!$A$3:$A$508,0)+1)/100)</f>
        <v>0.68045063620458768</v>
      </c>
      <c r="BT168" s="245">
        <f>EXP(-BT$2*HLOOKUP(BT$2,'Yield Curves'!$B$2:$AP$508,MATCH($Z168,'Yield Curves'!$A$3:$A$508,0)+1)/100)</f>
        <v>0.63115740140265586</v>
      </c>
      <c r="BU168" s="245">
        <f>EXP(-BU$2*HLOOKUP(BU$2,'Yield Curves'!$B$2:$AP$508,MATCH($Z168,'Yield Curves'!$A$3:$A$508,0)+1)/100)</f>
        <v>0.58578643571698952</v>
      </c>
      <c r="BV168" s="245">
        <f>EXP(-BV$2*HLOOKUP(BV$2,'Yield Curves'!$B$2:$AP$508,MATCH($Z168,'Yield Curves'!$A$3:$A$508,0)+1)/100)</f>
        <v>0.54280778979032396</v>
      </c>
      <c r="BW168" s="245">
        <f>EXP(-BW$2*HLOOKUP(BW$2,'Yield Curves'!$B$2:$AP$508,MATCH($Z168,'Yield Curves'!$A$3:$A$508,0)+1)/100)</f>
        <v>0.50176419536343142</v>
      </c>
      <c r="BX168" s="245">
        <f>EXP(-BX$2*HLOOKUP(BX$2,'Yield Curves'!$B$2:$AP$508,MATCH($Z168,'Yield Curves'!$A$3:$A$508,0)+1)/100)</f>
        <v>0.46486882963276832</v>
      </c>
      <c r="BY168" s="245">
        <f>EXP(-BY$2*HLOOKUP(BY$2,'Yield Curves'!$B$2:$AP$508,MATCH($Z168,'Yield Curves'!$A$3:$A$508,0)+1)/100)</f>
        <v>0.43070796239093634</v>
      </c>
      <c r="BZ168" s="245">
        <f>EXP(-BZ$2*HLOOKUP(BZ$2,'Yield Curves'!$B$2:$AP$508,MATCH($Z168,'Yield Curves'!$A$3:$A$508,0)+1)/100)</f>
        <v>0.39630347904806273</v>
      </c>
      <c r="CA168" s="245">
        <f>EXP(-CA$2*HLOOKUP(CA$2,'Yield Curves'!$B$2:$AP$508,MATCH($Z168,'Yield Curves'!$A$3:$A$508,0)+1)/100)</f>
        <v>0.36149981468911679</v>
      </c>
      <c r="CB168" s="245">
        <f>EXP(-CB$2*HLOOKUP(CB$2,'Yield Curves'!$B$2:$AP$508,MATCH($Z168,'Yield Curves'!$A$3:$A$508,0)+1)/100)</f>
        <v>0.33304380536855793</v>
      </c>
      <c r="CC168" s="245">
        <f>EXP(-CC$2*HLOOKUP(CC$2,'Yield Curves'!$B$2:$AP$508,MATCH($Z168,'Yield Curves'!$A$3:$A$508,0)+1)/100)</f>
        <v>0.30666479527190599</v>
      </c>
      <c r="CD168" s="245">
        <f>EXP(-CD$2*HLOOKUP(CD$2,'Yield Curves'!$B$2:$AP$508,MATCH($Z168,'Yield Curves'!$A$3:$A$508,0)+1)/100)</f>
        <v>0.28111435082198816</v>
      </c>
      <c r="CE168" s="245">
        <f>EXP(-CE$2*HLOOKUP(CE$2,'Yield Curves'!$B$2:$AP$508,MATCH($Z168,'Yield Curves'!$A$3:$A$508,0)+1)/100)</f>
        <v>0.25635246805417178</v>
      </c>
      <c r="CF168" s="245">
        <f>EXP(-CF$2*HLOOKUP(CF$2,'Yield Curves'!$B$2:$AP$508,MATCH($Z168,'Yield Curves'!$A$3:$A$508,0)+1)/100)</f>
        <v>0.23341732251240815</v>
      </c>
      <c r="CG168" s="245">
        <f>EXP(-CG$2*HLOOKUP(CG$2,'Yield Curves'!$B$2:$AP$508,MATCH($Z168,'Yield Curves'!$A$3:$A$508,0)+1)/100)</f>
        <v>0.21270940930389048</v>
      </c>
      <c r="CH168" s="245">
        <f>EXP(-CH$2*HLOOKUP(CH$2,'Yield Curves'!$B$2:$AP$508,MATCH($Z168,'Yield Curves'!$A$3:$A$508,0)+1)/100)</f>
        <v>0.1935924699078839</v>
      </c>
    </row>
    <row r="169" spans="1:86" x14ac:dyDescent="0.2">
      <c r="A169" s="253">
        <v>42894</v>
      </c>
      <c r="B169" s="245">
        <f>'Yield Curves'!C168-'Yield Curves'!C169</f>
        <v>-5.0000000000000711E-2</v>
      </c>
      <c r="C169" s="245">
        <f>'Yield Curves'!D168-'Yield Curves'!D169</f>
        <v>-3.5000000000000142E-2</v>
      </c>
      <c r="D169" s="245">
        <f>'Yield Curves'!E168-'Yield Curves'!E169</f>
        <v>-1.9999999999999574E-2</v>
      </c>
      <c r="E169" s="245">
        <f>'Yield Curves'!F168-'Yield Curves'!F169</f>
        <v>-9.9999999999997868E-3</v>
      </c>
      <c r="F169" s="245">
        <f>'Yield Curves'!G168-'Yield Curves'!G169</f>
        <v>0</v>
      </c>
      <c r="G169" s="245">
        <f>'Yield Curves'!H168-'Yield Curves'!H169</f>
        <v>-5.0000000000007816E-3</v>
      </c>
      <c r="H169" s="245">
        <f>'Yield Curves'!I168-'Yield Curves'!I169</f>
        <v>-1.0000000000000675E-2</v>
      </c>
      <c r="I169" s="245">
        <f>'Yield Curves'!J168-'Yield Curves'!J169</f>
        <v>-5.0000000000007816E-3</v>
      </c>
      <c r="J169" s="245">
        <f>'Yield Curves'!K168-'Yield Curves'!K169</f>
        <v>0</v>
      </c>
      <c r="K169" s="245">
        <f>'Yield Curves'!L168-'Yield Curves'!L169</f>
        <v>0</v>
      </c>
      <c r="L169" s="245">
        <f>'Yield Curves'!M168-'Yield Curves'!M169</f>
        <v>0</v>
      </c>
      <c r="M169" s="245">
        <f>'Yield Curves'!N168-'Yield Curves'!N169</f>
        <v>0</v>
      </c>
      <c r="N169" s="245">
        <f>'Yield Curves'!O168-'Yield Curves'!O169</f>
        <v>0</v>
      </c>
      <c r="O169" s="245">
        <f>'Yield Curves'!P168-'Yield Curves'!P169</f>
        <v>0</v>
      </c>
      <c r="P169" s="245">
        <f>'Yield Curves'!Q168-'Yield Curves'!Q169</f>
        <v>-2.4999999999995026E-3</v>
      </c>
      <c r="Q169" s="245">
        <f>'Yield Curves'!R168-'Yield Curves'!R169</f>
        <v>-5.0000000000007816E-3</v>
      </c>
      <c r="R169" s="245">
        <f>'Yield Curves'!S168-'Yield Curves'!S169</f>
        <v>-7.5000000000020606E-3</v>
      </c>
      <c r="S169" s="245">
        <f>'Yield Curves'!T168-'Yield Curves'!T169</f>
        <v>-8.7500000000018119E-3</v>
      </c>
      <c r="T169" s="245">
        <f>'Yield Curves'!U168-'Yield Curves'!U169</f>
        <v>-1.0000000000000675E-2</v>
      </c>
      <c r="U169" s="245">
        <f>'Yield Curves'!V168-'Yield Curves'!V169</f>
        <v>-1.1249999999999538E-2</v>
      </c>
      <c r="V169" s="252">
        <f>MAX(B169:U169)</f>
        <v>0</v>
      </c>
      <c r="W169" s="252">
        <f>AVERAGE(V170:V419)</f>
        <v>3.720250000000018E-2</v>
      </c>
      <c r="X169" s="245">
        <f>_xlfn.STDEV.S(V170:V2721)</f>
        <v>5.7363025536836428E-2</v>
      </c>
      <c r="Y169" s="245">
        <f>W169+X169*_xlfn.NORM.S.INV(99%)</f>
        <v>0.17064885250617007</v>
      </c>
      <c r="Z169" s="253">
        <v>42895</v>
      </c>
      <c r="AA169" s="255">
        <f>'Bond Valuation'!$B$12*BondVal_all!BO169</f>
        <v>93.206784754898962</v>
      </c>
      <c r="AB169" s="250">
        <f>AA169/AA170-1</f>
        <v>-9.999500016666385E-5</v>
      </c>
      <c r="AC169" s="245">
        <f>SUMPRODUCT('Bond Valuation'!$B$12*BondVal_all!BO169,$BO$2)/AA169</f>
        <v>1</v>
      </c>
      <c r="AD169" s="251">
        <f>-AC169*Y168/100</f>
        <v>-1.7073455830094258E-3</v>
      </c>
      <c r="AE169" s="250">
        <f>AD169*SQRT(10)</f>
        <v>-5.3991007953378646E-3</v>
      </c>
      <c r="AF169" s="250">
        <f>$AC$1*X168/100</f>
        <v>-1.5275380856707135E-3</v>
      </c>
      <c r="AG169" s="250">
        <f>AF169*SQRT(10)</f>
        <v>-4.8304995633728694E-3</v>
      </c>
      <c r="AH169" s="255">
        <f>SUMPRODUCT('Bond Valuation'!$B$40:$D$40,BondVal_all!BO169:BQ169)</f>
        <v>84.19898641474856</v>
      </c>
      <c r="AI169" s="250">
        <f>AH169/AH170-1</f>
        <v>8.6830653459601947E-4</v>
      </c>
      <c r="AJ169" s="245">
        <f>SUMPRODUCT($BO$2:$BQ$2,'Bond Valuation'!$B$40:$D$40,BondVal_all!BO169:BQ169)/BondVal_all!AH169</f>
        <v>2.9358855175976468</v>
      </c>
      <c r="AK169" s="251">
        <f>-AJ169*Y168/100</f>
        <v>-5.0125711706916843E-3</v>
      </c>
      <c r="AL169" s="251">
        <f>AK169*SQRT(10)</f>
        <v>-1.5851141833082373E-2</v>
      </c>
      <c r="AM169" s="251">
        <f>$AC$1*X168/100</f>
        <v>-1.5275380856707135E-3</v>
      </c>
      <c r="AN169" s="259">
        <f>AM169*SQRT(10)</f>
        <v>-4.8304995633728694E-3</v>
      </c>
      <c r="AO169" s="255">
        <f>SUMPRODUCT('Bond Valuation'!$B$68:$F$68,BondVal_all!BO169:BS169)</f>
        <v>77.986333021489443</v>
      </c>
      <c r="AP169" s="250">
        <f>AO169/AO170-1</f>
        <v>9.5361356558409938E-4</v>
      </c>
      <c r="AQ169" s="245">
        <f>SUMPRODUCT($BO$2:$BS$2,'Bond Valuation'!$B$68:$F$68,BondVal_all!BO169:BS169)/BondVal_all!AO169</f>
        <v>4.7255210726384398</v>
      </c>
      <c r="AR169" s="251">
        <f>-AQ169*Y168/100</f>
        <v>-8.0680975307872056E-3</v>
      </c>
      <c r="AS169" s="251">
        <f>AR169*SQRT(10)</f>
        <v>-2.5513564581668046E-2</v>
      </c>
      <c r="AT169" s="251">
        <f>$AC$1*X168/100</f>
        <v>-1.5275380856707135E-3</v>
      </c>
      <c r="AU169" s="249">
        <f>AT169*SQRT(10)</f>
        <v>-4.8304995633728694E-3</v>
      </c>
      <c r="AV169" s="255">
        <f>SUMPRODUCT('Bond Valuation'!$B$96:$K$96,BondVal_all!BO169:BX169)</f>
        <v>69.893727722528766</v>
      </c>
      <c r="AW169" s="250">
        <f>AV169/AV170-1</f>
        <v>9.0745444454864987E-4</v>
      </c>
      <c r="AX169" s="245">
        <f>SUMPRODUCT($BO$2:$BX$2,'Bond Valuation'!$B$96:$K$96,BondVal_all!BO169:BX169)/BondVal_all!AV169</f>
        <v>8.2818520045015518</v>
      </c>
      <c r="AY169" s="251">
        <f>-AX169*Y168/100</f>
        <v>-1.4139983439023484E-2</v>
      </c>
      <c r="AZ169" s="251">
        <f>AY169*SQRT(10)</f>
        <v>-4.4714553744374823E-2</v>
      </c>
      <c r="BA169" s="251">
        <f>$AC$1*X168/100</f>
        <v>-1.5275380856707135E-3</v>
      </c>
      <c r="BB169" s="249">
        <f>BA169*SQRT(10)</f>
        <v>-4.8304995633728694E-3</v>
      </c>
      <c r="BC169" s="255">
        <f>SUMPRODUCT('Bond Valuation'!$B$124:$U$124,BondVal_all!BO169:CH169)</f>
        <v>58.075648602893054</v>
      </c>
      <c r="BD169" s="250">
        <f>BC169/BC170-1</f>
        <v>3.8501921255944538E-3</v>
      </c>
      <c r="BE169" s="245">
        <f>SUMPRODUCT($BO$2:$CH$2,'Bond Valuation'!$B$124:$U$124,BondVal_all!BO169:CH169)/BondVal_all!BC169</f>
        <v>11.943726087938513</v>
      </c>
      <c r="BF169" s="251">
        <f>-BE169*Y168/100</f>
        <v>-2.0392067980916272E-2</v>
      </c>
      <c r="BG169" s="251">
        <f>BF169*SQRT(10)</f>
        <v>-6.4485381020686433E-2</v>
      </c>
      <c r="BH169" s="251">
        <f>$AC$1*X168/100</f>
        <v>-1.5275380856707135E-3</v>
      </c>
      <c r="BI169" s="249">
        <f>BH169*SQRT(10)</f>
        <v>-4.8304995633728694E-3</v>
      </c>
      <c r="BJ169" s="251"/>
      <c r="BK169" s="251"/>
      <c r="BO169" s="245">
        <f>EXP(-BO$2*HLOOKUP(BO$2,'Yield Curves'!$B$2:$AP$508,MATCH($Z169,'Yield Curves'!$A$3:$A$508,0)+1)/100)</f>
        <v>0.92283945301880166</v>
      </c>
      <c r="BP169" s="245">
        <f>EXP(-BP$2*HLOOKUP(BP$2,'Yield Curves'!$B$2:$AP$508,MATCH($Z169,'Yield Curves'!$A$3:$A$508,0)+1)/100)</f>
        <v>0.85350831035457009</v>
      </c>
      <c r="BQ169" s="245">
        <f>EXP(-BQ$2*HLOOKUP(BQ$2,'Yield Curves'!$B$2:$AP$508,MATCH($Z169,'Yield Curves'!$A$3:$A$508,0)+1)/100)</f>
        <v>0.79064991066668444</v>
      </c>
      <c r="BR169" s="245">
        <f>EXP(-BR$2*HLOOKUP(BR$2,'Yield Curves'!$B$2:$AP$508,MATCH($Z169,'Yield Curves'!$A$3:$A$508,0)+1)/100)</f>
        <v>0.72905945016762375</v>
      </c>
      <c r="BS169" s="245">
        <f>EXP(-BS$2*HLOOKUP(BS$2,'Yield Curves'!$B$2:$AP$508,MATCH($Z169,'Yield Curves'!$A$3:$A$508,0)+1)/100)</f>
        <v>0.68045063620458768</v>
      </c>
      <c r="BT169" s="245">
        <f>EXP(-BT$2*HLOOKUP(BT$2,'Yield Curves'!$B$2:$AP$508,MATCH($Z169,'Yield Curves'!$A$3:$A$508,0)+1)/100)</f>
        <v>0.63096808258147807</v>
      </c>
      <c r="BU169" s="245">
        <f>EXP(-BU$2*HLOOKUP(BU$2,'Yield Curves'!$B$2:$AP$508,MATCH($Z169,'Yield Curves'!$A$3:$A$508,0)+1)/100)</f>
        <v>0.58537652869618273</v>
      </c>
      <c r="BV169" s="245">
        <f>EXP(-BV$2*HLOOKUP(BV$2,'Yield Curves'!$B$2:$AP$508,MATCH($Z169,'Yield Curves'!$A$3:$A$508,0)+1)/100)</f>
        <v>0.54231948255073126</v>
      </c>
      <c r="BW169" s="245">
        <f>EXP(-BW$2*HLOOKUP(BW$2,'Yield Curves'!$B$2:$AP$508,MATCH($Z169,'Yield Curves'!$A$3:$A$508,0)+1)/100)</f>
        <v>0.50136921160485026</v>
      </c>
      <c r="BX169" s="245">
        <f>EXP(-BX$2*HLOOKUP(BX$2,'Yield Curves'!$B$2:$AP$508,MATCH($Z169,'Yield Curves'!$A$3:$A$508,0)+1)/100)</f>
        <v>0.46440419316009157</v>
      </c>
      <c r="BY169" s="245">
        <f>EXP(-BY$2*HLOOKUP(BY$2,'Yield Curves'!$B$2:$AP$508,MATCH($Z169,'Yield Curves'!$A$3:$A$508,0)+1)/100)</f>
        <v>0.43017529094591223</v>
      </c>
      <c r="BZ169" s="245">
        <f>EXP(-BZ$2*HLOOKUP(BZ$2,'Yield Curves'!$B$2:$AP$508,MATCH($Z169,'Yield Curves'!$A$3:$A$508,0)+1)/100)</f>
        <v>0.39566495463675955</v>
      </c>
      <c r="CA169" s="245">
        <f>EXP(-CA$2*HLOOKUP(CA$2,'Yield Curves'!$B$2:$AP$508,MATCH($Z169,'Yield Curves'!$A$3:$A$508,0)+1)/100)</f>
        <v>0.36072229774657505</v>
      </c>
      <c r="CB169" s="245">
        <f>EXP(-CB$2*HLOOKUP(CB$2,'Yield Curves'!$B$2:$AP$508,MATCH($Z169,'Yield Curves'!$A$3:$A$508,0)+1)/100)</f>
        <v>0.33219251123434818</v>
      </c>
      <c r="CC169" s="245">
        <f>EXP(-CC$2*HLOOKUP(CC$2,'Yield Curves'!$B$2:$AP$508,MATCH($Z169,'Yield Curves'!$A$3:$A$508,0)+1)/100)</f>
        <v>0.30574617949871175</v>
      </c>
      <c r="CD169" s="245">
        <f>EXP(-CD$2*HLOOKUP(CD$2,'Yield Curves'!$B$2:$AP$508,MATCH($Z169,'Yield Curves'!$A$3:$A$508,0)+1)/100)</f>
        <v>0.28018732686280501</v>
      </c>
      <c r="CE169" s="245">
        <f>EXP(-CE$2*HLOOKUP(CE$2,'Yield Curves'!$B$2:$AP$508,MATCH($Z169,'Yield Curves'!$A$3:$A$508,0)+1)/100)</f>
        <v>0.25547301877896778</v>
      </c>
      <c r="CF169" s="245">
        <f>EXP(-CF$2*HLOOKUP(CF$2,'Yield Curves'!$B$2:$AP$508,MATCH($Z169,'Yield Curves'!$A$3:$A$508,0)+1)/100)</f>
        <v>0.23258752530398089</v>
      </c>
      <c r="CG169" s="245">
        <f>EXP(-CG$2*HLOOKUP(CG$2,'Yield Curves'!$B$2:$AP$508,MATCH($Z169,'Yield Curves'!$A$3:$A$508,0)+1)/100)</f>
        <v>0.21190697237729841</v>
      </c>
      <c r="CH169" s="245">
        <f>EXP(-CH$2*HLOOKUP(CH$2,'Yield Curves'!$B$2:$AP$508,MATCH($Z169,'Yield Curves'!$A$3:$A$508,0)+1)/100)</f>
        <v>0.19281964670508861</v>
      </c>
    </row>
    <row r="170" spans="1:86" x14ac:dyDescent="0.2">
      <c r="A170" s="253">
        <v>42893</v>
      </c>
      <c r="B170" s="245">
        <f>'Yield Curves'!C169-'Yield Curves'!C170</f>
        <v>-8.0000000000000071E-2</v>
      </c>
      <c r="C170" s="245">
        <f>'Yield Curves'!D169-'Yield Curves'!D170</f>
        <v>-6.4999999999999503E-2</v>
      </c>
      <c r="D170" s="245">
        <f>'Yield Curves'!E169-'Yield Curves'!E170</f>
        <v>-4.9999999999999822E-2</v>
      </c>
      <c r="E170" s="245">
        <f>'Yield Curves'!F169-'Yield Curves'!F170</f>
        <v>-4.4999999999999929E-2</v>
      </c>
      <c r="F170" s="245">
        <f>'Yield Curves'!G169-'Yield Curves'!G170</f>
        <v>-4.0000000000000036E-2</v>
      </c>
      <c r="G170" s="245">
        <f>'Yield Curves'!H169-'Yield Curves'!H170</f>
        <v>-1.9999999999999574E-2</v>
      </c>
      <c r="H170" s="245">
        <f>'Yield Curves'!I169-'Yield Curves'!I170</f>
        <v>0</v>
      </c>
      <c r="I170" s="245">
        <f>'Yield Curves'!J169-'Yield Curves'!J170</f>
        <v>-9.9999999999997868E-3</v>
      </c>
      <c r="J170" s="245">
        <f>'Yield Curves'!K169-'Yield Curves'!K170</f>
        <v>-2.0000000000000462E-2</v>
      </c>
      <c r="K170" s="245">
        <f>'Yield Curves'!L169-'Yield Curves'!L170</f>
        <v>-1.5000000000000568E-2</v>
      </c>
      <c r="L170" s="245">
        <f>'Yield Curves'!M169-'Yield Curves'!M170</f>
        <v>-1.0000000000000675E-2</v>
      </c>
      <c r="M170" s="245">
        <f>'Yield Curves'!N169-'Yield Curves'!N170</f>
        <v>-4.9999999999998934E-3</v>
      </c>
      <c r="N170" s="245">
        <f>'Yield Curves'!O169-'Yield Curves'!O170</f>
        <v>0</v>
      </c>
      <c r="O170" s="245">
        <f>'Yield Curves'!P169-'Yield Curves'!P170</f>
        <v>4.9999999999998934E-3</v>
      </c>
      <c r="P170" s="245">
        <f>'Yield Curves'!Q169-'Yield Curves'!Q170</f>
        <v>2.4999999999995026E-3</v>
      </c>
      <c r="Q170" s="245">
        <f>'Yield Curves'!R169-'Yield Curves'!R170</f>
        <v>0</v>
      </c>
      <c r="R170" s="245">
        <f>'Yield Curves'!S169-'Yield Curves'!S170</f>
        <v>-2.4999999999995026E-3</v>
      </c>
      <c r="S170" s="245">
        <f>'Yield Curves'!T169-'Yield Curves'!T170</f>
        <v>-1.2499999999988631E-3</v>
      </c>
      <c r="T170" s="245">
        <f>'Yield Curves'!U169-'Yield Curves'!U170</f>
        <v>0</v>
      </c>
      <c r="U170" s="245">
        <f>'Yield Curves'!V169-'Yield Curves'!V170</f>
        <v>1.2499999999988631E-3</v>
      </c>
      <c r="V170" s="252">
        <f>MAX(B170:U170)</f>
        <v>4.9999999999998934E-3</v>
      </c>
      <c r="W170" s="252">
        <f>AVERAGE(V171:V420)</f>
        <v>3.7462500000000183E-2</v>
      </c>
      <c r="X170" s="245">
        <f>_xlfn.STDEV.S(V171:V2722)</f>
        <v>5.742118983908423E-2</v>
      </c>
      <c r="Y170" s="245">
        <f>W170+X170*_xlfn.NORM.S.INV(99%)</f>
        <v>0.1710441629070493</v>
      </c>
      <c r="Z170" s="253">
        <v>42894</v>
      </c>
      <c r="AA170" s="255">
        <f>'Bond Valuation'!$B$12*BondVal_all!BO170</f>
        <v>93.216105899423908</v>
      </c>
      <c r="AB170" s="250">
        <f>AA170/AA171-1</f>
        <v>5.0012502083607302E-4</v>
      </c>
      <c r="AC170" s="245">
        <f>SUMPRODUCT('Bond Valuation'!$B$12*BondVal_all!BO170,$BO$2)/AA170</f>
        <v>1</v>
      </c>
      <c r="AD170" s="251">
        <f>-AC170*Y169/100</f>
        <v>-1.7064885250617006E-3</v>
      </c>
      <c r="AE170" s="250">
        <f>AD170*SQRT(10)</f>
        <v>-5.3963905401363038E-3</v>
      </c>
      <c r="AF170" s="250">
        <f>$AC$1*X169/100</f>
        <v>-1.5288475138283616E-3</v>
      </c>
      <c r="AG170" s="250">
        <f>AF170*SQRT(10)</f>
        <v>-4.8346403387833957E-3</v>
      </c>
      <c r="AH170" s="255">
        <f>SUMPRODUCT('Bond Valuation'!$B$40:$D$40,BondVal_all!BO170:BQ170)</f>
        <v>84.125939311914991</v>
      </c>
      <c r="AI170" s="250">
        <f>AH170/AH171-1</f>
        <v>1.9080069445065462E-5</v>
      </c>
      <c r="AJ170" s="245">
        <f>SUMPRODUCT($BO$2:$BQ$2,'Bond Valuation'!$B$40:$D$40,BondVal_all!BO170:BQ170)/BondVal_all!AH170</f>
        <v>2.9358335733179355</v>
      </c>
      <c r="AK170" s="251">
        <f>-AJ170*Y169/100</f>
        <v>-5.0099663043579453E-3</v>
      </c>
      <c r="AL170" s="251">
        <f>AK170*SQRT(10)</f>
        <v>-1.5842904522467467E-2</v>
      </c>
      <c r="AM170" s="251">
        <f>$AC$1*X169/100</f>
        <v>-1.5288475138283616E-3</v>
      </c>
      <c r="AN170" s="259">
        <f>AM170*SQRT(10)</f>
        <v>-4.8346403387833957E-3</v>
      </c>
      <c r="AO170" s="255">
        <f>SUMPRODUCT('Bond Valuation'!$B$68:$F$68,BondVal_all!BO170:BS170)</f>
        <v>77.912035047945452</v>
      </c>
      <c r="AP170" s="250">
        <f>AO170/AO171-1</f>
        <v>3.5097377811599273E-5</v>
      </c>
      <c r="AQ170" s="245">
        <f>SUMPRODUCT($BO$2:$BS$2,'Bond Valuation'!$B$68:$F$68,BondVal_all!BO170:BS170)/BondVal_all!AO170</f>
        <v>4.7253540392629523</v>
      </c>
      <c r="AR170" s="251">
        <f>-AQ170*Y169/100</f>
        <v>-8.0637624448561852E-3</v>
      </c>
      <c r="AS170" s="251">
        <f>AR170*SQRT(10)</f>
        <v>-2.5499855836273469E-2</v>
      </c>
      <c r="AT170" s="251">
        <f>$AC$1*X169/100</f>
        <v>-1.5288475138283616E-3</v>
      </c>
      <c r="AU170" s="249">
        <f>AT170*SQRT(10)</f>
        <v>-4.8346403387833957E-3</v>
      </c>
      <c r="AV170" s="255">
        <f>SUMPRODUCT('Bond Valuation'!$B$96:$K$96,BondVal_all!BO170:BX170)</f>
        <v>69.83035985211653</v>
      </c>
      <c r="AW170" s="250">
        <f>AV170/AV171-1</f>
        <v>7.650686299238707E-4</v>
      </c>
      <c r="AX170" s="245">
        <f>SUMPRODUCT($BO$2:$BX$2,'Bond Valuation'!$B$96:$K$96,BondVal_all!BO170:BX170)/BondVal_all!AV170</f>
        <v>8.2813098908722651</v>
      </c>
      <c r="AY170" s="251">
        <f>-AX170*Y169/100</f>
        <v>-1.4131960301253486E-2</v>
      </c>
      <c r="AZ170" s="251">
        <f>AY170*SQRT(10)</f>
        <v>-4.4689182355040304E-2</v>
      </c>
      <c r="BA170" s="251">
        <f>$AC$1*X169/100</f>
        <v>-1.5288475138283616E-3</v>
      </c>
      <c r="BB170" s="249">
        <f>BA170*SQRT(10)</f>
        <v>-4.8346403387833957E-3</v>
      </c>
      <c r="BC170" s="255">
        <f>SUMPRODUCT('Bond Valuation'!$B$124:$U$124,BondVal_all!BO170:CH170)</f>
        <v>57.85290380820792</v>
      </c>
      <c r="BD170" s="250">
        <f>BC170/BC171-1</f>
        <v>1.8544633793720067E-3</v>
      </c>
      <c r="BE170" s="245">
        <f>SUMPRODUCT($BO$2:$CH$2,'Bond Valuation'!$B$124:$U$124,BondVal_all!BO170:CH170)/BondVal_all!BC170</f>
        <v>11.920701129206817</v>
      </c>
      <c r="BF170" s="251">
        <f>-BE170*Y169/100</f>
        <v>-2.0342539687681488E-2</v>
      </c>
      <c r="BG170" s="251">
        <f>BF170*SQRT(10)</f>
        <v>-6.4328758805443809E-2</v>
      </c>
      <c r="BH170" s="251">
        <f>$AC$1*X169/100</f>
        <v>-1.5288475138283616E-3</v>
      </c>
      <c r="BI170" s="249">
        <f>BH170*SQRT(10)</f>
        <v>-4.8346403387833957E-3</v>
      </c>
      <c r="BJ170" s="251"/>
      <c r="BK170" s="251"/>
      <c r="BO170" s="245">
        <f>EXP(-BO$2*HLOOKUP(BO$2,'Yield Curves'!$B$2:$AP$508,MATCH($Z170,'Yield Curves'!$A$3:$A$508,0)+1)/100)</f>
        <v>0.92293174157845459</v>
      </c>
      <c r="BP170" s="245">
        <f>EXP(-BP$2*HLOOKUP(BP$2,'Yield Curves'!$B$2:$AP$508,MATCH($Z170,'Yield Curves'!$A$3:$A$508,0)+1)/100)</f>
        <v>0.85316697530198993</v>
      </c>
      <c r="BQ170" s="245">
        <f>EXP(-BQ$2*HLOOKUP(BQ$2,'Yield Curves'!$B$2:$AP$508,MATCH($Z170,'Yield Curves'!$A$3:$A$508,0)+1)/100)</f>
        <v>0.78993864586425588</v>
      </c>
      <c r="BR170" s="245">
        <f>EXP(-BR$2*HLOOKUP(BR$2,'Yield Curves'!$B$2:$AP$508,MATCH($Z170,'Yield Curves'!$A$3:$A$508,0)+1)/100)</f>
        <v>0.72818510354032062</v>
      </c>
      <c r="BS170" s="245">
        <f>EXP(-BS$2*HLOOKUP(BS$2,'Yield Curves'!$B$2:$AP$508,MATCH($Z170,'Yield Curves'!$A$3:$A$508,0)+1)/100)</f>
        <v>0.67977052568032104</v>
      </c>
      <c r="BT170" s="245">
        <f>EXP(-BT$2*HLOOKUP(BT$2,'Yield Curves'!$B$2:$AP$508,MATCH($Z170,'Yield Curves'!$A$3:$A$508,0)+1)/100)</f>
        <v>0.63040046677258277</v>
      </c>
      <c r="BU170" s="245">
        <f>EXP(-BU$2*HLOOKUP(BU$2,'Yield Curves'!$B$2:$AP$508,MATCH($Z170,'Yield Curves'!$A$3:$A$508,0)+1)/100)</f>
        <v>0.58496690850988675</v>
      </c>
      <c r="BV170" s="245">
        <f>EXP(-BV$2*HLOOKUP(BV$2,'Yield Curves'!$B$2:$AP$508,MATCH($Z170,'Yield Curves'!$A$3:$A$508,0)+1)/100)</f>
        <v>0.54193999175022178</v>
      </c>
      <c r="BW170" s="245">
        <f>EXP(-BW$2*HLOOKUP(BW$2,'Yield Curves'!$B$2:$AP$508,MATCH($Z170,'Yield Curves'!$A$3:$A$508,0)+1)/100)</f>
        <v>0.50086183218227842</v>
      </c>
      <c r="BX170" s="245">
        <f>EXP(-BX$2*HLOOKUP(BX$2,'Yield Curves'!$B$2:$AP$508,MATCH($Z170,'Yield Curves'!$A$3:$A$508,0)+1)/100)</f>
        <v>0.46394002109164673</v>
      </c>
      <c r="BY170" s="245">
        <f>EXP(-BY$2*HLOOKUP(BY$2,'Yield Curves'!$B$2:$AP$508,MATCH($Z170,'Yield Curves'!$A$3:$A$508,0)+1)/100)</f>
        <v>0.4297614464230024</v>
      </c>
      <c r="BZ170" s="245">
        <f>EXP(-BZ$2*HLOOKUP(BZ$2,'Yield Curves'!$B$2:$AP$508,MATCH($Z170,'Yield Curves'!$A$3:$A$508,0)+1)/100)</f>
        <v>0.39499783306794484</v>
      </c>
      <c r="CA170" s="245">
        <f>EXP(-CA$2*HLOOKUP(CA$2,'Yield Curves'!$B$2:$AP$508,MATCH($Z170,'Yield Curves'!$A$3:$A$508,0)+1)/100)</f>
        <v>0.35950803556946687</v>
      </c>
      <c r="CB170" s="245">
        <f>EXP(-CB$2*HLOOKUP(CB$2,'Yield Curves'!$B$2:$AP$508,MATCH($Z170,'Yield Curves'!$A$3:$A$508,0)+1)/100)</f>
        <v>0.33089431321952389</v>
      </c>
      <c r="CC170" s="245">
        <f>EXP(-CC$2*HLOOKUP(CC$2,'Yield Curves'!$B$2:$AP$508,MATCH($Z170,'Yield Curves'!$A$3:$A$508,0)+1)/100)</f>
        <v>0.30437341273273422</v>
      </c>
      <c r="CD170" s="245">
        <f>EXP(-CD$2*HLOOKUP(CD$2,'Yield Curves'!$B$2:$AP$508,MATCH($Z170,'Yield Curves'!$A$3:$A$508,0)+1)/100)</f>
        <v>0.27875591129310451</v>
      </c>
      <c r="CE170" s="245">
        <f>EXP(-CE$2*HLOOKUP(CE$2,'Yield Curves'!$B$2:$AP$508,MATCH($Z170,'Yield Curves'!$A$3:$A$508,0)+1)/100)</f>
        <v>0.25400047532044928</v>
      </c>
      <c r="CF170" s="245">
        <f>EXP(-CF$2*HLOOKUP(CF$2,'Yield Curves'!$B$2:$AP$508,MATCH($Z170,'Yield Curves'!$A$3:$A$508,0)+1)/100)</f>
        <v>0.23108539331278902</v>
      </c>
      <c r="CG170" s="245">
        <f>EXP(-CG$2*HLOOKUP(CG$2,'Yield Curves'!$B$2:$AP$508,MATCH($Z170,'Yield Curves'!$A$3:$A$508,0)+1)/100)</f>
        <v>0.21038259202558576</v>
      </c>
      <c r="CH170" s="245">
        <f>EXP(-CH$2*HLOOKUP(CH$2,'Yield Curves'!$B$2:$AP$508,MATCH($Z170,'Yield Curves'!$A$3:$A$508,0)+1)/100)</f>
        <v>0.19128324333905466</v>
      </c>
    </row>
    <row r="171" spans="1:86" x14ac:dyDescent="0.2">
      <c r="A171" s="253">
        <v>42892</v>
      </c>
      <c r="B171" s="245">
        <f>'Yield Curves'!C170-'Yield Curves'!C171</f>
        <v>-8.0000000000000071E-2</v>
      </c>
      <c r="C171" s="245">
        <f>'Yield Curves'!D170-'Yield Curves'!D171</f>
        <v>-6.0000000000000497E-2</v>
      </c>
      <c r="D171" s="245">
        <f>'Yield Curves'!E170-'Yield Curves'!E171</f>
        <v>-4.0000000000000924E-2</v>
      </c>
      <c r="E171" s="245">
        <f>'Yield Curves'!F170-'Yield Curves'!F171</f>
        <v>-3.5000000000000142E-2</v>
      </c>
      <c r="F171" s="245">
        <f>'Yield Curves'!G170-'Yield Curves'!G171</f>
        <v>-2.9999999999999361E-2</v>
      </c>
      <c r="G171" s="245">
        <f>'Yield Curves'!H170-'Yield Curves'!H171</f>
        <v>-1.5000000000000568E-2</v>
      </c>
      <c r="H171" s="245">
        <f>'Yield Curves'!I170-'Yield Curves'!I171</f>
        <v>0</v>
      </c>
      <c r="I171" s="245">
        <f>'Yield Curves'!J170-'Yield Curves'!J171</f>
        <v>-9.9999999999997868E-3</v>
      </c>
      <c r="J171" s="245">
        <f>'Yield Curves'!K170-'Yield Curves'!K171</f>
        <v>-1.9999999999999574E-2</v>
      </c>
      <c r="K171" s="245">
        <f>'Yield Curves'!L170-'Yield Curves'!L171</f>
        <v>-1.9999999999999574E-2</v>
      </c>
      <c r="L171" s="245">
        <f>'Yield Curves'!M170-'Yield Curves'!M171</f>
        <v>-1.9999999999999574E-2</v>
      </c>
      <c r="M171" s="245">
        <f>'Yield Curves'!N170-'Yield Curves'!N171</f>
        <v>-1.9999999999999574E-2</v>
      </c>
      <c r="N171" s="245">
        <f>'Yield Curves'!O170-'Yield Curves'!O171</f>
        <v>-1.9999999999999574E-2</v>
      </c>
      <c r="O171" s="245">
        <f>'Yield Curves'!P170-'Yield Curves'!P171</f>
        <v>-1.9999999999999574E-2</v>
      </c>
      <c r="P171" s="245">
        <f>'Yield Curves'!Q170-'Yield Curves'!Q171</f>
        <v>-1.499999999999968E-2</v>
      </c>
      <c r="Q171" s="245">
        <f>'Yield Curves'!R170-'Yield Curves'!R171</f>
        <v>-9.9999999999997868E-3</v>
      </c>
      <c r="R171" s="245">
        <f>'Yield Curves'!S170-'Yield Curves'!S171</f>
        <v>-4.9999999999998934E-3</v>
      </c>
      <c r="S171" s="245">
        <f>'Yield Curves'!T170-'Yield Curves'!T171</f>
        <v>-2.5000000000003908E-3</v>
      </c>
      <c r="T171" s="245">
        <f>'Yield Curves'!U170-'Yield Curves'!U171</f>
        <v>0</v>
      </c>
      <c r="U171" s="245">
        <f>'Yield Curves'!V170-'Yield Curves'!V171</f>
        <v>2.5000000000003908E-3</v>
      </c>
      <c r="V171" s="252">
        <f>MAX(B171:U171)</f>
        <v>2.5000000000003908E-3</v>
      </c>
      <c r="W171" s="252">
        <f>AVERAGE(V172:V421)</f>
        <v>3.7412500000000182E-2</v>
      </c>
      <c r="X171" s="245">
        <f>_xlfn.STDEV.S(V172:V2723)</f>
        <v>5.7475124376322045E-2</v>
      </c>
      <c r="Y171" s="245">
        <f>W171+X171*_xlfn.NORM.S.INV(99%)</f>
        <v>0.17111963340308989</v>
      </c>
      <c r="Z171" s="253">
        <v>42893</v>
      </c>
      <c r="AA171" s="255">
        <f>'Bond Valuation'!$B$12*BondVal_all!BO171</f>
        <v>93.169509496545672</v>
      </c>
      <c r="AB171" s="250">
        <f>AA171/AA172-1</f>
        <v>8.0032008535035892E-4</v>
      </c>
      <c r="AC171" s="245">
        <f>SUMPRODUCT('Bond Valuation'!$B$12*BondVal_all!BO171,$BO$2)/AA171</f>
        <v>1</v>
      </c>
      <c r="AD171" s="251">
        <f>-AC171*Y170/100</f>
        <v>-1.710441629070493E-3</v>
      </c>
      <c r="AE171" s="250">
        <f>AD171*SQRT(10)</f>
        <v>-5.4088913526316304E-3</v>
      </c>
      <c r="AF171" s="250">
        <f>$AC$1*X170/100</f>
        <v>-1.5303977170830353E-3</v>
      </c>
      <c r="AG171" s="250">
        <f>AF171*SQRT(10)</f>
        <v>-4.8395425119043701E-3</v>
      </c>
      <c r="AH171" s="255">
        <f>SUMPRODUCT('Bond Valuation'!$B$40:$D$40,BondVal_all!BO171:BQ171)</f>
        <v>84.124334213776166</v>
      </c>
      <c r="AI171" s="250">
        <f>AH171/AH172-1</f>
        <v>1.1878753672447395E-3</v>
      </c>
      <c r="AJ171" s="245">
        <f>SUMPRODUCT($BO$2:$BQ$2,'Bond Valuation'!$B$40:$D$40,BondVal_all!BO171:BQ171)/BondVal_all!AH171</f>
        <v>2.9358623973888371</v>
      </c>
      <c r="AK171" s="251">
        <f>-AJ171*Y170/100</f>
        <v>-5.0216212617165655E-3</v>
      </c>
      <c r="AL171" s="251">
        <f>AK171*SQRT(10)</f>
        <v>-1.5879760733752846E-2</v>
      </c>
      <c r="AM171" s="251">
        <f>$AC$1*X170/100</f>
        <v>-1.5303977170830353E-3</v>
      </c>
      <c r="AN171" s="259">
        <f>AM171*SQRT(10)</f>
        <v>-4.8395425119043701E-3</v>
      </c>
      <c r="AO171" s="255">
        <f>SUMPRODUCT('Bond Valuation'!$B$68:$F$68,BondVal_all!BO171:BS171)</f>
        <v>77.909300635785996</v>
      </c>
      <c r="AP171" s="250">
        <f>AO171/AO172-1</f>
        <v>9.7625609623297471E-4</v>
      </c>
      <c r="AQ171" s="245">
        <f>SUMPRODUCT($BO$2:$BS$2,'Bond Valuation'!$B$68:$F$68,BondVal_all!BO171:BS171)/BondVal_all!AO171</f>
        <v>4.7254458067220666</v>
      </c>
      <c r="AR171" s="251">
        <f>-AQ171*Y170/100</f>
        <v>-8.082599223734022E-3</v>
      </c>
      <c r="AS171" s="251">
        <f>AR171*SQRT(10)</f>
        <v>-2.5559422961308385E-2</v>
      </c>
      <c r="AT171" s="251">
        <f>$AC$1*X170/100</f>
        <v>-1.5303977170830353E-3</v>
      </c>
      <c r="AU171" s="249">
        <f>AT171*SQRT(10)</f>
        <v>-4.8395425119043701E-3</v>
      </c>
      <c r="AV171" s="255">
        <f>SUMPRODUCT('Bond Valuation'!$B$96:$K$96,BondVal_all!BO171:BX171)</f>
        <v>69.776975676935152</v>
      </c>
      <c r="AW171" s="250">
        <f>AV171/AV172-1</f>
        <v>1.8056900836316281E-4</v>
      </c>
      <c r="AX171" s="245">
        <f>SUMPRODUCT($BO$2:$BX$2,'Bond Valuation'!$B$96:$K$96,BondVal_all!BO171:BX171)/BondVal_all!AV171</f>
        <v>8.2804556306538917</v>
      </c>
      <c r="AY171" s="251">
        <f>-AX171*Y170/100</f>
        <v>-1.4163236018341579E-2</v>
      </c>
      <c r="AZ171" s="251">
        <f>AY171*SQRT(10)</f>
        <v>-4.4788084856493722E-2</v>
      </c>
      <c r="BA171" s="251">
        <f>$AC$1*X170/100</f>
        <v>-1.5303977170830353E-3</v>
      </c>
      <c r="BB171" s="249">
        <f>BA171*SQRT(10)</f>
        <v>-4.8395425119043701E-3</v>
      </c>
      <c r="BC171" s="255">
        <f>SUMPRODUCT('Bond Valuation'!$B$124:$U$124,BondVal_all!BO171:CH171)</f>
        <v>57.745816306555469</v>
      </c>
      <c r="BD171" s="250">
        <f>BC171/BC172-1</f>
        <v>9.8504490180228998E-4</v>
      </c>
      <c r="BE171" s="245">
        <f>SUMPRODUCT($BO$2:$CH$2,'Bond Valuation'!$B$124:$U$124,BondVal_all!BO171:CH171)/BondVal_all!BC171</f>
        <v>11.909349080194438</v>
      </c>
      <c r="BF171" s="251">
        <f>-BE171*Y170/100</f>
        <v>-2.0370246441896951E-2</v>
      </c>
      <c r="BG171" s="251">
        <f>BF171*SQRT(10)</f>
        <v>-6.4416375255335154E-2</v>
      </c>
      <c r="BH171" s="251">
        <f>$AC$1*X170/100</f>
        <v>-1.5303977170830353E-3</v>
      </c>
      <c r="BI171" s="249">
        <f>BH171*SQRT(10)</f>
        <v>-4.8395425119043701E-3</v>
      </c>
      <c r="BJ171" s="251"/>
      <c r="BK171" s="251"/>
      <c r="BO171" s="245">
        <f>EXP(-BO$2*HLOOKUP(BO$2,'Yield Curves'!$B$2:$AP$508,MATCH($Z171,'Yield Curves'!$A$3:$A$508,0)+1)/100)</f>
        <v>0.92247039105490769</v>
      </c>
      <c r="BP171" s="245">
        <f>EXP(-BP$2*HLOOKUP(BP$2,'Yield Curves'!$B$2:$AP$508,MATCH($Z171,'Yield Curves'!$A$3:$A$508,0)+1)/100)</f>
        <v>0.85282577675612758</v>
      </c>
      <c r="BQ171" s="245">
        <f>EXP(-BQ$2*HLOOKUP(BQ$2,'Yield Curves'!$B$2:$AP$508,MATCH($Z171,'Yield Curves'!$A$3:$A$508,0)+1)/100)</f>
        <v>0.78993864586425588</v>
      </c>
      <c r="BR171" s="245">
        <f>EXP(-BR$2*HLOOKUP(BR$2,'Yield Curves'!$B$2:$AP$508,MATCH($Z171,'Yield Curves'!$A$3:$A$508,0)+1)/100)</f>
        <v>0.72789388774594621</v>
      </c>
      <c r="BS171" s="245">
        <f>EXP(-BS$2*HLOOKUP(BS$2,'Yield Curves'!$B$2:$AP$508,MATCH($Z171,'Yield Curves'!$A$3:$A$508,0)+1)/100)</f>
        <v>0.67977052568032104</v>
      </c>
      <c r="BT171" s="245">
        <f>EXP(-BT$2*HLOOKUP(BT$2,'Yield Curves'!$B$2:$AP$508,MATCH($Z171,'Yield Curves'!$A$3:$A$508,0)+1)/100)</f>
        <v>0.63040046677258277</v>
      </c>
      <c r="BU171" s="245">
        <f>EXP(-BU$2*HLOOKUP(BU$2,'Yield Curves'!$B$2:$AP$508,MATCH($Z171,'Yield Curves'!$A$3:$A$508,0)+1)/100)</f>
        <v>0.58496690850988675</v>
      </c>
      <c r="BV171" s="245">
        <f>EXP(-BV$2*HLOOKUP(BV$2,'Yield Curves'!$B$2:$AP$508,MATCH($Z171,'Yield Curves'!$A$3:$A$508,0)+1)/100)</f>
        <v>0.541831614589949</v>
      </c>
      <c r="BW171" s="245">
        <f>EXP(-BW$2*HLOOKUP(BW$2,'Yield Curves'!$B$2:$AP$508,MATCH($Z171,'Yield Curves'!$A$3:$A$508,0)+1)/100)</f>
        <v>0.50052386452247266</v>
      </c>
      <c r="BX171" s="245">
        <f>EXP(-BX$2*HLOOKUP(BX$2,'Yield Curves'!$B$2:$AP$508,MATCH($Z171,'Yield Curves'!$A$3:$A$508,0)+1)/100)</f>
        <v>0.46347631296326158</v>
      </c>
      <c r="BY171" s="245">
        <f>EXP(-BY$2*HLOOKUP(BY$2,'Yield Curves'!$B$2:$AP$508,MATCH($Z171,'Yield Curves'!$A$3:$A$508,0)+1)/100)</f>
        <v>0.42917093050690014</v>
      </c>
      <c r="BZ171" s="245">
        <f>EXP(-BZ$2*HLOOKUP(BZ$2,'Yield Curves'!$B$2:$AP$508,MATCH($Z171,'Yield Curves'!$A$3:$A$508,0)+1)/100)</f>
        <v>0.39443536201163126</v>
      </c>
      <c r="CA171" s="245">
        <f>EXP(-CA$2*HLOOKUP(CA$2,'Yield Curves'!$B$2:$AP$508,MATCH($Z171,'Yield Curves'!$A$3:$A$508,0)+1)/100)</f>
        <v>0.35912850568140431</v>
      </c>
      <c r="CB171" s="245">
        <f>EXP(-CB$2*HLOOKUP(CB$2,'Yield Curves'!$B$2:$AP$508,MATCH($Z171,'Yield Curves'!$A$3:$A$508,0)+1)/100)</f>
        <v>0.33047475727171177</v>
      </c>
      <c r="CC171" s="245">
        <f>EXP(-CC$2*HLOOKUP(CC$2,'Yield Curves'!$B$2:$AP$508,MATCH($Z171,'Yield Curves'!$A$3:$A$508,0)+1)/100)</f>
        <v>0.30391719486257851</v>
      </c>
      <c r="CD171" s="245">
        <f>EXP(-CD$2*HLOOKUP(CD$2,'Yield Curves'!$B$2:$AP$508,MATCH($Z171,'Yield Curves'!$A$3:$A$508,0)+1)/100)</f>
        <v>0.27823895058536291</v>
      </c>
      <c r="CE171" s="245">
        <f>EXP(-CE$2*HLOOKUP(CE$2,'Yield Curves'!$B$2:$AP$508,MATCH($Z171,'Yield Curves'!$A$3:$A$508,0)+1)/100)</f>
        <v>0.25340239428530931</v>
      </c>
      <c r="CF171" s="245">
        <f>EXP(-CF$2*HLOOKUP(CF$2,'Yield Curves'!$B$2:$AP$508,MATCH($Z171,'Yield Curves'!$A$3:$A$508,0)+1)/100)</f>
        <v>0.2304153163860303</v>
      </c>
      <c r="CG171" s="245">
        <f>EXP(-CG$2*HLOOKUP(CG$2,'Yield Curves'!$B$2:$AP$508,MATCH($Z171,'Yield Curves'!$A$3:$A$508,0)+1)/100)</f>
        <v>0.20966166716166695</v>
      </c>
      <c r="CH171" s="245">
        <f>EXP(-CH$2*HLOOKUP(CH$2,'Yield Curves'!$B$2:$AP$508,MATCH($Z171,'Yield Curves'!$A$3:$A$508,0)+1)/100)</f>
        <v>0.19051963859332924</v>
      </c>
    </row>
    <row r="172" spans="1:86" x14ac:dyDescent="0.2">
      <c r="A172" s="253">
        <v>42891</v>
      </c>
      <c r="B172" s="245">
        <f>'Yield Curves'!C171-'Yield Curves'!C172</f>
        <v>-3.9999999999999147E-2</v>
      </c>
      <c r="C172" s="245">
        <f>'Yield Curves'!D171-'Yield Curves'!D172</f>
        <v>-3.5000000000000142E-2</v>
      </c>
      <c r="D172" s="245">
        <f>'Yield Curves'!E171-'Yield Curves'!E172</f>
        <v>-2.9999999999999361E-2</v>
      </c>
      <c r="E172" s="245">
        <f>'Yield Curves'!F171-'Yield Curves'!F172</f>
        <v>-1.4999999999998792E-2</v>
      </c>
      <c r="F172" s="245">
        <f>'Yield Curves'!G171-'Yield Curves'!G172</f>
        <v>0</v>
      </c>
      <c r="G172" s="245">
        <f>'Yield Curves'!H171-'Yield Curves'!H172</f>
        <v>4.5000000000000817E-2</v>
      </c>
      <c r="H172" s="245">
        <f>'Yield Curves'!I171-'Yield Curves'!I172</f>
        <v>9.0000000000000746E-2</v>
      </c>
      <c r="I172" s="245">
        <f>'Yield Curves'!J171-'Yield Curves'!J172</f>
        <v>5.9999999999999609E-2</v>
      </c>
      <c r="J172" s="245">
        <f>'Yield Curves'!K171-'Yield Curves'!K172</f>
        <v>2.9999999999999361E-2</v>
      </c>
      <c r="K172" s="245">
        <f>'Yield Curves'!L171-'Yield Curves'!L172</f>
        <v>3.5000000000000142E-2</v>
      </c>
      <c r="L172" s="245">
        <f>'Yield Curves'!M171-'Yield Curves'!M172</f>
        <v>4.0000000000000036E-2</v>
      </c>
      <c r="M172" s="245">
        <f>'Yield Curves'!N171-'Yield Curves'!N172</f>
        <v>4.4999999999999929E-2</v>
      </c>
      <c r="N172" s="245">
        <f>'Yield Curves'!O171-'Yield Curves'!O172</f>
        <v>4.9999999999999822E-2</v>
      </c>
      <c r="O172" s="245">
        <f>'Yield Curves'!P171-'Yield Curves'!P172</f>
        <v>5.4999999999999716E-2</v>
      </c>
      <c r="P172" s="245">
        <f>'Yield Curves'!Q171-'Yield Curves'!Q172</f>
        <v>5.5000000000000604E-2</v>
      </c>
      <c r="Q172" s="245">
        <f>'Yield Curves'!R171-'Yield Curves'!R172</f>
        <v>5.5000000000000604E-2</v>
      </c>
      <c r="R172" s="245">
        <f>'Yield Curves'!S171-'Yield Curves'!S172</f>
        <v>5.5000000000000604E-2</v>
      </c>
      <c r="S172" s="245">
        <f>'Yield Curves'!T171-'Yield Curves'!T172</f>
        <v>5.7500000000000107E-2</v>
      </c>
      <c r="T172" s="245">
        <f>'Yield Curves'!U171-'Yield Curves'!U172</f>
        <v>6.0000000000000497E-2</v>
      </c>
      <c r="U172" s="245">
        <f>'Yield Curves'!V171-'Yield Curves'!V172</f>
        <v>6.2500000000000888E-2</v>
      </c>
      <c r="V172" s="252">
        <f>MAX(B172:U172)</f>
        <v>9.0000000000000746E-2</v>
      </c>
      <c r="W172" s="252">
        <f>AVERAGE(V173:V422)</f>
        <v>3.7132500000000179E-2</v>
      </c>
      <c r="X172" s="245">
        <f>_xlfn.STDEV.S(V173:V2724)</f>
        <v>5.7488869321025898E-2</v>
      </c>
      <c r="Y172" s="245">
        <f>W172+X172*_xlfn.NORM.S.INV(99%)</f>
        <v>0.17087160892598049</v>
      </c>
      <c r="Z172" s="253">
        <v>42892</v>
      </c>
      <c r="AA172" s="255">
        <f>'Bond Valuation'!$B$12*BondVal_all!BO172</f>
        <v>93.09500369524261</v>
      </c>
      <c r="AB172" s="250">
        <f>AA172/AA173-1</f>
        <v>8.0032008535035892E-4</v>
      </c>
      <c r="AC172" s="245">
        <f>SUMPRODUCT('Bond Valuation'!$B$12*BondVal_all!BO172,$BO$2)/AA172</f>
        <v>1</v>
      </c>
      <c r="AD172" s="251">
        <f>-AC172*Y171/100</f>
        <v>-1.711196334030899E-3</v>
      </c>
      <c r="AE172" s="250">
        <f>AD172*SQRT(10)</f>
        <v>-5.4112779392679403E-3</v>
      </c>
      <c r="AF172" s="250">
        <f>$AC$1*X171/100</f>
        <v>-1.531835188039175E-3</v>
      </c>
      <c r="AG172" s="250">
        <f>AF172*SQRT(10)</f>
        <v>-4.8440881941961122E-3</v>
      </c>
      <c r="AH172" s="255">
        <f>SUMPRODUCT('Bond Valuation'!$B$40:$D$40,BondVal_all!BO172:BQ172)</f>
        <v>84.024523552004268</v>
      </c>
      <c r="AI172" s="250">
        <f>AH172/AH173-1</f>
        <v>8.9617924951168604E-4</v>
      </c>
      <c r="AJ172" s="245">
        <f>SUMPRODUCT($BO$2:$BQ$2,'Bond Valuation'!$B$40:$D$40,BondVal_all!BO172:BQ172)/BondVal_all!AH172</f>
        <v>2.9358416166373225</v>
      </c>
      <c r="AK172" s="251">
        <f>-AJ172*Y171/100</f>
        <v>-5.0238014116851335E-3</v>
      </c>
      <c r="AL172" s="251">
        <f>AK172*SQRT(10)</f>
        <v>-1.5886654973294265E-2</v>
      </c>
      <c r="AM172" s="251">
        <f>$AC$1*X171/100</f>
        <v>-1.531835188039175E-3</v>
      </c>
      <c r="AN172" s="259">
        <f>AM172*SQRT(10)</f>
        <v>-4.8440881941961122E-3</v>
      </c>
      <c r="AO172" s="255">
        <f>SUMPRODUCT('Bond Valuation'!$B$68:$F$68,BondVal_all!BO172:BS172)</f>
        <v>77.83331538714927</v>
      </c>
      <c r="AP172" s="250">
        <f>AO172/AO173-1</f>
        <v>9.6314287214593897E-4</v>
      </c>
      <c r="AQ172" s="245">
        <f>SUMPRODUCT($BO$2:$BS$2,'Bond Valuation'!$B$68:$F$68,BondVal_all!BO172:BS172)/BondVal_all!AO172</f>
        <v>4.7254155437030692</v>
      </c>
      <c r="AR172" s="251">
        <f>-AQ172*Y171/100</f>
        <v>-8.0861137551573193E-3</v>
      </c>
      <c r="AS172" s="251">
        <f>AR172*SQRT(10)</f>
        <v>-2.5570536885514236E-2</v>
      </c>
      <c r="AT172" s="251">
        <f>$AC$1*X171/100</f>
        <v>-1.531835188039175E-3</v>
      </c>
      <c r="AU172" s="249">
        <f>AT172*SQRT(10)</f>
        <v>-4.8440881941961122E-3</v>
      </c>
      <c r="AV172" s="255">
        <f>SUMPRODUCT('Bond Valuation'!$B$96:$K$96,BondVal_all!BO172:BX172)</f>
        <v>69.76437839230978</v>
      </c>
      <c r="AW172" s="250">
        <f>AV172/AV173-1</f>
        <v>2.6375452846649772E-4</v>
      </c>
      <c r="AX172" s="245">
        <f>SUMPRODUCT($BO$2:$BX$2,'Bond Valuation'!$B$96:$K$96,BondVal_all!BO172:BX172)/BondVal_all!AV172</f>
        <v>8.2813941054859566</v>
      </c>
      <c r="AY172" s="251">
        <f>-AX172*Y171/100</f>
        <v>-1.4171091233972664E-2</v>
      </c>
      <c r="AZ172" s="251">
        <f>AY172*SQRT(10)</f>
        <v>-4.4812925229399711E-2</v>
      </c>
      <c r="BA172" s="251">
        <f>$AC$1*X171/100</f>
        <v>-1.531835188039175E-3</v>
      </c>
      <c r="BB172" s="249">
        <f>BA172*SQRT(10)</f>
        <v>-4.8440881941961122E-3</v>
      </c>
      <c r="BC172" s="255">
        <f>SUMPRODUCT('Bond Valuation'!$B$124:$U$124,BondVal_all!BO172:CH172)</f>
        <v>57.688990061005747</v>
      </c>
      <c r="BD172" s="250">
        <f>BC172/BC173-1</f>
        <v>-1.1315023281956993E-3</v>
      </c>
      <c r="BE172" s="245">
        <f>SUMPRODUCT($BO$2:$CH$2,'Bond Valuation'!$B$124:$U$124,BondVal_all!BO172:CH172)/BondVal_all!BC172</f>
        <v>11.905641661221125</v>
      </c>
      <c r="BF172" s="251">
        <f>-BE172*Y171/100</f>
        <v>-2.0372890364967131E-2</v>
      </c>
      <c r="BG172" s="251">
        <f>BF172*SQRT(10)</f>
        <v>-6.4424736074195188E-2</v>
      </c>
      <c r="BH172" s="251">
        <f>$AC$1*X171/100</f>
        <v>-1.531835188039175E-3</v>
      </c>
      <c r="BI172" s="249">
        <f>BH172*SQRT(10)</f>
        <v>-4.8440881941961122E-3</v>
      </c>
      <c r="BJ172" s="251"/>
      <c r="BK172" s="251"/>
      <c r="BO172" s="245">
        <f>EXP(-BO$2*HLOOKUP(BO$2,'Yield Curves'!$B$2:$AP$508,MATCH($Z172,'Yield Curves'!$A$3:$A$508,0)+1)/100)</f>
        <v>0.92173270985388722</v>
      </c>
      <c r="BP172" s="245">
        <f>EXP(-BP$2*HLOOKUP(BP$2,'Yield Curves'!$B$2:$AP$508,MATCH($Z172,'Yield Curves'!$A$3:$A$508,0)+1)/100)</f>
        <v>0.85197337725015776</v>
      </c>
      <c r="BQ172" s="245">
        <f>EXP(-BQ$2*HLOOKUP(BQ$2,'Yield Curves'!$B$2:$AP$508,MATCH($Z172,'Yield Curves'!$A$3:$A$508,0)+1)/100)</f>
        <v>0.78899128801760965</v>
      </c>
      <c r="BR172" s="245">
        <f>EXP(-BR$2*HLOOKUP(BR$2,'Yield Curves'!$B$2:$AP$508,MATCH($Z172,'Yield Curves'!$A$3:$A$508,0)+1)/100)</f>
        <v>0.72789388774594621</v>
      </c>
      <c r="BS172" s="245">
        <f>EXP(-BS$2*HLOOKUP(BS$2,'Yield Curves'!$B$2:$AP$508,MATCH($Z172,'Yield Curves'!$A$3:$A$508,0)+1)/100)</f>
        <v>0.67909109492663677</v>
      </c>
      <c r="BT172" s="245">
        <f>EXP(-BT$2*HLOOKUP(BT$2,'Yield Curves'!$B$2:$AP$508,MATCH($Z172,'Yield Curves'!$A$3:$A$508,0)+1)/100)</f>
        <v>0.63002233994191226</v>
      </c>
      <c r="BU172" s="245">
        <f>EXP(-BU$2*HLOOKUP(BU$2,'Yield Curves'!$B$2:$AP$508,MATCH($Z172,'Yield Curves'!$A$3:$A$508,0)+1)/100)</f>
        <v>0.58496690850988675</v>
      </c>
      <c r="BV172" s="245">
        <f>EXP(-BV$2*HLOOKUP(BV$2,'Yield Curves'!$B$2:$AP$508,MATCH($Z172,'Yield Curves'!$A$3:$A$508,0)+1)/100)</f>
        <v>0.54193999175022178</v>
      </c>
      <c r="BW172" s="245">
        <f>EXP(-BW$2*HLOOKUP(BW$2,'Yield Curves'!$B$2:$AP$508,MATCH($Z172,'Yield Curves'!$A$3:$A$508,0)+1)/100)</f>
        <v>0.50041125932151531</v>
      </c>
      <c r="BX172" s="245">
        <f>EXP(-BX$2*HLOOKUP(BX$2,'Yield Curves'!$B$2:$AP$508,MATCH($Z172,'Yield Curves'!$A$3:$A$508,0)+1)/100)</f>
        <v>0.46347631296326158</v>
      </c>
      <c r="BY172" s="245">
        <f>EXP(-BY$2*HLOOKUP(BY$2,'Yield Curves'!$B$2:$AP$508,MATCH($Z172,'Yield Curves'!$A$3:$A$508,0)+1)/100)</f>
        <v>0.42928896874230288</v>
      </c>
      <c r="BZ172" s="245">
        <f>EXP(-BZ$2*HLOOKUP(BZ$2,'Yield Curves'!$B$2:$AP$508,MATCH($Z172,'Yield Curves'!$A$3:$A$508,0)+1)/100)</f>
        <v>0.39452411995297776</v>
      </c>
      <c r="CA172" s="245">
        <f>EXP(-CA$2*HLOOKUP(CA$2,'Yield Curves'!$B$2:$AP$508,MATCH($Z172,'Yield Curves'!$A$3:$A$508,0)+1)/100)</f>
        <v>0.35904097877591945</v>
      </c>
      <c r="CB172" s="245">
        <f>EXP(-CB$2*HLOOKUP(CB$2,'Yield Curves'!$B$2:$AP$508,MATCH($Z172,'Yield Curves'!$A$3:$A$508,0)+1)/100)</f>
        <v>0.33043138530616745</v>
      </c>
      <c r="CC172" s="245">
        <f>EXP(-CC$2*HLOOKUP(CC$2,'Yield Curves'!$B$2:$AP$508,MATCH($Z172,'Yield Curves'!$A$3:$A$508,0)+1)/100)</f>
        <v>0.30391719486257851</v>
      </c>
      <c r="CD172" s="245">
        <f>EXP(-CD$2*HLOOKUP(CD$2,'Yield Curves'!$B$2:$AP$508,MATCH($Z172,'Yield Curves'!$A$3:$A$508,0)+1)/100)</f>
        <v>0.27819895661085203</v>
      </c>
      <c r="CE172" s="245">
        <f>EXP(-CE$2*HLOOKUP(CE$2,'Yield Curves'!$B$2:$AP$508,MATCH($Z172,'Yield Curves'!$A$3:$A$508,0)+1)/100)</f>
        <v>0.25324594682401341</v>
      </c>
      <c r="CF172" s="245">
        <f>EXP(-CF$2*HLOOKUP(CF$2,'Yield Curves'!$B$2:$AP$508,MATCH($Z172,'Yield Curves'!$A$3:$A$508,0)+1)/100)</f>
        <v>0.23015139010303728</v>
      </c>
      <c r="CG172" s="245">
        <f>EXP(-CG$2*HLOOKUP(CG$2,'Yield Curves'!$B$2:$AP$508,MATCH($Z172,'Yield Curves'!$A$3:$A$508,0)+1)/100)</f>
        <v>0.20933592115302077</v>
      </c>
      <c r="CH172" s="245">
        <f>EXP(-CH$2*HLOOKUP(CH$2,'Yield Curves'!$B$2:$AP$508,MATCH($Z172,'Yield Curves'!$A$3:$A$508,0)+1)/100)</f>
        <v>0.19013898010152055</v>
      </c>
    </row>
    <row r="173" spans="1:86" x14ac:dyDescent="0.2">
      <c r="A173" s="253">
        <v>42888</v>
      </c>
      <c r="B173" s="245">
        <f>'Yield Curves'!C172-'Yield Curves'!C173</f>
        <v>-1.9999999999999574E-2</v>
      </c>
      <c r="C173" s="245">
        <f>'Yield Curves'!D172-'Yield Curves'!D173</f>
        <v>-1.4999999999998792E-2</v>
      </c>
      <c r="D173" s="245">
        <f>'Yield Curves'!E172-'Yield Curves'!E173</f>
        <v>-9.9999999999997868E-3</v>
      </c>
      <c r="E173" s="245">
        <f>'Yield Curves'!F172-'Yield Curves'!F173</f>
        <v>-5.0000000000007816E-3</v>
      </c>
      <c r="F173" s="245">
        <f>'Yield Curves'!G172-'Yield Curves'!G173</f>
        <v>0</v>
      </c>
      <c r="G173" s="245">
        <f>'Yield Curves'!H172-'Yield Curves'!H173</f>
        <v>4.9999999999998934E-3</v>
      </c>
      <c r="H173" s="245">
        <f>'Yield Curves'!I172-'Yield Curves'!I173</f>
        <v>9.9999999999997868E-3</v>
      </c>
      <c r="I173" s="245">
        <f>'Yield Curves'!J172-'Yield Curves'!J173</f>
        <v>1.499999999999968E-2</v>
      </c>
      <c r="J173" s="245">
        <f>'Yield Curves'!K172-'Yield Curves'!K173</f>
        <v>2.0000000000000462E-2</v>
      </c>
      <c r="K173" s="245">
        <f>'Yield Curves'!L172-'Yield Curves'!L173</f>
        <v>1.9999999999999574E-2</v>
      </c>
      <c r="L173" s="245">
        <f>'Yield Curves'!M172-'Yield Curves'!M173</f>
        <v>1.9999999999999574E-2</v>
      </c>
      <c r="M173" s="245">
        <f>'Yield Curves'!N172-'Yield Curves'!N173</f>
        <v>1.9999999999999574E-2</v>
      </c>
      <c r="N173" s="245">
        <f>'Yield Curves'!O172-'Yield Curves'!O173</f>
        <v>1.9999999999999574E-2</v>
      </c>
      <c r="O173" s="245">
        <f>'Yield Curves'!P172-'Yield Curves'!P173</f>
        <v>1.9999999999999574E-2</v>
      </c>
      <c r="P173" s="245">
        <f>'Yield Curves'!Q172-'Yield Curves'!Q173</f>
        <v>1.9999999999999574E-2</v>
      </c>
      <c r="Q173" s="245">
        <f>'Yield Curves'!R172-'Yield Curves'!R173</f>
        <v>1.9999999999999574E-2</v>
      </c>
      <c r="R173" s="245">
        <f>'Yield Curves'!S172-'Yield Curves'!S173</f>
        <v>1.9999999999999574E-2</v>
      </c>
      <c r="S173" s="245">
        <f>'Yield Curves'!T172-'Yield Curves'!T173</f>
        <v>1.9999999999999574E-2</v>
      </c>
      <c r="T173" s="245">
        <f>'Yield Curves'!U172-'Yield Curves'!U173</f>
        <v>1.9999999999999574E-2</v>
      </c>
      <c r="U173" s="245">
        <f>'Yield Curves'!V172-'Yield Curves'!V173</f>
        <v>1.9999999999999574E-2</v>
      </c>
      <c r="V173" s="252">
        <f>MAX(B173:U173)</f>
        <v>2.0000000000000462E-2</v>
      </c>
      <c r="W173" s="252">
        <f>AVERAGE(V174:V423)</f>
        <v>3.7052500000000176E-2</v>
      </c>
      <c r="X173" s="245">
        <f>_xlfn.STDEV.S(V174:V2725)</f>
        <v>5.7567103287660279E-2</v>
      </c>
      <c r="Y173" s="245">
        <f>W173+X173*_xlfn.NORM.S.INV(99%)</f>
        <v>0.17097360834793818</v>
      </c>
      <c r="Z173" s="253">
        <v>42891</v>
      </c>
      <c r="AA173" s="255">
        <f>'Bond Valuation'!$B$12*BondVal_all!BO173</f>
        <v>93.020557474745075</v>
      </c>
      <c r="AB173" s="250">
        <f>AA173/AA174-1</f>
        <v>4.0008001066782484E-4</v>
      </c>
      <c r="AC173" s="245">
        <f>SUMPRODUCT('Bond Valuation'!$B$12*BondVal_all!BO173,$BO$2)/AA173</f>
        <v>1</v>
      </c>
      <c r="AD173" s="251">
        <f>-AC173*Y172/100</f>
        <v>-1.7087160892598049E-3</v>
      </c>
      <c r="AE173" s="250">
        <f>AD173*SQRT(10)</f>
        <v>-5.4034347166365595E-3</v>
      </c>
      <c r="AF173" s="250">
        <f>$AC$1*X172/100</f>
        <v>-1.5322015202600008E-3</v>
      </c>
      <c r="AG173" s="250">
        <f>AF173*SQRT(10)</f>
        <v>-4.8452466383942291E-3</v>
      </c>
      <c r="AH173" s="255">
        <f>SUMPRODUCT('Bond Valuation'!$B$40:$D$40,BondVal_all!BO173:BQ173)</f>
        <v>83.949289940348493</v>
      </c>
      <c r="AI173" s="250">
        <f>AH173/AH174-1</f>
        <v>2.0940380185185958E-5</v>
      </c>
      <c r="AJ173" s="245">
        <f>SUMPRODUCT($BO$2:$BQ$2,'Bond Valuation'!$B$40:$D$40,BondVal_all!BO173:BQ173)/BondVal_all!AH173</f>
        <v>2.9358354713864863</v>
      </c>
      <c r="AK173" s="251">
        <f>-AJ173*Y172/100</f>
        <v>-5.0165093053777332E-3</v>
      </c>
      <c r="AL173" s="251">
        <f>AK173*SQRT(10)</f>
        <v>-1.5863595308422802E-2</v>
      </c>
      <c r="AM173" s="251">
        <f>$AC$1*X172/100</f>
        <v>-1.5322015202600008E-3</v>
      </c>
      <c r="AN173" s="259">
        <f>AM173*SQRT(10)</f>
        <v>-4.8452466383942291E-3</v>
      </c>
      <c r="AO173" s="255">
        <f>SUMPRODUCT('Bond Valuation'!$B$68:$F$68,BondVal_all!BO173:BS173)</f>
        <v>77.758422916368062</v>
      </c>
      <c r="AP173" s="250">
        <f>AO173/AO174-1</f>
        <v>-1.3966045925656312E-3</v>
      </c>
      <c r="AQ173" s="245">
        <f>SUMPRODUCT($BO$2:$BS$2,'Bond Valuation'!$B$68:$F$68,BondVal_all!BO173:BS173)/BondVal_all!AO173</f>
        <v>4.7253572254445562</v>
      </c>
      <c r="AR173" s="251">
        <f>-AQ173*Y172/100</f>
        <v>-8.0742939186171855E-3</v>
      </c>
      <c r="AS173" s="251">
        <f>AR173*SQRT(10)</f>
        <v>-2.5533159280476531E-2</v>
      </c>
      <c r="AT173" s="251">
        <f>$AC$1*X172/100</f>
        <v>-1.5322015202600008E-3</v>
      </c>
      <c r="AU173" s="249">
        <f>AT173*SQRT(10)</f>
        <v>-4.8452466383942291E-3</v>
      </c>
      <c r="AV173" s="255">
        <f>SUMPRODUCT('Bond Valuation'!$B$96:$K$96,BondVal_all!BO173:BX173)</f>
        <v>69.745982573563651</v>
      </c>
      <c r="AW173" s="250">
        <f>AV173/AV174-1</f>
        <v>-4.6788067655084697E-3</v>
      </c>
      <c r="AX173" s="245">
        <f>SUMPRODUCT($BO$2:$BX$2,'Bond Valuation'!$B$96:$K$96,BondVal_all!BO173:BX173)/BondVal_all!AV173</f>
        <v>8.2823182580854642</v>
      </c>
      <c r="AY173" s="251">
        <f>-AX173*Y172/100</f>
        <v>-1.4152130463960876E-2</v>
      </c>
      <c r="AZ173" s="251">
        <f>AY173*SQRT(10)</f>
        <v>-4.4752966009971841E-2</v>
      </c>
      <c r="BA173" s="251">
        <f>$AC$1*X172/100</f>
        <v>-1.5322015202600008E-3</v>
      </c>
      <c r="BB173" s="249">
        <f>BA173*SQRT(10)</f>
        <v>-4.8452466383942291E-3</v>
      </c>
      <c r="BC173" s="255">
        <f>SUMPRODUCT('Bond Valuation'!$B$124:$U$124,BondVal_all!BO173:CH173)</f>
        <v>57.754339230308247</v>
      </c>
      <c r="BD173" s="250">
        <f>BC173/BC174-1</f>
        <v>-9.4516853764214925E-3</v>
      </c>
      <c r="BE173" s="245">
        <f>SUMPRODUCT($BO$2:$CH$2,'Bond Valuation'!$B$124:$U$124,BondVal_all!BO173:CH173)/BondVal_all!BC173</f>
        <v>11.919993296448164</v>
      </c>
      <c r="BF173" s="251">
        <f>-BE173*Y172/100</f>
        <v>-2.0367884329509995E-2</v>
      </c>
      <c r="BG173" s="251">
        <f>BF173*SQRT(10)</f>
        <v>-6.4408905600103067E-2</v>
      </c>
      <c r="BH173" s="251">
        <f>$AC$1*X172/100</f>
        <v>-1.5322015202600008E-3</v>
      </c>
      <c r="BI173" s="249">
        <f>BH173*SQRT(10)</f>
        <v>-4.8452466383942291E-3</v>
      </c>
      <c r="BJ173" s="251"/>
      <c r="BK173" s="251"/>
      <c r="BO173" s="245">
        <f>EXP(-BO$2*HLOOKUP(BO$2,'Yield Curves'!$B$2:$AP$508,MATCH($Z173,'Yield Curves'!$A$3:$A$508,0)+1)/100)</f>
        <v>0.92099561856183243</v>
      </c>
      <c r="BP173" s="245">
        <f>EXP(-BP$2*HLOOKUP(BP$2,'Yield Curves'!$B$2:$AP$508,MATCH($Z173,'Yield Curves'!$A$3:$A$508,0)+1)/100)</f>
        <v>0.8512920711071511</v>
      </c>
      <c r="BQ173" s="245">
        <f>EXP(-BQ$2*HLOOKUP(BQ$2,'Yield Curves'!$B$2:$AP$508,MATCH($Z173,'Yield Curves'!$A$3:$A$508,0)+1)/100)</f>
        <v>0.78828151530402468</v>
      </c>
      <c r="BR173" s="245">
        <f>EXP(-BR$2*HLOOKUP(BR$2,'Yield Curves'!$B$2:$AP$508,MATCH($Z173,'Yield Curves'!$A$3:$A$508,0)+1)/100)</f>
        <v>0.72789388774594621</v>
      </c>
      <c r="BS173" s="245">
        <f>EXP(-BS$2*HLOOKUP(BS$2,'Yield Curves'!$B$2:$AP$508,MATCH($Z173,'Yield Curves'!$A$3:$A$508,0)+1)/100)</f>
        <v>0.67841234326410416</v>
      </c>
      <c r="BT173" s="245">
        <f>EXP(-BT$2*HLOOKUP(BT$2,'Yield Curves'!$B$2:$AP$508,MATCH($Z173,'Yield Curves'!$A$3:$A$508,0)+1)/100)</f>
        <v>0.62926676656867475</v>
      </c>
      <c r="BU173" s="245">
        <f>EXP(-BU$2*HLOOKUP(BU$2,'Yield Curves'!$B$2:$AP$508,MATCH($Z173,'Yield Curves'!$A$3:$A$508,0)+1)/100)</f>
        <v>0.584148527838112</v>
      </c>
      <c r="BV173" s="245">
        <f>EXP(-BV$2*HLOOKUP(BV$2,'Yield Curves'!$B$2:$AP$508,MATCH($Z173,'Yield Curves'!$A$3:$A$508,0)+1)/100)</f>
        <v>0.54129005380088369</v>
      </c>
      <c r="BW173" s="245">
        <f>EXP(-BW$2*HLOOKUP(BW$2,'Yield Curves'!$B$2:$AP$508,MATCH($Z173,'Yield Curves'!$A$3:$A$508,0)+1)/100)</f>
        <v>0.5001861249138615</v>
      </c>
      <c r="BX173" s="245">
        <f>EXP(-BX$2*HLOOKUP(BX$2,'Yield Curves'!$B$2:$AP$508,MATCH($Z173,'Yield Curves'!$A$3:$A$508,0)+1)/100)</f>
        <v>0.46347631296326158</v>
      </c>
      <c r="BY173" s="245">
        <f>EXP(-BY$2*HLOOKUP(BY$2,'Yield Curves'!$B$2:$AP$508,MATCH($Z173,'Yield Curves'!$A$3:$A$508,0)+1)/100)</f>
        <v>0.42952514261697322</v>
      </c>
      <c r="BZ173" s="245">
        <f>EXP(-BZ$2*HLOOKUP(BZ$2,'Yield Curves'!$B$2:$AP$508,MATCH($Z173,'Yield Curves'!$A$3:$A$508,0)+1)/100)</f>
        <v>0.39470169575851632</v>
      </c>
      <c r="CA173" s="245">
        <f>EXP(-CA$2*HLOOKUP(CA$2,'Yield Curves'!$B$2:$AP$508,MATCH($Z173,'Yield Curves'!$A$3:$A$508,0)+1)/100)</f>
        <v>0.35886598895600036</v>
      </c>
      <c r="CB173" s="245">
        <f>EXP(-CB$2*HLOOKUP(CB$2,'Yield Curves'!$B$2:$AP$508,MATCH($Z173,'Yield Curves'!$A$3:$A$508,0)+1)/100)</f>
        <v>0.33034465845092231</v>
      </c>
      <c r="CC173" s="245">
        <f>EXP(-CC$2*HLOOKUP(CC$2,'Yield Curves'!$B$2:$AP$508,MATCH($Z173,'Yield Curves'!$A$3:$A$508,0)+1)/100)</f>
        <v>0.30391719486257851</v>
      </c>
      <c r="CD173" s="245">
        <f>EXP(-CD$2*HLOOKUP(CD$2,'Yield Curves'!$B$2:$AP$508,MATCH($Z173,'Yield Curves'!$A$3:$A$508,0)+1)/100)</f>
        <v>0.27834157011770466</v>
      </c>
      <c r="CE173" s="245">
        <f>EXP(-CE$2*HLOOKUP(CE$2,'Yield Curves'!$B$2:$AP$508,MATCH($Z173,'Yield Curves'!$A$3:$A$508,0)+1)/100)</f>
        <v>0.2535791446779625</v>
      </c>
      <c r="CF173" s="245">
        <f>EXP(-CF$2*HLOOKUP(CF$2,'Yield Curves'!$B$2:$AP$508,MATCH($Z173,'Yield Curves'!$A$3:$A$508,0)+1)/100)</f>
        <v>0.2306600825611507</v>
      </c>
      <c r="CG173" s="245">
        <f>EXP(-CG$2*HLOOKUP(CG$2,'Yield Curves'!$B$2:$AP$508,MATCH($Z173,'Yield Curves'!$A$3:$A$508,0)+1)/100)</f>
        <v>0.20997856924479713</v>
      </c>
      <c r="CH173" s="245">
        <f>EXP(-CH$2*HLOOKUP(CH$2,'Yield Curves'!$B$2:$AP$508,MATCH($Z173,'Yield Curves'!$A$3:$A$508,0)+1)/100)</f>
        <v>0.19090105916394634</v>
      </c>
    </row>
    <row r="174" spans="1:86" x14ac:dyDescent="0.2">
      <c r="A174" s="253">
        <v>42887</v>
      </c>
      <c r="B174" s="245">
        <f>'Yield Curves'!C173-'Yield Curves'!C174</f>
        <v>-5.0000000000000711E-2</v>
      </c>
      <c r="C174" s="245">
        <f>'Yield Curves'!D173-'Yield Curves'!D174</f>
        <v>-6.0000000000000497E-2</v>
      </c>
      <c r="D174" s="245">
        <f>'Yield Curves'!E173-'Yield Curves'!E174</f>
        <v>-7.0000000000000284E-2</v>
      </c>
      <c r="E174" s="245">
        <f>'Yield Curves'!F173-'Yield Curves'!F174</f>
        <v>-8.0000000000000071E-2</v>
      </c>
      <c r="F174" s="245">
        <f>'Yield Curves'!G173-'Yield Curves'!G174</f>
        <v>-8.9999999999999858E-2</v>
      </c>
      <c r="G174" s="245">
        <f>'Yield Curves'!H173-'Yield Curves'!H174</f>
        <v>-8.0000000000000071E-2</v>
      </c>
      <c r="H174" s="245">
        <f>'Yield Curves'!I173-'Yield Curves'!I174</f>
        <v>-7.0000000000000284E-2</v>
      </c>
      <c r="I174" s="245">
        <f>'Yield Curves'!J173-'Yield Curves'!J174</f>
        <v>-9.4999999999999751E-2</v>
      </c>
      <c r="J174" s="245">
        <f>'Yield Curves'!K173-'Yield Curves'!K174</f>
        <v>-0.12000000000000011</v>
      </c>
      <c r="K174" s="245">
        <f>'Yield Curves'!L173-'Yield Curves'!L174</f>
        <v>-0.11749999999999972</v>
      </c>
      <c r="L174" s="245">
        <f>'Yield Curves'!M173-'Yield Curves'!M174</f>
        <v>-0.11500000000000021</v>
      </c>
      <c r="M174" s="245">
        <f>'Yield Curves'!N173-'Yield Curves'!N174</f>
        <v>-0.11250000000000071</v>
      </c>
      <c r="N174" s="245">
        <f>'Yield Curves'!O173-'Yield Curves'!O174</f>
        <v>-0.10999999999999943</v>
      </c>
      <c r="O174" s="245">
        <f>'Yield Curves'!P173-'Yield Curves'!P174</f>
        <v>-0.10749999999999815</v>
      </c>
      <c r="P174" s="245">
        <f>'Yield Curves'!Q173-'Yield Curves'!Q174</f>
        <v>-0.10624999999999929</v>
      </c>
      <c r="Q174" s="245">
        <f>'Yield Curves'!R173-'Yield Curves'!R174</f>
        <v>-0.10499999999999954</v>
      </c>
      <c r="R174" s="245">
        <f>'Yield Curves'!S173-'Yield Curves'!S174</f>
        <v>-0.10374999999999979</v>
      </c>
      <c r="S174" s="245">
        <f>'Yield Curves'!T173-'Yield Curves'!T174</f>
        <v>-0.10187499999999972</v>
      </c>
      <c r="T174" s="245">
        <f>'Yield Curves'!U173-'Yield Curves'!U174</f>
        <v>-9.9999999999999645E-2</v>
      </c>
      <c r="U174" s="245">
        <f>'Yield Curves'!V173-'Yield Curves'!V174</f>
        <v>-9.8124999999999574E-2</v>
      </c>
      <c r="V174" s="252">
        <f>MAX(B174:U174)</f>
        <v>-5.0000000000000711E-2</v>
      </c>
      <c r="W174" s="252">
        <f>AVERAGE(V175:V424)</f>
        <v>3.7332500000000178E-2</v>
      </c>
      <c r="X174" s="245">
        <f>_xlfn.STDEV.S(V175:V2726)</f>
        <v>5.7454032133426744E-2</v>
      </c>
      <c r="Y174" s="245">
        <f>W174+X174*_xlfn.NORM.S.INV(99%)</f>
        <v>0.17099056550867164</v>
      </c>
      <c r="Z174" s="253">
        <v>42888</v>
      </c>
      <c r="AA174" s="255">
        <f>'Bond Valuation'!$B$12*BondVal_all!BO174</f>
        <v>92.983356692407654</v>
      </c>
      <c r="AB174" s="250">
        <f>AA174/AA175-1</f>
        <v>2.0002000133323428E-4</v>
      </c>
      <c r="AC174" s="245">
        <f>SUMPRODUCT('Bond Valuation'!$B$12*BondVal_all!BO174,$BO$2)/AA174</f>
        <v>1</v>
      </c>
      <c r="AD174" s="251">
        <f>-AC174*Y173/100</f>
        <v>-1.7097360834793817E-3</v>
      </c>
      <c r="AE174" s="250">
        <f>AD174*SQRT(10)</f>
        <v>-5.4066602215706288E-3</v>
      </c>
      <c r="AF174" s="250">
        <f>$AC$1*X173/100</f>
        <v>-1.534286623063881E-3</v>
      </c>
      <c r="AG174" s="250">
        <f>AF174*SQRT(10)</f>
        <v>-4.8518403124100939E-3</v>
      </c>
      <c r="AH174" s="255">
        <f>SUMPRODUCT('Bond Valuation'!$B$40:$D$40,BondVal_all!BO174:BQ174)</f>
        <v>83.947532047111821</v>
      </c>
      <c r="AI174" s="250">
        <f>AH174/AH175-1</f>
        <v>8.4397790838242059E-6</v>
      </c>
      <c r="AJ174" s="245">
        <f>SUMPRODUCT($BO$2:$BQ$2,'Bond Valuation'!$B$40:$D$40,BondVal_all!BO174:BQ174)/BondVal_all!AH174</f>
        <v>2.9358638432509463</v>
      </c>
      <c r="AK174" s="251">
        <f>-AJ174*Y173/100</f>
        <v>-5.0195523489885985E-3</v>
      </c>
      <c r="AL174" s="251">
        <f>AK174*SQRT(10)</f>
        <v>-1.587321825725236E-2</v>
      </c>
      <c r="AM174" s="251">
        <f>$AC$1*X173/100</f>
        <v>-1.534286623063881E-3</v>
      </c>
      <c r="AN174" s="259">
        <f>AM174*SQRT(10)</f>
        <v>-4.8518403124100939E-3</v>
      </c>
      <c r="AO174" s="255">
        <f>SUMPRODUCT('Bond Valuation'!$B$68:$F$68,BondVal_all!BO174:BS174)</f>
        <v>77.867172567185492</v>
      </c>
      <c r="AP174" s="250">
        <f>AO174/AO175-1</f>
        <v>-8.9202566177848386E-4</v>
      </c>
      <c r="AQ174" s="245">
        <f>SUMPRODUCT($BO$2:$BS$2,'Bond Valuation'!$B$68:$F$68,BondVal_all!BO174:BS174)/BondVal_all!AO174</f>
        <v>4.7257529938391727</v>
      </c>
      <c r="AR174" s="251">
        <f>-AQ174*Y173/100</f>
        <v>-8.0797904151775502E-3</v>
      </c>
      <c r="AS174" s="251">
        <f>AR174*SQRT(10)</f>
        <v>-2.5550540728758564E-2</v>
      </c>
      <c r="AT174" s="251">
        <f>$AC$1*X173/100</f>
        <v>-1.534286623063881E-3</v>
      </c>
      <c r="AU174" s="249">
        <f>AT174*SQRT(10)</f>
        <v>-4.8518403124100939E-3</v>
      </c>
      <c r="AV174" s="255">
        <f>SUMPRODUCT('Bond Valuation'!$B$96:$K$96,BondVal_all!BO174:BX174)</f>
        <v>70.073844551536567</v>
      </c>
      <c r="AW174" s="250">
        <f>AV174/AV175-1</f>
        <v>-1.5746775245044642E-3</v>
      </c>
      <c r="AX174" s="245">
        <f>SUMPRODUCT($BO$2:$BX$2,'Bond Valuation'!$B$96:$K$96,BondVal_all!BO174:BX174)/BondVal_all!AV174</f>
        <v>8.2887121279088909</v>
      </c>
      <c r="AY174" s="251">
        <f>-AX174*Y173/100</f>
        <v>-1.4171510210658999E-2</v>
      </c>
      <c r="AZ174" s="251">
        <f>AY174*SQRT(10)</f>
        <v>-4.4814250150015035E-2</v>
      </c>
      <c r="BA174" s="251">
        <f>$AC$1*X173/100</f>
        <v>-1.534286623063881E-3</v>
      </c>
      <c r="BB174" s="249">
        <f>BA174*SQRT(10)</f>
        <v>-4.8518403124100939E-3</v>
      </c>
      <c r="BC174" s="255">
        <f>SUMPRODUCT('Bond Valuation'!$B$124:$U$124,BondVal_all!BO174:CH174)</f>
        <v>58.30542375134489</v>
      </c>
      <c r="BD174" s="250">
        <f>BC174/BC175-1</f>
        <v>-6.2803886940154818E-4</v>
      </c>
      <c r="BE174" s="245">
        <f>SUMPRODUCT($BO$2:$CH$2,'Bond Valuation'!$B$124:$U$124,BondVal_all!BO174:CH174)/BondVal_all!BC174</f>
        <v>11.973239174208382</v>
      </c>
      <c r="BF174" s="251">
        <f>-BE174*Y173/100</f>
        <v>-2.047107905227295E-2</v>
      </c>
      <c r="BG174" s="251">
        <f>BF174*SQRT(10)</f>
        <v>-6.4735235966543625E-2</v>
      </c>
      <c r="BH174" s="251">
        <f>$AC$1*X173/100</f>
        <v>-1.534286623063881E-3</v>
      </c>
      <c r="BI174" s="249">
        <f>BH174*SQRT(10)</f>
        <v>-4.8518403124100939E-3</v>
      </c>
      <c r="BJ174" s="251"/>
      <c r="BK174" s="251"/>
      <c r="BO174" s="245">
        <f>EXP(-BO$2*HLOOKUP(BO$2,'Yield Curves'!$B$2:$AP$508,MATCH($Z174,'Yield Curves'!$A$3:$A$508,0)+1)/100)</f>
        <v>0.92062729398423426</v>
      </c>
      <c r="BP174" s="245">
        <f>EXP(-BP$2*HLOOKUP(BP$2,'Yield Curves'!$B$2:$AP$508,MATCH($Z174,'Yield Curves'!$A$3:$A$508,0)+1)/100)</f>
        <v>0.85078144906641773</v>
      </c>
      <c r="BQ174" s="245">
        <f>EXP(-BQ$2*HLOOKUP(BQ$2,'Yield Curves'!$B$2:$AP$508,MATCH($Z174,'Yield Curves'!$A$3:$A$508,0)+1)/100)</f>
        <v>0.78828151530402468</v>
      </c>
      <c r="BR174" s="245">
        <f>EXP(-BR$2*HLOOKUP(BR$2,'Yield Curves'!$B$2:$AP$508,MATCH($Z174,'Yield Curves'!$A$3:$A$508,0)+1)/100)</f>
        <v>0.73051902815942493</v>
      </c>
      <c r="BS174" s="245">
        <f>EXP(-BS$2*HLOOKUP(BS$2,'Yield Curves'!$B$2:$AP$508,MATCH($Z174,'Yield Curves'!$A$3:$A$508,0)+1)/100)</f>
        <v>0.67943072537463645</v>
      </c>
      <c r="BT174" s="245">
        <f>EXP(-BT$2*HLOOKUP(BT$2,'Yield Curves'!$B$2:$AP$508,MATCH($Z174,'Yield Curves'!$A$3:$A$508,0)+1)/100)</f>
        <v>0.63077882054742829</v>
      </c>
      <c r="BU174" s="245">
        <f>EXP(-BU$2*HLOOKUP(BU$2,'Yield Curves'!$B$2:$AP$508,MATCH($Z174,'Yield Curves'!$A$3:$A$508,0)+1)/100)</f>
        <v>0.58619662977316145</v>
      </c>
      <c r="BV174" s="245">
        <f>EXP(-BV$2*HLOOKUP(BV$2,'Yield Curves'!$B$2:$AP$508,MATCH($Z174,'Yield Curves'!$A$3:$A$508,0)+1)/100)</f>
        <v>0.5436769774186645</v>
      </c>
      <c r="BW174" s="245">
        <f>EXP(-BW$2*HLOOKUP(BW$2,'Yield Curves'!$B$2:$AP$508,MATCH($Z174,'Yield Curves'!$A$3:$A$508,0)+1)/100)</f>
        <v>0.50266818426101645</v>
      </c>
      <c r="BX174" s="245">
        <f>EXP(-BX$2*HLOOKUP(BX$2,'Yield Curves'!$B$2:$AP$508,MATCH($Z174,'Yield Curves'!$A$3:$A$508,0)+1)/100)</f>
        <v>0.46626553012487953</v>
      </c>
      <c r="BY174" s="245">
        <f>EXP(-BY$2*HLOOKUP(BY$2,'Yield Curves'!$B$2:$AP$508,MATCH($Z174,'Yield Curves'!$A$3:$A$508,0)+1)/100)</f>
        <v>0.43260725280016921</v>
      </c>
      <c r="BZ174" s="245">
        <f>EXP(-BZ$2*HLOOKUP(BZ$2,'Yield Curves'!$B$2:$AP$508,MATCH($Z174,'Yield Curves'!$A$3:$A$508,0)+1)/100)</f>
        <v>0.39809086330214083</v>
      </c>
      <c r="CA174" s="245">
        <f>EXP(-CA$2*HLOOKUP(CA$2,'Yield Curves'!$B$2:$AP$508,MATCH($Z174,'Yield Curves'!$A$3:$A$508,0)+1)/100)</f>
        <v>0.36255874958437945</v>
      </c>
      <c r="CB174" s="245">
        <f>EXP(-CB$2*HLOOKUP(CB$2,'Yield Curves'!$B$2:$AP$508,MATCH($Z174,'Yield Curves'!$A$3:$A$508,0)+1)/100)</f>
        <v>0.33426999309319572</v>
      </c>
      <c r="CC174" s="245">
        <f>EXP(-CC$2*HLOOKUP(CC$2,'Yield Curves'!$B$2:$AP$508,MATCH($Z174,'Yield Curves'!$A$3:$A$508,0)+1)/100)</f>
        <v>0.30804789649439762</v>
      </c>
      <c r="CD174" s="245">
        <f>EXP(-CD$2*HLOOKUP(CD$2,'Yield Curves'!$B$2:$AP$508,MATCH($Z174,'Yield Curves'!$A$3:$A$508,0)+1)/100)</f>
        <v>0.2824740050928336</v>
      </c>
      <c r="CE174" s="245">
        <f>EXP(-CE$2*HLOOKUP(CE$2,'Yield Curves'!$B$2:$AP$508,MATCH($Z174,'Yield Curves'!$A$3:$A$508,0)+1)/100)</f>
        <v>0.25751951750237484</v>
      </c>
      <c r="CF174" s="245">
        <f>EXP(-CF$2*HLOOKUP(CF$2,'Yield Curves'!$B$2:$AP$508,MATCH($Z174,'Yield Curves'!$A$3:$A$508,0)+1)/100)</f>
        <v>0.23439753940577815</v>
      </c>
      <c r="CG174" s="245">
        <f>EXP(-CG$2*HLOOKUP(CG$2,'Yield Curves'!$B$2:$AP$508,MATCH($Z174,'Yield Curves'!$A$3:$A$508,0)+1)/100)</f>
        <v>0.21358581109454375</v>
      </c>
      <c r="CH174" s="245">
        <f>EXP(-CH$2*HLOOKUP(CH$2,'Yield Curves'!$B$2:$AP$508,MATCH($Z174,'Yield Curves'!$A$3:$A$508,0)+1)/100)</f>
        <v>0.1943683905943277</v>
      </c>
    </row>
    <row r="175" spans="1:86" x14ac:dyDescent="0.2">
      <c r="A175" s="253">
        <v>42886</v>
      </c>
      <c r="B175" s="245">
        <f>'Yield Curves'!C174-'Yield Curves'!C175</f>
        <v>0</v>
      </c>
      <c r="C175" s="245">
        <f>'Yield Curves'!D174-'Yield Curves'!D175</f>
        <v>-1.5000000000000568E-2</v>
      </c>
      <c r="D175" s="245">
        <f>'Yield Curves'!E174-'Yield Curves'!E175</f>
        <v>-2.9999999999999361E-2</v>
      </c>
      <c r="E175" s="245">
        <f>'Yield Curves'!F174-'Yield Curves'!F175</f>
        <v>-2.4999999999998579E-2</v>
      </c>
      <c r="F175" s="245">
        <f>'Yield Curves'!G174-'Yield Curves'!G175</f>
        <v>-1.9999999999999574E-2</v>
      </c>
      <c r="G175" s="245">
        <f>'Yield Curves'!H174-'Yield Curves'!H175</f>
        <v>-4.9999999999998934E-3</v>
      </c>
      <c r="H175" s="245">
        <f>'Yield Curves'!I174-'Yield Curves'!I175</f>
        <v>9.9999999999997868E-3</v>
      </c>
      <c r="I175" s="245">
        <f>'Yield Curves'!J174-'Yield Curves'!J175</f>
        <v>9.9999999999997868E-3</v>
      </c>
      <c r="J175" s="245">
        <f>'Yield Curves'!K174-'Yield Curves'!K175</f>
        <v>9.9999999999997868E-3</v>
      </c>
      <c r="K175" s="245">
        <f>'Yield Curves'!L174-'Yield Curves'!L175</f>
        <v>9.9999999999997868E-3</v>
      </c>
      <c r="L175" s="245">
        <f>'Yield Curves'!M174-'Yield Curves'!M175</f>
        <v>9.9999999999997868E-3</v>
      </c>
      <c r="M175" s="245">
        <f>'Yield Curves'!N174-'Yield Curves'!N175</f>
        <v>9.9999999999997868E-3</v>
      </c>
      <c r="N175" s="245">
        <f>'Yield Curves'!O174-'Yield Curves'!O175</f>
        <v>9.9999999999997868E-3</v>
      </c>
      <c r="O175" s="245">
        <f>'Yield Curves'!P174-'Yield Curves'!P175</f>
        <v>9.9999999999997868E-3</v>
      </c>
      <c r="P175" s="245">
        <f>'Yield Curves'!Q174-'Yield Curves'!Q175</f>
        <v>1.2499999999999289E-2</v>
      </c>
      <c r="Q175" s="245">
        <f>'Yield Curves'!R174-'Yield Curves'!R175</f>
        <v>1.499999999999968E-2</v>
      </c>
      <c r="R175" s="245">
        <f>'Yield Curves'!S174-'Yield Curves'!S175</f>
        <v>1.7500000000000071E-2</v>
      </c>
      <c r="S175" s="245">
        <f>'Yield Curves'!T174-'Yield Curves'!T175</f>
        <v>1.8750000000000711E-2</v>
      </c>
      <c r="T175" s="245">
        <f>'Yield Curves'!U174-'Yield Curves'!U175</f>
        <v>1.9999999999999574E-2</v>
      </c>
      <c r="U175" s="245">
        <f>'Yield Curves'!V174-'Yield Curves'!V175</f>
        <v>2.1249999999998437E-2</v>
      </c>
      <c r="V175" s="252">
        <f>MAX(B175:U175)</f>
        <v>2.1249999999998437E-2</v>
      </c>
      <c r="W175" s="252">
        <f>AVERAGE(V176:V425)</f>
        <v>3.7407500000000184E-2</v>
      </c>
      <c r="X175" s="245">
        <f>_xlfn.STDEV.S(V176:V2727)</f>
        <v>5.7533505677053842E-2</v>
      </c>
      <c r="Y175" s="245">
        <f>W175+X175*_xlfn.NORM.S.INV(99%)</f>
        <v>0.17125044861793101</v>
      </c>
      <c r="Z175" s="253">
        <v>42887</v>
      </c>
      <c r="AA175" s="255">
        <f>'Bond Valuation'!$B$12*BondVal_all!BO175</f>
        <v>92.964761880612343</v>
      </c>
      <c r="AB175" s="250">
        <f>AA175/AA176-1</f>
        <v>5.0012502083585098E-4</v>
      </c>
      <c r="AC175" s="245">
        <f>SUMPRODUCT('Bond Valuation'!$B$12*BondVal_all!BO175,$BO$2)/AA175</f>
        <v>1</v>
      </c>
      <c r="AD175" s="251">
        <f>-AC175*Y174/100</f>
        <v>-1.7099056550867165E-3</v>
      </c>
      <c r="AE175" s="250">
        <f>AD175*SQRT(10)</f>
        <v>-5.4071964540763021E-3</v>
      </c>
      <c r="AF175" s="250">
        <f>$AC$1*X174/100</f>
        <v>-1.5312730345821395E-3</v>
      </c>
      <c r="AG175" s="250">
        <f>AF175*SQRT(10)</f>
        <v>-4.842310508877342E-3</v>
      </c>
      <c r="AH175" s="255">
        <f>SUMPRODUCT('Bond Valuation'!$B$40:$D$40,BondVal_all!BO175:BQ175)</f>
        <v>83.946823554466235</v>
      </c>
      <c r="AI175" s="250">
        <f>AH175/AH176-1</f>
        <v>2.6287924237364813E-3</v>
      </c>
      <c r="AJ175" s="245">
        <f>SUMPRODUCT($BO$2:$BQ$2,'Bond Valuation'!$B$40:$D$40,BondVal_all!BO175:BQ175)/BondVal_all!AH175</f>
        <v>2.9358761280129122</v>
      </c>
      <c r="AK175" s="251">
        <f>-AJ175*Y174/100</f>
        <v>-5.0200711939233714E-3</v>
      </c>
      <c r="AL175" s="251">
        <f>AK175*SQRT(10)</f>
        <v>-1.5874858988998684E-2</v>
      </c>
      <c r="AM175" s="251">
        <f>$AC$1*X174/100</f>
        <v>-1.5312730345821395E-3</v>
      </c>
      <c r="AN175" s="259">
        <f>AM175*SQRT(10)</f>
        <v>-4.842310508877342E-3</v>
      </c>
      <c r="AO175" s="255">
        <f>SUMPRODUCT('Bond Valuation'!$B$68:$F$68,BondVal_all!BO175:BS175)</f>
        <v>77.936694098315371</v>
      </c>
      <c r="AP175" s="250">
        <f>AO175/AO176-1</f>
        <v>5.568189129447898E-3</v>
      </c>
      <c r="AQ175" s="245">
        <f>SUMPRODUCT($BO$2:$BS$2,'Bond Valuation'!$B$68:$F$68,BondVal_all!BO175:BS175)/BondVal_all!AO175</f>
        <v>4.72602824956964</v>
      </c>
      <c r="AR175" s="251">
        <f>-AQ175*Y174/100</f>
        <v>-8.0810624300387043E-3</v>
      </c>
      <c r="AS175" s="251">
        <f>AR175*SQRT(10)</f>
        <v>-2.5554563192937394E-2</v>
      </c>
      <c r="AT175" s="251">
        <f>$AC$1*X174/100</f>
        <v>-1.5312730345821395E-3</v>
      </c>
      <c r="AU175" s="249">
        <f>AT175*SQRT(10)</f>
        <v>-4.842310508877342E-3</v>
      </c>
      <c r="AV175" s="255">
        <f>SUMPRODUCT('Bond Valuation'!$B$96:$K$96,BondVal_all!BO175:BX175)</f>
        <v>70.184362289405371</v>
      </c>
      <c r="AW175" s="250">
        <f>AV175/AV176-1</f>
        <v>8.3214875809947131E-3</v>
      </c>
      <c r="AX175" s="245">
        <f>SUMPRODUCT($BO$2:$BX$2,'Bond Valuation'!$B$96:$K$96,BondVal_all!BO175:BX175)/BondVal_all!AV175</f>
        <v>8.2908944812351582</v>
      </c>
      <c r="AY175" s="251">
        <f>-AX175*Y174/100</f>
        <v>-1.4176647359191245E-2</v>
      </c>
      <c r="AZ175" s="251">
        <f>AY175*SQRT(10)</f>
        <v>-4.4830495240055529E-2</v>
      </c>
      <c r="BA175" s="251">
        <f>$AC$1*X174/100</f>
        <v>-1.5312730345821395E-3</v>
      </c>
      <c r="BB175" s="249">
        <f>BA175*SQRT(10)</f>
        <v>-4.842310508877342E-3</v>
      </c>
      <c r="BC175" s="255">
        <f>SUMPRODUCT('Bond Valuation'!$B$124:$U$124,BondVal_all!BO175:CH175)</f>
        <v>58.342064835782907</v>
      </c>
      <c r="BD175" s="250">
        <f>BC175/BC176-1</f>
        <v>6.2710466604669612E-3</v>
      </c>
      <c r="BE175" s="245">
        <f>SUMPRODUCT($BO$2:$CH$2,'Bond Valuation'!$B$124:$U$124,BondVal_all!BO175:CH175)/BondVal_all!BC175</f>
        <v>11.972321359249527</v>
      </c>
      <c r="BF175" s="251">
        <f>-BE175*Y174/100</f>
        <v>-2.047153999669625E-2</v>
      </c>
      <c r="BG175" s="251">
        <f>BF175*SQRT(10)</f>
        <v>-6.4736693600796008E-2</v>
      </c>
      <c r="BH175" s="251">
        <f>$AC$1*X174/100</f>
        <v>-1.5312730345821395E-3</v>
      </c>
      <c r="BI175" s="249">
        <f>BH175*SQRT(10)</f>
        <v>-4.842310508877342E-3</v>
      </c>
      <c r="BJ175" s="251"/>
      <c r="BK175" s="251"/>
      <c r="BO175" s="245">
        <f>EXP(-BO$2*HLOOKUP(BO$2,'Yield Curves'!$B$2:$AP$508,MATCH($Z175,'Yield Curves'!$A$3:$A$508,0)+1)/100)</f>
        <v>0.92044318693675586</v>
      </c>
      <c r="BP175" s="245">
        <f>EXP(-BP$2*HLOOKUP(BP$2,'Yield Curves'!$B$2:$AP$508,MATCH($Z175,'Yield Curves'!$A$3:$A$508,0)+1)/100)</f>
        <v>0.85061130979109911</v>
      </c>
      <c r="BQ175" s="245">
        <f>EXP(-BQ$2*HLOOKUP(BQ$2,'Yield Curves'!$B$2:$AP$508,MATCH($Z175,'Yield Curves'!$A$3:$A$508,0)+1)/100)</f>
        <v>0.78828151530402468</v>
      </c>
      <c r="BR175" s="245">
        <f>EXP(-BR$2*HLOOKUP(BR$2,'Yield Curves'!$B$2:$AP$508,MATCH($Z175,'Yield Curves'!$A$3:$A$508,0)+1)/100)</f>
        <v>0.7308112942200039</v>
      </c>
      <c r="BS175" s="245">
        <f>EXP(-BS$2*HLOOKUP(BS$2,'Yield Curves'!$B$2:$AP$508,MATCH($Z175,'Yield Curves'!$A$3:$A$508,0)+1)/100)</f>
        <v>0.68011049592864059</v>
      </c>
      <c r="BT175" s="245">
        <f>EXP(-BT$2*HLOOKUP(BT$2,'Yield Curves'!$B$2:$AP$508,MATCH($Z175,'Yield Curves'!$A$3:$A$508,0)+1)/100)</f>
        <v>0.63153620947455469</v>
      </c>
      <c r="BU175" s="245">
        <f>EXP(-BU$2*HLOOKUP(BU$2,'Yield Curves'!$B$2:$AP$508,MATCH($Z175,'Yield Curves'!$A$3:$A$508,0)+1)/100)</f>
        <v>0.58701787979572218</v>
      </c>
      <c r="BV175" s="245">
        <f>EXP(-BV$2*HLOOKUP(BV$2,'Yield Curves'!$B$2:$AP$508,MATCH($Z175,'Yield Curves'!$A$3:$A$508,0)+1)/100)</f>
        <v>0.54454755686036405</v>
      </c>
      <c r="BW175" s="245">
        <f>EXP(-BW$2*HLOOKUP(BW$2,'Yield Curves'!$B$2:$AP$508,MATCH($Z175,'Yield Curves'!$A$3:$A$508,0)+1)/100)</f>
        <v>0.50357380180395817</v>
      </c>
      <c r="BX175" s="245">
        <f>EXP(-BX$2*HLOOKUP(BX$2,'Yield Curves'!$B$2:$AP$508,MATCH($Z175,'Yield Curves'!$A$3:$A$508,0)+1)/100)</f>
        <v>0.46719899433818785</v>
      </c>
      <c r="BY175" s="245">
        <f>EXP(-BY$2*HLOOKUP(BY$2,'Yield Curves'!$B$2:$AP$508,MATCH($Z175,'Yield Curves'!$A$3:$A$508,0)+1)/100)</f>
        <v>0.43356003643403745</v>
      </c>
      <c r="BZ175" s="245">
        <f>EXP(-BZ$2*HLOOKUP(BZ$2,'Yield Curves'!$B$2:$AP$508,MATCH($Z175,'Yield Curves'!$A$3:$A$508,0)+1)/100)</f>
        <v>0.3989277325202048</v>
      </c>
      <c r="CA175" s="245">
        <f>EXP(-CA$2*HLOOKUP(CA$2,'Yield Curves'!$B$2:$AP$508,MATCH($Z175,'Yield Curves'!$A$3:$A$508,0)+1)/100)</f>
        <v>0.36314838650269937</v>
      </c>
      <c r="CB175" s="245">
        <f>EXP(-CB$2*HLOOKUP(CB$2,'Yield Curves'!$B$2:$AP$508,MATCH($Z175,'Yield Curves'!$A$3:$A$508,0)+1)/100)</f>
        <v>0.33479688314931866</v>
      </c>
      <c r="CC175" s="245">
        <f>EXP(-CC$2*HLOOKUP(CC$2,'Yield Curves'!$B$2:$AP$508,MATCH($Z175,'Yield Curves'!$A$3:$A$508,0)+1)/100)</f>
        <v>0.30851031506636473</v>
      </c>
      <c r="CD175" s="245">
        <f>EXP(-CD$2*HLOOKUP(CD$2,'Yield Curves'!$B$2:$AP$508,MATCH($Z175,'Yield Curves'!$A$3:$A$508,0)+1)/100)</f>
        <v>0.28284853121834574</v>
      </c>
      <c r="CE175" s="245">
        <f>EXP(-CE$2*HLOOKUP(CE$2,'Yield Curves'!$B$2:$AP$508,MATCH($Z175,'Yield Curves'!$A$3:$A$508,0)+1)/100)</f>
        <v>0.25778642985592543</v>
      </c>
      <c r="CF175" s="245">
        <f>EXP(-CF$2*HLOOKUP(CF$2,'Yield Curves'!$B$2:$AP$508,MATCH($Z175,'Yield Curves'!$A$3:$A$508,0)+1)/100)</f>
        <v>0.23456240813054141</v>
      </c>
      <c r="CG175" s="245">
        <f>EXP(-CG$2*HLOOKUP(CG$2,'Yield Curves'!$B$2:$AP$508,MATCH($Z175,'Yield Curves'!$A$3:$A$508,0)+1)/100)</f>
        <v>0.21366508616246099</v>
      </c>
      <c r="CH175" s="245">
        <f>EXP(-CH$2*HLOOKUP(CH$2,'Yield Curves'!$B$2:$AP$508,MATCH($Z175,'Yield Curves'!$A$3:$A$508,0)+1)/100)</f>
        <v>0.1943683905943277</v>
      </c>
    </row>
    <row r="176" spans="1:86" x14ac:dyDescent="0.2">
      <c r="A176" s="253">
        <v>42885</v>
      </c>
      <c r="B176" s="245">
        <f>'Yield Curves'!C175-'Yield Curves'!C176</f>
        <v>2.9999999999999361E-2</v>
      </c>
      <c r="C176" s="245">
        <f>'Yield Curves'!D175-'Yield Curves'!D176</f>
        <v>3.9999999999999147E-2</v>
      </c>
      <c r="D176" s="245">
        <f>'Yield Curves'!E175-'Yield Curves'!E176</f>
        <v>4.9999999999998934E-2</v>
      </c>
      <c r="E176" s="245">
        <f>'Yield Curves'!F175-'Yield Curves'!F176</f>
        <v>4.9999999999997158E-2</v>
      </c>
      <c r="F176" s="245">
        <f>'Yield Curves'!G175-'Yield Curves'!G176</f>
        <v>4.9999999999998934E-2</v>
      </c>
      <c r="G176" s="245">
        <f>'Yield Curves'!H175-'Yield Curves'!H176</f>
        <v>3.4999999999999254E-2</v>
      </c>
      <c r="H176" s="245">
        <f>'Yield Curves'!I175-'Yield Curves'!I176</f>
        <v>2.0000000000000462E-2</v>
      </c>
      <c r="I176" s="245">
        <f>'Yield Curves'!J175-'Yield Curves'!J176</f>
        <v>3.500000000000103E-2</v>
      </c>
      <c r="J176" s="245">
        <f>'Yield Curves'!K175-'Yield Curves'!K176</f>
        <v>5.0000000000000711E-2</v>
      </c>
      <c r="K176" s="245">
        <f>'Yield Curves'!L175-'Yield Curves'!L176</f>
        <v>5.0000000000000711E-2</v>
      </c>
      <c r="L176" s="245">
        <f>'Yield Curves'!M175-'Yield Curves'!M176</f>
        <v>5.0000000000000711E-2</v>
      </c>
      <c r="M176" s="245">
        <f>'Yield Curves'!N175-'Yield Curves'!N176</f>
        <v>5.0000000000000711E-2</v>
      </c>
      <c r="N176" s="245">
        <f>'Yield Curves'!O175-'Yield Curves'!O176</f>
        <v>4.9999999999999822E-2</v>
      </c>
      <c r="O176" s="245">
        <f>'Yield Curves'!P175-'Yield Curves'!P176</f>
        <v>4.9999999999998934E-2</v>
      </c>
      <c r="P176" s="245">
        <f>'Yield Curves'!Q175-'Yield Curves'!Q176</f>
        <v>4.7499999999999432E-2</v>
      </c>
      <c r="Q176" s="245">
        <f>'Yield Curves'!R175-'Yield Curves'!R176</f>
        <v>4.4999999999999929E-2</v>
      </c>
      <c r="R176" s="245">
        <f>'Yield Curves'!S175-'Yield Curves'!S176</f>
        <v>4.2500000000000426E-2</v>
      </c>
      <c r="S176" s="245">
        <f>'Yield Curves'!T175-'Yield Curves'!T176</f>
        <v>4.1249999999999787E-2</v>
      </c>
      <c r="T176" s="245">
        <f>'Yield Curves'!U175-'Yield Curves'!U176</f>
        <v>4.0000000000000036E-2</v>
      </c>
      <c r="U176" s="245">
        <f>'Yield Curves'!V175-'Yield Curves'!V176</f>
        <v>3.8750000000000284E-2</v>
      </c>
      <c r="V176" s="252">
        <f>MAX(B176:U176)</f>
        <v>5.0000000000000711E-2</v>
      </c>
      <c r="W176" s="252">
        <f>AVERAGE(V177:V426)</f>
        <v>3.7727500000000178E-2</v>
      </c>
      <c r="X176" s="245">
        <f>_xlfn.STDEV.S(V177:V2728)</f>
        <v>5.7616314945164449E-2</v>
      </c>
      <c r="Y176" s="245">
        <f>W176+X176*_xlfn.NORM.S.INV(99%)</f>
        <v>0.17176309178275101</v>
      </c>
      <c r="Z176" s="253">
        <v>42886</v>
      </c>
      <c r="AA176" s="255">
        <f>'Bond Valuation'!$B$12*BondVal_all!BO176</f>
        <v>92.918291118330757</v>
      </c>
      <c r="AB176" s="250">
        <f>AA176/AA177-1</f>
        <v>0</v>
      </c>
      <c r="AC176" s="245">
        <f>SUMPRODUCT('Bond Valuation'!$B$12*BondVal_all!BO176,$BO$2)/AA176</f>
        <v>1</v>
      </c>
      <c r="AD176" s="251">
        <f>-AC176*Y175/100</f>
        <v>-1.71250448617931E-3</v>
      </c>
      <c r="AE176" s="250">
        <f>AD176*SQRT(10)</f>
        <v>-5.4154146795829614E-3</v>
      </c>
      <c r="AF176" s="250">
        <f>$AC$1*X175/100</f>
        <v>-1.5333911747683019E-3</v>
      </c>
      <c r="AG176" s="250">
        <f>AF176*SQRT(10)</f>
        <v>-4.8490086562691485E-3</v>
      </c>
      <c r="AH176" s="255">
        <f>SUMPRODUCT('Bond Valuation'!$B$40:$D$40,BondVal_all!BO176:BQ176)</f>
        <v>83.726723378384861</v>
      </c>
      <c r="AI176" s="250">
        <f>AH176/AH177-1</f>
        <v>5.8698282580071925E-4</v>
      </c>
      <c r="AJ176" s="245">
        <f>SUMPRODUCT($BO$2:$BQ$2,'Bond Valuation'!$B$40:$D$40,BondVal_all!BO176:BQ176)/BondVal_all!AH176</f>
        <v>2.93575796736312</v>
      </c>
      <c r="AK176" s="251">
        <f>-AJ176*Y175/100</f>
        <v>-5.027498689445996E-3</v>
      </c>
      <c r="AL176" s="251">
        <f>AK176*SQRT(10)</f>
        <v>-1.5898346792160879E-2</v>
      </c>
      <c r="AM176" s="251">
        <f>$AC$1*X175/100</f>
        <v>-1.5333911747683019E-3</v>
      </c>
      <c r="AN176" s="259">
        <f>AM176*SQRT(10)</f>
        <v>-4.8490086562691485E-3</v>
      </c>
      <c r="AO176" s="255">
        <f>SUMPRODUCT('Bond Valuation'!$B$68:$F$68,BondVal_all!BO176:BS176)</f>
        <v>77.505130871122347</v>
      </c>
      <c r="AP176" s="250">
        <f>AO176/AO177-1</f>
        <v>-4.2472175094987463E-4</v>
      </c>
      <c r="AQ176" s="245">
        <f>SUMPRODUCT($BO$2:$BS$2,'Bond Valuation'!$B$68:$F$68,BondVal_all!BO176:BS176)/BondVal_all!AO176</f>
        <v>4.7248802749027909</v>
      </c>
      <c r="AR176" s="251">
        <f>-AQ176*Y175/100</f>
        <v>-8.0913786674311622E-3</v>
      </c>
      <c r="AS176" s="251">
        <f>AR176*SQRT(10)</f>
        <v>-2.5587185999980555E-2</v>
      </c>
      <c r="AT176" s="251">
        <f>$AC$1*X175/100</f>
        <v>-1.5333911747683019E-3</v>
      </c>
      <c r="AU176" s="249">
        <f>AT176*SQRT(10)</f>
        <v>-4.8490086562691485E-3</v>
      </c>
      <c r="AV176" s="255">
        <f>SUMPRODUCT('Bond Valuation'!$B$96:$K$96,BondVal_all!BO176:BX176)</f>
        <v>69.605143948464871</v>
      </c>
      <c r="AW176" s="250">
        <f>AV176/AV177-1</f>
        <v>-1.4632947210736491E-3</v>
      </c>
      <c r="AX176" s="245">
        <f>SUMPRODUCT($BO$2:$BX$2,'Bond Valuation'!$B$96:$K$96,BondVal_all!BO176:BX176)/BondVal_all!AV176</f>
        <v>8.2819981739797246</v>
      </c>
      <c r="AY176" s="251">
        <f>-AX176*Y175/100</f>
        <v>-1.4182959027469133E-2</v>
      </c>
      <c r="AZ176" s="251">
        <f>AY176*SQRT(10)</f>
        <v>-4.4850454487649086E-2</v>
      </c>
      <c r="BA176" s="251">
        <f>$AC$1*X175/100</f>
        <v>-1.5333911747683019E-3</v>
      </c>
      <c r="BB176" s="249">
        <f>BA176*SQRT(10)</f>
        <v>-4.8490086562691485E-3</v>
      </c>
      <c r="BC176" s="255">
        <f>SUMPRODUCT('Bond Valuation'!$B$124:$U$124,BondVal_all!BO176:CH176)</f>
        <v>57.978479088118405</v>
      </c>
      <c r="BD176" s="250">
        <f>BC176/BC177-1</f>
        <v>-4.8221483021981815E-4</v>
      </c>
      <c r="BE176" s="245">
        <f>SUMPRODUCT($BO$2:$CH$2,'Bond Valuation'!$B$124:$U$124,BondVal_all!BO176:CH176)/BondVal_all!BC176</f>
        <v>11.963047436345551</v>
      </c>
      <c r="BF176" s="251">
        <f>-BE176*Y175/100</f>
        <v>-2.0486772403117651E-2</v>
      </c>
      <c r="BG176" s="251">
        <f>BF176*SQRT(10)</f>
        <v>-6.4784862699333021E-2</v>
      </c>
      <c r="BH176" s="251">
        <f>$AC$1*X175/100</f>
        <v>-1.5333911747683019E-3</v>
      </c>
      <c r="BI176" s="249">
        <f>BH176*SQRT(10)</f>
        <v>-4.8490086562691485E-3</v>
      </c>
      <c r="BJ176" s="251"/>
      <c r="BK176" s="251"/>
      <c r="BO176" s="245">
        <f>EXP(-BO$2*HLOOKUP(BO$2,'Yield Curves'!$B$2:$AP$508,MATCH($Z176,'Yield Curves'!$A$3:$A$508,0)+1)/100)</f>
        <v>0.91998308037951237</v>
      </c>
      <c r="BP176" s="245">
        <f>EXP(-BP$2*HLOOKUP(BP$2,'Yield Curves'!$B$2:$AP$508,MATCH($Z176,'Yield Curves'!$A$3:$A$508,0)+1)/100)</f>
        <v>0.84942128716759835</v>
      </c>
      <c r="BQ176" s="245">
        <f>EXP(-BQ$2*HLOOKUP(BQ$2,'Yield Curves'!$B$2:$AP$508,MATCH($Z176,'Yield Curves'!$A$3:$A$508,0)+1)/100)</f>
        <v>0.78615602591461409</v>
      </c>
      <c r="BR176" s="245">
        <f>EXP(-BR$2*HLOOKUP(BR$2,'Yield Curves'!$B$2:$AP$508,MATCH($Z176,'Yield Curves'!$A$3:$A$508,0)+1)/100)</f>
        <v>0.72876788470453691</v>
      </c>
      <c r="BS176" s="245">
        <f>EXP(-BS$2*HLOOKUP(BS$2,'Yield Curves'!$B$2:$AP$508,MATCH($Z176,'Yield Curves'!$A$3:$A$508,0)+1)/100)</f>
        <v>0.67604205049469956</v>
      </c>
      <c r="BT176" s="245">
        <f>EXP(-BT$2*HLOOKUP(BT$2,'Yield Curves'!$B$2:$AP$508,MATCH($Z176,'Yield Curves'!$A$3:$A$508,0)+1)/100)</f>
        <v>0.62719360883065611</v>
      </c>
      <c r="BU176" s="245">
        <f>EXP(-BU$2*HLOOKUP(BU$2,'Yield Curves'!$B$2:$AP$508,MATCH($Z176,'Yield Curves'!$A$3:$A$508,0)+1)/100)</f>
        <v>0.58251519968668486</v>
      </c>
      <c r="BV176" s="245">
        <f>EXP(-BV$2*HLOOKUP(BV$2,'Yield Curves'!$B$2:$AP$508,MATCH($Z176,'Yield Curves'!$A$3:$A$508,0)+1)/100)</f>
        <v>0.53993851878907062</v>
      </c>
      <c r="BW176" s="245">
        <f>EXP(-BW$2*HLOOKUP(BW$2,'Yield Curves'!$B$2:$AP$508,MATCH($Z176,'Yield Curves'!$A$3:$A$508,0)+1)/100)</f>
        <v>0.49889356628453035</v>
      </c>
      <c r="BX176" s="245">
        <f>EXP(-BX$2*HLOOKUP(BX$2,'Yield Curves'!$B$2:$AP$508,MATCH($Z176,'Yield Curves'!$A$3:$A$508,0)+1)/100)</f>
        <v>0.46255028667230147</v>
      </c>
      <c r="BY176" s="245">
        <f>EXP(-BY$2*HLOOKUP(BY$2,'Yield Curves'!$B$2:$AP$508,MATCH($Z176,'Yield Curves'!$A$3:$A$508,0)+1)/100)</f>
        <v>0.42899393400610414</v>
      </c>
      <c r="BZ176" s="245">
        <f>EXP(-BZ$2*HLOOKUP(BZ$2,'Yield Curves'!$B$2:$AP$508,MATCH($Z176,'Yield Curves'!$A$3:$A$508,0)+1)/100)</f>
        <v>0.3946572943153715</v>
      </c>
      <c r="CA176" s="245">
        <f>EXP(-CA$2*HLOOKUP(CA$2,'Yield Curves'!$B$2:$AP$508,MATCH($Z176,'Yield Curves'!$A$3:$A$508,0)+1)/100)</f>
        <v>0.35937661447084529</v>
      </c>
      <c r="CB176" s="245">
        <f>EXP(-CB$2*HLOOKUP(CB$2,'Yield Curves'!$B$2:$AP$508,MATCH($Z176,'Yield Curves'!$A$3:$A$508,0)+1)/100)</f>
        <v>0.33129266002256386</v>
      </c>
      <c r="CC176" s="245">
        <f>EXP(-CC$2*HLOOKUP(CC$2,'Yield Curves'!$B$2:$AP$508,MATCH($Z176,'Yield Curves'!$A$3:$A$508,0)+1)/100)</f>
        <v>0.30528790402199785</v>
      </c>
      <c r="CD176" s="245">
        <f>EXP(-CD$2*HLOOKUP(CD$2,'Yield Curves'!$B$2:$AP$508,MATCH($Z176,'Yield Curves'!$A$3:$A$508,0)+1)/100)</f>
        <v>0.28000876436477357</v>
      </c>
      <c r="CE176" s="245">
        <f>EXP(-CE$2*HLOOKUP(CE$2,'Yield Curves'!$B$2:$AP$508,MATCH($Z176,'Yield Curves'!$A$3:$A$508,0)+1)/100)</f>
        <v>0.25541534427260271</v>
      </c>
      <c r="CF176" s="245">
        <f>EXP(-CF$2*HLOOKUP(CF$2,'Yield Curves'!$B$2:$AP$508,MATCH($Z176,'Yield Curves'!$A$3:$A$508,0)+1)/100)</f>
        <v>0.2326431349060693</v>
      </c>
      <c r="CG176" s="245">
        <f>EXP(-CG$2*HLOOKUP(CG$2,'Yield Curves'!$B$2:$AP$508,MATCH($Z176,'Yield Curves'!$A$3:$A$508,0)+1)/100)</f>
        <v>0.21213514345471421</v>
      </c>
      <c r="CH176" s="245">
        <f>EXP(-CH$2*HLOOKUP(CH$2,'Yield Curves'!$B$2:$AP$508,MATCH($Z176,'Yield Curves'!$A$3:$A$508,0)+1)/100)</f>
        <v>0.19320567189501364</v>
      </c>
    </row>
    <row r="177" spans="1:86" x14ac:dyDescent="0.2">
      <c r="A177" s="253">
        <v>42884</v>
      </c>
      <c r="B177" s="245">
        <f>'Yield Curves'!C176-'Yield Curves'!C177</f>
        <v>-4.9999999999998934E-2</v>
      </c>
      <c r="C177" s="245">
        <f>'Yield Curves'!D176-'Yield Curves'!D177</f>
        <v>-4.4999999999998153E-2</v>
      </c>
      <c r="D177" s="245">
        <f>'Yield Curves'!E176-'Yield Curves'!E177</f>
        <v>-3.9999999999999147E-2</v>
      </c>
      <c r="E177" s="245">
        <f>'Yield Curves'!F176-'Yield Curves'!F177</f>
        <v>-4.4999999999998153E-2</v>
      </c>
      <c r="F177" s="245">
        <f>'Yield Curves'!G176-'Yield Curves'!G177</f>
        <v>-4.9999999999998934E-2</v>
      </c>
      <c r="G177" s="245">
        <f>'Yield Curves'!H176-'Yield Curves'!H177</f>
        <v>-2.9999999999999361E-2</v>
      </c>
      <c r="H177" s="245">
        <f>'Yield Curves'!I176-'Yield Curves'!I177</f>
        <v>-9.9999999999997868E-3</v>
      </c>
      <c r="I177" s="245">
        <f>'Yield Curves'!J176-'Yield Curves'!J177</f>
        <v>-2.5000000000000355E-2</v>
      </c>
      <c r="J177" s="245">
        <f>'Yield Curves'!K176-'Yield Curves'!K177</f>
        <v>-4.0000000000000036E-2</v>
      </c>
      <c r="K177" s="245">
        <f>'Yield Curves'!L176-'Yield Curves'!L177</f>
        <v>-3.7499999999999645E-2</v>
      </c>
      <c r="L177" s="245">
        <f>'Yield Curves'!M176-'Yield Curves'!M177</f>
        <v>-3.5000000000000142E-2</v>
      </c>
      <c r="M177" s="245">
        <f>'Yield Curves'!N176-'Yield Curves'!N177</f>
        <v>-3.2500000000000639E-2</v>
      </c>
      <c r="N177" s="245">
        <f>'Yield Curves'!O176-'Yield Curves'!O177</f>
        <v>-3.0000000000000249E-2</v>
      </c>
      <c r="O177" s="245">
        <f>'Yield Curves'!P176-'Yield Curves'!P177</f>
        <v>-2.7499999999999858E-2</v>
      </c>
      <c r="P177" s="245">
        <f>'Yield Curves'!Q176-'Yield Curves'!Q177</f>
        <v>-2.6249999999999218E-2</v>
      </c>
      <c r="Q177" s="245">
        <f>'Yield Curves'!R176-'Yield Curves'!R177</f>
        <v>-2.4999999999999467E-2</v>
      </c>
      <c r="R177" s="245">
        <f>'Yield Curves'!S176-'Yield Curves'!S177</f>
        <v>-2.3749999999999716E-2</v>
      </c>
      <c r="S177" s="245">
        <f>'Yield Curves'!T176-'Yield Curves'!T177</f>
        <v>-2.1874999999999645E-2</v>
      </c>
      <c r="T177" s="245">
        <f>'Yield Curves'!U176-'Yield Curves'!U177</f>
        <v>-1.9999999999999574E-2</v>
      </c>
      <c r="U177" s="245">
        <f>'Yield Curves'!V176-'Yield Curves'!V177</f>
        <v>-1.8124999999999503E-2</v>
      </c>
      <c r="V177" s="252">
        <f>MAX(B177:U177)</f>
        <v>-9.9999999999997868E-3</v>
      </c>
      <c r="W177" s="252">
        <f>AVERAGE(V178:V427)</f>
        <v>3.8207500000000186E-2</v>
      </c>
      <c r="X177" s="245">
        <f>_xlfn.STDEV.S(V178:V2729)</f>
        <v>5.7643899766451435E-2</v>
      </c>
      <c r="Y177" s="245">
        <f>W177+X177*_xlfn.NORM.S.INV(99%)</f>
        <v>0.17230726367310778</v>
      </c>
      <c r="Z177" s="253">
        <v>42885</v>
      </c>
      <c r="AA177" s="255">
        <f>'Bond Valuation'!$B$12*BondVal_all!BO177</f>
        <v>92.918291118330757</v>
      </c>
      <c r="AB177" s="250">
        <f>AA177/AA178-1</f>
        <v>-2.9995500449953028E-4</v>
      </c>
      <c r="AC177" s="245">
        <f>SUMPRODUCT('Bond Valuation'!$B$12*BondVal_all!BO177,$BO$2)/AA177</f>
        <v>1</v>
      </c>
      <c r="AD177" s="251">
        <f>-AC177*Y176/100</f>
        <v>-1.7176309178275101E-3</v>
      </c>
      <c r="AE177" s="250">
        <f>AD177*SQRT(10)</f>
        <v>-5.4316258798604447E-3</v>
      </c>
      <c r="AF177" s="250">
        <f>$AC$1*X176/100</f>
        <v>-1.5355982191577499E-3</v>
      </c>
      <c r="AG177" s="250">
        <f>AF177*SQRT(10)</f>
        <v>-4.8559879434368998E-3</v>
      </c>
      <c r="AH177" s="255">
        <f>SUMPRODUCT('Bond Valuation'!$B$40:$D$40,BondVal_all!BO177:BQ177)</f>
        <v>83.677606060723093</v>
      </c>
      <c r="AI177" s="250">
        <f>AH177/AH178-1</f>
        <v>-1.4624157886942157E-3</v>
      </c>
      <c r="AJ177" s="245">
        <f>SUMPRODUCT($BO$2:$BQ$2,'Bond Valuation'!$B$40:$D$40,BondVal_all!BO177:BQ177)/BondVal_all!AH177</f>
        <v>2.9357324360816848</v>
      </c>
      <c r="AK177" s="251">
        <f>-AJ177*Y176/100</f>
        <v>-5.0425047986829763E-3</v>
      </c>
      <c r="AL177" s="251">
        <f>AK177*SQRT(10)</f>
        <v>-1.5945800276167026E-2</v>
      </c>
      <c r="AM177" s="251">
        <f>$AC$1*X176/100</f>
        <v>-1.5355982191577499E-3</v>
      </c>
      <c r="AN177" s="259">
        <f>AM177*SQRT(10)</f>
        <v>-4.8559879434368998E-3</v>
      </c>
      <c r="AO177" s="255">
        <f>SUMPRODUCT('Bond Valuation'!$B$68:$F$68,BondVal_all!BO177:BS177)</f>
        <v>77.538062972993501</v>
      </c>
      <c r="AP177" s="250">
        <f>AO177/AO178-1</f>
        <v>-2.3258189413855046E-3</v>
      </c>
      <c r="AQ177" s="245">
        <f>SUMPRODUCT($BO$2:$BS$2,'Bond Valuation'!$B$68:$F$68,BondVal_all!BO177:BS177)/BondVal_all!AO177</f>
        <v>4.7250674135361415</v>
      </c>
      <c r="AR177" s="251">
        <f>-AQ177*Y176/100</f>
        <v>-8.1159218783089411E-3</v>
      </c>
      <c r="AS177" s="251">
        <f>AR177*SQRT(10)</f>
        <v>-2.5664798447448157E-2</v>
      </c>
      <c r="AT177" s="251">
        <f>$AC$1*X176/100</f>
        <v>-1.5355982191577499E-3</v>
      </c>
      <c r="AU177" s="249">
        <f>AT177*SQRT(10)</f>
        <v>-4.8559879434368998E-3</v>
      </c>
      <c r="AV177" s="255">
        <f>SUMPRODUCT('Bond Valuation'!$B$96:$K$96,BondVal_all!BO177:BX177)</f>
        <v>69.707146047296987</v>
      </c>
      <c r="AW177" s="250">
        <f>AV177/AV178-1</f>
        <v>-3.3735298115662449E-3</v>
      </c>
      <c r="AX177" s="245">
        <f>SUMPRODUCT($BO$2:$BX$2,'Bond Valuation'!$B$96:$K$96,BondVal_all!BO177:BX177)/BondVal_all!AV177</f>
        <v>8.284479014673515</v>
      </c>
      <c r="AY177" s="251">
        <f>-AX177*Y176/100</f>
        <v>-1.4229677293696417E-2</v>
      </c>
      <c r="AZ177" s="251">
        <f>AY177*SQRT(10)</f>
        <v>-4.4998190617261423E-2</v>
      </c>
      <c r="BA177" s="251">
        <f>$AC$1*X176/100</f>
        <v>-1.5355982191577499E-3</v>
      </c>
      <c r="BB177" s="249">
        <f>BA177*SQRT(10)</f>
        <v>-4.8559879434368998E-3</v>
      </c>
      <c r="BC177" s="255">
        <f>SUMPRODUCT('Bond Valuation'!$B$124:$U$124,BondVal_all!BO177:CH177)</f>
        <v>58.006450658874527</v>
      </c>
      <c r="BD177" s="250">
        <f>BC177/BC178-1</f>
        <v>-2.3099414282632402E-3</v>
      </c>
      <c r="BE177" s="245">
        <f>SUMPRODUCT($BO$2:$CH$2,'Bond Valuation'!$B$124:$U$124,BondVal_all!BO177:CH177)/BondVal_all!BC177</f>
        <v>11.963073501780249</v>
      </c>
      <c r="BF177" s="251">
        <f>-BE177*Y176/100</f>
        <v>-2.0548144918900776E-2</v>
      </c>
      <c r="BG177" s="251">
        <f>BF177*SQRT(10)</f>
        <v>-6.497893963494232E-2</v>
      </c>
      <c r="BH177" s="251">
        <f>$AC$1*X176/100</f>
        <v>-1.5355982191577499E-3</v>
      </c>
      <c r="BI177" s="249">
        <f>BH177*SQRT(10)</f>
        <v>-4.8559879434368998E-3</v>
      </c>
      <c r="BJ177" s="251"/>
      <c r="BK177" s="251"/>
      <c r="BO177" s="245">
        <f>EXP(-BO$2*HLOOKUP(BO$2,'Yield Curves'!$B$2:$AP$508,MATCH($Z177,'Yield Curves'!$A$3:$A$508,0)+1)/100)</f>
        <v>0.91998308037951237</v>
      </c>
      <c r="BP177" s="245">
        <f>EXP(-BP$2*HLOOKUP(BP$2,'Yield Curves'!$B$2:$AP$508,MATCH($Z177,'Yield Curves'!$A$3:$A$508,0)+1)/100)</f>
        <v>0.84891178726055494</v>
      </c>
      <c r="BQ177" s="245">
        <f>EXP(-BQ$2*HLOOKUP(BQ$2,'Yield Curves'!$B$2:$AP$508,MATCH($Z177,'Yield Curves'!$A$3:$A$508,0)+1)/100)</f>
        <v>0.78568447377885264</v>
      </c>
      <c r="BR177" s="245">
        <f>EXP(-BR$2*HLOOKUP(BR$2,'Yield Curves'!$B$2:$AP$508,MATCH($Z177,'Yield Curves'!$A$3:$A$508,0)+1)/100)</f>
        <v>0.72905945016762375</v>
      </c>
      <c r="BS177" s="245">
        <f>EXP(-BS$2*HLOOKUP(BS$2,'Yield Curves'!$B$2:$AP$508,MATCH($Z177,'Yield Curves'!$A$3:$A$508,0)+1)/100)</f>
        <v>0.67638015603928914</v>
      </c>
      <c r="BT177" s="245">
        <f>EXP(-BT$2*HLOOKUP(BT$2,'Yield Curves'!$B$2:$AP$508,MATCH($Z177,'Yield Curves'!$A$3:$A$508,0)+1)/100)</f>
        <v>0.6275700379133865</v>
      </c>
      <c r="BU177" s="245">
        <f>EXP(-BU$2*HLOOKUP(BU$2,'Yield Curves'!$B$2:$AP$508,MATCH($Z177,'Yield Curves'!$A$3:$A$508,0)+1)/100)</f>
        <v>0.58292310307599582</v>
      </c>
      <c r="BV177" s="245">
        <f>EXP(-BV$2*HLOOKUP(BV$2,'Yield Curves'!$B$2:$AP$508,MATCH($Z177,'Yield Curves'!$A$3:$A$508,0)+1)/100)</f>
        <v>0.54047872736713143</v>
      </c>
      <c r="BW177" s="245">
        <f>EXP(-BW$2*HLOOKUP(BW$2,'Yield Curves'!$B$2:$AP$508,MATCH($Z177,'Yield Curves'!$A$3:$A$508,0)+1)/100)</f>
        <v>0.49967994276034444</v>
      </c>
      <c r="BX177" s="245">
        <f>EXP(-BX$2*HLOOKUP(BX$2,'Yield Curves'!$B$2:$AP$508,MATCH($Z177,'Yield Curves'!$A$3:$A$508,0)+1)/100)</f>
        <v>0.46347631296326158</v>
      </c>
      <c r="BY177" s="245">
        <f>EXP(-BY$2*HLOOKUP(BY$2,'Yield Curves'!$B$2:$AP$508,MATCH($Z177,'Yield Curves'!$A$3:$A$508,0)+1)/100)</f>
        <v>0.43005700900541416</v>
      </c>
      <c r="BZ177" s="245">
        <f>EXP(-BZ$2*HLOOKUP(BZ$2,'Yield Curves'!$B$2:$AP$508,MATCH($Z177,'Yield Curves'!$A$3:$A$508,0)+1)/100)</f>
        <v>0.39557594003648433</v>
      </c>
      <c r="CA177" s="245">
        <f>EXP(-CA$2*HLOOKUP(CA$2,'Yield Curves'!$B$2:$AP$508,MATCH($Z177,'Yield Curves'!$A$3:$A$508,0)+1)/100)</f>
        <v>0.35987334639609486</v>
      </c>
      <c r="CB177" s="245">
        <f>EXP(-CB$2*HLOOKUP(CB$2,'Yield Curves'!$B$2:$AP$508,MATCH($Z177,'Yield Curves'!$A$3:$A$508,0)+1)/100)</f>
        <v>0.33177130924223502</v>
      </c>
      <c r="CC177" s="245">
        <f>EXP(-CC$2*HLOOKUP(CC$2,'Yield Curves'!$B$2:$AP$508,MATCH($Z177,'Yield Curves'!$A$3:$A$508,0)+1)/100)</f>
        <v>0.30574617949871175</v>
      </c>
      <c r="CD177" s="245">
        <f>EXP(-CD$2*HLOOKUP(CD$2,'Yield Curves'!$B$2:$AP$508,MATCH($Z177,'Yield Curves'!$A$3:$A$508,0)+1)/100)</f>
        <v>0.28039579370115503</v>
      </c>
      <c r="CE177" s="245">
        <f>EXP(-CE$2*HLOOKUP(CE$2,'Yield Curves'!$B$2:$AP$508,MATCH($Z177,'Yield Curves'!$A$3:$A$508,0)+1)/100)</f>
        <v>0.25568516938198982</v>
      </c>
      <c r="CF177" s="245">
        <f>EXP(-CF$2*HLOOKUP(CF$2,'Yield Curves'!$B$2:$AP$508,MATCH($Z177,'Yield Curves'!$A$3:$A$508,0)+1)/100)</f>
        <v>0.23280185891538777</v>
      </c>
      <c r="CG177" s="245">
        <f>EXP(-CG$2*HLOOKUP(CG$2,'Yield Curves'!$B$2:$AP$508,MATCH($Z177,'Yield Curves'!$A$3:$A$508,0)+1)/100)</f>
        <v>0.21221151756485229</v>
      </c>
      <c r="CH177" s="245">
        <f>EXP(-CH$2*HLOOKUP(CH$2,'Yield Curves'!$B$2:$AP$508,MATCH($Z177,'Yield Curves'!$A$3:$A$508,0)+1)/100)</f>
        <v>0.19320567189501364</v>
      </c>
    </row>
    <row r="178" spans="1:86" x14ac:dyDescent="0.2">
      <c r="A178" s="253">
        <v>42881</v>
      </c>
      <c r="B178" s="245">
        <f>'Yield Curves'!C177-'Yield Curves'!C178</f>
        <v>1.9999999999999574E-2</v>
      </c>
      <c r="C178" s="245">
        <f>'Yield Curves'!D177-'Yield Curves'!D178</f>
        <v>4.9999999999990052E-3</v>
      </c>
      <c r="D178" s="245">
        <f>'Yield Curves'!E177-'Yield Curves'!E178</f>
        <v>-9.9999999999997868E-3</v>
      </c>
      <c r="E178" s="245">
        <f>'Yield Curves'!F177-'Yield Curves'!F178</f>
        <v>0</v>
      </c>
      <c r="F178" s="245">
        <f>'Yield Curves'!G177-'Yield Curves'!G178</f>
        <v>9.9999999999997868E-3</v>
      </c>
      <c r="G178" s="245">
        <f>'Yield Curves'!H177-'Yield Curves'!H178</f>
        <v>3.5000000000000142E-2</v>
      </c>
      <c r="H178" s="245">
        <f>'Yield Curves'!I177-'Yield Curves'!I178</f>
        <v>5.9999999999999609E-2</v>
      </c>
      <c r="I178" s="245">
        <f>'Yield Curves'!J177-'Yield Curves'!J178</f>
        <v>4.9999999999999822E-2</v>
      </c>
      <c r="J178" s="245">
        <f>'Yield Curves'!K177-'Yield Curves'!K178</f>
        <v>4.0000000000000036E-2</v>
      </c>
      <c r="K178" s="245">
        <f>'Yield Curves'!L177-'Yield Curves'!L178</f>
        <v>4.4999999999999929E-2</v>
      </c>
      <c r="L178" s="245">
        <f>'Yield Curves'!M177-'Yield Curves'!M178</f>
        <v>5.0000000000000711E-2</v>
      </c>
      <c r="M178" s="245">
        <f>'Yield Curves'!N177-'Yield Curves'!N178</f>
        <v>5.5000000000001492E-2</v>
      </c>
      <c r="N178" s="245">
        <f>'Yield Curves'!O177-'Yield Curves'!O178</f>
        <v>6.0000000000000497E-2</v>
      </c>
      <c r="O178" s="245">
        <f>'Yield Curves'!P177-'Yield Curves'!P178</f>
        <v>6.4999999999999503E-2</v>
      </c>
      <c r="P178" s="245">
        <f>'Yield Curves'!Q177-'Yield Curves'!Q178</f>
        <v>6.4999999999999503E-2</v>
      </c>
      <c r="Q178" s="245">
        <f>'Yield Curves'!R177-'Yield Curves'!R178</f>
        <v>6.4999999999999503E-2</v>
      </c>
      <c r="R178" s="245">
        <f>'Yield Curves'!S177-'Yield Curves'!S178</f>
        <v>6.4999999999999503E-2</v>
      </c>
      <c r="S178" s="245">
        <f>'Yield Curves'!T177-'Yield Curves'!T178</f>
        <v>6.7499999999999893E-2</v>
      </c>
      <c r="T178" s="245">
        <f>'Yield Curves'!U177-'Yield Curves'!U178</f>
        <v>7.0000000000000284E-2</v>
      </c>
      <c r="U178" s="245">
        <f>'Yield Curves'!V177-'Yield Curves'!V178</f>
        <v>7.2500000000000675E-2</v>
      </c>
      <c r="V178" s="252">
        <f>MAX(B178:U178)</f>
        <v>7.2500000000000675E-2</v>
      </c>
      <c r="W178" s="252">
        <f>AVERAGE(V179:V428)</f>
        <v>3.8077500000000181E-2</v>
      </c>
      <c r="X178" s="245">
        <f>_xlfn.STDEV.S(V179:V2730)</f>
        <v>5.7699490860306318E-2</v>
      </c>
      <c r="Y178" s="245">
        <f>W178+X178*_xlfn.NORM.S.INV(99%)</f>
        <v>0.1723065878961127</v>
      </c>
      <c r="Z178" s="253">
        <v>42884</v>
      </c>
      <c r="AA178" s="255">
        <f>'Bond Valuation'!$B$12*BondVal_all!BO178</f>
        <v>92.94617078740751</v>
      </c>
      <c r="AB178" s="250">
        <f>AA178/AA179-1</f>
        <v>5.0012502083607302E-4</v>
      </c>
      <c r="AC178" s="245">
        <f>SUMPRODUCT('Bond Valuation'!$B$12*BondVal_all!BO178,$BO$2)/AA178</f>
        <v>1</v>
      </c>
      <c r="AD178" s="251">
        <f>-AC178*Y177/100</f>
        <v>-1.7230726367310778E-3</v>
      </c>
      <c r="AE178" s="250">
        <f>AD178*SQRT(10)</f>
        <v>-5.4488341059821125E-3</v>
      </c>
      <c r="AF178" s="250">
        <f>$AC$1*X177/100</f>
        <v>-1.5363334137373477E-3</v>
      </c>
      <c r="AG178" s="250">
        <f>AF178*SQRT(10)</f>
        <v>-4.8583128328318391E-3</v>
      </c>
      <c r="AH178" s="255">
        <f>SUMPRODUCT('Bond Valuation'!$B$40:$D$40,BondVal_all!BO178:BQ178)</f>
        <v>83.800156733024522</v>
      </c>
      <c r="AI178" s="250">
        <f>AH178/AH179-1</f>
        <v>1.4648969703472403E-3</v>
      </c>
      <c r="AJ178" s="245">
        <f>SUMPRODUCT($BO$2:$BQ$2,'Bond Valuation'!$B$40:$D$40,BondVal_all!BO178:BQ178)/BondVal_all!AH178</f>
        <v>2.9357929755279555</v>
      </c>
      <c r="AK178" s="251">
        <f>-AJ178*Y177/100</f>
        <v>-5.0585845432395303E-3</v>
      </c>
      <c r="AL178" s="251">
        <f>AK178*SQRT(10)</f>
        <v>-1.5996648893159434E-2</v>
      </c>
      <c r="AM178" s="251">
        <f>$AC$1*X177/100</f>
        <v>-1.5363334137373477E-3</v>
      </c>
      <c r="AN178" s="259">
        <f>AM178*SQRT(10)</f>
        <v>-4.8583128328318391E-3</v>
      </c>
      <c r="AO178" s="255">
        <f>SUMPRODUCT('Bond Valuation'!$B$68:$F$68,BondVal_all!BO178:BS178)</f>
        <v>77.718822883357802</v>
      </c>
      <c r="AP178" s="250">
        <f>AO178/AO179-1</f>
        <v>1.8742629008978717E-3</v>
      </c>
      <c r="AQ178" s="245">
        <f>SUMPRODUCT($BO$2:$BS$2,'Bond Valuation'!$B$68:$F$68,BondVal_all!BO178:BS178)/BondVal_all!AO178</f>
        <v>4.7254947314592757</v>
      </c>
      <c r="AR178" s="251">
        <f>-AQ178*Y177/100</f>
        <v>-8.1423706667943501E-3</v>
      </c>
      <c r="AS178" s="251">
        <f>AR178*SQRT(10)</f>
        <v>-2.5748436860414087E-2</v>
      </c>
      <c r="AT178" s="251">
        <f>$AC$1*X177/100</f>
        <v>-1.5363334137373477E-3</v>
      </c>
      <c r="AU178" s="249">
        <f>AT178*SQRT(10)</f>
        <v>-4.8583128328318391E-3</v>
      </c>
      <c r="AV178" s="255">
        <f>SUMPRODUCT('Bond Valuation'!$B$96:$K$96,BondVal_all!BO178:BX178)</f>
        <v>69.943101184255468</v>
      </c>
      <c r="AW178" s="250">
        <f>AV178/AV179-1</f>
        <v>1.8155626014979553E-3</v>
      </c>
      <c r="AX178" s="245">
        <f>SUMPRODUCT($BO$2:$BX$2,'Bond Valuation'!$B$96:$K$96,BondVal_all!BO178:BX178)/BondVal_all!AV178</f>
        <v>8.287804121294835</v>
      </c>
      <c r="AY178" s="251">
        <f>-AX178*Y177/100</f>
        <v>-1.4280488499990186E-2</v>
      </c>
      <c r="AZ178" s="251">
        <f>AY178*SQRT(10)</f>
        <v>-4.5158869759810413E-2</v>
      </c>
      <c r="BA178" s="251">
        <f>$AC$1*X177/100</f>
        <v>-1.5363334137373477E-3</v>
      </c>
      <c r="BB178" s="249">
        <f>BA178*SQRT(10)</f>
        <v>-4.8583128328318391E-3</v>
      </c>
      <c r="BC178" s="255">
        <f>SUMPRODUCT('Bond Valuation'!$B$124:$U$124,BondVal_all!BO178:CH178)</f>
        <v>58.140752391494033</v>
      </c>
      <c r="BD178" s="250">
        <f>BC178/BC179-1</f>
        <v>9.4687763914946821E-4</v>
      </c>
      <c r="BE178" s="245">
        <f>SUMPRODUCT($BO$2:$CH$2,'Bond Valuation'!$B$124:$U$124,BondVal_all!BO178:CH178)/BondVal_all!BC178</f>
        <v>11.964572755863919</v>
      </c>
      <c r="BF178" s="251">
        <f>-BE178*Y177/100</f>
        <v>-2.061582792580726E-2</v>
      </c>
      <c r="BG178" s="251">
        <f>BF178*SQRT(10)</f>
        <v>-6.5192972095655721E-2</v>
      </c>
      <c r="BH178" s="251">
        <f>$AC$1*X177/100</f>
        <v>-1.5363334137373477E-3</v>
      </c>
      <c r="BI178" s="249">
        <f>BH178*SQRT(10)</f>
        <v>-4.8583128328318391E-3</v>
      </c>
      <c r="BJ178" s="251"/>
      <c r="BK178" s="251"/>
      <c r="BO178" s="245">
        <f>EXP(-BO$2*HLOOKUP(BO$2,'Yield Curves'!$B$2:$AP$508,MATCH($Z178,'Yield Curves'!$A$3:$A$508,0)+1)/100)</f>
        <v>0.920259116707005</v>
      </c>
      <c r="BP178" s="245">
        <f>EXP(-BP$2*HLOOKUP(BP$2,'Yield Curves'!$B$2:$AP$508,MATCH($Z178,'Yield Curves'!$A$3:$A$508,0)+1)/100)</f>
        <v>0.84976112364522982</v>
      </c>
      <c r="BQ178" s="245">
        <f>EXP(-BQ$2*HLOOKUP(BQ$2,'Yield Curves'!$B$2:$AP$508,MATCH($Z178,'Yield Curves'!$A$3:$A$508,0)+1)/100)</f>
        <v>0.78686388482666725</v>
      </c>
      <c r="BR178" s="245">
        <f>EXP(-BR$2*HLOOKUP(BR$2,'Yield Curves'!$B$2:$AP$508,MATCH($Z178,'Yield Curves'!$A$3:$A$508,0)+1)/100)</f>
        <v>0.72964293108900746</v>
      </c>
      <c r="BS178" s="245">
        <f>EXP(-BS$2*HLOOKUP(BS$2,'Yield Curves'!$B$2:$AP$508,MATCH($Z178,'Yield Curves'!$A$3:$A$508,0)+1)/100)</f>
        <v>0.67807322187988317</v>
      </c>
      <c r="BT178" s="245">
        <f>EXP(-BT$2*HLOOKUP(BT$2,'Yield Curves'!$B$2:$AP$508,MATCH($Z178,'Yield Curves'!$A$3:$A$508,0)+1)/100)</f>
        <v>0.62945557491848181</v>
      </c>
      <c r="BU178" s="245">
        <f>EXP(-BU$2*HLOOKUP(BU$2,'Yield Curves'!$B$2:$AP$508,MATCH($Z178,'Yield Curves'!$A$3:$A$508,0)+1)/100)</f>
        <v>0.58496690850988675</v>
      </c>
      <c r="BV178" s="245">
        <f>EXP(-BV$2*HLOOKUP(BV$2,'Yield Curves'!$B$2:$AP$508,MATCH($Z178,'Yield Curves'!$A$3:$A$508,0)+1)/100)</f>
        <v>0.5425364537350954</v>
      </c>
      <c r="BW178" s="245">
        <f>EXP(-BW$2*HLOOKUP(BW$2,'Yield Curves'!$B$2:$AP$508,MATCH($Z178,'Yield Curves'!$A$3:$A$508,0)+1)/100)</f>
        <v>0.50159487852132056</v>
      </c>
      <c r="BX178" s="245">
        <f>EXP(-BX$2*HLOOKUP(BX$2,'Yield Curves'!$B$2:$AP$508,MATCH($Z178,'Yield Curves'!$A$3:$A$508,0)+1)/100)</f>
        <v>0.46533393097431341</v>
      </c>
      <c r="BY178" s="245">
        <f>EXP(-BY$2*HLOOKUP(BY$2,'Yield Curves'!$B$2:$AP$508,MATCH($Z178,'Yield Curves'!$A$3:$A$508,0)+1)/100)</f>
        <v>0.43183465804806198</v>
      </c>
      <c r="BZ178" s="245">
        <f>EXP(-BZ$2*HLOOKUP(BZ$2,'Yield Curves'!$B$2:$AP$508,MATCH($Z178,'Yield Curves'!$A$3:$A$508,0)+1)/100)</f>
        <v>0.39715148371664633</v>
      </c>
      <c r="CA178" s="245">
        <f>EXP(-CA$2*HLOOKUP(CA$2,'Yield Curves'!$B$2:$AP$508,MATCH($Z178,'Yield Curves'!$A$3:$A$508,0)+1)/100)</f>
        <v>0.361132852819191</v>
      </c>
      <c r="CB178" s="245">
        <f>EXP(-CB$2*HLOOKUP(CB$2,'Yield Curves'!$B$2:$AP$508,MATCH($Z178,'Yield Curves'!$A$3:$A$508,0)+1)/100)</f>
        <v>0.33286172183050239</v>
      </c>
      <c r="CC178" s="245">
        <f>EXP(-CC$2*HLOOKUP(CC$2,'Yield Curves'!$B$2:$AP$508,MATCH($Z178,'Yield Curves'!$A$3:$A$508,0)+1)/100)</f>
        <v>0.30666479527190599</v>
      </c>
      <c r="CD178" s="245">
        <f>EXP(-CD$2*HLOOKUP(CD$2,'Yield Curves'!$B$2:$AP$508,MATCH($Z178,'Yield Curves'!$A$3:$A$508,0)+1)/100)</f>
        <v>0.28118024471960157</v>
      </c>
      <c r="CE178" s="245">
        <f>EXP(-CE$2*HLOOKUP(CE$2,'Yield Curves'!$B$2:$AP$508,MATCH($Z178,'Yield Curves'!$A$3:$A$508,0)+1)/100)</f>
        <v>0.25637374819497072</v>
      </c>
      <c r="CF178" s="245">
        <f>EXP(-CF$2*HLOOKUP(CF$2,'Yield Curves'!$B$2:$AP$508,MATCH($Z178,'Yield Curves'!$A$3:$A$508,0)+1)/100)</f>
        <v>0.23339680821956688</v>
      </c>
      <c r="CG178" s="245">
        <f>EXP(-CG$2*HLOOKUP(CG$2,'Yield Curves'!$B$2:$AP$508,MATCH($Z178,'Yield Curves'!$A$3:$A$508,0)+1)/100)</f>
        <v>0.21269954264118848</v>
      </c>
      <c r="CH178" s="245">
        <f>EXP(-CH$2*HLOOKUP(CH$2,'Yield Curves'!$B$2:$AP$508,MATCH($Z178,'Yield Curves'!$A$3:$A$508,0)+1)/100)</f>
        <v>0.1935924699078839</v>
      </c>
    </row>
    <row r="179" spans="1:86" x14ac:dyDescent="0.2">
      <c r="A179" s="253">
        <v>42880</v>
      </c>
      <c r="B179" s="245">
        <f>'Yield Curves'!C178-'Yield Curves'!C179</f>
        <v>2.9999999999999361E-2</v>
      </c>
      <c r="C179" s="245">
        <f>'Yield Curves'!D178-'Yield Curves'!D179</f>
        <v>3.0000000000001137E-2</v>
      </c>
      <c r="D179" s="245">
        <f>'Yield Curves'!E178-'Yield Curves'!E179</f>
        <v>2.9999999999999361E-2</v>
      </c>
      <c r="E179" s="245">
        <f>'Yield Curves'!F178-'Yield Curves'!F179</f>
        <v>2.9999999999999361E-2</v>
      </c>
      <c r="F179" s="245">
        <f>'Yield Curves'!G178-'Yield Curves'!G179</f>
        <v>2.9999999999999361E-2</v>
      </c>
      <c r="G179" s="245">
        <f>'Yield Curves'!H178-'Yield Curves'!H179</f>
        <v>1.9999999999999574E-2</v>
      </c>
      <c r="H179" s="245">
        <f>'Yield Curves'!I178-'Yield Curves'!I179</f>
        <v>9.9999999999997868E-3</v>
      </c>
      <c r="I179" s="245">
        <f>'Yield Curves'!J178-'Yield Curves'!J179</f>
        <v>9.9999999999997868E-3</v>
      </c>
      <c r="J179" s="245">
        <f>'Yield Curves'!K178-'Yield Curves'!K179</f>
        <v>9.9999999999997868E-3</v>
      </c>
      <c r="K179" s="245">
        <f>'Yield Curves'!L178-'Yield Curves'!L179</f>
        <v>7.499999999999396E-3</v>
      </c>
      <c r="L179" s="245">
        <f>'Yield Curves'!M178-'Yield Curves'!M179</f>
        <v>4.9999999999990052E-3</v>
      </c>
      <c r="M179" s="245">
        <f>'Yield Curves'!N178-'Yield Curves'!N179</f>
        <v>2.4999999999995026E-3</v>
      </c>
      <c r="N179" s="245">
        <f>'Yield Curves'!O178-'Yield Curves'!O179</f>
        <v>0</v>
      </c>
      <c r="O179" s="245">
        <f>'Yield Curves'!P178-'Yield Curves'!P179</f>
        <v>-2.4999999999995026E-3</v>
      </c>
      <c r="P179" s="245">
        <f>'Yield Curves'!Q178-'Yield Curves'!Q179</f>
        <v>-1.2499999999997513E-3</v>
      </c>
      <c r="Q179" s="245">
        <f>'Yield Curves'!R178-'Yield Curves'!R179</f>
        <v>0</v>
      </c>
      <c r="R179" s="245">
        <f>'Yield Curves'!S178-'Yield Curves'!S179</f>
        <v>1.2499999999997513E-3</v>
      </c>
      <c r="S179" s="245">
        <f>'Yield Curves'!T178-'Yield Curves'!T179</f>
        <v>6.2500000000031974E-4</v>
      </c>
      <c r="T179" s="245">
        <f>'Yield Curves'!U178-'Yield Curves'!U179</f>
        <v>0</v>
      </c>
      <c r="U179" s="245">
        <f>'Yield Curves'!V178-'Yield Curves'!V179</f>
        <v>-6.2500000000031974E-4</v>
      </c>
      <c r="V179" s="252">
        <f>MAX(B179:U179)</f>
        <v>3.0000000000001137E-2</v>
      </c>
      <c r="W179" s="252">
        <f>AVERAGE(V180:V429)</f>
        <v>3.8237500000000174E-2</v>
      </c>
      <c r="X179" s="245">
        <f>_xlfn.STDEV.S(V180:V2731)</f>
        <v>5.7785845891233353E-2</v>
      </c>
      <c r="Y179" s="245">
        <f>W179+X179*_xlfn.NORM.S.INV(99%)</f>
        <v>0.17266747973872254</v>
      </c>
      <c r="Z179" s="253">
        <v>42881</v>
      </c>
      <c r="AA179" s="255">
        <f>'Bond Valuation'!$B$12*BondVal_all!BO179</f>
        <v>92.899709318349011</v>
      </c>
      <c r="AB179" s="250">
        <f>AA179/AA180-1</f>
        <v>-1.9998000133347738E-4</v>
      </c>
      <c r="AC179" s="245">
        <f>SUMPRODUCT('Bond Valuation'!$B$12*BondVal_all!BO179,$BO$2)/AA179</f>
        <v>1</v>
      </c>
      <c r="AD179" s="251">
        <f>-AC179*Y178/100</f>
        <v>-1.7230658789611269E-3</v>
      </c>
      <c r="AE179" s="250">
        <f>AD179*SQRT(10)</f>
        <v>-5.4488127360371652E-3</v>
      </c>
      <c r="AF179" s="250">
        <f>$AC$1*X178/100</f>
        <v>-1.5378150354760137E-3</v>
      </c>
      <c r="AG179" s="250">
        <f>AF179*SQRT(10)</f>
        <v>-4.8629981321568422E-3</v>
      </c>
      <c r="AH179" s="255">
        <f>SUMPRODUCT('Bond Valuation'!$B$40:$D$40,BondVal_all!BO179:BQ179)</f>
        <v>83.677577702961457</v>
      </c>
      <c r="AI179" s="250">
        <f>AH179/AH180-1</f>
        <v>-2.8761570229440814E-4</v>
      </c>
      <c r="AJ179" s="245">
        <f>SUMPRODUCT($BO$2:$BQ$2,'Bond Valuation'!$B$40:$D$40,BondVal_all!BO179:BQ179)/BondVal_all!AH179</f>
        <v>2.9357371505072627</v>
      </c>
      <c r="AK179" s="251">
        <f>-AJ179*Y178/100</f>
        <v>-5.0584685136376307E-3</v>
      </c>
      <c r="AL179" s="251">
        <f>AK179*SQRT(10)</f>
        <v>-1.5996281975341427E-2</v>
      </c>
      <c r="AM179" s="251">
        <f>$AC$1*X178/100</f>
        <v>-1.5378150354760137E-3</v>
      </c>
      <c r="AN179" s="259">
        <f>AM179*SQRT(10)</f>
        <v>-4.8629981321568422E-3</v>
      </c>
      <c r="AO179" s="255">
        <f>SUMPRODUCT('Bond Valuation'!$B$68:$F$68,BondVal_all!BO179:BS179)</f>
        <v>77.573429881635249</v>
      </c>
      <c r="AP179" s="250">
        <f>AO179/AO180-1</f>
        <v>-1.8512256012012118E-3</v>
      </c>
      <c r="AQ179" s="245">
        <f>SUMPRODUCT($BO$2:$BS$2,'Bond Valuation'!$B$68:$F$68,BondVal_all!BO179:BS179)/BondVal_all!AO179</f>
        <v>4.7251906593118074</v>
      </c>
      <c r="AR179" s="251">
        <f>-AQ179*Y178/100</f>
        <v>-8.1418147966460068E-3</v>
      </c>
      <c r="AS179" s="251">
        <f>AR179*SQRT(10)</f>
        <v>-2.5746679044662026E-2</v>
      </c>
      <c r="AT179" s="251">
        <f>$AC$1*X178/100</f>
        <v>-1.5378150354760137E-3</v>
      </c>
      <c r="AU179" s="249">
        <f>AT179*SQRT(10)</f>
        <v>-4.8629981321568422E-3</v>
      </c>
      <c r="AV179" s="255">
        <f>SUMPRODUCT('Bond Valuation'!$B$96:$K$96,BondVal_all!BO179:BX179)</f>
        <v>69.816345238866518</v>
      </c>
      <c r="AW179" s="250">
        <f>AV179/AV180-1</f>
        <v>-5.4807306655603183E-3</v>
      </c>
      <c r="AX179" s="245">
        <f>SUMPRODUCT($BO$2:$BX$2,'Bond Valuation'!$B$96:$K$96,BondVal_all!BO179:BX179)/BondVal_all!AV179</f>
        <v>8.2866339899940282</v>
      </c>
      <c r="AY179" s="251">
        <f>-AX179*Y178/100</f>
        <v>-1.4278416279598211E-2</v>
      </c>
      <c r="AZ179" s="251">
        <f>AY179*SQRT(10)</f>
        <v>-4.5152316823557928E-2</v>
      </c>
      <c r="BA179" s="251">
        <f>$AC$1*X178/100</f>
        <v>-1.5378150354760137E-3</v>
      </c>
      <c r="BB179" s="249">
        <f>BA179*SQRT(10)</f>
        <v>-4.8629981321568422E-3</v>
      </c>
      <c r="BC179" s="255">
        <f>SUMPRODUCT('Bond Valuation'!$B$124:$U$124,BondVal_all!BO179:CH179)</f>
        <v>58.085752291496036</v>
      </c>
      <c r="BD179" s="250">
        <f>BC179/BC180-1</f>
        <v>-4.807963875278376E-3</v>
      </c>
      <c r="BE179" s="245">
        <f>SUMPRODUCT($BO$2:$CH$2,'Bond Valuation'!$B$124:$U$124,BondVal_all!BO179:CH179)/BondVal_all!BC179</f>
        <v>11.968063514895434</v>
      </c>
      <c r="BF179" s="251">
        <f>-BE179*Y178/100</f>
        <v>-2.0621761879755892E-2</v>
      </c>
      <c r="BG179" s="251">
        <f>BF179*SQRT(10)</f>
        <v>-6.5211736905663953E-2</v>
      </c>
      <c r="BH179" s="251">
        <f>$AC$1*X178/100</f>
        <v>-1.5378150354760137E-3</v>
      </c>
      <c r="BI179" s="249">
        <f>BH179*SQRT(10)</f>
        <v>-4.8629981321568422E-3</v>
      </c>
      <c r="BJ179" s="251"/>
      <c r="BK179" s="251"/>
      <c r="BO179" s="245">
        <f>EXP(-BO$2*HLOOKUP(BO$2,'Yield Curves'!$B$2:$AP$508,MATCH($Z179,'Yield Curves'!$A$3:$A$508,0)+1)/100)</f>
        <v>0.91979910216187144</v>
      </c>
      <c r="BP179" s="245">
        <f>EXP(-BP$2*HLOOKUP(BP$2,'Yield Curves'!$B$2:$AP$508,MATCH($Z179,'Yield Curves'!$A$3:$A$508,0)+1)/100)</f>
        <v>0.84908158659737476</v>
      </c>
      <c r="BQ179" s="245">
        <f>EXP(-BQ$2*HLOOKUP(BQ$2,'Yield Curves'!$B$2:$AP$508,MATCH($Z179,'Yield Curves'!$A$3:$A$508,0)+1)/100)</f>
        <v>0.78568447377885264</v>
      </c>
      <c r="BR179" s="245">
        <f>EXP(-BR$2*HLOOKUP(BR$2,'Yield Curves'!$B$2:$AP$508,MATCH($Z179,'Yield Curves'!$A$3:$A$508,0)+1)/100)</f>
        <v>0.7293511322802243</v>
      </c>
      <c r="BS179" s="245">
        <f>EXP(-BS$2*HLOOKUP(BS$2,'Yield Curves'!$B$2:$AP$508,MATCH($Z179,'Yield Curves'!$A$3:$A$508,0)+1)/100)</f>
        <v>0.67671843067892135</v>
      </c>
      <c r="BT179" s="245">
        <f>EXP(-BT$2*HLOOKUP(BT$2,'Yield Curves'!$B$2:$AP$508,MATCH($Z179,'Yield Curves'!$A$3:$A$508,0)+1)/100)</f>
        <v>0.62813510518964077</v>
      </c>
      <c r="BU179" s="245">
        <f>EXP(-BU$2*HLOOKUP(BU$2,'Yield Curves'!$B$2:$AP$508,MATCH($Z179,'Yield Curves'!$A$3:$A$508,0)+1)/100)</f>
        <v>0.58373976695162666</v>
      </c>
      <c r="BV179" s="245">
        <f>EXP(-BV$2*HLOOKUP(BV$2,'Yield Curves'!$B$2:$AP$508,MATCH($Z179,'Yield Curves'!$A$3:$A$508,0)+1)/100)</f>
        <v>0.54139832263816667</v>
      </c>
      <c r="BW179" s="245">
        <f>EXP(-BW$2*HLOOKUP(BW$2,'Yield Curves'!$B$2:$AP$508,MATCH($Z179,'Yield Curves'!$A$3:$A$508,0)+1)/100)</f>
        <v>0.50052386452247277</v>
      </c>
      <c r="BX179" s="245">
        <f>EXP(-BX$2*HLOOKUP(BX$2,'Yield Curves'!$B$2:$AP$508,MATCH($Z179,'Yield Curves'!$A$3:$A$508,0)+1)/100)</f>
        <v>0.46440419316009157</v>
      </c>
      <c r="BY179" s="245">
        <f>EXP(-BY$2*HLOOKUP(BY$2,'Yield Curves'!$B$2:$AP$508,MATCH($Z179,'Yield Curves'!$A$3:$A$508,0)+1)/100)</f>
        <v>0.4310634430755288</v>
      </c>
      <c r="BZ179" s="245">
        <f>EXP(-BZ$2*HLOOKUP(BZ$2,'Yield Curves'!$B$2:$AP$508,MATCH($Z179,'Yield Curves'!$A$3:$A$508,0)+1)/100)</f>
        <v>0.39645212072127761</v>
      </c>
      <c r="CA179" s="245">
        <f>EXP(-CA$2*HLOOKUP(CA$2,'Yield Curves'!$B$2:$AP$508,MATCH($Z179,'Yield Curves'!$A$3:$A$508,0)+1)/100)</f>
        <v>0.36041468776984792</v>
      </c>
      <c r="CB179" s="245">
        <f>EXP(-CB$2*HLOOKUP(CB$2,'Yield Curves'!$B$2:$AP$508,MATCH($Z179,'Yield Curves'!$A$3:$A$508,0)+1)/100)</f>
        <v>0.33227245467517347</v>
      </c>
      <c r="CC179" s="245">
        <f>EXP(-CC$2*HLOOKUP(CC$2,'Yield Curves'!$B$2:$AP$508,MATCH($Z179,'Yield Curves'!$A$3:$A$508,0)+1)/100)</f>
        <v>0.30620514290445849</v>
      </c>
      <c r="CD179" s="245">
        <f>EXP(-CD$2*HLOOKUP(CD$2,'Yield Curves'!$B$2:$AP$508,MATCH($Z179,'Yield Curves'!$A$3:$A$508,0)+1)/100)</f>
        <v>0.28083162177837978</v>
      </c>
      <c r="CE179" s="245">
        <f>EXP(-CE$2*HLOOKUP(CE$2,'Yield Curves'!$B$2:$AP$508,MATCH($Z179,'Yield Curves'!$A$3:$A$508,0)+1)/100)</f>
        <v>0.25611595188418457</v>
      </c>
      <c r="CF179" s="245">
        <f>EXP(-CF$2*HLOOKUP(CF$2,'Yield Curves'!$B$2:$AP$508,MATCH($Z179,'Yield Curves'!$A$3:$A$508,0)+1)/100)</f>
        <v>0.23322537925566991</v>
      </c>
      <c r="CG179" s="245">
        <f>EXP(-CG$2*HLOOKUP(CG$2,'Yield Curves'!$B$2:$AP$508,MATCH($Z179,'Yield Curves'!$A$3:$A$508,0)+1)/100)</f>
        <v>0.21261707524526752</v>
      </c>
      <c r="CH179" s="245">
        <f>EXP(-CH$2*HLOOKUP(CH$2,'Yield Curves'!$B$2:$AP$508,MATCH($Z179,'Yield Curves'!$A$3:$A$508,0)+1)/100)</f>
        <v>0.1935924699078839</v>
      </c>
    </row>
    <row r="180" spans="1:86" x14ac:dyDescent="0.2">
      <c r="A180" s="253">
        <v>42879</v>
      </c>
      <c r="B180" s="245">
        <f>'Yield Curves'!C179-'Yield Curves'!C180</f>
        <v>-9.9999999999997868E-3</v>
      </c>
      <c r="C180" s="245">
        <f>'Yield Curves'!D179-'Yield Curves'!D180</f>
        <v>9.9999999999980105E-3</v>
      </c>
      <c r="D180" s="245">
        <f>'Yield Curves'!E179-'Yield Curves'!E180</f>
        <v>2.9999999999999361E-2</v>
      </c>
      <c r="E180" s="245">
        <f>'Yield Curves'!F179-'Yield Curves'!F180</f>
        <v>3.9999999999999147E-2</v>
      </c>
      <c r="F180" s="245">
        <f>'Yield Curves'!G179-'Yield Curves'!G180</f>
        <v>4.9999999999999822E-2</v>
      </c>
      <c r="G180" s="245">
        <f>'Yield Curves'!H179-'Yield Curves'!H180</f>
        <v>3.0000000000000249E-2</v>
      </c>
      <c r="H180" s="245">
        <f>'Yield Curves'!I179-'Yield Curves'!I180</f>
        <v>1.0000000000000675E-2</v>
      </c>
      <c r="I180" s="245">
        <f>'Yield Curves'!J179-'Yield Curves'!J180</f>
        <v>4.5000000000000817E-2</v>
      </c>
      <c r="J180" s="245">
        <f>'Yield Curves'!K179-'Yield Curves'!K180</f>
        <v>8.0000000000000071E-2</v>
      </c>
      <c r="K180" s="245">
        <f>'Yield Curves'!L179-'Yield Curves'!L180</f>
        <v>8.2500000000000462E-2</v>
      </c>
      <c r="L180" s="245">
        <f>'Yield Curves'!M179-'Yield Curves'!M180</f>
        <v>8.5000000000000853E-2</v>
      </c>
      <c r="M180" s="245">
        <f>'Yield Curves'!N179-'Yield Curves'!N180</f>
        <v>8.7500000000000355E-2</v>
      </c>
      <c r="N180" s="245">
        <f>'Yield Curves'!O179-'Yield Curves'!O180</f>
        <v>8.9999999999999858E-2</v>
      </c>
      <c r="O180" s="245">
        <f>'Yield Curves'!P179-'Yield Curves'!P180</f>
        <v>9.2499999999999361E-2</v>
      </c>
      <c r="P180" s="245">
        <f>'Yield Curves'!Q179-'Yield Curves'!Q180</f>
        <v>8.3749999999999325E-2</v>
      </c>
      <c r="Q180" s="245">
        <f>'Yield Curves'!R179-'Yield Curves'!R180</f>
        <v>7.5000000000000178E-2</v>
      </c>
      <c r="R180" s="245">
        <f>'Yield Curves'!S179-'Yield Curves'!S180</f>
        <v>6.625000000000103E-2</v>
      </c>
      <c r="S180" s="245">
        <f>'Yield Curves'!T179-'Yield Curves'!T180</f>
        <v>6.3124999999999432E-2</v>
      </c>
      <c r="T180" s="245">
        <f>'Yield Curves'!U179-'Yield Curves'!U180</f>
        <v>5.9999999999999609E-2</v>
      </c>
      <c r="U180" s="245">
        <f>'Yield Curves'!V179-'Yield Curves'!V180</f>
        <v>5.6874999999999787E-2</v>
      </c>
      <c r="V180" s="252">
        <f>MAX(B180:U180)</f>
        <v>9.2499999999999361E-2</v>
      </c>
      <c r="W180" s="252">
        <f>AVERAGE(V181:V430)</f>
        <v>3.8037500000000182E-2</v>
      </c>
      <c r="X180" s="245">
        <f>_xlfn.STDEV.S(V181:V2732)</f>
        <v>5.7794319647647627E-2</v>
      </c>
      <c r="Y180" s="245">
        <f>W180+X180*_xlfn.NORM.S.INV(99%)</f>
        <v>0.17248719264394202</v>
      </c>
      <c r="Z180" s="253">
        <v>42880</v>
      </c>
      <c r="AA180" s="255">
        <f>'Bond Valuation'!$B$12*BondVal_all!BO180</f>
        <v>92.918291118330757</v>
      </c>
      <c r="AB180" s="250">
        <f>AA180/AA181-1</f>
        <v>-2.9995500449953028E-4</v>
      </c>
      <c r="AC180" s="245">
        <f>SUMPRODUCT('Bond Valuation'!$B$12*BondVal_all!BO180,$BO$2)/AA180</f>
        <v>1</v>
      </c>
      <c r="AD180" s="251">
        <f>-AC180*Y179/100</f>
        <v>-1.7266747973872253E-3</v>
      </c>
      <c r="AE180" s="250">
        <f>AD180*SQRT(10)</f>
        <v>-5.4602251381533854E-3</v>
      </c>
      <c r="AF180" s="250">
        <f>$AC$1*X179/100</f>
        <v>-1.5401165820402652E-3</v>
      </c>
      <c r="AG180" s="250">
        <f>AF180*SQRT(10)</f>
        <v>-4.8702762614408115E-3</v>
      </c>
      <c r="AH180" s="255">
        <f>SUMPRODUCT('Bond Valuation'!$B$40:$D$40,BondVal_all!BO180:BQ180)</f>
        <v>83.701651612273125</v>
      </c>
      <c r="AI180" s="250">
        <f>AH180/AH181-1</f>
        <v>-8.8034222389243855E-4</v>
      </c>
      <c r="AJ180" s="245">
        <f>SUMPRODUCT($BO$2:$BQ$2,'Bond Valuation'!$B$40:$D$40,BondVal_all!BO180:BQ180)/BondVal_all!AH180</f>
        <v>2.9357508986686396</v>
      </c>
      <c r="AK180" s="251">
        <f>-AJ180*Y179/100</f>
        <v>-5.0690870881380376E-3</v>
      </c>
      <c r="AL180" s="251">
        <f>AK180*SQRT(10)</f>
        <v>-1.6029860856266898E-2</v>
      </c>
      <c r="AM180" s="251">
        <f>$AC$1*X179/100</f>
        <v>-1.5401165820402652E-3</v>
      </c>
      <c r="AN180" s="259">
        <f>AM180*SQRT(10)</f>
        <v>-4.8702762614408115E-3</v>
      </c>
      <c r="AO180" s="255">
        <f>SUMPRODUCT('Bond Valuation'!$B$68:$F$68,BondVal_all!BO180:BS180)</f>
        <v>77.717302141014983</v>
      </c>
      <c r="AP180" s="250">
        <f>AO180/AO181-1</f>
        <v>-5.0444831737694873E-4</v>
      </c>
      <c r="AQ180" s="245">
        <f>SUMPRODUCT($BO$2:$BS$2,'Bond Valuation'!$B$68:$F$68,BondVal_all!BO180:BS180)/BondVal_all!AO180</f>
        <v>4.7256205647104776</v>
      </c>
      <c r="AR180" s="251">
        <f>-AQ180*Y179/100</f>
        <v>-8.1596099311003704E-3</v>
      </c>
      <c r="AS180" s="251">
        <f>AR180*SQRT(10)</f>
        <v>-2.580295220080675E-2</v>
      </c>
      <c r="AT180" s="251">
        <f>$AC$1*X179/100</f>
        <v>-1.5401165820402652E-3</v>
      </c>
      <c r="AU180" s="249">
        <f>AT180*SQRT(10)</f>
        <v>-4.8702762614408115E-3</v>
      </c>
      <c r="AV180" s="255">
        <f>SUMPRODUCT('Bond Valuation'!$B$96:$K$96,BondVal_all!BO180:BX180)</f>
        <v>70.201098552459001</v>
      </c>
      <c r="AW180" s="250">
        <f>AV180/AV181-1</f>
        <v>-1.154580549708184E-4</v>
      </c>
      <c r="AX180" s="245">
        <f>SUMPRODUCT($BO$2:$BX$2,'Bond Valuation'!$B$96:$K$96,BondVal_all!BO180:BX180)/BondVal_all!AV180</f>
        <v>8.2938936990071443</v>
      </c>
      <c r="AY180" s="251">
        <f>-AX180*Y179/100</f>
        <v>-1.4320857222284347E-2</v>
      </c>
      <c r="AZ180" s="251">
        <f>AY180*SQRT(10)</f>
        <v>-4.528652686849078E-2</v>
      </c>
      <c r="BA180" s="251">
        <f>$AC$1*X179/100</f>
        <v>-1.5401165820402652E-3</v>
      </c>
      <c r="BB180" s="249">
        <f>BA180*SQRT(10)</f>
        <v>-4.8702762614408115E-3</v>
      </c>
      <c r="BC180" s="255">
        <f>SUMPRODUCT('Bond Valuation'!$B$124:$U$124,BondVal_all!BO180:CH180)</f>
        <v>58.366375717476586</v>
      </c>
      <c r="BD180" s="250">
        <f>BC180/BC181-1</f>
        <v>-2.5614701482855606E-3</v>
      </c>
      <c r="BE180" s="245">
        <f>SUMPRODUCT($BO$2:$CH$2,'Bond Valuation'!$B$124:$U$124,BondVal_all!BO180:CH180)/BondVal_all!BC180</f>
        <v>11.983333178340445</v>
      </c>
      <c r="BF180" s="251">
        <f>-BE180*Y179/100</f>
        <v>-2.0691319387734605E-2</v>
      </c>
      <c r="BG180" s="251">
        <f>BF180*SQRT(10)</f>
        <v>-6.5431697059242011E-2</v>
      </c>
      <c r="BH180" s="251">
        <f>$AC$1*X179/100</f>
        <v>-1.5401165820402652E-3</v>
      </c>
      <c r="BI180" s="249">
        <f>BH180*SQRT(10)</f>
        <v>-4.8702762614408115E-3</v>
      </c>
      <c r="BJ180" s="251"/>
      <c r="BK180" s="251"/>
      <c r="BO180" s="245">
        <f>EXP(-BO$2*HLOOKUP(BO$2,'Yield Curves'!$B$2:$AP$508,MATCH($Z180,'Yield Curves'!$A$3:$A$508,0)+1)/100)</f>
        <v>0.91998308037951237</v>
      </c>
      <c r="BP180" s="245">
        <f>EXP(-BP$2*HLOOKUP(BP$2,'Yield Curves'!$B$2:$AP$508,MATCH($Z180,'Yield Curves'!$A$3:$A$508,0)+1)/100)</f>
        <v>0.84891178726055494</v>
      </c>
      <c r="BQ180" s="245">
        <f>EXP(-BQ$2*HLOOKUP(BQ$2,'Yield Curves'!$B$2:$AP$508,MATCH($Z180,'Yield Curves'!$A$3:$A$508,0)+1)/100)</f>
        <v>0.78592021448032345</v>
      </c>
      <c r="BR180" s="245">
        <f>EXP(-BR$2*HLOOKUP(BR$2,'Yield Curves'!$B$2:$AP$508,MATCH($Z180,'Yield Curves'!$A$3:$A$508,0)+1)/100)</f>
        <v>0.73110367721039149</v>
      </c>
      <c r="BS180" s="245">
        <f>EXP(-BS$2*HLOOKUP(BS$2,'Yield Curves'!$B$2:$AP$508,MATCH($Z180,'Yield Curves'!$A$3:$A$508,0)+1)/100)</f>
        <v>0.67807322187988317</v>
      </c>
      <c r="BT180" s="245">
        <f>EXP(-BT$2*HLOOKUP(BT$2,'Yield Curves'!$B$2:$AP$508,MATCH($Z180,'Yield Curves'!$A$3:$A$508,0)+1)/100)</f>
        <v>0.63002233994191226</v>
      </c>
      <c r="BU180" s="245">
        <f>EXP(-BU$2*HLOOKUP(BU$2,'Yield Curves'!$B$2:$AP$508,MATCH($Z180,'Yield Curves'!$A$3:$A$508,0)+1)/100)</f>
        <v>0.58619662977316145</v>
      </c>
      <c r="BV180" s="245">
        <f>EXP(-BV$2*HLOOKUP(BV$2,'Yield Curves'!$B$2:$AP$508,MATCH($Z180,'Yield Curves'!$A$3:$A$508,0)+1)/100)</f>
        <v>0.54422092632520735</v>
      </c>
      <c r="BW180" s="245">
        <f>EXP(-BW$2*HLOOKUP(BW$2,'Yield Curves'!$B$2:$AP$508,MATCH($Z180,'Yield Curves'!$A$3:$A$508,0)+1)/100)</f>
        <v>0.50346051044430828</v>
      </c>
      <c r="BX180" s="245">
        <f>EXP(-BX$2*HLOOKUP(BX$2,'Yield Curves'!$B$2:$AP$508,MATCH($Z180,'Yield Curves'!$A$3:$A$508,0)+1)/100)</f>
        <v>0.46766642700990924</v>
      </c>
      <c r="BY180" s="245">
        <f>EXP(-BY$2*HLOOKUP(BY$2,'Yield Curves'!$B$2:$AP$508,MATCH($Z180,'Yield Curves'!$A$3:$A$508,0)+1)/100)</f>
        <v>0.4346344265335173</v>
      </c>
      <c r="BZ180" s="245">
        <f>EXP(-BZ$2*HLOOKUP(BZ$2,'Yield Curves'!$B$2:$AP$508,MATCH($Z180,'Yield Curves'!$A$3:$A$508,0)+1)/100)</f>
        <v>0.39985631856128812</v>
      </c>
      <c r="CA180" s="245">
        <f>EXP(-CA$2*HLOOKUP(CA$2,'Yield Curves'!$B$2:$AP$508,MATCH($Z180,'Yield Curves'!$A$3:$A$508,0)+1)/100)</f>
        <v>0.36317789350780855</v>
      </c>
      <c r="CB180" s="245">
        <f>EXP(-CB$2*HLOOKUP(CB$2,'Yield Curves'!$B$2:$AP$508,MATCH($Z180,'Yield Curves'!$A$3:$A$508,0)+1)/100)</f>
        <v>0.33504598095292404</v>
      </c>
      <c r="CC180" s="245">
        <f>EXP(-CC$2*HLOOKUP(CC$2,'Yield Curves'!$B$2:$AP$508,MATCH($Z180,'Yield Curves'!$A$3:$A$508,0)+1)/100)</f>
        <v>0.30897342778667081</v>
      </c>
      <c r="CD180" s="245">
        <f>EXP(-CD$2*HLOOKUP(CD$2,'Yield Curves'!$B$2:$AP$508,MATCH($Z180,'Yield Curves'!$A$3:$A$508,0)+1)/100)</f>
        <v>0.28338114084655186</v>
      </c>
      <c r="CE180" s="245">
        <f>EXP(-CE$2*HLOOKUP(CE$2,'Yield Curves'!$B$2:$AP$508,MATCH($Z180,'Yield Curves'!$A$3:$A$508,0)+1)/100)</f>
        <v>0.25825076241513995</v>
      </c>
      <c r="CF180" s="245">
        <f>EXP(-CF$2*HLOOKUP(CF$2,'Yield Curves'!$B$2:$AP$508,MATCH($Z180,'Yield Curves'!$A$3:$A$508,0)+1)/100)</f>
        <v>0.23496021841698439</v>
      </c>
      <c r="CG180" s="245">
        <f>EXP(-CG$2*HLOOKUP(CG$2,'Yield Curves'!$B$2:$AP$508,MATCH($Z180,'Yield Curves'!$A$3:$A$508,0)+1)/100)</f>
        <v>0.21405951998188552</v>
      </c>
      <c r="CH180" s="245">
        <f>EXP(-CH$2*HLOOKUP(CH$2,'Yield Curves'!$B$2:$AP$508,MATCH($Z180,'Yield Curves'!$A$3:$A$508,0)+1)/100)</f>
        <v>0.19475751637158503</v>
      </c>
    </row>
    <row r="181" spans="1:86" x14ac:dyDescent="0.2">
      <c r="A181" s="253">
        <v>42878</v>
      </c>
      <c r="B181" s="245">
        <f>'Yield Curves'!C180-'Yield Curves'!C181</f>
        <v>6.0000000000000497E-2</v>
      </c>
      <c r="C181" s="245">
        <f>'Yield Curves'!D180-'Yield Curves'!D181</f>
        <v>4.5000000000001705E-2</v>
      </c>
      <c r="D181" s="245">
        <f>'Yield Curves'!E180-'Yield Curves'!E181</f>
        <v>3.0000000000001137E-2</v>
      </c>
      <c r="E181" s="245">
        <f>'Yield Curves'!F180-'Yield Curves'!F181</f>
        <v>2.000000000000135E-2</v>
      </c>
      <c r="F181" s="245">
        <f>'Yield Curves'!G180-'Yield Curves'!G181</f>
        <v>9.9999999999997868E-3</v>
      </c>
      <c r="G181" s="245">
        <f>'Yield Curves'!H180-'Yield Curves'!H181</f>
        <v>9.9999999999997868E-3</v>
      </c>
      <c r="H181" s="245">
        <f>'Yield Curves'!I180-'Yield Curves'!I181</f>
        <v>9.9999999999997868E-3</v>
      </c>
      <c r="I181" s="245">
        <f>'Yield Curves'!J180-'Yield Curves'!J181</f>
        <v>4.9999999999990052E-3</v>
      </c>
      <c r="J181" s="245">
        <f>'Yield Curves'!K180-'Yield Curves'!K181</f>
        <v>0</v>
      </c>
      <c r="K181" s="245">
        <f>'Yield Curves'!L180-'Yield Curves'!L181</f>
        <v>-4.9999999999998934E-3</v>
      </c>
      <c r="L181" s="245">
        <f>'Yield Curves'!M180-'Yield Curves'!M181</f>
        <v>-9.9999999999997868E-3</v>
      </c>
      <c r="M181" s="245">
        <f>'Yield Curves'!N180-'Yield Curves'!N181</f>
        <v>-1.5000000000000568E-2</v>
      </c>
      <c r="N181" s="245">
        <f>'Yield Curves'!O180-'Yield Curves'!O181</f>
        <v>-1.9999999999999574E-2</v>
      </c>
      <c r="O181" s="245">
        <f>'Yield Curves'!P180-'Yield Curves'!P181</f>
        <v>-2.4999999999998579E-2</v>
      </c>
      <c r="P181" s="245">
        <f>'Yield Curves'!Q180-'Yield Curves'!Q181</f>
        <v>-1.9999999999998685E-2</v>
      </c>
      <c r="Q181" s="245">
        <f>'Yield Curves'!R180-'Yield Curves'!R181</f>
        <v>-1.499999999999968E-2</v>
      </c>
      <c r="R181" s="245">
        <f>'Yield Curves'!S180-'Yield Curves'!S181</f>
        <v>-1.0000000000000675E-2</v>
      </c>
      <c r="S181" s="245">
        <f>'Yield Curves'!T180-'Yield Curves'!T181</f>
        <v>-9.9999999999997868E-3</v>
      </c>
      <c r="T181" s="245">
        <f>'Yield Curves'!U180-'Yield Curves'!U181</f>
        <v>-9.9999999999997868E-3</v>
      </c>
      <c r="U181" s="245">
        <f>'Yield Curves'!V180-'Yield Curves'!V181</f>
        <v>-9.9999999999997868E-3</v>
      </c>
      <c r="V181" s="252">
        <f>MAX(B181:U181)</f>
        <v>6.0000000000000497E-2</v>
      </c>
      <c r="W181" s="252">
        <f>AVERAGE(V182:V431)</f>
        <v>3.7957500000000172E-2</v>
      </c>
      <c r="X181" s="245">
        <f>_xlfn.STDEV.S(V182:V2733)</f>
        <v>5.7869402293089414E-2</v>
      </c>
      <c r="Y181" s="245">
        <f>W181+X181*_xlfn.NORM.S.INV(99%)</f>
        <v>0.17258186099654288</v>
      </c>
      <c r="Z181" s="253">
        <v>42879</v>
      </c>
      <c r="AA181" s="255">
        <f>'Bond Valuation'!$B$12*BondVal_all!BO181</f>
        <v>92.94617078740751</v>
      </c>
      <c r="AB181" s="250">
        <f>AA181/AA182-1</f>
        <v>1.000050001667141E-4</v>
      </c>
      <c r="AC181" s="245">
        <f>SUMPRODUCT('Bond Valuation'!$B$12*BondVal_all!BO181,$BO$2)/AA181</f>
        <v>1</v>
      </c>
      <c r="AD181" s="251">
        <f>-AC181*Y180/100</f>
        <v>-1.7248719264394202E-3</v>
      </c>
      <c r="AE181" s="250">
        <f>AD181*SQRT(10)</f>
        <v>-5.4545239596309747E-3</v>
      </c>
      <c r="AF181" s="250">
        <f>$AC$1*X180/100</f>
        <v>-1.5403424258012158E-3</v>
      </c>
      <c r="AG181" s="250">
        <f>AF181*SQRT(10)</f>
        <v>-4.8709904421207545E-3</v>
      </c>
      <c r="AH181" s="255">
        <f>SUMPRODUCT('Bond Valuation'!$B$40:$D$40,BondVal_all!BO181:BQ181)</f>
        <v>83.775402636537663</v>
      </c>
      <c r="AI181" s="250">
        <f>AH181/AH182-1</f>
        <v>-1.4455868633718172E-3</v>
      </c>
      <c r="AJ181" s="245">
        <f>SUMPRODUCT($BO$2:$BQ$2,'Bond Valuation'!$B$40:$D$40,BondVal_all!BO181:BQ181)/BondVal_all!AH181</f>
        <v>2.9357821165658371</v>
      </c>
      <c r="AK181" s="251">
        <f>-AJ181*Y180/100</f>
        <v>-5.0638481550073144E-3</v>
      </c>
      <c r="AL181" s="251">
        <f>AK181*SQRT(10)</f>
        <v>-1.6013293895064496E-2</v>
      </c>
      <c r="AM181" s="251">
        <f>$AC$1*X180/100</f>
        <v>-1.5403424258012158E-3</v>
      </c>
      <c r="AN181" s="259">
        <f>AM181*SQRT(10)</f>
        <v>-4.8709904421207545E-3</v>
      </c>
      <c r="AO181" s="255">
        <f>SUMPRODUCT('Bond Valuation'!$B$68:$F$68,BondVal_all!BO181:BS181)</f>
        <v>77.756526289866983</v>
      </c>
      <c r="AP181" s="250">
        <f>AO181/AO182-1</f>
        <v>-3.6319107682212248E-3</v>
      </c>
      <c r="AQ181" s="245">
        <f>SUMPRODUCT($BO$2:$BS$2,'Bond Valuation'!$B$68:$F$68,BondVal_all!BO181:BS181)/BondVal_all!AO181</f>
        <v>4.725619422740551</v>
      </c>
      <c r="AR181" s="251">
        <f>-AQ181*Y180/100</f>
        <v>-8.1510882773220342E-3</v>
      </c>
      <c r="AS181" s="251">
        <f>AR181*SQRT(10)</f>
        <v>-2.5776004365435829E-2</v>
      </c>
      <c r="AT181" s="251">
        <f>$AC$1*X180/100</f>
        <v>-1.5403424258012158E-3</v>
      </c>
      <c r="AU181" s="249">
        <f>AT181*SQRT(10)</f>
        <v>-4.8709904421207545E-3</v>
      </c>
      <c r="AV181" s="255">
        <f>SUMPRODUCT('Bond Valuation'!$B$96:$K$96,BondVal_all!BO181:BX181)</f>
        <v>70.209204770682874</v>
      </c>
      <c r="AW181" s="250">
        <f>AV181/AV182-1</f>
        <v>-5.031120566865499E-3</v>
      </c>
      <c r="AX181" s="245">
        <f>SUMPRODUCT($BO$2:$BX$2,'Bond Valuation'!$B$96:$K$96,BondVal_all!BO181:BX181)/BondVal_all!AV181</f>
        <v>8.2933095969558703</v>
      </c>
      <c r="AY181" s="251">
        <f>-AX181*Y180/100</f>
        <v>-1.4304896901059804E-2</v>
      </c>
      <c r="AZ181" s="251">
        <f>AY181*SQRT(10)</f>
        <v>-4.5236055901233301E-2</v>
      </c>
      <c r="BA181" s="251">
        <f>$AC$1*X180/100</f>
        <v>-1.5403424258012158E-3</v>
      </c>
      <c r="BB181" s="249">
        <f>BA181*SQRT(10)</f>
        <v>-4.8709904421207545E-3</v>
      </c>
      <c r="BC181" s="255">
        <f>SUMPRODUCT('Bond Valuation'!$B$124:$U$124,BondVal_all!BO181:CH181)</f>
        <v>58.516263379311908</v>
      </c>
      <c r="BD181" s="250">
        <f>BC181/BC182-1</f>
        <v>1.012454422363529E-3</v>
      </c>
      <c r="BE181" s="245">
        <f>SUMPRODUCT($BO$2:$CH$2,'Bond Valuation'!$B$124:$U$124,BondVal_all!BO181:CH181)/BondVal_all!BC181</f>
        <v>12.000162189990705</v>
      </c>
      <c r="BF181" s="251">
        <f>-BE181*Y180/100</f>
        <v>-2.069874287423476E-2</v>
      </c>
      <c r="BG181" s="251">
        <f>BF181*SQRT(10)</f>
        <v>-6.5455172184762017E-2</v>
      </c>
      <c r="BH181" s="251">
        <f>$AC$1*X180/100</f>
        <v>-1.5403424258012158E-3</v>
      </c>
      <c r="BI181" s="249">
        <f>BH181*SQRT(10)</f>
        <v>-4.8709904421207545E-3</v>
      </c>
      <c r="BJ181" s="251"/>
      <c r="BK181" s="251"/>
      <c r="BO181" s="245">
        <f>EXP(-BO$2*HLOOKUP(BO$2,'Yield Curves'!$B$2:$AP$508,MATCH($Z181,'Yield Curves'!$A$3:$A$508,0)+1)/100)</f>
        <v>0.920259116707005</v>
      </c>
      <c r="BP181" s="245">
        <f>EXP(-BP$2*HLOOKUP(BP$2,'Yield Curves'!$B$2:$AP$508,MATCH($Z181,'Yield Curves'!$A$3:$A$508,0)+1)/100)</f>
        <v>0.84942128716759835</v>
      </c>
      <c r="BQ181" s="245">
        <f>EXP(-BQ$2*HLOOKUP(BQ$2,'Yield Curves'!$B$2:$AP$508,MATCH($Z181,'Yield Curves'!$A$3:$A$508,0)+1)/100)</f>
        <v>0.78662786106655347</v>
      </c>
      <c r="BR181" s="245">
        <f>EXP(-BR$2*HLOOKUP(BR$2,'Yield Curves'!$B$2:$AP$508,MATCH($Z181,'Yield Curves'!$A$3:$A$508,0)+1)/100)</f>
        <v>0.73139617717736904</v>
      </c>
      <c r="BS181" s="245">
        <f>EXP(-BS$2*HLOOKUP(BS$2,'Yield Curves'!$B$2:$AP$508,MATCH($Z181,'Yield Curves'!$A$3:$A$508,0)+1)/100)</f>
        <v>0.67841234326410416</v>
      </c>
      <c r="BT181" s="245">
        <f>EXP(-BT$2*HLOOKUP(BT$2,'Yield Curves'!$B$2:$AP$508,MATCH($Z181,'Yield Curves'!$A$3:$A$508,0)+1)/100)</f>
        <v>0.6302113749977355</v>
      </c>
      <c r="BU181" s="245">
        <f>EXP(-BU$2*HLOOKUP(BU$2,'Yield Curves'!$B$2:$AP$508,MATCH($Z181,'Yield Curves'!$A$3:$A$508,0)+1)/100)</f>
        <v>0.58619662977316145</v>
      </c>
      <c r="BV181" s="245">
        <f>EXP(-BV$2*HLOOKUP(BV$2,'Yield Curves'!$B$2:$AP$508,MATCH($Z181,'Yield Curves'!$A$3:$A$508,0)+1)/100)</f>
        <v>0.5441665069535887</v>
      </c>
      <c r="BW181" s="245">
        <f>EXP(-BW$2*HLOOKUP(BW$2,'Yield Curves'!$B$2:$AP$508,MATCH($Z181,'Yield Curves'!$A$3:$A$508,0)+1)/100)</f>
        <v>0.50351715293781374</v>
      </c>
      <c r="BX181" s="245">
        <f>EXP(-BX$2*HLOOKUP(BX$2,'Yield Curves'!$B$2:$AP$508,MATCH($Z181,'Yield Curves'!$A$3:$A$508,0)+1)/100)</f>
        <v>0.46766642700990924</v>
      </c>
      <c r="BY181" s="245">
        <f>EXP(-BY$2*HLOOKUP(BY$2,'Yield Curves'!$B$2:$AP$508,MATCH($Z181,'Yield Curves'!$A$3:$A$508,0)+1)/100)</f>
        <v>0.43457466840833414</v>
      </c>
      <c r="BZ181" s="245">
        <f>EXP(-BZ$2*HLOOKUP(BZ$2,'Yield Curves'!$B$2:$AP$508,MATCH($Z181,'Yield Curves'!$A$3:$A$508,0)+1)/100)</f>
        <v>0.39993129865018201</v>
      </c>
      <c r="CA181" s="245">
        <f>EXP(-CA$2*HLOOKUP(CA$2,'Yield Curves'!$B$2:$AP$508,MATCH($Z181,'Yield Curves'!$A$3:$A$508,0)+1)/100)</f>
        <v>0.36357647281562699</v>
      </c>
      <c r="CB181" s="245">
        <f>EXP(-CB$2*HLOOKUP(CB$2,'Yield Curves'!$B$2:$AP$508,MATCH($Z181,'Yield Curves'!$A$3:$A$508,0)+1)/100)</f>
        <v>0.33547867883738242</v>
      </c>
      <c r="CC181" s="245">
        <f>EXP(-CC$2*HLOOKUP(CC$2,'Yield Curves'!$B$2:$AP$508,MATCH($Z181,'Yield Curves'!$A$3:$A$508,0)+1)/100)</f>
        <v>0.30943723569731985</v>
      </c>
      <c r="CD181" s="245">
        <f>EXP(-CD$2*HLOOKUP(CD$2,'Yield Curves'!$B$2:$AP$508,MATCH($Z181,'Yield Curves'!$A$3:$A$508,0)+1)/100)</f>
        <v>0.283961780665061</v>
      </c>
      <c r="CE181" s="245">
        <f>EXP(-CE$2*HLOOKUP(CE$2,'Yield Curves'!$B$2:$AP$508,MATCH($Z181,'Yield Curves'!$A$3:$A$508,0)+1)/100)</f>
        <v>0.25902450258358578</v>
      </c>
      <c r="CF181" s="245">
        <f>EXP(-CF$2*HLOOKUP(CF$2,'Yield Curves'!$B$2:$AP$508,MATCH($Z181,'Yield Curves'!$A$3:$A$508,0)+1)/100)</f>
        <v>0.23590958998839798</v>
      </c>
      <c r="CG181" s="245">
        <f>EXP(-CG$2*HLOOKUP(CG$2,'Yield Curves'!$B$2:$AP$508,MATCH($Z181,'Yield Curves'!$A$3:$A$508,0)+1)/100)</f>
        <v>0.21512781282760512</v>
      </c>
      <c r="CH181" s="245">
        <f>EXP(-CH$2*HLOOKUP(CH$2,'Yield Curves'!$B$2:$AP$508,MATCH($Z181,'Yield Curves'!$A$3:$A$508,0)+1)/100)</f>
        <v>0.19592957412690937</v>
      </c>
    </row>
    <row r="182" spans="1:86" x14ac:dyDescent="0.2">
      <c r="A182" s="253">
        <v>42877</v>
      </c>
      <c r="B182" s="245">
        <f>'Yield Curves'!C181-'Yield Curves'!C182</f>
        <v>-5.0000000000000711E-2</v>
      </c>
      <c r="C182" s="245">
        <f>'Yield Curves'!D181-'Yield Curves'!D182</f>
        <v>-5.0000000000000711E-2</v>
      </c>
      <c r="D182" s="245">
        <f>'Yield Curves'!E181-'Yield Curves'!E182</f>
        <v>-5.0000000000000711E-2</v>
      </c>
      <c r="E182" s="245">
        <f>'Yield Curves'!F181-'Yield Curves'!F182</f>
        <v>-4.0000000000000924E-2</v>
      </c>
      <c r="F182" s="245">
        <f>'Yield Curves'!G181-'Yield Curves'!G182</f>
        <v>-2.9999999999999361E-2</v>
      </c>
      <c r="G182" s="245">
        <f>'Yield Curves'!H181-'Yield Curves'!H182</f>
        <v>-3.0000000000000249E-2</v>
      </c>
      <c r="H182" s="245">
        <f>'Yield Curves'!I181-'Yield Curves'!I182</f>
        <v>-3.0000000000000249E-2</v>
      </c>
      <c r="I182" s="245">
        <f>'Yield Curves'!J181-'Yield Curves'!J182</f>
        <v>-1.9999999999999574E-2</v>
      </c>
      <c r="J182" s="245">
        <f>'Yield Curves'!K181-'Yield Curves'!K182</f>
        <v>-1.0000000000000675E-2</v>
      </c>
      <c r="K182" s="245">
        <f>'Yield Curves'!L181-'Yield Curves'!L182</f>
        <v>-5.0000000000007816E-3</v>
      </c>
      <c r="L182" s="245">
        <f>'Yield Curves'!M181-'Yield Curves'!M182</f>
        <v>0</v>
      </c>
      <c r="M182" s="245">
        <f>'Yield Curves'!N181-'Yield Curves'!N182</f>
        <v>4.9999999999998934E-3</v>
      </c>
      <c r="N182" s="245">
        <f>'Yield Curves'!O181-'Yield Curves'!O182</f>
        <v>9.9999999999997868E-3</v>
      </c>
      <c r="O182" s="245">
        <f>'Yield Curves'!P181-'Yield Curves'!P182</f>
        <v>1.499999999999968E-2</v>
      </c>
      <c r="P182" s="245">
        <f>'Yield Curves'!Q181-'Yield Curves'!Q182</f>
        <v>7.499999999999396E-3</v>
      </c>
      <c r="Q182" s="245">
        <f>'Yield Curves'!R181-'Yield Curves'!R182</f>
        <v>0</v>
      </c>
      <c r="R182" s="245">
        <f>'Yield Curves'!S181-'Yield Curves'!S182</f>
        <v>-7.499999999999396E-3</v>
      </c>
      <c r="S182" s="245">
        <f>'Yield Curves'!T181-'Yield Curves'!T182</f>
        <v>-8.7499999999991473E-3</v>
      </c>
      <c r="T182" s="245">
        <f>'Yield Curves'!U181-'Yield Curves'!U182</f>
        <v>-9.9999999999997868E-3</v>
      </c>
      <c r="U182" s="245">
        <f>'Yield Curves'!V181-'Yield Curves'!V182</f>
        <v>-1.1250000000000426E-2</v>
      </c>
      <c r="V182" s="252">
        <f>MAX(B182:U182)</f>
        <v>1.499999999999968E-2</v>
      </c>
      <c r="W182" s="252">
        <f>AVERAGE(V183:V432)</f>
        <v>3.7897500000000174E-2</v>
      </c>
      <c r="X182" s="245">
        <f>_xlfn.STDEV.S(V183:V2734)</f>
        <v>5.7944999512716956E-2</v>
      </c>
      <c r="Y182" s="245">
        <f>W182+X182*_xlfn.NORM.S.INV(99%)</f>
        <v>0.17269772642770681</v>
      </c>
      <c r="Z182" s="253">
        <v>42878</v>
      </c>
      <c r="AA182" s="255">
        <f>'Bond Valuation'!$B$12*BondVal_all!BO182</f>
        <v>92.936876635044129</v>
      </c>
      <c r="AB182" s="250">
        <f>AA182/AA183-1</f>
        <v>-5.9982003599456934E-4</v>
      </c>
      <c r="AC182" s="245">
        <f>SUMPRODUCT('Bond Valuation'!$B$12*BondVal_all!BO182,$BO$2)/AA182</f>
        <v>1</v>
      </c>
      <c r="AD182" s="251">
        <f>-AC182*Y181/100</f>
        <v>-1.7258186099654287E-3</v>
      </c>
      <c r="AE182" s="250">
        <f>AD182*SQRT(10)</f>
        <v>-5.4575176357965207E-3</v>
      </c>
      <c r="AF182" s="250">
        <f>$AC$1*X181/100</f>
        <v>-1.5423435391445422E-3</v>
      </c>
      <c r="AG182" s="250">
        <f>AF182*SQRT(10)</f>
        <v>-4.8773185181418205E-3</v>
      </c>
      <c r="AH182" s="255">
        <f>SUMPRODUCT('Bond Valuation'!$B$40:$D$40,BondVal_all!BO182:BQ182)</f>
        <v>83.896682578753982</v>
      </c>
      <c r="AI182" s="250">
        <f>AH182/AH183-1</f>
        <v>-3.126120743961458E-4</v>
      </c>
      <c r="AJ182" s="245">
        <f>SUMPRODUCT($BO$2:$BQ$2,'Bond Valuation'!$B$40:$D$40,BondVal_all!BO182:BQ182)/BondVal_all!AH182</f>
        <v>2.9358671832790546</v>
      </c>
      <c r="AK182" s="251">
        <f>-AJ182*Y181/100</f>
        <v>-5.0667742212897769E-3</v>
      </c>
      <c r="AL182" s="251">
        <f>AK182*SQRT(10)</f>
        <v>-1.60225469291017E-2</v>
      </c>
      <c r="AM182" s="251">
        <f>$AC$1*X181/100</f>
        <v>-1.5423435391445422E-3</v>
      </c>
      <c r="AN182" s="259">
        <f>AM182*SQRT(10)</f>
        <v>-4.8773185181418205E-3</v>
      </c>
      <c r="AO182" s="255">
        <f>SUMPRODUCT('Bond Valuation'!$B$68:$F$68,BondVal_all!BO182:BS182)</f>
        <v>78.039960462622744</v>
      </c>
      <c r="AP182" s="250">
        <f>AO182/AO183-1</f>
        <v>-5.0980567259162335E-5</v>
      </c>
      <c r="AQ182" s="245">
        <f>SUMPRODUCT($BO$2:$BS$2,'Bond Valuation'!$B$68:$F$68,BondVal_all!BO182:BS182)/BondVal_all!AO182</f>
        <v>4.726493716159812</v>
      </c>
      <c r="AR182" s="251">
        <f>-AQ182*Y181/100</f>
        <v>-8.15707081523326E-3</v>
      </c>
      <c r="AS182" s="251">
        <f>AR182*SQRT(10)</f>
        <v>-2.579492281142361E-2</v>
      </c>
      <c r="AT182" s="251">
        <f>$AC$1*X181/100</f>
        <v>-1.5423435391445422E-3</v>
      </c>
      <c r="AU182" s="249">
        <f>AT182*SQRT(10)</f>
        <v>-4.8773185181418205E-3</v>
      </c>
      <c r="AV182" s="255">
        <f>SUMPRODUCT('Bond Valuation'!$B$96:$K$96,BondVal_all!BO182:BX182)</f>
        <v>70.564221878661471</v>
      </c>
      <c r="AW182" s="250">
        <f>AV182/AV183-1</f>
        <v>7.3715897986281753E-4</v>
      </c>
      <c r="AX182" s="245">
        <f>SUMPRODUCT($BO$2:$BX$2,'Bond Valuation'!$B$96:$K$96,BondVal_all!BO182:BX182)/BondVal_all!AV182</f>
        <v>8.2988607332145055</v>
      </c>
      <c r="AY182" s="251">
        <f>-AX182*Y181/100</f>
        <v>-1.4322328294892937E-2</v>
      </c>
      <c r="AZ182" s="251">
        <f>AY182*SQRT(10)</f>
        <v>-4.5291178808537412E-2</v>
      </c>
      <c r="BA182" s="251">
        <f>$AC$1*X181/100</f>
        <v>-1.5423435391445422E-3</v>
      </c>
      <c r="BB182" s="249">
        <f>BA182*SQRT(10)</f>
        <v>-4.8773185181418205E-3</v>
      </c>
      <c r="BC182" s="255">
        <f>SUMPRODUCT('Bond Valuation'!$B$124:$U$124,BondVal_all!BO182:CH182)</f>
        <v>58.457078251917302</v>
      </c>
      <c r="BD182" s="250">
        <f>BC182/BC183-1</f>
        <v>-2.2346157315761284E-3</v>
      </c>
      <c r="BE182" s="245">
        <f>SUMPRODUCT($BO$2:$CH$2,'Bond Valuation'!$B$124:$U$124,BondVal_all!BO182:CH182)/BondVal_all!BC182</f>
        <v>11.969925176640412</v>
      </c>
      <c r="BF182" s="251">
        <f>-BE182*Y181/100</f>
        <v>-2.0657919629739747E-2</v>
      </c>
      <c r="BG182" s="251">
        <f>BF182*SQRT(10)</f>
        <v>-6.5326077750679848E-2</v>
      </c>
      <c r="BH182" s="251">
        <f>$AC$1*X181/100</f>
        <v>-1.5423435391445422E-3</v>
      </c>
      <c r="BI182" s="249">
        <f>BH182*SQRT(10)</f>
        <v>-4.8773185181418205E-3</v>
      </c>
      <c r="BJ182" s="251"/>
      <c r="BK182" s="251"/>
      <c r="BO182" s="245">
        <f>EXP(-BO$2*HLOOKUP(BO$2,'Yield Curves'!$B$2:$AP$508,MATCH($Z182,'Yield Curves'!$A$3:$A$508,0)+1)/100)</f>
        <v>0.92016709539647656</v>
      </c>
      <c r="BP182" s="245">
        <f>EXP(-BP$2*HLOOKUP(BP$2,'Yield Curves'!$B$2:$AP$508,MATCH($Z182,'Yield Curves'!$A$3:$A$508,0)+1)/100)</f>
        <v>0.84993109286631441</v>
      </c>
      <c r="BQ182" s="245">
        <f>EXP(-BQ$2*HLOOKUP(BQ$2,'Yield Curves'!$B$2:$AP$508,MATCH($Z182,'Yield Curves'!$A$3:$A$508,0)+1)/100)</f>
        <v>0.78780868825714112</v>
      </c>
      <c r="BR182" s="245">
        <f>EXP(-BR$2*HLOOKUP(BR$2,'Yield Curves'!$B$2:$AP$508,MATCH($Z182,'Yield Curves'!$A$3:$A$508,0)+1)/100)</f>
        <v>0.73168879416773658</v>
      </c>
      <c r="BS182" s="245">
        <f>EXP(-BS$2*HLOOKUP(BS$2,'Yield Curves'!$B$2:$AP$508,MATCH($Z182,'Yield Curves'!$A$3:$A$508,0)+1)/100)</f>
        <v>0.68113142717954711</v>
      </c>
      <c r="BT182" s="245">
        <f>EXP(-BT$2*HLOOKUP(BT$2,'Yield Curves'!$B$2:$AP$508,MATCH($Z182,'Yield Curves'!$A$3:$A$508,0)+1)/100)</f>
        <v>0.63343366285996672</v>
      </c>
      <c r="BU182" s="245">
        <f>EXP(-BU$2*HLOOKUP(BU$2,'Yield Curves'!$B$2:$AP$508,MATCH($Z182,'Yield Curves'!$A$3:$A$508,0)+1)/100)</f>
        <v>0.58990132608082657</v>
      </c>
      <c r="BV182" s="245">
        <f>EXP(-BV$2*HLOOKUP(BV$2,'Yield Curves'!$B$2:$AP$508,MATCH($Z182,'Yield Curves'!$A$3:$A$508,0)+1)/100)</f>
        <v>0.5478246636907026</v>
      </c>
      <c r="BW182" s="245">
        <f>EXP(-BW$2*HLOOKUP(BW$2,'Yield Curves'!$B$2:$AP$508,MATCH($Z182,'Yield Curves'!$A$3:$A$508,0)+1)/100)</f>
        <v>0.50652834214904585</v>
      </c>
      <c r="BX182" s="245">
        <f>EXP(-BX$2*HLOOKUP(BX$2,'Yield Curves'!$B$2:$AP$508,MATCH($Z182,'Yield Curves'!$A$3:$A$508,0)+1)/100)</f>
        <v>0.47048086042893056</v>
      </c>
      <c r="BY182" s="245">
        <f>EXP(-BY$2*HLOOKUP(BY$2,'Yield Curves'!$B$2:$AP$508,MATCH($Z182,'Yield Curves'!$A$3:$A$508,0)+1)/100)</f>
        <v>0.43715170198355507</v>
      </c>
      <c r="BZ182" s="245">
        <f>EXP(-BZ$2*HLOOKUP(BZ$2,'Yield Curves'!$B$2:$AP$508,MATCH($Z182,'Yield Curves'!$A$3:$A$508,0)+1)/100)</f>
        <v>0.40199123262157965</v>
      </c>
      <c r="CA182" s="245">
        <f>EXP(-CA$2*HLOOKUP(CA$2,'Yield Curves'!$B$2:$AP$508,MATCH($Z182,'Yield Curves'!$A$3:$A$508,0)+1)/100)</f>
        <v>0.36486376195296011</v>
      </c>
      <c r="CB182" s="245">
        <f>EXP(-CB$2*HLOOKUP(CB$2,'Yield Curves'!$B$2:$AP$508,MATCH($Z182,'Yield Curves'!$A$3:$A$508,0)+1)/100)</f>
        <v>0.33635310940548657</v>
      </c>
      <c r="CC182" s="245">
        <f>EXP(-CC$2*HLOOKUP(CC$2,'Yield Curves'!$B$2:$AP$508,MATCH($Z182,'Yield Curves'!$A$3:$A$508,0)+1)/100)</f>
        <v>0.30990173984187974</v>
      </c>
      <c r="CD182" s="245">
        <f>EXP(-CD$2*HLOOKUP(CD$2,'Yield Curves'!$B$2:$AP$508,MATCH($Z182,'Yield Curves'!$A$3:$A$508,0)+1)/100)</f>
        <v>0.28398574095111501</v>
      </c>
      <c r="CE182" s="245">
        <f>EXP(-CE$2*HLOOKUP(CE$2,'Yield Curves'!$B$2:$AP$508,MATCH($Z182,'Yield Curves'!$A$3:$A$508,0)+1)/100)</f>
        <v>0.25859226235622407</v>
      </c>
      <c r="CF182" s="245">
        <f>EXP(-CF$2*HLOOKUP(CF$2,'Yield Curves'!$B$2:$AP$508,MATCH($Z182,'Yield Curves'!$A$3:$A$508,0)+1)/100)</f>
        <v>0.23505440493985721</v>
      </c>
      <c r="CG182" s="245">
        <f>EXP(-CG$2*HLOOKUP(CG$2,'Yield Curves'!$B$2:$AP$508,MATCH($Z182,'Yield Curves'!$A$3:$A$508,0)+1)/100)</f>
        <v>0.21390150039745984</v>
      </c>
      <c r="CH182" s="245">
        <f>EXP(-CH$2*HLOOKUP(CH$2,'Yield Curves'!$B$2:$AP$508,MATCH($Z182,'Yield Curves'!$A$3:$A$508,0)+1)/100)</f>
        <v>0.1943683905943277</v>
      </c>
    </row>
    <row r="183" spans="1:86" x14ac:dyDescent="0.2">
      <c r="A183" s="253">
        <v>42874</v>
      </c>
      <c r="B183" s="245">
        <f>'Yield Curves'!C182-'Yield Curves'!C183</f>
        <v>2.000000000000135E-2</v>
      </c>
      <c r="C183" s="245">
        <f>'Yield Curves'!D182-'Yield Curves'!D183</f>
        <v>1.0000000000001563E-2</v>
      </c>
      <c r="D183" s="245">
        <f>'Yield Curves'!E182-'Yield Curves'!E183</f>
        <v>0</v>
      </c>
      <c r="E183" s="245">
        <f>'Yield Curves'!F182-'Yield Curves'!F183</f>
        <v>-1.9999999999999574E-2</v>
      </c>
      <c r="F183" s="245">
        <f>'Yield Curves'!G182-'Yield Curves'!G183</f>
        <v>-4.0000000000000036E-2</v>
      </c>
      <c r="G183" s="245">
        <f>'Yield Curves'!H182-'Yield Curves'!H183</f>
        <v>-4.4999999999999929E-2</v>
      </c>
      <c r="H183" s="245">
        <f>'Yield Curves'!I182-'Yield Curves'!I183</f>
        <v>-4.9999999999999822E-2</v>
      </c>
      <c r="I183" s="245">
        <f>'Yield Curves'!J182-'Yield Curves'!J183</f>
        <v>-6.4999999999999503E-2</v>
      </c>
      <c r="J183" s="245">
        <f>'Yield Curves'!K182-'Yield Curves'!K183</f>
        <v>-7.9999999999999183E-2</v>
      </c>
      <c r="K183" s="245">
        <f>'Yield Curves'!L182-'Yield Curves'!L183</f>
        <v>-8.4999999999999964E-2</v>
      </c>
      <c r="L183" s="245">
        <f>'Yield Curves'!M182-'Yield Curves'!M183</f>
        <v>-8.9999999999999858E-2</v>
      </c>
      <c r="M183" s="245">
        <f>'Yield Curves'!N182-'Yield Curves'!N183</f>
        <v>-9.4999999999999751E-2</v>
      </c>
      <c r="N183" s="245">
        <f>'Yield Curves'!O182-'Yield Curves'!O183</f>
        <v>-0.10000000000000053</v>
      </c>
      <c r="O183" s="245">
        <f>'Yield Curves'!P182-'Yield Curves'!P183</f>
        <v>-0.10500000000000131</v>
      </c>
      <c r="P183" s="245">
        <f>'Yield Curves'!Q182-'Yield Curves'!Q183</f>
        <v>-0.10000000000000053</v>
      </c>
      <c r="Q183" s="245">
        <f>'Yield Curves'!R182-'Yield Curves'!R183</f>
        <v>-9.5000000000000639E-2</v>
      </c>
      <c r="R183" s="245">
        <f>'Yield Curves'!S182-'Yield Curves'!S183</f>
        <v>-9.0000000000000746E-2</v>
      </c>
      <c r="S183" s="245">
        <f>'Yield Curves'!T182-'Yield Curves'!T183</f>
        <v>-9.0000000000001634E-2</v>
      </c>
      <c r="T183" s="245">
        <f>'Yield Curves'!U182-'Yield Curves'!U183</f>
        <v>-9.0000000000000746E-2</v>
      </c>
      <c r="U183" s="245">
        <f>'Yield Curves'!V182-'Yield Curves'!V183</f>
        <v>-8.9999999999999858E-2</v>
      </c>
      <c r="V183" s="252">
        <f>MAX(B183:U183)</f>
        <v>2.000000000000135E-2</v>
      </c>
      <c r="W183" s="252">
        <f>AVERAGE(V184:V433)</f>
        <v>3.7977500000000178E-2</v>
      </c>
      <c r="X183" s="245">
        <f>_xlfn.STDEV.S(V184:V2735)</f>
        <v>5.8026209522183375E-2</v>
      </c>
      <c r="Y183" s="245">
        <f>W183+X183*_xlfn.NORM.S.INV(99%)</f>
        <v>0.17296664916057986</v>
      </c>
      <c r="Z183" s="253">
        <v>42877</v>
      </c>
      <c r="AA183" s="255">
        <f>'Bond Valuation'!$B$12*BondVal_all!BO183</f>
        <v>92.992655493009181</v>
      </c>
      <c r="AB183" s="250">
        <f>AA183/AA184-1</f>
        <v>5.0012502083585098E-4</v>
      </c>
      <c r="AC183" s="245">
        <f>SUMPRODUCT('Bond Valuation'!$B$12*BondVal_all!BO183,$BO$2)/AA183</f>
        <v>1</v>
      </c>
      <c r="AD183" s="251">
        <f>-AC183*Y182/100</f>
        <v>-1.7269772642770681E-3</v>
      </c>
      <c r="AE183" s="250">
        <f>AD183*SQRT(10)</f>
        <v>-5.461181622442076E-3</v>
      </c>
      <c r="AF183" s="250">
        <f>$AC$1*X182/100</f>
        <v>-1.5443583669922415E-3</v>
      </c>
      <c r="AG183" s="250">
        <f>AF183*SQRT(10)</f>
        <v>-4.8836899632336847E-3</v>
      </c>
      <c r="AH183" s="255">
        <f>SUMPRODUCT('Bond Valuation'!$B$40:$D$40,BondVal_all!BO183:BQ183)</f>
        <v>83.922917896206897</v>
      </c>
      <c r="AI183" s="250">
        <f>AH183/AH184-1</f>
        <v>8.9364714074946505E-4</v>
      </c>
      <c r="AJ183" s="245">
        <f>SUMPRODUCT($BO$2:$BQ$2,'Bond Valuation'!$B$40:$D$40,BondVal_all!BO183:BQ183)/BondVal_all!AH183</f>
        <v>2.9358487527685031</v>
      </c>
      <c r="AK183" s="251">
        <f>-AJ183*Y182/100</f>
        <v>-5.0701440473873913E-3</v>
      </c>
      <c r="AL183" s="251">
        <f>AK183*SQRT(10)</f>
        <v>-1.6033203254888839E-2</v>
      </c>
      <c r="AM183" s="251">
        <f>$AC$1*X182/100</f>
        <v>-1.5443583669922415E-3</v>
      </c>
      <c r="AN183" s="259">
        <f>AM183*SQRT(10)</f>
        <v>-4.8836899632336847E-3</v>
      </c>
      <c r="AO183" s="255">
        <f>SUMPRODUCT('Bond Valuation'!$B$68:$F$68,BondVal_all!BO183:BS183)</f>
        <v>78.043939186913633</v>
      </c>
      <c r="AP183" s="250">
        <f>AO183/AO184-1</f>
        <v>5.4026759206315944E-4</v>
      </c>
      <c r="AQ183" s="245">
        <f>SUMPRODUCT($BO$2:$BS$2,'Bond Valuation'!$B$68:$F$68,BondVal_all!BO183:BS183)/BondVal_all!AO183</f>
        <v>4.7263633534919594</v>
      </c>
      <c r="AR183" s="251">
        <f>-AQ183*Y182/100</f>
        <v>-8.1623220541929328E-3</v>
      </c>
      <c r="AS183" s="251">
        <f>AR183*SQRT(10)</f>
        <v>-2.5811528687073988E-2</v>
      </c>
      <c r="AT183" s="251">
        <f>$AC$1*X182/100</f>
        <v>-1.5443583669922415E-3</v>
      </c>
      <c r="AU183" s="249">
        <f>AT183*SQRT(10)</f>
        <v>-4.8836899632336847E-3</v>
      </c>
      <c r="AV183" s="255">
        <f>SUMPRODUCT('Bond Valuation'!$B$96:$K$96,BondVal_all!BO183:BX183)</f>
        <v>70.512243145436543</v>
      </c>
      <c r="AW183" s="250">
        <f>AV183/AV184-1</f>
        <v>8.3112181401001628E-4</v>
      </c>
      <c r="AX183" s="245">
        <f>SUMPRODUCT($BO$2:$BX$2,'Bond Valuation'!$B$96:$K$96,BondVal_all!BO183:BX183)/BondVal_all!AV183</f>
        <v>8.2972960270806446</v>
      </c>
      <c r="AY183" s="251">
        <f>-AX183*Y182/100</f>
        <v>-1.4329241593744718E-2</v>
      </c>
      <c r="AZ183" s="251">
        <f>AY183*SQRT(10)</f>
        <v>-4.531304057905447E-2</v>
      </c>
      <c r="BA183" s="251">
        <f>$AC$1*X182/100</f>
        <v>-1.5443583669922415E-3</v>
      </c>
      <c r="BB183" s="249">
        <f>BA183*SQRT(10)</f>
        <v>-4.8836899632336847E-3</v>
      </c>
      <c r="BC183" s="255">
        <f>SUMPRODUCT('Bond Valuation'!$B$124:$U$124,BondVal_all!BO183:CH183)</f>
        <v>58.587999918216127</v>
      </c>
      <c r="BD183" s="250">
        <f>BC183/BC184-1</f>
        <v>3.0198095542739445E-3</v>
      </c>
      <c r="BE183" s="245">
        <f>SUMPRODUCT($BO$2:$CH$2,'Bond Valuation'!$B$124:$U$124,BondVal_all!BO183:CH183)/BondVal_all!BC183</f>
        <v>11.987889856046557</v>
      </c>
      <c r="BF183" s="251">
        <f>-BE183*Y182/100</f>
        <v>-2.07028132280501E-2</v>
      </c>
      <c r="BG183" s="251">
        <f>BF183*SQRT(10)</f>
        <v>-6.5468043773701246E-2</v>
      </c>
      <c r="BH183" s="251">
        <f>$AC$1*X182/100</f>
        <v>-1.5443583669922415E-3</v>
      </c>
      <c r="BI183" s="249">
        <f>BH183*SQRT(10)</f>
        <v>-4.8836899632336847E-3</v>
      </c>
      <c r="BJ183" s="251"/>
      <c r="BK183" s="251"/>
      <c r="BO183" s="245">
        <f>EXP(-BO$2*HLOOKUP(BO$2,'Yield Curves'!$B$2:$AP$508,MATCH($Z183,'Yield Curves'!$A$3:$A$508,0)+1)/100)</f>
        <v>0.92071936131692256</v>
      </c>
      <c r="BP183" s="245">
        <f>EXP(-BP$2*HLOOKUP(BP$2,'Yield Curves'!$B$2:$AP$508,MATCH($Z183,'Yield Curves'!$A$3:$A$508,0)+1)/100)</f>
        <v>0.85044120454023298</v>
      </c>
      <c r="BQ183" s="245">
        <f>EXP(-BQ$2*HLOOKUP(BQ$2,'Yield Curves'!$B$2:$AP$508,MATCH($Z183,'Yield Curves'!$A$3:$A$508,0)+1)/100)</f>
        <v>0.78804506631855464</v>
      </c>
      <c r="BR183" s="245">
        <f>EXP(-BR$2*HLOOKUP(BR$2,'Yield Curves'!$B$2:$AP$508,MATCH($Z183,'Yield Curves'!$A$3:$A$508,0)+1)/100)</f>
        <v>0.73198152822831264</v>
      </c>
      <c r="BS183" s="245">
        <f>EXP(-BS$2*HLOOKUP(BS$2,'Yield Curves'!$B$2:$AP$508,MATCH($Z183,'Yield Curves'!$A$3:$A$508,0)+1)/100)</f>
        <v>0.68113142717954711</v>
      </c>
      <c r="BT183" s="245">
        <f>EXP(-BT$2*HLOOKUP(BT$2,'Yield Curves'!$B$2:$AP$508,MATCH($Z183,'Yield Curves'!$A$3:$A$508,0)+1)/100)</f>
        <v>0.63305371665750987</v>
      </c>
      <c r="BU183" s="245">
        <f>EXP(-BU$2*HLOOKUP(BU$2,'Yield Curves'!$B$2:$AP$508,MATCH($Z183,'Yield Curves'!$A$3:$A$508,0)+1)/100)</f>
        <v>0.58907604205792596</v>
      </c>
      <c r="BV183" s="245">
        <f>EXP(-BV$2*HLOOKUP(BV$2,'Yield Curves'!$B$2:$AP$508,MATCH($Z183,'Yield Curves'!$A$3:$A$508,0)+1)/100)</f>
        <v>0.54694884507053509</v>
      </c>
      <c r="BW183" s="245">
        <f>EXP(-BW$2*HLOOKUP(BW$2,'Yield Curves'!$B$2:$AP$508,MATCH($Z183,'Yield Curves'!$A$3:$A$508,0)+1)/100)</f>
        <v>0.50607267172356096</v>
      </c>
      <c r="BX183" s="245">
        <f>EXP(-BX$2*HLOOKUP(BX$2,'Yield Curves'!$B$2:$AP$508,MATCH($Z183,'Yield Curves'!$A$3:$A$508,0)+1)/100)</f>
        <v>0.47001061473053796</v>
      </c>
      <c r="BY183" s="245">
        <f>EXP(-BY$2*HLOOKUP(BY$2,'Yield Curves'!$B$2:$AP$508,MATCH($Z183,'Yield Curves'!$A$3:$A$508,0)+1)/100)</f>
        <v>0.4366710994912047</v>
      </c>
      <c r="BZ183" s="245">
        <f>EXP(-BZ$2*HLOOKUP(BZ$2,'Yield Curves'!$B$2:$AP$508,MATCH($Z183,'Yield Curves'!$A$3:$A$508,0)+1)/100)</f>
        <v>0.40175011022595908</v>
      </c>
      <c r="CA183" s="245">
        <f>EXP(-CA$2*HLOOKUP(CA$2,'Yield Curves'!$B$2:$AP$508,MATCH($Z183,'Yield Curves'!$A$3:$A$508,0)+1)/100)</f>
        <v>0.36510100049240218</v>
      </c>
      <c r="CB183" s="245">
        <f>EXP(-CB$2*HLOOKUP(CB$2,'Yield Curves'!$B$2:$AP$508,MATCH($Z183,'Yield Curves'!$A$3:$A$508,0)+1)/100)</f>
        <v>0.33670646564992607</v>
      </c>
      <c r="CC183" s="245">
        <f>EXP(-CC$2*HLOOKUP(CC$2,'Yield Curves'!$B$2:$AP$508,MATCH($Z183,'Yield Curves'!$A$3:$A$508,0)+1)/100)</f>
        <v>0.31036694126548503</v>
      </c>
      <c r="CD183" s="245">
        <f>EXP(-CD$2*HLOOKUP(CD$2,'Yield Curves'!$B$2:$AP$508,MATCH($Z183,'Yield Curves'!$A$3:$A$508,0)+1)/100)</f>
        <v>0.2845969671268494</v>
      </c>
      <c r="CE183" s="245">
        <f>EXP(-CE$2*HLOOKUP(CE$2,'Yield Curves'!$B$2:$AP$508,MATCH($Z183,'Yield Curves'!$A$3:$A$508,0)+1)/100)</f>
        <v>0.25937649883445701</v>
      </c>
      <c r="CF183" s="245">
        <f>EXP(-CF$2*HLOOKUP(CF$2,'Yield Curves'!$B$2:$AP$508,MATCH($Z183,'Yield Curves'!$A$3:$A$508,0)+1)/100)</f>
        <v>0.2359950305310623</v>
      </c>
      <c r="CG183" s="245">
        <f>EXP(-CG$2*HLOOKUP(CG$2,'Yield Curves'!$B$2:$AP$508,MATCH($Z183,'Yield Curves'!$A$3:$A$508,0)+1)/100)</f>
        <v>0.21496461711897658</v>
      </c>
      <c r="CH183" s="245">
        <f>EXP(-CH$2*HLOOKUP(CH$2,'Yield Curves'!$B$2:$AP$508,MATCH($Z183,'Yield Curves'!$A$3:$A$508,0)+1)/100)</f>
        <v>0.19553810657669493</v>
      </c>
    </row>
    <row r="184" spans="1:86" x14ac:dyDescent="0.2">
      <c r="A184" s="253">
        <v>42873</v>
      </c>
      <c r="B184" s="245">
        <f>'Yield Curves'!C183-'Yield Curves'!C184</f>
        <v>-1.0000000000001563E-2</v>
      </c>
      <c r="C184" s="245">
        <f>'Yield Curves'!D183-'Yield Curves'!D184</f>
        <v>-1.0000000000001563E-2</v>
      </c>
      <c r="D184" s="245">
        <f>'Yield Curves'!E183-'Yield Curves'!E184</f>
        <v>-9.9999999999997868E-3</v>
      </c>
      <c r="E184" s="245">
        <f>'Yield Curves'!F183-'Yield Curves'!F184</f>
        <v>0</v>
      </c>
      <c r="F184" s="245">
        <f>'Yield Curves'!G183-'Yield Curves'!G184</f>
        <v>9.9999999999997868E-3</v>
      </c>
      <c r="G184" s="245">
        <f>'Yield Curves'!H183-'Yield Curves'!H184</f>
        <v>-1.499999999999968E-2</v>
      </c>
      <c r="H184" s="245">
        <f>'Yield Curves'!I183-'Yield Curves'!I184</f>
        <v>-4.0000000000000036E-2</v>
      </c>
      <c r="I184" s="245">
        <f>'Yield Curves'!J183-'Yield Curves'!J184</f>
        <v>-1.5000000000000568E-2</v>
      </c>
      <c r="J184" s="245">
        <f>'Yield Curves'!K183-'Yield Curves'!K184</f>
        <v>9.9999999999997868E-3</v>
      </c>
      <c r="K184" s="245">
        <f>'Yield Curves'!L183-'Yield Curves'!L184</f>
        <v>7.5000000000002842E-3</v>
      </c>
      <c r="L184" s="245">
        <f>'Yield Curves'!M183-'Yield Curves'!M184</f>
        <v>4.9999999999998934E-3</v>
      </c>
      <c r="M184" s="245">
        <f>'Yield Curves'!N183-'Yield Curves'!N184</f>
        <v>2.4999999999995026E-3</v>
      </c>
      <c r="N184" s="245">
        <f>'Yield Curves'!O183-'Yield Curves'!O184</f>
        <v>0</v>
      </c>
      <c r="O184" s="245">
        <f>'Yield Curves'!P183-'Yield Curves'!P184</f>
        <v>-2.4999999999995026E-3</v>
      </c>
      <c r="P184" s="245">
        <f>'Yield Curves'!Q183-'Yield Curves'!Q184</f>
        <v>-3.7499999999992539E-3</v>
      </c>
      <c r="Q184" s="245">
        <f>'Yield Curves'!R183-'Yield Curves'!R184</f>
        <v>-4.9999999999998934E-3</v>
      </c>
      <c r="R184" s="245">
        <f>'Yield Curves'!S183-'Yield Curves'!S184</f>
        <v>-6.2500000000005329E-3</v>
      </c>
      <c r="S184" s="245">
        <f>'Yield Curves'!T183-'Yield Curves'!T184</f>
        <v>-8.1249999999997158E-3</v>
      </c>
      <c r="T184" s="245">
        <f>'Yield Curves'!U183-'Yield Curves'!U184</f>
        <v>-9.9999999999997868E-3</v>
      </c>
      <c r="U184" s="245">
        <f>'Yield Curves'!V183-'Yield Curves'!V184</f>
        <v>-1.1874999999999858E-2</v>
      </c>
      <c r="V184" s="252">
        <f>MAX(B184:U184)</f>
        <v>9.9999999999997868E-3</v>
      </c>
      <c r="W184" s="252">
        <f>AVERAGE(V185:V434)</f>
        <v>3.7937500000000172E-2</v>
      </c>
      <c r="X184" s="245">
        <f>_xlfn.STDEV.S(V185:V2736)</f>
        <v>5.8095717891955959E-2</v>
      </c>
      <c r="Y184" s="245">
        <f>W184+X184*_xlfn.NORM.S.INV(99%)</f>
        <v>0.17308834980882837</v>
      </c>
      <c r="Z184" s="253">
        <v>42874</v>
      </c>
      <c r="AA184" s="255">
        <f>'Bond Valuation'!$B$12*BondVal_all!BO184</f>
        <v>92.94617078740751</v>
      </c>
      <c r="AB184" s="250">
        <f>AA184/AA185-1</f>
        <v>-1.9998000133325533E-4</v>
      </c>
      <c r="AC184" s="245">
        <f>SUMPRODUCT('Bond Valuation'!$B$12*BondVal_all!BO184,$BO$2)/AA184</f>
        <v>1</v>
      </c>
      <c r="AD184" s="251">
        <f>-AC184*Y183/100</f>
        <v>-1.7296664916057985E-3</v>
      </c>
      <c r="AE184" s="250">
        <f>AD184*SQRT(10)</f>
        <v>-5.469685705946835E-3</v>
      </c>
      <c r="AF184" s="250">
        <f>$AC$1*X183/100</f>
        <v>-1.5465227877128845E-3</v>
      </c>
      <c r="AG184" s="250">
        <f>AF184*SQRT(10)</f>
        <v>-4.89053446252578E-3</v>
      </c>
      <c r="AH184" s="255">
        <f>SUMPRODUCT('Bond Valuation'!$B$40:$D$40,BondVal_all!BO184:BQ184)</f>
        <v>83.847987382025352</v>
      </c>
      <c r="AI184" s="250">
        <f>AH184/AH185-1</f>
        <v>1.1455721072965996E-3</v>
      </c>
      <c r="AJ184" s="245">
        <f>SUMPRODUCT($BO$2:$BQ$2,'Bond Valuation'!$B$40:$D$40,BondVal_all!BO184:BQ184)/BondVal_all!AH184</f>
        <v>2.9358336555039299</v>
      </c>
      <c r="AK184" s="251">
        <f>-AJ184*Y183/100</f>
        <v>-5.0780130988537084E-3</v>
      </c>
      <c r="AL184" s="251">
        <f>AK184*SQRT(10)</f>
        <v>-1.6058087380547488E-2</v>
      </c>
      <c r="AM184" s="251">
        <f>$AC$1*X183/100</f>
        <v>-1.5465227877128845E-3</v>
      </c>
      <c r="AN184" s="259">
        <f>AM184*SQRT(10)</f>
        <v>-4.89053446252578E-3</v>
      </c>
      <c r="AO184" s="255">
        <f>SUMPRODUCT('Bond Valuation'!$B$68:$F$68,BondVal_all!BO184:BS184)</f>
        <v>78.001797343686164</v>
      </c>
      <c r="AP184" s="250">
        <f>AO184/AO185-1</f>
        <v>3.6557842556714792E-3</v>
      </c>
      <c r="AQ184" s="245">
        <f>SUMPRODUCT($BO$2:$BS$2,'Bond Valuation'!$B$68:$F$68,BondVal_all!BO184:BS184)/BondVal_all!AO184</f>
        <v>4.7264298295167473</v>
      </c>
      <c r="AR184" s="251">
        <f>-AQ184*Y183/100</f>
        <v>-8.1751473010412239E-3</v>
      </c>
      <c r="AS184" s="251">
        <f>AR184*SQRT(10)</f>
        <v>-2.5852085678668483E-2</v>
      </c>
      <c r="AT184" s="251">
        <f>$AC$1*X183/100</f>
        <v>-1.5465227877128845E-3</v>
      </c>
      <c r="AU184" s="249">
        <f>AT184*SQRT(10)</f>
        <v>-4.89053446252578E-3</v>
      </c>
      <c r="AV184" s="255">
        <f>SUMPRODUCT('Bond Valuation'!$B$96:$K$96,BondVal_all!BO184:BX184)</f>
        <v>70.453687548837252</v>
      </c>
      <c r="AW184" s="250">
        <f>AV184/AV185-1</f>
        <v>7.2709420491798848E-3</v>
      </c>
      <c r="AX184" s="245">
        <f>SUMPRODUCT($BO$2:$BX$2,'Bond Valuation'!$B$96:$K$96,BondVal_all!BO184:BX184)/BondVal_all!AV184</f>
        <v>8.296940094855799</v>
      </c>
      <c r="AY184" s="251">
        <f>-AX184*Y183/100</f>
        <v>-1.4350939264932711E-2</v>
      </c>
      <c r="AZ184" s="251">
        <f>AY184*SQRT(10)</f>
        <v>-4.5381654639929936E-2</v>
      </c>
      <c r="BA184" s="251">
        <f>$AC$1*X183/100</f>
        <v>-1.5465227877128845E-3</v>
      </c>
      <c r="BB184" s="249">
        <f>BA184*SQRT(10)</f>
        <v>-4.89053446252578E-3</v>
      </c>
      <c r="BC184" s="255">
        <f>SUMPRODUCT('Bond Valuation'!$B$124:$U$124,BondVal_all!BO184:CH184)</f>
        <v>58.411607986338474</v>
      </c>
      <c r="BD184" s="250">
        <f>BC184/BC185-1</f>
        <v>4.62185015405292E-3</v>
      </c>
      <c r="BE184" s="245">
        <f>SUMPRODUCT($BO$2:$CH$2,'Bond Valuation'!$B$124:$U$124,BondVal_all!BO184:CH184)/BondVal_all!BC184</f>
        <v>11.970670134634091</v>
      </c>
      <c r="BF184" s="251">
        <f>-BE184*Y183/100</f>
        <v>-2.070526701394286E-2</v>
      </c>
      <c r="BG184" s="251">
        <f>BF184*SQRT(10)</f>
        <v>-6.5475803326012758E-2</v>
      </c>
      <c r="BH184" s="251">
        <f>$AC$1*X183/100</f>
        <v>-1.5465227877128845E-3</v>
      </c>
      <c r="BI184" s="249">
        <f>BH184*SQRT(10)</f>
        <v>-4.89053446252578E-3</v>
      </c>
      <c r="BJ184" s="251"/>
      <c r="BK184" s="251"/>
      <c r="BO184" s="245">
        <f>EXP(-BO$2*HLOOKUP(BO$2,'Yield Curves'!$B$2:$AP$508,MATCH($Z184,'Yield Curves'!$A$3:$A$508,0)+1)/100)</f>
        <v>0.920259116707005</v>
      </c>
      <c r="BP184" s="245">
        <f>EXP(-BP$2*HLOOKUP(BP$2,'Yield Curves'!$B$2:$AP$508,MATCH($Z184,'Yield Curves'!$A$3:$A$508,0)+1)/100)</f>
        <v>0.84959118841459025</v>
      </c>
      <c r="BQ184" s="245">
        <f>EXP(-BQ$2*HLOOKUP(BQ$2,'Yield Curves'!$B$2:$AP$508,MATCH($Z184,'Yield Curves'!$A$3:$A$508,0)+1)/100)</f>
        <v>0.7873361448213938</v>
      </c>
      <c r="BR184" s="245">
        <f>EXP(-BR$2*HLOOKUP(BR$2,'Yield Curves'!$B$2:$AP$508,MATCH($Z184,'Yield Curves'!$A$3:$A$508,0)+1)/100)</f>
        <v>0.73110367721039149</v>
      </c>
      <c r="BS184" s="245">
        <f>EXP(-BS$2*HLOOKUP(BS$2,'Yield Curves'!$B$2:$AP$508,MATCH($Z184,'Yield Curves'!$A$3:$A$508,0)+1)/100)</f>
        <v>0.68079094659319728</v>
      </c>
      <c r="BT184" s="245">
        <f>EXP(-BT$2*HLOOKUP(BT$2,'Yield Curves'!$B$2:$AP$508,MATCH($Z184,'Yield Curves'!$A$3:$A$508,0)+1)/100)</f>
        <v>0.63305371665750987</v>
      </c>
      <c r="BU184" s="245">
        <f>EXP(-BU$2*HLOOKUP(BU$2,'Yield Curves'!$B$2:$AP$508,MATCH($Z184,'Yield Curves'!$A$3:$A$508,0)+1)/100)</f>
        <v>0.58948853964467818</v>
      </c>
      <c r="BV184" s="245">
        <f>EXP(-BV$2*HLOOKUP(BV$2,'Yield Curves'!$B$2:$AP$508,MATCH($Z184,'Yield Curves'!$A$3:$A$508,0)+1)/100)</f>
        <v>0.54727711284806257</v>
      </c>
      <c r="BW184" s="245">
        <f>EXP(-BW$2*HLOOKUP(BW$2,'Yield Curves'!$B$2:$AP$508,MATCH($Z184,'Yield Curves'!$A$3:$A$508,0)+1)/100)</f>
        <v>0.50573118793389227</v>
      </c>
      <c r="BX184" s="245">
        <f>EXP(-BX$2*HLOOKUP(BX$2,'Yield Curves'!$B$2:$AP$508,MATCH($Z184,'Yield Curves'!$A$3:$A$508,0)+1)/100)</f>
        <v>0.46954083904279931</v>
      </c>
      <c r="BY184" s="245">
        <f>EXP(-BY$2*HLOOKUP(BY$2,'Yield Curves'!$B$2:$AP$508,MATCH($Z184,'Yield Curves'!$A$3:$A$508,0)+1)/100)</f>
        <v>0.43607108933092231</v>
      </c>
      <c r="BZ184" s="245">
        <f>EXP(-BZ$2*HLOOKUP(BZ$2,'Yield Curves'!$B$2:$AP$508,MATCH($Z184,'Yield Curves'!$A$3:$A$508,0)+1)/100)</f>
        <v>0.40093738941029922</v>
      </c>
      <c r="CA184" s="245">
        <f>EXP(-CA$2*HLOOKUP(CA$2,'Yield Curves'!$B$2:$AP$508,MATCH($Z184,'Yield Curves'!$A$3:$A$508,0)+1)/100)</f>
        <v>0.36400506376494612</v>
      </c>
      <c r="CB184" s="245">
        <f>EXP(-CB$2*HLOOKUP(CB$2,'Yield Curves'!$B$2:$AP$508,MATCH($Z184,'Yield Curves'!$A$3:$A$508,0)+1)/100)</f>
        <v>0.33545666377146099</v>
      </c>
      <c r="CC184" s="245">
        <f>EXP(-CC$2*HLOOKUP(CC$2,'Yield Curves'!$B$2:$AP$508,MATCH($Z184,'Yield Curves'!$A$3:$A$508,0)+1)/100)</f>
        <v>0.30897342778667081</v>
      </c>
      <c r="CD184" s="245">
        <f>EXP(-CD$2*HLOOKUP(CD$2,'Yield Curves'!$B$2:$AP$508,MATCH($Z184,'Yield Curves'!$A$3:$A$508,0)+1)/100)</f>
        <v>0.28317576397754912</v>
      </c>
      <c r="CE184" s="245">
        <f>EXP(-CE$2*HLOOKUP(CE$2,'Yield Curves'!$B$2:$AP$508,MATCH($Z184,'Yield Curves'!$A$3:$A$508,0)+1)/100)</f>
        <v>0.25803819658231347</v>
      </c>
      <c r="CF184" s="245">
        <f>EXP(-CF$2*HLOOKUP(CF$2,'Yield Curves'!$B$2:$AP$508,MATCH($Z184,'Yield Curves'!$A$3:$A$508,0)+1)/100)</f>
        <v>0.23474224713221248</v>
      </c>
      <c r="CG184" s="245">
        <f>EXP(-CG$2*HLOOKUP(CG$2,'Yield Curves'!$B$2:$AP$508,MATCH($Z184,'Yield Curves'!$A$3:$A$508,0)+1)/100)</f>
        <v>0.21375152950220441</v>
      </c>
      <c r="CH184" s="245">
        <f>EXP(-CH$2*HLOOKUP(CH$2,'Yield Curves'!$B$2:$AP$508,MATCH($Z184,'Yield Curves'!$A$3:$A$508,0)+1)/100)</f>
        <v>0.1943683905943277</v>
      </c>
    </row>
    <row r="185" spans="1:86" x14ac:dyDescent="0.2">
      <c r="A185" s="253">
        <v>42872</v>
      </c>
      <c r="B185" s="245">
        <f>'Yield Curves'!C184-'Yield Curves'!C185</f>
        <v>1.0000000000001563E-2</v>
      </c>
      <c r="C185" s="245">
        <f>'Yield Curves'!D184-'Yield Curves'!D185</f>
        <v>1.5000000000000568E-2</v>
      </c>
      <c r="D185" s="245">
        <f>'Yield Curves'!E184-'Yield Curves'!E185</f>
        <v>1.9999999999999574E-2</v>
      </c>
      <c r="E185" s="245">
        <f>'Yield Curves'!F184-'Yield Curves'!F185</f>
        <v>2.5000000000000355E-2</v>
      </c>
      <c r="F185" s="245">
        <f>'Yield Curves'!G184-'Yield Curves'!G185</f>
        <v>3.0000000000000249E-2</v>
      </c>
      <c r="G185" s="245">
        <f>'Yield Curves'!H184-'Yield Curves'!H185</f>
        <v>3.5000000000000142E-2</v>
      </c>
      <c r="H185" s="245">
        <f>'Yield Curves'!I184-'Yield Curves'!I185</f>
        <v>4.0000000000000036E-2</v>
      </c>
      <c r="I185" s="245">
        <f>'Yield Curves'!J184-'Yield Curves'!J185</f>
        <v>4.9999999999999822E-2</v>
      </c>
      <c r="J185" s="245">
        <f>'Yield Curves'!K184-'Yield Curves'!K185</f>
        <v>5.9999999999999609E-2</v>
      </c>
      <c r="K185" s="245">
        <f>'Yield Curves'!L184-'Yield Curves'!L185</f>
        <v>6.25E-2</v>
      </c>
      <c r="L185" s="245">
        <f>'Yield Curves'!M184-'Yield Curves'!M185</f>
        <v>6.4999999999999503E-2</v>
      </c>
      <c r="M185" s="245">
        <f>'Yield Curves'!N184-'Yield Curves'!N185</f>
        <v>6.7499999999999893E-2</v>
      </c>
      <c r="N185" s="245">
        <f>'Yield Curves'!O184-'Yield Curves'!O185</f>
        <v>7.0000000000000284E-2</v>
      </c>
      <c r="O185" s="245">
        <f>'Yield Curves'!P184-'Yield Curves'!P185</f>
        <v>7.2500000000000675E-2</v>
      </c>
      <c r="P185" s="245">
        <f>'Yield Curves'!Q184-'Yield Curves'!Q185</f>
        <v>6.8749999999999645E-2</v>
      </c>
      <c r="Q185" s="245">
        <f>'Yield Curves'!R184-'Yield Curves'!R185</f>
        <v>6.5000000000000391E-2</v>
      </c>
      <c r="R185" s="245">
        <f>'Yield Curves'!S184-'Yield Curves'!S185</f>
        <v>6.1250000000001137E-2</v>
      </c>
      <c r="S185" s="245">
        <f>'Yield Curves'!T184-'Yield Curves'!T185</f>
        <v>6.0625000000000817E-2</v>
      </c>
      <c r="T185" s="245">
        <f>'Yield Curves'!U184-'Yield Curves'!U185</f>
        <v>6.0000000000000497E-2</v>
      </c>
      <c r="U185" s="245">
        <f>'Yield Curves'!V184-'Yield Curves'!V185</f>
        <v>5.9375000000000178E-2</v>
      </c>
      <c r="V185" s="252">
        <f>MAX(B185:U185)</f>
        <v>7.2500000000000675E-2</v>
      </c>
      <c r="W185" s="252">
        <f>AVERAGE(V186:V435)</f>
        <v>3.8052500000000176E-2</v>
      </c>
      <c r="X185" s="245">
        <f>_xlfn.STDEV.S(V186:V2737)</f>
        <v>5.8153262731792471E-2</v>
      </c>
      <c r="Y185" s="245">
        <f>W185+X185*_xlfn.NORM.S.INV(99%)</f>
        <v>0.17333721912464406</v>
      </c>
      <c r="Z185" s="253">
        <v>42873</v>
      </c>
      <c r="AA185" s="255">
        <f>'Bond Valuation'!$B$12*BondVal_all!BO185</f>
        <v>92.964761880612343</v>
      </c>
      <c r="AB185" s="250">
        <f>AA185/AA186-1</f>
        <v>1.000050001667141E-4</v>
      </c>
      <c r="AC185" s="245">
        <f>SUMPRODUCT('Bond Valuation'!$B$12*BondVal_all!BO185,$BO$2)/AA185</f>
        <v>1</v>
      </c>
      <c r="AD185" s="251">
        <f>-AC185*Y184/100</f>
        <v>-1.7308834980882836E-3</v>
      </c>
      <c r="AE185" s="250">
        <f>AD185*SQRT(10)</f>
        <v>-5.473534218358677E-3</v>
      </c>
      <c r="AF185" s="250">
        <f>$AC$1*X184/100</f>
        <v>-1.548375334668394E-3</v>
      </c>
      <c r="AG185" s="250">
        <f>AF185*SQRT(10)</f>
        <v>-4.8963927303776007E-3</v>
      </c>
      <c r="AH185" s="255">
        <f>SUMPRODUCT('Bond Valuation'!$B$40:$D$40,BondVal_all!BO185:BQ185)</f>
        <v>83.752043377203336</v>
      </c>
      <c r="AI185" s="250">
        <f>AH185/AH186-1</f>
        <v>-2.8102841518218291E-4</v>
      </c>
      <c r="AJ185" s="245">
        <f>SUMPRODUCT($BO$2:$BQ$2,'Bond Valuation'!$B$40:$D$40,BondVal_all!BO185:BQ185)/BondVal_all!AH185</f>
        <v>2.9357513571299823</v>
      </c>
      <c r="AK185" s="251">
        <f>-AJ185*Y184/100</f>
        <v>-5.0814435785465698E-3</v>
      </c>
      <c r="AL185" s="251">
        <f>AK185*SQRT(10)</f>
        <v>-1.6068935509843885E-2</v>
      </c>
      <c r="AM185" s="251">
        <f>$AC$1*X184/100</f>
        <v>-1.548375334668394E-3</v>
      </c>
      <c r="AN185" s="259">
        <f>AM185*SQRT(10)</f>
        <v>-4.8963927303776007E-3</v>
      </c>
      <c r="AO185" s="255">
        <f>SUMPRODUCT('Bond Valuation'!$B$68:$F$68,BondVal_all!BO185:BS185)</f>
        <v>77.717678279046282</v>
      </c>
      <c r="AP185" s="250">
        <f>AO185/AO186-1</f>
        <v>-4.0873254929130187E-4</v>
      </c>
      <c r="AQ185" s="245">
        <f>SUMPRODUCT($BO$2:$BS$2,'Bond Valuation'!$B$68:$F$68,BondVal_all!BO185:BS185)/BondVal_all!AO185</f>
        <v>4.7255137682559187</v>
      </c>
      <c r="AR185" s="251">
        <f>-AQ185*Y184/100</f>
        <v>-8.1793138014631516E-3</v>
      </c>
      <c r="AS185" s="251">
        <f>AR185*SQRT(10)</f>
        <v>-2.5865261309873828E-2</v>
      </c>
      <c r="AT185" s="251">
        <f>$AC$1*X184/100</f>
        <v>-1.548375334668394E-3</v>
      </c>
      <c r="AU185" s="249">
        <f>AT185*SQRT(10)</f>
        <v>-4.8963927303776007E-3</v>
      </c>
      <c r="AV185" s="255">
        <f>SUMPRODUCT('Bond Valuation'!$B$96:$K$96,BondVal_all!BO185:BX185)</f>
        <v>69.945120630112811</v>
      </c>
      <c r="AW185" s="250">
        <f>AV185/AV186-1</f>
        <v>7.4429170645440301E-4</v>
      </c>
      <c r="AX185" s="245">
        <f>SUMPRODUCT($BO$2:$BX$2,'Bond Valuation'!$B$96:$K$96,BondVal_all!BO185:BX185)/BondVal_all!AV185</f>
        <v>8.2878638695008178</v>
      </c>
      <c r="AY185" s="251">
        <f>-AX185*Y184/100</f>
        <v>-1.4345326806121075E-2</v>
      </c>
      <c r="AZ185" s="251">
        <f>AY185*SQRT(10)</f>
        <v>-4.5363906486811288E-2</v>
      </c>
      <c r="BA185" s="251">
        <f>$AC$1*X184/100</f>
        <v>-1.548375334668394E-3</v>
      </c>
      <c r="BB185" s="249">
        <f>BA185*SQRT(10)</f>
        <v>-4.8963927303776007E-3</v>
      </c>
      <c r="BC185" s="255">
        <f>SUMPRODUCT('Bond Valuation'!$B$124:$U$124,BondVal_all!BO185:CH185)</f>
        <v>58.142880306038933</v>
      </c>
      <c r="BD185" s="250">
        <f>BC185/BC186-1</f>
        <v>6.04335786081589E-3</v>
      </c>
      <c r="BE185" s="245">
        <f>SUMPRODUCT($BO$2:$CH$2,'Bond Valuation'!$B$124:$U$124,BondVal_all!BO185:CH185)/BondVal_all!BC185</f>
        <v>11.964517494022965</v>
      </c>
      <c r="BF185" s="251">
        <f>-BE185*Y184/100</f>
        <v>-2.0709185892992935E-2</v>
      </c>
      <c r="BG185" s="251">
        <f>BF185*SQRT(10)</f>
        <v>-6.5488195909685715E-2</v>
      </c>
      <c r="BH185" s="251">
        <f>$AC$1*X184/100</f>
        <v>-1.548375334668394E-3</v>
      </c>
      <c r="BI185" s="249">
        <f>BH185*SQRT(10)</f>
        <v>-4.8963927303776007E-3</v>
      </c>
      <c r="BJ185" s="251"/>
      <c r="BK185" s="251"/>
      <c r="BO185" s="245">
        <f>EXP(-BO$2*HLOOKUP(BO$2,'Yield Curves'!$B$2:$AP$508,MATCH($Z185,'Yield Curves'!$A$3:$A$508,0)+1)/100)</f>
        <v>0.92044318693675586</v>
      </c>
      <c r="BP185" s="245">
        <f>EXP(-BP$2*HLOOKUP(BP$2,'Yield Curves'!$B$2:$AP$508,MATCH($Z185,'Yield Curves'!$A$3:$A$508,0)+1)/100)</f>
        <v>0.84959118841459025</v>
      </c>
      <c r="BQ185" s="245">
        <f>EXP(-BQ$2*HLOOKUP(BQ$2,'Yield Curves'!$B$2:$AP$508,MATCH($Z185,'Yield Curves'!$A$3:$A$508,0)+1)/100)</f>
        <v>0.78639190810294757</v>
      </c>
      <c r="BR185" s="245">
        <f>EXP(-BR$2*HLOOKUP(BR$2,'Yield Curves'!$B$2:$AP$508,MATCH($Z185,'Yield Curves'!$A$3:$A$508,0)+1)/100)</f>
        <v>0.72964293108900746</v>
      </c>
      <c r="BS185" s="245">
        <f>EXP(-BS$2*HLOOKUP(BS$2,'Yield Curves'!$B$2:$AP$508,MATCH($Z185,'Yield Curves'!$A$3:$A$508,0)+1)/100)</f>
        <v>0.67807322187988317</v>
      </c>
      <c r="BT185" s="245">
        <f>EXP(-BT$2*HLOOKUP(BT$2,'Yield Curves'!$B$2:$AP$508,MATCH($Z185,'Yield Curves'!$A$3:$A$508,0)+1)/100)</f>
        <v>0.62964443991929098</v>
      </c>
      <c r="BU185" s="245">
        <f>EXP(-BU$2*HLOOKUP(BU$2,'Yield Curves'!$B$2:$AP$508,MATCH($Z185,'Yield Curves'!$A$3:$A$508,0)+1)/100)</f>
        <v>0.58537652869618273</v>
      </c>
      <c r="BV185" s="245">
        <f>EXP(-BV$2*HLOOKUP(BV$2,'Yield Curves'!$B$2:$AP$508,MATCH($Z185,'Yield Curves'!$A$3:$A$508,0)+1)/100)</f>
        <v>0.5429163622051616</v>
      </c>
      <c r="BW185" s="245">
        <f>EXP(-BW$2*HLOOKUP(BW$2,'Yield Curves'!$B$2:$AP$508,MATCH($Z185,'Yield Curves'!$A$3:$A$508,0)+1)/100)</f>
        <v>0.5016513111194284</v>
      </c>
      <c r="BX185" s="245">
        <f>EXP(-BX$2*HLOOKUP(BX$2,'Yield Curves'!$B$2:$AP$508,MATCH($Z185,'Yield Curves'!$A$3:$A$508,0)+1)/100)</f>
        <v>0.46533393097431341</v>
      </c>
      <c r="BY185" s="245">
        <f>EXP(-BY$2*HLOOKUP(BY$2,'Yield Curves'!$B$2:$AP$508,MATCH($Z185,'Yield Curves'!$A$3:$A$508,0)+1)/100)</f>
        <v>0.43177528486458028</v>
      </c>
      <c r="BZ185" s="245">
        <f>EXP(-BZ$2*HLOOKUP(BZ$2,'Yield Curves'!$B$2:$AP$508,MATCH($Z185,'Yield Curves'!$A$3:$A$508,0)+1)/100)</f>
        <v>0.39710680668785819</v>
      </c>
      <c r="CA185" s="245">
        <f>EXP(-CA$2*HLOOKUP(CA$2,'Yield Curves'!$B$2:$AP$508,MATCH($Z185,'Yield Curves'!$A$3:$A$508,0)+1)/100)</f>
        <v>0.36117686856778347</v>
      </c>
      <c r="CB185" s="245">
        <f>EXP(-CB$2*HLOOKUP(CB$2,'Yield Curves'!$B$2:$AP$508,MATCH($Z185,'Yield Curves'!$A$3:$A$508,0)+1)/100)</f>
        <v>0.33288356659777113</v>
      </c>
      <c r="CC185" s="245">
        <f>EXP(-CC$2*HLOOKUP(CC$2,'Yield Curves'!$B$2:$AP$508,MATCH($Z185,'Yield Curves'!$A$3:$A$508,0)+1)/100)</f>
        <v>0.30666479527190599</v>
      </c>
      <c r="CD185" s="245">
        <f>EXP(-CD$2*HLOOKUP(CD$2,'Yield Curves'!$B$2:$AP$508,MATCH($Z185,'Yield Curves'!$A$3:$A$508,0)+1)/100)</f>
        <v>0.28117233663642677</v>
      </c>
      <c r="CE185" s="245">
        <f>EXP(-CE$2*HLOOKUP(CE$2,'Yield Curves'!$B$2:$AP$508,MATCH($Z185,'Yield Curves'!$A$3:$A$508,0)+1)/100)</f>
        <v>0.256371194484807</v>
      </c>
      <c r="CF185" s="245">
        <f>EXP(-CF$2*HLOOKUP(CF$2,'Yield Curves'!$B$2:$AP$508,MATCH($Z185,'Yield Curves'!$A$3:$A$508,0)+1)/100)</f>
        <v>0.23339926983950976</v>
      </c>
      <c r="CG185" s="245">
        <f>EXP(-CG$2*HLOOKUP(CG$2,'Yield Curves'!$B$2:$AP$508,MATCH($Z185,'Yield Curves'!$A$3:$A$508,0)+1)/100)</f>
        <v>0.21270072661654718</v>
      </c>
      <c r="CH185" s="245">
        <f>EXP(-CH$2*HLOOKUP(CH$2,'Yield Curves'!$B$2:$AP$508,MATCH($Z185,'Yield Curves'!$A$3:$A$508,0)+1)/100)</f>
        <v>0.1935924699078839</v>
      </c>
    </row>
    <row r="186" spans="1:86" x14ac:dyDescent="0.2">
      <c r="A186" s="253">
        <v>42871</v>
      </c>
      <c r="B186" s="245">
        <f>'Yield Curves'!C185-'Yield Curves'!C186</f>
        <v>0</v>
      </c>
      <c r="C186" s="245">
        <f>'Yield Curves'!D185-'Yield Curves'!D186</f>
        <v>1.0000000000001563E-2</v>
      </c>
      <c r="D186" s="245">
        <f>'Yield Curves'!E185-'Yield Curves'!E186</f>
        <v>2.000000000000135E-2</v>
      </c>
      <c r="E186" s="245">
        <f>'Yield Curves'!F185-'Yield Curves'!F186</f>
        <v>2.5000000000000355E-2</v>
      </c>
      <c r="F186" s="245">
        <f>'Yield Curves'!G185-'Yield Curves'!G186</f>
        <v>2.9999999999999361E-2</v>
      </c>
      <c r="G186" s="245">
        <f>'Yield Curves'!H185-'Yield Curves'!H186</f>
        <v>1.9999999999999574E-2</v>
      </c>
      <c r="H186" s="245">
        <f>'Yield Curves'!I185-'Yield Curves'!I186</f>
        <v>9.9999999999997868E-3</v>
      </c>
      <c r="I186" s="245">
        <f>'Yield Curves'!J185-'Yield Curves'!J186</f>
        <v>2.4999999999999467E-2</v>
      </c>
      <c r="J186" s="245">
        <f>'Yield Curves'!K185-'Yield Curves'!K186</f>
        <v>4.0000000000000036E-2</v>
      </c>
      <c r="K186" s="245">
        <f>'Yield Curves'!L185-'Yield Curves'!L186</f>
        <v>4.2499999999999538E-2</v>
      </c>
      <c r="L186" s="245">
        <f>'Yield Curves'!M185-'Yield Curves'!M186</f>
        <v>4.4999999999999929E-2</v>
      </c>
      <c r="M186" s="245">
        <f>'Yield Curves'!N185-'Yield Curves'!N186</f>
        <v>4.750000000000032E-2</v>
      </c>
      <c r="N186" s="245">
        <f>'Yield Curves'!O185-'Yield Curves'!O186</f>
        <v>4.9999999999999822E-2</v>
      </c>
      <c r="O186" s="245">
        <f>'Yield Curves'!P185-'Yield Curves'!P186</f>
        <v>5.2499999999999325E-2</v>
      </c>
      <c r="P186" s="245">
        <f>'Yield Curves'!Q185-'Yield Curves'!Q186</f>
        <v>4.8750000000000071E-2</v>
      </c>
      <c r="Q186" s="245">
        <f>'Yield Curves'!R185-'Yield Curves'!R186</f>
        <v>4.4999999999999929E-2</v>
      </c>
      <c r="R186" s="245">
        <f>'Yield Curves'!S185-'Yield Curves'!S186</f>
        <v>4.1249999999999787E-2</v>
      </c>
      <c r="S186" s="245">
        <f>'Yield Curves'!T185-'Yield Curves'!T186</f>
        <v>4.0624999999999467E-2</v>
      </c>
      <c r="T186" s="245">
        <f>'Yield Curves'!U185-'Yield Curves'!U186</f>
        <v>4.0000000000000036E-2</v>
      </c>
      <c r="U186" s="245">
        <f>'Yield Curves'!V185-'Yield Curves'!V186</f>
        <v>3.9375000000000604E-2</v>
      </c>
      <c r="V186" s="252">
        <f>MAX(B186:U186)</f>
        <v>5.2499999999999325E-2</v>
      </c>
      <c r="W186" s="252">
        <f>AVERAGE(V187:V436)</f>
        <v>3.8042500000000194E-2</v>
      </c>
      <c r="X186" s="245">
        <f>_xlfn.STDEV.S(V187:V2738)</f>
        <v>5.8237739009730519E-2</v>
      </c>
      <c r="Y186" s="245">
        <f>W186+X186*_xlfn.NORM.S.INV(99%)</f>
        <v>0.17352374033423212</v>
      </c>
      <c r="Z186" s="253">
        <v>42872</v>
      </c>
      <c r="AA186" s="255">
        <f>'Bond Valuation'!$B$12*BondVal_all!BO186</f>
        <v>92.955465869232597</v>
      </c>
      <c r="AB186" s="250">
        <f>AA186/AA187-1</f>
        <v>-9.999500016666385E-5</v>
      </c>
      <c r="AC186" s="245">
        <f>SUMPRODUCT('Bond Valuation'!$B$12*BondVal_all!BO186,$BO$2)/AA186</f>
        <v>1</v>
      </c>
      <c r="AD186" s="251">
        <f>-AC186*Y185/100</f>
        <v>-1.7333721912464405E-3</v>
      </c>
      <c r="AE186" s="250">
        <f>AD186*SQRT(10)</f>
        <v>-5.4814041571357311E-3</v>
      </c>
      <c r="AF186" s="250">
        <f>$AC$1*X185/100</f>
        <v>-1.549909027922792E-3</v>
      </c>
      <c r="AG186" s="250">
        <f>AF186*SQRT(10)</f>
        <v>-4.9012426942935342E-3</v>
      </c>
      <c r="AH186" s="255">
        <f>SUMPRODUCT('Bond Valuation'!$B$40:$D$40,BondVal_all!BO186:BQ186)</f>
        <v>83.775586697563909</v>
      </c>
      <c r="AI186" s="250">
        <f>AH186/AH187-1</f>
        <v>-8.7191213935544631E-4</v>
      </c>
      <c r="AJ186" s="245">
        <f>SUMPRODUCT($BO$2:$BQ$2,'Bond Valuation'!$B$40:$D$40,BondVal_all!BO186:BQ186)/BondVal_all!AH186</f>
        <v>2.9357778635124476</v>
      </c>
      <c r="AK186" s="251">
        <f>-AJ186*Y185/100</f>
        <v>-5.0887957082893657E-3</v>
      </c>
      <c r="AL186" s="251">
        <f>AK186*SQRT(10)</f>
        <v>-1.6092184985484186E-2</v>
      </c>
      <c r="AM186" s="251">
        <f>$AC$1*X185/100</f>
        <v>-1.549909027922792E-3</v>
      </c>
      <c r="AN186" s="259">
        <f>AM186*SQRT(10)</f>
        <v>-4.9012426942935342E-3</v>
      </c>
      <c r="AO186" s="255">
        <f>SUMPRODUCT('Bond Valuation'!$B$68:$F$68,BondVal_all!BO186:BS186)</f>
        <v>77.749457012817146</v>
      </c>
      <c r="AP186" s="250">
        <f>AO186/AO187-1</f>
        <v>-2.753722935819658E-3</v>
      </c>
      <c r="AQ186" s="245">
        <f>SUMPRODUCT($BO$2:$BS$2,'Bond Valuation'!$B$68:$F$68,BondVal_all!BO186:BS186)/BondVal_all!AO186</f>
        <v>4.7256765212214189</v>
      </c>
      <c r="AR186" s="251">
        <f>-AQ186*Y185/100</f>
        <v>-8.1913562667114276E-3</v>
      </c>
      <c r="AS186" s="251">
        <f>AR186*SQRT(10)</f>
        <v>-2.5903342928701806E-2</v>
      </c>
      <c r="AT186" s="251">
        <f>$AC$1*X185/100</f>
        <v>-1.549909027922792E-3</v>
      </c>
      <c r="AU186" s="249">
        <f>AT186*SQRT(10)</f>
        <v>-4.9012426942935342E-3</v>
      </c>
      <c r="AV186" s="255">
        <f>SUMPRODUCT('Bond Valuation'!$B$96:$K$96,BondVal_all!BO186:BX186)</f>
        <v>69.893099775611432</v>
      </c>
      <c r="AW186" s="250">
        <f>AV186/AV187-1</f>
        <v>-4.8922177686989698E-3</v>
      </c>
      <c r="AX186" s="245">
        <f>SUMPRODUCT($BO$2:$BX$2,'Bond Valuation'!$B$96:$K$96,BondVal_all!BO186:BX186)/BondVal_all!AV186</f>
        <v>8.2868745447726209</v>
      </c>
      <c r="AY186" s="251">
        <f>-AX186*Y185/100</f>
        <v>-1.4364237888256868E-2</v>
      </c>
      <c r="AZ186" s="251">
        <f>AY186*SQRT(10)</f>
        <v>-4.5423708579378913E-2</v>
      </c>
      <c r="BA186" s="251">
        <f>$AC$1*X185/100</f>
        <v>-1.549909027922792E-3</v>
      </c>
      <c r="BB186" s="249">
        <f>BA186*SQRT(10)</f>
        <v>-4.9012426942935342E-3</v>
      </c>
      <c r="BC186" s="255">
        <f>SUMPRODUCT('Bond Valuation'!$B$124:$U$124,BondVal_all!BO186:CH186)</f>
        <v>57.793612821688029</v>
      </c>
      <c r="BD186" s="250">
        <f>BC186/BC187-1</f>
        <v>-4.5076449007788177E-3</v>
      </c>
      <c r="BE186" s="245">
        <f>SUMPRODUCT($BO$2:$CH$2,'Bond Valuation'!$B$124:$U$124,BondVal_all!BO186:CH186)/BondVal_all!BC186</f>
        <v>11.92191185458686</v>
      </c>
      <c r="BF186" s="251">
        <f>-BE186*Y185/100</f>
        <v>-2.0665110475232139E-2</v>
      </c>
      <c r="BG186" s="251">
        <f>BF186*SQRT(10)</f>
        <v>-6.5348817200738152E-2</v>
      </c>
      <c r="BH186" s="251">
        <f>$AC$1*X185/100</f>
        <v>-1.549909027922792E-3</v>
      </c>
      <c r="BI186" s="249">
        <f>BH186*SQRT(10)</f>
        <v>-4.9012426942935342E-3</v>
      </c>
      <c r="BJ186" s="251"/>
      <c r="BK186" s="251"/>
      <c r="BO186" s="245">
        <f>EXP(-BO$2*HLOOKUP(BO$2,'Yield Curves'!$B$2:$AP$508,MATCH($Z186,'Yield Curves'!$A$3:$A$508,0)+1)/100)</f>
        <v>0.92035114722012468</v>
      </c>
      <c r="BP186" s="245">
        <f>EXP(-BP$2*HLOOKUP(BP$2,'Yield Curves'!$B$2:$AP$508,MATCH($Z186,'Yield Curves'!$A$3:$A$508,0)+1)/100)</f>
        <v>0.84942128716759835</v>
      </c>
      <c r="BQ186" s="245">
        <f>EXP(-BQ$2*HLOOKUP(BQ$2,'Yield Curves'!$B$2:$AP$508,MATCH($Z186,'Yield Curves'!$A$3:$A$508,0)+1)/100)</f>
        <v>0.78662786106655347</v>
      </c>
      <c r="BR186" s="245">
        <f>EXP(-BR$2*HLOOKUP(BR$2,'Yield Curves'!$B$2:$AP$508,MATCH($Z186,'Yield Curves'!$A$3:$A$508,0)+1)/100)</f>
        <v>0.7284764358443131</v>
      </c>
      <c r="BS186" s="245">
        <f>EXP(-BS$2*HLOOKUP(BS$2,'Yield Curves'!$B$2:$AP$508,MATCH($Z186,'Yield Curves'!$A$3:$A$508,0)+1)/100)</f>
        <v>0.67841234326410416</v>
      </c>
      <c r="BT186" s="245">
        <f>EXP(-BT$2*HLOOKUP(BT$2,'Yield Curves'!$B$2:$AP$508,MATCH($Z186,'Yield Curves'!$A$3:$A$508,0)+1)/100)</f>
        <v>0.6298333615881001</v>
      </c>
      <c r="BU186" s="245">
        <f>EXP(-BU$2*HLOOKUP(BU$2,'Yield Curves'!$B$2:$AP$508,MATCH($Z186,'Yield Curves'!$A$3:$A$508,0)+1)/100)</f>
        <v>0.58537652869618273</v>
      </c>
      <c r="BV186" s="245">
        <f>EXP(-BV$2*HLOOKUP(BV$2,'Yield Curves'!$B$2:$AP$508,MATCH($Z186,'Yield Curves'!$A$3:$A$508,0)+1)/100)</f>
        <v>0.5427535117252934</v>
      </c>
      <c r="BW186" s="245">
        <f>EXP(-BW$2*HLOOKUP(BW$2,'Yield Curves'!$B$2:$AP$508,MATCH($Z186,'Yield Curves'!$A$3:$A$508,0)+1)/100)</f>
        <v>0.50136921160485026</v>
      </c>
      <c r="BX186" s="245">
        <f>EXP(-BX$2*HLOOKUP(BX$2,'Yield Curves'!$B$2:$AP$508,MATCH($Z186,'Yield Curves'!$A$3:$A$508,0)+1)/100)</f>
        <v>0.46486882963276832</v>
      </c>
      <c r="BY186" s="245">
        <f>EXP(-BY$2*HLOOKUP(BY$2,'Yield Curves'!$B$2:$AP$508,MATCH($Z186,'Yield Curves'!$A$3:$A$508,0)+1)/100)</f>
        <v>0.4311227183740351</v>
      </c>
      <c r="BZ186" s="245">
        <f>EXP(-BZ$2*HLOOKUP(BZ$2,'Yield Curves'!$B$2:$AP$508,MATCH($Z186,'Yield Curves'!$A$3:$A$508,0)+1)/100)</f>
        <v>0.39614003757507676</v>
      </c>
      <c r="CA186" s="245">
        <f>EXP(-CA$2*HLOOKUP(CA$2,'Yield Curves'!$B$2:$AP$508,MATCH($Z186,'Yield Curves'!$A$3:$A$508,0)+1)/100)</f>
        <v>0.35978563795781099</v>
      </c>
      <c r="CB186" s="245">
        <f>EXP(-CB$2*HLOOKUP(CB$2,'Yield Curves'!$B$2:$AP$508,MATCH($Z186,'Yield Curves'!$A$3:$A$508,0)+1)/100)</f>
        <v>0.33126367318300465</v>
      </c>
      <c r="CC186" s="245">
        <f>EXP(-CC$2*HLOOKUP(CC$2,'Yield Curves'!$B$2:$AP$508,MATCH($Z186,'Yield Curves'!$A$3:$A$508,0)+1)/100)</f>
        <v>0.30483031544319683</v>
      </c>
      <c r="CD186" s="245">
        <f>EXP(-CD$2*HLOOKUP(CD$2,'Yield Curves'!$B$2:$AP$508,MATCH($Z186,'Yield Curves'!$A$3:$A$508,0)+1)/100)</f>
        <v>0.27912463541325228</v>
      </c>
      <c r="CE186" s="245">
        <f>EXP(-CE$2*HLOOKUP(CE$2,'Yield Curves'!$B$2:$AP$508,MATCH($Z186,'Yield Curves'!$A$3:$A$508,0)+1)/100)</f>
        <v>0.25411941705480262</v>
      </c>
      <c r="CF186" s="245">
        <f>EXP(-CF$2*HLOOKUP(CF$2,'Yield Curves'!$B$2:$AP$508,MATCH($Z186,'Yield Curves'!$A$3:$A$508,0)+1)/100)</f>
        <v>0.23097087194782637</v>
      </c>
      <c r="CG186" s="245">
        <f>EXP(-CG$2*HLOOKUP(CG$2,'Yield Curves'!$B$2:$AP$508,MATCH($Z186,'Yield Curves'!$A$3:$A$508,0)+1)/100)</f>
        <v>0.21012784240050436</v>
      </c>
      <c r="CH186" s="245">
        <f>EXP(-CH$2*HLOOKUP(CH$2,'Yield Curves'!$B$2:$AP$508,MATCH($Z186,'Yield Curves'!$A$3:$A$508,0)+1)/100)</f>
        <v>0.19090105916394634</v>
      </c>
    </row>
    <row r="187" spans="1:86" x14ac:dyDescent="0.2">
      <c r="A187" s="253">
        <v>42870</v>
      </c>
      <c r="B187" s="245">
        <f>'Yield Curves'!C186-'Yield Curves'!C187</f>
        <v>4.9999999999998934E-2</v>
      </c>
      <c r="C187" s="245">
        <f>'Yield Curves'!D186-'Yield Curves'!D187</f>
        <v>4.4999999999998153E-2</v>
      </c>
      <c r="D187" s="245">
        <f>'Yield Curves'!E186-'Yield Curves'!E187</f>
        <v>3.9999999999999147E-2</v>
      </c>
      <c r="E187" s="245">
        <f>'Yield Curves'!F186-'Yield Curves'!F187</f>
        <v>2.5000000000000355E-2</v>
      </c>
      <c r="F187" s="245">
        <f>'Yield Curves'!G186-'Yield Curves'!G187</f>
        <v>1.0000000000000675E-2</v>
      </c>
      <c r="G187" s="245">
        <f>'Yield Curves'!H186-'Yield Curves'!H187</f>
        <v>4.9999999999998934E-3</v>
      </c>
      <c r="H187" s="245">
        <f>'Yield Curves'!I186-'Yield Curves'!I187</f>
        <v>0</v>
      </c>
      <c r="I187" s="245">
        <f>'Yield Curves'!J186-'Yield Curves'!J187</f>
        <v>-2.9999999999999361E-2</v>
      </c>
      <c r="J187" s="245">
        <f>'Yield Curves'!K186-'Yield Curves'!K187</f>
        <v>-5.9999999999999609E-2</v>
      </c>
      <c r="K187" s="245">
        <f>'Yield Curves'!L186-'Yield Curves'!L187</f>
        <v>-6.7499999999999893E-2</v>
      </c>
      <c r="L187" s="245">
        <f>'Yield Curves'!M186-'Yield Curves'!M187</f>
        <v>-7.4999999999999289E-2</v>
      </c>
      <c r="M187" s="245">
        <f>'Yield Curves'!N186-'Yield Curves'!N187</f>
        <v>-8.2499999999999574E-2</v>
      </c>
      <c r="N187" s="245">
        <f>'Yield Curves'!O186-'Yield Curves'!O187</f>
        <v>-8.9999999999999858E-2</v>
      </c>
      <c r="O187" s="245">
        <f>'Yield Curves'!P186-'Yield Curves'!P187</f>
        <v>-9.7500000000000142E-2</v>
      </c>
      <c r="P187" s="245">
        <f>'Yield Curves'!Q186-'Yield Curves'!Q187</f>
        <v>-9.1250000000000497E-2</v>
      </c>
      <c r="Q187" s="245">
        <f>'Yield Curves'!R186-'Yield Curves'!R187</f>
        <v>-8.4999999999999964E-2</v>
      </c>
      <c r="R187" s="245">
        <f>'Yield Curves'!S186-'Yield Curves'!S187</f>
        <v>-7.8749999999999432E-2</v>
      </c>
      <c r="S187" s="245">
        <f>'Yield Curves'!T186-'Yield Curves'!T187</f>
        <v>-7.9374999999998863E-2</v>
      </c>
      <c r="T187" s="245">
        <f>'Yield Curves'!U186-'Yield Curves'!U187</f>
        <v>-8.0000000000000071E-2</v>
      </c>
      <c r="U187" s="245">
        <f>'Yield Curves'!V186-'Yield Curves'!V187</f>
        <v>-8.0625000000001279E-2</v>
      </c>
      <c r="V187" s="252">
        <f>MAX(B187:U187)</f>
        <v>4.9999999999998934E-2</v>
      </c>
      <c r="W187" s="252">
        <f>AVERAGE(V188:V437)</f>
        <v>3.7922500000000206E-2</v>
      </c>
      <c r="X187" s="245">
        <f>_xlfn.STDEV.S(V188:V2739)</f>
        <v>5.8324435657533306E-2</v>
      </c>
      <c r="Y187" s="245">
        <f>W187+X187*_xlfn.NORM.S.INV(99%)</f>
        <v>0.17360542689653463</v>
      </c>
      <c r="Z187" s="253">
        <v>42871</v>
      </c>
      <c r="AA187" s="255">
        <f>'Bond Valuation'!$B$12*BondVal_all!BO187</f>
        <v>92.964761880612343</v>
      </c>
      <c r="AB187" s="250">
        <f>AA187/AA188-1</f>
        <v>0</v>
      </c>
      <c r="AC187" s="245">
        <f>SUMPRODUCT('Bond Valuation'!$B$12*BondVal_all!BO187,$BO$2)/AA187</f>
        <v>1</v>
      </c>
      <c r="AD187" s="251">
        <f>-AC187*Y186/100</f>
        <v>-1.7352374033423213E-3</v>
      </c>
      <c r="AE187" s="250">
        <f>AD187*SQRT(10)</f>
        <v>-5.4873024756780103E-3</v>
      </c>
      <c r="AF187" s="250">
        <f>$AC$1*X186/100</f>
        <v>-1.5521605016952159E-3</v>
      </c>
      <c r="AG187" s="250">
        <f>AF187*SQRT(10)</f>
        <v>-4.9083624795065251E-3</v>
      </c>
      <c r="AH187" s="255">
        <f>SUMPRODUCT('Bond Valuation'!$B$40:$D$40,BondVal_all!BO187:BQ187)</f>
        <v>83.848695392946141</v>
      </c>
      <c r="AI187" s="250">
        <f>AH187/AH188-1</f>
        <v>-8.6973870104922746E-4</v>
      </c>
      <c r="AJ187" s="245">
        <f>SUMPRODUCT($BO$2:$BQ$2,'Bond Valuation'!$B$40:$D$40,BondVal_all!BO187:BQ187)/BondVal_all!AH187</f>
        <v>2.9358213628748935</v>
      </c>
      <c r="AK187" s="251">
        <f>-AJ187*Y186/100</f>
        <v>-5.0943470383919441E-3</v>
      </c>
      <c r="AL187" s="251">
        <f>AK187*SQRT(10)</f>
        <v>-1.6109739832651789E-2</v>
      </c>
      <c r="AM187" s="251">
        <f>$AC$1*X186/100</f>
        <v>-1.5521605016952159E-3</v>
      </c>
      <c r="AN187" s="259">
        <f>AM187*SQRT(10)</f>
        <v>-4.9083624795065251E-3</v>
      </c>
      <c r="AO187" s="255">
        <f>SUMPRODUCT('Bond Valuation'!$B$68:$F$68,BondVal_all!BO187:BS187)</f>
        <v>77.964148677201209</v>
      </c>
      <c r="AP187" s="250">
        <f>AO187/AO188-1</f>
        <v>-1.8306137311989712E-3</v>
      </c>
      <c r="AQ187" s="245">
        <f>SUMPRODUCT($BO$2:$BS$2,'Bond Valuation'!$B$68:$F$68,BondVal_all!BO187:BS187)/BondVal_all!AO187</f>
        <v>4.7263046065328709</v>
      </c>
      <c r="AR187" s="251">
        <f>-AQ187*Y186/100</f>
        <v>-8.2012605328449506E-3</v>
      </c>
      <c r="AS187" s="251">
        <f>AR187*SQRT(10)</f>
        <v>-2.5934662968236207E-2</v>
      </c>
      <c r="AT187" s="251">
        <f>$AC$1*X186/100</f>
        <v>-1.5521605016952159E-3</v>
      </c>
      <c r="AU187" s="249">
        <f>AT187*SQRT(10)</f>
        <v>-4.9083624795065251E-3</v>
      </c>
      <c r="AV187" s="255">
        <f>SUMPRODUCT('Bond Valuation'!$B$96:$K$96,BondVal_all!BO187:BX187)</f>
        <v>70.236713071313929</v>
      </c>
      <c r="AW187" s="250">
        <f>AV187/AV188-1</f>
        <v>-3.2737293556460711E-3</v>
      </c>
      <c r="AX187" s="245">
        <f>SUMPRODUCT($BO$2:$BX$2,'Bond Valuation'!$B$96:$K$96,BondVal_all!BO187:BX187)/BondVal_all!AV187</f>
        <v>8.2926182271506086</v>
      </c>
      <c r="AY187" s="251">
        <f>-AX187*Y186/100</f>
        <v>-1.4389661319390026E-2</v>
      </c>
      <c r="AZ187" s="251">
        <f>AY187*SQRT(10)</f>
        <v>-4.5504104527696126E-2</v>
      </c>
      <c r="BA187" s="251">
        <f>$AC$1*X186/100</f>
        <v>-1.5521605016952159E-3</v>
      </c>
      <c r="BB187" s="249">
        <f>BA187*SQRT(10)</f>
        <v>-4.9083624795065251E-3</v>
      </c>
      <c r="BC187" s="255">
        <f>SUMPRODUCT('Bond Valuation'!$B$124:$U$124,BondVal_all!BO187:CH187)</f>
        <v>58.055305523594619</v>
      </c>
      <c r="BD187" s="250">
        <f>BC187/BC188-1</f>
        <v>-5.3499483205210474E-4</v>
      </c>
      <c r="BE187" s="245">
        <f>SUMPRODUCT($BO$2:$CH$2,'Bond Valuation'!$B$124:$U$124,BondVal_all!BO187:CH187)/BondVal_all!BC187</f>
        <v>11.935385931476738</v>
      </c>
      <c r="BF187" s="251">
        <f>-BE187*Y186/100</f>
        <v>-2.0710728091624168E-2</v>
      </c>
      <c r="BG187" s="251">
        <f>BF187*SQRT(10)</f>
        <v>-6.54930727699648E-2</v>
      </c>
      <c r="BH187" s="251">
        <f>$AC$1*X186/100</f>
        <v>-1.5521605016952159E-3</v>
      </c>
      <c r="BI187" s="249">
        <f>BH187*SQRT(10)</f>
        <v>-4.9083624795065251E-3</v>
      </c>
      <c r="BJ187" s="251"/>
      <c r="BK187" s="251"/>
      <c r="BO187" s="245">
        <f>EXP(-BO$2*HLOOKUP(BO$2,'Yield Curves'!$B$2:$AP$508,MATCH($Z187,'Yield Curves'!$A$3:$A$508,0)+1)/100)</f>
        <v>0.92044318693675586</v>
      </c>
      <c r="BP187" s="245">
        <f>EXP(-BP$2*HLOOKUP(BP$2,'Yield Curves'!$B$2:$AP$508,MATCH($Z187,'Yield Curves'!$A$3:$A$508,0)+1)/100)</f>
        <v>0.84976112364522982</v>
      </c>
      <c r="BQ187" s="245">
        <f>EXP(-BQ$2*HLOOKUP(BQ$2,'Yield Curves'!$B$2:$AP$508,MATCH($Z187,'Yield Curves'!$A$3:$A$508,0)+1)/100)</f>
        <v>0.7873361448213938</v>
      </c>
      <c r="BR187" s="245">
        <f>EXP(-BR$2*HLOOKUP(BR$2,'Yield Curves'!$B$2:$AP$508,MATCH($Z187,'Yield Curves'!$A$3:$A$508,0)+1)/100)</f>
        <v>0.72964293108900746</v>
      </c>
      <c r="BS187" s="245">
        <f>EXP(-BS$2*HLOOKUP(BS$2,'Yield Curves'!$B$2:$AP$508,MATCH($Z187,'Yield Curves'!$A$3:$A$508,0)+1)/100)</f>
        <v>0.68045063620458768</v>
      </c>
      <c r="BT187" s="245">
        <f>EXP(-BT$2*HLOOKUP(BT$2,'Yield Curves'!$B$2:$AP$508,MATCH($Z187,'Yield Curves'!$A$3:$A$508,0)+1)/100)</f>
        <v>0.63229450781393204</v>
      </c>
      <c r="BU187" s="245">
        <f>EXP(-BU$2*HLOOKUP(BU$2,'Yield Curves'!$B$2:$AP$508,MATCH($Z187,'Yield Curves'!$A$3:$A$508,0)+1)/100)</f>
        <v>0.58825191262425613</v>
      </c>
      <c r="BV187" s="245">
        <f>EXP(-BV$2*HLOOKUP(BV$2,'Yield Curves'!$B$2:$AP$508,MATCH($Z187,'Yield Curves'!$A$3:$A$508,0)+1)/100)</f>
        <v>0.54574688025746665</v>
      </c>
      <c r="BW187" s="245">
        <f>EXP(-BW$2*HLOOKUP(BW$2,'Yield Curves'!$B$2:$AP$508,MATCH($Z187,'Yield Curves'!$A$3:$A$508,0)+1)/100)</f>
        <v>0.50414064111831824</v>
      </c>
      <c r="BX187" s="245">
        <f>EXP(-BX$2*HLOOKUP(BX$2,'Yield Curves'!$B$2:$AP$508,MATCH($Z187,'Yield Curves'!$A$3:$A$508,0)+1)/100)</f>
        <v>0.46766642700990924</v>
      </c>
      <c r="BY187" s="245">
        <f>EXP(-BY$2*HLOOKUP(BY$2,'Yield Curves'!$B$2:$AP$508,MATCH($Z187,'Yield Curves'!$A$3:$A$508,0)+1)/100)</f>
        <v>0.43391787105057894</v>
      </c>
      <c r="BZ187" s="245">
        <f>EXP(-BZ$2*HLOOKUP(BZ$2,'Yield Curves'!$B$2:$AP$508,MATCH($Z187,'Yield Curves'!$A$3:$A$508,0)+1)/100)</f>
        <v>0.39871835042824011</v>
      </c>
      <c r="CA187" s="245">
        <f>EXP(-CA$2*HLOOKUP(CA$2,'Yield Curves'!$B$2:$AP$508,MATCH($Z187,'Yield Curves'!$A$3:$A$508,0)+1)/100)</f>
        <v>0.36194066117452856</v>
      </c>
      <c r="CB187" s="245">
        <f>EXP(-CB$2*HLOOKUP(CB$2,'Yield Curves'!$B$2:$AP$508,MATCH($Z187,'Yield Curves'!$A$3:$A$508,0)+1)/100)</f>
        <v>0.33326243709652031</v>
      </c>
      <c r="CC187" s="245">
        <f>EXP(-CC$2*HLOOKUP(CC$2,'Yield Curves'!$B$2:$AP$508,MATCH($Z187,'Yield Curves'!$A$3:$A$508,0)+1)/100)</f>
        <v>0.30666479527190599</v>
      </c>
      <c r="CD187" s="245">
        <f>EXP(-CD$2*HLOOKUP(CD$2,'Yield Curves'!$B$2:$AP$508,MATCH($Z187,'Yield Curves'!$A$3:$A$508,0)+1)/100)</f>
        <v>0.28081056019656564</v>
      </c>
      <c r="CE187" s="245">
        <f>EXP(-CE$2*HLOOKUP(CE$2,'Yield Curves'!$B$2:$AP$508,MATCH($Z187,'Yield Curves'!$A$3:$A$508,0)+1)/100)</f>
        <v>0.25567413320954308</v>
      </c>
      <c r="CF187" s="245">
        <f>EXP(-CF$2*HLOOKUP(CF$2,'Yield Curves'!$B$2:$AP$508,MATCH($Z187,'Yield Curves'!$A$3:$A$508,0)+1)/100)</f>
        <v>0.23239381336296572</v>
      </c>
      <c r="CG187" s="245">
        <f>EXP(-CG$2*HLOOKUP(CG$2,'Yield Curves'!$B$2:$AP$508,MATCH($Z187,'Yield Curves'!$A$3:$A$508,0)+1)/100)</f>
        <v>0.21141174344734148</v>
      </c>
      <c r="CH187" s="245">
        <f>EXP(-CH$2*HLOOKUP(CH$2,'Yield Curves'!$B$2:$AP$508,MATCH($Z187,'Yield Curves'!$A$3:$A$508,0)+1)/100)</f>
        <v>0.19204990862075413</v>
      </c>
    </row>
    <row r="188" spans="1:86" x14ac:dyDescent="0.2">
      <c r="A188" s="253">
        <v>42867</v>
      </c>
      <c r="B188" s="245">
        <f>'Yield Curves'!C187-'Yield Curves'!C188</f>
        <v>-9.9999999999997868E-3</v>
      </c>
      <c r="C188" s="245">
        <f>'Yield Curves'!D187-'Yield Curves'!D188</f>
        <v>-3.5000000000000142E-2</v>
      </c>
      <c r="D188" s="245">
        <f>'Yield Curves'!E187-'Yield Curves'!E188</f>
        <v>-6.0000000000000497E-2</v>
      </c>
      <c r="E188" s="245">
        <f>'Yield Curves'!F187-'Yield Curves'!F188</f>
        <v>-5.0000000000000711E-2</v>
      </c>
      <c r="F188" s="245">
        <f>'Yield Curves'!G187-'Yield Curves'!G188</f>
        <v>-4.0000000000000036E-2</v>
      </c>
      <c r="G188" s="245">
        <f>'Yield Curves'!H187-'Yield Curves'!H188</f>
        <v>-5.4999999999999716E-2</v>
      </c>
      <c r="H188" s="245">
        <f>'Yield Curves'!I187-'Yield Curves'!I188</f>
        <v>-7.0000000000000284E-2</v>
      </c>
      <c r="I188" s="245">
        <f>'Yield Curves'!J187-'Yield Curves'!J188</f>
        <v>-3.0000000000000249E-2</v>
      </c>
      <c r="J188" s="245">
        <f>'Yield Curves'!K187-'Yield Curves'!K188</f>
        <v>9.9999999999997868E-3</v>
      </c>
      <c r="K188" s="245">
        <f>'Yield Curves'!L187-'Yield Curves'!L188</f>
        <v>1.5000000000000568E-2</v>
      </c>
      <c r="L188" s="245">
        <f>'Yield Curves'!M187-'Yield Curves'!M188</f>
        <v>1.9999999999999574E-2</v>
      </c>
      <c r="M188" s="245">
        <f>'Yield Curves'!N187-'Yield Curves'!N188</f>
        <v>2.4999999999999467E-2</v>
      </c>
      <c r="N188" s="245">
        <f>'Yield Curves'!O187-'Yield Curves'!O188</f>
        <v>3.0000000000000249E-2</v>
      </c>
      <c r="O188" s="245">
        <f>'Yield Curves'!P187-'Yield Curves'!P188</f>
        <v>3.500000000000103E-2</v>
      </c>
      <c r="P188" s="245">
        <f>'Yield Curves'!Q187-'Yield Curves'!Q188</f>
        <v>2.5000000000000355E-2</v>
      </c>
      <c r="Q188" s="245">
        <f>'Yield Curves'!R187-'Yield Curves'!R188</f>
        <v>1.499999999999968E-2</v>
      </c>
      <c r="R188" s="245">
        <f>'Yield Curves'!S187-'Yield Curves'!S188</f>
        <v>4.9999999999990052E-3</v>
      </c>
      <c r="S188" s="245">
        <f>'Yield Curves'!T187-'Yield Curves'!T188</f>
        <v>2.4999999999995026E-3</v>
      </c>
      <c r="T188" s="245">
        <f>'Yield Curves'!U187-'Yield Curves'!U188</f>
        <v>0</v>
      </c>
      <c r="U188" s="245">
        <f>'Yield Curves'!V187-'Yield Curves'!V188</f>
        <v>-2.4999999999995026E-3</v>
      </c>
      <c r="V188" s="252">
        <f>MAX(B188:U188)</f>
        <v>3.500000000000103E-2</v>
      </c>
      <c r="W188" s="252">
        <f>AVERAGE(V189:V438)</f>
        <v>3.7872500000000205E-2</v>
      </c>
      <c r="X188" s="245">
        <f>_xlfn.STDEV.S(V189:V2740)</f>
        <v>5.8415624592281785E-2</v>
      </c>
      <c r="Y188" s="245">
        <f>W188+X188*_xlfn.NORM.S.INV(99%)</f>
        <v>0.17376756408102279</v>
      </c>
      <c r="Z188" s="253">
        <v>42870</v>
      </c>
      <c r="AA188" s="255">
        <f>'Bond Valuation'!$B$12*BondVal_all!BO188</f>
        <v>92.964761880612343</v>
      </c>
      <c r="AB188" s="250">
        <f>AA188/AA189-1</f>
        <v>-4.99875020830709E-4</v>
      </c>
      <c r="AC188" s="245">
        <f>SUMPRODUCT('Bond Valuation'!$B$12*BondVal_all!BO188,$BO$2)/AA188</f>
        <v>1</v>
      </c>
      <c r="AD188" s="251">
        <f>-AC188*Y187/100</f>
        <v>-1.7360542689653464E-3</v>
      </c>
      <c r="AE188" s="250">
        <f>AD188*SQRT(10)</f>
        <v>-5.4898856315890622E-3</v>
      </c>
      <c r="AF188" s="250">
        <f>$AC$1*X187/100</f>
        <v>-1.5544711530810188E-3</v>
      </c>
      <c r="AG188" s="250">
        <f>AF188*SQRT(10)</f>
        <v>-4.9156694007642873E-3</v>
      </c>
      <c r="AH188" s="255">
        <f>SUMPRODUCT('Bond Valuation'!$B$40:$D$40,BondVal_all!BO188:BQ188)</f>
        <v>83.921685330535382</v>
      </c>
      <c r="AI188" s="250">
        <f>AH188/AH189-1</f>
        <v>-3.1447025828890141E-4</v>
      </c>
      <c r="AJ188" s="245">
        <f>SUMPRODUCT($BO$2:$BQ$2,'Bond Valuation'!$B$40:$D$40,BondVal_all!BO188:BQ188)/BondVal_all!AH188</f>
        <v>2.9358690793837279</v>
      </c>
      <c r="AK188" s="251">
        <f>-AJ188*Y187/100</f>
        <v>-5.0968280483874818E-3</v>
      </c>
      <c r="AL188" s="251">
        <f>AK188*SQRT(10)</f>
        <v>-1.6117585475135334E-2</v>
      </c>
      <c r="AM188" s="251">
        <f>$AC$1*X187/100</f>
        <v>-1.5544711530810188E-3</v>
      </c>
      <c r="AN188" s="259">
        <f>AM188*SQRT(10)</f>
        <v>-4.9156694007642873E-3</v>
      </c>
      <c r="AO188" s="255">
        <f>SUMPRODUCT('Bond Valuation'!$B$68:$F$68,BondVal_all!BO188:BS188)</f>
        <v>78.107132666765565</v>
      </c>
      <c r="AP188" s="250">
        <f>AO188/AO189-1</f>
        <v>2.6430961632888383E-3</v>
      </c>
      <c r="AQ188" s="245">
        <f>SUMPRODUCT($BO$2:$BS$2,'Bond Valuation'!$B$68:$F$68,BondVal_all!BO188:BS188)/BondVal_all!AO188</f>
        <v>4.7267182674690709</v>
      </c>
      <c r="AR188" s="251">
        <f>-AQ188*Y187/100</f>
        <v>-8.2058394264361654E-3</v>
      </c>
      <c r="AS188" s="251">
        <f>AR188*SQRT(10)</f>
        <v>-2.5949142701147995E-2</v>
      </c>
      <c r="AT188" s="251">
        <f>$AC$1*X187/100</f>
        <v>-1.5544711530810188E-3</v>
      </c>
      <c r="AU188" s="249">
        <f>AT188*SQRT(10)</f>
        <v>-4.9156694007642873E-3</v>
      </c>
      <c r="AV188" s="255">
        <f>SUMPRODUCT('Bond Valuation'!$B$96:$K$96,BondVal_all!BO188:BX188)</f>
        <v>70.467404281325884</v>
      </c>
      <c r="AW188" s="250">
        <f>AV188/AV189-1</f>
        <v>6.2681825531698543E-3</v>
      </c>
      <c r="AX188" s="245">
        <f>SUMPRODUCT($BO$2:$BX$2,'Bond Valuation'!$B$96:$K$96,BondVal_all!BO188:BX188)/BondVal_all!AV188</f>
        <v>8.2964489392415093</v>
      </c>
      <c r="AY188" s="251">
        <f>-AX188*Y187/100</f>
        <v>-1.4403085598223241E-2</v>
      </c>
      <c r="AZ188" s="251">
        <f>AY188*SQRT(10)</f>
        <v>-4.5546555824754274E-2</v>
      </c>
      <c r="BA188" s="251">
        <f>$AC$1*X187/100</f>
        <v>-1.5544711530810188E-3</v>
      </c>
      <c r="BB188" s="249">
        <f>BA188*SQRT(10)</f>
        <v>-4.9156694007642873E-3</v>
      </c>
      <c r="BC188" s="255">
        <f>SUMPRODUCT('Bond Valuation'!$B$124:$U$124,BondVal_all!BO188:CH188)</f>
        <v>58.086381437476277</v>
      </c>
      <c r="BD188" s="250">
        <f>BC188/BC189-1</f>
        <v>-1.8977426898364458E-3</v>
      </c>
      <c r="BE188" s="245">
        <f>SUMPRODUCT($BO$2:$CH$2,'Bond Valuation'!$B$124:$U$124,BondVal_all!BO188:CH188)/BondVal_all!BC188</f>
        <v>11.925855558563315</v>
      </c>
      <c r="BF188" s="251">
        <f>-BE188*Y187/100</f>
        <v>-2.0703932453507948E-2</v>
      </c>
      <c r="BG188" s="251">
        <f>BF188*SQRT(10)</f>
        <v>-6.5471583075363285E-2</v>
      </c>
      <c r="BH188" s="251">
        <f>$AC$1*X187/100</f>
        <v>-1.5544711530810188E-3</v>
      </c>
      <c r="BI188" s="249">
        <f>BH188*SQRT(10)</f>
        <v>-4.9156694007642873E-3</v>
      </c>
      <c r="BJ188" s="251"/>
      <c r="BK188" s="251"/>
      <c r="BO188" s="245">
        <f>EXP(-BO$2*HLOOKUP(BO$2,'Yield Curves'!$B$2:$AP$508,MATCH($Z188,'Yield Curves'!$A$3:$A$508,0)+1)/100)</f>
        <v>0.92044318693675586</v>
      </c>
      <c r="BP188" s="245">
        <f>EXP(-BP$2*HLOOKUP(BP$2,'Yield Curves'!$B$2:$AP$508,MATCH($Z188,'Yield Curves'!$A$3:$A$508,0)+1)/100)</f>
        <v>0.85010109608464279</v>
      </c>
      <c r="BQ188" s="245">
        <f>EXP(-BQ$2*HLOOKUP(BQ$2,'Yield Curves'!$B$2:$AP$508,MATCH($Z188,'Yield Curves'!$A$3:$A$508,0)+1)/100)</f>
        <v>0.78804506631855464</v>
      </c>
      <c r="BR188" s="245">
        <f>EXP(-BR$2*HLOOKUP(BR$2,'Yield Curves'!$B$2:$AP$508,MATCH($Z188,'Yield Curves'!$A$3:$A$508,0)+1)/100)</f>
        <v>0.72993484664066122</v>
      </c>
      <c r="BS188" s="245">
        <f>EXP(-BS$2*HLOOKUP(BS$2,'Yield Curves'!$B$2:$AP$508,MATCH($Z188,'Yield Curves'!$A$3:$A$508,0)+1)/100)</f>
        <v>0.68181289928599054</v>
      </c>
      <c r="BT188" s="245">
        <f>EXP(-BT$2*HLOOKUP(BT$2,'Yield Curves'!$B$2:$AP$508,MATCH($Z188,'Yield Curves'!$A$3:$A$508,0)+1)/100)</f>
        <v>0.63400400977415361</v>
      </c>
      <c r="BU188" s="245">
        <f>EXP(-BU$2*HLOOKUP(BU$2,'Yield Curves'!$B$2:$AP$508,MATCH($Z188,'Yield Curves'!$A$3:$A$508,0)+1)/100)</f>
        <v>0.59031440156863668</v>
      </c>
      <c r="BV188" s="245">
        <f>EXP(-BV$2*HLOOKUP(BV$2,'Yield Curves'!$B$2:$AP$508,MATCH($Z188,'Yield Curves'!$A$3:$A$508,0)+1)/100)</f>
        <v>0.54787944889628637</v>
      </c>
      <c r="BW188" s="245">
        <f>EXP(-BW$2*HLOOKUP(BW$2,'Yield Curves'!$B$2:$AP$508,MATCH($Z188,'Yield Curves'!$A$3:$A$508,0)+1)/100)</f>
        <v>0.50601574175036301</v>
      </c>
      <c r="BX188" s="245">
        <f>EXP(-BX$2*HLOOKUP(BX$2,'Yield Curves'!$B$2:$AP$508,MATCH($Z188,'Yield Curves'!$A$3:$A$508,0)+1)/100)</f>
        <v>0.46954083904279931</v>
      </c>
      <c r="BY188" s="245">
        <f>EXP(-BY$2*HLOOKUP(BY$2,'Yield Curves'!$B$2:$AP$508,MATCH($Z188,'Yield Curves'!$A$3:$A$508,0)+1)/100)</f>
        <v>0.43577139348925742</v>
      </c>
      <c r="BZ188" s="245">
        <f>EXP(-BZ$2*HLOOKUP(BZ$2,'Yield Curves'!$B$2:$AP$508,MATCH($Z188,'Yield Curves'!$A$3:$A$508,0)+1)/100)</f>
        <v>0.40023135963297285</v>
      </c>
      <c r="CA188" s="245">
        <f>EXP(-CA$2*HLOOKUP(CA$2,'Yield Curves'!$B$2:$AP$508,MATCH($Z188,'Yield Curves'!$A$3:$A$508,0)+1)/100)</f>
        <v>0.36280922820425376</v>
      </c>
      <c r="CB188" s="245">
        <f>EXP(-CB$2*HLOOKUP(CB$2,'Yield Curves'!$B$2:$AP$508,MATCH($Z188,'Yield Curves'!$A$3:$A$508,0)+1)/100)</f>
        <v>0.33392649836456306</v>
      </c>
      <c r="CC188" s="245">
        <f>EXP(-CC$2*HLOOKUP(CC$2,'Yield Curves'!$B$2:$AP$508,MATCH($Z188,'Yield Curves'!$A$3:$A$508,0)+1)/100)</f>
        <v>0.30712513763527222</v>
      </c>
      <c r="CD188" s="245">
        <f>EXP(-CD$2*HLOOKUP(CD$2,'Yield Curves'!$B$2:$AP$508,MATCH($Z188,'Yield Curves'!$A$3:$A$508,0)+1)/100)</f>
        <v>0.28107657861897317</v>
      </c>
      <c r="CE188" s="245">
        <f>EXP(-CE$2*HLOOKUP(CE$2,'Yield Curves'!$B$2:$AP$508,MATCH($Z188,'Yield Curves'!$A$3:$A$508,0)+1)/100)</f>
        <v>0.25575988830785512</v>
      </c>
      <c r="CF188" s="245">
        <f>EXP(-CF$2*HLOOKUP(CF$2,'Yield Curves'!$B$2:$AP$508,MATCH($Z188,'Yield Curves'!$A$3:$A$508,0)+1)/100)</f>
        <v>0.23231131005188257</v>
      </c>
      <c r="CG188" s="245">
        <f>EXP(-CG$2*HLOOKUP(CG$2,'Yield Curves'!$B$2:$AP$508,MATCH($Z188,'Yield Curves'!$A$3:$A$508,0)+1)/100)</f>
        <v>0.21117141993302097</v>
      </c>
      <c r="CH188" s="245">
        <f>EXP(-CH$2*HLOOKUP(CH$2,'Yield Curves'!$B$2:$AP$508,MATCH($Z188,'Yield Curves'!$A$3:$A$508,0)+1)/100)</f>
        <v>0.19166619264739129</v>
      </c>
    </row>
    <row r="189" spans="1:86" x14ac:dyDescent="0.2">
      <c r="A189" s="253">
        <v>42866</v>
      </c>
      <c r="B189" s="245">
        <f>'Yield Curves'!C188-'Yield Curves'!C189</f>
        <v>-0.11999999999999922</v>
      </c>
      <c r="C189" s="245">
        <f>'Yield Curves'!D188-'Yield Curves'!D189</f>
        <v>-7.9999999999998295E-2</v>
      </c>
      <c r="D189" s="245">
        <f>'Yield Curves'!E188-'Yield Curves'!E189</f>
        <v>-3.9999999999999147E-2</v>
      </c>
      <c r="E189" s="245">
        <f>'Yield Curves'!F188-'Yield Curves'!F189</f>
        <v>-2.5000000000000355E-2</v>
      </c>
      <c r="F189" s="245">
        <f>'Yield Curves'!G188-'Yield Curves'!G189</f>
        <v>-1.0000000000000675E-2</v>
      </c>
      <c r="G189" s="245">
        <f>'Yield Curves'!H188-'Yield Curves'!H189</f>
        <v>-5.0000000000007816E-3</v>
      </c>
      <c r="H189" s="245">
        <f>'Yield Curves'!I188-'Yield Curves'!I189</f>
        <v>0</v>
      </c>
      <c r="I189" s="245">
        <f>'Yield Curves'!J188-'Yield Curves'!J189</f>
        <v>0</v>
      </c>
      <c r="J189" s="245">
        <f>'Yield Curves'!K188-'Yield Curves'!K189</f>
        <v>0</v>
      </c>
      <c r="K189" s="245">
        <f>'Yield Curves'!L188-'Yield Curves'!L189</f>
        <v>0</v>
      </c>
      <c r="L189" s="245">
        <f>'Yield Curves'!M188-'Yield Curves'!M189</f>
        <v>0</v>
      </c>
      <c r="M189" s="245">
        <f>'Yield Curves'!N188-'Yield Curves'!N189</f>
        <v>0</v>
      </c>
      <c r="N189" s="245">
        <f>'Yield Curves'!O188-'Yield Curves'!O189</f>
        <v>0</v>
      </c>
      <c r="O189" s="245">
        <f>'Yield Curves'!P188-'Yield Curves'!P189</f>
        <v>0</v>
      </c>
      <c r="P189" s="245">
        <f>'Yield Curves'!Q188-'Yield Curves'!Q189</f>
        <v>0</v>
      </c>
      <c r="Q189" s="245">
        <f>'Yield Curves'!R188-'Yield Curves'!R189</f>
        <v>0</v>
      </c>
      <c r="R189" s="245">
        <f>'Yield Curves'!S188-'Yield Curves'!S189</f>
        <v>0</v>
      </c>
      <c r="S189" s="245">
        <f>'Yield Curves'!T188-'Yield Curves'!T189</f>
        <v>0</v>
      </c>
      <c r="T189" s="245">
        <f>'Yield Curves'!U188-'Yield Curves'!U189</f>
        <v>0</v>
      </c>
      <c r="U189" s="245">
        <f>'Yield Curves'!V188-'Yield Curves'!V189</f>
        <v>0</v>
      </c>
      <c r="V189" s="252">
        <f>MAX(B189:U189)</f>
        <v>0</v>
      </c>
      <c r="W189" s="252">
        <f>AVERAGE(V190:V439)</f>
        <v>3.7912500000000203E-2</v>
      </c>
      <c r="X189" s="245">
        <f>_xlfn.STDEV.S(V190:V2741)</f>
        <v>5.8469632615834793E-2</v>
      </c>
      <c r="Y189" s="245">
        <f>W189+X189*_xlfn.NORM.S.INV(99%)</f>
        <v>0.17393320553179648</v>
      </c>
      <c r="Z189" s="253">
        <v>42867</v>
      </c>
      <c r="AA189" s="255">
        <f>'Bond Valuation'!$B$12*BondVal_all!BO189</f>
        <v>93.011255884084889</v>
      </c>
      <c r="AB189" s="250">
        <f>AA189/AA190-1</f>
        <v>1.000050001667141E-4</v>
      </c>
      <c r="AC189" s="245">
        <f>SUMPRODUCT('Bond Valuation'!$B$12*BondVal_all!BO189,$BO$2)/AA189</f>
        <v>1</v>
      </c>
      <c r="AD189" s="251">
        <f>-AC189*Y188/100</f>
        <v>-1.737675640810228E-3</v>
      </c>
      <c r="AE189" s="250">
        <f>AD189*SQRT(10)</f>
        <v>-5.4950128595529571E-3</v>
      </c>
      <c r="AF189" s="250">
        <f>$AC$1*X188/100</f>
        <v>-1.556901533537317E-3</v>
      </c>
      <c r="AG189" s="250">
        <f>AF189*SQRT(10)</f>
        <v>-4.9233549385869491E-3</v>
      </c>
      <c r="AH189" s="255">
        <f>SUMPRODUCT('Bond Valuation'!$B$40:$D$40,BondVal_all!BO189:BQ189)</f>
        <v>83.948084506352956</v>
      </c>
      <c r="AI189" s="250">
        <f>AH189/AH190-1</f>
        <v>1.1765447819671593E-3</v>
      </c>
      <c r="AJ189" s="245">
        <f>SUMPRODUCT($BO$2:$BQ$2,'Bond Valuation'!$B$40:$D$40,BondVal_all!BO189:BQ189)/BondVal_all!AH189</f>
        <v>2.9358511034025501</v>
      </c>
      <c r="AK189" s="251">
        <f>-AJ189*Y188/100</f>
        <v>-5.1015569474284405E-3</v>
      </c>
      <c r="AL189" s="251">
        <f>AK189*SQRT(10)</f>
        <v>-1.6132539566929751E-2</v>
      </c>
      <c r="AM189" s="251">
        <f>$AC$1*X188/100</f>
        <v>-1.556901533537317E-3</v>
      </c>
      <c r="AN189" s="259">
        <f>AM189*SQRT(10)</f>
        <v>-4.9233549385869491E-3</v>
      </c>
      <c r="AO189" s="255">
        <f>SUMPRODUCT('Bond Valuation'!$B$68:$F$68,BondVal_all!BO189:BS189)</f>
        <v>77.901232218772662</v>
      </c>
      <c r="AP189" s="250">
        <f>AO189/AO190-1</f>
        <v>-3.1568606140874866E-4</v>
      </c>
      <c r="AQ189" s="245">
        <f>SUMPRODUCT($BO$2:$BS$2,'Bond Valuation'!$B$68:$F$68,BondVal_all!BO189:BS189)/BondVal_all!AO189</f>
        <v>4.725856187522262</v>
      </c>
      <c r="AR189" s="251">
        <f>-AQ189*Y188/100</f>
        <v>-8.2120051790297265E-3</v>
      </c>
      <c r="AS189" s="251">
        <f>AR189*SQRT(10)</f>
        <v>-2.5968640522832737E-2</v>
      </c>
      <c r="AT189" s="251">
        <f>$AC$1*X188/100</f>
        <v>-1.556901533537317E-3</v>
      </c>
      <c r="AU189" s="249">
        <f>AT189*SQRT(10)</f>
        <v>-4.9233549385869491E-3</v>
      </c>
      <c r="AV189" s="255">
        <f>SUMPRODUCT('Bond Valuation'!$B$96:$K$96,BondVal_all!BO189:BX189)</f>
        <v>70.028453153046485</v>
      </c>
      <c r="AW189" s="250">
        <f>AV189/AV190-1</f>
        <v>2.2627824610932379E-5</v>
      </c>
      <c r="AX189" s="245">
        <f>SUMPRODUCT($BO$2:$BX$2,'Bond Valuation'!$B$96:$K$96,BondVal_all!BO189:BX189)/BondVal_all!AV189</f>
        <v>8.2874212392277364</v>
      </c>
      <c r="AY189" s="251">
        <f>-AX189*Y188/100</f>
        <v>-1.440085001253935E-2</v>
      </c>
      <c r="AZ189" s="251">
        <f>AY189*SQRT(10)</f>
        <v>-4.5539486282088711E-2</v>
      </c>
      <c r="BA189" s="251">
        <f>$AC$1*X188/100</f>
        <v>-1.556901533537317E-3</v>
      </c>
      <c r="BB189" s="249">
        <f>BA189*SQRT(10)</f>
        <v>-4.9233549385869491E-3</v>
      </c>
      <c r="BC189" s="255">
        <f>SUMPRODUCT('Bond Valuation'!$B$124:$U$124,BondVal_all!BO189:CH189)</f>
        <v>58.196824034860128</v>
      </c>
      <c r="BD189" s="250">
        <f>BC189/BC190-1</f>
        <v>8.601936651926767E-3</v>
      </c>
      <c r="BE189" s="245">
        <f>SUMPRODUCT($BO$2:$CH$2,'Bond Valuation'!$B$124:$U$124,BondVal_all!BO189:CH189)/BondVal_all!BC189</f>
        <v>11.960209416970962</v>
      </c>
      <c r="BF189" s="251">
        <f>-BE189*Y188/100</f>
        <v>-2.0782964562859538E-2</v>
      </c>
      <c r="BG189" s="251">
        <f>BF189*SQRT(10)</f>
        <v>-6.5721504549201809E-2</v>
      </c>
      <c r="BH189" s="251">
        <f>$AC$1*X188/100</f>
        <v>-1.556901533537317E-3</v>
      </c>
      <c r="BI189" s="249">
        <f>BH189*SQRT(10)</f>
        <v>-4.9233549385869491E-3</v>
      </c>
      <c r="BJ189" s="251"/>
      <c r="BK189" s="251"/>
      <c r="BO189" s="245">
        <f>EXP(-BO$2*HLOOKUP(BO$2,'Yield Curves'!$B$2:$AP$508,MATCH($Z189,'Yield Curves'!$A$3:$A$508,0)+1)/100)</f>
        <v>0.92090352360480088</v>
      </c>
      <c r="BP189" s="245">
        <f>EXP(-BP$2*HLOOKUP(BP$2,'Yield Curves'!$B$2:$AP$508,MATCH($Z189,'Yield Curves'!$A$3:$A$508,0)+1)/100)</f>
        <v>0.85078144906641773</v>
      </c>
      <c r="BQ189" s="245">
        <f>EXP(-BQ$2*HLOOKUP(BQ$2,'Yield Curves'!$B$2:$AP$508,MATCH($Z189,'Yield Curves'!$A$3:$A$508,0)+1)/100)</f>
        <v>0.78828151530402468</v>
      </c>
      <c r="BR189" s="245">
        <f>EXP(-BR$2*HLOOKUP(BR$2,'Yield Curves'!$B$2:$AP$508,MATCH($Z189,'Yield Curves'!$A$3:$A$508,0)+1)/100)</f>
        <v>0.72993484664066122</v>
      </c>
      <c r="BS189" s="245">
        <f>EXP(-BS$2*HLOOKUP(BS$2,'Yield Curves'!$B$2:$AP$508,MATCH($Z189,'Yield Curves'!$A$3:$A$508,0)+1)/100)</f>
        <v>0.67977052568032104</v>
      </c>
      <c r="BT189" s="245">
        <f>EXP(-BT$2*HLOOKUP(BT$2,'Yield Curves'!$B$2:$AP$508,MATCH($Z189,'Yield Curves'!$A$3:$A$508,0)+1)/100)</f>
        <v>0.63115740140265586</v>
      </c>
      <c r="BU189" s="245">
        <f>EXP(-BU$2*HLOOKUP(BU$2,'Yield Curves'!$B$2:$AP$508,MATCH($Z189,'Yield Curves'!$A$3:$A$508,0)+1)/100)</f>
        <v>0.58660711106569374</v>
      </c>
      <c r="BV189" s="245">
        <f>EXP(-BV$2*HLOOKUP(BV$2,'Yield Curves'!$B$2:$AP$508,MATCH($Z189,'Yield Curves'!$A$3:$A$508,0)+1)/100)</f>
        <v>0.54389449170958992</v>
      </c>
      <c r="BW189" s="245">
        <f>EXP(-BW$2*HLOOKUP(BW$2,'Yield Curves'!$B$2:$AP$508,MATCH($Z189,'Yield Curves'!$A$3:$A$508,0)+1)/100)</f>
        <v>0.5024420344656193</v>
      </c>
      <c r="BX189" s="245">
        <f>EXP(-BX$2*HLOOKUP(BX$2,'Yield Curves'!$B$2:$AP$508,MATCH($Z189,'Yield Curves'!$A$3:$A$508,0)+1)/100)</f>
        <v>0.46579949764982831</v>
      </c>
      <c r="BY189" s="245">
        <f>EXP(-BY$2*HLOOKUP(BY$2,'Yield Curves'!$B$2:$AP$508,MATCH($Z189,'Yield Curves'!$A$3:$A$508,0)+1)/100)</f>
        <v>0.43189403939591769</v>
      </c>
      <c r="BZ189" s="245">
        <f>EXP(-BZ$2*HLOOKUP(BZ$2,'Yield Curves'!$B$2:$AP$508,MATCH($Z189,'Yield Curves'!$A$3:$A$508,0)+1)/100)</f>
        <v>0.3973153424972295</v>
      </c>
      <c r="CA189" s="245">
        <f>EXP(-CA$2*HLOOKUP(CA$2,'Yield Curves'!$B$2:$AP$508,MATCH($Z189,'Yield Curves'!$A$3:$A$508,0)+1)/100)</f>
        <v>0.36191125469046281</v>
      </c>
      <c r="CB189" s="245">
        <f>EXP(-CB$2*HLOOKUP(CB$2,'Yield Curves'!$B$2:$AP$508,MATCH($Z189,'Yield Curves'!$A$3:$A$508,0)+1)/100)</f>
        <v>0.33348121234864303</v>
      </c>
      <c r="CC189" s="245">
        <f>EXP(-CC$2*HLOOKUP(CC$2,'Yield Curves'!$B$2:$AP$508,MATCH($Z189,'Yield Curves'!$A$3:$A$508,0)+1)/100)</f>
        <v>0.30712513763527222</v>
      </c>
      <c r="CD189" s="245">
        <f>EXP(-CD$2*HLOOKUP(CD$2,'Yield Curves'!$B$2:$AP$508,MATCH($Z189,'Yield Curves'!$A$3:$A$508,0)+1)/100)</f>
        <v>0.2815187432887436</v>
      </c>
      <c r="CE189" s="245">
        <f>EXP(-CE$2*HLOOKUP(CE$2,'Yield Curves'!$B$2:$AP$508,MATCH($Z189,'Yield Curves'!$A$3:$A$508,0)+1)/100)</f>
        <v>0.25662839562493805</v>
      </c>
      <c r="CF189" s="245">
        <f>EXP(-CF$2*HLOOKUP(CF$2,'Yield Curves'!$B$2:$AP$508,MATCH($Z189,'Yield Curves'!$A$3:$A$508,0)+1)/100)</f>
        <v>0.23357164776806247</v>
      </c>
      <c r="CG189" s="245">
        <f>EXP(-CG$2*HLOOKUP(CG$2,'Yield Curves'!$B$2:$AP$508,MATCH($Z189,'Yield Curves'!$A$3:$A$508,0)+1)/100)</f>
        <v>0.2127836212711659</v>
      </c>
      <c r="CH189" s="245">
        <f>EXP(-CH$2*HLOOKUP(CH$2,'Yield Curves'!$B$2:$AP$508,MATCH($Z189,'Yield Curves'!$A$3:$A$508,0)+1)/100)</f>
        <v>0.1935924699078839</v>
      </c>
    </row>
    <row r="190" spans="1:86" x14ac:dyDescent="0.2">
      <c r="A190" s="253">
        <v>42865</v>
      </c>
      <c r="B190" s="245">
        <f>'Yield Curves'!C189-'Yield Curves'!C190</f>
        <v>-0.10000000000000142</v>
      </c>
      <c r="C190" s="245">
        <f>'Yield Curves'!D189-'Yield Curves'!D190</f>
        <v>-9.0000000000001634E-2</v>
      </c>
      <c r="D190" s="245">
        <f>'Yield Curves'!E189-'Yield Curves'!E190</f>
        <v>-8.0000000000000071E-2</v>
      </c>
      <c r="E190" s="245">
        <f>'Yield Curves'!F189-'Yield Curves'!F190</f>
        <v>-9.5000000000000639E-2</v>
      </c>
      <c r="F190" s="245">
        <f>'Yield Curves'!G189-'Yield Curves'!G190</f>
        <v>-0.10999999999999943</v>
      </c>
      <c r="G190" s="245">
        <f>'Yield Curves'!H189-'Yield Curves'!H190</f>
        <v>-9.4999999999998863E-2</v>
      </c>
      <c r="H190" s="245">
        <f>'Yield Curves'!I189-'Yield Curves'!I190</f>
        <v>-7.9999999999999183E-2</v>
      </c>
      <c r="I190" s="245">
        <f>'Yield Curves'!J189-'Yield Curves'!J190</f>
        <v>-0.10999999999999943</v>
      </c>
      <c r="J190" s="245">
        <f>'Yield Curves'!K189-'Yield Curves'!K190</f>
        <v>-0.13999999999999968</v>
      </c>
      <c r="K190" s="245">
        <f>'Yield Curves'!L189-'Yield Curves'!L190</f>
        <v>-0.14000000000000057</v>
      </c>
      <c r="L190" s="245">
        <f>'Yield Curves'!M189-'Yield Curves'!M190</f>
        <v>-0.13999999999999968</v>
      </c>
      <c r="M190" s="245">
        <f>'Yield Curves'!N189-'Yield Curves'!N190</f>
        <v>-0.13999999999999968</v>
      </c>
      <c r="N190" s="245">
        <f>'Yield Curves'!O189-'Yield Curves'!O190</f>
        <v>-0.14000000000000057</v>
      </c>
      <c r="O190" s="245">
        <f>'Yield Curves'!P189-'Yield Curves'!P190</f>
        <v>-0.14000000000000146</v>
      </c>
      <c r="P190" s="245">
        <f>'Yield Curves'!Q189-'Yield Curves'!Q190</f>
        <v>-0.13000000000000078</v>
      </c>
      <c r="Q190" s="245">
        <f>'Yield Curves'!R189-'Yield Curves'!R190</f>
        <v>-0.12000000000000011</v>
      </c>
      <c r="R190" s="245">
        <f>'Yield Curves'!S189-'Yield Curves'!S190</f>
        <v>-0.10999999999999943</v>
      </c>
      <c r="S190" s="245">
        <f>'Yield Curves'!T189-'Yield Curves'!T190</f>
        <v>-0.10500000000000043</v>
      </c>
      <c r="T190" s="245">
        <f>'Yield Curves'!U189-'Yield Curves'!U190</f>
        <v>-0.10000000000000053</v>
      </c>
      <c r="U190" s="245">
        <f>'Yield Curves'!V189-'Yield Curves'!V190</f>
        <v>-9.5000000000000639E-2</v>
      </c>
      <c r="V190" s="252">
        <f>MAX(B190:U190)</f>
        <v>-7.9999999999999183E-2</v>
      </c>
      <c r="W190" s="252">
        <f>AVERAGE(V191:V440)</f>
        <v>3.8272500000000202E-2</v>
      </c>
      <c r="X190" s="245">
        <f>_xlfn.STDEV.S(V191:V2742)</f>
        <v>5.8187301656710905E-2</v>
      </c>
      <c r="Y190" s="245">
        <f>W190+X190*_xlfn.NORM.S.INV(99%)</f>
        <v>0.17363640550526271</v>
      </c>
      <c r="Z190" s="253">
        <v>42866</v>
      </c>
      <c r="AA190" s="255">
        <f>'Bond Valuation'!$B$12*BondVal_all!BO190</f>
        <v>93.001955223537252</v>
      </c>
      <c r="AB190" s="250">
        <f>AA190/AA191-1</f>
        <v>1.2007202880863765E-3</v>
      </c>
      <c r="AC190" s="245">
        <f>SUMPRODUCT('Bond Valuation'!$B$12*BondVal_all!BO190,$BO$2)/AA190</f>
        <v>1</v>
      </c>
      <c r="AD190" s="251">
        <f>-AC190*Y189/100</f>
        <v>-1.7393320553179647E-3</v>
      </c>
      <c r="AE190" s="250">
        <f>AD190*SQRT(10)</f>
        <v>-5.5002509021467522E-3</v>
      </c>
      <c r="AF190" s="250">
        <f>$AC$1*X189/100</f>
        <v>-1.5583409630611797E-3</v>
      </c>
      <c r="AG190" s="250">
        <f>AF190*SQRT(10)</f>
        <v>-4.9279068144136469E-3</v>
      </c>
      <c r="AH190" s="255">
        <f>SUMPRODUCT('Bond Valuation'!$B$40:$D$40,BondVal_all!BO190:BQ190)</f>
        <v>83.849431894786235</v>
      </c>
      <c r="AI190" s="250">
        <f>AH190/AH191-1</f>
        <v>3.2994491611137988E-4</v>
      </c>
      <c r="AJ190" s="245">
        <f>SUMPRODUCT($BO$2:$BQ$2,'Bond Valuation'!$B$40:$D$40,BondVal_all!BO190:BQ190)/BondVal_all!AH190</f>
        <v>2.9358043593488867</v>
      </c>
      <c r="AK190" s="251">
        <f>-AJ190*Y189/100</f>
        <v>-5.1063386303577393E-3</v>
      </c>
      <c r="AL190" s="251">
        <f>AK190*SQRT(10)</f>
        <v>-1.6147660576035078E-2</v>
      </c>
      <c r="AM190" s="251">
        <f>$AC$1*X189/100</f>
        <v>-1.5583409630611797E-3</v>
      </c>
      <c r="AN190" s="259">
        <f>AM190*SQRT(10)</f>
        <v>-4.9279068144136469E-3</v>
      </c>
      <c r="AO190" s="255">
        <f>SUMPRODUCT('Bond Valuation'!$B$68:$F$68,BondVal_all!BO190:BS190)</f>
        <v>77.92583231785909</v>
      </c>
      <c r="AP190" s="250">
        <f>AO190/AO191-1</f>
        <v>6.4809843144830737E-5</v>
      </c>
      <c r="AQ190" s="245">
        <f>SUMPRODUCT($BO$2:$BS$2,'Bond Valuation'!$B$68:$F$68,BondVal_all!BO190:BS190)/BondVal_all!AO190</f>
        <v>4.7261788855543747</v>
      </c>
      <c r="AR190" s="251">
        <f>-AQ190*Y189/100</f>
        <v>-8.2203944348116578E-3</v>
      </c>
      <c r="AS190" s="251">
        <f>AR190*SQRT(10)</f>
        <v>-2.5995169678977376E-2</v>
      </c>
      <c r="AT190" s="251">
        <f>$AC$1*X189/100</f>
        <v>-1.5583409630611797E-3</v>
      </c>
      <c r="AU190" s="249">
        <f>AT190*SQRT(10)</f>
        <v>-4.9279068144136469E-3</v>
      </c>
      <c r="AV190" s="255">
        <f>SUMPRODUCT('Bond Valuation'!$B$96:$K$96,BondVal_all!BO190:BX190)</f>
        <v>70.02686859734581</v>
      </c>
      <c r="AW190" s="250">
        <f>AV190/AV191-1</f>
        <v>1.009721149587417E-4</v>
      </c>
      <c r="AX190" s="245">
        <f>SUMPRODUCT($BO$2:$BX$2,'Bond Valuation'!$B$96:$K$96,BondVal_all!BO190:BX190)/BondVal_all!AV190</f>
        <v>8.2882331649694709</v>
      </c>
      <c r="AY190" s="251">
        <f>-AX190*Y189/100</f>
        <v>-1.4415989625780869E-2</v>
      </c>
      <c r="AZ190" s="251">
        <f>AY190*SQRT(10)</f>
        <v>-4.5587361942825956E-2</v>
      </c>
      <c r="BA190" s="251">
        <f>$AC$1*X189/100</f>
        <v>-1.5583409630611797E-3</v>
      </c>
      <c r="BB190" s="249">
        <f>BA190*SQRT(10)</f>
        <v>-4.9279068144136469E-3</v>
      </c>
      <c r="BC190" s="255">
        <f>SUMPRODUCT('Bond Valuation'!$B$124:$U$124,BondVal_all!BO190:CH190)</f>
        <v>57.700488091511687</v>
      </c>
      <c r="BD190" s="250">
        <f>BC190/BC191-1</f>
        <v>1.4005402372574416E-4</v>
      </c>
      <c r="BE190" s="245">
        <f>SUMPRODUCT($BO$2:$CH$2,'Bond Valuation'!$B$124:$U$124,BondVal_all!BO190:CH190)/BondVal_all!BC190</f>
        <v>11.899099200632079</v>
      </c>
      <c r="BF190" s="251">
        <f>-BE190*Y189/100</f>
        <v>-2.0696484669067747E-2</v>
      </c>
      <c r="BG190" s="251">
        <f>BF190*SQRT(10)</f>
        <v>-6.5448031113010299E-2</v>
      </c>
      <c r="BH190" s="251">
        <f>$AC$1*X189/100</f>
        <v>-1.5583409630611797E-3</v>
      </c>
      <c r="BI190" s="249">
        <f>BH190*SQRT(10)</f>
        <v>-4.9279068144136469E-3</v>
      </c>
      <c r="BJ190" s="251"/>
      <c r="BK190" s="251"/>
      <c r="BO190" s="245">
        <f>EXP(-BO$2*HLOOKUP(BO$2,'Yield Curves'!$B$2:$AP$508,MATCH($Z190,'Yield Curves'!$A$3:$A$508,0)+1)/100)</f>
        <v>0.92081143785680453</v>
      </c>
      <c r="BP190" s="245">
        <f>EXP(-BP$2*HLOOKUP(BP$2,'Yield Curves'!$B$2:$AP$508,MATCH($Z190,'Yield Curves'!$A$3:$A$508,0)+1)/100)</f>
        <v>0.84976112364522982</v>
      </c>
      <c r="BQ190" s="245">
        <f>EXP(-BQ$2*HLOOKUP(BQ$2,'Yield Curves'!$B$2:$AP$508,MATCH($Z190,'Yield Curves'!$A$3:$A$508,0)+1)/100)</f>
        <v>0.7873361448213938</v>
      </c>
      <c r="BR190" s="245">
        <f>EXP(-BR$2*HLOOKUP(BR$2,'Yield Curves'!$B$2:$AP$508,MATCH($Z190,'Yield Curves'!$A$3:$A$508,0)+1)/100)</f>
        <v>0.72789388774594621</v>
      </c>
      <c r="BS190" s="245">
        <f>EXP(-BS$2*HLOOKUP(BS$2,'Yield Curves'!$B$2:$AP$508,MATCH($Z190,'Yield Curves'!$A$3:$A$508,0)+1)/100)</f>
        <v>0.68011049592864059</v>
      </c>
      <c r="BT190" s="245">
        <f>EXP(-BT$2*HLOOKUP(BT$2,'Yield Curves'!$B$2:$AP$508,MATCH($Z190,'Yield Curves'!$A$3:$A$508,0)+1)/100)</f>
        <v>0.6319152448994958</v>
      </c>
      <c r="BU190" s="245">
        <f>EXP(-BU$2*HLOOKUP(BU$2,'Yield Curves'!$B$2:$AP$508,MATCH($Z190,'Yield Curves'!$A$3:$A$508,0)+1)/100)</f>
        <v>0.58784028037351521</v>
      </c>
      <c r="BV190" s="245">
        <f>EXP(-BV$2*HLOOKUP(BV$2,'Yield Curves'!$B$2:$AP$508,MATCH($Z190,'Yield Curves'!$A$3:$A$508,0)+1)/100)</f>
        <v>0.54498336920754797</v>
      </c>
      <c r="BW190" s="245">
        <f>EXP(-BW$2*HLOOKUP(BW$2,'Yield Curves'!$B$2:$AP$508,MATCH($Z190,'Yield Curves'!$A$3:$A$508,0)+1)/100)</f>
        <v>0.50266818426101645</v>
      </c>
      <c r="BX190" s="245">
        <f>EXP(-BX$2*HLOOKUP(BX$2,'Yield Curves'!$B$2:$AP$508,MATCH($Z190,'Yield Curves'!$A$3:$A$508,0)+1)/100)</f>
        <v>0.46579949764982831</v>
      </c>
      <c r="BY190" s="245">
        <f>EXP(-BY$2*HLOOKUP(BY$2,'Yield Curves'!$B$2:$AP$508,MATCH($Z190,'Yield Curves'!$A$3:$A$508,0)+1)/100)</f>
        <v>0.43165656298624899</v>
      </c>
      <c r="BZ190" s="245">
        <f>EXP(-BZ$2*HLOOKUP(BZ$2,'Yield Curves'!$B$2:$AP$508,MATCH($Z190,'Yield Curves'!$A$3:$A$508,0)+1)/100)</f>
        <v>0.39630347904806268</v>
      </c>
      <c r="CA190" s="245">
        <f>EXP(-CA$2*HLOOKUP(CA$2,'Yield Curves'!$B$2:$AP$508,MATCH($Z190,'Yield Curves'!$A$3:$A$508,0)+1)/100)</f>
        <v>0.35962489466960207</v>
      </c>
      <c r="CB190" s="245">
        <f>EXP(-CB$2*HLOOKUP(CB$2,'Yield Curves'!$B$2:$AP$508,MATCH($Z190,'Yield Curves'!$A$3:$A$508,0)+1)/100)</f>
        <v>0.33072063929847695</v>
      </c>
      <c r="CC190" s="245">
        <f>EXP(-CC$2*HLOOKUP(CC$2,'Yield Curves'!$B$2:$AP$508,MATCH($Z190,'Yield Curves'!$A$3:$A$508,0)+1)/100)</f>
        <v>0.30391719486257851</v>
      </c>
      <c r="CD190" s="245">
        <f>EXP(-CD$2*HLOOKUP(CD$2,'Yield Curves'!$B$2:$AP$508,MATCH($Z190,'Yield Curves'!$A$3:$A$508,0)+1)/100)</f>
        <v>0.27803903819175241</v>
      </c>
      <c r="CE190" s="245">
        <f>EXP(-CE$2*HLOOKUP(CE$2,'Yield Curves'!$B$2:$AP$508,MATCH($Z190,'Yield Curves'!$A$3:$A$508,0)+1)/100)</f>
        <v>0.25305094342202211</v>
      </c>
      <c r="CF190" s="245">
        <f>EXP(-CF$2*HLOOKUP(CF$2,'Yield Curves'!$B$2:$AP$508,MATCH($Z190,'Yield Curves'!$A$3:$A$508,0)+1)/100)</f>
        <v>0.22992494629949947</v>
      </c>
      <c r="CG190" s="245">
        <f>EXP(-CG$2*HLOOKUP(CG$2,'Yield Curves'!$B$2:$AP$508,MATCH($Z190,'Yield Curves'!$A$3:$A$508,0)+1)/100)</f>
        <v>0.20902852139723227</v>
      </c>
      <c r="CH190" s="245">
        <f>EXP(-CH$2*HLOOKUP(CH$2,'Yield Curves'!$B$2:$AP$508,MATCH($Z190,'Yield Curves'!$A$3:$A$508,0)+1)/100)</f>
        <v>0.18975908216588572</v>
      </c>
    </row>
    <row r="191" spans="1:86" x14ac:dyDescent="0.2">
      <c r="A191" s="253">
        <v>42860</v>
      </c>
      <c r="B191" s="245">
        <f>'Yield Curves'!C190-'Yield Curves'!C191</f>
        <v>0.12000000000000099</v>
      </c>
      <c r="C191" s="245">
        <f>'Yield Curves'!D190-'Yield Curves'!D191</f>
        <v>9.9999999999999645E-2</v>
      </c>
      <c r="D191" s="245">
        <f>'Yield Curves'!E190-'Yield Curves'!E191</f>
        <v>8.0000000000000071E-2</v>
      </c>
      <c r="E191" s="245">
        <f>'Yield Curves'!F190-'Yield Curves'!F191</f>
        <v>7.5000000000001066E-2</v>
      </c>
      <c r="F191" s="245">
        <f>'Yield Curves'!G190-'Yield Curves'!G191</f>
        <v>7.0000000000000284E-2</v>
      </c>
      <c r="G191" s="245">
        <f>'Yield Curves'!H190-'Yield Curves'!H191</f>
        <v>3.5000000000000142E-2</v>
      </c>
      <c r="H191" s="245">
        <f>'Yield Curves'!I190-'Yield Curves'!I191</f>
        <v>0</v>
      </c>
      <c r="I191" s="245">
        <f>'Yield Curves'!J190-'Yield Curves'!J191</f>
        <v>3.0000000000000249E-2</v>
      </c>
      <c r="J191" s="245">
        <f>'Yield Curves'!K190-'Yield Curves'!K191</f>
        <v>5.9999999999999609E-2</v>
      </c>
      <c r="K191" s="245">
        <f>'Yield Curves'!L190-'Yield Curves'!L191</f>
        <v>5.7500000000000995E-2</v>
      </c>
      <c r="L191" s="245">
        <f>'Yield Curves'!M190-'Yield Curves'!M191</f>
        <v>5.5000000000000604E-2</v>
      </c>
      <c r="M191" s="245">
        <f>'Yield Curves'!N190-'Yield Curves'!N191</f>
        <v>5.2500000000000213E-2</v>
      </c>
      <c r="N191" s="245">
        <f>'Yield Curves'!O190-'Yield Curves'!O191</f>
        <v>5.0000000000000711E-2</v>
      </c>
      <c r="O191" s="245">
        <f>'Yield Curves'!P190-'Yield Curves'!P191</f>
        <v>4.7500000000001208E-2</v>
      </c>
      <c r="P191" s="245">
        <f>'Yield Curves'!Q190-'Yield Curves'!Q191</f>
        <v>4.3750000000001066E-2</v>
      </c>
      <c r="Q191" s="245">
        <f>'Yield Curves'!R190-'Yield Curves'!R191</f>
        <v>4.0000000000000036E-2</v>
      </c>
      <c r="R191" s="245">
        <f>'Yield Curves'!S190-'Yield Curves'!S191</f>
        <v>3.6249999999999005E-2</v>
      </c>
      <c r="S191" s="245">
        <f>'Yield Curves'!T190-'Yield Curves'!T191</f>
        <v>3.3125000000000071E-2</v>
      </c>
      <c r="T191" s="245">
        <f>'Yield Curves'!U190-'Yield Curves'!U191</f>
        <v>3.0000000000000249E-2</v>
      </c>
      <c r="U191" s="245">
        <f>'Yield Curves'!V190-'Yield Curves'!V191</f>
        <v>2.6875000000000426E-2</v>
      </c>
      <c r="V191" s="252">
        <f>MAX(B191:U191)</f>
        <v>0.12000000000000099</v>
      </c>
      <c r="W191" s="252">
        <f>AVERAGE(V192:V441)</f>
        <v>3.7632500000000194E-2</v>
      </c>
      <c r="X191" s="245">
        <f>_xlfn.STDEV.S(V192:V2743)</f>
        <v>5.8095476804148061E-2</v>
      </c>
      <c r="Y191" s="245">
        <f>W191+X191*_xlfn.NORM.S.INV(99%)</f>
        <v>0.17278278895471899</v>
      </c>
      <c r="Z191" s="253">
        <v>42865</v>
      </c>
      <c r="AA191" s="255">
        <f>'Bond Valuation'!$B$12*BondVal_all!BO191</f>
        <v>92.890419811900244</v>
      </c>
      <c r="AB191" s="250">
        <f>AA191/AA192-1</f>
        <v>1.0005001667083846E-3</v>
      </c>
      <c r="AC191" s="245">
        <f>SUMPRODUCT('Bond Valuation'!$B$12*BondVal_all!BO191,$BO$2)/AA191</f>
        <v>1</v>
      </c>
      <c r="AD191" s="251">
        <f>-AC191*Y190/100</f>
        <v>-1.7363640550526272E-3</v>
      </c>
      <c r="AE191" s="250">
        <f>AD191*SQRT(10)</f>
        <v>-5.4908652612123011E-3</v>
      </c>
      <c r="AF191" s="250">
        <f>$AC$1*X190/100</f>
        <v>-1.5508162381901711E-3</v>
      </c>
      <c r="AG191" s="250">
        <f>AF191*SQRT(10)</f>
        <v>-4.9041115450551426E-3</v>
      </c>
      <c r="AH191" s="255">
        <f>SUMPRODUCT('Bond Valuation'!$B$40:$D$40,BondVal_all!BO191:BQ191)</f>
        <v>83.821775326157933</v>
      </c>
      <c r="AI191" s="250">
        <f>AH191/AH192-1</f>
        <v>3.2201772375499704E-3</v>
      </c>
      <c r="AJ191" s="245">
        <f>SUMPRODUCT($BO$2:$BQ$2,'Bond Valuation'!$B$40:$D$40,BondVal_all!BO191:BQ191)/BondVal_all!AH191</f>
        <v>2.9358520902274563</v>
      </c>
      <c r="AK191" s="251">
        <f>-AJ191*Y190/100</f>
        <v>-5.0977080404220774E-3</v>
      </c>
      <c r="AL191" s="251">
        <f>AK191*SQRT(10)</f>
        <v>-1.6120368254287462E-2</v>
      </c>
      <c r="AM191" s="251">
        <f>$AC$1*X190/100</f>
        <v>-1.5508162381901711E-3</v>
      </c>
      <c r="AN191" s="259">
        <f>AM191*SQRT(10)</f>
        <v>-4.9041115450551426E-3</v>
      </c>
      <c r="AO191" s="255">
        <f>SUMPRODUCT('Bond Valuation'!$B$68:$F$68,BondVal_all!BO191:BS191)</f>
        <v>77.920782284181527</v>
      </c>
      <c r="AP191" s="250">
        <f>AO191/AO192-1</f>
        <v>6.5136457537493531E-3</v>
      </c>
      <c r="AQ191" s="245">
        <f>SUMPRODUCT($BO$2:$BS$2,'Bond Valuation'!$B$68:$F$68,BondVal_all!BO191:BS191)/BondVal_all!AO191</f>
        <v>4.7263834222477898</v>
      </c>
      <c r="AR191" s="251">
        <f>-AQ191*Y190/100</f>
        <v>-8.2067222847876861E-3</v>
      </c>
      <c r="AS191" s="251">
        <f>AR191*SQRT(10)</f>
        <v>-2.5951934544390102E-2</v>
      </c>
      <c r="AT191" s="251">
        <f>$AC$1*X190/100</f>
        <v>-1.5508162381901711E-3</v>
      </c>
      <c r="AU191" s="249">
        <f>AT191*SQRT(10)</f>
        <v>-4.9041115450551426E-3</v>
      </c>
      <c r="AV191" s="255">
        <f>SUMPRODUCT('Bond Valuation'!$B$96:$K$96,BondVal_all!BO191:BX191)</f>
        <v>70.019798550197208</v>
      </c>
      <c r="AW191" s="250">
        <f>AV191/AV192-1</f>
        <v>8.6012149997778398E-3</v>
      </c>
      <c r="AX191" s="245">
        <f>SUMPRODUCT($BO$2:$BX$2,'Bond Valuation'!$B$96:$K$96,BondVal_all!BO191:BX191)/BondVal_all!AV191</f>
        <v>8.2889114961772759</v>
      </c>
      <c r="AY191" s="251">
        <f>-AX191*Y190/100</f>
        <v>-1.4392567977474712E-2</v>
      </c>
      <c r="AZ191" s="251">
        <f>AY191*SQRT(10)</f>
        <v>-4.5513296187623078E-2</v>
      </c>
      <c r="BA191" s="251">
        <f>$AC$1*X190/100</f>
        <v>-1.5508162381901711E-3</v>
      </c>
      <c r="BB191" s="249">
        <f>BA191*SQRT(10)</f>
        <v>-4.9041115450551426E-3</v>
      </c>
      <c r="BC191" s="255">
        <f>SUMPRODUCT('Bond Valuation'!$B$124:$U$124,BondVal_all!BO191:CH191)</f>
        <v>57.692408037627587</v>
      </c>
      <c r="BD191" s="250">
        <f>BC191/BC192-1</f>
        <v>9.0282045871492578E-3</v>
      </c>
      <c r="BE191" s="245">
        <f>SUMPRODUCT($BO$2:$CH$2,'Bond Valuation'!$B$124:$U$124,BondVal_all!BO191:CH191)/BondVal_all!BC191</f>
        <v>11.900545800629232</v>
      </c>
      <c r="BF191" s="251">
        <f>-BE191*Y190/100</f>
        <v>-2.0663679963720084E-2</v>
      </c>
      <c r="BG191" s="251">
        <f>BF191*SQRT(10)</f>
        <v>-6.5344293526140976E-2</v>
      </c>
      <c r="BH191" s="251">
        <f>$AC$1*X190/100</f>
        <v>-1.5508162381901711E-3</v>
      </c>
      <c r="BI191" s="249">
        <f>BH191*SQRT(10)</f>
        <v>-4.9041115450551426E-3</v>
      </c>
      <c r="BJ191" s="251"/>
      <c r="BK191" s="251"/>
      <c r="BO191" s="245">
        <f>EXP(-BO$2*HLOOKUP(BO$2,'Yield Curves'!$B$2:$AP$508,MATCH($Z191,'Yield Curves'!$A$3:$A$508,0)+1)/100)</f>
        <v>0.91970712685049749</v>
      </c>
      <c r="BP191" s="245">
        <f>EXP(-BP$2*HLOOKUP(BP$2,'Yield Curves'!$B$2:$AP$508,MATCH($Z191,'Yield Curves'!$A$3:$A$508,0)+1)/100)</f>
        <v>0.84908158659737476</v>
      </c>
      <c r="BQ191" s="245">
        <f>EXP(-BQ$2*HLOOKUP(BQ$2,'Yield Curves'!$B$2:$AP$508,MATCH($Z191,'Yield Curves'!$A$3:$A$508,0)+1)/100)</f>
        <v>0.78709997940453114</v>
      </c>
      <c r="BR191" s="245">
        <f>EXP(-BR$2*HLOOKUP(BR$2,'Yield Curves'!$B$2:$AP$508,MATCH($Z191,'Yield Curves'!$A$3:$A$508,0)+1)/100)</f>
        <v>0.72789388774594621</v>
      </c>
      <c r="BS191" s="245">
        <f>EXP(-BS$2*HLOOKUP(BS$2,'Yield Curves'!$B$2:$AP$508,MATCH($Z191,'Yield Curves'!$A$3:$A$508,0)+1)/100)</f>
        <v>0.68011049592864059</v>
      </c>
      <c r="BT191" s="245">
        <f>EXP(-BT$2*HLOOKUP(BT$2,'Yield Curves'!$B$2:$AP$508,MATCH($Z191,'Yield Curves'!$A$3:$A$508,0)+1)/100)</f>
        <v>0.6319152448994958</v>
      </c>
      <c r="BU191" s="245">
        <f>EXP(-BU$2*HLOOKUP(BU$2,'Yield Curves'!$B$2:$AP$508,MATCH($Z191,'Yield Curves'!$A$3:$A$508,0)+1)/100)</f>
        <v>0.58784028037351521</v>
      </c>
      <c r="BV191" s="245">
        <f>EXP(-BV$2*HLOOKUP(BV$2,'Yield Curves'!$B$2:$AP$508,MATCH($Z191,'Yield Curves'!$A$3:$A$508,0)+1)/100)</f>
        <v>0.54498336920754797</v>
      </c>
      <c r="BW191" s="245">
        <f>EXP(-BW$2*HLOOKUP(BW$2,'Yield Curves'!$B$2:$AP$508,MATCH($Z191,'Yield Curves'!$A$3:$A$508,0)+1)/100)</f>
        <v>0.50266818426101645</v>
      </c>
      <c r="BX191" s="245">
        <f>EXP(-BX$2*HLOOKUP(BX$2,'Yield Curves'!$B$2:$AP$508,MATCH($Z191,'Yield Curves'!$A$3:$A$508,0)+1)/100)</f>
        <v>0.46579949764982831</v>
      </c>
      <c r="BY191" s="245">
        <f>EXP(-BY$2*HLOOKUP(BY$2,'Yield Curves'!$B$2:$AP$508,MATCH($Z191,'Yield Curves'!$A$3:$A$508,0)+1)/100)</f>
        <v>0.43165656298624899</v>
      </c>
      <c r="BZ191" s="245">
        <f>EXP(-BZ$2*HLOOKUP(BZ$2,'Yield Curves'!$B$2:$AP$508,MATCH($Z191,'Yield Curves'!$A$3:$A$508,0)+1)/100)</f>
        <v>0.39630347904806268</v>
      </c>
      <c r="CA191" s="245">
        <f>EXP(-CA$2*HLOOKUP(CA$2,'Yield Curves'!$B$2:$AP$508,MATCH($Z191,'Yield Curves'!$A$3:$A$508,0)+1)/100)</f>
        <v>0.35962489466960207</v>
      </c>
      <c r="CB191" s="245">
        <f>EXP(-CB$2*HLOOKUP(CB$2,'Yield Curves'!$B$2:$AP$508,MATCH($Z191,'Yield Curves'!$A$3:$A$508,0)+1)/100)</f>
        <v>0.33072063929847695</v>
      </c>
      <c r="CC191" s="245">
        <f>EXP(-CC$2*HLOOKUP(CC$2,'Yield Curves'!$B$2:$AP$508,MATCH($Z191,'Yield Curves'!$A$3:$A$508,0)+1)/100)</f>
        <v>0.30391719486257851</v>
      </c>
      <c r="CD191" s="245">
        <f>EXP(-CD$2*HLOOKUP(CD$2,'Yield Curves'!$B$2:$AP$508,MATCH($Z191,'Yield Curves'!$A$3:$A$508,0)+1)/100)</f>
        <v>0.27803903819175241</v>
      </c>
      <c r="CE191" s="245">
        <f>EXP(-CE$2*HLOOKUP(CE$2,'Yield Curves'!$B$2:$AP$508,MATCH($Z191,'Yield Curves'!$A$3:$A$508,0)+1)/100)</f>
        <v>0.25305094342202211</v>
      </c>
      <c r="CF191" s="245">
        <f>EXP(-CF$2*HLOOKUP(CF$2,'Yield Curves'!$B$2:$AP$508,MATCH($Z191,'Yield Curves'!$A$3:$A$508,0)+1)/100)</f>
        <v>0.22992494629949947</v>
      </c>
      <c r="CG191" s="245">
        <f>EXP(-CG$2*HLOOKUP(CG$2,'Yield Curves'!$B$2:$AP$508,MATCH($Z191,'Yield Curves'!$A$3:$A$508,0)+1)/100)</f>
        <v>0.20902852139723227</v>
      </c>
      <c r="CH191" s="245">
        <f>EXP(-CH$2*HLOOKUP(CH$2,'Yield Curves'!$B$2:$AP$508,MATCH($Z191,'Yield Curves'!$A$3:$A$508,0)+1)/100)</f>
        <v>0.18975908216588572</v>
      </c>
    </row>
    <row r="192" spans="1:86" x14ac:dyDescent="0.2">
      <c r="A192" s="253">
        <v>42859</v>
      </c>
      <c r="B192" s="245">
        <f>'Yield Curves'!C191-'Yield Curves'!C192</f>
        <v>2.9999999999999361E-2</v>
      </c>
      <c r="C192" s="245">
        <f>'Yield Curves'!D191-'Yield Curves'!D192</f>
        <v>6.0000000000000497E-2</v>
      </c>
      <c r="D192" s="245">
        <f>'Yield Curves'!E191-'Yield Curves'!E192</f>
        <v>8.9999999999999858E-2</v>
      </c>
      <c r="E192" s="245">
        <f>'Yield Curves'!F191-'Yield Curves'!F192</f>
        <v>8.9999999999999858E-2</v>
      </c>
      <c r="F192" s="245">
        <f>'Yield Curves'!G191-'Yield Curves'!G192</f>
        <v>8.9999999999999858E-2</v>
      </c>
      <c r="G192" s="245">
        <f>'Yield Curves'!H191-'Yield Curves'!H192</f>
        <v>8.9999999999999858E-2</v>
      </c>
      <c r="H192" s="245">
        <f>'Yield Curves'!I191-'Yield Curves'!I192</f>
        <v>8.9999999999999858E-2</v>
      </c>
      <c r="I192" s="245">
        <f>'Yield Curves'!J191-'Yield Curves'!J192</f>
        <v>8.9999999999999858E-2</v>
      </c>
      <c r="J192" s="245">
        <f>'Yield Curves'!K191-'Yield Curves'!K192</f>
        <v>8.9999999999999858E-2</v>
      </c>
      <c r="K192" s="245">
        <f>'Yield Curves'!L191-'Yield Curves'!L192</f>
        <v>8.4999999999999076E-2</v>
      </c>
      <c r="L192" s="245">
        <f>'Yield Curves'!M191-'Yield Curves'!M192</f>
        <v>7.9999999999999183E-2</v>
      </c>
      <c r="M192" s="245">
        <f>'Yield Curves'!N191-'Yield Curves'!N192</f>
        <v>7.4999999999999289E-2</v>
      </c>
      <c r="N192" s="245">
        <f>'Yield Curves'!O191-'Yield Curves'!O192</f>
        <v>6.9999999999999396E-2</v>
      </c>
      <c r="O192" s="245">
        <f>'Yield Curves'!P191-'Yield Curves'!P192</f>
        <v>6.4999999999999503E-2</v>
      </c>
      <c r="P192" s="245">
        <f>'Yield Curves'!Q191-'Yield Curves'!Q192</f>
        <v>6.7499999999999893E-2</v>
      </c>
      <c r="Q192" s="245">
        <f>'Yield Curves'!R191-'Yield Curves'!R192</f>
        <v>7.0000000000000284E-2</v>
      </c>
      <c r="R192" s="245">
        <f>'Yield Curves'!S191-'Yield Curves'!S192</f>
        <v>7.2500000000000675E-2</v>
      </c>
      <c r="S192" s="245">
        <f>'Yield Curves'!T191-'Yield Curves'!T192</f>
        <v>7.1250000000000036E-2</v>
      </c>
      <c r="T192" s="245">
        <f>'Yield Curves'!U191-'Yield Curves'!U192</f>
        <v>7.0000000000000284E-2</v>
      </c>
      <c r="U192" s="245">
        <f>'Yield Curves'!V191-'Yield Curves'!V192</f>
        <v>6.8750000000000533E-2</v>
      </c>
      <c r="V192" s="252">
        <f>MAX(B192:U192)</f>
        <v>8.9999999999999858E-2</v>
      </c>
      <c r="W192" s="252">
        <f>AVERAGE(V193:V442)</f>
        <v>3.7472500000000193E-2</v>
      </c>
      <c r="X192" s="245">
        <f>_xlfn.STDEV.S(V193:V2744)</f>
        <v>5.8112580224321815E-2</v>
      </c>
      <c r="Y192" s="245">
        <f>W192+X192*_xlfn.NORM.S.INV(99%)</f>
        <v>0.17266257745987904</v>
      </c>
      <c r="Z192" s="253">
        <v>42860</v>
      </c>
      <c r="AA192" s="255">
        <f>'Bond Valuation'!$B$12*BondVal_all!BO192</f>
        <v>92.797575821820388</v>
      </c>
      <c r="AB192" s="250">
        <f>AA192/AA193-1</f>
        <v>-1.1992802879134956E-3</v>
      </c>
      <c r="AC192" s="245">
        <f>SUMPRODUCT('Bond Valuation'!$B$12*BondVal_all!BO192,$BO$2)/AA192</f>
        <v>1</v>
      </c>
      <c r="AD192" s="251">
        <f>-AC192*Y191/100</f>
        <v>-1.72782788954719E-3</v>
      </c>
      <c r="AE192" s="250">
        <f>AD192*SQRT(10)</f>
        <v>-5.4638715357309573E-3</v>
      </c>
      <c r="AF192" s="250">
        <f>$AC$1*X191/100</f>
        <v>-1.5483689091618544E-3</v>
      </c>
      <c r="AG192" s="250">
        <f>AF192*SQRT(10)</f>
        <v>-4.8963724111418146E-3</v>
      </c>
      <c r="AH192" s="255">
        <f>SUMPRODUCT('Bond Valuation'!$B$40:$D$40,BondVal_all!BO192:BQ192)</f>
        <v>83.552720756642032</v>
      </c>
      <c r="AI192" s="250">
        <f>AH192/AH193-1</f>
        <v>-2.0679301855707211E-3</v>
      </c>
      <c r="AJ192" s="245">
        <f>SUMPRODUCT($BO$2:$BQ$2,'Bond Valuation'!$B$40:$D$40,BondVal_all!BO192:BQ192)/BondVal_all!AH192</f>
        <v>2.9357220237274371</v>
      </c>
      <c r="AK192" s="251">
        <f>-AJ192*Y191/100</f>
        <v>-5.0724223885541828E-3</v>
      </c>
      <c r="AL192" s="251">
        <f>AK192*SQRT(10)</f>
        <v>-1.6040408002262824E-2</v>
      </c>
      <c r="AM192" s="251">
        <f>$AC$1*X191/100</f>
        <v>-1.5483689091618544E-3</v>
      </c>
      <c r="AN192" s="259">
        <f>AM192*SQRT(10)</f>
        <v>-4.8963724111418146E-3</v>
      </c>
      <c r="AO192" s="255">
        <f>SUMPRODUCT('Bond Valuation'!$B$68:$F$68,BondVal_all!BO192:BS192)</f>
        <v>77.416518507137454</v>
      </c>
      <c r="AP192" s="250">
        <f>AO192/AO193-1</f>
        <v>-2.8113893416035207E-3</v>
      </c>
      <c r="AQ192" s="245">
        <f>SUMPRODUCT($BO$2:$BS$2,'Bond Valuation'!$B$68:$F$68,BondVal_all!BO192:BS192)/BondVal_all!AO192</f>
        <v>4.7250940070685559</v>
      </c>
      <c r="AR192" s="251">
        <f>-AQ192*Y191/100</f>
        <v>-8.1641492061453377E-3</v>
      </c>
      <c r="AS192" s="251">
        <f>AR192*SQRT(10)</f>
        <v>-2.5817306648874813E-2</v>
      </c>
      <c r="AT192" s="251">
        <f>$AC$1*X191/100</f>
        <v>-1.5483689091618544E-3</v>
      </c>
      <c r="AU192" s="249">
        <f>AT192*SQRT(10)</f>
        <v>-4.8963724111418146E-3</v>
      </c>
      <c r="AV192" s="255">
        <f>SUMPRODUCT('Bond Valuation'!$B$96:$K$96,BondVal_all!BO192:BX192)</f>
        <v>69.42267916087394</v>
      </c>
      <c r="AW192" s="250">
        <f>AV192/AV193-1</f>
        <v>-2.7522669413256873E-3</v>
      </c>
      <c r="AX192" s="245">
        <f>SUMPRODUCT($BO$2:$BX$2,'Bond Valuation'!$B$96:$K$96,BondVal_all!BO192:BX192)/BondVal_all!AV192</f>
        <v>8.2807243691222752</v>
      </c>
      <c r="AY192" s="251">
        <f>-AX192*Y191/100</f>
        <v>-1.4307666510622525E-2</v>
      </c>
      <c r="AZ192" s="251">
        <f>AY192*SQRT(10)</f>
        <v>-4.5244814175680881E-2</v>
      </c>
      <c r="BA192" s="251">
        <f>$AC$1*X191/100</f>
        <v>-1.5483689091618544E-3</v>
      </c>
      <c r="BB192" s="249">
        <f>BA192*SQRT(10)</f>
        <v>-4.8963724111418146E-3</v>
      </c>
      <c r="BC192" s="255">
        <f>SUMPRODUCT('Bond Valuation'!$B$124:$U$124,BondVal_all!BO192:CH192)</f>
        <v>57.176209520558274</v>
      </c>
      <c r="BD192" s="250">
        <f>BC192/BC193-1</f>
        <v>-5.1315705620069707E-4</v>
      </c>
      <c r="BE192" s="245">
        <f>SUMPRODUCT($BO$2:$CH$2,'Bond Valuation'!$B$124:$U$124,BondVal_all!BO192:CH192)/BondVal_all!BC192</f>
        <v>11.875373840203366</v>
      </c>
      <c r="BF192" s="251">
        <f>-BE192*Y191/100</f>
        <v>-2.0518602119902488E-2</v>
      </c>
      <c r="BG192" s="251">
        <f>BF192*SQRT(10)</f>
        <v>-6.4885517101651191E-2</v>
      </c>
      <c r="BH192" s="251">
        <f>$AC$1*X191/100</f>
        <v>-1.5483689091618544E-3</v>
      </c>
      <c r="BI192" s="249">
        <f>BH192*SQRT(10)</f>
        <v>-4.8963724111418146E-3</v>
      </c>
      <c r="BJ192" s="251"/>
      <c r="BK192" s="251"/>
      <c r="BO192" s="245">
        <f>EXP(-BO$2*HLOOKUP(BO$2,'Yield Curves'!$B$2:$AP$508,MATCH($Z192,'Yield Curves'!$A$3:$A$508,0)+1)/100)</f>
        <v>0.91878787942396423</v>
      </c>
      <c r="BP192" s="245">
        <f>EXP(-BP$2*HLOOKUP(BP$2,'Yield Curves'!$B$2:$AP$508,MATCH($Z192,'Yield Curves'!$A$3:$A$508,0)+1)/100)</f>
        <v>0.84772414230384185</v>
      </c>
      <c r="BQ192" s="245">
        <f>EXP(-BQ$2*HLOOKUP(BQ$2,'Yield Curves'!$B$2:$AP$508,MATCH($Z192,'Yield Curves'!$A$3:$A$508,0)+1)/100)</f>
        <v>0.78450683052143555</v>
      </c>
      <c r="BR192" s="245">
        <f>EXP(-BR$2*HLOOKUP(BR$2,'Yield Curves'!$B$2:$AP$508,MATCH($Z192,'Yield Curves'!$A$3:$A$508,0)+1)/100)</f>
        <v>0.7255683501497715</v>
      </c>
      <c r="BS192" s="245">
        <f>EXP(-BS$2*HLOOKUP(BS$2,'Yield Curves'!$B$2:$AP$508,MATCH($Z192,'Yield Curves'!$A$3:$A$508,0)+1)/100)</f>
        <v>0.67536634635258452</v>
      </c>
      <c r="BT192" s="245">
        <f>EXP(-BT$2*HLOOKUP(BT$2,'Yield Curves'!$B$2:$AP$508,MATCH($Z192,'Yield Curves'!$A$3:$A$508,0)+1)/100)</f>
        <v>0.62662938851993322</v>
      </c>
      <c r="BU192" s="245">
        <f>EXP(-BU$2*HLOOKUP(BU$2,'Yield Curves'!$B$2:$AP$508,MATCH($Z192,'Yield Curves'!$A$3:$A$508,0)+1)/100)</f>
        <v>0.58210758172983346</v>
      </c>
      <c r="BV192" s="245">
        <f>EXP(-BV$2*HLOOKUP(BV$2,'Yield Curves'!$B$2:$AP$508,MATCH($Z192,'Yield Curves'!$A$3:$A$508,0)+1)/100)</f>
        <v>0.53934491296146303</v>
      </c>
      <c r="BW192" s="245">
        <f>EXP(-BW$2*HLOOKUP(BW$2,'Yield Curves'!$B$2:$AP$508,MATCH($Z192,'Yield Curves'!$A$3:$A$508,0)+1)/100)</f>
        <v>0.49771632140225713</v>
      </c>
      <c r="BX192" s="245">
        <f>EXP(-BX$2*HLOOKUP(BX$2,'Yield Curves'!$B$2:$AP$508,MATCH($Z192,'Yield Curves'!$A$3:$A$508,0)+1)/100)</f>
        <v>0.46116471520865843</v>
      </c>
      <c r="BY192" s="245">
        <f>EXP(-BY$2*HLOOKUP(BY$2,'Yield Curves'!$B$2:$AP$508,MATCH($Z192,'Yield Curves'!$A$3:$A$508,0)+1)/100)</f>
        <v>0.42740424670899396</v>
      </c>
      <c r="BZ192" s="245">
        <f>EXP(-BZ$2*HLOOKUP(BZ$2,'Yield Curves'!$B$2:$AP$508,MATCH($Z192,'Yield Curves'!$A$3:$A$508,0)+1)/100)</f>
        <v>0.39216406248582958</v>
      </c>
      <c r="CA192" s="245">
        <f>EXP(-CA$2*HLOOKUP(CA$2,'Yield Curves'!$B$2:$AP$508,MATCH($Z192,'Yield Curves'!$A$3:$A$508,0)+1)/100)</f>
        <v>0.35532630239538482</v>
      </c>
      <c r="CB192" s="245">
        <f>EXP(-CB$2*HLOOKUP(CB$2,'Yield Curves'!$B$2:$AP$508,MATCH($Z192,'Yield Curves'!$A$3:$A$508,0)+1)/100)</f>
        <v>0.32675120129133128</v>
      </c>
      <c r="CC192" s="245">
        <f>EXP(-CC$2*HLOOKUP(CC$2,'Yield Curves'!$B$2:$AP$508,MATCH($Z192,'Yield Curves'!$A$3:$A$508,0)+1)/100)</f>
        <v>0.30029198329606105</v>
      </c>
      <c r="CD192" s="245">
        <f>EXP(-CD$2*HLOOKUP(CD$2,'Yield Curves'!$B$2:$AP$508,MATCH($Z192,'Yield Curves'!$A$3:$A$508,0)+1)/100)</f>
        <v>0.27471564073174087</v>
      </c>
      <c r="CE192" s="245">
        <f>EXP(-CE$2*HLOOKUP(CE$2,'Yield Curves'!$B$2:$AP$508,MATCH($Z192,'Yield Curves'!$A$3:$A$508,0)+1)/100)</f>
        <v>0.24998443060855466</v>
      </c>
      <c r="CF192" s="245">
        <f>EXP(-CF$2*HLOOKUP(CF$2,'Yield Curves'!$B$2:$AP$508,MATCH($Z192,'Yield Curves'!$A$3:$A$508,0)+1)/100)</f>
        <v>0.22711632024688233</v>
      </c>
      <c r="CG192" s="245">
        <f>EXP(-CG$2*HLOOKUP(CG$2,'Yield Curves'!$B$2:$AP$508,MATCH($Z192,'Yield Curves'!$A$3:$A$508,0)+1)/100)</f>
        <v>0.20649660878542664</v>
      </c>
      <c r="CH192" s="245">
        <f>EXP(-CH$2*HLOOKUP(CH$2,'Yield Curves'!$B$2:$AP$508,MATCH($Z192,'Yield Curves'!$A$3:$A$508,0)+1)/100)</f>
        <v>0.18749558134675462</v>
      </c>
    </row>
    <row r="193" spans="1:86" x14ac:dyDescent="0.2">
      <c r="A193" s="253">
        <v>42858</v>
      </c>
      <c r="B193" s="245">
        <f>'Yield Curves'!C192-'Yield Curves'!C193</f>
        <v>-9.9999999999997868E-3</v>
      </c>
      <c r="C193" s="245">
        <f>'Yield Curves'!D192-'Yield Curves'!D193</f>
        <v>0</v>
      </c>
      <c r="D193" s="245">
        <f>'Yield Curves'!E192-'Yield Curves'!E193</f>
        <v>9.9999999999997868E-3</v>
      </c>
      <c r="E193" s="245">
        <f>'Yield Curves'!F192-'Yield Curves'!F193</f>
        <v>2.5000000000000355E-2</v>
      </c>
      <c r="F193" s="245">
        <f>'Yield Curves'!G192-'Yield Curves'!G193</f>
        <v>4.0000000000000036E-2</v>
      </c>
      <c r="G193" s="245">
        <f>'Yield Curves'!H192-'Yield Curves'!H193</f>
        <v>2.5000000000000355E-2</v>
      </c>
      <c r="H193" s="245">
        <f>'Yield Curves'!I192-'Yield Curves'!I193</f>
        <v>9.9999999999997868E-3</v>
      </c>
      <c r="I193" s="245">
        <f>'Yield Curves'!J192-'Yield Curves'!J193</f>
        <v>2.4999999999999467E-2</v>
      </c>
      <c r="J193" s="245">
        <f>'Yield Curves'!K192-'Yield Curves'!K193</f>
        <v>4.0000000000000036E-2</v>
      </c>
      <c r="K193" s="245">
        <f>'Yield Curves'!L192-'Yield Curves'!L193</f>
        <v>4.0000000000000036E-2</v>
      </c>
      <c r="L193" s="245">
        <f>'Yield Curves'!M192-'Yield Curves'!M193</f>
        <v>4.0000000000000036E-2</v>
      </c>
      <c r="M193" s="245">
        <f>'Yield Curves'!N192-'Yield Curves'!N193</f>
        <v>4.0000000000000036E-2</v>
      </c>
      <c r="N193" s="245">
        <f>'Yield Curves'!O192-'Yield Curves'!O193</f>
        <v>4.0000000000000036E-2</v>
      </c>
      <c r="O193" s="245">
        <f>'Yield Curves'!P192-'Yield Curves'!P193</f>
        <v>4.0000000000000036E-2</v>
      </c>
      <c r="P193" s="245">
        <f>'Yield Curves'!Q192-'Yield Curves'!Q193</f>
        <v>3.4999999999999254E-2</v>
      </c>
      <c r="Q193" s="245">
        <f>'Yield Curves'!R192-'Yield Curves'!R193</f>
        <v>2.9999999999999361E-2</v>
      </c>
      <c r="R193" s="245">
        <f>'Yield Curves'!S192-'Yield Curves'!S193</f>
        <v>2.4999999999999467E-2</v>
      </c>
      <c r="S193" s="245">
        <f>'Yield Curves'!T192-'Yield Curves'!T193</f>
        <v>2.2499999999999964E-2</v>
      </c>
      <c r="T193" s="245">
        <f>'Yield Curves'!U192-'Yield Curves'!U193</f>
        <v>1.9999999999999574E-2</v>
      </c>
      <c r="U193" s="245">
        <f>'Yield Curves'!V192-'Yield Curves'!V193</f>
        <v>1.7499999999999183E-2</v>
      </c>
      <c r="V193" s="252">
        <f>MAX(B193:U193)</f>
        <v>4.0000000000000036E-2</v>
      </c>
      <c r="W193" s="252">
        <f>AVERAGE(V194:V443)</f>
        <v>3.7312500000000193E-2</v>
      </c>
      <c r="X193" s="245">
        <f>_xlfn.STDEV.S(V194:V2745)</f>
        <v>5.8204869188192655E-2</v>
      </c>
      <c r="Y193" s="245">
        <f>W193+X193*_xlfn.NORM.S.INV(99%)</f>
        <v>0.17271727369477741</v>
      </c>
      <c r="Z193" s="253">
        <v>42859</v>
      </c>
      <c r="AA193" s="255">
        <f>'Bond Valuation'!$B$12*BondVal_all!BO193</f>
        <v>92.908999753794873</v>
      </c>
      <c r="AB193" s="250">
        <f>AA193/AA194-1</f>
        <v>-2.9995500449975232E-4</v>
      </c>
      <c r="AC193" s="245">
        <f>SUMPRODUCT('Bond Valuation'!$B$12*BondVal_all!BO193,$BO$2)/AA193</f>
        <v>1</v>
      </c>
      <c r="AD193" s="251">
        <f>-AC193*Y192/100</f>
        <v>-1.7266257745987904E-3</v>
      </c>
      <c r="AE193" s="250">
        <f>AD193*SQRT(10)</f>
        <v>-5.4600701144846787E-3</v>
      </c>
      <c r="AF193" s="250">
        <f>$AC$1*X192/100</f>
        <v>-1.548824751948491E-3</v>
      </c>
      <c r="AG193" s="250">
        <f>AF193*SQRT(10)</f>
        <v>-4.8978139126025447E-3</v>
      </c>
      <c r="AH193" s="255">
        <f>SUMPRODUCT('Bond Valuation'!$B$40:$D$40,BondVal_all!BO193:BQ193)</f>
        <v>83.725859989827867</v>
      </c>
      <c r="AI193" s="250">
        <f>AH193/AH194-1</f>
        <v>-2.6256244375963966E-3</v>
      </c>
      <c r="AJ193" s="245">
        <f>SUMPRODUCT($BO$2:$BQ$2,'Bond Valuation'!$B$40:$D$40,BondVal_all!BO193:BQ193)/BondVal_all!AH193</f>
        <v>2.9357698144810569</v>
      </c>
      <c r="AK193" s="251">
        <f>-AJ193*Y192/100</f>
        <v>-5.0689758299721022E-3</v>
      </c>
      <c r="AL193" s="251">
        <f>AK193*SQRT(10)</f>
        <v>-1.6029509027054249E-2</v>
      </c>
      <c r="AM193" s="251">
        <f>$AC$1*X192/100</f>
        <v>-1.548824751948491E-3</v>
      </c>
      <c r="AN193" s="259">
        <f>AM193*SQRT(10)</f>
        <v>-4.8978139126025447E-3</v>
      </c>
      <c r="AO193" s="255">
        <f>SUMPRODUCT('Bond Valuation'!$B$68:$F$68,BondVal_all!BO193:BS193)</f>
        <v>77.634780100449589</v>
      </c>
      <c r="AP193" s="250">
        <f>AO193/AO194-1</f>
        <v>-4.2265839478886624E-3</v>
      </c>
      <c r="AQ193" s="245">
        <f>SUMPRODUCT($BO$2:$BS$2,'Bond Valuation'!$B$68:$F$68,BondVal_all!BO193:BS193)/BondVal_all!AO193</f>
        <v>4.7254874201541437</v>
      </c>
      <c r="AR193" s="251">
        <f>-AQ193*Y192/100</f>
        <v>-8.159148377180488E-3</v>
      </c>
      <c r="AS193" s="251">
        <f>AR193*SQRT(10)</f>
        <v>-2.5801492639156945E-2</v>
      </c>
      <c r="AT193" s="251">
        <f>$AC$1*X192/100</f>
        <v>-1.548824751948491E-3</v>
      </c>
      <c r="AU193" s="249">
        <f>AT193*SQRT(10)</f>
        <v>-4.8978139126025447E-3</v>
      </c>
      <c r="AV193" s="255">
        <f>SUMPRODUCT('Bond Valuation'!$B$96:$K$96,BondVal_all!BO193:BX193)</f>
        <v>69.614276231991568</v>
      </c>
      <c r="AW193" s="250">
        <f>AV193/AV194-1</f>
        <v>-5.8868080403888801E-3</v>
      </c>
      <c r="AX193" s="245">
        <f>SUMPRODUCT($BO$2:$BX$2,'Bond Valuation'!$B$96:$K$96,BondVal_all!BO193:BX193)/BondVal_all!AV193</f>
        <v>8.2823242670278212</v>
      </c>
      <c r="AY193" s="251">
        <f>-AX193*Y192/100</f>
        <v>-1.4300474553035269E-2</v>
      </c>
      <c r="AZ193" s="251">
        <f>AY193*SQRT(10)</f>
        <v>-4.5222071208869827E-2</v>
      </c>
      <c r="BA193" s="251">
        <f>$AC$1*X192/100</f>
        <v>-1.548824751948491E-3</v>
      </c>
      <c r="BB193" s="249">
        <f>BA193*SQRT(10)</f>
        <v>-4.8978139126025447E-3</v>
      </c>
      <c r="BC193" s="255">
        <f>SUMPRODUCT('Bond Valuation'!$B$124:$U$124,BondVal_all!BO193:CH193)</f>
        <v>57.205564959871381</v>
      </c>
      <c r="BD193" s="250">
        <f>BC193/BC194-1</f>
        <v>-1.1661360287732125E-2</v>
      </c>
      <c r="BE193" s="245">
        <f>SUMPRODUCT($BO$2:$CH$2,'Bond Valuation'!$B$124:$U$124,BondVal_all!BO193:CH193)/BondVal_all!BC193</f>
        <v>11.863161287313423</v>
      </c>
      <c r="BF193" s="251">
        <f>-BE193*Y192/100</f>
        <v>-2.0483240046897923E-2</v>
      </c>
      <c r="BG193" s="251">
        <f>BF193*SQRT(10)</f>
        <v>-6.4773692408171615E-2</v>
      </c>
      <c r="BH193" s="251">
        <f>$AC$1*X192/100</f>
        <v>-1.548824751948491E-3</v>
      </c>
      <c r="BI193" s="249">
        <f>BH193*SQRT(10)</f>
        <v>-4.8978139126025447E-3</v>
      </c>
      <c r="BJ193" s="251"/>
      <c r="BK193" s="251"/>
      <c r="BO193" s="245">
        <f>EXP(-BO$2*HLOOKUP(BO$2,'Yield Curves'!$B$2:$AP$508,MATCH($Z193,'Yield Curves'!$A$3:$A$508,0)+1)/100)</f>
        <v>0.91989108667123642</v>
      </c>
      <c r="BP193" s="245">
        <f>EXP(-BP$2*HLOOKUP(BP$2,'Yield Curves'!$B$2:$AP$508,MATCH($Z193,'Yield Curves'!$A$3:$A$508,0)+1)/100)</f>
        <v>0.84908158659737476</v>
      </c>
      <c r="BQ193" s="245">
        <f>EXP(-BQ$2*HLOOKUP(BQ$2,'Yield Curves'!$B$2:$AP$508,MATCH($Z193,'Yield Curves'!$A$3:$A$508,0)+1)/100)</f>
        <v>0.78615602591461409</v>
      </c>
      <c r="BR193" s="245">
        <f>EXP(-BR$2*HLOOKUP(BR$2,'Yield Curves'!$B$2:$AP$508,MATCH($Z193,'Yield Curves'!$A$3:$A$508,0)+1)/100)</f>
        <v>0.7255683501497715</v>
      </c>
      <c r="BS193" s="245">
        <f>EXP(-BS$2*HLOOKUP(BS$2,'Yield Curves'!$B$2:$AP$508,MATCH($Z193,'Yield Curves'!$A$3:$A$508,0)+1)/100)</f>
        <v>0.67739548758163015</v>
      </c>
      <c r="BT193" s="245">
        <f>EXP(-BT$2*HLOOKUP(BT$2,'Yield Curves'!$B$2:$AP$508,MATCH($Z193,'Yield Curves'!$A$3:$A$508,0)+1)/100)</f>
        <v>0.62870068125536471</v>
      </c>
      <c r="BU193" s="245">
        <f>EXP(-BU$2*HLOOKUP(BU$2,'Yield Curves'!$B$2:$AP$508,MATCH($Z193,'Yield Curves'!$A$3:$A$508,0)+1)/100)</f>
        <v>0.584148527838112</v>
      </c>
      <c r="BV193" s="245">
        <f>EXP(-BV$2*HLOOKUP(BV$2,'Yield Curves'!$B$2:$AP$508,MATCH($Z193,'Yield Curves'!$A$3:$A$508,0)+1)/100)</f>
        <v>0.54123592750186367</v>
      </c>
      <c r="BW193" s="245">
        <f>EXP(-BW$2*HLOOKUP(BW$2,'Yield Curves'!$B$2:$AP$508,MATCH($Z193,'Yield Curves'!$A$3:$A$508,0)+1)/100)</f>
        <v>0.49934277260670995</v>
      </c>
      <c r="BX193" s="245">
        <f>EXP(-BX$2*HLOOKUP(BX$2,'Yield Curves'!$B$2:$AP$508,MATCH($Z193,'Yield Curves'!$A$3:$A$508,0)+1)/100)</f>
        <v>0.46255028667230147</v>
      </c>
      <c r="BY193" s="245">
        <f>EXP(-BY$2*HLOOKUP(BY$2,'Yield Curves'!$B$2:$AP$508,MATCH($Z193,'Yield Curves'!$A$3:$A$508,0)+1)/100)</f>
        <v>0.42852230012488834</v>
      </c>
      <c r="BZ193" s="245">
        <f>EXP(-BZ$2*HLOOKUP(BZ$2,'Yield Curves'!$B$2:$AP$508,MATCH($Z193,'Yield Curves'!$A$3:$A$508,0)+1)/100)</f>
        <v>0.39300320968846708</v>
      </c>
      <c r="CA193" s="245">
        <f>EXP(-CA$2*HLOOKUP(CA$2,'Yield Curves'!$B$2:$AP$508,MATCH($Z193,'Yield Curves'!$A$3:$A$508,0)+1)/100)</f>
        <v>0.35588971871925207</v>
      </c>
      <c r="CB193" s="245">
        <f>EXP(-CB$2*HLOOKUP(CB$2,'Yield Curves'!$B$2:$AP$508,MATCH($Z193,'Yield Curves'!$A$3:$A$508,0)+1)/100)</f>
        <v>0.32703007985215454</v>
      </c>
      <c r="CC193" s="245">
        <f>EXP(-CC$2*HLOOKUP(CC$2,'Yield Curves'!$B$2:$AP$508,MATCH($Z193,'Yield Curves'!$A$3:$A$508,0)+1)/100)</f>
        <v>0.30029198329606105</v>
      </c>
      <c r="CD193" s="245">
        <f>EXP(-CD$2*HLOOKUP(CD$2,'Yield Curves'!$B$2:$AP$508,MATCH($Z193,'Yield Curves'!$A$3:$A$508,0)+1)/100)</f>
        <v>0.2745602986342805</v>
      </c>
      <c r="CE193" s="245">
        <f>EXP(-CE$2*HLOOKUP(CE$2,'Yield Curves'!$B$2:$AP$508,MATCH($Z193,'Yield Curves'!$A$3:$A$508,0)+1)/100)</f>
        <v>0.24979276801453335</v>
      </c>
      <c r="CF193" s="245">
        <f>EXP(-CF$2*HLOOKUP(CF$2,'Yield Curves'!$B$2:$AP$508,MATCH($Z193,'Yield Curves'!$A$3:$A$508,0)+1)/100)</f>
        <v>0.22689206495141606</v>
      </c>
      <c r="CG193" s="245">
        <f>EXP(-CG$2*HLOOKUP(CG$2,'Yield Curves'!$B$2:$AP$508,MATCH($Z193,'Yield Curves'!$A$3:$A$508,0)+1)/100)</f>
        <v>0.20619299583859793</v>
      </c>
      <c r="CH193" s="245">
        <f>EXP(-CH$2*HLOOKUP(CH$2,'Yield Curves'!$B$2:$AP$508,MATCH($Z193,'Yield Curves'!$A$3:$A$508,0)+1)/100)</f>
        <v>0.18712096492535454</v>
      </c>
    </row>
    <row r="194" spans="1:86" x14ac:dyDescent="0.2">
      <c r="A194" s="253">
        <v>42857</v>
      </c>
      <c r="B194" s="245">
        <f>'Yield Curves'!C193-'Yield Curves'!C194</f>
        <v>2.9999999999999361E-2</v>
      </c>
      <c r="C194" s="245">
        <f>'Yield Curves'!D193-'Yield Curves'!D194</f>
        <v>9.9999999999997868E-3</v>
      </c>
      <c r="D194" s="245">
        <f>'Yield Curves'!E193-'Yield Curves'!E194</f>
        <v>-9.9999999999997868E-3</v>
      </c>
      <c r="E194" s="245">
        <f>'Yield Curves'!F193-'Yield Curves'!F194</f>
        <v>-1.9999999999999574E-2</v>
      </c>
      <c r="F194" s="245">
        <f>'Yield Curves'!G193-'Yield Curves'!G194</f>
        <v>-3.0000000000000249E-2</v>
      </c>
      <c r="G194" s="245">
        <f>'Yield Curves'!H193-'Yield Curves'!H194</f>
        <v>-3.0000000000001137E-2</v>
      </c>
      <c r="H194" s="245">
        <f>'Yield Curves'!I193-'Yield Curves'!I194</f>
        <v>-3.0000000000000249E-2</v>
      </c>
      <c r="I194" s="245">
        <f>'Yield Curves'!J193-'Yield Curves'!J194</f>
        <v>-3.0000000000000249E-2</v>
      </c>
      <c r="J194" s="245">
        <f>'Yield Curves'!K193-'Yield Curves'!K194</f>
        <v>-3.0000000000000249E-2</v>
      </c>
      <c r="K194" s="245">
        <f>'Yield Curves'!L193-'Yield Curves'!L194</f>
        <v>-3.2499999999999751E-2</v>
      </c>
      <c r="L194" s="245">
        <f>'Yield Curves'!M193-'Yield Curves'!M194</f>
        <v>-3.5000000000000142E-2</v>
      </c>
      <c r="M194" s="245">
        <f>'Yield Curves'!N193-'Yield Curves'!N194</f>
        <v>-3.7500000000000533E-2</v>
      </c>
      <c r="N194" s="245">
        <f>'Yield Curves'!O193-'Yield Curves'!O194</f>
        <v>-4.0000000000000036E-2</v>
      </c>
      <c r="O194" s="245">
        <f>'Yield Curves'!P193-'Yield Curves'!P194</f>
        <v>-4.2499999999999538E-2</v>
      </c>
      <c r="P194" s="245">
        <f>'Yield Curves'!Q193-'Yield Curves'!Q194</f>
        <v>-4.3749999999999289E-2</v>
      </c>
      <c r="Q194" s="245">
        <f>'Yield Curves'!R193-'Yield Curves'!R194</f>
        <v>-4.4999999999999929E-2</v>
      </c>
      <c r="R194" s="245">
        <f>'Yield Curves'!S193-'Yield Curves'!S194</f>
        <v>-4.6250000000000568E-2</v>
      </c>
      <c r="S194" s="245">
        <f>'Yield Curves'!T193-'Yield Curves'!T194</f>
        <v>-4.8125000000000639E-2</v>
      </c>
      <c r="T194" s="245">
        <f>'Yield Curves'!U193-'Yield Curves'!U194</f>
        <v>-4.9999999999999822E-2</v>
      </c>
      <c r="U194" s="245">
        <f>'Yield Curves'!V193-'Yield Curves'!V194</f>
        <v>-5.1874999999999005E-2</v>
      </c>
      <c r="V194" s="252">
        <f>MAX(B194:U194)</f>
        <v>2.9999999999999361E-2</v>
      </c>
      <c r="W194" s="252">
        <f>AVERAGE(V195:V444)</f>
        <v>3.7192500000000198E-2</v>
      </c>
      <c r="X194" s="245">
        <f>_xlfn.STDEV.S(V195:V2746)</f>
        <v>5.8296236791585354E-2</v>
      </c>
      <c r="Y194" s="245">
        <f>W194+X194*_xlfn.NORM.S.INV(99%)</f>
        <v>0.17280982652468624</v>
      </c>
      <c r="Z194" s="253">
        <v>42858</v>
      </c>
      <c r="AA194" s="255">
        <f>'Bond Valuation'!$B$12*BondVal_all!BO194</f>
        <v>92.936876635044129</v>
      </c>
      <c r="AB194" s="250">
        <f>AA194/AA195-1</f>
        <v>1.000050001667141E-4</v>
      </c>
      <c r="AC194" s="245">
        <f>SUMPRODUCT('Bond Valuation'!$B$12*BondVal_all!BO194,$BO$2)/AA194</f>
        <v>1</v>
      </c>
      <c r="AD194" s="251">
        <f>-AC194*Y193/100</f>
        <v>-1.727172736947774E-3</v>
      </c>
      <c r="AE194" s="250">
        <f>AD194*SQRT(10)</f>
        <v>-5.4617997613018226E-3</v>
      </c>
      <c r="AF194" s="250">
        <f>$AC$1*X193/100</f>
        <v>-1.5512844505373863E-3</v>
      </c>
      <c r="AG194" s="250">
        <f>AF194*SQRT(10)</f>
        <v>-4.9055921625009557E-3</v>
      </c>
      <c r="AH194" s="255">
        <f>SUMPRODUCT('Bond Valuation'!$B$40:$D$40,BondVal_all!BO194:BQ194)</f>
        <v>83.946271371385677</v>
      </c>
      <c r="AI194" s="250">
        <f>AH194/AH195-1</f>
        <v>-1.1505998060989953E-3</v>
      </c>
      <c r="AJ194" s="245">
        <f>SUMPRODUCT($BO$2:$BQ$2,'Bond Valuation'!$B$40:$D$40,BondVal_all!BO194:BQ194)/BondVal_all!AH194</f>
        <v>2.9358888618488108</v>
      </c>
      <c r="AK194" s="251">
        <f>-AJ194*Y193/100</f>
        <v>-5.0707872008938955E-3</v>
      </c>
      <c r="AL194" s="251">
        <f>AK194*SQRT(10)</f>
        <v>-1.6035237084854513E-2</v>
      </c>
      <c r="AM194" s="251">
        <f>$AC$1*X193/100</f>
        <v>-1.5512844505373863E-3</v>
      </c>
      <c r="AN194" s="259">
        <f>AM194*SQRT(10)</f>
        <v>-4.9055921625009557E-3</v>
      </c>
      <c r="AO194" s="255">
        <f>SUMPRODUCT('Bond Valuation'!$B$68:$F$68,BondVal_all!BO194:BS194)</f>
        <v>77.964302771050043</v>
      </c>
      <c r="AP194" s="250">
        <f>AO194/AO195-1</f>
        <v>-1.8298163733442285E-3</v>
      </c>
      <c r="AQ194" s="245">
        <f>SUMPRODUCT($BO$2:$BS$2,'Bond Valuation'!$B$68:$F$68,BondVal_all!BO194:BS194)/BondVal_all!AO194</f>
        <v>4.7262448921598743</v>
      </c>
      <c r="AR194" s="251">
        <f>-AQ194*Y193/100</f>
        <v>-8.1630413258772065E-3</v>
      </c>
      <c r="AS194" s="251">
        <f>AR194*SQRT(10)</f>
        <v>-2.5813803223852759E-2</v>
      </c>
      <c r="AT194" s="251">
        <f>$AC$1*X193/100</f>
        <v>-1.5512844505373863E-3</v>
      </c>
      <c r="AU194" s="249">
        <f>AT194*SQRT(10)</f>
        <v>-4.9055921625009557E-3</v>
      </c>
      <c r="AV194" s="255">
        <f>SUMPRODUCT('Bond Valuation'!$B$96:$K$96,BondVal_all!BO194:BX194)</f>
        <v>70.026508847314304</v>
      </c>
      <c r="AW194" s="250">
        <f>AV194/AV195-1</f>
        <v>-1.7998904562510631E-3</v>
      </c>
      <c r="AX194" s="245">
        <f>SUMPRODUCT($BO$2:$BX$2,'Bond Valuation'!$B$96:$K$96,BondVal_all!BO194:BX194)/BondVal_all!AV194</f>
        <v>8.2879168705520296</v>
      </c>
      <c r="AY194" s="251">
        <f>-AX194*Y193/100</f>
        <v>-1.4314664064906979E-2</v>
      </c>
      <c r="AZ194" s="251">
        <f>AY194*SQRT(10)</f>
        <v>-4.5266942385270424E-2</v>
      </c>
      <c r="BA194" s="251">
        <f>$AC$1*X193/100</f>
        <v>-1.5512844505373863E-3</v>
      </c>
      <c r="BB194" s="249">
        <f>BA194*SQRT(10)</f>
        <v>-4.9055921625009557E-3</v>
      </c>
      <c r="BC194" s="255">
        <f>SUMPRODUCT('Bond Valuation'!$B$124:$U$124,BondVal_all!BO194:CH194)</f>
        <v>57.880530681796948</v>
      </c>
      <c r="BD194" s="250">
        <f>BC194/BC195-1</f>
        <v>-2.4139486556995493E-3</v>
      </c>
      <c r="BE194" s="245">
        <f>SUMPRODUCT($BO$2:$CH$2,'Bond Valuation'!$B$124:$U$124,BondVal_all!BO194:CH194)/BondVal_all!BC194</f>
        <v>11.922724101873779</v>
      </c>
      <c r="BF194" s="251">
        <f>-BE194*Y193/100</f>
        <v>-2.059260401890653E-2</v>
      </c>
      <c r="BG194" s="251">
        <f>BF194*SQRT(10)</f>
        <v>-6.5119531653681714E-2</v>
      </c>
      <c r="BH194" s="251">
        <f>$AC$1*X193/100</f>
        <v>-1.5512844505373863E-3</v>
      </c>
      <c r="BI194" s="249">
        <f>BH194*SQRT(10)</f>
        <v>-4.9055921625009557E-3</v>
      </c>
      <c r="BJ194" s="251"/>
      <c r="BK194" s="251"/>
      <c r="BO194" s="245">
        <f>EXP(-BO$2*HLOOKUP(BO$2,'Yield Curves'!$B$2:$AP$508,MATCH($Z194,'Yield Curves'!$A$3:$A$508,0)+1)/100)</f>
        <v>0.92016709539647656</v>
      </c>
      <c r="BP194" s="245">
        <f>EXP(-BP$2*HLOOKUP(BP$2,'Yield Curves'!$B$2:$AP$508,MATCH($Z194,'Yield Curves'!$A$3:$A$508,0)+1)/100)</f>
        <v>0.85061130979109911</v>
      </c>
      <c r="BQ194" s="245">
        <f>EXP(-BQ$2*HLOOKUP(BQ$2,'Yield Curves'!$B$2:$AP$508,MATCH($Z194,'Yield Curves'!$A$3:$A$508,0)+1)/100)</f>
        <v>0.78828151530402468</v>
      </c>
      <c r="BR194" s="245">
        <f>EXP(-BR$2*HLOOKUP(BR$2,'Yield Curves'!$B$2:$AP$508,MATCH($Z194,'Yield Curves'!$A$3:$A$508,0)+1)/100)</f>
        <v>0.72818510354032062</v>
      </c>
      <c r="BS194" s="245">
        <f>EXP(-BS$2*HLOOKUP(BS$2,'Yield Curves'!$B$2:$AP$508,MATCH($Z194,'Yield Curves'!$A$3:$A$508,0)+1)/100)</f>
        <v>0.68045063620458768</v>
      </c>
      <c r="BT194" s="245">
        <f>EXP(-BT$2*HLOOKUP(BT$2,'Yield Curves'!$B$2:$AP$508,MATCH($Z194,'Yield Curves'!$A$3:$A$508,0)+1)/100)</f>
        <v>0.63172569875936868</v>
      </c>
      <c r="BU194" s="245">
        <f>EXP(-BU$2*HLOOKUP(BU$2,'Yield Curves'!$B$2:$AP$508,MATCH($Z194,'Yield Curves'!$A$3:$A$508,0)+1)/100)</f>
        <v>0.58701787979572218</v>
      </c>
      <c r="BV194" s="245">
        <f>EXP(-BV$2*HLOOKUP(BV$2,'Yield Curves'!$B$2:$AP$508,MATCH($Z194,'Yield Curves'!$A$3:$A$508,0)+1)/100)</f>
        <v>0.5441665069535887</v>
      </c>
      <c r="BW194" s="245">
        <f>EXP(-BW$2*HLOOKUP(BW$2,'Yield Curves'!$B$2:$AP$508,MATCH($Z194,'Yield Curves'!$A$3:$A$508,0)+1)/100)</f>
        <v>0.50261163727111491</v>
      </c>
      <c r="BX194" s="245">
        <f>EXP(-BX$2*HLOOKUP(BX$2,'Yield Curves'!$B$2:$AP$508,MATCH($Z194,'Yield Curves'!$A$3:$A$508,0)+1)/100)</f>
        <v>0.46579949764982831</v>
      </c>
      <c r="BY194" s="245">
        <f>EXP(-BY$2*HLOOKUP(BY$2,'Yield Curves'!$B$2:$AP$508,MATCH($Z194,'Yield Curves'!$A$3:$A$508,0)+1)/100)</f>
        <v>0.43171591984435009</v>
      </c>
      <c r="BZ194" s="245">
        <f>EXP(-BZ$2*HLOOKUP(BZ$2,'Yield Curves'!$B$2:$AP$508,MATCH($Z194,'Yield Curves'!$A$3:$A$508,0)+1)/100)</f>
        <v>0.39646698795456353</v>
      </c>
      <c r="CA194" s="245">
        <f>EXP(-CA$2*HLOOKUP(CA$2,'Yield Curves'!$B$2:$AP$508,MATCH($Z194,'Yield Curves'!$A$3:$A$508,0)+1)/100)</f>
        <v>0.35993183056659434</v>
      </c>
      <c r="CB194" s="245">
        <f>EXP(-CB$2*HLOOKUP(CB$2,'Yield Curves'!$B$2:$AP$508,MATCH($Z194,'Yield Curves'!$A$3:$A$508,0)+1)/100)</f>
        <v>0.3311042908947246</v>
      </c>
      <c r="CC194" s="245">
        <f>EXP(-CC$2*HLOOKUP(CC$2,'Yield Curves'!$B$2:$AP$508,MATCH($Z194,'Yield Curves'!$A$3:$A$508,0)+1)/100)</f>
        <v>0.30437341273273422</v>
      </c>
      <c r="CD194" s="245">
        <f>EXP(-CD$2*HLOOKUP(CD$2,'Yield Curves'!$B$2:$AP$508,MATCH($Z194,'Yield Curves'!$A$3:$A$508,0)+1)/100)</f>
        <v>0.27868013483105125</v>
      </c>
      <c r="CE194" s="245">
        <f>EXP(-CE$2*HLOOKUP(CE$2,'Yield Curves'!$B$2:$AP$508,MATCH($Z194,'Yield Curves'!$A$3:$A$508,0)+1)/100)</f>
        <v>0.25397601903026162</v>
      </c>
      <c r="CF194" s="245">
        <f>EXP(-CF$2*HLOOKUP(CF$2,'Yield Curves'!$B$2:$AP$508,MATCH($Z194,'Yield Curves'!$A$3:$A$508,0)+1)/100)</f>
        <v>0.23110895439182166</v>
      </c>
      <c r="CG194" s="245">
        <f>EXP(-CG$2*HLOOKUP(CG$2,'Yield Curves'!$B$2:$AP$508,MATCH($Z194,'Yield Curves'!$A$3:$A$508,0)+1)/100)</f>
        <v>0.21039391272158478</v>
      </c>
      <c r="CH194" s="245">
        <f>EXP(-CH$2*HLOOKUP(CH$2,'Yield Curves'!$B$2:$AP$508,MATCH($Z194,'Yield Curves'!$A$3:$A$508,0)+1)/100)</f>
        <v>0.19128324333905466</v>
      </c>
    </row>
    <row r="195" spans="1:86" x14ac:dyDescent="0.2">
      <c r="A195" s="253">
        <v>42853</v>
      </c>
      <c r="B195" s="245">
        <f>'Yield Curves'!C194-'Yield Curves'!C195</f>
        <v>2.000000000000135E-2</v>
      </c>
      <c r="C195" s="245">
        <f>'Yield Curves'!D194-'Yield Curves'!D195</f>
        <v>-3.5000000000000142E-2</v>
      </c>
      <c r="D195" s="245">
        <f>'Yield Curves'!E194-'Yield Curves'!E195</f>
        <v>-8.9999999999999858E-2</v>
      </c>
      <c r="E195" s="245">
        <f>'Yield Curves'!F194-'Yield Curves'!F195</f>
        <v>-0.11000000000000121</v>
      </c>
      <c r="F195" s="245">
        <f>'Yield Curves'!G194-'Yield Curves'!G195</f>
        <v>-0.13000000000000078</v>
      </c>
      <c r="G195" s="245">
        <f>'Yield Curves'!H194-'Yield Curves'!H195</f>
        <v>-9.9999999999999645E-2</v>
      </c>
      <c r="H195" s="245">
        <f>'Yield Curves'!I194-'Yield Curves'!I195</f>
        <v>-6.9999999999999396E-2</v>
      </c>
      <c r="I195" s="245">
        <f>'Yield Curves'!J194-'Yield Curves'!J195</f>
        <v>-0.10499999999999954</v>
      </c>
      <c r="J195" s="245">
        <f>'Yield Curves'!K194-'Yield Curves'!K195</f>
        <v>-0.13999999999999968</v>
      </c>
      <c r="K195" s="245">
        <f>'Yield Curves'!L194-'Yield Curves'!L195</f>
        <v>-0.13499999999999979</v>
      </c>
      <c r="L195" s="245">
        <f>'Yield Curves'!M194-'Yield Curves'!M195</f>
        <v>-0.12999999999999989</v>
      </c>
      <c r="M195" s="245">
        <f>'Yield Curves'!N194-'Yield Curves'!N195</f>
        <v>-0.125</v>
      </c>
      <c r="N195" s="245">
        <f>'Yield Curves'!O194-'Yield Curves'!O195</f>
        <v>-0.12000000000000011</v>
      </c>
      <c r="O195" s="245">
        <f>'Yield Curves'!P194-'Yield Curves'!P195</f>
        <v>-0.11500000000000021</v>
      </c>
      <c r="P195" s="245">
        <f>'Yield Curves'!Q194-'Yield Curves'!Q195</f>
        <v>-0.11249999999999982</v>
      </c>
      <c r="Q195" s="245">
        <f>'Yield Curves'!R194-'Yield Curves'!R195</f>
        <v>-0.10999999999999943</v>
      </c>
      <c r="R195" s="245">
        <f>'Yield Curves'!S194-'Yield Curves'!S195</f>
        <v>-0.10749999999999904</v>
      </c>
      <c r="S195" s="245">
        <f>'Yield Curves'!T194-'Yield Curves'!T195</f>
        <v>-0.10374999999999979</v>
      </c>
      <c r="T195" s="245">
        <f>'Yield Curves'!U194-'Yield Curves'!U195</f>
        <v>-9.9999999999999645E-2</v>
      </c>
      <c r="U195" s="245">
        <f>'Yield Curves'!V194-'Yield Curves'!V195</f>
        <v>-9.6249999999999503E-2</v>
      </c>
      <c r="V195" s="252">
        <f>MAX(B195:U195)</f>
        <v>2.000000000000135E-2</v>
      </c>
      <c r="W195" s="252">
        <f>AVERAGE(V196:V445)</f>
        <v>3.7732500000000196E-2</v>
      </c>
      <c r="X195" s="245">
        <f>_xlfn.STDEV.S(V196:V2747)</f>
        <v>5.8381150771446927E-2</v>
      </c>
      <c r="Y195" s="245">
        <f>W195+X195*_xlfn.NORM.S.INV(99%)</f>
        <v>0.17354736598121354</v>
      </c>
      <c r="Z195" s="253">
        <v>42857</v>
      </c>
      <c r="AA195" s="255">
        <f>'Bond Valuation'!$B$12*BondVal_all!BO195</f>
        <v>92.927583412049515</v>
      </c>
      <c r="AB195" s="250">
        <f>AA195/AA196-1</f>
        <v>-2.9995500449975232E-4</v>
      </c>
      <c r="AC195" s="245">
        <f>SUMPRODUCT('Bond Valuation'!$B$12*BondVal_all!BO195,$BO$2)/AA195</f>
        <v>1</v>
      </c>
      <c r="AD195" s="251">
        <f>-AC195*Y194/100</f>
        <v>-1.7280982652468624E-3</v>
      </c>
      <c r="AE195" s="250">
        <f>AD195*SQRT(10)</f>
        <v>-5.4647265387658839E-3</v>
      </c>
      <c r="AF195" s="250">
        <f>$AC$1*X194/100</f>
        <v>-1.5537195928957978E-3</v>
      </c>
      <c r="AG195" s="250">
        <f>AF195*SQRT(10)</f>
        <v>-4.9132927587802909E-3</v>
      </c>
      <c r="AH195" s="255">
        <f>SUMPRODUCT('Bond Valuation'!$B$40:$D$40,BondVal_all!BO195:BQ195)</f>
        <v>84.042971197749793</v>
      </c>
      <c r="AI195" s="250">
        <f>AH195/AH196-1</f>
        <v>8.5990273159497477E-4</v>
      </c>
      <c r="AJ195" s="245">
        <f>SUMPRODUCT($BO$2:$BQ$2,'Bond Valuation'!$B$40:$D$40,BondVal_all!BO195:BQ195)/BondVal_all!AH195</f>
        <v>2.9359629585367704</v>
      </c>
      <c r="AK195" s="251">
        <f>-AJ195*Y194/100</f>
        <v>-5.0736324954764392E-3</v>
      </c>
      <c r="AL195" s="251">
        <f>AK195*SQRT(10)</f>
        <v>-1.6044234696349489E-2</v>
      </c>
      <c r="AM195" s="251">
        <f>$AC$1*X194/100</f>
        <v>-1.5537195928957978E-3</v>
      </c>
      <c r="AN195" s="259">
        <f>AM195*SQRT(10)</f>
        <v>-4.9132927587802909E-3</v>
      </c>
      <c r="AO195" s="255">
        <f>SUMPRODUCT('Bond Valuation'!$B$68:$F$68,BondVal_all!BO195:BS195)</f>
        <v>78.107224649590336</v>
      </c>
      <c r="AP195" s="250">
        <f>AO195/AO196-1</f>
        <v>1.3903348465162946E-3</v>
      </c>
      <c r="AQ195" s="245">
        <f>SUMPRODUCT($BO$2:$BS$2,'Bond Valuation'!$B$68:$F$68,BondVal_all!BO195:BS195)/BondVal_all!AO195</f>
        <v>4.7266713419811941</v>
      </c>
      <c r="AR195" s="251">
        <f>-AQ195*Y194/100</f>
        <v>-8.1681525464697598E-3</v>
      </c>
      <c r="AS195" s="251">
        <f>AR195*SQRT(10)</f>
        <v>-2.5829966322548782E-2</v>
      </c>
      <c r="AT195" s="251">
        <f>$AC$1*X194/100</f>
        <v>-1.5537195928957978E-3</v>
      </c>
      <c r="AU195" s="249">
        <f>AT195*SQRT(10)</f>
        <v>-4.9132927587802909E-3</v>
      </c>
      <c r="AV195" s="255">
        <f>SUMPRODUCT('Bond Valuation'!$B$96:$K$96,BondVal_all!BO195:BX195)</f>
        <v>70.152776159603491</v>
      </c>
      <c r="AW195" s="250">
        <f>AV195/AV196-1</f>
        <v>3.9223233356426856E-3</v>
      </c>
      <c r="AX195" s="245">
        <f>SUMPRODUCT($BO$2:$BX$2,'Bond Valuation'!$B$96:$K$96,BondVal_all!BO195:BX195)/BondVal_all!AV195</f>
        <v>8.2894562327260903</v>
      </c>
      <c r="AY195" s="251">
        <f>-AX195*Y194/100</f>
        <v>-1.4324994935613749E-2</v>
      </c>
      <c r="AZ195" s="251">
        <f>AY195*SQRT(10)</f>
        <v>-4.529961146691653E-2</v>
      </c>
      <c r="BA195" s="251">
        <f>$AC$1*X194/100</f>
        <v>-1.5537195928957978E-3</v>
      </c>
      <c r="BB195" s="249">
        <f>BA195*SQRT(10)</f>
        <v>-4.9132927587802909E-3</v>
      </c>
      <c r="BC195" s="255">
        <f>SUMPRODUCT('Bond Valuation'!$B$124:$U$124,BondVal_all!BO195:CH195)</f>
        <v>58.02058940559548</v>
      </c>
      <c r="BD195" s="250">
        <f>BC195/BC196-1</f>
        <v>2.3755313898952135E-3</v>
      </c>
      <c r="BE195" s="245">
        <f>SUMPRODUCT($BO$2:$CH$2,'Bond Valuation'!$B$124:$U$124,BondVal_all!BO195:CH195)/BondVal_all!BC195</f>
        <v>11.931618447250457</v>
      </c>
      <c r="BF195" s="251">
        <f>-BE195*Y194/100</f>
        <v>-2.0619009140280978E-2</v>
      </c>
      <c r="BG195" s="251">
        <f>BF195*SQRT(10)</f>
        <v>-6.520303197911817E-2</v>
      </c>
      <c r="BH195" s="251">
        <f>$AC$1*X194/100</f>
        <v>-1.5537195928957978E-3</v>
      </c>
      <c r="BI195" s="249">
        <f>BH195*SQRT(10)</f>
        <v>-4.9132927587802909E-3</v>
      </c>
      <c r="BJ195" s="251"/>
      <c r="BK195" s="251"/>
      <c r="BO195" s="245">
        <f>EXP(-BO$2*HLOOKUP(BO$2,'Yield Curves'!$B$2:$AP$508,MATCH($Z195,'Yield Curves'!$A$3:$A$508,0)+1)/100)</f>
        <v>0.920075083287619</v>
      </c>
      <c r="BP195" s="245">
        <f>EXP(-BP$2*HLOOKUP(BP$2,'Yield Curves'!$B$2:$AP$508,MATCH($Z195,'Yield Curves'!$A$3:$A$508,0)+1)/100)</f>
        <v>0.85078144906641773</v>
      </c>
      <c r="BQ195" s="245">
        <f>EXP(-BQ$2*HLOOKUP(BQ$2,'Yield Curves'!$B$2:$AP$508,MATCH($Z195,'Yield Curves'!$A$3:$A$508,0)+1)/100)</f>
        <v>0.7892280209121737</v>
      </c>
      <c r="BR195" s="245">
        <f>EXP(-BR$2*HLOOKUP(BR$2,'Yield Curves'!$B$2:$AP$508,MATCH($Z195,'Yield Curves'!$A$3:$A$508,0)+1)/100)</f>
        <v>0.7284764358443131</v>
      </c>
      <c r="BS195" s="245">
        <f>EXP(-BS$2*HLOOKUP(BS$2,'Yield Curves'!$B$2:$AP$508,MATCH($Z195,'Yield Curves'!$A$3:$A$508,0)+1)/100)</f>
        <v>0.68181289928599054</v>
      </c>
      <c r="BT195" s="245">
        <f>EXP(-BT$2*HLOOKUP(BT$2,'Yield Curves'!$B$2:$AP$508,MATCH($Z195,'Yield Curves'!$A$3:$A$508,0)+1)/100)</f>
        <v>0.63324366126277332</v>
      </c>
      <c r="BU195" s="245">
        <f>EXP(-BU$2*HLOOKUP(BU$2,'Yield Curves'!$B$2:$AP$508,MATCH($Z195,'Yield Curves'!$A$3:$A$508,0)+1)/100)</f>
        <v>0.58866383311844594</v>
      </c>
      <c r="BV195" s="245">
        <f>EXP(-BV$2*HLOOKUP(BV$2,'Yield Curves'!$B$2:$AP$508,MATCH($Z195,'Yield Curves'!$A$3:$A$508,0)+1)/100)</f>
        <v>0.54569230829808424</v>
      </c>
      <c r="BW195" s="245">
        <f>EXP(-BW$2*HLOOKUP(BW$2,'Yield Curves'!$B$2:$AP$508,MATCH($Z195,'Yield Curves'!$A$3:$A$508,0)+1)/100)</f>
        <v>0.50374378664539543</v>
      </c>
      <c r="BX195" s="245">
        <f>EXP(-BX$2*HLOOKUP(BX$2,'Yield Curves'!$B$2:$AP$508,MATCH($Z195,'Yield Curves'!$A$3:$A$508,0)+1)/100)</f>
        <v>0.46673202886549986</v>
      </c>
      <c r="BY195" s="245">
        <f>EXP(-BY$2*HLOOKUP(BY$2,'Yield Curves'!$B$2:$AP$508,MATCH($Z195,'Yield Curves'!$A$3:$A$508,0)+1)/100)</f>
        <v>0.4324288391087428</v>
      </c>
      <c r="BZ195" s="245">
        <f>EXP(-BZ$2*HLOOKUP(BZ$2,'Yield Curves'!$B$2:$AP$508,MATCH($Z195,'Yield Curves'!$A$3:$A$508,0)+1)/100)</f>
        <v>0.3971216984723282</v>
      </c>
      <c r="CA195" s="245">
        <f>EXP(-CA$2*HLOOKUP(CA$2,'Yield Curves'!$B$2:$AP$508,MATCH($Z195,'Yield Curves'!$A$3:$A$508,0)+1)/100)</f>
        <v>0.36069299025051632</v>
      </c>
      <c r="CB195" s="245">
        <f>EXP(-CB$2*HLOOKUP(CB$2,'Yield Curves'!$B$2:$AP$508,MATCH($Z195,'Yield Curves'!$A$3:$A$508,0)+1)/100)</f>
        <v>0.33171325434306953</v>
      </c>
      <c r="CC195" s="245">
        <f>EXP(-CC$2*HLOOKUP(CC$2,'Yield Curves'!$B$2:$AP$508,MATCH($Z195,'Yield Curves'!$A$3:$A$508,0)+1)/100)</f>
        <v>0.30483031544319683</v>
      </c>
      <c r="CD195" s="245">
        <f>EXP(-CD$2*HLOOKUP(CD$2,'Yield Curves'!$B$2:$AP$508,MATCH($Z195,'Yield Curves'!$A$3:$A$508,0)+1)/100)</f>
        <v>0.27912986904923137</v>
      </c>
      <c r="CE195" s="245">
        <f>EXP(-CE$2*HLOOKUP(CE$2,'Yield Curves'!$B$2:$AP$508,MATCH($Z195,'Yield Curves'!$A$3:$A$508,0)+1)/100)</f>
        <v>0.25455347786309956</v>
      </c>
      <c r="CF195" s="245">
        <f>EXP(-CF$2*HLOOKUP(CF$2,'Yield Curves'!$B$2:$AP$508,MATCH($Z195,'Yield Curves'!$A$3:$A$508,0)+1)/100)</f>
        <v>0.23180223571053599</v>
      </c>
      <c r="CG195" s="245">
        <f>EXP(-CG$2*HLOOKUP(CG$2,'Yield Curves'!$B$2:$AP$508,MATCH($Z195,'Yield Curves'!$A$3:$A$508,0)+1)/100)</f>
        <v>0.21112754043182844</v>
      </c>
      <c r="CH195" s="245">
        <f>EXP(-CH$2*HLOOKUP(CH$2,'Yield Curves'!$B$2:$AP$508,MATCH($Z195,'Yield Curves'!$A$3:$A$508,0)+1)/100)</f>
        <v>0.19204990862075413</v>
      </c>
    </row>
    <row r="196" spans="1:86" x14ac:dyDescent="0.2">
      <c r="A196" s="253">
        <v>42852</v>
      </c>
      <c r="B196" s="245">
        <f>'Yield Curves'!C195-'Yield Curves'!C196</f>
        <v>9.9999999999997868E-3</v>
      </c>
      <c r="C196" s="245">
        <f>'Yield Curves'!D195-'Yield Curves'!D196</f>
        <v>4.0000000000000924E-2</v>
      </c>
      <c r="D196" s="245">
        <f>'Yield Curves'!E195-'Yield Curves'!E196</f>
        <v>7.0000000000000284E-2</v>
      </c>
      <c r="E196" s="245">
        <f>'Yield Curves'!F195-'Yield Curves'!F196</f>
        <v>7.0000000000000284E-2</v>
      </c>
      <c r="F196" s="245">
        <f>'Yield Curves'!G195-'Yield Curves'!G196</f>
        <v>7.0000000000000284E-2</v>
      </c>
      <c r="G196" s="245">
        <f>'Yield Curves'!H195-'Yield Curves'!H196</f>
        <v>1.5000000000000568E-2</v>
      </c>
      <c r="H196" s="245">
        <f>'Yield Curves'!I195-'Yield Curves'!I196</f>
        <v>-4.0000000000000924E-2</v>
      </c>
      <c r="I196" s="245">
        <f>'Yield Curves'!J195-'Yield Curves'!J196</f>
        <v>-4.9999999999998934E-3</v>
      </c>
      <c r="J196" s="245">
        <f>'Yield Curves'!K195-'Yield Curves'!K196</f>
        <v>3.0000000000000249E-2</v>
      </c>
      <c r="K196" s="245">
        <f>'Yield Curves'!L195-'Yield Curves'!L196</f>
        <v>2.2499999999999076E-2</v>
      </c>
      <c r="L196" s="245">
        <f>'Yield Curves'!M195-'Yield Curves'!M196</f>
        <v>1.499999999999968E-2</v>
      </c>
      <c r="M196" s="245">
        <f>'Yield Curves'!N195-'Yield Curves'!N196</f>
        <v>7.5000000000002842E-3</v>
      </c>
      <c r="N196" s="245">
        <f>'Yield Curves'!O195-'Yield Curves'!O196</f>
        <v>0</v>
      </c>
      <c r="O196" s="245">
        <f>'Yield Curves'!P195-'Yield Curves'!P196</f>
        <v>-7.5000000000002842E-3</v>
      </c>
      <c r="P196" s="245">
        <f>'Yield Curves'!Q195-'Yield Curves'!Q196</f>
        <v>-8.7500000000000355E-3</v>
      </c>
      <c r="Q196" s="245">
        <f>'Yield Curves'!R195-'Yield Curves'!R196</f>
        <v>-9.9999999999997868E-3</v>
      </c>
      <c r="R196" s="245">
        <f>'Yield Curves'!S195-'Yield Curves'!S196</f>
        <v>-1.1249999999999538E-2</v>
      </c>
      <c r="S196" s="245">
        <f>'Yield Curves'!T195-'Yield Curves'!T196</f>
        <v>-1.5625E-2</v>
      </c>
      <c r="T196" s="245">
        <f>'Yield Curves'!U195-'Yield Curves'!U196</f>
        <v>-2.0000000000000462E-2</v>
      </c>
      <c r="U196" s="245">
        <f>'Yield Curves'!V195-'Yield Curves'!V196</f>
        <v>-2.4375000000000924E-2</v>
      </c>
      <c r="V196" s="252">
        <f>MAX(B196:U196)</f>
        <v>7.0000000000000284E-2</v>
      </c>
      <c r="W196" s="252">
        <f>AVERAGE(V197:V446)</f>
        <v>3.7332500000000192E-2</v>
      </c>
      <c r="X196" s="245">
        <f>_xlfn.STDEV.S(V197:V2748)</f>
        <v>5.8445898584102617E-2</v>
      </c>
      <c r="Y196" s="245">
        <f>W196+X196*_xlfn.NORM.S.INV(99%)</f>
        <v>0.17329799191753389</v>
      </c>
      <c r="Z196" s="253">
        <v>42853</v>
      </c>
      <c r="AA196" s="255">
        <f>'Bond Valuation'!$B$12*BondVal_all!BO196</f>
        <v>92.955465869232597</v>
      </c>
      <c r="AB196" s="250">
        <f>AA196/AA197-1</f>
        <v>-1.9998000133314431E-4</v>
      </c>
      <c r="AC196" s="245">
        <f>SUMPRODUCT('Bond Valuation'!$B$12*BondVal_all!BO196,$BO$2)/AA196</f>
        <v>1</v>
      </c>
      <c r="AD196" s="251">
        <f>-AC196*Y195/100</f>
        <v>-1.7354736598121354E-3</v>
      </c>
      <c r="AE196" s="250">
        <f>AD196*SQRT(10)</f>
        <v>-5.488049584234574E-3</v>
      </c>
      <c r="AF196" s="250">
        <f>$AC$1*X195/100</f>
        <v>-1.5559827323621299E-3</v>
      </c>
      <c r="AG196" s="250">
        <f>AF196*SQRT(10)</f>
        <v>-4.9204494341565184E-3</v>
      </c>
      <c r="AH196" s="255">
        <f>SUMPRODUCT('Bond Valuation'!$B$40:$D$40,BondVal_all!BO196:BQ196)</f>
        <v>83.970764507975261</v>
      </c>
      <c r="AI196" s="250">
        <f>AH196/AH197-1</f>
        <v>3.7744645590360726E-3</v>
      </c>
      <c r="AJ196" s="245">
        <f>SUMPRODUCT($BO$2:$BQ$2,'Bond Valuation'!$B$40:$D$40,BondVal_all!BO196:BQ196)/BondVal_all!AH196</f>
        <v>2.9358987947769437</v>
      </c>
      <c r="AK196" s="251">
        <f>-AJ196*Y195/100</f>
        <v>-5.09517502620958E-3</v>
      </c>
      <c r="AL196" s="251">
        <f>AK196*SQRT(10)</f>
        <v>-1.6112358160030392E-2</v>
      </c>
      <c r="AM196" s="251">
        <f>$AC$1*X195/100</f>
        <v>-1.5559827323621299E-3</v>
      </c>
      <c r="AN196" s="259">
        <f>AM196*SQRT(10)</f>
        <v>-4.9204494341565184E-3</v>
      </c>
      <c r="AO196" s="255">
        <f>SUMPRODUCT('Bond Valuation'!$B$68:$F$68,BondVal_all!BO196:BS196)</f>
        <v>77.998780227454347</v>
      </c>
      <c r="AP196" s="250">
        <f>AO196/AO197-1</f>
        <v>6.4891838465190865E-3</v>
      </c>
      <c r="AQ196" s="245">
        <f>SUMPRODUCT($BO$2:$BS$2,'Bond Valuation'!$B$68:$F$68,BondVal_all!BO196:BS196)/BondVal_all!AO196</f>
        <v>4.7263458046317997</v>
      </c>
      <c r="AR196" s="251">
        <f>-AQ196*Y195/100</f>
        <v>-8.2024486511020813E-3</v>
      </c>
      <c r="AS196" s="251">
        <f>AR196*SQRT(10)</f>
        <v>-2.593842012805837E-2</v>
      </c>
      <c r="AT196" s="251">
        <f>$AC$1*X195/100</f>
        <v>-1.5559827323621299E-3</v>
      </c>
      <c r="AU196" s="249">
        <f>AT196*SQRT(10)</f>
        <v>-4.9204494341565184E-3</v>
      </c>
      <c r="AV196" s="255">
        <f>SUMPRODUCT('Bond Valuation'!$B$96:$K$96,BondVal_all!BO196:BX196)</f>
        <v>69.878689345718655</v>
      </c>
      <c r="AW196" s="250">
        <f>AV196/AV197-1</f>
        <v>8.4537460605051962E-3</v>
      </c>
      <c r="AX196" s="245">
        <f>SUMPRODUCT($BO$2:$BX$2,'Bond Valuation'!$B$96:$K$96,BondVal_all!BO196:BX196)/BondVal_all!AV196</f>
        <v>8.2842673246925163</v>
      </c>
      <c r="AY196" s="251">
        <f>-AX196*Y195/100</f>
        <v>-1.4377127732846209E-2</v>
      </c>
      <c r="AZ196" s="251">
        <f>AY196*SQRT(10)</f>
        <v>-4.546446984696683E-2</v>
      </c>
      <c r="BA196" s="251">
        <f>$AC$1*X195/100</f>
        <v>-1.5559827323621299E-3</v>
      </c>
      <c r="BB196" s="249">
        <f>BA196*SQRT(10)</f>
        <v>-4.9204494341565184E-3</v>
      </c>
      <c r="BC196" s="255">
        <f>SUMPRODUCT('Bond Valuation'!$B$124:$U$124,BondVal_all!BO196:CH196)</f>
        <v>57.883086317105182</v>
      </c>
      <c r="BD196" s="250">
        <f>BC196/BC197-1</f>
        <v>7.1929155152643531E-3</v>
      </c>
      <c r="BE196" s="245">
        <f>SUMPRODUCT($BO$2:$CH$2,'Bond Valuation'!$B$124:$U$124,BondVal_all!BO196:CH196)/BondVal_all!BC196</f>
        <v>11.928018571906533</v>
      </c>
      <c r="BF196" s="251">
        <f>-BE196*Y195/100</f>
        <v>-2.0700762045293749E-2</v>
      </c>
      <c r="BG196" s="251">
        <f>BF196*SQRT(10)</f>
        <v>-6.5461557364293918E-2</v>
      </c>
      <c r="BH196" s="251">
        <f>$AC$1*X195/100</f>
        <v>-1.5559827323621299E-3</v>
      </c>
      <c r="BI196" s="249">
        <f>BH196*SQRT(10)</f>
        <v>-4.9204494341565184E-3</v>
      </c>
      <c r="BJ196" s="251"/>
      <c r="BK196" s="251"/>
      <c r="BO196" s="245">
        <f>EXP(-BO$2*HLOOKUP(BO$2,'Yield Curves'!$B$2:$AP$508,MATCH($Z196,'Yield Curves'!$A$3:$A$508,0)+1)/100)</f>
        <v>0.92035114722012468</v>
      </c>
      <c r="BP196" s="245">
        <f>EXP(-BP$2*HLOOKUP(BP$2,'Yield Curves'!$B$2:$AP$508,MATCH($Z196,'Yield Curves'!$A$3:$A$508,0)+1)/100)</f>
        <v>0.85061130979109911</v>
      </c>
      <c r="BQ196" s="245">
        <f>EXP(-BQ$2*HLOOKUP(BQ$2,'Yield Curves'!$B$2:$AP$508,MATCH($Z196,'Yield Curves'!$A$3:$A$508,0)+1)/100)</f>
        <v>0.78851803523483155</v>
      </c>
      <c r="BR196" s="245">
        <f>EXP(-BR$2*HLOOKUP(BR$2,'Yield Curves'!$B$2:$AP$508,MATCH($Z196,'Yield Curves'!$A$3:$A$508,0)+1)/100)</f>
        <v>0.72760278841459547</v>
      </c>
      <c r="BS196" s="245">
        <f>EXP(-BS$2*HLOOKUP(BS$2,'Yield Curves'!$B$2:$AP$508,MATCH($Z196,'Yield Curves'!$A$3:$A$508,0)+1)/100)</f>
        <v>0.68079094659319728</v>
      </c>
      <c r="BT196" s="245">
        <f>EXP(-BT$2*HLOOKUP(BT$2,'Yield Curves'!$B$2:$AP$508,MATCH($Z196,'Yield Curves'!$A$3:$A$508,0)+1)/100)</f>
        <v>0.6319152448994958</v>
      </c>
      <c r="BU196" s="245">
        <f>EXP(-BU$2*HLOOKUP(BU$2,'Yield Curves'!$B$2:$AP$508,MATCH($Z196,'Yield Curves'!$A$3:$A$508,0)+1)/100)</f>
        <v>0.58701787979572218</v>
      </c>
      <c r="BV196" s="245">
        <f>EXP(-BV$2*HLOOKUP(BV$2,'Yield Curves'!$B$2:$AP$508,MATCH($Z196,'Yield Curves'!$A$3:$A$508,0)+1)/100)</f>
        <v>0.54378572368841271</v>
      </c>
      <c r="BW196" s="245">
        <f>EXP(-BW$2*HLOOKUP(BW$2,'Yield Curves'!$B$2:$AP$508,MATCH($Z196,'Yield Curves'!$A$3:$A$508,0)+1)/100)</f>
        <v>0.50165131111942829</v>
      </c>
      <c r="BX196" s="245">
        <f>EXP(-BX$2*HLOOKUP(BX$2,'Yield Curves'!$B$2:$AP$508,MATCH($Z196,'Yield Curves'!$A$3:$A$508,0)+1)/100)</f>
        <v>0.46440419316009157</v>
      </c>
      <c r="BY196" s="245">
        <f>EXP(-BY$2*HLOOKUP(BY$2,'Yield Curves'!$B$2:$AP$508,MATCH($Z196,'Yield Curves'!$A$3:$A$508,0)+1)/100)</f>
        <v>0.42987964707261317</v>
      </c>
      <c r="BZ196" s="245">
        <f>EXP(-BZ$2*HLOOKUP(BZ$2,'Yield Curves'!$B$2:$AP$508,MATCH($Z196,'Yield Curves'!$A$3:$A$508,0)+1)/100)</f>
        <v>0.39484973665035811</v>
      </c>
      <c r="CA196" s="245">
        <f>EXP(-CA$2*HLOOKUP(CA$2,'Yield Curves'!$B$2:$AP$508,MATCH($Z196,'Yield Curves'!$A$3:$A$508,0)+1)/100)</f>
        <v>0.35918686880545286</v>
      </c>
      <c r="CB196" s="245">
        <f>EXP(-CB$2*HLOOKUP(CB$2,'Yield Curves'!$B$2:$AP$508,MATCH($Z196,'Yield Curves'!$A$3:$A$508,0)+1)/100)</f>
        <v>0.33027240346006392</v>
      </c>
      <c r="CC196" s="245">
        <f>EXP(-CC$2*HLOOKUP(CC$2,'Yield Curves'!$B$2:$AP$508,MATCH($Z196,'Yield Curves'!$A$3:$A$508,0)+1)/100)</f>
        <v>0.30346166080623954</v>
      </c>
      <c r="CD196" s="245">
        <f>EXP(-CD$2*HLOOKUP(CD$2,'Yield Curves'!$B$2:$AP$508,MATCH($Z196,'Yield Curves'!$A$3:$A$508,0)+1)/100)</f>
        <v>0.27792263371839721</v>
      </c>
      <c r="CE196" s="245">
        <f>EXP(-CE$2*HLOOKUP(CE$2,'Yield Curves'!$B$2:$AP$508,MATCH($Z196,'Yield Curves'!$A$3:$A$508,0)+1)/100)</f>
        <v>0.25358756443778102</v>
      </c>
      <c r="CF196" s="245">
        <f>EXP(-CF$2*HLOOKUP(CF$2,'Yield Curves'!$B$2:$AP$508,MATCH($Z196,'Yield Curves'!$A$3:$A$508,0)+1)/100)</f>
        <v>0.23106752099306513</v>
      </c>
      <c r="CG196" s="245">
        <f>EXP(-CG$2*HLOOKUP(CG$2,'Yield Curves'!$B$2:$AP$508,MATCH($Z196,'Yield Curves'!$A$3:$A$508,0)+1)/100)</f>
        <v>0.21057395458315228</v>
      </c>
      <c r="CH196" s="245">
        <f>EXP(-CH$2*HLOOKUP(CH$2,'Yield Curves'!$B$2:$AP$508,MATCH($Z196,'Yield Curves'!$A$3:$A$508,0)+1)/100)</f>
        <v>0.19166619264739129</v>
      </c>
    </row>
    <row r="197" spans="1:86" x14ac:dyDescent="0.2">
      <c r="A197" s="253">
        <v>42851</v>
      </c>
      <c r="B197" s="245">
        <f>'Yield Curves'!C196-'Yield Curves'!C197</f>
        <v>-9.9999999999997868E-3</v>
      </c>
      <c r="C197" s="245">
        <f>'Yield Curves'!D196-'Yield Curves'!D197</f>
        <v>-5.0000000000007816E-3</v>
      </c>
      <c r="D197" s="245">
        <f>'Yield Curves'!E196-'Yield Curves'!E197</f>
        <v>0</v>
      </c>
      <c r="E197" s="245">
        <f>'Yield Curves'!F196-'Yield Curves'!F197</f>
        <v>9.9999999999997868E-3</v>
      </c>
      <c r="F197" s="245">
        <f>'Yield Curves'!G196-'Yield Curves'!G197</f>
        <v>2.0000000000000462E-2</v>
      </c>
      <c r="G197" s="245">
        <f>'Yield Curves'!H196-'Yield Curves'!H197</f>
        <v>4.9999999999990052E-3</v>
      </c>
      <c r="H197" s="245">
        <f>'Yield Curves'!I196-'Yield Curves'!I197</f>
        <v>-9.9999999999997868E-3</v>
      </c>
      <c r="I197" s="245">
        <f>'Yield Curves'!J196-'Yield Curves'!J197</f>
        <v>9.9999999999997868E-3</v>
      </c>
      <c r="J197" s="245">
        <f>'Yield Curves'!K196-'Yield Curves'!K197</f>
        <v>3.0000000000000249E-2</v>
      </c>
      <c r="K197" s="245">
        <f>'Yield Curves'!L196-'Yield Curves'!L197</f>
        <v>2.7500000000000746E-2</v>
      </c>
      <c r="L197" s="245">
        <f>'Yield Curves'!M196-'Yield Curves'!M197</f>
        <v>2.5000000000000355E-2</v>
      </c>
      <c r="M197" s="245">
        <f>'Yield Curves'!N196-'Yield Curves'!N197</f>
        <v>2.2500000000000853E-2</v>
      </c>
      <c r="N197" s="245">
        <f>'Yield Curves'!O196-'Yield Curves'!O197</f>
        <v>2.0000000000000462E-2</v>
      </c>
      <c r="O197" s="245">
        <f>'Yield Curves'!P196-'Yield Curves'!P197</f>
        <v>1.7500000000000071E-2</v>
      </c>
      <c r="P197" s="245">
        <f>'Yield Curves'!Q196-'Yield Curves'!Q197</f>
        <v>1.3749999999999929E-2</v>
      </c>
      <c r="Q197" s="245">
        <f>'Yield Curves'!R196-'Yield Curves'!R197</f>
        <v>9.9999999999997868E-3</v>
      </c>
      <c r="R197" s="245">
        <f>'Yield Curves'!S196-'Yield Curves'!S197</f>
        <v>6.2499999999996447E-3</v>
      </c>
      <c r="S197" s="245">
        <f>'Yield Curves'!T196-'Yield Curves'!T197</f>
        <v>3.1250000000007105E-3</v>
      </c>
      <c r="T197" s="245">
        <f>'Yield Curves'!U196-'Yield Curves'!U197</f>
        <v>0</v>
      </c>
      <c r="U197" s="245">
        <f>'Yield Curves'!V196-'Yield Curves'!V197</f>
        <v>-3.1250000000007105E-3</v>
      </c>
      <c r="V197" s="252">
        <f>MAX(B197:U197)</f>
        <v>3.0000000000000249E-2</v>
      </c>
      <c r="W197" s="252">
        <f>AVERAGE(V198:V447)</f>
        <v>3.7132500000000193E-2</v>
      </c>
      <c r="X197" s="245">
        <f>_xlfn.STDEV.S(V198:V2749)</f>
        <v>5.8538554496725508E-2</v>
      </c>
      <c r="Y197" s="245">
        <f>W197+X197*_xlfn.NORM.S.INV(99%)</f>
        <v>0.1733135418028815</v>
      </c>
      <c r="Z197" s="253">
        <v>42852</v>
      </c>
      <c r="AA197" s="255">
        <f>'Bond Valuation'!$B$12*BondVal_all!BO197</f>
        <v>92.974058821639701</v>
      </c>
      <c r="AB197" s="250">
        <f>AA197/AA198-1</f>
        <v>-9.999500016666385E-5</v>
      </c>
      <c r="AC197" s="245">
        <f>SUMPRODUCT('Bond Valuation'!$B$12*BondVal_all!BO197,$BO$2)/AA197</f>
        <v>1</v>
      </c>
      <c r="AD197" s="251">
        <f>-AC197*Y196/100</f>
        <v>-1.7329799191753389E-3</v>
      </c>
      <c r="AE197" s="250">
        <f>AD197*SQRT(10)</f>
        <v>-5.4801636839285784E-3</v>
      </c>
      <c r="AF197" s="250">
        <f>$AC$1*X196/100</f>
        <v>-1.5577084002723924E-3</v>
      </c>
      <c r="AG197" s="250">
        <f>AF197*SQRT(10)</f>
        <v>-4.9259064752380103E-3</v>
      </c>
      <c r="AH197" s="255">
        <f>SUMPRODUCT('Bond Valuation'!$B$40:$D$40,BondVal_all!BO197:BQ197)</f>
        <v>83.655011631386841</v>
      </c>
      <c r="AI197" s="250">
        <f>AH197/AH198-1</f>
        <v>-2.039738662928281E-3</v>
      </c>
      <c r="AJ197" s="245">
        <f>SUMPRODUCT($BO$2:$BQ$2,'Bond Valuation'!$B$40:$D$40,BondVal_all!BO197:BQ197)/BondVal_all!AH197</f>
        <v>2.9356846169559634</v>
      </c>
      <c r="AK197" s="251">
        <f>-AJ197*Y196/100</f>
        <v>-5.087482490216632E-3</v>
      </c>
      <c r="AL197" s="251">
        <f>AK197*SQRT(10)</f>
        <v>-1.6088032225309853E-2</v>
      </c>
      <c r="AM197" s="251">
        <f>$AC$1*X196/100</f>
        <v>-1.5577084002723924E-3</v>
      </c>
      <c r="AN197" s="259">
        <f>AM197*SQRT(10)</f>
        <v>-4.9259064752380103E-3</v>
      </c>
      <c r="AO197" s="255">
        <f>SUMPRODUCT('Bond Valuation'!$B$68:$F$68,BondVal_all!BO197:BS197)</f>
        <v>77.495895116691571</v>
      </c>
      <c r="AP197" s="250">
        <f>AO197/AO198-1</f>
        <v>-1.3974920664937551E-3</v>
      </c>
      <c r="AQ197" s="245">
        <f>SUMPRODUCT($BO$2:$BS$2,'Bond Valuation'!$B$68:$F$68,BondVal_all!BO197:BS197)/BondVal_all!AO197</f>
        <v>4.7249579591243807</v>
      </c>
      <c r="AR197" s="251">
        <f>-AQ197*Y196/100</f>
        <v>-8.1882572621102441E-3</v>
      </c>
      <c r="AS197" s="251">
        <f>AR197*SQRT(10)</f>
        <v>-2.5893543015682724E-2</v>
      </c>
      <c r="AT197" s="251">
        <f>$AC$1*X196/100</f>
        <v>-1.5577084002723924E-3</v>
      </c>
      <c r="AU197" s="249">
        <f>AT197*SQRT(10)</f>
        <v>-4.9259064752380103E-3</v>
      </c>
      <c r="AV197" s="255">
        <f>SUMPRODUCT('Bond Valuation'!$B$96:$K$96,BondVal_all!BO197:BX197)</f>
        <v>69.29290472537555</v>
      </c>
      <c r="AW197" s="250">
        <f>AV197/AV198-1</f>
        <v>1.2488280092119997E-3</v>
      </c>
      <c r="AX197" s="245">
        <f>SUMPRODUCT($BO$2:$BX$2,'Bond Valuation'!$B$96:$K$96,BondVal_all!BO197:BX197)/BondVal_all!AV197</f>
        <v>8.2756706812822838</v>
      </c>
      <c r="AY197" s="251">
        <f>-AX197*Y196/100</f>
        <v>-1.4341571108370295E-2</v>
      </c>
      <c r="AZ197" s="251">
        <f>AY197*SQRT(10)</f>
        <v>-4.5352029927715649E-2</v>
      </c>
      <c r="BA197" s="251">
        <f>$AC$1*X196/100</f>
        <v>-1.5577084002723924E-3</v>
      </c>
      <c r="BB197" s="249">
        <f>BA197*SQRT(10)</f>
        <v>-4.9259064752380103E-3</v>
      </c>
      <c r="BC197" s="255">
        <f>SUMPRODUCT('Bond Valuation'!$B$124:$U$124,BondVal_all!BO197:CH197)</f>
        <v>57.469711537330546</v>
      </c>
      <c r="BD197" s="250">
        <f>BC197/BC198-1</f>
        <v>3.6386448943759309E-3</v>
      </c>
      <c r="BE197" s="245">
        <f>SUMPRODUCT($BO$2:$CH$2,'Bond Valuation'!$B$124:$U$124,BondVal_all!BO197:CH197)/BondVal_all!BC197</f>
        <v>11.913889420733854</v>
      </c>
      <c r="BF197" s="251">
        <f>-BE197*Y196/100</f>
        <v>-2.0646531125407281E-2</v>
      </c>
      <c r="BG197" s="251">
        <f>BF197*SQRT(10)</f>
        <v>-6.5290064137846562E-2</v>
      </c>
      <c r="BH197" s="251">
        <f>$AC$1*X196/100</f>
        <v>-1.5577084002723924E-3</v>
      </c>
      <c r="BI197" s="249">
        <f>BH197*SQRT(10)</f>
        <v>-4.9259064752380103E-3</v>
      </c>
      <c r="BJ197" s="251"/>
      <c r="BK197" s="251"/>
      <c r="BO197" s="245">
        <f>EXP(-BO$2*HLOOKUP(BO$2,'Yield Curves'!$B$2:$AP$508,MATCH($Z197,'Yield Curves'!$A$3:$A$508,0)+1)/100)</f>
        <v>0.92053523585781882</v>
      </c>
      <c r="BP197" s="245">
        <f>EXP(-BP$2*HLOOKUP(BP$2,'Yield Curves'!$B$2:$AP$508,MATCH($Z197,'Yield Curves'!$A$3:$A$508,0)+1)/100)</f>
        <v>0.84908158659737476</v>
      </c>
      <c r="BQ197" s="245">
        <f>EXP(-BQ$2*HLOOKUP(BQ$2,'Yield Curves'!$B$2:$AP$508,MATCH($Z197,'Yield Curves'!$A$3:$A$508,0)+1)/100)</f>
        <v>0.78544880378898496</v>
      </c>
      <c r="BR197" s="245">
        <f>EXP(-BR$2*HLOOKUP(BR$2,'Yield Curves'!$B$2:$AP$508,MATCH($Z197,'Yield Curves'!$A$3:$A$508,0)+1)/100)</f>
        <v>0.7255683501497715</v>
      </c>
      <c r="BS197" s="245">
        <f>EXP(-BS$2*HLOOKUP(BS$2,'Yield Curves'!$B$2:$AP$508,MATCH($Z197,'Yield Curves'!$A$3:$A$508,0)+1)/100)</f>
        <v>0.67604205049469956</v>
      </c>
      <c r="BT197" s="245">
        <f>EXP(-BT$2*HLOOKUP(BT$2,'Yield Curves'!$B$2:$AP$508,MATCH($Z197,'Yield Curves'!$A$3:$A$508,0)+1)/100)</f>
        <v>0.62700547896889725</v>
      </c>
      <c r="BU197" s="245">
        <f>EXP(-BU$2*HLOOKUP(BU$2,'Yield Curves'!$B$2:$AP$508,MATCH($Z197,'Yield Curves'!$A$3:$A$508,0)+1)/100)</f>
        <v>0.58210758172983346</v>
      </c>
      <c r="BV197" s="245">
        <f>EXP(-BV$2*HLOOKUP(BV$2,'Yield Curves'!$B$2:$AP$508,MATCH($Z197,'Yield Curves'!$A$3:$A$508,0)+1)/100)</f>
        <v>0.5389136095754512</v>
      </c>
      <c r="BW197" s="245">
        <f>EXP(-BW$2*HLOOKUP(BW$2,'Yield Curves'!$B$2:$AP$508,MATCH($Z197,'Yield Curves'!$A$3:$A$508,0)+1)/100)</f>
        <v>0.49682123784061111</v>
      </c>
      <c r="BX197" s="245">
        <f>EXP(-BX$2*HLOOKUP(BX$2,'Yield Curves'!$B$2:$AP$508,MATCH($Z197,'Yield Curves'!$A$3:$A$508,0)+1)/100)</f>
        <v>0.45978329423056524</v>
      </c>
      <c r="BY197" s="245">
        <f>EXP(-BY$2*HLOOKUP(BY$2,'Yield Curves'!$B$2:$AP$508,MATCH($Z197,'Yield Curves'!$A$3:$A$508,0)+1)/100)</f>
        <v>0.42552779923525103</v>
      </c>
      <c r="BZ197" s="245">
        <f>EXP(-BZ$2*HLOOKUP(BZ$2,'Yield Curves'!$B$2:$AP$508,MATCH($Z197,'Yield Curves'!$A$3:$A$508,0)+1)/100)</f>
        <v>0.39075481003728035</v>
      </c>
      <c r="CA197" s="245">
        <f>EXP(-CA$2*HLOOKUP(CA$2,'Yield Curves'!$B$2:$AP$508,MATCH($Z197,'Yield Curves'!$A$3:$A$508,0)+1)/100)</f>
        <v>0.35532630239538471</v>
      </c>
      <c r="CB197" s="245">
        <f>EXP(-CB$2*HLOOKUP(CB$2,'Yield Curves'!$B$2:$AP$508,MATCH($Z197,'Yield Curves'!$A$3:$A$508,0)+1)/100)</f>
        <v>0.32675120129133123</v>
      </c>
      <c r="CC197" s="245">
        <f>EXP(-CC$2*HLOOKUP(CC$2,'Yield Curves'!$B$2:$AP$508,MATCH($Z197,'Yield Curves'!$A$3:$A$508,0)+1)/100)</f>
        <v>0.30029198329606105</v>
      </c>
      <c r="CD197" s="245">
        <f>EXP(-CD$2*HLOOKUP(CD$2,'Yield Curves'!$B$2:$AP$508,MATCH($Z197,'Yield Curves'!$A$3:$A$508,0)+1)/100)</f>
        <v>0.27510051197577384</v>
      </c>
      <c r="CE197" s="245">
        <f>EXP(-CE$2*HLOOKUP(CE$2,'Yield Curves'!$B$2:$AP$508,MATCH($Z197,'Yield Curves'!$A$3:$A$508,0)+1)/100)</f>
        <v>0.2511024789200485</v>
      </c>
      <c r="CF197" s="245">
        <f>EXP(-CF$2*HLOOKUP(CF$2,'Yield Curves'!$B$2:$AP$508,MATCH($Z197,'Yield Curves'!$A$3:$A$508,0)+1)/100)</f>
        <v>0.22891192217180092</v>
      </c>
      <c r="CG197" s="245">
        <f>EXP(-CG$2*HLOOKUP(CG$2,'Yield Curves'!$B$2:$AP$508,MATCH($Z197,'Yield Curves'!$A$3:$A$508,0)+1)/100)</f>
        <v>0.20874016313616237</v>
      </c>
      <c r="CH197" s="245">
        <f>EXP(-CH$2*HLOOKUP(CH$2,'Yield Curves'!$B$2:$AP$508,MATCH($Z197,'Yield Curves'!$A$3:$A$508,0)+1)/100)</f>
        <v>0.19013898010152055</v>
      </c>
    </row>
    <row r="198" spans="1:86" x14ac:dyDescent="0.2">
      <c r="A198" s="253">
        <v>42850</v>
      </c>
      <c r="B198" s="245">
        <f>'Yield Curves'!C197-'Yield Curves'!C198</f>
        <v>9.9999999999999645E-2</v>
      </c>
      <c r="C198" s="245">
        <f>'Yield Curves'!D197-'Yield Curves'!D198</f>
        <v>8.9999999999999858E-2</v>
      </c>
      <c r="D198" s="245">
        <f>'Yield Curves'!E197-'Yield Curves'!E198</f>
        <v>8.0000000000000071E-2</v>
      </c>
      <c r="E198" s="245">
        <f>'Yield Curves'!F197-'Yield Curves'!F198</f>
        <v>5.5000000000000604E-2</v>
      </c>
      <c r="F198" s="245">
        <f>'Yield Curves'!G197-'Yield Curves'!G198</f>
        <v>3.0000000000000249E-2</v>
      </c>
      <c r="G198" s="245">
        <f>'Yield Curves'!H197-'Yield Curves'!H198</f>
        <v>5.0000000000000711E-2</v>
      </c>
      <c r="H198" s="245">
        <f>'Yield Curves'!I197-'Yield Curves'!I198</f>
        <v>7.0000000000000284E-2</v>
      </c>
      <c r="I198" s="245">
        <f>'Yield Curves'!J197-'Yield Curves'!J198</f>
        <v>2.9999999999999361E-2</v>
      </c>
      <c r="J198" s="245">
        <f>'Yield Curves'!K197-'Yield Curves'!K198</f>
        <v>-1.0000000000000675E-2</v>
      </c>
      <c r="K198" s="245">
        <f>'Yield Curves'!L197-'Yield Curves'!L198</f>
        <v>-7.5000000000002842E-3</v>
      </c>
      <c r="L198" s="245">
        <f>'Yield Curves'!M197-'Yield Curves'!M198</f>
        <v>-4.9999999999998934E-3</v>
      </c>
      <c r="M198" s="245">
        <f>'Yield Curves'!N197-'Yield Curves'!N198</f>
        <v>-2.5000000000003908E-3</v>
      </c>
      <c r="N198" s="245">
        <f>'Yield Curves'!O197-'Yield Curves'!O198</f>
        <v>0</v>
      </c>
      <c r="O198" s="245">
        <f>'Yield Curves'!P197-'Yield Curves'!P198</f>
        <v>2.5000000000003908E-3</v>
      </c>
      <c r="P198" s="245">
        <f>'Yield Curves'!Q197-'Yield Curves'!Q198</f>
        <v>6.2499999999996447E-3</v>
      </c>
      <c r="Q198" s="245">
        <f>'Yield Curves'!R197-'Yield Curves'!R198</f>
        <v>9.9999999999997868E-3</v>
      </c>
      <c r="R198" s="245">
        <f>'Yield Curves'!S197-'Yield Curves'!S198</f>
        <v>1.3749999999999929E-2</v>
      </c>
      <c r="S198" s="245">
        <f>'Yield Curves'!T197-'Yield Curves'!T198</f>
        <v>1.6874999999999751E-2</v>
      </c>
      <c r="T198" s="245">
        <f>'Yield Curves'!U197-'Yield Curves'!U198</f>
        <v>2.0000000000000462E-2</v>
      </c>
      <c r="U198" s="245">
        <f>'Yield Curves'!V197-'Yield Curves'!V198</f>
        <v>2.3125000000001172E-2</v>
      </c>
      <c r="V198" s="252">
        <f>MAX(B198:U198)</f>
        <v>9.9999999999999645E-2</v>
      </c>
      <c r="W198" s="252">
        <f>AVERAGE(V199:V448)</f>
        <v>3.6732500000000202E-2</v>
      </c>
      <c r="X198" s="245">
        <f>_xlfn.STDEV.S(V199:V2750)</f>
        <v>5.8524873945149831E-2</v>
      </c>
      <c r="Y198" s="245">
        <f>W198+X198*_xlfn.NORM.S.INV(99%)</f>
        <v>0.17288171608080771</v>
      </c>
      <c r="Z198" s="253">
        <v>42851</v>
      </c>
      <c r="AA198" s="255">
        <f>'Bond Valuation'!$B$12*BondVal_all!BO198</f>
        <v>92.983356692407654</v>
      </c>
      <c r="AB198" s="250">
        <f>AA198/AA199-1</f>
        <v>1.000050001667141E-4</v>
      </c>
      <c r="AC198" s="245">
        <f>SUMPRODUCT('Bond Valuation'!$B$12*BondVal_all!BO198,$BO$2)/AA198</f>
        <v>1</v>
      </c>
      <c r="AD198" s="251">
        <f>-AC198*Y197/100</f>
        <v>-1.7331354180288149E-3</v>
      </c>
      <c r="AE198" s="250">
        <f>AD198*SQRT(10)</f>
        <v>-5.4806554144791074E-3</v>
      </c>
      <c r="AF198" s="250">
        <f>$AC$1*X197/100</f>
        <v>-1.5601778788316087E-3</v>
      </c>
      <c r="AG198" s="250">
        <f>AF198*SQRT(10)</f>
        <v>-4.9337156521180852E-3</v>
      </c>
      <c r="AH198" s="255">
        <f>SUMPRODUCT('Bond Valuation'!$B$40:$D$40,BondVal_all!BO198:BQ198)</f>
        <v>83.825994753844682</v>
      </c>
      <c r="AI198" s="250">
        <f>AH198/AH199-1</f>
        <v>-5.7229724402274584E-4</v>
      </c>
      <c r="AJ198" s="245">
        <f>SUMPRODUCT($BO$2:$BQ$2,'Bond Valuation'!$B$40:$D$40,BondVal_all!BO198:BQ198)/BondVal_all!AH198</f>
        <v>2.9357830293770046</v>
      </c>
      <c r="AK198" s="251">
        <f>-AJ198*Y197/100</f>
        <v>-5.088109547861216E-3</v>
      </c>
      <c r="AL198" s="251">
        <f>AK198*SQRT(10)</f>
        <v>-1.6090015155690956E-2</v>
      </c>
      <c r="AM198" s="251">
        <f>$AC$1*X197/100</f>
        <v>-1.5601778788316087E-3</v>
      </c>
      <c r="AN198" s="259">
        <f>AM198*SQRT(10)</f>
        <v>-4.9337156521180852E-3</v>
      </c>
      <c r="AO198" s="255">
        <f>SUMPRODUCT('Bond Valuation'!$B$68:$F$68,BondVal_all!BO198:BS198)</f>
        <v>77.604346575356061</v>
      </c>
      <c r="AP198" s="250">
        <f>AO198/AO199-1</f>
        <v>-1.3435064092652826E-3</v>
      </c>
      <c r="AQ198" s="245">
        <f>SUMPRODUCT($BO$2:$BS$2,'Bond Valuation'!$B$68:$F$68,BondVal_all!BO198:BS198)/BondVal_all!AO198</f>
        <v>4.725146487271684</v>
      </c>
      <c r="AR198" s="251">
        <f>-AQ198*Y197/100</f>
        <v>-8.1893187324649959E-3</v>
      </c>
      <c r="AS198" s="251">
        <f>AR198*SQRT(10)</f>
        <v>-2.5896899679672486E-2</v>
      </c>
      <c r="AT198" s="251">
        <f>$AC$1*X197/100</f>
        <v>-1.5601778788316087E-3</v>
      </c>
      <c r="AU198" s="249">
        <f>AT198*SQRT(10)</f>
        <v>-4.9337156521180852E-3</v>
      </c>
      <c r="AV198" s="255">
        <f>SUMPRODUCT('Bond Valuation'!$B$96:$K$96,BondVal_all!BO198:BX198)</f>
        <v>69.206477737557975</v>
      </c>
      <c r="AW198" s="250">
        <f>AV198/AV199-1</f>
        <v>-1.8893356274052309E-4</v>
      </c>
      <c r="AX198" s="245">
        <f>SUMPRODUCT($BO$2:$BX$2,'Bond Valuation'!$B$96:$K$96,BondVal_all!BO198:BX198)/BondVal_all!AV198</f>
        <v>8.2724543103960464</v>
      </c>
      <c r="AY198" s="251">
        <f>-AX198*Y197/100</f>
        <v>-1.4337283559372525E-2</v>
      </c>
      <c r="AZ198" s="251">
        <f>AY198*SQRT(10)</f>
        <v>-4.5338471507303121E-2</v>
      </c>
      <c r="BA198" s="251">
        <f>$AC$1*X197/100</f>
        <v>-1.5601778788316087E-3</v>
      </c>
      <c r="BB198" s="249">
        <f>BA198*SQRT(10)</f>
        <v>-4.9337156521180852E-3</v>
      </c>
      <c r="BC198" s="255">
        <f>SUMPRODUCT('Bond Valuation'!$B$124:$U$124,BondVal_all!BO198:CH198)</f>
        <v>57.261357790162336</v>
      </c>
      <c r="BD198" s="250">
        <f>BC198/BC199-1</f>
        <v>-9.193138731822259E-5</v>
      </c>
      <c r="BE198" s="245">
        <f>SUMPRODUCT($BO$2:$CH$2,'Bond Valuation'!$B$124:$U$124,BondVal_all!BO198:CH198)/BondVal_all!BC198</f>
        <v>11.886721319936456</v>
      </c>
      <c r="BF198" s="251">
        <f>-BE198*Y197/100</f>
        <v>-2.0601297723820099E-2</v>
      </c>
      <c r="BG198" s="251">
        <f>BF198*SQRT(10)</f>
        <v>-6.5147023562513978E-2</v>
      </c>
      <c r="BH198" s="251">
        <f>$AC$1*X197/100</f>
        <v>-1.5601778788316087E-3</v>
      </c>
      <c r="BI198" s="249">
        <f>BH198*SQRT(10)</f>
        <v>-4.9337156521180852E-3</v>
      </c>
      <c r="BJ198" s="251"/>
      <c r="BK198" s="251"/>
      <c r="BO198" s="245">
        <f>EXP(-BO$2*HLOOKUP(BO$2,'Yield Curves'!$B$2:$AP$508,MATCH($Z198,'Yield Curves'!$A$3:$A$508,0)+1)/100)</f>
        <v>0.92062729398423426</v>
      </c>
      <c r="BP198" s="245">
        <f>EXP(-BP$2*HLOOKUP(BP$2,'Yield Curves'!$B$2:$AP$508,MATCH($Z198,'Yield Curves'!$A$3:$A$508,0)+1)/100)</f>
        <v>0.8502711333070152</v>
      </c>
      <c r="BQ198" s="245">
        <f>EXP(-BQ$2*HLOOKUP(BQ$2,'Yield Curves'!$B$2:$AP$508,MATCH($Z198,'Yield Curves'!$A$3:$A$508,0)+1)/100)</f>
        <v>0.78709997940453114</v>
      </c>
      <c r="BR198" s="245">
        <f>EXP(-BR$2*HLOOKUP(BR$2,'Yield Curves'!$B$2:$AP$508,MATCH($Z198,'Yield Curves'!$A$3:$A$508,0)+1)/100)</f>
        <v>0.72440836902189676</v>
      </c>
      <c r="BS198" s="245">
        <f>EXP(-BS$2*HLOOKUP(BS$2,'Yield Curves'!$B$2:$AP$508,MATCH($Z198,'Yield Curves'!$A$3:$A$508,0)+1)/100)</f>
        <v>0.67705687449816465</v>
      </c>
      <c r="BT198" s="245">
        <f>EXP(-BT$2*HLOOKUP(BT$2,'Yield Curves'!$B$2:$AP$508,MATCH($Z198,'Yield Curves'!$A$3:$A$508,0)+1)/100)</f>
        <v>0.6275700379133865</v>
      </c>
      <c r="BU198" s="245">
        <f>EXP(-BU$2*HLOOKUP(BU$2,'Yield Curves'!$B$2:$AP$508,MATCH($Z198,'Yield Curves'!$A$3:$A$508,0)+1)/100)</f>
        <v>0.58210758172983346</v>
      </c>
      <c r="BV198" s="245">
        <f>EXP(-BV$2*HLOOKUP(BV$2,'Yield Curves'!$B$2:$AP$508,MATCH($Z198,'Yield Curves'!$A$3:$A$508,0)+1)/100)</f>
        <v>0.53853650205178016</v>
      </c>
      <c r="BW198" s="245">
        <f>EXP(-BW$2*HLOOKUP(BW$2,'Yield Curves'!$B$2:$AP$508,MATCH($Z198,'Yield Curves'!$A$3:$A$508,0)+1)/100)</f>
        <v>0.49631846091107013</v>
      </c>
      <c r="BX198" s="245">
        <f>EXP(-BX$2*HLOOKUP(BX$2,'Yield Curves'!$B$2:$AP$508,MATCH($Z198,'Yield Curves'!$A$3:$A$508,0)+1)/100)</f>
        <v>0.4588646465959545</v>
      </c>
      <c r="BY198" s="245">
        <f>EXP(-BY$2*HLOOKUP(BY$2,'Yield Curves'!$B$2:$AP$508,MATCH($Z198,'Yield Curves'!$A$3:$A$508,0)+1)/100)</f>
        <v>0.42418419326693579</v>
      </c>
      <c r="BZ198" s="245">
        <f>EXP(-BZ$2*HLOOKUP(BZ$2,'Yield Curves'!$B$2:$AP$508,MATCH($Z198,'Yield Curves'!$A$3:$A$508,0)+1)/100)</f>
        <v>0.38927762537858146</v>
      </c>
      <c r="CA198" s="245">
        <f>EXP(-CA$2*HLOOKUP(CA$2,'Yield Curves'!$B$2:$AP$508,MATCH($Z198,'Yield Curves'!$A$3:$A$508,0)+1)/100)</f>
        <v>0.35401513058366496</v>
      </c>
      <c r="CB198" s="245">
        <f>EXP(-CB$2*HLOOKUP(CB$2,'Yield Curves'!$B$2:$AP$508,MATCH($Z198,'Yield Curves'!$A$3:$A$508,0)+1)/100)</f>
        <v>0.3251896023217451</v>
      </c>
      <c r="CC198" s="245">
        <f>EXP(-CC$2*HLOOKUP(CC$2,'Yield Curves'!$B$2:$AP$508,MATCH($Z198,'Yield Curves'!$A$3:$A$508,0)+1)/100)</f>
        <v>0.29849562585766892</v>
      </c>
      <c r="CD198" s="245">
        <f>EXP(-CD$2*HLOOKUP(CD$2,'Yield Curves'!$B$2:$AP$508,MATCH($Z198,'Yield Curves'!$A$3:$A$508,0)+1)/100)</f>
        <v>0.27325069048326234</v>
      </c>
      <c r="CE198" s="245">
        <f>EXP(-CE$2*HLOOKUP(CE$2,'Yield Curves'!$B$2:$AP$508,MATCH($Z198,'Yield Curves'!$A$3:$A$508,0)+1)/100)</f>
        <v>0.24937013702307453</v>
      </c>
      <c r="CF198" s="245">
        <f>EXP(-CF$2*HLOOKUP(CF$2,'Yield Curves'!$B$2:$AP$508,MATCH($Z198,'Yield Curves'!$A$3:$A$508,0)+1)/100)</f>
        <v>0.22729924025071049</v>
      </c>
      <c r="CG198" s="245">
        <f>EXP(-CG$2*HLOOKUP(CG$2,'Yield Curves'!$B$2:$AP$508,MATCH($Z198,'Yield Curves'!$A$3:$A$508,0)+1)/100)</f>
        <v>0.20717397355986436</v>
      </c>
      <c r="CH198" s="245">
        <f>EXP(-CH$2*HLOOKUP(CH$2,'Yield Curves'!$B$2:$AP$508,MATCH($Z198,'Yield Curves'!$A$3:$A$508,0)+1)/100)</f>
        <v>0.18862393651527715</v>
      </c>
    </row>
    <row r="199" spans="1:86" x14ac:dyDescent="0.2">
      <c r="A199" s="253">
        <v>42849</v>
      </c>
      <c r="B199" s="245">
        <f>'Yield Curves'!C198-'Yield Curves'!C199</f>
        <v>-0.30000000000000071</v>
      </c>
      <c r="C199" s="245">
        <f>'Yield Curves'!D198-'Yield Curves'!D199</f>
        <v>-0.24500000000000099</v>
      </c>
      <c r="D199" s="245">
        <f>'Yield Curves'!E198-'Yield Curves'!E199</f>
        <v>-0.19000000000000128</v>
      </c>
      <c r="E199" s="245">
        <f>'Yield Curves'!F198-'Yield Curves'!F199</f>
        <v>-0.15500000000000203</v>
      </c>
      <c r="F199" s="245">
        <f>'Yield Curves'!G198-'Yield Curves'!G199</f>
        <v>-0.12000000000000099</v>
      </c>
      <c r="G199" s="245">
        <f>'Yield Curves'!H198-'Yield Curves'!H199</f>
        <v>-7.0000000000000284E-2</v>
      </c>
      <c r="H199" s="245">
        <f>'Yield Curves'!I198-'Yield Curves'!I199</f>
        <v>-1.9999999999999574E-2</v>
      </c>
      <c r="I199" s="245">
        <f>'Yield Curves'!J198-'Yield Curves'!J199</f>
        <v>-5.9999999999998721E-2</v>
      </c>
      <c r="J199" s="245">
        <f>'Yield Curves'!K198-'Yield Curves'!K199</f>
        <v>-9.9999999999999645E-2</v>
      </c>
      <c r="K199" s="245">
        <f>'Yield Curves'!L198-'Yield Curves'!L199</f>
        <v>-0.10749999999999904</v>
      </c>
      <c r="L199" s="245">
        <f>'Yield Curves'!M198-'Yield Curves'!M199</f>
        <v>-0.11499999999999932</v>
      </c>
      <c r="M199" s="245">
        <f>'Yield Curves'!N198-'Yield Curves'!N199</f>
        <v>-0.12249999999999961</v>
      </c>
      <c r="N199" s="245">
        <f>'Yield Curves'!O198-'Yield Curves'!O199</f>
        <v>-0.12999999999999989</v>
      </c>
      <c r="O199" s="245">
        <f>'Yield Curves'!P198-'Yield Curves'!P199</f>
        <v>-0.13750000000000018</v>
      </c>
      <c r="P199" s="245">
        <f>'Yield Curves'!Q198-'Yield Curves'!Q199</f>
        <v>-0.12874999999999925</v>
      </c>
      <c r="Q199" s="245">
        <f>'Yield Curves'!R198-'Yield Curves'!R199</f>
        <v>-0.11999999999999922</v>
      </c>
      <c r="R199" s="245">
        <f>'Yield Curves'!S198-'Yield Curves'!S199</f>
        <v>-0.11124999999999918</v>
      </c>
      <c r="S199" s="245">
        <f>'Yield Curves'!T198-'Yield Curves'!T199</f>
        <v>-0.11062499999999975</v>
      </c>
      <c r="T199" s="245">
        <f>'Yield Curves'!U198-'Yield Curves'!U199</f>
        <v>-0.11000000000000032</v>
      </c>
      <c r="U199" s="245">
        <f>'Yield Curves'!V198-'Yield Curves'!V199</f>
        <v>-0.10937500000000089</v>
      </c>
      <c r="V199" s="252">
        <f>MAX(B199:U199)</f>
        <v>-1.9999999999999574E-2</v>
      </c>
      <c r="W199" s="252">
        <f>AVERAGE(V200:V449)</f>
        <v>3.6932500000000194E-2</v>
      </c>
      <c r="X199" s="245">
        <f>_xlfn.STDEV.S(V200:V2751)</f>
        <v>5.8528590194660467E-2</v>
      </c>
      <c r="Y199" s="245">
        <f>W199+X199*_xlfn.NORM.S.INV(99%)</f>
        <v>0.17309036136995617</v>
      </c>
      <c r="Z199" s="253">
        <v>42850</v>
      </c>
      <c r="AA199" s="255">
        <f>'Bond Valuation'!$B$12*BondVal_all!BO199</f>
        <v>92.974058821639701</v>
      </c>
      <c r="AB199" s="250">
        <f>AA199/AA200-1</f>
        <v>-9.9950016662508911E-4</v>
      </c>
      <c r="AC199" s="245">
        <f>SUMPRODUCT('Bond Valuation'!$B$12*BondVal_all!BO199,$BO$2)/AA199</f>
        <v>1</v>
      </c>
      <c r="AD199" s="251">
        <f>-AC199*Y198/100</f>
        <v>-1.728817160808077E-3</v>
      </c>
      <c r="AE199" s="250">
        <f>AD199*SQRT(10)</f>
        <v>-5.4669998861391067E-3</v>
      </c>
      <c r="AF199" s="250">
        <f>$AC$1*X198/100</f>
        <v>-1.559813262825592E-3</v>
      </c>
      <c r="AG199" s="250">
        <f>AF199*SQRT(10)</f>
        <v>-4.9325626350677186E-3</v>
      </c>
      <c r="AH199" s="255">
        <f>SUMPRODUCT('Bond Valuation'!$B$40:$D$40,BondVal_all!BO199:BQ199)</f>
        <v>83.873995610377676</v>
      </c>
      <c r="AI199" s="250">
        <f>AH199/AH200-1</f>
        <v>-9.1597270283383381E-4</v>
      </c>
      <c r="AJ199" s="245">
        <f>SUMPRODUCT($BO$2:$BQ$2,'Bond Valuation'!$B$40:$D$40,BondVal_all!BO199:BQ199)/BondVal_all!AH199</f>
        <v>2.9358241708783068</v>
      </c>
      <c r="AK199" s="251">
        <f>-AJ199*Y198/100</f>
        <v>-5.0755032077295613E-3</v>
      </c>
      <c r="AL199" s="251">
        <f>AK199*SQRT(10)</f>
        <v>-1.6050150407916141E-2</v>
      </c>
      <c r="AM199" s="251">
        <f>$AC$1*X198/100</f>
        <v>-1.559813262825592E-3</v>
      </c>
      <c r="AN199" s="259">
        <f>AM199*SQRT(10)</f>
        <v>-4.9325626350677186E-3</v>
      </c>
      <c r="AO199" s="255">
        <f>SUMPRODUCT('Bond Valuation'!$B$68:$F$68,BondVal_all!BO199:BS199)</f>
        <v>77.708748777394476</v>
      </c>
      <c r="AP199" s="250">
        <f>AO199/AO200-1</f>
        <v>2.8560282173173412E-4</v>
      </c>
      <c r="AQ199" s="245">
        <f>SUMPRODUCT($BO$2:$BS$2,'Bond Valuation'!$B$68:$F$68,BondVal_all!BO199:BS199)/BondVal_all!AO199</f>
        <v>4.7255065258607463</v>
      </c>
      <c r="AR199" s="251">
        <f>-AQ199*Y198/100</f>
        <v>-8.1695367754186163E-3</v>
      </c>
      <c r="AS199" s="251">
        <f>AR199*SQRT(10)</f>
        <v>-2.5834343638830311E-2</v>
      </c>
      <c r="AT199" s="251">
        <f>$AC$1*X198/100</f>
        <v>-1.559813262825592E-3</v>
      </c>
      <c r="AU199" s="249">
        <f>AT199*SQRT(10)</f>
        <v>-4.9325626350677186E-3</v>
      </c>
      <c r="AV199" s="255">
        <f>SUMPRODUCT('Bond Valuation'!$B$96:$K$96,BondVal_all!BO199:BX199)</f>
        <v>69.219555634815379</v>
      </c>
      <c r="AW199" s="250">
        <f>AV199/AV200-1</f>
        <v>-1.6428846809872777E-3</v>
      </c>
      <c r="AX199" s="245">
        <f>SUMPRODUCT($BO$2:$BX$2,'Bond Valuation'!$B$96:$K$96,BondVal_all!BO199:BX199)/BondVal_all!AV199</f>
        <v>8.2720980258240342</v>
      </c>
      <c r="AY199" s="251">
        <f>-AX199*Y198/100</f>
        <v>-1.4300945022931206E-2</v>
      </c>
      <c r="AZ199" s="251">
        <f>AY199*SQRT(10)</f>
        <v>-4.5223558965311529E-2</v>
      </c>
      <c r="BA199" s="251">
        <f>$AC$1*X198/100</f>
        <v>-1.559813262825592E-3</v>
      </c>
      <c r="BB199" s="249">
        <f>BA199*SQRT(10)</f>
        <v>-4.9325626350677186E-3</v>
      </c>
      <c r="BC199" s="255">
        <f>SUMPRODUCT('Bond Valuation'!$B$124:$U$124,BondVal_all!BO199:CH199)</f>
        <v>57.266622390205697</v>
      </c>
      <c r="BD199" s="250">
        <f>BC199/BC200-1</f>
        <v>-9.0640813097675466E-3</v>
      </c>
      <c r="BE199" s="245">
        <f>SUMPRODUCT($BO$2:$CH$2,'Bond Valuation'!$B$124:$U$124,BondVal_all!BO199:CH199)/BondVal_all!BC199</f>
        <v>11.884832833228</v>
      </c>
      <c r="BF199" s="251">
        <f>-BE199*Y198/100</f>
        <v>-2.0546702955419844E-2</v>
      </c>
      <c r="BG199" s="251">
        <f>BF199*SQRT(10)</f>
        <v>-6.4974379746039798E-2</v>
      </c>
      <c r="BH199" s="251">
        <f>$AC$1*X198/100</f>
        <v>-1.559813262825592E-3</v>
      </c>
      <c r="BI199" s="249">
        <f>BH199*SQRT(10)</f>
        <v>-4.9325626350677186E-3</v>
      </c>
      <c r="BJ199" s="251"/>
      <c r="BK199" s="251"/>
      <c r="BO199" s="245">
        <f>EXP(-BO$2*HLOOKUP(BO$2,'Yield Curves'!$B$2:$AP$508,MATCH($Z199,'Yield Curves'!$A$3:$A$508,0)+1)/100)</f>
        <v>0.92053523585781882</v>
      </c>
      <c r="BP199" s="245">
        <f>EXP(-BP$2*HLOOKUP(BP$2,'Yield Curves'!$B$2:$AP$508,MATCH($Z199,'Yield Curves'!$A$3:$A$508,0)+1)/100)</f>
        <v>0.8502711333070152</v>
      </c>
      <c r="BQ199" s="245">
        <f>EXP(-BQ$2*HLOOKUP(BQ$2,'Yield Curves'!$B$2:$AP$508,MATCH($Z199,'Yield Curves'!$A$3:$A$508,0)+1)/100)</f>
        <v>0.78757238109851002</v>
      </c>
      <c r="BR199" s="245">
        <f>EXP(-BR$2*HLOOKUP(BR$2,'Yield Curves'!$B$2:$AP$508,MATCH($Z199,'Yield Curves'!$A$3:$A$508,0)+1)/100)</f>
        <v>0.72411866361923127</v>
      </c>
      <c r="BS199" s="245">
        <f>EXP(-BS$2*HLOOKUP(BS$2,'Yield Curves'!$B$2:$AP$508,MATCH($Z199,'Yield Curves'!$A$3:$A$508,0)+1)/100)</f>
        <v>0.67807322187988317</v>
      </c>
      <c r="BT199" s="245">
        <f>EXP(-BT$2*HLOOKUP(BT$2,'Yield Curves'!$B$2:$AP$508,MATCH($Z199,'Yield Curves'!$A$3:$A$508,0)+1)/100)</f>
        <v>0.62851209933968977</v>
      </c>
      <c r="BU199" s="245">
        <f>EXP(-BU$2*HLOOKUP(BU$2,'Yield Curves'!$B$2:$AP$508,MATCH($Z199,'Yield Curves'!$A$3:$A$508,0)+1)/100)</f>
        <v>0.58292310307599582</v>
      </c>
      <c r="BV199" s="245">
        <f>EXP(-BV$2*HLOOKUP(BV$2,'Yield Curves'!$B$2:$AP$508,MATCH($Z199,'Yield Curves'!$A$3:$A$508,0)+1)/100)</f>
        <v>0.53912921813811909</v>
      </c>
      <c r="BW199" s="245">
        <f>EXP(-BW$2*HLOOKUP(BW$2,'Yield Curves'!$B$2:$AP$508,MATCH($Z199,'Yield Curves'!$A$3:$A$508,0)+1)/100)</f>
        <v>0.4965977185791885</v>
      </c>
      <c r="BX199" s="245">
        <f>EXP(-BX$2*HLOOKUP(BX$2,'Yield Curves'!$B$2:$AP$508,MATCH($Z199,'Yield Curves'!$A$3:$A$508,0)+1)/100)</f>
        <v>0.4588646465959545</v>
      </c>
      <c r="BY199" s="245">
        <f>EXP(-BY$2*HLOOKUP(BY$2,'Yield Curves'!$B$2:$AP$508,MATCH($Z199,'Yield Curves'!$A$3:$A$508,0)+1)/100)</f>
        <v>0.42389266685775051</v>
      </c>
      <c r="BZ199" s="245">
        <f>EXP(-BZ$2*HLOOKUP(BZ$2,'Yield Curves'!$B$2:$AP$508,MATCH($Z199,'Yield Curves'!$A$3:$A$508,0)+1)/100)</f>
        <v>0.38894201817810264</v>
      </c>
      <c r="CA199" s="245">
        <f>EXP(-CA$2*HLOOKUP(CA$2,'Yield Curves'!$B$2:$AP$508,MATCH($Z199,'Yield Curves'!$A$3:$A$508,0)+1)/100)</f>
        <v>0.35388571746132358</v>
      </c>
      <c r="CB199" s="245">
        <f>EXP(-CB$2*HLOOKUP(CB$2,'Yield Curves'!$B$2:$AP$508,MATCH($Z199,'Yield Curves'!$A$3:$A$508,0)+1)/100)</f>
        <v>0.32489807864685233</v>
      </c>
      <c r="CC199" s="245">
        <f>EXP(-CC$2*HLOOKUP(CC$2,'Yield Curves'!$B$2:$AP$508,MATCH($Z199,'Yield Curves'!$A$3:$A$508,0)+1)/100)</f>
        <v>0.29804821805862064</v>
      </c>
      <c r="CD199" s="245">
        <f>EXP(-CD$2*HLOOKUP(CD$2,'Yield Curves'!$B$2:$AP$508,MATCH($Z199,'Yield Curves'!$A$3:$A$508,0)+1)/100)</f>
        <v>0.27280957626997704</v>
      </c>
      <c r="CE199" s="245">
        <f>EXP(-CE$2*HLOOKUP(CE$2,'Yield Curves'!$B$2:$AP$508,MATCH($Z199,'Yield Curves'!$A$3:$A$508,0)+1)/100)</f>
        <v>0.24908629921393879</v>
      </c>
      <c r="CF199" s="245">
        <f>EXP(-CF$2*HLOOKUP(CF$2,'Yield Curves'!$B$2:$AP$508,MATCH($Z199,'Yield Curves'!$A$3:$A$508,0)+1)/100)</f>
        <v>0.22716423264876792</v>
      </c>
      <c r="CG199" s="245">
        <f>EXP(-CG$2*HLOOKUP(CG$2,'Yield Curves'!$B$2:$AP$508,MATCH($Z199,'Yield Curves'!$A$3:$A$508,0)+1)/100)</f>
        <v>0.20710901932747849</v>
      </c>
      <c r="CH199" s="245">
        <f>EXP(-CH$2*HLOOKUP(CH$2,'Yield Curves'!$B$2:$AP$508,MATCH($Z199,'Yield Curves'!$A$3:$A$508,0)+1)/100)</f>
        <v>0.18862393651527715</v>
      </c>
    </row>
    <row r="200" spans="1:86" x14ac:dyDescent="0.2">
      <c r="A200" s="253">
        <v>42845</v>
      </c>
      <c r="B200" s="245">
        <f>'Yield Curves'!C199-'Yield Curves'!C200</f>
        <v>-0.16000000000000014</v>
      </c>
      <c r="C200" s="245">
        <f>'Yield Curves'!D199-'Yield Curves'!D200</f>
        <v>-0.16000000000000014</v>
      </c>
      <c r="D200" s="245">
        <f>'Yield Curves'!E199-'Yield Curves'!E200</f>
        <v>-0.16000000000000014</v>
      </c>
      <c r="E200" s="245">
        <f>'Yield Curves'!F199-'Yield Curves'!F200</f>
        <v>-0.14499999999999957</v>
      </c>
      <c r="F200" s="245">
        <f>'Yield Curves'!G199-'Yield Curves'!G200</f>
        <v>-0.12999999999999901</v>
      </c>
      <c r="G200" s="245">
        <f>'Yield Curves'!H199-'Yield Curves'!H200</f>
        <v>-0.10999999999999943</v>
      </c>
      <c r="H200" s="245">
        <f>'Yield Curves'!I199-'Yield Curves'!I200</f>
        <v>-8.9999999999999858E-2</v>
      </c>
      <c r="I200" s="245">
        <f>'Yield Curves'!J199-'Yield Curves'!J200</f>
        <v>-0.10000000000000142</v>
      </c>
      <c r="J200" s="245">
        <f>'Yield Curves'!K199-'Yield Curves'!K200</f>
        <v>-0.11000000000000032</v>
      </c>
      <c r="K200" s="245">
        <f>'Yield Curves'!L199-'Yield Curves'!L200</f>
        <v>-0.10750000000000082</v>
      </c>
      <c r="L200" s="245">
        <f>'Yield Curves'!M199-'Yield Curves'!M200</f>
        <v>-0.10500000000000043</v>
      </c>
      <c r="M200" s="245">
        <f>'Yield Curves'!N199-'Yield Curves'!N200</f>
        <v>-0.10250000000000092</v>
      </c>
      <c r="N200" s="245">
        <f>'Yield Curves'!O199-'Yield Curves'!O200</f>
        <v>-0.10000000000000053</v>
      </c>
      <c r="O200" s="245">
        <f>'Yield Curves'!P199-'Yield Curves'!P200</f>
        <v>-9.7500000000000142E-2</v>
      </c>
      <c r="P200" s="245">
        <f>'Yield Curves'!Q199-'Yield Curves'!Q200</f>
        <v>-9.8750000000000782E-2</v>
      </c>
      <c r="Q200" s="245">
        <f>'Yield Curves'!R199-'Yield Curves'!R200</f>
        <v>-0.10000000000000142</v>
      </c>
      <c r="R200" s="245">
        <f>'Yield Curves'!S199-'Yield Curves'!S200</f>
        <v>-0.10125000000000206</v>
      </c>
      <c r="S200" s="245">
        <f>'Yield Curves'!T199-'Yield Curves'!T200</f>
        <v>-0.10062500000000085</v>
      </c>
      <c r="T200" s="245">
        <f>'Yield Curves'!U199-'Yield Curves'!U200</f>
        <v>-0.10000000000000053</v>
      </c>
      <c r="U200" s="245">
        <f>'Yield Curves'!V199-'Yield Curves'!V200</f>
        <v>-9.9375000000000213E-2</v>
      </c>
      <c r="V200" s="252">
        <f>MAX(B200:U200)</f>
        <v>-8.9999999999999858E-2</v>
      </c>
      <c r="W200" s="252">
        <f>AVERAGE(V201:V450)</f>
        <v>3.7492500000000199E-2</v>
      </c>
      <c r="X200" s="245">
        <f>_xlfn.STDEV.S(V201:V2752)</f>
        <v>5.8169255680563976E-2</v>
      </c>
      <c r="Y200" s="245">
        <f>W200+X200*_xlfn.NORM.S.INV(99%)</f>
        <v>0.17281442428701832</v>
      </c>
      <c r="Z200" s="253">
        <v>42849</v>
      </c>
      <c r="AA200" s="255">
        <f>'Bond Valuation'!$B$12*BondVal_all!BO200</f>
        <v>93.067079382990315</v>
      </c>
      <c r="AB200" s="250">
        <f>AA200/AA201-1</f>
        <v>3.0045045033770812E-3</v>
      </c>
      <c r="AC200" s="245">
        <f>SUMPRODUCT('Bond Valuation'!$B$12*BondVal_all!BO200,$BO$2)/AA200</f>
        <v>1</v>
      </c>
      <c r="AD200" s="251">
        <f>-AC200*Y199/100</f>
        <v>-1.7309036136995617E-3</v>
      </c>
      <c r="AE200" s="250">
        <f>AD200*SQRT(10)</f>
        <v>-5.4735978295068427E-3</v>
      </c>
      <c r="AF200" s="250">
        <f>$AC$1*X199/100</f>
        <v>-1.5599123088360131E-3</v>
      </c>
      <c r="AG200" s="250">
        <f>AF200*SQRT(10)</f>
        <v>-4.9328758460538023E-3</v>
      </c>
      <c r="AH200" s="255">
        <f>SUMPRODUCT('Bond Valuation'!$B$40:$D$40,BondVal_all!BO200:BQ200)</f>
        <v>83.950892336136121</v>
      </c>
      <c r="AI200" s="250">
        <f>AH200/AH201-1</f>
        <v>3.597337029911829E-3</v>
      </c>
      <c r="AJ200" s="245">
        <f>SUMPRODUCT($BO$2:$BQ$2,'Bond Valuation'!$B$40:$D$40,BondVal_all!BO200:BQ200)/BondVal_all!AH200</f>
        <v>2.9358066354247025</v>
      </c>
      <c r="AK200" s="251">
        <f>-AJ200*Y199/100</f>
        <v>-5.0815983143797693E-3</v>
      </c>
      <c r="AL200" s="251">
        <f>AK200*SQRT(10)</f>
        <v>-1.6069424827512439E-2</v>
      </c>
      <c r="AM200" s="251">
        <f>$AC$1*X199/100</f>
        <v>-1.5599123088360131E-3</v>
      </c>
      <c r="AN200" s="259">
        <f>AM200*SQRT(10)</f>
        <v>-4.9328758460538023E-3</v>
      </c>
      <c r="AO200" s="255">
        <f>SUMPRODUCT('Bond Valuation'!$B$68:$F$68,BondVal_all!BO200:BS200)</f>
        <v>77.686561276283328</v>
      </c>
      <c r="AP200" s="250">
        <f>AO200/AO201-1</f>
        <v>4.7852754301631606E-3</v>
      </c>
      <c r="AQ200" s="245">
        <f>SUMPRODUCT($BO$2:$BS$2,'Bond Valuation'!$B$68:$F$68,BondVal_all!BO200:BS200)/BondVal_all!AO200</f>
        <v>4.7250671537802678</v>
      </c>
      <c r="AR200" s="251">
        <f>-AQ200*Y199/100</f>
        <v>-8.178635811451368E-3</v>
      </c>
      <c r="AS200" s="251">
        <f>AR200*SQRT(10)</f>
        <v>-2.5863117317205749E-2</v>
      </c>
      <c r="AT200" s="251">
        <f>$AC$1*X199/100</f>
        <v>-1.5599123088360131E-3</v>
      </c>
      <c r="AU200" s="249">
        <f>AT200*SQRT(10)</f>
        <v>-4.9328758460538023E-3</v>
      </c>
      <c r="AV200" s="255">
        <f>SUMPRODUCT('Bond Valuation'!$B$96:$K$96,BondVal_all!BO200:BX200)</f>
        <v>69.333462518266444</v>
      </c>
      <c r="AW200" s="250">
        <f>AV200/AV201-1</f>
        <v>9.2524726557174919E-3</v>
      </c>
      <c r="AX200" s="245">
        <f>SUMPRODUCT($BO$2:$BX$2,'Bond Valuation'!$B$96:$K$96,BondVal_all!BO200:BX200)/BondVal_all!AV200</f>
        <v>8.2731682978652437</v>
      </c>
      <c r="AY200" s="251">
        <f>-AX200*Y199/100</f>
        <v>-1.4320056903519602E-2</v>
      </c>
      <c r="AZ200" s="251">
        <f>AY200*SQRT(10)</f>
        <v>-4.5283996038340019E-2</v>
      </c>
      <c r="BA200" s="251">
        <f>$AC$1*X199/100</f>
        <v>-1.5599123088360131E-3</v>
      </c>
      <c r="BB200" s="249">
        <f>BA200*SQRT(10)</f>
        <v>-4.9328758460538023E-3</v>
      </c>
      <c r="BC200" s="255">
        <f>SUMPRODUCT('Bond Valuation'!$B$124:$U$124,BondVal_all!BO200:CH200)</f>
        <v>57.790439633975261</v>
      </c>
      <c r="BD200" s="250">
        <f>BC200/BC201-1</f>
        <v>-3.8727249348173842E-3</v>
      </c>
      <c r="BE200" s="245">
        <f>SUMPRODUCT($BO$2:$CH$2,'Bond Valuation'!$B$124:$U$124,BondVal_all!BO200:CH200)/BondVal_all!BC200</f>
        <v>11.944020788867729</v>
      </c>
      <c r="BF200" s="251">
        <f>-BE200*Y199/100</f>
        <v>-2.0673948745553842E-2</v>
      </c>
      <c r="BG200" s="251">
        <f>BF200*SQRT(10)</f>
        <v>-6.5376766265531003E-2</v>
      </c>
      <c r="BH200" s="251">
        <f>$AC$1*X199/100</f>
        <v>-1.5599123088360131E-3</v>
      </c>
      <c r="BI200" s="249">
        <f>BH200*SQRT(10)</f>
        <v>-4.9328758460538023E-3</v>
      </c>
      <c r="BJ200" s="251"/>
      <c r="BK200" s="251"/>
      <c r="BO200" s="245">
        <f>EXP(-BO$2*HLOOKUP(BO$2,'Yield Curves'!$B$2:$AP$508,MATCH($Z200,'Yield Curves'!$A$3:$A$508,0)+1)/100)</f>
        <v>0.92145623151475553</v>
      </c>
      <c r="BP200" s="245">
        <f>EXP(-BP$2*HLOOKUP(BP$2,'Yield Curves'!$B$2:$AP$508,MATCH($Z200,'Yield Curves'!$A$3:$A$508,0)+1)/100)</f>
        <v>0.85163265604804106</v>
      </c>
      <c r="BQ200" s="245">
        <f>EXP(-BQ$2*HLOOKUP(BQ$2,'Yield Curves'!$B$2:$AP$508,MATCH($Z200,'Yield Curves'!$A$3:$A$508,0)+1)/100)</f>
        <v>0.78828151530402468</v>
      </c>
      <c r="BR200" s="245">
        <f>EXP(-BR$2*HLOOKUP(BR$2,'Yield Curves'!$B$2:$AP$508,MATCH($Z200,'Yield Curves'!$A$3:$A$508,0)+1)/100)</f>
        <v>0.72614903707369094</v>
      </c>
      <c r="BS200" s="245">
        <f>EXP(-BS$2*HLOOKUP(BS$2,'Yield Curves'!$B$2:$AP$508,MATCH($Z200,'Yield Curves'!$A$3:$A$508,0)+1)/100)</f>
        <v>0.67773427001397113</v>
      </c>
      <c r="BT200" s="245">
        <f>EXP(-BT$2*HLOOKUP(BT$2,'Yield Curves'!$B$2:$AP$508,MATCH($Z200,'Yield Curves'!$A$3:$A$508,0)+1)/100)</f>
        <v>0.6283235739901043</v>
      </c>
      <c r="BU200" s="245">
        <f>EXP(-BU$2*HLOOKUP(BU$2,'Yield Curves'!$B$2:$AP$508,MATCH($Z200,'Yield Curves'!$A$3:$A$508,0)+1)/100)</f>
        <v>0.58292310307599582</v>
      </c>
      <c r="BV200" s="245">
        <f>EXP(-BV$2*HLOOKUP(BV$2,'Yield Curves'!$B$2:$AP$508,MATCH($Z200,'Yield Curves'!$A$3:$A$508,0)+1)/100)</f>
        <v>0.53939885014957367</v>
      </c>
      <c r="BW200" s="245">
        <f>EXP(-BW$2*HLOOKUP(BW$2,'Yield Curves'!$B$2:$AP$508,MATCH($Z200,'Yield Curves'!$A$3:$A$508,0)+1)/100)</f>
        <v>0.49721263865925541</v>
      </c>
      <c r="BX200" s="245">
        <f>EXP(-BX$2*HLOOKUP(BX$2,'Yield Curves'!$B$2:$AP$508,MATCH($Z200,'Yield Curves'!$A$3:$A$508,0)+1)/100)</f>
        <v>0.45978329423056524</v>
      </c>
      <c r="BY200" s="245">
        <f>EXP(-BY$2*HLOOKUP(BY$2,'Yield Curves'!$B$2:$AP$508,MATCH($Z200,'Yield Curves'!$A$3:$A$508,0)+1)/100)</f>
        <v>0.42511842577107051</v>
      </c>
      <c r="BZ200" s="245">
        <f>EXP(-BZ$2*HLOOKUP(BZ$2,'Yield Curves'!$B$2:$AP$508,MATCH($Z200,'Yield Curves'!$A$3:$A$508,0)+1)/100)</f>
        <v>0.39068155037870594</v>
      </c>
      <c r="CA200" s="245">
        <f>EXP(-CA$2*HLOOKUP(CA$2,'Yield Curves'!$B$2:$AP$508,MATCH($Z200,'Yield Curves'!$A$3:$A$508,0)+1)/100)</f>
        <v>0.35632372373202503</v>
      </c>
      <c r="CB200" s="245">
        <f>EXP(-CB$2*HLOOKUP(CB$2,'Yield Curves'!$B$2:$AP$508,MATCH($Z200,'Yield Curves'!$A$3:$A$508,0)+1)/100)</f>
        <v>0.32770322729638518</v>
      </c>
      <c r="CC200" s="245">
        <f>EXP(-CC$2*HLOOKUP(CC$2,'Yield Curves'!$B$2:$AP$508,MATCH($Z200,'Yield Curves'!$A$3:$A$508,0)+1)/100)</f>
        <v>0.30119421191220214</v>
      </c>
      <c r="CD200" s="245">
        <f>EXP(-CD$2*HLOOKUP(CD$2,'Yield Curves'!$B$2:$AP$508,MATCH($Z200,'Yield Curves'!$A$3:$A$508,0)+1)/100)</f>
        <v>0.27619017104741078</v>
      </c>
      <c r="CE200" s="245">
        <f>EXP(-CE$2*HLOOKUP(CE$2,'Yield Curves'!$B$2:$AP$508,MATCH($Z200,'Yield Curves'!$A$3:$A$508,0)+1)/100)</f>
        <v>0.25259679878972963</v>
      </c>
      <c r="CF200" s="245">
        <f>EXP(-CF$2*HLOOKUP(CF$2,'Yield Curves'!$B$2:$AP$508,MATCH($Z200,'Yield Curves'!$A$3:$A$508,0)+1)/100)</f>
        <v>0.23077769511717214</v>
      </c>
      <c r="CG200" s="245">
        <f>EXP(-CG$2*HLOOKUP(CG$2,'Yield Curves'!$B$2:$AP$508,MATCH($Z200,'Yield Curves'!$A$3:$A$508,0)+1)/100)</f>
        <v>0.21083472174494222</v>
      </c>
      <c r="CH200" s="245">
        <f>EXP(-CH$2*HLOOKUP(CH$2,'Yield Curves'!$B$2:$AP$508,MATCH($Z200,'Yield Curves'!$A$3:$A$508,0)+1)/100)</f>
        <v>0.19243439279400748</v>
      </c>
    </row>
    <row r="201" spans="1:86" x14ac:dyDescent="0.2">
      <c r="A201" s="253">
        <v>42844</v>
      </c>
      <c r="B201" s="245">
        <f>'Yield Curves'!C200-'Yield Curves'!C201</f>
        <v>-8.0000000000000071E-2</v>
      </c>
      <c r="C201" s="245">
        <f>'Yield Curves'!D200-'Yield Curves'!D201</f>
        <v>-6.9999999999998508E-2</v>
      </c>
      <c r="D201" s="245">
        <f>'Yield Curves'!E200-'Yield Curves'!E201</f>
        <v>-5.9999999999998721E-2</v>
      </c>
      <c r="E201" s="245">
        <f>'Yield Curves'!F200-'Yield Curves'!F201</f>
        <v>-5.9999999999998721E-2</v>
      </c>
      <c r="F201" s="245">
        <f>'Yield Curves'!G200-'Yield Curves'!G201</f>
        <v>-6.0000000000000497E-2</v>
      </c>
      <c r="G201" s="245">
        <f>'Yield Curves'!H200-'Yield Curves'!H201</f>
        <v>-1.9999999999999574E-2</v>
      </c>
      <c r="H201" s="245">
        <f>'Yield Curves'!I200-'Yield Curves'!I201</f>
        <v>1.9999999999999574E-2</v>
      </c>
      <c r="I201" s="245">
        <f>'Yield Curves'!J200-'Yield Curves'!J201</f>
        <v>-1.4999999999998792E-2</v>
      </c>
      <c r="J201" s="245">
        <f>'Yield Curves'!K200-'Yield Curves'!K201</f>
        <v>-4.9999999999998934E-2</v>
      </c>
      <c r="K201" s="245">
        <f>'Yield Curves'!L200-'Yield Curves'!L201</f>
        <v>-4.7499999999998543E-2</v>
      </c>
      <c r="L201" s="245">
        <f>'Yield Curves'!M200-'Yield Curves'!M201</f>
        <v>-4.4999999999999929E-2</v>
      </c>
      <c r="M201" s="245">
        <f>'Yield Curves'!N200-'Yield Curves'!N201</f>
        <v>-4.2499999999999538E-2</v>
      </c>
      <c r="N201" s="245">
        <f>'Yield Curves'!O200-'Yield Curves'!O201</f>
        <v>-4.0000000000000036E-2</v>
      </c>
      <c r="O201" s="245">
        <f>'Yield Curves'!P200-'Yield Curves'!P201</f>
        <v>-3.7500000000000533E-2</v>
      </c>
      <c r="P201" s="245">
        <f>'Yield Curves'!Q200-'Yield Curves'!Q201</f>
        <v>-3.3750000000000391E-2</v>
      </c>
      <c r="Q201" s="245">
        <f>'Yield Curves'!R200-'Yield Curves'!R201</f>
        <v>-2.9999999999999361E-2</v>
      </c>
      <c r="R201" s="245">
        <f>'Yield Curves'!S200-'Yield Curves'!S201</f>
        <v>-2.624999999999833E-2</v>
      </c>
      <c r="S201" s="245">
        <f>'Yield Curves'!T200-'Yield Curves'!T201</f>
        <v>-2.3124999999998508E-2</v>
      </c>
      <c r="T201" s="245">
        <f>'Yield Curves'!U200-'Yield Curves'!U201</f>
        <v>-1.9999999999999574E-2</v>
      </c>
      <c r="U201" s="245">
        <f>'Yield Curves'!V200-'Yield Curves'!V201</f>
        <v>-1.6875000000000639E-2</v>
      </c>
      <c r="V201" s="252">
        <f>MAX(B201:U201)</f>
        <v>1.9999999999999574E-2</v>
      </c>
      <c r="W201" s="252">
        <f>AVERAGE(V202:V451)</f>
        <v>3.7612500000000201E-2</v>
      </c>
      <c r="X201" s="245">
        <f>_xlfn.STDEV.S(V202:V2753)</f>
        <v>5.8255235034342961E-2</v>
      </c>
      <c r="Y201" s="245">
        <f>W201+X201*_xlfn.NORM.S.INV(99%)</f>
        <v>0.17313444217389345</v>
      </c>
      <c r="Z201" s="253">
        <v>42845</v>
      </c>
      <c r="AA201" s="255">
        <f>'Bond Valuation'!$B$12*BondVal_all!BO201</f>
        <v>92.788296528210623</v>
      </c>
      <c r="AB201" s="250">
        <f>AA201/AA202-1</f>
        <v>1.6012806829399651E-3</v>
      </c>
      <c r="AC201" s="245">
        <f>SUMPRODUCT('Bond Valuation'!$B$12*BondVal_all!BO201,$BO$2)/AA201</f>
        <v>1</v>
      </c>
      <c r="AD201" s="251">
        <f>-AC201*Y200/100</f>
        <v>-1.7281442428701832E-3</v>
      </c>
      <c r="AE201" s="250">
        <f>AD201*SQRT(10)</f>
        <v>-5.4648719327769785E-3</v>
      </c>
      <c r="AF201" s="250">
        <f>$AC$1*X200/100</f>
        <v>-1.5503352742677029E-3</v>
      </c>
      <c r="AG201" s="250">
        <f>AF201*SQRT(10)</f>
        <v>-4.9025906035877745E-3</v>
      </c>
      <c r="AH201" s="255">
        <f>SUMPRODUCT('Bond Valuation'!$B$40:$D$40,BondVal_all!BO201:BQ201)</f>
        <v>83.649975182859606</v>
      </c>
      <c r="AI201" s="250">
        <f>AH201/AH202-1</f>
        <v>3.842583581807224E-3</v>
      </c>
      <c r="AJ201" s="245">
        <f>SUMPRODUCT($BO$2:$BQ$2,'Bond Valuation'!$B$40:$D$40,BondVal_all!BO201:BQ201)/BondVal_all!AH201</f>
        <v>2.9357849276691308</v>
      </c>
      <c r="AK201" s="251">
        <f>-AJ201*Y200/100</f>
        <v>-5.0734598210564648E-3</v>
      </c>
      <c r="AL201" s="251">
        <f>AK201*SQRT(10)</f>
        <v>-1.6043688651888724E-2</v>
      </c>
      <c r="AM201" s="251">
        <f>$AC$1*X200/100</f>
        <v>-1.5503352742677029E-3</v>
      </c>
      <c r="AN201" s="259">
        <f>AM201*SQRT(10)</f>
        <v>-4.9025906035877745E-3</v>
      </c>
      <c r="AO201" s="255">
        <f>SUMPRODUCT('Bond Valuation'!$B$68:$F$68,BondVal_all!BO201:BS201)</f>
        <v>77.316580144971354</v>
      </c>
      <c r="AP201" s="250">
        <f>AO201/AO202-1</f>
        <v>5.2492317739658567E-3</v>
      </c>
      <c r="AQ201" s="245">
        <f>SUMPRODUCT($BO$2:$BS$2,'Bond Valuation'!$B$68:$F$68,BondVal_all!BO201:BS201)/BondVal_all!AO201</f>
        <v>4.7246238212565919</v>
      </c>
      <c r="AR201" s="251">
        <f>-AQ201*Y200/100</f>
        <v>-8.1648314564319053E-3</v>
      </c>
      <c r="AS201" s="251">
        <f>AR201*SQRT(10)</f>
        <v>-2.5819464113714666E-2</v>
      </c>
      <c r="AT201" s="251">
        <f>$AC$1*X200/100</f>
        <v>-1.5503352742677029E-3</v>
      </c>
      <c r="AU201" s="249">
        <f>AT201*SQRT(10)</f>
        <v>-4.9025906035877745E-3</v>
      </c>
      <c r="AV201" s="255">
        <f>SUMPRODUCT('Bond Valuation'!$B$96:$K$96,BondVal_all!BO201:BX201)</f>
        <v>68.697837653867111</v>
      </c>
      <c r="AW201" s="250">
        <f>AV201/AV202-1</f>
        <v>8.4239749312773338E-3</v>
      </c>
      <c r="AX201" s="245">
        <f>SUMPRODUCT($BO$2:$BX$2,'Bond Valuation'!$B$96:$K$96,BondVal_all!BO201:BX201)/BondVal_all!AV201</f>
        <v>8.2643249688256102</v>
      </c>
      <c r="AY201" s="251">
        <f>-AX201*Y200/100</f>
        <v>-1.4281945616084283E-2</v>
      </c>
      <c r="AZ201" s="251">
        <f>AY201*SQRT(10)</f>
        <v>-4.516347756548305E-2</v>
      </c>
      <c r="BA201" s="251">
        <f>$AC$1*X200/100</f>
        <v>-1.5503352742677029E-3</v>
      </c>
      <c r="BB201" s="249">
        <f>BA201*SQRT(10)</f>
        <v>-4.9025906035877745E-3</v>
      </c>
      <c r="BC201" s="255">
        <f>SUMPRODUCT('Bond Valuation'!$B$124:$U$124,BondVal_all!BO201:CH201)</f>
        <v>58.015116221161279</v>
      </c>
      <c r="BD201" s="250">
        <f>BC201/BC202-1</f>
        <v>1.055675198216921E-2</v>
      </c>
      <c r="BE201" s="245">
        <f>SUMPRODUCT($BO$2:$CH$2,'Bond Valuation'!$B$124:$U$124,BondVal_all!BO201:CH201)/BondVal_all!BC201</f>
        <v>12.017495974360868</v>
      </c>
      <c r="BF201" s="251">
        <f>-BE201*Y200/100</f>
        <v>-2.0767966481807339E-2</v>
      </c>
      <c r="BG201" s="251">
        <f>BF201*SQRT(10)</f>
        <v>-6.5674076452545041E-2</v>
      </c>
      <c r="BH201" s="251">
        <f>$AC$1*X200/100</f>
        <v>-1.5503352742677029E-3</v>
      </c>
      <c r="BI201" s="249">
        <f>BH201*SQRT(10)</f>
        <v>-4.9025906035877745E-3</v>
      </c>
      <c r="BJ201" s="251"/>
      <c r="BK201" s="251"/>
      <c r="BO201" s="245">
        <f>EXP(-BO$2*HLOOKUP(BO$2,'Yield Curves'!$B$2:$AP$508,MATCH($Z201,'Yield Curves'!$A$3:$A$508,0)+1)/100)</f>
        <v>0.9186960052298081</v>
      </c>
      <c r="BP201" s="245">
        <f>EXP(-BP$2*HLOOKUP(BP$2,'Yield Curves'!$B$2:$AP$508,MATCH($Z201,'Yield Curves'!$A$3:$A$508,0)+1)/100)</f>
        <v>0.84840259296176401</v>
      </c>
      <c r="BQ201" s="245">
        <f>EXP(-BQ$2*HLOOKUP(BQ$2,'Yield Curves'!$B$2:$AP$508,MATCH($Z201,'Yield Curves'!$A$3:$A$508,0)+1)/100)</f>
        <v>0.78544880378898496</v>
      </c>
      <c r="BR201" s="245">
        <f>EXP(-BR$2*HLOOKUP(BR$2,'Yield Curves'!$B$2:$AP$508,MATCH($Z201,'Yield Curves'!$A$3:$A$508,0)+1)/100)</f>
        <v>0.7255683501497715</v>
      </c>
      <c r="BS201" s="245">
        <f>EXP(-BS$2*HLOOKUP(BS$2,'Yield Curves'!$B$2:$AP$508,MATCH($Z201,'Yield Curves'!$A$3:$A$508,0)+1)/100)</f>
        <v>0.6743540562404442</v>
      </c>
      <c r="BT201" s="245">
        <f>EXP(-BT$2*HLOOKUP(BT$2,'Yield Curves'!$B$2:$AP$508,MATCH($Z201,'Yield Curves'!$A$3:$A$508,0)+1)/100)</f>
        <v>0.6240030642298543</v>
      </c>
      <c r="BU201" s="245">
        <f>EXP(-BU$2*HLOOKUP(BU$2,'Yield Curves'!$B$2:$AP$508,MATCH($Z201,'Yield Curves'!$A$3:$A$508,0)+1)/100)</f>
        <v>0.5776425657230182</v>
      </c>
      <c r="BV201" s="245">
        <f>EXP(-BV$2*HLOOKUP(BV$2,'Yield Curves'!$B$2:$AP$508,MATCH($Z201,'Yield Curves'!$A$3:$A$508,0)+1)/100)</f>
        <v>0.53387155642152884</v>
      </c>
      <c r="BW201" s="245">
        <f>EXP(-BW$2*HLOOKUP(BW$2,'Yield Curves'!$B$2:$AP$508,MATCH($Z201,'Yield Curves'!$A$3:$A$508,0)+1)/100)</f>
        <v>0.49225913696491108</v>
      </c>
      <c r="BX201" s="245">
        <f>EXP(-BX$2*HLOOKUP(BX$2,'Yield Curves'!$B$2:$AP$508,MATCH($Z201,'Yield Curves'!$A$3:$A$508,0)+1)/100)</f>
        <v>0.45475339316794022</v>
      </c>
      <c r="BY201" s="245">
        <f>EXP(-BY$2*HLOOKUP(BY$2,'Yield Curves'!$B$2:$AP$508,MATCH($Z201,'Yield Curves'!$A$3:$A$508,0)+1)/100)</f>
        <v>0.42006324319705562</v>
      </c>
      <c r="BZ201" s="245">
        <f>EXP(-BZ$2*HLOOKUP(BZ$2,'Yield Curves'!$B$2:$AP$508,MATCH($Z201,'Yield Curves'!$A$3:$A$508,0)+1)/100)</f>
        <v>0.38664435028328747</v>
      </c>
      <c r="CA201" s="245">
        <f>EXP(-CA$2*HLOOKUP(CA$2,'Yield Curves'!$B$2:$AP$508,MATCH($Z201,'Yield Curves'!$A$3:$A$508,0)+1)/100)</f>
        <v>0.35431727860863538</v>
      </c>
      <c r="CB201" s="245">
        <f>EXP(-CB$2*HLOOKUP(CB$2,'Yield Curves'!$B$2:$AP$508,MATCH($Z201,'Yield Curves'!$A$3:$A$508,0)+1)/100)</f>
        <v>0.32625124639001341</v>
      </c>
      <c r="CC201" s="245">
        <f>EXP(-CC$2*HLOOKUP(CC$2,'Yield Curves'!$B$2:$AP$508,MATCH($Z201,'Yield Curves'!$A$3:$A$508,0)+1)/100)</f>
        <v>0.30029198329606105</v>
      </c>
      <c r="CD201" s="245">
        <f>EXP(-CD$2*HLOOKUP(CD$2,'Yield Curves'!$B$2:$AP$508,MATCH($Z201,'Yield Curves'!$A$3:$A$508,0)+1)/100)</f>
        <v>0.27616341642053877</v>
      </c>
      <c r="CE201" s="245">
        <f>EXP(-CE$2*HLOOKUP(CE$2,'Yield Curves'!$B$2:$AP$508,MATCH($Z201,'Yield Curves'!$A$3:$A$508,0)+1)/100)</f>
        <v>0.25373579797851864</v>
      </c>
      <c r="CF201" s="245">
        <f>EXP(-CF$2*HLOOKUP(CF$2,'Yield Curves'!$B$2:$AP$508,MATCH($Z201,'Yield Curves'!$A$3:$A$508,0)+1)/100)</f>
        <v>0.2330122940838627</v>
      </c>
      <c r="CG201" s="245">
        <f>EXP(-CG$2*HLOOKUP(CG$2,'Yield Curves'!$B$2:$AP$508,MATCH($Z201,'Yield Curves'!$A$3:$A$508,0)+1)/100)</f>
        <v>0.21393245986660075</v>
      </c>
      <c r="CH201" s="245">
        <f>EXP(-CH$2*HLOOKUP(CH$2,'Yield Curves'!$B$2:$AP$508,MATCH($Z201,'Yield Curves'!$A$3:$A$508,0)+1)/100)</f>
        <v>0.19632182539568149</v>
      </c>
    </row>
    <row r="202" spans="1:86" x14ac:dyDescent="0.2">
      <c r="A202" s="253">
        <v>42843</v>
      </c>
      <c r="B202" s="245">
        <f>'Yield Curves'!C201-'Yield Curves'!C202</f>
        <v>9.9999999999997868E-3</v>
      </c>
      <c r="C202" s="245">
        <f>'Yield Curves'!D201-'Yield Curves'!D202</f>
        <v>1.4999999999998792E-2</v>
      </c>
      <c r="D202" s="245">
        <f>'Yield Curves'!E201-'Yield Curves'!E202</f>
        <v>1.9999999999999574E-2</v>
      </c>
      <c r="E202" s="245">
        <f>'Yield Curves'!F201-'Yield Curves'!F202</f>
        <v>1.9999999999999574E-2</v>
      </c>
      <c r="F202" s="245">
        <f>'Yield Curves'!G201-'Yield Curves'!G202</f>
        <v>1.9999999999999574E-2</v>
      </c>
      <c r="G202" s="245">
        <f>'Yield Curves'!H201-'Yield Curves'!H202</f>
        <v>9.9999999999980105E-3</v>
      </c>
      <c r="H202" s="245">
        <f>'Yield Curves'!I201-'Yield Curves'!I202</f>
        <v>0</v>
      </c>
      <c r="I202" s="245">
        <f>'Yield Curves'!J201-'Yield Curves'!J202</f>
        <v>9.9999999999997868E-3</v>
      </c>
      <c r="J202" s="245">
        <f>'Yield Curves'!K201-'Yield Curves'!K202</f>
        <v>1.9999999999999574E-2</v>
      </c>
      <c r="K202" s="245">
        <f>'Yield Curves'!L201-'Yield Curves'!L202</f>
        <v>1.9999999999999574E-2</v>
      </c>
      <c r="L202" s="245">
        <f>'Yield Curves'!M201-'Yield Curves'!M202</f>
        <v>1.9999999999999574E-2</v>
      </c>
      <c r="M202" s="245">
        <f>'Yield Curves'!N201-'Yield Curves'!N202</f>
        <v>2.0000000000000462E-2</v>
      </c>
      <c r="N202" s="245">
        <f>'Yield Curves'!O201-'Yield Curves'!O202</f>
        <v>2.0000000000000462E-2</v>
      </c>
      <c r="O202" s="245">
        <f>'Yield Curves'!P201-'Yield Curves'!P202</f>
        <v>2.0000000000000462E-2</v>
      </c>
      <c r="P202" s="245">
        <f>'Yield Curves'!Q201-'Yield Curves'!Q202</f>
        <v>2.0000000000000462E-2</v>
      </c>
      <c r="Q202" s="245">
        <f>'Yield Curves'!R201-'Yield Curves'!R202</f>
        <v>1.9999999999999574E-2</v>
      </c>
      <c r="R202" s="245">
        <f>'Yield Curves'!S201-'Yield Curves'!S202</f>
        <v>1.9999999999998685E-2</v>
      </c>
      <c r="S202" s="245">
        <f>'Yield Curves'!T201-'Yield Curves'!T202</f>
        <v>1.9999999999997797E-2</v>
      </c>
      <c r="T202" s="245">
        <f>'Yield Curves'!U201-'Yield Curves'!U202</f>
        <v>1.9999999999999574E-2</v>
      </c>
      <c r="U202" s="245">
        <f>'Yield Curves'!V201-'Yield Curves'!V202</f>
        <v>2.000000000000135E-2</v>
      </c>
      <c r="V202" s="252">
        <f>MAX(B202:U202)</f>
        <v>2.000000000000135E-2</v>
      </c>
      <c r="W202" s="252">
        <f>AVERAGE(V203:V452)</f>
        <v>3.7852500000000192E-2</v>
      </c>
      <c r="X202" s="245">
        <f>_xlfn.STDEV.S(V203:V2754)</f>
        <v>5.8341591354501697E-2</v>
      </c>
      <c r="Y202" s="245">
        <f>W202+X202*_xlfn.NORM.S.INV(99%)</f>
        <v>0.17357533701570471</v>
      </c>
      <c r="Z202" s="253">
        <v>42844</v>
      </c>
      <c r="AA202" s="255">
        <f>'Bond Valuation'!$B$12*BondVal_all!BO202</f>
        <v>92.639953959466879</v>
      </c>
      <c r="AB202" s="250">
        <f>AA202/AA203-1</f>
        <v>8.0032008535035892E-4</v>
      </c>
      <c r="AC202" s="245">
        <f>SUMPRODUCT('Bond Valuation'!$B$12*BondVal_all!BO202,$BO$2)/AA202</f>
        <v>1</v>
      </c>
      <c r="AD202" s="251">
        <f>-AC202*Y201/100</f>
        <v>-1.7313444217389345E-3</v>
      </c>
      <c r="AE202" s="250">
        <f>AD202*SQRT(10)</f>
        <v>-5.4749917869221735E-3</v>
      </c>
      <c r="AF202" s="250">
        <f>$AC$1*X201/100</f>
        <v>-1.5526268082311817E-3</v>
      </c>
      <c r="AG202" s="250">
        <f>AF202*SQRT(10)</f>
        <v>-4.9098370702480004E-3</v>
      </c>
      <c r="AH202" s="255">
        <f>SUMPRODUCT('Bond Valuation'!$B$40:$D$40,BondVal_all!BO202:BQ202)</f>
        <v>83.329773563090356</v>
      </c>
      <c r="AI202" s="250">
        <f>AH202/AH203-1</f>
        <v>1.7673529700228396E-3</v>
      </c>
      <c r="AJ202" s="245">
        <f>SUMPRODUCT($BO$2:$BQ$2,'Bond Valuation'!$B$40:$D$40,BondVal_all!BO202:BQ202)/BondVal_all!AH202</f>
        <v>2.9356737342943222</v>
      </c>
      <c r="AK202" s="251">
        <f>-AJ202*Y201/100</f>
        <v>-5.0826623439159824E-3</v>
      </c>
      <c r="AL202" s="251">
        <f>AK202*SQRT(10)</f>
        <v>-1.6072789584344563E-2</v>
      </c>
      <c r="AM202" s="251">
        <f>$AC$1*X201/100</f>
        <v>-1.5526268082311817E-3</v>
      </c>
      <c r="AN202" s="259">
        <f>AM202*SQRT(10)</f>
        <v>-4.9098370702480004E-3</v>
      </c>
      <c r="AO202" s="255">
        <f>SUMPRODUCT('Bond Valuation'!$B$68:$F$68,BondVal_all!BO202:BS202)</f>
        <v>76.912846785797171</v>
      </c>
      <c r="AP202" s="250">
        <f>AO202/AO203-1</f>
        <v>2.3207361897477075E-3</v>
      </c>
      <c r="AQ202" s="245">
        <f>SUMPRODUCT($BO$2:$BS$2,'Bond Valuation'!$B$68:$F$68,BondVal_all!BO202:BS202)/BondVal_all!AO202</f>
        <v>4.7239170830222719</v>
      </c>
      <c r="AR202" s="251">
        <f>-AQ202*Y201/100</f>
        <v>-8.17872749044787E-3</v>
      </c>
      <c r="AS202" s="251">
        <f>AR202*SQRT(10)</f>
        <v>-2.5863407231648292E-2</v>
      </c>
      <c r="AT202" s="251">
        <f>$AC$1*X201/100</f>
        <v>-1.5526268082311817E-3</v>
      </c>
      <c r="AU202" s="249">
        <f>AT202*SQRT(10)</f>
        <v>-4.9098370702480004E-3</v>
      </c>
      <c r="AV202" s="255">
        <f>SUMPRODUCT('Bond Valuation'!$B$96:$K$96,BondVal_all!BO202:BX202)</f>
        <v>68.123963096522743</v>
      </c>
      <c r="AW202" s="250">
        <f>AV202/AV203-1</f>
        <v>1.8894540274374538E-3</v>
      </c>
      <c r="AX202" s="245">
        <f>SUMPRODUCT($BO$2:$BX$2,'Bond Valuation'!$B$96:$K$96,BondVal_all!BO202:BX202)/BondVal_all!AV202</f>
        <v>8.2564378048702718</v>
      </c>
      <c r="AY202" s="251">
        <f>-AX202*Y201/100</f>
        <v>-1.4294737536896598E-2</v>
      </c>
      <c r="AZ202" s="251">
        <f>AY202*SQRT(10)</f>
        <v>-4.520392917089848E-2</v>
      </c>
      <c r="BA202" s="251">
        <f>$AC$1*X201/100</f>
        <v>-1.5526268082311817E-3</v>
      </c>
      <c r="BB202" s="249">
        <f>BA202*SQRT(10)</f>
        <v>-4.9098370702480004E-3</v>
      </c>
      <c r="BC202" s="255">
        <f>SUMPRODUCT('Bond Valuation'!$B$124:$U$124,BondVal_all!BO202:CH202)</f>
        <v>57.40906298173438</v>
      </c>
      <c r="BD202" s="250">
        <f>BC202/BC203-1</f>
        <v>-2.4488832437554731E-3</v>
      </c>
      <c r="BE202" s="245">
        <f>SUMPRODUCT($BO$2:$CH$2,'Bond Valuation'!$B$124:$U$124,BondVal_all!BO202:CH202)/BondVal_all!BC202</f>
        <v>11.979647099426943</v>
      </c>
      <c r="BF202" s="251">
        <f>-BE202*Y201/100</f>
        <v>-2.0740895179993845E-2</v>
      </c>
      <c r="BG202" s="251">
        <f>BF202*SQRT(10)</f>
        <v>-6.558846947958856E-2</v>
      </c>
      <c r="BH202" s="251">
        <f>$AC$1*X201/100</f>
        <v>-1.5526268082311817E-3</v>
      </c>
      <c r="BI202" s="249">
        <f>BH202*SQRT(10)</f>
        <v>-4.9098370702480004E-3</v>
      </c>
      <c r="BJ202" s="251"/>
      <c r="BK202" s="251"/>
      <c r="BO202" s="245">
        <f>EXP(-BO$2*HLOOKUP(BO$2,'Yield Curves'!$B$2:$AP$508,MATCH($Z202,'Yield Curves'!$A$3:$A$508,0)+1)/100)</f>
        <v>0.91722726692541467</v>
      </c>
      <c r="BP202" s="245">
        <f>EXP(-BP$2*HLOOKUP(BP$2,'Yield Curves'!$B$2:$AP$508,MATCH($Z202,'Yield Curves'!$A$3:$A$508,0)+1)/100)</f>
        <v>0.84569204385585739</v>
      </c>
      <c r="BQ202" s="245">
        <f>EXP(-BQ$2*HLOOKUP(BQ$2,'Yield Curves'!$B$2:$AP$508,MATCH($Z202,'Yield Curves'!$A$3:$A$508,0)+1)/100)</f>
        <v>0.78239151903458648</v>
      </c>
      <c r="BR202" s="245">
        <f>EXP(-BR$2*HLOOKUP(BR$2,'Yield Curves'!$B$2:$AP$508,MATCH($Z202,'Yield Curves'!$A$3:$A$508,0)+1)/100)</f>
        <v>0.72296100013519604</v>
      </c>
      <c r="BS202" s="245">
        <f>EXP(-BS$2*HLOOKUP(BS$2,'Yield Curves'!$B$2:$AP$508,MATCH($Z202,'Yield Curves'!$A$3:$A$508,0)+1)/100)</f>
        <v>0.67065528986262957</v>
      </c>
      <c r="BT202" s="245">
        <f>EXP(-BT$2*HLOOKUP(BT$2,'Yield Curves'!$B$2:$AP$508,MATCH($Z202,'Yield Curves'!$A$3:$A$508,0)+1)/100)</f>
        <v>0.62008420230190653</v>
      </c>
      <c r="BU202" s="245">
        <f>EXP(-BU$2*HLOOKUP(BU$2,'Yield Curves'!$B$2:$AP$508,MATCH($Z202,'Yield Curves'!$A$3:$A$508,0)+1)/100)</f>
        <v>0.57361318704162467</v>
      </c>
      <c r="BV202" s="245">
        <f>EXP(-BV$2*HLOOKUP(BV$2,'Yield Curves'!$B$2:$AP$508,MATCH($Z202,'Yield Curves'!$A$3:$A$508,0)+1)/100)</f>
        <v>0.52967058680430679</v>
      </c>
      <c r="BW202" s="245">
        <f>EXP(-BW$2*HLOOKUP(BW$2,'Yield Curves'!$B$2:$AP$508,MATCH($Z202,'Yield Curves'!$A$3:$A$508,0)+1)/100)</f>
        <v>0.48779380166249525</v>
      </c>
      <c r="BX202" s="245">
        <f>EXP(-BX$2*HLOOKUP(BX$2,'Yield Curves'!$B$2:$AP$508,MATCH($Z202,'Yield Curves'!$A$3:$A$508,0)+1)/100)</f>
        <v>0.45022852130278918</v>
      </c>
      <c r="BY202" s="245">
        <f>EXP(-BY$2*HLOOKUP(BY$2,'Yield Curves'!$B$2:$AP$508,MATCH($Z202,'Yield Curves'!$A$3:$A$508,0)+1)/100)</f>
        <v>0.41552499917932284</v>
      </c>
      <c r="BZ202" s="245">
        <f>EXP(-BZ$2*HLOOKUP(BZ$2,'Yield Curves'!$B$2:$AP$508,MATCH($Z202,'Yield Curves'!$A$3:$A$508,0)+1)/100)</f>
        <v>0.38218996630236063</v>
      </c>
      <c r="CA202" s="245">
        <f>EXP(-CA$2*HLOOKUP(CA$2,'Yield Curves'!$B$2:$AP$508,MATCH($Z202,'Yield Curves'!$A$3:$A$508,0)+1)/100)</f>
        <v>0.35003946454929946</v>
      </c>
      <c r="CB202" s="245">
        <f>EXP(-CB$2*HLOOKUP(CB$2,'Yield Curves'!$B$2:$AP$508,MATCH($Z202,'Yield Curves'!$A$3:$A$508,0)+1)/100)</f>
        <v>0.32208875814763399</v>
      </c>
      <c r="CC202" s="245">
        <f>EXP(-CC$2*HLOOKUP(CC$2,'Yield Curves'!$B$2:$AP$508,MATCH($Z202,'Yield Curves'!$A$3:$A$508,0)+1)/100)</f>
        <v>0.29626528290453352</v>
      </c>
      <c r="CD202" s="245">
        <f>EXP(-CD$2*HLOOKUP(CD$2,'Yield Curves'!$B$2:$AP$508,MATCH($Z202,'Yield Curves'!$A$3:$A$508,0)+1)/100)</f>
        <v>0.27229768663137671</v>
      </c>
      <c r="CE202" s="245">
        <f>EXP(-CE$2*HLOOKUP(CE$2,'Yield Curves'!$B$2:$AP$508,MATCH($Z202,'Yield Curves'!$A$3:$A$508,0)+1)/100)</f>
        <v>0.25005167179105992</v>
      </c>
      <c r="CF202" s="245">
        <f>EXP(-CF$2*HLOOKUP(CF$2,'Yield Curves'!$B$2:$AP$508,MATCH($Z202,'Yield Curves'!$A$3:$A$508,0)+1)/100)</f>
        <v>0.22951710185411567</v>
      </c>
      <c r="CG202" s="245">
        <f>EXP(-CG$2*HLOOKUP(CG$2,'Yield Curves'!$B$2:$AP$508,MATCH($Z202,'Yield Curves'!$A$3:$A$508,0)+1)/100)</f>
        <v>0.21062592587673248</v>
      </c>
      <c r="CH202" s="245">
        <f>EXP(-CH$2*HLOOKUP(CH$2,'Yield Curves'!$B$2:$AP$508,MATCH($Z202,'Yield Curves'!$A$3:$A$508,0)+1)/100)</f>
        <v>0.19320567189501364</v>
      </c>
    </row>
    <row r="203" spans="1:86" x14ac:dyDescent="0.2">
      <c r="A203" s="253">
        <v>42842</v>
      </c>
      <c r="B203" s="245">
        <f>'Yield Curves'!C202-'Yield Curves'!C203</f>
        <v>-6.9999999999998508E-2</v>
      </c>
      <c r="C203" s="245">
        <f>'Yield Curves'!D202-'Yield Curves'!D203</f>
        <v>-5.4999999999999716E-2</v>
      </c>
      <c r="D203" s="245">
        <f>'Yield Curves'!E202-'Yield Curves'!E203</f>
        <v>-4.0000000000000924E-2</v>
      </c>
      <c r="E203" s="245">
        <f>'Yield Curves'!F202-'Yield Curves'!F203</f>
        <v>-3.5000000000000142E-2</v>
      </c>
      <c r="F203" s="245">
        <f>'Yield Curves'!G202-'Yield Curves'!G203</f>
        <v>-2.9999999999999361E-2</v>
      </c>
      <c r="G203" s="245">
        <f>'Yield Curves'!H202-'Yield Curves'!H203</f>
        <v>-2.4999999999998579E-2</v>
      </c>
      <c r="H203" s="245">
        <f>'Yield Curves'!I202-'Yield Curves'!I203</f>
        <v>-1.9999999999999574E-2</v>
      </c>
      <c r="I203" s="245">
        <f>'Yield Curves'!J202-'Yield Curves'!J203</f>
        <v>-1.5000000000000568E-2</v>
      </c>
      <c r="J203" s="245">
        <f>'Yield Curves'!K202-'Yield Curves'!K203</f>
        <v>-9.9999999999997868E-3</v>
      </c>
      <c r="K203" s="245">
        <f>'Yield Curves'!L202-'Yield Curves'!L203</f>
        <v>-7.5000000000002842E-3</v>
      </c>
      <c r="L203" s="245">
        <f>'Yield Curves'!M202-'Yield Curves'!M203</f>
        <v>-4.9999999999990052E-3</v>
      </c>
      <c r="M203" s="245">
        <f>'Yield Curves'!N202-'Yield Curves'!N203</f>
        <v>-2.4999999999995026E-3</v>
      </c>
      <c r="N203" s="245">
        <f>'Yield Curves'!O202-'Yield Curves'!O203</f>
        <v>0</v>
      </c>
      <c r="O203" s="245">
        <f>'Yield Curves'!P202-'Yield Curves'!P203</f>
        <v>2.4999999999995026E-3</v>
      </c>
      <c r="P203" s="245">
        <f>'Yield Curves'!Q202-'Yield Curves'!Q203</f>
        <v>-1.2499999999997513E-3</v>
      </c>
      <c r="Q203" s="245">
        <f>'Yield Curves'!R202-'Yield Curves'!R203</f>
        <v>-4.9999999999990052E-3</v>
      </c>
      <c r="R203" s="245">
        <f>'Yield Curves'!S202-'Yield Curves'!S203</f>
        <v>-8.7499999999982592E-3</v>
      </c>
      <c r="S203" s="245">
        <f>'Yield Curves'!T202-'Yield Curves'!T203</f>
        <v>-9.3749999999985789E-3</v>
      </c>
      <c r="T203" s="245">
        <f>'Yield Curves'!U202-'Yield Curves'!U203</f>
        <v>-9.9999999999997868E-3</v>
      </c>
      <c r="U203" s="245">
        <f>'Yield Curves'!V202-'Yield Curves'!V203</f>
        <v>-1.0625000000000995E-2</v>
      </c>
      <c r="V203" s="252">
        <f>MAX(B203:U203)</f>
        <v>2.4999999999995026E-3</v>
      </c>
      <c r="W203" s="252">
        <f>AVERAGE(V204:V453)</f>
        <v>3.75625000000002E-2</v>
      </c>
      <c r="X203" s="245">
        <f>_xlfn.STDEV.S(V204:V2755)</f>
        <v>5.8401887524212139E-2</v>
      </c>
      <c r="Y203" s="245">
        <f>W203+X203*_xlfn.NORM.S.INV(99%)</f>
        <v>0.17342560688192341</v>
      </c>
      <c r="Z203" s="253">
        <v>42843</v>
      </c>
      <c r="AA203" s="255">
        <f>'Bond Valuation'!$B$12*BondVal_all!BO203</f>
        <v>92.56587163318089</v>
      </c>
      <c r="AB203" s="250">
        <f>AA203/AA204-1</f>
        <v>-9.999500016666385E-5</v>
      </c>
      <c r="AC203" s="245">
        <f>SUMPRODUCT('Bond Valuation'!$B$12*BondVal_all!BO203,$BO$2)/AA203</f>
        <v>1</v>
      </c>
      <c r="AD203" s="251">
        <f>-AC203*Y202/100</f>
        <v>-1.7357533701570472E-3</v>
      </c>
      <c r="AE203" s="250">
        <f>AD203*SQRT(10)</f>
        <v>-5.4889341060096065E-3</v>
      </c>
      <c r="AF203" s="250">
        <f>$AC$1*X202/100</f>
        <v>-1.5549283891562195E-3</v>
      </c>
      <c r="AG203" s="250">
        <f>AF203*SQRT(10)</f>
        <v>-4.9171153081903176E-3</v>
      </c>
      <c r="AH203" s="255">
        <f>SUMPRODUCT('Bond Valuation'!$B$40:$D$40,BondVal_all!BO203:BQ203)</f>
        <v>83.182760264681875</v>
      </c>
      <c r="AI203" s="250">
        <f>AH203/AH204-1</f>
        <v>-5.847523862303472E-4</v>
      </c>
      <c r="AJ203" s="245">
        <f>SUMPRODUCT($BO$2:$BQ$2,'Bond Valuation'!$B$40:$D$40,BondVal_all!BO203:BQ203)/BondVal_all!AH203</f>
        <v>2.9356197036349703</v>
      </c>
      <c r="AK203" s="251">
        <f>-AJ203*Y202/100</f>
        <v>-5.0955117940838313E-3</v>
      </c>
      <c r="AL203" s="251">
        <f>AK203*SQRT(10)</f>
        <v>-1.6113423113555798E-2</v>
      </c>
      <c r="AM203" s="251">
        <f>$AC$1*X202/100</f>
        <v>-1.5549283891562195E-3</v>
      </c>
      <c r="AN203" s="259">
        <f>AM203*SQRT(10)</f>
        <v>-4.9171153081903176E-3</v>
      </c>
      <c r="AO203" s="255">
        <f>SUMPRODUCT('Bond Valuation'!$B$68:$F$68,BondVal_all!BO203:BS203)</f>
        <v>76.734765638168867</v>
      </c>
      <c r="AP203" s="250">
        <f>AO203/AO204-1</f>
        <v>-9.2246682578212003E-4</v>
      </c>
      <c r="AQ203" s="245">
        <f>SUMPRODUCT($BO$2:$BS$2,'Bond Valuation'!$B$68:$F$68,BondVal_all!BO203:BS203)/BondVal_all!AO203</f>
        <v>4.7235439154546643</v>
      </c>
      <c r="AR203" s="251">
        <f>-AQ203*Y202/100</f>
        <v>-8.1989072703352473E-3</v>
      </c>
      <c r="AS203" s="251">
        <f>AR203*SQRT(10)</f>
        <v>-2.592722129877326E-2</v>
      </c>
      <c r="AT203" s="251">
        <f>$AC$1*X202/100</f>
        <v>-1.5549283891562195E-3</v>
      </c>
      <c r="AU203" s="249">
        <f>AT203*SQRT(10)</f>
        <v>-4.9171153081903176E-3</v>
      </c>
      <c r="AV203" s="255">
        <f>SUMPRODUCT('Bond Valuation'!$B$96:$K$96,BondVal_all!BO203:BX203)</f>
        <v>67.995488746463167</v>
      </c>
      <c r="AW203" s="250">
        <f>AV203/AV204-1</f>
        <v>-1.6154895065749741E-3</v>
      </c>
      <c r="AX203" s="245">
        <f>SUMPRODUCT($BO$2:$BX$2,'Bond Valuation'!$B$96:$K$96,BondVal_all!BO203:BX203)/BondVal_all!AV203</f>
        <v>8.2554583367836187</v>
      </c>
      <c r="AY203" s="251">
        <f>-AX203*Y202/100</f>
        <v>-1.4329439630263256E-2</v>
      </c>
      <c r="AZ203" s="251">
        <f>AY203*SQRT(10)</f>
        <v>-4.5313666825512938E-2</v>
      </c>
      <c r="BA203" s="251">
        <f>$AC$1*X202/100</f>
        <v>-1.5549283891562195E-3</v>
      </c>
      <c r="BB203" s="249">
        <f>BA203*SQRT(10)</f>
        <v>-4.9171153081903176E-3</v>
      </c>
      <c r="BC203" s="255">
        <f>SUMPRODUCT('Bond Valuation'!$B$124:$U$124,BondVal_all!BO203:CH203)</f>
        <v>57.549996203114375</v>
      </c>
      <c r="BD203" s="250">
        <f>BC203/BC204-1</f>
        <v>2.2785242261869065E-4</v>
      </c>
      <c r="BE203" s="245">
        <f>SUMPRODUCT($BO$2:$CH$2,'Bond Valuation'!$B$124:$U$124,BondVal_all!BO203:CH203)/BondVal_all!BC203</f>
        <v>12.00908531415514</v>
      </c>
      <c r="BF203" s="251">
        <f>-BE203*Y202/100</f>
        <v>-2.0844810306548289E-2</v>
      </c>
      <c r="BG203" s="251">
        <f>BF203*SQRT(10)</f>
        <v>-6.5917077962845239E-2</v>
      </c>
      <c r="BH203" s="251">
        <f>$AC$1*X202/100</f>
        <v>-1.5549283891562195E-3</v>
      </c>
      <c r="BI203" s="249">
        <f>BH203*SQRT(10)</f>
        <v>-4.9171153081903176E-3</v>
      </c>
      <c r="BJ203" s="251"/>
      <c r="BK203" s="251"/>
      <c r="BO203" s="245">
        <f>EXP(-BO$2*HLOOKUP(BO$2,'Yield Curves'!$B$2:$AP$508,MATCH($Z203,'Yield Curves'!$A$3:$A$508,0)+1)/100)</f>
        <v>0.91649377854634539</v>
      </c>
      <c r="BP203" s="245">
        <f>EXP(-BP$2*HLOOKUP(BP$2,'Yield Curves'!$B$2:$AP$508,MATCH($Z203,'Yield Curves'!$A$3:$A$508,0)+1)/100)</f>
        <v>0.84467782205801567</v>
      </c>
      <c r="BQ203" s="245">
        <f>EXP(-BQ$2*HLOOKUP(BQ$2,'Yield Curves'!$B$2:$AP$508,MATCH($Z203,'Yield Curves'!$A$3:$A$508,0)+1)/100)</f>
        <v>0.78098448101444262</v>
      </c>
      <c r="BR203" s="245">
        <f>EXP(-BR$2*HLOOKUP(BR$2,'Yield Curves'!$B$2:$AP$508,MATCH($Z203,'Yield Curves'!$A$3:$A$508,0)+1)/100)</f>
        <v>0.72353960034452924</v>
      </c>
      <c r="BS203" s="245">
        <f>EXP(-BS$2*HLOOKUP(BS$2,'Yield Curves'!$B$2:$AP$508,MATCH($Z203,'Yield Curves'!$A$3:$A$508,0)+1)/100)</f>
        <v>0.66898074569034671</v>
      </c>
      <c r="BT203" s="245">
        <f>EXP(-BT$2*HLOOKUP(BT$2,'Yield Curves'!$B$2:$AP$508,MATCH($Z203,'Yield Curves'!$A$3:$A$508,0)+1)/100)</f>
        <v>0.61841223312979476</v>
      </c>
      <c r="BU203" s="245">
        <f>EXP(-BU$2*HLOOKUP(BU$2,'Yield Curves'!$B$2:$AP$508,MATCH($Z203,'Yield Curves'!$A$3:$A$508,0)+1)/100)</f>
        <v>0.57200931658441023</v>
      </c>
      <c r="BV203" s="245">
        <f>EXP(-BV$2*HLOOKUP(BV$2,'Yield Curves'!$B$2:$AP$508,MATCH($Z203,'Yield Curves'!$A$3:$A$508,0)+1)/100)</f>
        <v>0.52824240513281184</v>
      </c>
      <c r="BW203" s="245">
        <f>EXP(-BW$2*HLOOKUP(BW$2,'Yield Curves'!$B$2:$AP$508,MATCH($Z203,'Yield Curves'!$A$3:$A$508,0)+1)/100)</f>
        <v>0.48664274902237314</v>
      </c>
      <c r="BX203" s="245">
        <f>EXP(-BX$2*HLOOKUP(BX$2,'Yield Curves'!$B$2:$AP$508,MATCH($Z203,'Yield Curves'!$A$3:$A$508,0)+1)/100)</f>
        <v>0.44932896411722156</v>
      </c>
      <c r="BY203" s="245">
        <f>EXP(-BY$2*HLOOKUP(BY$2,'Yield Curves'!$B$2:$AP$508,MATCH($Z203,'Yield Curves'!$A$3:$A$508,0)+1)/100)</f>
        <v>0.41489699266771035</v>
      </c>
      <c r="BZ203" s="245">
        <f>EXP(-BZ$2*HLOOKUP(BZ$2,'Yield Curves'!$B$2:$AP$508,MATCH($Z203,'Yield Curves'!$A$3:$A$508,0)+1)/100)</f>
        <v>0.38194639784453766</v>
      </c>
      <c r="CA203" s="245">
        <f>EXP(-CA$2*HLOOKUP(CA$2,'Yield Curves'!$B$2:$AP$508,MATCH($Z203,'Yield Curves'!$A$3:$A$508,0)+1)/100)</f>
        <v>0.35028129405164199</v>
      </c>
      <c r="CB203" s="245">
        <f>EXP(-CB$2*HLOOKUP(CB$2,'Yield Curves'!$B$2:$AP$508,MATCH($Z203,'Yield Curves'!$A$3:$A$508,0)+1)/100)</f>
        <v>0.32265996507016587</v>
      </c>
      <c r="CC203" s="245">
        <f>EXP(-CC$2*HLOOKUP(CC$2,'Yield Curves'!$B$2:$AP$508,MATCH($Z203,'Yield Curves'!$A$3:$A$508,0)+1)/100)</f>
        <v>0.29715541328121442</v>
      </c>
      <c r="CD203" s="245">
        <f>EXP(-CD$2*HLOOKUP(CD$2,'Yield Curves'!$B$2:$AP$508,MATCH($Z203,'Yield Curves'!$A$3:$A$508,0)+1)/100)</f>
        <v>0.2734001653229215</v>
      </c>
      <c r="CE203" s="245">
        <f>EXP(-CE$2*HLOOKUP(CE$2,'Yield Curves'!$B$2:$AP$508,MATCH($Z203,'Yield Curves'!$A$3:$A$508,0)+1)/100)</f>
        <v>0.25126260778601295</v>
      </c>
      <c r="CF203" s="245">
        <f>EXP(-CF$2*HLOOKUP(CF$2,'Yield Curves'!$B$2:$AP$508,MATCH($Z203,'Yield Curves'!$A$3:$A$508,0)+1)/100)</f>
        <v>0.23082556842421545</v>
      </c>
      <c r="CG203" s="245">
        <f>EXP(-CG$2*HLOOKUP(CG$2,'Yield Curves'!$B$2:$AP$508,MATCH($Z203,'Yield Curves'!$A$3:$A$508,0)+1)/100)</f>
        <v>0.21206312502867197</v>
      </c>
      <c r="CH203" s="245">
        <f>EXP(-CH$2*HLOOKUP(CH$2,'Yield Curves'!$B$2:$AP$508,MATCH($Z203,'Yield Curves'!$A$3:$A$508,0)+1)/100)</f>
        <v>0.19475751637158503</v>
      </c>
    </row>
    <row r="204" spans="1:86" x14ac:dyDescent="0.2">
      <c r="A204" s="253">
        <v>42839</v>
      </c>
      <c r="B204" s="245">
        <f>'Yield Curves'!C203-'Yield Curves'!C204</f>
        <v>-9.9999999999997868E-3</v>
      </c>
      <c r="C204" s="245">
        <f>'Yield Curves'!D203-'Yield Curves'!D204</f>
        <v>-9.9999999999980105E-3</v>
      </c>
      <c r="D204" s="245">
        <f>'Yield Curves'!E203-'Yield Curves'!E204</f>
        <v>-9.9999999999997868E-3</v>
      </c>
      <c r="E204" s="245">
        <f>'Yield Curves'!F203-'Yield Curves'!F204</f>
        <v>-9.9999999999997868E-3</v>
      </c>
      <c r="F204" s="245">
        <f>'Yield Curves'!G203-'Yield Curves'!G204</f>
        <v>-9.9999999999997868E-3</v>
      </c>
      <c r="G204" s="245">
        <f>'Yield Curves'!H203-'Yield Curves'!H204</f>
        <v>-4.9999999999990052E-3</v>
      </c>
      <c r="H204" s="245">
        <f>'Yield Curves'!I203-'Yield Curves'!I204</f>
        <v>0</v>
      </c>
      <c r="I204" s="245">
        <f>'Yield Curves'!J203-'Yield Curves'!J204</f>
        <v>-4.9999999999990052E-3</v>
      </c>
      <c r="J204" s="245">
        <f>'Yield Curves'!K203-'Yield Curves'!K204</f>
        <v>-9.9999999999997868E-3</v>
      </c>
      <c r="K204" s="245">
        <f>'Yield Curves'!L203-'Yield Curves'!L204</f>
        <v>-1.2499999999999289E-2</v>
      </c>
      <c r="L204" s="245">
        <f>'Yield Curves'!M203-'Yield Curves'!M204</f>
        <v>-1.5000000000000568E-2</v>
      </c>
      <c r="M204" s="245">
        <f>'Yield Curves'!N203-'Yield Curves'!N204</f>
        <v>-1.7500000000000959E-2</v>
      </c>
      <c r="N204" s="245">
        <f>'Yield Curves'!O203-'Yield Curves'!O204</f>
        <v>-2.0000000000000462E-2</v>
      </c>
      <c r="O204" s="245">
        <f>'Yield Curves'!P203-'Yield Curves'!P204</f>
        <v>-2.2499999999999964E-2</v>
      </c>
      <c r="P204" s="245">
        <f>'Yield Curves'!Q203-'Yield Curves'!Q204</f>
        <v>-1.8750000000000711E-2</v>
      </c>
      <c r="Q204" s="245">
        <f>'Yield Curves'!R203-'Yield Curves'!R204</f>
        <v>-1.5000000000000568E-2</v>
      </c>
      <c r="R204" s="245">
        <f>'Yield Curves'!S203-'Yield Curves'!S204</f>
        <v>-1.1250000000000426E-2</v>
      </c>
      <c r="S204" s="245">
        <f>'Yield Curves'!T203-'Yield Curves'!T204</f>
        <v>-1.0624999999999218E-2</v>
      </c>
      <c r="T204" s="245">
        <f>'Yield Curves'!U203-'Yield Curves'!U204</f>
        <v>-9.9999999999997868E-3</v>
      </c>
      <c r="U204" s="245">
        <f>'Yield Curves'!V203-'Yield Curves'!V204</f>
        <v>-9.3750000000003553E-3</v>
      </c>
      <c r="V204" s="252">
        <f>MAX(B204:U204)</f>
        <v>0</v>
      </c>
      <c r="W204" s="252">
        <f>AVERAGE(V205:V454)</f>
        <v>3.7442500000000205E-2</v>
      </c>
      <c r="X204" s="245">
        <f>_xlfn.STDEV.S(V205:V2756)</f>
        <v>5.8457064966946644E-2</v>
      </c>
      <c r="Y204" s="245">
        <f>W204+X204*_xlfn.NORM.S.INV(99%)</f>
        <v>0.17343396880852385</v>
      </c>
      <c r="Z204" s="253">
        <v>42842</v>
      </c>
      <c r="AA204" s="255">
        <f>'Bond Valuation'!$B$12*BondVal_all!BO204</f>
        <v>92.575128683188993</v>
      </c>
      <c r="AB204" s="250">
        <f>AA204/AA205-1</f>
        <v>7.0024505717669605E-4</v>
      </c>
      <c r="AC204" s="245">
        <f>SUMPRODUCT('Bond Valuation'!$B$12*BondVal_all!BO204,$BO$2)/AA204</f>
        <v>1</v>
      </c>
      <c r="AD204" s="251">
        <f>-AC204*Y203/100</f>
        <v>-1.7342560688192342E-3</v>
      </c>
      <c r="AE204" s="250">
        <f>AD204*SQRT(10)</f>
        <v>-5.4841992234384998E-3</v>
      </c>
      <c r="AF204" s="250">
        <f>$AC$1*X203/100</f>
        <v>-1.5565354112456662E-3</v>
      </c>
      <c r="AG204" s="250">
        <f>AF204*SQRT(10)</f>
        <v>-4.9221971582431717E-3</v>
      </c>
      <c r="AH204" s="255">
        <f>SUMPRODUCT('Bond Valuation'!$B$40:$D$40,BondVal_all!BO204:BQ204)</f>
        <v>83.231430042008299</v>
      </c>
      <c r="AI204" s="250">
        <f>AH204/AH205-1</f>
        <v>8.9396330836089E-4</v>
      </c>
      <c r="AJ204" s="245">
        <f>SUMPRODUCT($BO$2:$BQ$2,'Bond Valuation'!$B$40:$D$40,BondVal_all!BO204:BQ204)/BondVal_all!AH204</f>
        <v>2.9356448249313511</v>
      </c>
      <c r="AK204" s="251">
        <f>-AJ204*Y203/100</f>
        <v>-5.0911598535349732E-3</v>
      </c>
      <c r="AL204" s="251">
        <f>AK204*SQRT(10)</f>
        <v>-1.6099661069179764E-2</v>
      </c>
      <c r="AM204" s="251">
        <f>$AC$1*X203/100</f>
        <v>-1.5565354112456662E-3</v>
      </c>
      <c r="AN204" s="259">
        <f>AM204*SQRT(10)</f>
        <v>-4.9221971582431717E-3</v>
      </c>
      <c r="AO204" s="255">
        <f>SUMPRODUCT('Bond Valuation'!$B$68:$F$68,BondVal_all!BO204:BS204)</f>
        <v>76.805616271212813</v>
      </c>
      <c r="AP204" s="250">
        <f>AO204/AO205-1</f>
        <v>5.3159496072363588E-4</v>
      </c>
      <c r="AQ204" s="245">
        <f>SUMPRODUCT($BO$2:$BS$2,'Bond Valuation'!$B$68:$F$68,BondVal_all!BO204:BS204)/BondVal_all!AO204</f>
        <v>4.723723490241686</v>
      </c>
      <c r="AR204" s="251">
        <f>-AQ204*Y203/100</f>
        <v>-8.1921461303756174E-3</v>
      </c>
      <c r="AS204" s="251">
        <f>AR204*SQRT(10)</f>
        <v>-2.5905840696921652E-2</v>
      </c>
      <c r="AT204" s="251">
        <f>$AC$1*X203/100</f>
        <v>-1.5565354112456662E-3</v>
      </c>
      <c r="AU204" s="249">
        <f>AT204*SQRT(10)</f>
        <v>-4.9221971582431717E-3</v>
      </c>
      <c r="AV204" s="255">
        <f>SUMPRODUCT('Bond Valuation'!$B$96:$K$96,BondVal_all!BO204:BX204)</f>
        <v>68.105512487226193</v>
      </c>
      <c r="AW204" s="250">
        <f>AV204/AV205-1</f>
        <v>8.6736074728444024E-4</v>
      </c>
      <c r="AX204" s="245">
        <f>SUMPRODUCT($BO$2:$BX$2,'Bond Valuation'!$B$96:$K$96,BondVal_all!BO204:BX204)/BondVal_all!AV204</f>
        <v>8.2573465104129316</v>
      </c>
      <c r="AY204" s="251">
        <f>-AX204*Y203/100</f>
        <v>-1.4320353298026951E-2</v>
      </c>
      <c r="AZ204" s="251">
        <f>AY204*SQRT(10)</f>
        <v>-4.5284933320069207E-2</v>
      </c>
      <c r="BA204" s="251">
        <f>$AC$1*X203/100</f>
        <v>-1.5565354112456662E-3</v>
      </c>
      <c r="BB204" s="249">
        <f>BA204*SQRT(10)</f>
        <v>-4.9221971582431717E-3</v>
      </c>
      <c r="BC204" s="255">
        <f>SUMPRODUCT('Bond Valuation'!$B$124:$U$124,BondVal_all!BO204:CH204)</f>
        <v>57.53688628418459</v>
      </c>
      <c r="BD204" s="250">
        <f>BC204/BC205-1</f>
        <v>1.4122377664769203E-3</v>
      </c>
      <c r="BE204" s="245">
        <f>SUMPRODUCT($BO$2:$CH$2,'Bond Valuation'!$B$124:$U$124,BondVal_all!BO204:CH204)/BondVal_all!BC204</f>
        <v>12.001027176054489</v>
      </c>
      <c r="BF204" s="251">
        <f>-BE204*Y203/100</f>
        <v>-2.081285421213705E-2</v>
      </c>
      <c r="BG204" s="251">
        <f>BF204*SQRT(10)</f>
        <v>-6.5816023919382349E-2</v>
      </c>
      <c r="BH204" s="251">
        <f>$AC$1*X203/100</f>
        <v>-1.5565354112456662E-3</v>
      </c>
      <c r="BI204" s="249">
        <f>BH204*SQRT(10)</f>
        <v>-4.9221971582431717E-3</v>
      </c>
      <c r="BJ204" s="251"/>
      <c r="BK204" s="251"/>
      <c r="BO204" s="245">
        <f>EXP(-BO$2*HLOOKUP(BO$2,'Yield Curves'!$B$2:$AP$508,MATCH($Z204,'Yield Curves'!$A$3:$A$508,0)+1)/100)</f>
        <v>0.91658543250682167</v>
      </c>
      <c r="BP204" s="245">
        <f>EXP(-BP$2*HLOOKUP(BP$2,'Yield Curves'!$B$2:$AP$508,MATCH($Z204,'Yield Curves'!$A$3:$A$508,0)+1)/100)</f>
        <v>0.84501576077007545</v>
      </c>
      <c r="BQ204" s="245">
        <f>EXP(-BQ$2*HLOOKUP(BQ$2,'Yield Curves'!$B$2:$AP$508,MATCH($Z204,'Yield Curves'!$A$3:$A$508,0)+1)/100)</f>
        <v>0.7814532123083775</v>
      </c>
      <c r="BR204" s="245">
        <f>EXP(-BR$2*HLOOKUP(BR$2,'Yield Curves'!$B$2:$AP$508,MATCH($Z204,'Yield Curves'!$A$3:$A$508,0)+1)/100)</f>
        <v>0.72353960034452924</v>
      </c>
      <c r="BS204" s="245">
        <f>EXP(-BS$2*HLOOKUP(BS$2,'Yield Curves'!$B$2:$AP$508,MATCH($Z204,'Yield Curves'!$A$3:$A$508,0)+1)/100)</f>
        <v>0.66965006103793456</v>
      </c>
      <c r="BT204" s="245">
        <f>EXP(-BT$2*HLOOKUP(BT$2,'Yield Curves'!$B$2:$AP$508,MATCH($Z204,'Yield Curves'!$A$3:$A$508,0)+1)/100)</f>
        <v>0.61915477324451462</v>
      </c>
      <c r="BU204" s="245">
        <f>EXP(-BU$2*HLOOKUP(BU$2,'Yield Curves'!$B$2:$AP$508,MATCH($Z204,'Yield Curves'!$A$3:$A$508,0)+1)/100)</f>
        <v>0.57281069045844912</v>
      </c>
      <c r="BV204" s="245">
        <f>EXP(-BV$2*HLOOKUP(BV$2,'Yield Curves'!$B$2:$AP$508,MATCH($Z204,'Yield Curves'!$A$3:$A$508,0)+1)/100)</f>
        <v>0.52908826949206078</v>
      </c>
      <c r="BW204" s="245">
        <f>EXP(-BW$2*HLOOKUP(BW$2,'Yield Curves'!$B$2:$AP$508,MATCH($Z204,'Yield Curves'!$A$3:$A$508,0)+1)/100)</f>
        <v>0.48751949480509649</v>
      </c>
      <c r="BX204" s="245">
        <f>EXP(-BX$2*HLOOKUP(BX$2,'Yield Curves'!$B$2:$AP$508,MATCH($Z204,'Yield Curves'!$A$3:$A$508,0)+1)/100)</f>
        <v>0.45022852130278918</v>
      </c>
      <c r="BY204" s="245">
        <f>EXP(-BY$2*HLOOKUP(BY$2,'Yield Curves'!$B$2:$AP$508,MATCH($Z204,'Yield Curves'!$A$3:$A$508,0)+1)/100)</f>
        <v>0.41581077083901069</v>
      </c>
      <c r="BZ204" s="245">
        <f>EXP(-BZ$2*HLOOKUP(BZ$2,'Yield Curves'!$B$2:$AP$508,MATCH($Z204,'Yield Curves'!$A$3:$A$508,0)+1)/100)</f>
        <v>0.38263452048524155</v>
      </c>
      <c r="CA204" s="245">
        <f>EXP(-CA$2*HLOOKUP(CA$2,'Yield Curves'!$B$2:$AP$508,MATCH($Z204,'Yield Curves'!$A$3:$A$508,0)+1)/100)</f>
        <v>0.35050905090573398</v>
      </c>
      <c r="CB204" s="245">
        <f>EXP(-CB$2*HLOOKUP(CB$2,'Yield Curves'!$B$2:$AP$508,MATCH($Z204,'Yield Curves'!$A$3:$A$508,0)+1)/100)</f>
        <v>0.32277291582316914</v>
      </c>
      <c r="CC204" s="245">
        <f>EXP(-CC$2*HLOOKUP(CC$2,'Yield Curves'!$B$2:$AP$508,MATCH($Z204,'Yield Curves'!$A$3:$A$508,0)+1)/100)</f>
        <v>0.29715541328121442</v>
      </c>
      <c r="CD204" s="245">
        <f>EXP(-CD$2*HLOOKUP(CD$2,'Yield Curves'!$B$2:$AP$508,MATCH($Z204,'Yield Curves'!$A$3:$A$508,0)+1)/100)</f>
        <v>0.27330449200886503</v>
      </c>
      <c r="CE204" s="245">
        <f>EXP(-CE$2*HLOOKUP(CE$2,'Yield Curves'!$B$2:$AP$508,MATCH($Z204,'Yield Curves'!$A$3:$A$508,0)+1)/100)</f>
        <v>0.25108913945518851</v>
      </c>
      <c r="CF204" s="245">
        <f>EXP(-CF$2*HLOOKUP(CF$2,'Yield Curves'!$B$2:$AP$508,MATCH($Z204,'Yield Curves'!$A$3:$A$508,0)+1)/100)</f>
        <v>0.2305790053785588</v>
      </c>
      <c r="CG204" s="245">
        <f>EXP(-CG$2*HLOOKUP(CG$2,'Yield Curves'!$B$2:$AP$508,MATCH($Z204,'Yield Curves'!$A$3:$A$508,0)+1)/100)</f>
        <v>0.21174229114599799</v>
      </c>
      <c r="CH204" s="245">
        <f>EXP(-CH$2*HLOOKUP(CH$2,'Yield Curves'!$B$2:$AP$508,MATCH($Z204,'Yield Curves'!$A$3:$A$508,0)+1)/100)</f>
        <v>0.1943683905943277</v>
      </c>
    </row>
    <row r="205" spans="1:86" x14ac:dyDescent="0.2">
      <c r="A205" s="253">
        <v>42838</v>
      </c>
      <c r="B205" s="245">
        <f>'Yield Curves'!C204-'Yield Curves'!C205</f>
        <v>-6.0000000000000497E-2</v>
      </c>
      <c r="C205" s="245">
        <f>'Yield Curves'!D204-'Yield Curves'!D205</f>
        <v>-5.0000000000000711E-2</v>
      </c>
      <c r="D205" s="245">
        <f>'Yield Curves'!E204-'Yield Curves'!E205</f>
        <v>-3.9999999999999147E-2</v>
      </c>
      <c r="E205" s="245">
        <f>'Yield Curves'!F204-'Yield Curves'!F205</f>
        <v>-4.0000000000000924E-2</v>
      </c>
      <c r="F205" s="245">
        <f>'Yield Curves'!G204-'Yield Curves'!G205</f>
        <v>-4.0000000000000924E-2</v>
      </c>
      <c r="G205" s="245">
        <f>'Yield Curves'!H204-'Yield Curves'!H205</f>
        <v>-6.0000000000002274E-2</v>
      </c>
      <c r="H205" s="245">
        <f>'Yield Curves'!I204-'Yield Curves'!I205</f>
        <v>-8.0000000000000071E-2</v>
      </c>
      <c r="I205" s="245">
        <f>'Yield Curves'!J204-'Yield Curves'!J205</f>
        <v>-7.0000000000000284E-2</v>
      </c>
      <c r="J205" s="245">
        <f>'Yield Curves'!K204-'Yield Curves'!K205</f>
        <v>-6.0000000000000497E-2</v>
      </c>
      <c r="K205" s="245">
        <f>'Yield Curves'!L204-'Yield Curves'!L205</f>
        <v>-6.0000000000002274E-2</v>
      </c>
      <c r="L205" s="245">
        <f>'Yield Curves'!M204-'Yield Curves'!M205</f>
        <v>-6.0000000000000497E-2</v>
      </c>
      <c r="M205" s="245">
        <f>'Yield Curves'!N204-'Yield Curves'!N205</f>
        <v>-5.9999999999999609E-2</v>
      </c>
      <c r="N205" s="245">
        <f>'Yield Curves'!O204-'Yield Curves'!O205</f>
        <v>-5.9999999999998721E-2</v>
      </c>
      <c r="O205" s="245">
        <f>'Yield Curves'!P204-'Yield Curves'!P205</f>
        <v>-5.9999999999997833E-2</v>
      </c>
      <c r="P205" s="245">
        <f>'Yield Curves'!Q204-'Yield Curves'!Q205</f>
        <v>-6.4999999999997726E-2</v>
      </c>
      <c r="Q205" s="245">
        <f>'Yield Curves'!R204-'Yield Curves'!R205</f>
        <v>-6.9999999999998508E-2</v>
      </c>
      <c r="R205" s="245">
        <f>'Yield Curves'!S204-'Yield Curves'!S205</f>
        <v>-7.4999999999999289E-2</v>
      </c>
      <c r="S205" s="245">
        <f>'Yield Curves'!T204-'Yield Curves'!T205</f>
        <v>-7.7500000000000568E-2</v>
      </c>
      <c r="T205" s="245">
        <f>'Yield Curves'!U204-'Yield Curves'!U205</f>
        <v>-8.0000000000000071E-2</v>
      </c>
      <c r="U205" s="245">
        <f>'Yield Curves'!V204-'Yield Curves'!V205</f>
        <v>-8.2499999999999574E-2</v>
      </c>
      <c r="V205" s="252">
        <f>MAX(B205:U205)</f>
        <v>-3.9999999999999147E-2</v>
      </c>
      <c r="W205" s="252">
        <f>AVERAGE(V206:V455)</f>
        <v>3.77225000000002E-2</v>
      </c>
      <c r="X205" s="245">
        <f>_xlfn.STDEV.S(V206:V2757)</f>
        <v>5.8379877967670489E-2</v>
      </c>
      <c r="Y205" s="245">
        <f>W205+X205*_xlfn.NORM.S.INV(99%)</f>
        <v>0.17353440499685419</v>
      </c>
      <c r="Z205" s="253">
        <v>42839</v>
      </c>
      <c r="AA205" s="255">
        <f>'Bond Valuation'!$B$12*BondVal_all!BO205</f>
        <v>92.510348768726004</v>
      </c>
      <c r="AB205" s="250">
        <f>AA205/AA206-1</f>
        <v>1.000050001667141E-4</v>
      </c>
      <c r="AC205" s="245">
        <f>SUMPRODUCT('Bond Valuation'!$B$12*BondVal_all!BO205,$BO$2)/AA205</f>
        <v>1</v>
      </c>
      <c r="AD205" s="251">
        <f>-AC205*Y204/100</f>
        <v>-1.7343396880852386E-3</v>
      </c>
      <c r="AE205" s="250">
        <f>AD205*SQRT(10)</f>
        <v>-5.4844636507753453E-3</v>
      </c>
      <c r="AF205" s="250">
        <f>$AC$1*X204/100</f>
        <v>-1.5580060082958495E-3</v>
      </c>
      <c r="AG205" s="250">
        <f>AF205*SQRT(10)</f>
        <v>-4.9268475944420761E-3</v>
      </c>
      <c r="AH205" s="255">
        <f>SUMPRODUCT('Bond Valuation'!$B$40:$D$40,BondVal_all!BO205:BQ205)</f>
        <v>83.157090654133469</v>
      </c>
      <c r="AI205" s="250">
        <f>AH205/AH206-1</f>
        <v>2.9360601214478699E-4</v>
      </c>
      <c r="AJ205" s="245">
        <f>SUMPRODUCT($BO$2:$BQ$2,'Bond Valuation'!$B$40:$D$40,BondVal_all!BO205:BQ205)/BondVal_all!AH205</f>
        <v>2.9356343976954271</v>
      </c>
      <c r="AK205" s="251">
        <f>-AJ205*Y204/100</f>
        <v>-5.0913872456313843E-3</v>
      </c>
      <c r="AL205" s="251">
        <f>AK205*SQRT(10)</f>
        <v>-1.6100380146126345E-2</v>
      </c>
      <c r="AM205" s="251">
        <f>$AC$1*X204/100</f>
        <v>-1.5580060082958495E-3</v>
      </c>
      <c r="AN205" s="259">
        <f>AM205*SQRT(10)</f>
        <v>-4.9268475944420761E-3</v>
      </c>
      <c r="AO205" s="255">
        <f>SUMPRODUCT('Bond Valuation'!$B$68:$F$68,BondVal_all!BO205:BS205)</f>
        <v>76.764808485860812</v>
      </c>
      <c r="AP205" s="250">
        <f>AO205/AO206-1</f>
        <v>4.6306200255719077E-4</v>
      </c>
      <c r="AQ205" s="245">
        <f>SUMPRODUCT($BO$2:$BS$2,'Bond Valuation'!$B$68:$F$68,BondVal_all!BO205:BS205)/BondVal_all!AO205</f>
        <v>4.7237908276791032</v>
      </c>
      <c r="AR205" s="251">
        <f>-AQ205*Y204/100</f>
        <v>-8.1926579106568857E-3</v>
      </c>
      <c r="AS205" s="251">
        <f>AR205*SQRT(10)</f>
        <v>-2.5907459088272022E-2</v>
      </c>
      <c r="AT205" s="251">
        <f>$AC$1*X204/100</f>
        <v>-1.5580060082958495E-3</v>
      </c>
      <c r="AU205" s="249">
        <f>AT205*SQRT(10)</f>
        <v>-4.9268475944420761E-3</v>
      </c>
      <c r="AV205" s="255">
        <f>SUMPRODUCT('Bond Valuation'!$B$96:$K$96,BondVal_all!BO205:BX205)</f>
        <v>68.046491631394701</v>
      </c>
      <c r="AW205" s="250">
        <f>AV205/AV206-1</f>
        <v>8.6317650038503224E-4</v>
      </c>
      <c r="AX205" s="245">
        <f>SUMPRODUCT($BO$2:$BX$2,'Bond Valuation'!$B$96:$K$96,BondVal_all!BO205:BX205)/BondVal_all!AV205</f>
        <v>8.2569911208852886</v>
      </c>
      <c r="AY205" s="251">
        <f>-AX205*Y204/100</f>
        <v>-1.4320427405118775E-2</v>
      </c>
      <c r="AZ205" s="251">
        <f>AY205*SQRT(10)</f>
        <v>-4.5285167667270143E-2</v>
      </c>
      <c r="BA205" s="251">
        <f>$AC$1*X204/100</f>
        <v>-1.5580060082958495E-3</v>
      </c>
      <c r="BB205" s="249">
        <f>BA205*SQRT(10)</f>
        <v>-4.9268475944420761E-3</v>
      </c>
      <c r="BC205" s="255">
        <f>SUMPRODUCT('Bond Valuation'!$B$124:$U$124,BondVal_all!BO205:CH205)</f>
        <v>57.455745111037714</v>
      </c>
      <c r="BD205" s="250">
        <f>BC205/BC206-1</f>
        <v>1.0947886715009236E-3</v>
      </c>
      <c r="BE205" s="245">
        <f>SUMPRODUCT($BO$2:$CH$2,'Bond Valuation'!$B$124:$U$124,BondVal_all!BO205:CH205)/BondVal_all!BC205</f>
        <v>11.996265259150261</v>
      </c>
      <c r="BF205" s="251">
        <f>-BE205*Y204/100</f>
        <v>-2.0805598947742449E-2</v>
      </c>
      <c r="BG205" s="251">
        <f>BF205*SQRT(10)</f>
        <v>-6.5793080758868694E-2</v>
      </c>
      <c r="BH205" s="251">
        <f>$AC$1*X204/100</f>
        <v>-1.5580060082958495E-3</v>
      </c>
      <c r="BI205" s="249">
        <f>BH205*SQRT(10)</f>
        <v>-4.9268475944420761E-3</v>
      </c>
      <c r="BJ205" s="251"/>
      <c r="BK205" s="251"/>
      <c r="BO205" s="245">
        <f>EXP(-BO$2*HLOOKUP(BO$2,'Yield Curves'!$B$2:$AP$508,MATCH($Z205,'Yield Curves'!$A$3:$A$508,0)+1)/100)</f>
        <v>0.91594404721510891</v>
      </c>
      <c r="BP205" s="245">
        <f>EXP(-BP$2*HLOOKUP(BP$2,'Yield Curves'!$B$2:$AP$508,MATCH($Z205,'Yield Curves'!$A$3:$A$508,0)+1)/100)</f>
        <v>0.84434001849440921</v>
      </c>
      <c r="BQ205" s="245">
        <f>EXP(-BQ$2*HLOOKUP(BQ$2,'Yield Curves'!$B$2:$AP$508,MATCH($Z205,'Yield Curves'!$A$3:$A$508,0)+1)/100)</f>
        <v>0.78075022081092571</v>
      </c>
      <c r="BR205" s="245">
        <f>EXP(-BR$2*HLOOKUP(BR$2,'Yield Curves'!$B$2:$AP$508,MATCH($Z205,'Yield Curves'!$A$3:$A$508,0)+1)/100)</f>
        <v>0.72296100013519604</v>
      </c>
      <c r="BS205" s="245">
        <f>EXP(-BS$2*HLOOKUP(BS$2,'Yield Curves'!$B$2:$AP$508,MATCH($Z205,'Yield Curves'!$A$3:$A$508,0)+1)/100)</f>
        <v>0.66931531969972402</v>
      </c>
      <c r="BT205" s="245">
        <f>EXP(-BT$2*HLOOKUP(BT$2,'Yield Curves'!$B$2:$AP$508,MATCH($Z205,'Yield Curves'!$A$3:$A$508,0)+1)/100)</f>
        <v>0.61896905467172003</v>
      </c>
      <c r="BU205" s="245">
        <f>EXP(-BU$2*HLOOKUP(BU$2,'Yield Curves'!$B$2:$AP$508,MATCH($Z205,'Yield Curves'!$A$3:$A$508,0)+1)/100)</f>
        <v>0.57281069045844912</v>
      </c>
      <c r="BV205" s="245">
        <f>EXP(-BV$2*HLOOKUP(BV$2,'Yield Curves'!$B$2:$AP$508,MATCH($Z205,'Yield Curves'!$A$3:$A$508,0)+1)/100)</f>
        <v>0.52903536331046475</v>
      </c>
      <c r="BW205" s="245">
        <f>EXP(-BW$2*HLOOKUP(BW$2,'Yield Curves'!$B$2:$AP$508,MATCH($Z205,'Yield Curves'!$A$3:$A$508,0)+1)/100)</f>
        <v>0.48713572433239433</v>
      </c>
      <c r="BX205" s="245">
        <f>EXP(-BX$2*HLOOKUP(BX$2,'Yield Curves'!$B$2:$AP$508,MATCH($Z205,'Yield Curves'!$A$3:$A$508,0)+1)/100)</f>
        <v>0.44977851782072775</v>
      </c>
      <c r="BY205" s="245">
        <f>EXP(-BY$2*HLOOKUP(BY$2,'Yield Curves'!$B$2:$AP$508,MATCH($Z205,'Yield Curves'!$A$3:$A$508,0)+1)/100)</f>
        <v>0.4152965232664097</v>
      </c>
      <c r="BZ205" s="245">
        <f>EXP(-BZ$2*HLOOKUP(BZ$2,'Yield Curves'!$B$2:$AP$508,MATCH($Z205,'Yield Curves'!$A$3:$A$508,0)+1)/100)</f>
        <v>0.38201801950845476</v>
      </c>
      <c r="CA205" s="245">
        <f>EXP(-CA$2*HLOOKUP(CA$2,'Yield Curves'!$B$2:$AP$508,MATCH($Z205,'Yield Curves'!$A$3:$A$508,0)+1)/100)</f>
        <v>0.34975517299343734</v>
      </c>
      <c r="CB205" s="245">
        <f>EXP(-CB$2*HLOOKUP(CB$2,'Yield Curves'!$B$2:$AP$508,MATCH($Z205,'Yield Curves'!$A$3:$A$508,0)+1)/100)</f>
        <v>0.32194787513635031</v>
      </c>
      <c r="CC205" s="245">
        <f>EXP(-CC$2*HLOOKUP(CC$2,'Yield Curves'!$B$2:$AP$508,MATCH($Z205,'Yield Curves'!$A$3:$A$508,0)+1)/100)</f>
        <v>0.29626528290453352</v>
      </c>
      <c r="CD205" s="245">
        <f>EXP(-CD$2*HLOOKUP(CD$2,'Yield Curves'!$B$2:$AP$508,MATCH($Z205,'Yield Curves'!$A$3:$A$508,0)+1)/100)</f>
        <v>0.27245770852410095</v>
      </c>
      <c r="CE205" s="245">
        <f>EXP(-CE$2*HLOOKUP(CE$2,'Yield Curves'!$B$2:$AP$508,MATCH($Z205,'Yield Curves'!$A$3:$A$508,0)+1)/100)</f>
        <v>0.25038731773487766</v>
      </c>
      <c r="CF205" s="245">
        <f>EXP(-CF$2*HLOOKUP(CF$2,'Yield Curves'!$B$2:$AP$508,MATCH($Z205,'Yield Curves'!$A$3:$A$508,0)+1)/100)</f>
        <v>0.23001792303060725</v>
      </c>
      <c r="CG205" s="245">
        <f>EXP(-CG$2*HLOOKUP(CG$2,'Yield Curves'!$B$2:$AP$508,MATCH($Z205,'Yield Curves'!$A$3:$A$508,0)+1)/100)</f>
        <v>0.21126939814834841</v>
      </c>
      <c r="CH205" s="245">
        <f>EXP(-CH$2*HLOOKUP(CH$2,'Yield Curves'!$B$2:$AP$508,MATCH($Z205,'Yield Curves'!$A$3:$A$508,0)+1)/100)</f>
        <v>0.19398004229089191</v>
      </c>
    </row>
    <row r="206" spans="1:86" x14ac:dyDescent="0.2">
      <c r="A206" s="253">
        <v>42837</v>
      </c>
      <c r="B206" s="245">
        <f>'Yield Curves'!C205-'Yield Curves'!C206</f>
        <v>-9.9999999999997868E-3</v>
      </c>
      <c r="C206" s="245">
        <f>'Yield Curves'!D205-'Yield Curves'!D206</f>
        <v>9.9999999999997868E-3</v>
      </c>
      <c r="D206" s="245">
        <f>'Yield Curves'!E205-'Yield Curves'!E206</f>
        <v>2.9999999999999361E-2</v>
      </c>
      <c r="E206" s="245">
        <f>'Yield Curves'!F205-'Yield Curves'!F206</f>
        <v>4.0000000000000924E-2</v>
      </c>
      <c r="F206" s="245">
        <f>'Yield Curves'!G205-'Yield Curves'!G206</f>
        <v>5.0000000000000711E-2</v>
      </c>
      <c r="G206" s="245">
        <f>'Yield Curves'!H205-'Yield Curves'!H206</f>
        <v>2.000000000000135E-2</v>
      </c>
      <c r="H206" s="245">
        <f>'Yield Curves'!I205-'Yield Curves'!I206</f>
        <v>-9.9999999999997868E-3</v>
      </c>
      <c r="I206" s="245">
        <f>'Yield Curves'!J205-'Yield Curves'!J206</f>
        <v>1.9999999999999574E-2</v>
      </c>
      <c r="J206" s="245">
        <f>'Yield Curves'!K205-'Yield Curves'!K206</f>
        <v>4.9999999999998934E-2</v>
      </c>
      <c r="K206" s="245">
        <f>'Yield Curves'!L205-'Yield Curves'!L206</f>
        <v>4.4999999999999929E-2</v>
      </c>
      <c r="L206" s="245">
        <f>'Yield Curves'!M205-'Yield Curves'!M206</f>
        <v>3.9999999999999147E-2</v>
      </c>
      <c r="M206" s="245">
        <f>'Yield Curves'!N205-'Yield Curves'!N206</f>
        <v>3.5000000000000142E-2</v>
      </c>
      <c r="N206" s="245">
        <f>'Yield Curves'!O205-'Yield Curves'!O206</f>
        <v>2.9999999999999361E-2</v>
      </c>
      <c r="O206" s="245">
        <f>'Yield Curves'!P205-'Yield Curves'!P206</f>
        <v>2.4999999999998579E-2</v>
      </c>
      <c r="P206" s="245">
        <f>'Yield Curves'!Q205-'Yield Curves'!Q206</f>
        <v>2.2499999999999076E-2</v>
      </c>
      <c r="Q206" s="245">
        <f>'Yield Curves'!R205-'Yield Curves'!R206</f>
        <v>1.9999999999999574E-2</v>
      </c>
      <c r="R206" s="245">
        <f>'Yield Curves'!S205-'Yield Curves'!S206</f>
        <v>1.7500000000000071E-2</v>
      </c>
      <c r="S206" s="245">
        <f>'Yield Curves'!T205-'Yield Curves'!T206</f>
        <v>1.3749999999999929E-2</v>
      </c>
      <c r="T206" s="245">
        <f>'Yield Curves'!U205-'Yield Curves'!U206</f>
        <v>9.9999999999997868E-3</v>
      </c>
      <c r="U206" s="245">
        <f>'Yield Curves'!V205-'Yield Curves'!V206</f>
        <v>6.2499999999996447E-3</v>
      </c>
      <c r="V206" s="252">
        <f>MAX(B206:U206)</f>
        <v>5.0000000000000711E-2</v>
      </c>
      <c r="W206" s="252">
        <f>AVERAGE(V207:V456)</f>
        <v>3.77225000000002E-2</v>
      </c>
      <c r="X206" s="245">
        <f>_xlfn.STDEV.S(V207:V2758)</f>
        <v>5.8472999615833042E-2</v>
      </c>
      <c r="Y206" s="245">
        <f>W206+X206*_xlfn.NORM.S.INV(99%)</f>
        <v>0.17375103834508432</v>
      </c>
      <c r="Z206" s="253">
        <v>42838</v>
      </c>
      <c r="AA206" s="255">
        <f>'Bond Valuation'!$B$12*BondVal_all!BO206</f>
        <v>92.501098196385456</v>
      </c>
      <c r="AB206" s="250">
        <f>AA206/AA207-1</f>
        <v>6.0018003600537106E-4</v>
      </c>
      <c r="AC206" s="245">
        <f>SUMPRODUCT('Bond Valuation'!$B$12*BondVal_all!BO206,$BO$2)/AA206</f>
        <v>1</v>
      </c>
      <c r="AD206" s="251">
        <f>-AC206*Y205/100</f>
        <v>-1.7353440499685419E-3</v>
      </c>
      <c r="AE206" s="250">
        <f>AD206*SQRT(10)</f>
        <v>-5.4876397219216404E-3</v>
      </c>
      <c r="AF206" s="250">
        <f>$AC$1*X205/100</f>
        <v>-1.5559488094148831E-3</v>
      </c>
      <c r="AG206" s="250">
        <f>AF206*SQRT(10)</f>
        <v>-4.9203421603782726E-3</v>
      </c>
      <c r="AH206" s="255">
        <f>SUMPRODUCT('Bond Valuation'!$B$40:$D$40,BondVal_all!BO206:BQ206)</f>
        <v>83.132682398775472</v>
      </c>
      <c r="AI206" s="250">
        <f>AH206/AH207-1</f>
        <v>1.1793458078959151E-3</v>
      </c>
      <c r="AJ206" s="245">
        <f>SUMPRODUCT($BO$2:$BQ$2,'Bond Valuation'!$B$40:$D$40,BondVal_all!BO206:BQ206)/BondVal_all!AH206</f>
        <v>2.9356239686981223</v>
      </c>
      <c r="AK206" s="251">
        <f>-AJ206*Y205/100</f>
        <v>-5.0943175870253234E-3</v>
      </c>
      <c r="AL206" s="251">
        <f>AK206*SQRT(10)</f>
        <v>-1.6109646699253063E-2</v>
      </c>
      <c r="AM206" s="251">
        <f>$AC$1*X205/100</f>
        <v>-1.5559488094148831E-3</v>
      </c>
      <c r="AN206" s="259">
        <f>AM206*SQRT(10)</f>
        <v>-4.9203421603782726E-3</v>
      </c>
      <c r="AO206" s="255">
        <f>SUMPRODUCT('Bond Valuation'!$B$68:$F$68,BondVal_all!BO206:BS206)</f>
        <v>76.729278072701703</v>
      </c>
      <c r="AP206" s="250">
        <f>AO206/AO207-1</f>
        <v>2.8306273890277289E-3</v>
      </c>
      <c r="AQ206" s="245">
        <f>SUMPRODUCT($BO$2:$BS$2,'Bond Valuation'!$B$68:$F$68,BondVal_all!BO206:BS206)/BondVal_all!AO206</f>
        <v>4.7237066278162017</v>
      </c>
      <c r="AR206" s="251">
        <f>-AQ206*Y205/100</f>
        <v>-8.1972561903778107E-3</v>
      </c>
      <c r="AS206" s="251">
        <f>AR206*SQRT(10)</f>
        <v>-2.5922000125508708E-2</v>
      </c>
      <c r="AT206" s="251">
        <f>$AC$1*X205/100</f>
        <v>-1.5559488094148831E-3</v>
      </c>
      <c r="AU206" s="249">
        <f>AT206*SQRT(10)</f>
        <v>-4.9203421603782726E-3</v>
      </c>
      <c r="AV206" s="255">
        <f>SUMPRODUCT('Bond Valuation'!$B$96:$K$96,BondVal_all!BO206:BX206)</f>
        <v>67.987806154809135</v>
      </c>
      <c r="AW206" s="250">
        <f>AV206/AV207-1</f>
        <v>6.3714140118755758E-3</v>
      </c>
      <c r="AX206" s="245">
        <f>SUMPRODUCT($BO$2:$BX$2,'Bond Valuation'!$B$96:$K$96,BondVal_all!BO206:BX206)/BondVal_all!AV206</f>
        <v>8.2561145276747077</v>
      </c>
      <c r="AY206" s="251">
        <f>-AX206*Y205/100</f>
        <v>-1.4327199221459141E-2</v>
      </c>
      <c r="AZ206" s="251">
        <f>AY206*SQRT(10)</f>
        <v>-4.5306582030802039E-2</v>
      </c>
      <c r="BA206" s="251">
        <f>$AC$1*X205/100</f>
        <v>-1.5559488094148831E-3</v>
      </c>
      <c r="BB206" s="249">
        <f>BA206*SQRT(10)</f>
        <v>-4.9203421603782726E-3</v>
      </c>
      <c r="BC206" s="255">
        <f>SUMPRODUCT('Bond Valuation'!$B$124:$U$124,BondVal_all!BO206:CH206)</f>
        <v>57.3929120011544</v>
      </c>
      <c r="BD206" s="250">
        <f>BC206/BC207-1</f>
        <v>8.5315224530186917E-3</v>
      </c>
      <c r="BE206" s="245">
        <f>SUMPRODUCT($BO$2:$CH$2,'Bond Valuation'!$B$124:$U$124,BondVal_all!BO206:CH206)/BondVal_all!BC206</f>
        <v>11.99171304714419</v>
      </c>
      <c r="BF206" s="251">
        <f>-BE206*Y205/100</f>
        <v>-2.0809747885291802E-2</v>
      </c>
      <c r="BG206" s="251">
        <f>BF206*SQRT(10)</f>
        <v>-6.5806200851394436E-2</v>
      </c>
      <c r="BH206" s="251">
        <f>$AC$1*X205/100</f>
        <v>-1.5559488094148831E-3</v>
      </c>
      <c r="BI206" s="249">
        <f>BH206*SQRT(10)</f>
        <v>-4.9203421603782726E-3</v>
      </c>
      <c r="BJ206" s="251"/>
      <c r="BK206" s="251"/>
      <c r="BO206" s="245">
        <f>EXP(-BO$2*HLOOKUP(BO$2,'Yield Curves'!$B$2:$AP$508,MATCH($Z206,'Yield Curves'!$A$3:$A$508,0)+1)/100)</f>
        <v>0.91585245738995502</v>
      </c>
      <c r="BP206" s="245">
        <f>EXP(-BP$2*HLOOKUP(BP$2,'Yield Curves'!$B$2:$AP$508,MATCH($Z206,'Yield Curves'!$A$3:$A$508,0)+1)/100)</f>
        <v>0.84417116737638498</v>
      </c>
      <c r="BQ206" s="245">
        <f>EXP(-BQ$2*HLOOKUP(BQ$2,'Yield Curves'!$B$2:$AP$508,MATCH($Z206,'Yield Curves'!$A$3:$A$508,0)+1)/100)</f>
        <v>0.78051603087492927</v>
      </c>
      <c r="BR206" s="245">
        <f>EXP(-BR$2*HLOOKUP(BR$2,'Yield Curves'!$B$2:$AP$508,MATCH($Z206,'Yield Curves'!$A$3:$A$508,0)+1)/100)</f>
        <v>0.72296100013519604</v>
      </c>
      <c r="BS206" s="245">
        <f>EXP(-BS$2*HLOOKUP(BS$2,'Yield Curves'!$B$2:$AP$508,MATCH($Z206,'Yield Curves'!$A$3:$A$508,0)+1)/100)</f>
        <v>0.66898074569034671</v>
      </c>
      <c r="BT206" s="245">
        <f>EXP(-BT$2*HLOOKUP(BT$2,'Yield Curves'!$B$2:$AP$508,MATCH($Z206,'Yield Curves'!$A$3:$A$508,0)+1)/100)</f>
        <v>0.61841223312979476</v>
      </c>
      <c r="BU206" s="245">
        <f>EXP(-BU$2*HLOOKUP(BU$2,'Yield Curves'!$B$2:$AP$508,MATCH($Z206,'Yield Curves'!$A$3:$A$508,0)+1)/100)</f>
        <v>0.57200931658441023</v>
      </c>
      <c r="BV206" s="245">
        <f>EXP(-BV$2*HLOOKUP(BV$2,'Yield Curves'!$B$2:$AP$508,MATCH($Z206,'Yield Curves'!$A$3:$A$508,0)+1)/100)</f>
        <v>0.52824240513281184</v>
      </c>
      <c r="BW206" s="245">
        <f>EXP(-BW$2*HLOOKUP(BW$2,'Yield Curves'!$B$2:$AP$508,MATCH($Z206,'Yield Curves'!$A$3:$A$508,0)+1)/100)</f>
        <v>0.48664274902237314</v>
      </c>
      <c r="BX206" s="245">
        <f>EXP(-BX$2*HLOOKUP(BX$2,'Yield Curves'!$B$2:$AP$508,MATCH($Z206,'Yield Curves'!$A$3:$A$508,0)+1)/100)</f>
        <v>0.44932896411722156</v>
      </c>
      <c r="BY206" s="245">
        <f>EXP(-BY$2*HLOOKUP(BY$2,'Yield Curves'!$B$2:$AP$508,MATCH($Z206,'Yield Curves'!$A$3:$A$508,0)+1)/100)</f>
        <v>0.41489699266771035</v>
      </c>
      <c r="BZ206" s="245">
        <f>EXP(-BZ$2*HLOOKUP(BZ$2,'Yield Curves'!$B$2:$AP$508,MATCH($Z206,'Yield Curves'!$A$3:$A$508,0)+1)/100)</f>
        <v>0.38171729874243454</v>
      </c>
      <c r="CA206" s="245">
        <f>EXP(-CA$2*HLOOKUP(CA$2,'Yield Curves'!$B$2:$AP$508,MATCH($Z206,'Yield Curves'!$A$3:$A$508,0)+1)/100)</f>
        <v>0.34959891106788049</v>
      </c>
      <c r="CB206" s="245">
        <f>EXP(-CB$2*HLOOKUP(CB$2,'Yield Curves'!$B$2:$AP$508,MATCH($Z206,'Yield Curves'!$A$3:$A$508,0)+1)/100)</f>
        <v>0.32187041574860198</v>
      </c>
      <c r="CC206" s="245">
        <f>EXP(-CC$2*HLOOKUP(CC$2,'Yield Curves'!$B$2:$AP$508,MATCH($Z206,'Yield Curves'!$A$3:$A$508,0)+1)/100)</f>
        <v>0.29626528290453352</v>
      </c>
      <c r="CD206" s="245">
        <f>EXP(-CD$2*HLOOKUP(CD$2,'Yield Curves'!$B$2:$AP$508,MATCH($Z206,'Yield Curves'!$A$3:$A$508,0)+1)/100)</f>
        <v>0.27243131546202215</v>
      </c>
      <c r="CE206" s="245">
        <f>EXP(-CE$2*HLOOKUP(CE$2,'Yield Curves'!$B$2:$AP$508,MATCH($Z206,'Yield Curves'!$A$3:$A$508,0)+1)/100)</f>
        <v>0.25023688603286293</v>
      </c>
      <c r="CF206" s="245">
        <f>EXP(-CF$2*HLOOKUP(CF$2,'Yield Curves'!$B$2:$AP$508,MATCH($Z206,'Yield Curves'!$A$3:$A$508,0)+1)/100)</f>
        <v>0.22975041331978105</v>
      </c>
      <c r="CG206" s="245">
        <f>EXP(-CG$2*HLOOKUP(CG$2,'Yield Curves'!$B$2:$AP$508,MATCH($Z206,'Yield Curves'!$A$3:$A$508,0)+1)/100)</f>
        <v>0.21093919728436966</v>
      </c>
      <c r="CH206" s="245">
        <f>EXP(-CH$2*HLOOKUP(CH$2,'Yield Curves'!$B$2:$AP$508,MATCH($Z206,'Yield Curves'!$A$3:$A$508,0)+1)/100)</f>
        <v>0.1935924699078839</v>
      </c>
    </row>
    <row r="207" spans="1:86" x14ac:dyDescent="0.2">
      <c r="A207" s="253">
        <v>42836</v>
      </c>
      <c r="B207" s="245">
        <f>'Yield Curves'!C206-'Yield Curves'!C207</f>
        <v>-8.0000000000000071E-2</v>
      </c>
      <c r="C207" s="245">
        <f>'Yield Curves'!D206-'Yield Curves'!D207</f>
        <v>-4.4999999999999929E-2</v>
      </c>
      <c r="D207" s="245">
        <f>'Yield Curves'!E206-'Yield Curves'!E207</f>
        <v>-9.9999999999997868E-3</v>
      </c>
      <c r="E207" s="245">
        <f>'Yield Curves'!F206-'Yield Curves'!F207</f>
        <v>5.0000000000007816E-3</v>
      </c>
      <c r="F207" s="245">
        <f>'Yield Curves'!G206-'Yield Curves'!G207</f>
        <v>1.9999999999999574E-2</v>
      </c>
      <c r="G207" s="245">
        <f>'Yield Curves'!H206-'Yield Curves'!H207</f>
        <v>2.5000000000000355E-2</v>
      </c>
      <c r="H207" s="245">
        <f>'Yield Curves'!I206-'Yield Curves'!I207</f>
        <v>2.9999999999999361E-2</v>
      </c>
      <c r="I207" s="245">
        <f>'Yield Curves'!J206-'Yield Curves'!J207</f>
        <v>3.9999999999999147E-2</v>
      </c>
      <c r="J207" s="245">
        <f>'Yield Curves'!K206-'Yield Curves'!K207</f>
        <v>5.0000000000000711E-2</v>
      </c>
      <c r="K207" s="245">
        <f>'Yield Curves'!L206-'Yield Curves'!L207</f>
        <v>5.0000000000000711E-2</v>
      </c>
      <c r="L207" s="245">
        <f>'Yield Curves'!M206-'Yield Curves'!M207</f>
        <v>5.0000000000000711E-2</v>
      </c>
      <c r="M207" s="245">
        <f>'Yield Curves'!N206-'Yield Curves'!N207</f>
        <v>4.9999999999998934E-2</v>
      </c>
      <c r="N207" s="245">
        <f>'Yield Curves'!O206-'Yield Curves'!O207</f>
        <v>4.9999999999999822E-2</v>
      </c>
      <c r="O207" s="245">
        <f>'Yield Curves'!P206-'Yield Curves'!P207</f>
        <v>5.0000000000000711E-2</v>
      </c>
      <c r="P207" s="245">
        <f>'Yield Curves'!Q206-'Yield Curves'!Q207</f>
        <v>4.9999999999999822E-2</v>
      </c>
      <c r="Q207" s="245">
        <f>'Yield Curves'!R206-'Yield Curves'!R207</f>
        <v>4.9999999999998934E-2</v>
      </c>
      <c r="R207" s="245">
        <f>'Yield Curves'!S206-'Yield Curves'!S207</f>
        <v>4.9999999999997158E-2</v>
      </c>
      <c r="S207" s="245">
        <f>'Yield Curves'!T206-'Yield Curves'!T207</f>
        <v>4.9999999999998934E-2</v>
      </c>
      <c r="T207" s="245">
        <f>'Yield Curves'!U206-'Yield Curves'!U207</f>
        <v>5.0000000000000711E-2</v>
      </c>
      <c r="U207" s="245">
        <f>'Yield Curves'!V206-'Yield Curves'!V207</f>
        <v>5.0000000000002487E-2</v>
      </c>
      <c r="V207" s="252">
        <f>MAX(B207:U207)</f>
        <v>5.0000000000002487E-2</v>
      </c>
      <c r="W207" s="252">
        <f>AVERAGE(V208:V457)</f>
        <v>3.7562500000000193E-2</v>
      </c>
      <c r="X207" s="245">
        <f>_xlfn.STDEV.S(V208:V2759)</f>
        <v>5.8566567402784847E-2</v>
      </c>
      <c r="Y207" s="245">
        <f>W207+X207*_xlfn.NORM.S.INV(99%)</f>
        <v>0.17380870956733832</v>
      </c>
      <c r="Z207" s="253">
        <v>42837</v>
      </c>
      <c r="AA207" s="255">
        <f>'Bond Valuation'!$B$12*BondVal_all!BO207</f>
        <v>92.445614184335753</v>
      </c>
      <c r="AB207" s="250">
        <f>AA207/AA208-1</f>
        <v>1.000050001667141E-4</v>
      </c>
      <c r="AC207" s="245">
        <f>SUMPRODUCT('Bond Valuation'!$B$12*BondVal_all!BO207,$BO$2)/AA207</f>
        <v>1</v>
      </c>
      <c r="AD207" s="251">
        <f>-AC207*Y206/100</f>
        <v>-1.7375103834508432E-3</v>
      </c>
      <c r="AE207" s="250">
        <f>AD207*SQRT(10)</f>
        <v>-5.494490269897196E-3</v>
      </c>
      <c r="AF207" s="250">
        <f>$AC$1*X206/100</f>
        <v>-1.5584307008239321E-3</v>
      </c>
      <c r="AG207" s="250">
        <f>AF207*SQRT(10)</f>
        <v>-4.9281905901360718E-3</v>
      </c>
      <c r="AH207" s="255">
        <f>SUMPRODUCT('Bond Valuation'!$B$40:$D$40,BondVal_all!BO207:BQ207)</f>
        <v>83.034755707721914</v>
      </c>
      <c r="AI207" s="250">
        <f>AH207/AH208-1</f>
        <v>-1.4454303018375247E-3</v>
      </c>
      <c r="AJ207" s="245">
        <f>SUMPRODUCT($BO$2:$BQ$2,'Bond Valuation'!$B$40:$D$40,BondVal_all!BO207:BQ207)/BondVal_all!AH207</f>
        <v>2.935590770414501</v>
      </c>
      <c r="AK207" s="251">
        <f>-AJ207*Y206/100</f>
        <v>-5.1006194451576562E-3</v>
      </c>
      <c r="AL207" s="251">
        <f>AK207*SQRT(10)</f>
        <v>-1.6129574924442492E-2</v>
      </c>
      <c r="AM207" s="251">
        <f>$AC$1*X206/100</f>
        <v>-1.5584307008239321E-3</v>
      </c>
      <c r="AN207" s="259">
        <f>AM207*SQRT(10)</f>
        <v>-4.9281905901360718E-3</v>
      </c>
      <c r="AO207" s="255">
        <f>SUMPRODUCT('Bond Valuation'!$B$68:$F$68,BondVal_all!BO207:BS207)</f>
        <v>76.512699130933242</v>
      </c>
      <c r="AP207" s="250">
        <f>AO207/AO208-1</f>
        <v>-2.273767313483166E-3</v>
      </c>
      <c r="AQ207" s="245">
        <f>SUMPRODUCT($BO$2:$BS$2,'Bond Valuation'!$B$68:$F$68,BondVal_all!BO207:BS207)/BondVal_all!AO207</f>
        <v>4.7231991548461112</v>
      </c>
      <c r="AR207" s="251">
        <f>-AQ207*Y206/100</f>
        <v>-8.2066075746513659E-3</v>
      </c>
      <c r="AS207" s="251">
        <f>AR207*SQRT(10)</f>
        <v>-2.5951571799088621E-2</v>
      </c>
      <c r="AT207" s="251">
        <f>$AC$1*X206/100</f>
        <v>-1.5584307008239321E-3</v>
      </c>
      <c r="AU207" s="249">
        <f>AT207*SQRT(10)</f>
        <v>-4.9281905901360718E-3</v>
      </c>
      <c r="AV207" s="255">
        <f>SUMPRODUCT('Bond Valuation'!$B$96:$K$96,BondVal_all!BO207:BX207)</f>
        <v>67.557370179839836</v>
      </c>
      <c r="AW207" s="250">
        <f>AV207/AV208-1</f>
        <v>-1.0630557508517491E-3</v>
      </c>
      <c r="AX207" s="245">
        <f>SUMPRODUCT($BO$2:$BX$2,'Bond Valuation'!$B$96:$K$96,BondVal_all!BO207:BX207)/BondVal_all!AV207</f>
        <v>8.2484026205506833</v>
      </c>
      <c r="AY207" s="251">
        <f>-AX207*Y206/100</f>
        <v>-1.4331685200089959E-2</v>
      </c>
      <c r="AZ207" s="251">
        <f>AY207*SQRT(10)</f>
        <v>-4.5320767940810268E-2</v>
      </c>
      <c r="BA207" s="251">
        <f>$AC$1*X206/100</f>
        <v>-1.5584307008239321E-3</v>
      </c>
      <c r="BB207" s="249">
        <f>BA207*SQRT(10)</f>
        <v>-4.9281905901360718E-3</v>
      </c>
      <c r="BC207" s="255">
        <f>SUMPRODUCT('Bond Valuation'!$B$124:$U$124,BondVal_all!BO207:CH207)</f>
        <v>56.907405195981852</v>
      </c>
      <c r="BD207" s="250">
        <f>BC207/BC208-1</f>
        <v>1.059764015481246E-3</v>
      </c>
      <c r="BE207" s="245">
        <f>SUMPRODUCT($BO$2:$CH$2,'Bond Valuation'!$B$124:$U$124,BondVal_all!BO207:CH207)/BondVal_all!BC207</f>
        <v>11.953822008694861</v>
      </c>
      <c r="BF207" s="251">
        <f>-BE207*Y206/100</f>
        <v>-2.0769889862030533E-2</v>
      </c>
      <c r="BG207" s="251">
        <f>BF207*SQRT(10)</f>
        <v>-6.5680158714856857E-2</v>
      </c>
      <c r="BH207" s="251">
        <f>$AC$1*X206/100</f>
        <v>-1.5584307008239321E-3</v>
      </c>
      <c r="BI207" s="249">
        <f>BH207*SQRT(10)</f>
        <v>-4.9281905901360718E-3</v>
      </c>
      <c r="BJ207" s="251"/>
      <c r="BK207" s="251"/>
      <c r="BO207" s="245">
        <f>EXP(-BO$2*HLOOKUP(BO$2,'Yield Curves'!$B$2:$AP$508,MATCH($Z207,'Yield Curves'!$A$3:$A$508,0)+1)/100)</f>
        <v>0.91530311073599757</v>
      </c>
      <c r="BP207" s="245">
        <f>EXP(-BP$2*HLOOKUP(BP$2,'Yield Curves'!$B$2:$AP$508,MATCH($Z207,'Yield Curves'!$A$3:$A$508,0)+1)/100)</f>
        <v>0.84349610050523594</v>
      </c>
      <c r="BQ207" s="245">
        <f>EXP(-BQ$2*HLOOKUP(BQ$2,'Yield Curves'!$B$2:$AP$508,MATCH($Z207,'Yield Curves'!$A$3:$A$508,0)+1)/100)</f>
        <v>0.77957997338470042</v>
      </c>
      <c r="BR207" s="245">
        <f>EXP(-BR$2*HLOOKUP(BR$2,'Yield Curves'!$B$2:$AP$508,MATCH($Z207,'Yield Curves'!$A$3:$A$508,0)+1)/100)</f>
        <v>0.72065122254990965</v>
      </c>
      <c r="BS207" s="245">
        <f>EXP(-BS$2*HLOOKUP(BS$2,'Yield Curves'!$B$2:$AP$508,MATCH($Z207,'Yield Curves'!$A$3:$A$508,0)+1)/100)</f>
        <v>0.66697681085847438</v>
      </c>
      <c r="BT207" s="245">
        <f>EXP(-BT$2*HLOOKUP(BT$2,'Yield Curves'!$B$2:$AP$508,MATCH($Z207,'Yield Curves'!$A$3:$A$508,0)+1)/100)</f>
        <v>0.61618995159734946</v>
      </c>
      <c r="BU207" s="245">
        <f>EXP(-BU$2*HLOOKUP(BU$2,'Yield Curves'!$B$2:$AP$508,MATCH($Z207,'Yield Curves'!$A$3:$A$508,0)+1)/100)</f>
        <v>0.56961191552116708</v>
      </c>
      <c r="BV207" s="245">
        <f>EXP(-BV$2*HLOOKUP(BV$2,'Yield Curves'!$B$2:$AP$508,MATCH($Z207,'Yield Curves'!$A$3:$A$508,0)+1)/100)</f>
        <v>0.52550267410033036</v>
      </c>
      <c r="BW207" s="245">
        <f>EXP(-BW$2*HLOOKUP(BW$2,'Yield Curves'!$B$2:$AP$508,MATCH($Z207,'Yield Curves'!$A$3:$A$508,0)+1)/100)</f>
        <v>0.48336897189439215</v>
      </c>
      <c r="BX207" s="245">
        <f>EXP(-BX$2*HLOOKUP(BX$2,'Yield Curves'!$B$2:$AP$508,MATCH($Z207,'Yield Curves'!$A$3:$A$508,0)+1)/100)</f>
        <v>0.44574867266496027</v>
      </c>
      <c r="BY207" s="245">
        <f>EXP(-BY$2*HLOOKUP(BY$2,'Yield Curves'!$B$2:$AP$508,MATCH($Z207,'Yield Curves'!$A$3:$A$508,0)+1)/100)</f>
        <v>0.41103578506148725</v>
      </c>
      <c r="BZ207" s="245">
        <f>EXP(-BZ$2*HLOOKUP(BZ$2,'Yield Curves'!$B$2:$AP$508,MATCH($Z207,'Yield Curves'!$A$3:$A$508,0)+1)/100)</f>
        <v>0.37790025267411204</v>
      </c>
      <c r="CA207" s="245">
        <f>EXP(-CA$2*HLOOKUP(CA$2,'Yield Curves'!$B$2:$AP$508,MATCH($Z207,'Yield Curves'!$A$3:$A$508,0)+1)/100)</f>
        <v>0.34615063063675672</v>
      </c>
      <c r="CB207" s="245">
        <f>EXP(-CB$2*HLOOKUP(CB$2,'Yield Curves'!$B$2:$AP$508,MATCH($Z207,'Yield Curves'!$A$3:$A$508,0)+1)/100)</f>
        <v>0.31836914057934051</v>
      </c>
      <c r="CC207" s="245">
        <f>EXP(-CC$2*HLOOKUP(CC$2,'Yield Curves'!$B$2:$AP$508,MATCH($Z207,'Yield Curves'!$A$3:$A$508,0)+1)/100)</f>
        <v>0.29273134554100683</v>
      </c>
      <c r="CD207" s="245">
        <f>EXP(-CD$2*HLOOKUP(CD$2,'Yield Curves'!$B$2:$AP$508,MATCH($Z207,'Yield Curves'!$A$3:$A$508,0)+1)/100)</f>
        <v>0.26898995287093469</v>
      </c>
      <c r="CE207" s="245">
        <f>EXP(-CE$2*HLOOKUP(CE$2,'Yield Curves'!$B$2:$AP$508,MATCH($Z207,'Yield Curves'!$A$3:$A$508,0)+1)/100)</f>
        <v>0.24700428128295604</v>
      </c>
      <c r="CF207" s="245">
        <f>EXP(-CF$2*HLOOKUP(CF$2,'Yield Curves'!$B$2:$AP$508,MATCH($Z207,'Yield Curves'!$A$3:$A$508,0)+1)/100)</f>
        <v>0.22673019623344567</v>
      </c>
      <c r="CG207" s="245">
        <f>EXP(-CG$2*HLOOKUP(CG$2,'Yield Curves'!$B$2:$AP$508,MATCH($Z207,'Yield Curves'!$A$3:$A$508,0)+1)/100)</f>
        <v>0.20808277204029887</v>
      </c>
      <c r="CH207" s="245">
        <f>EXP(-CH$2*HLOOKUP(CH$2,'Yield Curves'!$B$2:$AP$508,MATCH($Z207,'Yield Curves'!$A$3:$A$508,0)+1)/100)</f>
        <v>0.19090105916394634</v>
      </c>
    </row>
    <row r="208" spans="1:86" x14ac:dyDescent="0.2">
      <c r="A208" s="253">
        <v>42835</v>
      </c>
      <c r="B208" s="245">
        <f>'Yield Curves'!C207-'Yield Curves'!C208</f>
        <v>8.0000000000000071E-2</v>
      </c>
      <c r="C208" s="245">
        <f>'Yield Curves'!D207-'Yield Curves'!D208</f>
        <v>7.4999999999999289E-2</v>
      </c>
      <c r="D208" s="245">
        <f>'Yield Curves'!E207-'Yield Curves'!E208</f>
        <v>7.0000000000000284E-2</v>
      </c>
      <c r="E208" s="245">
        <f>'Yield Curves'!F207-'Yield Curves'!F208</f>
        <v>6.4999999999999503E-2</v>
      </c>
      <c r="F208" s="245">
        <f>'Yield Curves'!G207-'Yield Curves'!G208</f>
        <v>6.0000000000000497E-2</v>
      </c>
      <c r="G208" s="245">
        <f>'Yield Curves'!H207-'Yield Curves'!H208</f>
        <v>4.9999999999998934E-2</v>
      </c>
      <c r="H208" s="245">
        <f>'Yield Curves'!I207-'Yield Curves'!I208</f>
        <v>3.9999999999999147E-2</v>
      </c>
      <c r="I208" s="245">
        <f>'Yield Curves'!J207-'Yield Curves'!J208</f>
        <v>4.4999999999999929E-2</v>
      </c>
      <c r="J208" s="245">
        <f>'Yield Curves'!K207-'Yield Curves'!K208</f>
        <v>4.9999999999999822E-2</v>
      </c>
      <c r="K208" s="245">
        <f>'Yield Curves'!L207-'Yield Curves'!L208</f>
        <v>5.0000000000000711E-2</v>
      </c>
      <c r="L208" s="245">
        <f>'Yield Curves'!M207-'Yield Curves'!M208</f>
        <v>5.0000000000000711E-2</v>
      </c>
      <c r="M208" s="245">
        <f>'Yield Curves'!N207-'Yield Curves'!N208</f>
        <v>5.0000000000000711E-2</v>
      </c>
      <c r="N208" s="245">
        <f>'Yield Curves'!O207-'Yield Curves'!O208</f>
        <v>4.9999999999999822E-2</v>
      </c>
      <c r="O208" s="245">
        <f>'Yield Curves'!P207-'Yield Curves'!P208</f>
        <v>4.9999999999998934E-2</v>
      </c>
      <c r="P208" s="245">
        <f>'Yield Curves'!Q207-'Yield Curves'!Q208</f>
        <v>4.7499999999999432E-2</v>
      </c>
      <c r="Q208" s="245">
        <f>'Yield Curves'!R207-'Yield Curves'!R208</f>
        <v>4.4999999999999929E-2</v>
      </c>
      <c r="R208" s="245">
        <f>'Yield Curves'!S207-'Yield Curves'!S208</f>
        <v>4.2500000000001315E-2</v>
      </c>
      <c r="S208" s="245">
        <f>'Yield Curves'!T207-'Yield Curves'!T208</f>
        <v>4.1249999999999787E-2</v>
      </c>
      <c r="T208" s="245">
        <f>'Yield Curves'!U207-'Yield Curves'!U208</f>
        <v>3.9999999999999147E-2</v>
      </c>
      <c r="U208" s="245">
        <f>'Yield Curves'!V207-'Yield Curves'!V208</f>
        <v>3.8749999999998508E-2</v>
      </c>
      <c r="V208" s="252">
        <f>MAX(B208:U208)</f>
        <v>8.0000000000000071E-2</v>
      </c>
      <c r="W208" s="252">
        <f>AVERAGE(V209:V458)</f>
        <v>3.7482500000000203E-2</v>
      </c>
      <c r="X208" s="245">
        <f>_xlfn.STDEV.S(V209:V2760)</f>
        <v>5.8614945153896966E-2</v>
      </c>
      <c r="Y208" s="245">
        <f>W208+X208*_xlfn.NORM.S.INV(99%)</f>
        <v>0.17384125304578887</v>
      </c>
      <c r="Z208" s="253">
        <v>42836</v>
      </c>
      <c r="AA208" s="255">
        <f>'Bond Valuation'!$B$12*BondVal_all!BO208</f>
        <v>92.43637008512998</v>
      </c>
      <c r="AB208" s="250">
        <f>AA208/AA209-1</f>
        <v>8.0032008535035892E-4</v>
      </c>
      <c r="AC208" s="245">
        <f>SUMPRODUCT('Bond Valuation'!$B$12*BondVal_all!BO208,$BO$2)/AA208</f>
        <v>1</v>
      </c>
      <c r="AD208" s="251">
        <f>-AC208*Y207/100</f>
        <v>-1.7380870956733832E-3</v>
      </c>
      <c r="AE208" s="250">
        <f>AD208*SQRT(10)</f>
        <v>-5.4963139940748806E-3</v>
      </c>
      <c r="AF208" s="250">
        <f>$AC$1*X207/100</f>
        <v>-1.5609244827874344E-3</v>
      </c>
      <c r="AG208" s="250">
        <f>AF208*SQRT(10)</f>
        <v>-4.9360766211285862E-3</v>
      </c>
      <c r="AH208" s="255">
        <f>SUMPRODUCT('Bond Valuation'!$B$40:$D$40,BondVal_all!BO208:BQ208)</f>
        <v>83.154950392767418</v>
      </c>
      <c r="AI208" s="250">
        <f>AH208/AH209-1</f>
        <v>-5.5281740654755662E-4</v>
      </c>
      <c r="AJ208" s="245">
        <f>SUMPRODUCT($BO$2:$BQ$2,'Bond Valuation'!$B$40:$D$40,BondVal_all!BO208:BQ208)/BondVal_all!AH208</f>
        <v>2.9356760960737605</v>
      </c>
      <c r="AK208" s="251">
        <f>-AJ208*Y207/100</f>
        <v>-5.102460739662619E-3</v>
      </c>
      <c r="AL208" s="251">
        <f>AK208*SQRT(10)</f>
        <v>-1.6135397608921326E-2</v>
      </c>
      <c r="AM208" s="251">
        <f>$AC$1*X207/100</f>
        <v>-1.5609244827874344E-3</v>
      </c>
      <c r="AN208" s="259">
        <f>AM208*SQRT(10)</f>
        <v>-4.9360766211285862E-3</v>
      </c>
      <c r="AO208" s="255">
        <f>SUMPRODUCT('Bond Valuation'!$B$68:$F$68,BondVal_all!BO208:BS208)</f>
        <v>76.687067678788139</v>
      </c>
      <c r="AP208" s="250">
        <f>AO208/AO209-1</f>
        <v>-2.2461339372800149E-3</v>
      </c>
      <c r="AQ208" s="245">
        <f>SUMPRODUCT($BO$2:$BS$2,'Bond Valuation'!$B$68:$F$68,BondVal_all!BO208:BS208)/BondVal_all!AO208</f>
        <v>4.7237240545268611</v>
      </c>
      <c r="AR208" s="251">
        <f>-AQ208*Y207/100</f>
        <v>-8.2102438226950899E-3</v>
      </c>
      <c r="AS208" s="251">
        <f>AR208*SQRT(10)</f>
        <v>-2.5963070625044122E-2</v>
      </c>
      <c r="AT208" s="251">
        <f>$AC$1*X207/100</f>
        <v>-1.5609244827874344E-3</v>
      </c>
      <c r="AU208" s="249">
        <f>AT208*SQRT(10)</f>
        <v>-4.9360766211285862E-3</v>
      </c>
      <c r="AV208" s="255">
        <f>SUMPRODUCT('Bond Valuation'!$B$96:$K$96,BondVal_all!BO208:BX208)</f>
        <v>67.629263857709645</v>
      </c>
      <c r="AW208" s="250">
        <f>AV208/AV209-1</f>
        <v>-3.9381070613591085E-3</v>
      </c>
      <c r="AX208" s="245">
        <f>SUMPRODUCT($BO$2:$BX$2,'Bond Valuation'!$B$96:$K$96,BondVal_all!BO208:BX208)/BondVal_all!AV208</f>
        <v>8.2487013869864327</v>
      </c>
      <c r="AY208" s="251">
        <f>-AX208*Y207/100</f>
        <v>-1.4336961436784257E-2</v>
      </c>
      <c r="AZ208" s="251">
        <f>AY208*SQRT(10)</f>
        <v>-4.5337452866238408E-2</v>
      </c>
      <c r="BA208" s="251">
        <f>$AC$1*X207/100</f>
        <v>-1.5609244827874344E-3</v>
      </c>
      <c r="BB208" s="249">
        <f>BA208*SQRT(10)</f>
        <v>-4.9360766211285862E-3</v>
      </c>
      <c r="BC208" s="255">
        <f>SUMPRODUCT('Bond Valuation'!$B$124:$U$124,BondVal_all!BO208:CH208)</f>
        <v>56.847160620773678</v>
      </c>
      <c r="BD208" s="250">
        <f>BC208/BC209-1</f>
        <v>-3.9132319000297899E-3</v>
      </c>
      <c r="BE208" s="245">
        <f>SUMPRODUCT($BO$2:$CH$2,'Bond Valuation'!$B$124:$U$124,BondVal_all!BO208:CH208)/BondVal_all!BC208</f>
        <v>11.938281496603222</v>
      </c>
      <c r="BF208" s="251">
        <f>-BE208*Y207/100</f>
        <v>-2.0749773013762386E-2</v>
      </c>
      <c r="BG208" s="251">
        <f>BF208*SQRT(10)</f>
        <v>-6.561654365498551E-2</v>
      </c>
      <c r="BH208" s="251">
        <f>$AC$1*X207/100</f>
        <v>-1.5609244827874344E-3</v>
      </c>
      <c r="BI208" s="249">
        <f>BH208*SQRT(10)</f>
        <v>-4.9360766211285862E-3</v>
      </c>
      <c r="BJ208" s="251"/>
      <c r="BK208" s="251"/>
      <c r="BO208" s="245">
        <f>EXP(-BO$2*HLOOKUP(BO$2,'Yield Curves'!$B$2:$AP$508,MATCH($Z208,'Yield Curves'!$A$3:$A$508,0)+1)/100)</f>
        <v>0.91521158500128696</v>
      </c>
      <c r="BP208" s="245">
        <f>EXP(-BP$2*HLOOKUP(BP$2,'Yield Curves'!$B$2:$AP$508,MATCH($Z208,'Yield Curves'!$A$3:$A$508,0)+1)/100)</f>
        <v>0.84400235002520752</v>
      </c>
      <c r="BQ208" s="245">
        <f>EXP(-BQ$2*HLOOKUP(BQ$2,'Yield Curves'!$B$2:$AP$508,MATCH($Z208,'Yield Curves'!$A$3:$A$508,0)+1)/100)</f>
        <v>0.78075022081092571</v>
      </c>
      <c r="BR208" s="245">
        <f>EXP(-BR$2*HLOOKUP(BR$2,'Yield Curves'!$B$2:$AP$508,MATCH($Z208,'Yield Curves'!$A$3:$A$508,0)+1)/100)</f>
        <v>0.72036301970530137</v>
      </c>
      <c r="BS208" s="245">
        <f>EXP(-BS$2*HLOOKUP(BS$2,'Yield Curves'!$B$2:$AP$508,MATCH($Z208,'Yield Curves'!$A$3:$A$508,0)+1)/100)</f>
        <v>0.66864633892615943</v>
      </c>
      <c r="BT208" s="245">
        <f>EXP(-BT$2*HLOOKUP(BT$2,'Yield Curves'!$B$2:$AP$508,MATCH($Z208,'Yield Curves'!$A$3:$A$508,0)+1)/100)</f>
        <v>0.61767058352879756</v>
      </c>
      <c r="BU208" s="245">
        <f>EXP(-BU$2*HLOOKUP(BU$2,'Yield Curves'!$B$2:$AP$508,MATCH($Z208,'Yield Curves'!$A$3:$A$508,0)+1)/100)</f>
        <v>0.57080935741769301</v>
      </c>
      <c r="BV208" s="245">
        <f>EXP(-BV$2*HLOOKUP(BV$2,'Yield Curves'!$B$2:$AP$508,MATCH($Z208,'Yield Curves'!$A$3:$A$508,0)+1)/100)</f>
        <v>0.52644943073906147</v>
      </c>
      <c r="BW208" s="245">
        <f>EXP(-BW$2*HLOOKUP(BW$2,'Yield Curves'!$B$2:$AP$508,MATCH($Z208,'Yield Curves'!$A$3:$A$508,0)+1)/100)</f>
        <v>0.48413087786858028</v>
      </c>
      <c r="BX208" s="245">
        <f>EXP(-BX$2*HLOOKUP(BX$2,'Yield Curves'!$B$2:$AP$508,MATCH($Z208,'Yield Curves'!$A$3:$A$508,0)+1)/100)</f>
        <v>0.44619464428627154</v>
      </c>
      <c r="BY208" s="245">
        <f>EXP(-BY$2*HLOOKUP(BY$2,'Yield Curves'!$B$2:$AP$508,MATCH($Z208,'Yield Curves'!$A$3:$A$508,0)+1)/100)</f>
        <v>0.41114883544609454</v>
      </c>
      <c r="BZ208" s="245">
        <f>EXP(-BZ$2*HLOOKUP(BZ$2,'Yield Curves'!$B$2:$AP$508,MATCH($Z208,'Yield Curves'!$A$3:$A$508,0)+1)/100)</f>
        <v>0.37787191121797931</v>
      </c>
      <c r="CA208" s="245">
        <f>EXP(-CA$2*HLOOKUP(CA$2,'Yield Curves'!$B$2:$AP$508,MATCH($Z208,'Yield Curves'!$A$3:$A$508,0)+1)/100)</f>
        <v>0.34617875651809449</v>
      </c>
      <c r="CB208" s="245">
        <f>EXP(-CB$2*HLOOKUP(CB$2,'Yield Curves'!$B$2:$AP$508,MATCH($Z208,'Yield Curves'!$A$3:$A$508,0)+1)/100)</f>
        <v>0.31816027937091507</v>
      </c>
      <c r="CC208" s="245">
        <f>EXP(-CC$2*HLOOKUP(CC$2,'Yield Curves'!$B$2:$AP$508,MATCH($Z208,'Yield Curves'!$A$3:$A$508,0)+1)/100)</f>
        <v>0.29229257768085948</v>
      </c>
      <c r="CD208" s="245">
        <f>EXP(-CD$2*HLOOKUP(CD$2,'Yield Curves'!$B$2:$AP$508,MATCH($Z208,'Yield Curves'!$A$3:$A$508,0)+1)/100)</f>
        <v>0.26842063374371727</v>
      </c>
      <c r="CE208" s="245">
        <f>EXP(-CE$2*HLOOKUP(CE$2,'Yield Curves'!$B$2:$AP$508,MATCH($Z208,'Yield Curves'!$A$3:$A$508,0)+1)/100)</f>
        <v>0.24639976526044291</v>
      </c>
      <c r="CF208" s="245">
        <f>EXP(-CF$2*HLOOKUP(CF$2,'Yield Curves'!$B$2:$AP$508,MATCH($Z208,'Yield Curves'!$A$3:$A$508,0)+1)/100)</f>
        <v>0.22609500317698175</v>
      </c>
      <c r="CG208" s="245">
        <f>EXP(-CG$2*HLOOKUP(CG$2,'Yield Curves'!$B$2:$AP$508,MATCH($Z208,'Yield Curves'!$A$3:$A$508,0)+1)/100)</f>
        <v>0.20738050182951592</v>
      </c>
      <c r="CH208" s="245">
        <f>EXP(-CH$2*HLOOKUP(CH$2,'Yield Curves'!$B$2:$AP$508,MATCH($Z208,'Yield Curves'!$A$3:$A$508,0)+1)/100)</f>
        <v>0.19013898010152055</v>
      </c>
    </row>
    <row r="209" spans="1:86" x14ac:dyDescent="0.2">
      <c r="A209" s="253">
        <v>42832</v>
      </c>
      <c r="B209" s="245">
        <f>'Yield Curves'!C208-'Yield Curves'!C209</f>
        <v>-9.9999999999997868E-3</v>
      </c>
      <c r="C209" s="245">
        <f>'Yield Curves'!D208-'Yield Curves'!D209</f>
        <v>2.5000000000002132E-2</v>
      </c>
      <c r="D209" s="245">
        <f>'Yield Curves'!E208-'Yield Curves'!E209</f>
        <v>6.0000000000000497E-2</v>
      </c>
      <c r="E209" s="245">
        <f>'Yield Curves'!F208-'Yield Curves'!F209</f>
        <v>7.0000000000000284E-2</v>
      </c>
      <c r="F209" s="245">
        <f>'Yield Curves'!G208-'Yield Curves'!G209</f>
        <v>8.0000000000000071E-2</v>
      </c>
      <c r="G209" s="245">
        <f>'Yield Curves'!H208-'Yield Curves'!H209</f>
        <v>7.5000000000001066E-2</v>
      </c>
      <c r="H209" s="245">
        <f>'Yield Curves'!I208-'Yield Curves'!I209</f>
        <v>7.0000000000000284E-2</v>
      </c>
      <c r="I209" s="245">
        <f>'Yield Curves'!J208-'Yield Curves'!J209</f>
        <v>8.0000000000000071E-2</v>
      </c>
      <c r="J209" s="245">
        <f>'Yield Curves'!K208-'Yield Curves'!K209</f>
        <v>8.9999999999999858E-2</v>
      </c>
      <c r="K209" s="245">
        <f>'Yield Curves'!L208-'Yield Curves'!L209</f>
        <v>8.4999999999999076E-2</v>
      </c>
      <c r="L209" s="245">
        <f>'Yield Curves'!M208-'Yield Curves'!M209</f>
        <v>8.0000000000000071E-2</v>
      </c>
      <c r="M209" s="245">
        <f>'Yield Curves'!N208-'Yield Curves'!N209</f>
        <v>7.5000000000000178E-2</v>
      </c>
      <c r="N209" s="245">
        <f>'Yield Curves'!O208-'Yield Curves'!O209</f>
        <v>7.0000000000000284E-2</v>
      </c>
      <c r="O209" s="245">
        <f>'Yield Curves'!P208-'Yield Curves'!P209</f>
        <v>6.5000000000000391E-2</v>
      </c>
      <c r="P209" s="245">
        <f>'Yield Curves'!Q208-'Yield Curves'!Q209</f>
        <v>6.5000000000000391E-2</v>
      </c>
      <c r="Q209" s="245">
        <f>'Yield Curves'!R208-'Yield Curves'!R209</f>
        <v>6.5000000000000391E-2</v>
      </c>
      <c r="R209" s="245">
        <f>'Yield Curves'!S208-'Yield Curves'!S209</f>
        <v>6.5000000000000391E-2</v>
      </c>
      <c r="S209" s="245">
        <f>'Yield Curves'!T208-'Yield Curves'!T209</f>
        <v>6.2500000000000888E-2</v>
      </c>
      <c r="T209" s="245">
        <f>'Yield Curves'!U208-'Yield Curves'!U209</f>
        <v>6.0000000000000497E-2</v>
      </c>
      <c r="U209" s="245">
        <f>'Yield Curves'!V208-'Yield Curves'!V209</f>
        <v>5.7500000000000107E-2</v>
      </c>
      <c r="V209" s="252">
        <f>MAX(B209:U209)</f>
        <v>8.9999999999999858E-2</v>
      </c>
      <c r="W209" s="252">
        <f>AVERAGE(V210:V459)</f>
        <v>3.7242500000000199E-2</v>
      </c>
      <c r="X209" s="245">
        <f>_xlfn.STDEV.S(V210:V2761)</f>
        <v>5.8636453013467725E-2</v>
      </c>
      <c r="Y209" s="245">
        <f>W209+X209*_xlfn.NORM.S.INV(99%)</f>
        <v>0.17365128780917649</v>
      </c>
      <c r="Z209" s="253">
        <v>42835</v>
      </c>
      <c r="AA209" s="255">
        <f>'Bond Valuation'!$B$12*BondVal_all!BO209</f>
        <v>92.362450560813983</v>
      </c>
      <c r="AB209" s="250">
        <f>AA209/AA210-1</f>
        <v>-7.9968008531616785E-4</v>
      </c>
      <c r="AC209" s="245">
        <f>SUMPRODUCT('Bond Valuation'!$B$12*BondVal_all!BO209,$BO$2)/AA209</f>
        <v>1</v>
      </c>
      <c r="AD209" s="251">
        <f>-AC209*Y208/100</f>
        <v>-1.7384125304578887E-3</v>
      </c>
      <c r="AE209" s="250">
        <f>AD209*SQRT(10)</f>
        <v>-5.4973431092237637E-3</v>
      </c>
      <c r="AF209" s="250">
        <f>$AC$1*X208/100</f>
        <v>-1.5622138534895579E-3</v>
      </c>
      <c r="AG209" s="250">
        <f>AF209*SQRT(10)</f>
        <v>-4.9401539692955866E-3</v>
      </c>
      <c r="AH209" s="255">
        <f>SUMPRODUCT('Bond Valuation'!$B$40:$D$40,BondVal_all!BO209:BQ209)</f>
        <v>83.200945323583511</v>
      </c>
      <c r="AI209" s="250">
        <f>AH209/AH210-1</f>
        <v>-1.7683506522082615E-3</v>
      </c>
      <c r="AJ209" s="245">
        <f>SUMPRODUCT($BO$2:$BQ$2,'Bond Valuation'!$B$40:$D$40,BondVal_all!BO209:BQ209)/BondVal_all!AH209</f>
        <v>2.93575089866864</v>
      </c>
      <c r="AK209" s="251">
        <f>-AJ209*Y208/100</f>
        <v>-5.1035461485485715E-3</v>
      </c>
      <c r="AL209" s="251">
        <f>AK209*SQRT(10)</f>
        <v>-1.6138829973193523E-2</v>
      </c>
      <c r="AM209" s="251">
        <f>$AC$1*X208/100</f>
        <v>-1.5622138534895579E-3</v>
      </c>
      <c r="AN209" s="259">
        <f>AM209*SQRT(10)</f>
        <v>-4.9401539692955866E-3</v>
      </c>
      <c r="AO209" s="255">
        <f>SUMPRODUCT('Bond Valuation'!$B$68:$F$68,BondVal_all!BO209:BS209)</f>
        <v>76.859704870306658</v>
      </c>
      <c r="AP209" s="250">
        <f>AO209/AO210-1</f>
        <v>-2.3775779220723825E-3</v>
      </c>
      <c r="AQ209" s="245">
        <f>SUMPRODUCT($BO$2:$BS$2,'Bond Valuation'!$B$68:$F$68,BondVal_all!BO209:BS209)/BondVal_all!AO209</f>
        <v>4.7243976819549811</v>
      </c>
      <c r="AR209" s="251">
        <f>-AQ209*Y208/100</f>
        <v>-8.212952129176743E-3</v>
      </c>
      <c r="AS209" s="251">
        <f>AR209*SQRT(10)</f>
        <v>-2.597163504212794E-2</v>
      </c>
      <c r="AT209" s="251">
        <f>$AC$1*X208/100</f>
        <v>-1.5622138534895579E-3</v>
      </c>
      <c r="AU209" s="249">
        <f>AT209*SQRT(10)</f>
        <v>-4.9401539692955866E-3</v>
      </c>
      <c r="AV209" s="255">
        <f>SUMPRODUCT('Bond Valuation'!$B$96:$K$96,BondVal_all!BO209:BX209)</f>
        <v>67.896648127141759</v>
      </c>
      <c r="AW209" s="250">
        <f>AV209/AV210-1</f>
        <v>-3.4444166510783081E-3</v>
      </c>
      <c r="AX209" s="245">
        <f>SUMPRODUCT($BO$2:$BX$2,'Bond Valuation'!$B$96:$K$96,BondVal_all!BO209:BX209)/BondVal_all!AV209</f>
        <v>8.2541170872820722</v>
      </c>
      <c r="AY209" s="251">
        <f>-AX209*Y208/100</f>
        <v>-1.4349060572397725E-2</v>
      </c>
      <c r="AZ209" s="251">
        <f>AY209*SQRT(10)</f>
        <v>-4.5375713692496225E-2</v>
      </c>
      <c r="BA209" s="251">
        <f>$AC$1*X208/100</f>
        <v>-1.5622138534895579E-3</v>
      </c>
      <c r="BB209" s="249">
        <f>BA209*SQRT(10)</f>
        <v>-4.9401539692955866E-3</v>
      </c>
      <c r="BC209" s="255">
        <f>SUMPRODUCT('Bond Valuation'!$B$124:$U$124,BondVal_all!BO209:CH209)</f>
        <v>57.070490685474432</v>
      </c>
      <c r="BD209" s="250">
        <f>BC209/BC210-1</f>
        <v>-4.9682549014782307E-3</v>
      </c>
      <c r="BE209" s="245">
        <f>SUMPRODUCT($BO$2:$CH$2,'Bond Valuation'!$B$124:$U$124,BondVal_all!BO209:CH209)/BondVal_all!BC209</f>
        <v>11.953764254828117</v>
      </c>
      <c r="BF209" s="251">
        <f>-BE209*Y208/100</f>
        <v>-2.0780573566732807E-2</v>
      </c>
      <c r="BG209" s="251">
        <f>BF209*SQRT(10)</f>
        <v>-6.5713943555564702E-2</v>
      </c>
      <c r="BH209" s="251">
        <f>$AC$1*X208/100</f>
        <v>-1.5622138534895579E-3</v>
      </c>
      <c r="BI209" s="249">
        <f>BH209*SQRT(10)</f>
        <v>-4.9401539692955866E-3</v>
      </c>
      <c r="BJ209" s="251"/>
      <c r="BK209" s="251"/>
      <c r="BO209" s="245">
        <f>EXP(-BO$2*HLOOKUP(BO$2,'Yield Curves'!$B$2:$AP$508,MATCH($Z209,'Yield Curves'!$A$3:$A$508,0)+1)/100)</f>
        <v>0.91447970852291072</v>
      </c>
      <c r="BP209" s="245">
        <f>EXP(-BP$2*HLOOKUP(BP$2,'Yield Curves'!$B$2:$AP$508,MATCH($Z209,'Yield Curves'!$A$3:$A$508,0)+1)/100)</f>
        <v>0.84383356643412422</v>
      </c>
      <c r="BQ209" s="245">
        <f>EXP(-BQ$2*HLOOKUP(BQ$2,'Yield Curves'!$B$2:$AP$508,MATCH($Z209,'Yield Curves'!$A$3:$A$508,0)+1)/100)</f>
        <v>0.78121881150656325</v>
      </c>
      <c r="BR209" s="245">
        <f>EXP(-BR$2*HLOOKUP(BR$2,'Yield Curves'!$B$2:$AP$508,MATCH($Z209,'Yield Curves'!$A$3:$A$508,0)+1)/100)</f>
        <v>0.72122797419784868</v>
      </c>
      <c r="BS209" s="245">
        <f>EXP(-BS$2*HLOOKUP(BS$2,'Yield Curves'!$B$2:$AP$508,MATCH($Z209,'Yield Curves'!$A$3:$A$508,0)+1)/100)</f>
        <v>0.67032004603563933</v>
      </c>
      <c r="BT209" s="245">
        <f>EXP(-BT$2*HLOOKUP(BT$2,'Yield Curves'!$B$2:$AP$508,MATCH($Z209,'Yield Curves'!$A$3:$A$508,0)+1)/100)</f>
        <v>0.6195263775786134</v>
      </c>
      <c r="BU209" s="245">
        <f>EXP(-BU$2*HLOOKUP(BU$2,'Yield Curves'!$B$2:$AP$508,MATCH($Z209,'Yield Curves'!$A$3:$A$508,0)+1)/100)</f>
        <v>0.57281069045844912</v>
      </c>
      <c r="BV209" s="245">
        <f>EXP(-BV$2*HLOOKUP(BV$2,'Yield Curves'!$B$2:$AP$508,MATCH($Z209,'Yield Curves'!$A$3:$A$508,0)+1)/100)</f>
        <v>0.52855944567854418</v>
      </c>
      <c r="BW209" s="245">
        <f>EXP(-BW$2*HLOOKUP(BW$2,'Yield Curves'!$B$2:$AP$508,MATCH($Z209,'Yield Curves'!$A$3:$A$508,0)+1)/100)</f>
        <v>0.48631437600514416</v>
      </c>
      <c r="BX209" s="245">
        <f>EXP(-BX$2*HLOOKUP(BX$2,'Yield Curves'!$B$2:$AP$508,MATCH($Z209,'Yield Curves'!$A$3:$A$508,0)+1)/100)</f>
        <v>0.44843120424810956</v>
      </c>
      <c r="BY209" s="245">
        <f>EXP(-BY$2*HLOOKUP(BY$2,'Yield Curves'!$B$2:$AP$508,MATCH($Z209,'Yield Curves'!$A$3:$A$508,0)+1)/100)</f>
        <v>0.41341638408369236</v>
      </c>
      <c r="BZ209" s="245">
        <f>EXP(-BZ$2*HLOOKUP(BZ$2,'Yield Curves'!$B$2:$AP$508,MATCH($Z209,'Yield Curves'!$A$3:$A$508,0)+1)/100)</f>
        <v>0.37991793884129482</v>
      </c>
      <c r="CA209" s="245">
        <f>EXP(-CA$2*HLOOKUP(CA$2,'Yield Curves'!$B$2:$AP$508,MATCH($Z209,'Yield Curves'!$A$3:$A$508,0)+1)/100)</f>
        <v>0.34775745868409019</v>
      </c>
      <c r="CB209" s="245">
        <f>EXP(-CB$2*HLOOKUP(CB$2,'Yield Curves'!$B$2:$AP$508,MATCH($Z209,'Yield Curves'!$A$3:$A$508,0)+1)/100)</f>
        <v>0.3196112069992556</v>
      </c>
      <c r="CC209" s="245">
        <f>EXP(-CC$2*HLOOKUP(CC$2,'Yield Curves'!$B$2:$AP$508,MATCH($Z209,'Yield Curves'!$A$3:$A$508,0)+1)/100)</f>
        <v>0.29361085818696442</v>
      </c>
      <c r="CD209" s="245">
        <f>EXP(-CD$2*HLOOKUP(CD$2,'Yield Curves'!$B$2:$AP$508,MATCH($Z209,'Yield Curves'!$A$3:$A$508,0)+1)/100)</f>
        <v>0.26967169615647796</v>
      </c>
      <c r="CE209" s="245">
        <f>EXP(-CE$2*HLOOKUP(CE$2,'Yield Curves'!$B$2:$AP$508,MATCH($Z209,'Yield Curves'!$A$3:$A$508,0)+1)/100)</f>
        <v>0.24764645737918387</v>
      </c>
      <c r="CF209" s="245">
        <f>EXP(-CF$2*HLOOKUP(CF$2,'Yield Curves'!$B$2:$AP$508,MATCH($Z209,'Yield Curves'!$A$3:$A$508,0)+1)/100)</f>
        <v>0.22733200566661935</v>
      </c>
      <c r="CG209" s="245">
        <f>EXP(-CG$2*HLOOKUP(CG$2,'Yield Curves'!$B$2:$AP$508,MATCH($Z209,'Yield Curves'!$A$3:$A$508,0)+1)/100)</f>
        <v>0.20857213788966322</v>
      </c>
      <c r="CH209" s="245">
        <f>EXP(-CH$2*HLOOKUP(CH$2,'Yield Curves'!$B$2:$AP$508,MATCH($Z209,'Yield Curves'!$A$3:$A$508,0)+1)/100)</f>
        <v>0.19128324333905466</v>
      </c>
    </row>
    <row r="210" spans="1:86" x14ac:dyDescent="0.2">
      <c r="A210" s="253">
        <v>42831</v>
      </c>
      <c r="B210" s="245">
        <f>'Yield Curves'!C209-'Yield Curves'!C210</f>
        <v>-1.0000000000001563E-2</v>
      </c>
      <c r="C210" s="245">
        <f>'Yield Curves'!D209-'Yield Curves'!D210</f>
        <v>-1.5000000000002345E-2</v>
      </c>
      <c r="D210" s="245">
        <f>'Yield Curves'!E209-'Yield Curves'!E210</f>
        <v>-2.000000000000135E-2</v>
      </c>
      <c r="E210" s="245">
        <f>'Yield Curves'!F209-'Yield Curves'!F210</f>
        <v>-9.9999999999997868E-3</v>
      </c>
      <c r="F210" s="245">
        <f>'Yield Curves'!G209-'Yield Curves'!G210</f>
        <v>0</v>
      </c>
      <c r="G210" s="245">
        <f>'Yield Curves'!H209-'Yield Curves'!H210</f>
        <v>-3.0000000000001137E-2</v>
      </c>
      <c r="H210" s="245">
        <f>'Yield Curves'!I209-'Yield Curves'!I210</f>
        <v>-5.9999999999998721E-2</v>
      </c>
      <c r="I210" s="245">
        <f>'Yield Curves'!J209-'Yield Curves'!J210</f>
        <v>-3.9999999999999147E-2</v>
      </c>
      <c r="J210" s="245">
        <f>'Yield Curves'!K209-'Yield Curves'!K210</f>
        <v>-1.9999999999999574E-2</v>
      </c>
      <c r="K210" s="245">
        <f>'Yield Curves'!L209-'Yield Curves'!L210</f>
        <v>-2.4999999999999467E-2</v>
      </c>
      <c r="L210" s="245">
        <f>'Yield Curves'!M209-'Yield Curves'!M210</f>
        <v>-3.0000000000000249E-2</v>
      </c>
      <c r="M210" s="245">
        <f>'Yield Curves'!N209-'Yield Curves'!N210</f>
        <v>-3.5000000000000142E-2</v>
      </c>
      <c r="N210" s="245">
        <f>'Yield Curves'!O209-'Yield Curves'!O210</f>
        <v>-4.0000000000000036E-2</v>
      </c>
      <c r="O210" s="245">
        <f>'Yield Curves'!P209-'Yield Curves'!P210</f>
        <v>-4.4999999999999929E-2</v>
      </c>
      <c r="P210" s="245">
        <f>'Yield Curves'!Q209-'Yield Curves'!Q210</f>
        <v>-4.4999999999999929E-2</v>
      </c>
      <c r="Q210" s="245">
        <f>'Yield Curves'!R209-'Yield Curves'!R210</f>
        <v>-4.4999999999999929E-2</v>
      </c>
      <c r="R210" s="245">
        <f>'Yield Curves'!S209-'Yield Curves'!S210</f>
        <v>-4.4999999999999929E-2</v>
      </c>
      <c r="S210" s="245">
        <f>'Yield Curves'!T209-'Yield Curves'!T210</f>
        <v>-4.750000000000032E-2</v>
      </c>
      <c r="T210" s="245">
        <f>'Yield Curves'!U209-'Yield Curves'!U210</f>
        <v>-4.9999999999999822E-2</v>
      </c>
      <c r="U210" s="245">
        <f>'Yield Curves'!V209-'Yield Curves'!V210</f>
        <v>-5.2499999999999325E-2</v>
      </c>
      <c r="V210" s="252">
        <f>MAX(B210:U210)</f>
        <v>0</v>
      </c>
      <c r="W210" s="252">
        <f>AVERAGE(V211:V460)</f>
        <v>3.7082500000000199E-2</v>
      </c>
      <c r="X210" s="245">
        <f>_xlfn.STDEV.S(V211:V2762)</f>
        <v>5.8693314222600816E-2</v>
      </c>
      <c r="Y210" s="245">
        <f>W210+X210*_xlfn.NORM.S.INV(99%)</f>
        <v>0.17362356676215868</v>
      </c>
      <c r="Z210" s="253">
        <v>42832</v>
      </c>
      <c r="AA210" s="255">
        <f>'Bond Valuation'!$B$12*BondVal_all!BO210</f>
        <v>92.43637008512998</v>
      </c>
      <c r="AB210" s="250">
        <f>AA210/AA211-1</f>
        <v>1.0000500016649205E-4</v>
      </c>
      <c r="AC210" s="245">
        <f>SUMPRODUCT('Bond Valuation'!$B$12*BondVal_all!BO210,$BO$2)/AA210</f>
        <v>1</v>
      </c>
      <c r="AD210" s="251">
        <f>-AC210*Y209/100</f>
        <v>-1.7365128780917648E-3</v>
      </c>
      <c r="AE210" s="250">
        <f>AD210*SQRT(10)</f>
        <v>-5.4913358809842846E-3</v>
      </c>
      <c r="AF210" s="250">
        <f>$AC$1*X209/100</f>
        <v>-1.5627870840213298E-3</v>
      </c>
      <c r="AG210" s="250">
        <f>AF210*SQRT(10)</f>
        <v>-4.9419666834003353E-3</v>
      </c>
      <c r="AH210" s="255">
        <f>SUMPRODUCT('Bond Valuation'!$B$40:$D$40,BondVal_all!BO210:BQ210)</f>
        <v>83.348334405089219</v>
      </c>
      <c r="AI210" s="250">
        <f>AH210/AH211-1</f>
        <v>-2.3181540675567547E-3</v>
      </c>
      <c r="AJ210" s="245">
        <f>SUMPRODUCT($BO$2:$BQ$2,'Bond Valuation'!$B$40:$D$40,BondVal_all!BO210:BQ210)/BondVal_all!AH210</f>
        <v>2.9358010223031097</v>
      </c>
      <c r="AK210" s="251">
        <f>-AJ210*Y209/100</f>
        <v>-5.0980562827443185E-3</v>
      </c>
      <c r="AL210" s="251">
        <f>AK210*SQRT(10)</f>
        <v>-1.6121469493203412E-2</v>
      </c>
      <c r="AM210" s="251">
        <f>$AC$1*X209/100</f>
        <v>-1.5627870840213298E-3</v>
      </c>
      <c r="AN210" s="259">
        <f>AM210*SQRT(10)</f>
        <v>-4.9419666834003353E-3</v>
      </c>
      <c r="AO210" s="255">
        <f>SUMPRODUCT('Bond Valuation'!$B$68:$F$68,BondVal_all!BO210:BS210)</f>
        <v>77.042880321612188</v>
      </c>
      <c r="AP210" s="250">
        <f>AO210/AO211-1</f>
        <v>-4.1714974329150056E-3</v>
      </c>
      <c r="AQ210" s="245">
        <f>SUMPRODUCT($BO$2:$BS$2,'Bond Valuation'!$B$68:$F$68,BondVal_all!BO210:BS210)/BondVal_all!AO210</f>
        <v>4.7247140490813351</v>
      </c>
      <c r="AR210" s="251">
        <f>-AQ210*Y209/100</f>
        <v>-8.2045267915308254E-3</v>
      </c>
      <c r="AS210" s="251">
        <f>AR210*SQRT(10)</f>
        <v>-2.594499178511088E-2</v>
      </c>
      <c r="AT210" s="251">
        <f>$AC$1*X209/100</f>
        <v>-1.5627870840213298E-3</v>
      </c>
      <c r="AU210" s="249">
        <f>AT210*SQRT(10)</f>
        <v>-4.9419666834003353E-3</v>
      </c>
      <c r="AV210" s="255">
        <f>SUMPRODUCT('Bond Valuation'!$B$96:$K$96,BondVal_all!BO210:BX210)</f>
        <v>68.131320782906357</v>
      </c>
      <c r="AW210" s="250">
        <f>AV210/AV211-1</f>
        <v>-5.0817584841272856E-3</v>
      </c>
      <c r="AX210" s="245">
        <f>SUMPRODUCT($BO$2:$BX$2,'Bond Valuation'!$B$96:$K$96,BondVal_all!BO210:BX210)/BondVal_all!AV210</f>
        <v>8.2570188441142385</v>
      </c>
      <c r="AY210" s="251">
        <f>-AX210*Y209/100</f>
        <v>-1.4338419557450754E-2</v>
      </c>
      <c r="AZ210" s="251">
        <f>AY210*SQRT(10)</f>
        <v>-4.5342063848647904E-2</v>
      </c>
      <c r="BA210" s="251">
        <f>$AC$1*X209/100</f>
        <v>-1.5627870840213298E-3</v>
      </c>
      <c r="BB210" s="249">
        <f>BA210*SQRT(10)</f>
        <v>-4.9419666834003353E-3</v>
      </c>
      <c r="BC210" s="255">
        <f>SUMPRODUCT('Bond Valuation'!$B$124:$U$124,BondVal_all!BO210:CH210)</f>
        <v>57.355447166988299</v>
      </c>
      <c r="BD210" s="250">
        <f>BC210/BC211-1</f>
        <v>-8.2464540623135019E-3</v>
      </c>
      <c r="BE210" s="245">
        <f>SUMPRODUCT($BO$2:$CH$2,'Bond Valuation'!$B$124:$U$124,BondVal_all!BO210:CH210)/BondVal_all!BC210</f>
        <v>11.97303978426585</v>
      </c>
      <c r="BF210" s="251">
        <f>-BE210*Y209/100</f>
        <v>-2.0791337775282696E-2</v>
      </c>
      <c r="BG210" s="251">
        <f>BF210*SQRT(10)</f>
        <v>-6.5747982971791408E-2</v>
      </c>
      <c r="BH210" s="251">
        <f>$AC$1*X209/100</f>
        <v>-1.5627870840213298E-3</v>
      </c>
      <c r="BI210" s="249">
        <f>BH210*SQRT(10)</f>
        <v>-4.9419666834003353E-3</v>
      </c>
      <c r="BJ210" s="251"/>
      <c r="BK210" s="251"/>
      <c r="BO210" s="245">
        <f>EXP(-BO$2*HLOOKUP(BO$2,'Yield Curves'!$B$2:$AP$508,MATCH($Z210,'Yield Curves'!$A$3:$A$508,0)+1)/100)</f>
        <v>0.91521158500128696</v>
      </c>
      <c r="BP210" s="245">
        <f>EXP(-BP$2*HLOOKUP(BP$2,'Yield Curves'!$B$2:$AP$508,MATCH($Z210,'Yield Curves'!$A$3:$A$508,0)+1)/100)</f>
        <v>0.84501576077007545</v>
      </c>
      <c r="BQ210" s="245">
        <f>EXP(-BQ$2*HLOOKUP(BQ$2,'Yield Curves'!$B$2:$AP$508,MATCH($Z210,'Yield Curves'!$A$3:$A$508,0)+1)/100)</f>
        <v>0.78262627170143628</v>
      </c>
      <c r="BR210" s="245">
        <f>EXP(-BR$2*HLOOKUP(BR$2,'Yield Curves'!$B$2:$AP$508,MATCH($Z210,'Yield Curves'!$A$3:$A$508,0)+1)/100)</f>
        <v>0.72238286262092755</v>
      </c>
      <c r="BS210" s="245">
        <f>EXP(-BS$2*HLOOKUP(BS$2,'Yield Curves'!$B$2:$AP$508,MATCH($Z210,'Yield Curves'!$A$3:$A$508,0)+1)/100)</f>
        <v>0.67199794264758894</v>
      </c>
      <c r="BT210" s="245">
        <f>EXP(-BT$2*HLOOKUP(BT$2,'Yield Curves'!$B$2:$AP$508,MATCH($Z210,'Yield Curves'!$A$3:$A$508,0)+1)/100)</f>
        <v>0.62138774737000924</v>
      </c>
      <c r="BU210" s="245">
        <f>EXP(-BU$2*HLOOKUP(BU$2,'Yield Curves'!$B$2:$AP$508,MATCH($Z210,'Yield Curves'!$A$3:$A$508,0)+1)/100)</f>
        <v>0.57481904043732657</v>
      </c>
      <c r="BV210" s="245">
        <f>EXP(-BV$2*HLOOKUP(BV$2,'Yield Curves'!$B$2:$AP$508,MATCH($Z210,'Yield Curves'!$A$3:$A$508,0)+1)/100)</f>
        <v>0.53057179260976839</v>
      </c>
      <c r="BW210" s="245">
        <f>EXP(-BW$2*HLOOKUP(BW$2,'Yield Curves'!$B$2:$AP$508,MATCH($Z210,'Yield Curves'!$A$3:$A$508,0)+1)/100)</f>
        <v>0.488178090575204</v>
      </c>
      <c r="BX210" s="245">
        <f>EXP(-BX$2*HLOOKUP(BX$2,'Yield Curves'!$B$2:$AP$508,MATCH($Z210,'Yield Curves'!$A$3:$A$508,0)+1)/100)</f>
        <v>0.45022852130278918</v>
      </c>
      <c r="BY210" s="245">
        <f>EXP(-BY$2*HLOOKUP(BY$2,'Yield Curves'!$B$2:$AP$508,MATCH($Z210,'Yield Curves'!$A$3:$A$508,0)+1)/100)</f>
        <v>0.41512524877835416</v>
      </c>
      <c r="BZ210" s="245">
        <f>EXP(-BZ$2*HLOOKUP(BZ$2,'Yield Curves'!$B$2:$AP$508,MATCH($Z210,'Yield Curves'!$A$3:$A$508,0)+1)/100)</f>
        <v>0.38166004544172821</v>
      </c>
      <c r="CA210" s="245">
        <f>EXP(-CA$2*HLOOKUP(CA$2,'Yield Curves'!$B$2:$AP$508,MATCH($Z210,'Yield Curves'!$A$3:$A$508,0)+1)/100)</f>
        <v>0.34965572550697716</v>
      </c>
      <c r="CB210" s="245">
        <f>EXP(-CB$2*HLOOKUP(CB$2,'Yield Curves'!$B$2:$AP$508,MATCH($Z210,'Yield Curves'!$A$3:$A$508,0)+1)/100)</f>
        <v>0.32144823794272265</v>
      </c>
      <c r="CC210" s="245">
        <f>EXP(-CC$2*HLOOKUP(CC$2,'Yield Curves'!$B$2:$AP$508,MATCH($Z210,'Yield Curves'!$A$3:$A$508,0)+1)/100)</f>
        <v>0.29537781891739839</v>
      </c>
      <c r="CD210" s="245">
        <f>EXP(-CD$2*HLOOKUP(CD$2,'Yield Curves'!$B$2:$AP$508,MATCH($Z210,'Yield Curves'!$A$3:$A$508,0)+1)/100)</f>
        <v>0.27138786369254353</v>
      </c>
      <c r="CE210" s="245">
        <f>EXP(-CE$2*HLOOKUP(CE$2,'Yield Curves'!$B$2:$AP$508,MATCH($Z210,'Yield Curves'!$A$3:$A$508,0)+1)/100)</f>
        <v>0.24933122468057523</v>
      </c>
      <c r="CF210" s="245">
        <f>EXP(-CF$2*HLOOKUP(CF$2,'Yield Curves'!$B$2:$AP$508,MATCH($Z210,'Yield Curves'!$A$3:$A$508,0)+1)/100)</f>
        <v>0.22897953270644394</v>
      </c>
      <c r="CG210" s="245">
        <f>EXP(-CG$2*HLOOKUP(CG$2,'Yield Curves'!$B$2:$AP$508,MATCH($Z210,'Yield Curves'!$A$3:$A$508,0)+1)/100)</f>
        <v>0.2101656647116136</v>
      </c>
      <c r="CH210" s="245">
        <f>EXP(-CH$2*HLOOKUP(CH$2,'Yield Curves'!$B$2:$AP$508,MATCH($Z210,'Yield Curves'!$A$3:$A$508,0)+1)/100)</f>
        <v>0.19281964670508861</v>
      </c>
    </row>
    <row r="211" spans="1:86" x14ac:dyDescent="0.2">
      <c r="A211" s="253">
        <v>42830</v>
      </c>
      <c r="B211" s="245">
        <f>'Yield Curves'!C210-'Yield Curves'!C211</f>
        <v>-1.9999999999999574E-2</v>
      </c>
      <c r="C211" s="245">
        <f>'Yield Curves'!D210-'Yield Curves'!D211</f>
        <v>-2.9999999999999361E-2</v>
      </c>
      <c r="D211" s="245">
        <f>'Yield Curves'!E210-'Yield Curves'!E211</f>
        <v>-3.9999999999999147E-2</v>
      </c>
      <c r="E211" s="245">
        <f>'Yield Curves'!F210-'Yield Curves'!F211</f>
        <v>-6.0000000000000497E-2</v>
      </c>
      <c r="F211" s="245">
        <f>'Yield Curves'!G210-'Yield Curves'!G211</f>
        <v>-8.0000000000000071E-2</v>
      </c>
      <c r="G211" s="245">
        <f>'Yield Curves'!H210-'Yield Curves'!H211</f>
        <v>-3.9999999999999147E-2</v>
      </c>
      <c r="H211" s="245">
        <f>'Yield Curves'!I210-'Yield Curves'!I211</f>
        <v>0</v>
      </c>
      <c r="I211" s="245">
        <f>'Yield Curves'!J210-'Yield Curves'!J211</f>
        <v>-3.5000000000000142E-2</v>
      </c>
      <c r="J211" s="245">
        <f>'Yield Curves'!K210-'Yield Curves'!K211</f>
        <v>-7.0000000000000284E-2</v>
      </c>
      <c r="K211" s="245">
        <f>'Yield Curves'!L210-'Yield Curves'!L211</f>
        <v>-6.2500000000000888E-2</v>
      </c>
      <c r="L211" s="245">
        <f>'Yield Curves'!M210-'Yield Curves'!M211</f>
        <v>-5.5000000000000604E-2</v>
      </c>
      <c r="M211" s="245">
        <f>'Yield Curves'!N210-'Yield Curves'!N211</f>
        <v>-4.750000000000032E-2</v>
      </c>
      <c r="N211" s="245">
        <f>'Yield Curves'!O210-'Yield Curves'!O211</f>
        <v>-4.0000000000000036E-2</v>
      </c>
      <c r="O211" s="245">
        <f>'Yield Curves'!P210-'Yield Curves'!P211</f>
        <v>-3.2499999999999751E-2</v>
      </c>
      <c r="P211" s="245">
        <f>'Yield Curves'!Q210-'Yield Curves'!Q211</f>
        <v>-2.8750000000000497E-2</v>
      </c>
      <c r="Q211" s="245">
        <f>'Yield Curves'!R210-'Yield Curves'!R211</f>
        <v>-2.5000000000000355E-2</v>
      </c>
      <c r="R211" s="245">
        <f>'Yield Curves'!S210-'Yield Curves'!S211</f>
        <v>-2.1250000000000213E-2</v>
      </c>
      <c r="S211" s="245">
        <f>'Yield Curves'!T210-'Yield Curves'!T211</f>
        <v>-1.5625E-2</v>
      </c>
      <c r="T211" s="245">
        <f>'Yield Curves'!U210-'Yield Curves'!U211</f>
        <v>-1.0000000000000675E-2</v>
      </c>
      <c r="U211" s="245">
        <f>'Yield Curves'!V210-'Yield Curves'!V211</f>
        <v>-4.37500000000135E-3</v>
      </c>
      <c r="V211" s="252">
        <f>MAX(B211:U211)</f>
        <v>0</v>
      </c>
      <c r="W211" s="252">
        <f>AVERAGE(V212:V461)</f>
        <v>3.7082500000000199E-2</v>
      </c>
      <c r="X211" s="245">
        <f>_xlfn.STDEV.S(V212:V2763)</f>
        <v>5.8750221978692063E-2</v>
      </c>
      <c r="Y211" s="245">
        <f>W211+X211*_xlfn.NORM.S.INV(99%)</f>
        <v>0.17375595399955795</v>
      </c>
      <c r="Z211" s="253">
        <v>42831</v>
      </c>
      <c r="AA211" s="255">
        <f>'Bond Valuation'!$B$12*BondVal_all!BO211</f>
        <v>92.427126910287924</v>
      </c>
      <c r="AB211" s="250">
        <f>AA211/AA212-1</f>
        <v>1.000050001667141E-4</v>
      </c>
      <c r="AC211" s="245">
        <f>SUMPRODUCT('Bond Valuation'!$B$12*BondVal_all!BO211,$BO$2)/AA211</f>
        <v>1</v>
      </c>
      <c r="AD211" s="251">
        <f>-AC211*Y210/100</f>
        <v>-1.7362356676215867E-3</v>
      </c>
      <c r="AE211" s="250">
        <f>AD211*SQRT(10)</f>
        <v>-5.4904592645072759E-3</v>
      </c>
      <c r="AF211" s="250">
        <f>$AC$1*X210/100</f>
        <v>-1.5643025570530056E-3</v>
      </c>
      <c r="AG211" s="250">
        <f>AF211*SQRT(10)</f>
        <v>-4.9467590299129916E-3</v>
      </c>
      <c r="AH211" s="255">
        <f>SUMPRODUCT('Bond Valuation'!$B$40:$D$40,BondVal_all!BO211:BQ211)</f>
        <v>83.54199762669937</v>
      </c>
      <c r="AI211" s="250">
        <f>AH211/AH212-1</f>
        <v>1.0290784253186303E-5</v>
      </c>
      <c r="AJ211" s="245">
        <f>SUMPRODUCT($BO$2:$BQ$2,'Bond Valuation'!$B$40:$D$40,BondVal_all!BO211:BQ211)/BondVal_all!AH211</f>
        <v>2.9359299370088361</v>
      </c>
      <c r="AK211" s="251">
        <f>-AJ211*Y210/100</f>
        <v>-5.0974662742727392E-3</v>
      </c>
      <c r="AL211" s="251">
        <f>AK211*SQRT(10)</f>
        <v>-1.6119603722594425E-2</v>
      </c>
      <c r="AM211" s="251">
        <f>$AC$1*X210/100</f>
        <v>-1.5643025570530056E-3</v>
      </c>
      <c r="AN211" s="259">
        <f>AM211*SQRT(10)</f>
        <v>-4.9467590299129916E-3</v>
      </c>
      <c r="AO211" s="255">
        <f>SUMPRODUCT('Bond Valuation'!$B$68:$F$68,BondVal_all!BO211:BS211)</f>
        <v>77.365610768328168</v>
      </c>
      <c r="AP211" s="250">
        <f>AO211/AO212-1</f>
        <v>9.6481729692765583E-4</v>
      </c>
      <c r="AQ211" s="245">
        <f>SUMPRODUCT($BO$2:$BS$2,'Bond Valuation'!$B$68:$F$68,BondVal_all!BO211:BS211)/BondVal_all!AO211</f>
        <v>4.7255888829540096</v>
      </c>
      <c r="AR211" s="251">
        <f>-AQ211*Y210/100</f>
        <v>-8.2047359691008043E-3</v>
      </c>
      <c r="AS211" s="251">
        <f>AR211*SQRT(10)</f>
        <v>-2.5945653262667432E-2</v>
      </c>
      <c r="AT211" s="251">
        <f>$AC$1*X210/100</f>
        <v>-1.5643025570530056E-3</v>
      </c>
      <c r="AU211" s="249">
        <f>AT211*SQRT(10)</f>
        <v>-4.9467590299129916E-3</v>
      </c>
      <c r="AV211" s="255">
        <f>SUMPRODUCT('Bond Valuation'!$B$96:$K$96,BondVal_all!BO211:BX211)</f>
        <v>68.479316128630259</v>
      </c>
      <c r="AW211" s="250">
        <f>AV211/AV212-1</f>
        <v>3.9141238844790927E-3</v>
      </c>
      <c r="AX211" s="245">
        <f>SUMPRODUCT($BO$2:$BX$2,'Bond Valuation'!$B$96:$K$96,BondVal_all!BO211:BX211)/BondVal_all!AV211</f>
        <v>8.2619616740607746</v>
      </c>
      <c r="AY211" s="251">
        <f>-AX211*Y210/100</f>
        <v>-1.4344712543026873E-2</v>
      </c>
      <c r="AZ211" s="251">
        <f>AY211*SQRT(10)</f>
        <v>-4.5361964016351022E-2</v>
      </c>
      <c r="BA211" s="251">
        <f>$AC$1*X210/100</f>
        <v>-1.5643025570530056E-3</v>
      </c>
      <c r="BB211" s="249">
        <f>BA211*SQRT(10)</f>
        <v>-4.9467590299129916E-3</v>
      </c>
      <c r="BC211" s="255">
        <f>SUMPRODUCT('Bond Valuation'!$B$124:$U$124,BondVal_all!BO211:CH211)</f>
        <v>57.83235905928592</v>
      </c>
      <c r="BD211" s="250">
        <f>BC211/BC212-1</f>
        <v>6.6369601151596846E-3</v>
      </c>
      <c r="BE211" s="245">
        <f>SUMPRODUCT($BO$2:$CH$2,'Bond Valuation'!$B$124:$U$124,BondVal_all!BO211:CH211)/BondVal_all!BC211</f>
        <v>12.009611256944508</v>
      </c>
      <c r="BF211" s="251">
        <f>-BE211*Y210/100</f>
        <v>-2.0851515418576771E-2</v>
      </c>
      <c r="BG211" s="251">
        <f>BF211*SQRT(10)</f>
        <v>-6.5938281388821837E-2</v>
      </c>
      <c r="BH211" s="251">
        <f>$AC$1*X210/100</f>
        <v>-1.5643025570530056E-3</v>
      </c>
      <c r="BI211" s="249">
        <f>BH211*SQRT(10)</f>
        <v>-4.9467590299129916E-3</v>
      </c>
      <c r="BJ211" s="251"/>
      <c r="BK211" s="251"/>
      <c r="BO211" s="245">
        <f>EXP(-BO$2*HLOOKUP(BO$2,'Yield Curves'!$B$2:$AP$508,MATCH($Z211,'Yield Curves'!$A$3:$A$508,0)+1)/100)</f>
        <v>0.91512006841869231</v>
      </c>
      <c r="BP211" s="245">
        <f>EXP(-BP$2*HLOOKUP(BP$2,'Yield Curves'!$B$2:$AP$508,MATCH($Z211,'Yield Curves'!$A$3:$A$508,0)+1)/100)</f>
        <v>0.84603038833778488</v>
      </c>
      <c r="BQ211" s="245">
        <f>EXP(-BQ$2*HLOOKUP(BQ$2,'Yield Curves'!$B$2:$AP$508,MATCH($Z211,'Yield Curves'!$A$3:$A$508,0)+1)/100)</f>
        <v>0.78450683052143555</v>
      </c>
      <c r="BR211" s="245">
        <f>EXP(-BR$2*HLOOKUP(BR$2,'Yield Curves'!$B$2:$AP$508,MATCH($Z211,'Yield Curves'!$A$3:$A$508,0)+1)/100)</f>
        <v>0.72440836902189676</v>
      </c>
      <c r="BS211" s="245">
        <f>EXP(-BS$2*HLOOKUP(BS$2,'Yield Curves'!$B$2:$AP$508,MATCH($Z211,'Yield Curves'!$A$3:$A$508,0)+1)/100)</f>
        <v>0.67502874758613318</v>
      </c>
      <c r="BT211" s="245">
        <f>EXP(-BT$2*HLOOKUP(BT$2,'Yield Curves'!$B$2:$AP$508,MATCH($Z211,'Yield Curves'!$A$3:$A$508,0)+1)/100)</f>
        <v>0.62437757841141128</v>
      </c>
      <c r="BU211" s="245">
        <f>EXP(-BU$2*HLOOKUP(BU$2,'Yield Curves'!$B$2:$AP$508,MATCH($Z211,'Yield Curves'!$A$3:$A$508,0)+1)/100)</f>
        <v>0.5776425657230182</v>
      </c>
      <c r="BV211" s="245">
        <f>EXP(-BV$2*HLOOKUP(BV$2,'Yield Curves'!$B$2:$AP$508,MATCH($Z211,'Yield Curves'!$A$3:$A$508,0)+1)/100)</f>
        <v>0.5333379517119291</v>
      </c>
      <c r="BW211" s="245">
        <f>EXP(-BW$2*HLOOKUP(BW$2,'Yield Curves'!$B$2:$AP$508,MATCH($Z211,'Yield Curves'!$A$3:$A$508,0)+1)/100)</f>
        <v>0.49104230205527966</v>
      </c>
      <c r="BX211" s="245">
        <f>EXP(-BX$2*HLOOKUP(BX$2,'Yield Curves'!$B$2:$AP$508,MATCH($Z211,'Yield Curves'!$A$3:$A$508,0)+1)/100)</f>
        <v>0.45293801277655771</v>
      </c>
      <c r="BY211" s="245">
        <f>EXP(-BY$2*HLOOKUP(BY$2,'Yield Curves'!$B$2:$AP$508,MATCH($Z211,'Yield Curves'!$A$3:$A$508,0)+1)/100)</f>
        <v>0.4176443691888676</v>
      </c>
      <c r="BZ211" s="245">
        <f>EXP(-BZ$2*HLOOKUP(BZ$2,'Yield Curves'!$B$2:$AP$508,MATCH($Z211,'Yield Curves'!$A$3:$A$508,0)+1)/100)</f>
        <v>0.38436025581975025</v>
      </c>
      <c r="CA211" s="245">
        <f>EXP(-CA$2*HLOOKUP(CA$2,'Yield Curves'!$B$2:$AP$508,MATCH($Z211,'Yield Curves'!$A$3:$A$508,0)+1)/100)</f>
        <v>0.35290945724711059</v>
      </c>
      <c r="CB211" s="245">
        <f>EXP(-CB$2*HLOOKUP(CB$2,'Yield Curves'!$B$2:$AP$508,MATCH($Z211,'Yield Curves'!$A$3:$A$508,0)+1)/100)</f>
        <v>0.32464232212726485</v>
      </c>
      <c r="CC211" s="245">
        <f>EXP(-CC$2*HLOOKUP(CC$2,'Yield Curves'!$B$2:$AP$508,MATCH($Z211,'Yield Curves'!$A$3:$A$508,0)+1)/100)</f>
        <v>0.29849562585766892</v>
      </c>
      <c r="CD211" s="245">
        <f>EXP(-CD$2*HLOOKUP(CD$2,'Yield Curves'!$B$2:$AP$508,MATCH($Z211,'Yield Curves'!$A$3:$A$508,0)+1)/100)</f>
        <v>0.27443420146225694</v>
      </c>
      <c r="CE211" s="245">
        <f>EXP(-CE$2*HLOOKUP(CE$2,'Yield Curves'!$B$2:$AP$508,MATCH($Z211,'Yield Curves'!$A$3:$A$508,0)+1)/100)</f>
        <v>0.252312639338097</v>
      </c>
      <c r="CF211" s="245">
        <f>EXP(-CF$2*HLOOKUP(CF$2,'Yield Curves'!$B$2:$AP$508,MATCH($Z211,'Yield Curves'!$A$3:$A$508,0)+1)/100)</f>
        <v>0.23188618867239275</v>
      </c>
      <c r="CG211" s="245">
        <f>EXP(-CG$2*HLOOKUP(CG$2,'Yield Curves'!$B$2:$AP$508,MATCH($Z211,'Yield Curves'!$A$3:$A$508,0)+1)/100)</f>
        <v>0.21298111954986199</v>
      </c>
      <c r="CH211" s="245">
        <f>EXP(-CH$2*HLOOKUP(CH$2,'Yield Curves'!$B$2:$AP$508,MATCH($Z211,'Yield Curves'!$A$3:$A$508,0)+1)/100)</f>
        <v>0.19553810657669493</v>
      </c>
    </row>
    <row r="212" spans="1:86" x14ac:dyDescent="0.2">
      <c r="A212" s="253">
        <v>42829</v>
      </c>
      <c r="B212" s="245">
        <f>'Yield Curves'!C211-'Yield Curves'!C212</f>
        <v>4.0000000000000924E-2</v>
      </c>
      <c r="C212" s="245">
        <f>'Yield Curves'!D211-'Yield Curves'!D212</f>
        <v>3.5000000000000142E-2</v>
      </c>
      <c r="D212" s="245">
        <f>'Yield Curves'!E211-'Yield Curves'!E212</f>
        <v>2.9999999999999361E-2</v>
      </c>
      <c r="E212" s="245">
        <f>'Yield Curves'!F211-'Yield Curves'!F212</f>
        <v>3.4999999999998366E-2</v>
      </c>
      <c r="F212" s="245">
        <f>'Yield Curves'!G211-'Yield Curves'!G212</f>
        <v>3.9999999999999147E-2</v>
      </c>
      <c r="G212" s="245">
        <f>'Yield Curves'!H211-'Yield Curves'!H212</f>
        <v>-5.0000000000007816E-3</v>
      </c>
      <c r="H212" s="245">
        <f>'Yield Curves'!I211-'Yield Curves'!I212</f>
        <v>-5.0000000000000711E-2</v>
      </c>
      <c r="I212" s="245">
        <f>'Yield Curves'!J211-'Yield Curves'!J212</f>
        <v>-1.9999999999999574E-2</v>
      </c>
      <c r="J212" s="245">
        <f>'Yield Curves'!K211-'Yield Curves'!K212</f>
        <v>9.9999999999997868E-3</v>
      </c>
      <c r="K212" s="245">
        <f>'Yield Curves'!L211-'Yield Curves'!L212</f>
        <v>5.0000000000007816E-3</v>
      </c>
      <c r="L212" s="245">
        <f>'Yield Curves'!M211-'Yield Curves'!M212</f>
        <v>0</v>
      </c>
      <c r="M212" s="245">
        <f>'Yield Curves'!N211-'Yield Curves'!N212</f>
        <v>-4.9999999999998934E-3</v>
      </c>
      <c r="N212" s="245">
        <f>'Yield Curves'!O211-'Yield Curves'!O212</f>
        <v>-9.9999999999997868E-3</v>
      </c>
      <c r="O212" s="245">
        <f>'Yield Curves'!P211-'Yield Curves'!P212</f>
        <v>-1.499999999999968E-2</v>
      </c>
      <c r="P212" s="245">
        <f>'Yield Curves'!Q211-'Yield Curves'!Q212</f>
        <v>-1.7499999999999183E-2</v>
      </c>
      <c r="Q212" s="245">
        <f>'Yield Curves'!R211-'Yield Curves'!R212</f>
        <v>-1.9999999999999574E-2</v>
      </c>
      <c r="R212" s="245">
        <f>'Yield Curves'!S211-'Yield Curves'!S212</f>
        <v>-2.2499999999999964E-2</v>
      </c>
      <c r="S212" s="245">
        <f>'Yield Curves'!T211-'Yield Curves'!T212</f>
        <v>-2.6249999999999218E-2</v>
      </c>
      <c r="T212" s="245">
        <f>'Yield Curves'!U211-'Yield Curves'!U212</f>
        <v>-2.9999999999999361E-2</v>
      </c>
      <c r="U212" s="245">
        <f>'Yield Curves'!V211-'Yield Curves'!V212</f>
        <v>-3.3749999999999503E-2</v>
      </c>
      <c r="V212" s="252">
        <f>MAX(B212:U212)</f>
        <v>4.0000000000000924E-2</v>
      </c>
      <c r="W212" s="252">
        <f>AVERAGE(V213:V462)</f>
        <v>3.7585000000000195E-2</v>
      </c>
      <c r="X212" s="245">
        <f>_xlfn.STDEV.S(V213:V2764)</f>
        <v>5.8849636723045412E-2</v>
      </c>
      <c r="Y212" s="245">
        <f>W212+X212*_xlfn.NORM.S.INV(99%)</f>
        <v>0.17448972727873269</v>
      </c>
      <c r="Z212" s="253">
        <v>42830</v>
      </c>
      <c r="AA212" s="255">
        <f>'Bond Valuation'!$B$12*BondVal_all!BO212</f>
        <v>92.417884659717117</v>
      </c>
      <c r="AB212" s="250">
        <f>AA212/AA213-1</f>
        <v>2.0002000133345632E-4</v>
      </c>
      <c r="AC212" s="245">
        <f>SUMPRODUCT('Bond Valuation'!$B$12*BondVal_all!BO212,$BO$2)/AA212</f>
        <v>1</v>
      </c>
      <c r="AD212" s="251">
        <f>-AC212*Y211/100</f>
        <v>-1.7375595399955796E-3</v>
      </c>
      <c r="AE212" s="250">
        <f>AD212*SQRT(10)</f>
        <v>-5.494645716540467E-3</v>
      </c>
      <c r="AF212" s="250">
        <f>$AC$1*X211/100</f>
        <v>-1.5658192706608292E-3</v>
      </c>
      <c r="AG212" s="250">
        <f>AF212*SQRT(10)</f>
        <v>-4.9515552994718855E-3</v>
      </c>
      <c r="AH212" s="255">
        <f>SUMPRODUCT('Bond Valuation'!$B$40:$D$40,BondVal_all!BO212:BQ212)</f>
        <v>83.541137922872736</v>
      </c>
      <c r="AI212" s="250">
        <f>AH212/AH213-1</f>
        <v>2.3220288899208352E-3</v>
      </c>
      <c r="AJ212" s="245">
        <f>SUMPRODUCT($BO$2:$BQ$2,'Bond Valuation'!$B$40:$D$40,BondVal_all!BO212:BQ212)/BondVal_all!AH212</f>
        <v>2.9359417591773584</v>
      </c>
      <c r="AK212" s="251">
        <f>-AJ212*Y211/100</f>
        <v>-5.1013736125300234E-3</v>
      </c>
      <c r="AL212" s="251">
        <f>AK212*SQRT(10)</f>
        <v>-1.6131959811076155E-2</v>
      </c>
      <c r="AM212" s="251">
        <f>$AC$1*X211/100</f>
        <v>-1.5658192706608292E-3</v>
      </c>
      <c r="AN212" s="259">
        <f>AM212*SQRT(10)</f>
        <v>-4.9515552994718855E-3</v>
      </c>
      <c r="AO212" s="255">
        <f>SUMPRODUCT('Bond Valuation'!$B$68:$F$68,BondVal_all!BO212:BS212)</f>
        <v>77.291039036967788</v>
      </c>
      <c r="AP212" s="250">
        <f>AO212/AO213-1</f>
        <v>3.2235533778774972E-3</v>
      </c>
      <c r="AQ212" s="245">
        <f>SUMPRODUCT($BO$2:$BS$2,'Bond Valuation'!$B$68:$F$68,BondVal_all!BO212:BS212)/BondVal_all!AO212</f>
        <v>4.7254249646565176</v>
      </c>
      <c r="AR212" s="251">
        <f>-AQ212*Y211/100</f>
        <v>-8.2107072278722066E-3</v>
      </c>
      <c r="AS212" s="251">
        <f>AR212*SQRT(10)</f>
        <v>-2.5964536040883324E-2</v>
      </c>
      <c r="AT212" s="251">
        <f>$AC$1*X211/100</f>
        <v>-1.5658192706608292E-3</v>
      </c>
      <c r="AU212" s="249">
        <f>AT212*SQRT(10)</f>
        <v>-4.9515552994718855E-3</v>
      </c>
      <c r="AV212" s="255">
        <f>SUMPRODUCT('Bond Valuation'!$B$96:$K$96,BondVal_all!BO212:BX212)</f>
        <v>68.212324639542786</v>
      </c>
      <c r="AW212" s="250">
        <f>AV212/AV213-1</f>
        <v>1.245094675226488E-3</v>
      </c>
      <c r="AX212" s="245">
        <f>SUMPRODUCT($BO$2:$BX$2,'Bond Valuation'!$B$96:$K$96,BondVal_all!BO212:BX212)/BondVal_all!AV212</f>
        <v>8.2568252077746269</v>
      </c>
      <c r="AY212" s="251">
        <f>-AX212*Y211/100</f>
        <v>-1.4346725409844788E-2</v>
      </c>
      <c r="AZ212" s="251">
        <f>AY212*SQRT(10)</f>
        <v>-4.5368329260122214E-2</v>
      </c>
      <c r="BA212" s="251">
        <f>$AC$1*X211/100</f>
        <v>-1.5658192706608292E-3</v>
      </c>
      <c r="BB212" s="249">
        <f>BA212*SQRT(10)</f>
        <v>-4.9515552994718855E-3</v>
      </c>
      <c r="BC212" s="255">
        <f>SUMPRODUCT('Bond Valuation'!$B$124:$U$124,BondVal_all!BO212:CH212)</f>
        <v>57.451058674290948</v>
      </c>
      <c r="BD212" s="250">
        <f>BC212/BC213-1</f>
        <v>8.3157211272921749E-4</v>
      </c>
      <c r="BE212" s="245">
        <f>SUMPRODUCT($BO$2:$CH$2,'Bond Valuation'!$B$124:$U$124,BondVal_all!BO212:CH212)/BondVal_all!BC212</f>
        <v>11.975031886701382</v>
      </c>
      <c r="BF212" s="251">
        <f>-BE212*Y211/100</f>
        <v>-2.080733089648925E-2</v>
      </c>
      <c r="BG212" s="251">
        <f>BF212*SQRT(10)</f>
        <v>-6.5798557661699258E-2</v>
      </c>
      <c r="BH212" s="251">
        <f>$AC$1*X211/100</f>
        <v>-1.5658192706608292E-3</v>
      </c>
      <c r="BI212" s="249">
        <f>BH212*SQRT(10)</f>
        <v>-4.9515552994718855E-3</v>
      </c>
      <c r="BJ212" s="251"/>
      <c r="BK212" s="251"/>
      <c r="BO212" s="245">
        <f>EXP(-BO$2*HLOOKUP(BO$2,'Yield Curves'!$B$2:$AP$508,MATCH($Z212,'Yield Curves'!$A$3:$A$508,0)+1)/100)</f>
        <v>0.91502856098729823</v>
      </c>
      <c r="BP212" s="245">
        <f>EXP(-BP$2*HLOOKUP(BP$2,'Yield Curves'!$B$2:$AP$508,MATCH($Z212,'Yield Curves'!$A$3:$A$508,0)+1)/100)</f>
        <v>0.84569204385585739</v>
      </c>
      <c r="BQ212" s="245">
        <f>EXP(-BQ$2*HLOOKUP(BQ$2,'Yield Curves'!$B$2:$AP$508,MATCH($Z212,'Yield Curves'!$A$3:$A$508,0)+1)/100)</f>
        <v>0.78450683052143555</v>
      </c>
      <c r="BR212" s="245">
        <f>EXP(-BR$2*HLOOKUP(BR$2,'Yield Curves'!$B$2:$AP$508,MATCH($Z212,'Yield Curves'!$A$3:$A$508,0)+1)/100)</f>
        <v>0.72267187356431106</v>
      </c>
      <c r="BS212" s="245">
        <f>EXP(-BS$2*HLOOKUP(BS$2,'Yield Curves'!$B$2:$AP$508,MATCH($Z212,'Yield Curves'!$A$3:$A$508,0)+1)/100)</f>
        <v>0.6743540562404442</v>
      </c>
      <c r="BT212" s="245">
        <f>EXP(-BT$2*HLOOKUP(BT$2,'Yield Curves'!$B$2:$AP$508,MATCH($Z212,'Yield Curves'!$A$3:$A$508,0)+1)/100)</f>
        <v>0.6232547096553257</v>
      </c>
      <c r="BU212" s="245">
        <f>EXP(-BU$2*HLOOKUP(BU$2,'Yield Curves'!$B$2:$AP$508,MATCH($Z212,'Yield Curves'!$A$3:$A$508,0)+1)/100)</f>
        <v>0.57602742878592827</v>
      </c>
      <c r="BV212" s="245">
        <f>EXP(-BV$2*HLOOKUP(BV$2,'Yield Curves'!$B$2:$AP$508,MATCH($Z212,'Yield Curves'!$A$3:$A$508,0)+1)/100)</f>
        <v>0.53142138697218722</v>
      </c>
      <c r="BW212" s="245">
        <f>EXP(-BW$2*HLOOKUP(BW$2,'Yield Curves'!$B$2:$AP$508,MATCH($Z212,'Yield Curves'!$A$3:$A$508,0)+1)/100)</f>
        <v>0.48905760246146879</v>
      </c>
      <c r="BX212" s="245">
        <f>EXP(-BX$2*HLOOKUP(BX$2,'Yield Curves'!$B$2:$AP$508,MATCH($Z212,'Yield Curves'!$A$3:$A$508,0)+1)/100)</f>
        <v>0.45067897501340948</v>
      </c>
      <c r="BY212" s="245">
        <f>EXP(-BY$2*HLOOKUP(BY$2,'Yield Curves'!$B$2:$AP$508,MATCH($Z212,'Yield Curves'!$A$3:$A$508,0)+1)/100)</f>
        <v>0.41512524877835416</v>
      </c>
      <c r="BZ212" s="245">
        <f>EXP(-BZ$2*HLOOKUP(BZ$2,'Yield Curves'!$B$2:$AP$508,MATCH($Z212,'Yield Curves'!$A$3:$A$508,0)+1)/100)</f>
        <v>0.38177456063178039</v>
      </c>
      <c r="CA212" s="245">
        <f>EXP(-CA$2*HLOOKUP(CA$2,'Yield Curves'!$B$2:$AP$508,MATCH($Z212,'Yield Curves'!$A$3:$A$508,0)+1)/100)</f>
        <v>0.35045209781252601</v>
      </c>
      <c r="CB212" s="245">
        <f>EXP(-CB$2*HLOOKUP(CB$2,'Yield Curves'!$B$2:$AP$508,MATCH($Z212,'Yield Curves'!$A$3:$A$508,0)+1)/100)</f>
        <v>0.32206762176642567</v>
      </c>
      <c r="CC212" s="245">
        <f>EXP(-CC$2*HLOOKUP(CC$2,'Yield Curves'!$B$2:$AP$508,MATCH($Z212,'Yield Curves'!$A$3:$A$508,0)+1)/100)</f>
        <v>0.29582121811203327</v>
      </c>
      <c r="CD212" s="245">
        <f>EXP(-CD$2*HLOOKUP(CD$2,'Yield Curves'!$B$2:$AP$508,MATCH($Z212,'Yield Curves'!$A$3:$A$508,0)+1)/100)</f>
        <v>0.27176127866908495</v>
      </c>
      <c r="CE212" s="245">
        <f>EXP(-CE$2*HLOOKUP(CE$2,'Yield Curves'!$B$2:$AP$508,MATCH($Z212,'Yield Curves'!$A$3:$A$508,0)+1)/100)</f>
        <v>0.24973554665608161</v>
      </c>
      <c r="CF212" s="245">
        <f>EXP(-CF$2*HLOOKUP(CF$2,'Yield Curves'!$B$2:$AP$508,MATCH($Z212,'Yield Curves'!$A$3:$A$508,0)+1)/100)</f>
        <v>0.22941142280704296</v>
      </c>
      <c r="CG212" s="245">
        <f>EXP(-CG$2*HLOOKUP(CG$2,'Yield Curves'!$B$2:$AP$508,MATCH($Z212,'Yield Curves'!$A$3:$A$508,0)+1)/100)</f>
        <v>0.21057473601138685</v>
      </c>
      <c r="CH212" s="245">
        <f>EXP(-CH$2*HLOOKUP(CH$2,'Yield Curves'!$B$2:$AP$508,MATCH($Z212,'Yield Curves'!$A$3:$A$508,0)+1)/100)</f>
        <v>0.19320567189501364</v>
      </c>
    </row>
    <row r="213" spans="1:86" x14ac:dyDescent="0.2">
      <c r="A213" s="253">
        <v>42828</v>
      </c>
      <c r="B213" s="245">
        <f>'Yield Curves'!C212-'Yield Curves'!C213</f>
        <v>-6.0000000000000497E-2</v>
      </c>
      <c r="C213" s="245">
        <f>'Yield Curves'!D212-'Yield Curves'!D213</f>
        <v>-3.5000000000000142E-2</v>
      </c>
      <c r="D213" s="245">
        <f>'Yield Curves'!E212-'Yield Curves'!E213</f>
        <v>-9.9999999999997868E-3</v>
      </c>
      <c r="E213" s="245">
        <f>'Yield Curves'!F212-'Yield Curves'!F213</f>
        <v>-1.4999999999998792E-2</v>
      </c>
      <c r="F213" s="245">
        <f>'Yield Curves'!G212-'Yield Curves'!G213</f>
        <v>-1.9999999999999574E-2</v>
      </c>
      <c r="G213" s="245">
        <f>'Yield Curves'!H212-'Yield Curves'!H213</f>
        <v>1.5000000000000568E-2</v>
      </c>
      <c r="H213" s="245">
        <f>'Yield Curves'!I212-'Yield Curves'!I213</f>
        <v>5.0000000000000711E-2</v>
      </c>
      <c r="I213" s="245">
        <f>'Yield Curves'!J212-'Yield Curves'!J213</f>
        <v>2.5000000000000355E-2</v>
      </c>
      <c r="J213" s="245">
        <f>'Yield Curves'!K212-'Yield Curves'!K213</f>
        <v>0</v>
      </c>
      <c r="K213" s="245">
        <f>'Yield Curves'!L212-'Yield Curves'!L213</f>
        <v>4.9999999999990052E-3</v>
      </c>
      <c r="L213" s="245">
        <f>'Yield Curves'!M212-'Yield Curves'!M213</f>
        <v>9.9999999999997868E-3</v>
      </c>
      <c r="M213" s="245">
        <f>'Yield Curves'!N212-'Yield Curves'!N213</f>
        <v>1.499999999999968E-2</v>
      </c>
      <c r="N213" s="245">
        <f>'Yield Curves'!O212-'Yield Curves'!O213</f>
        <v>1.9999999999999574E-2</v>
      </c>
      <c r="O213" s="245">
        <f>'Yield Curves'!P212-'Yield Curves'!P213</f>
        <v>2.4999999999999467E-2</v>
      </c>
      <c r="P213" s="245">
        <f>'Yield Curves'!Q212-'Yield Curves'!Q213</f>
        <v>2.4999999999999467E-2</v>
      </c>
      <c r="Q213" s="245">
        <f>'Yield Curves'!R212-'Yield Curves'!R213</f>
        <v>2.4999999999999467E-2</v>
      </c>
      <c r="R213" s="245">
        <f>'Yield Curves'!S212-'Yield Curves'!S213</f>
        <v>2.4999999999999467E-2</v>
      </c>
      <c r="S213" s="245">
        <f>'Yield Curves'!T212-'Yield Curves'!T213</f>
        <v>2.749999999999897E-2</v>
      </c>
      <c r="T213" s="245">
        <f>'Yield Curves'!U212-'Yield Curves'!U213</f>
        <v>2.9999999999999361E-2</v>
      </c>
      <c r="U213" s="245">
        <f>'Yield Curves'!V212-'Yield Curves'!V213</f>
        <v>3.2499999999999751E-2</v>
      </c>
      <c r="V213" s="252">
        <f>MAX(B213:U213)</f>
        <v>5.0000000000000711E-2</v>
      </c>
      <c r="W213" s="252">
        <f>AVERAGE(V214:V463)</f>
        <v>3.7345000000000197E-2</v>
      </c>
      <c r="X213" s="245">
        <f>_xlfn.STDEV.S(V214:V2765)</f>
        <v>5.8945710692658436E-2</v>
      </c>
      <c r="Y213" s="245">
        <f>W213+X213*_xlfn.NORM.S.INV(99%)</f>
        <v>0.17447322875369259</v>
      </c>
      <c r="Z213" s="253">
        <v>42829</v>
      </c>
      <c r="AA213" s="255">
        <f>'Bond Valuation'!$B$12*BondVal_all!BO213</f>
        <v>92.399402931019651</v>
      </c>
      <c r="AB213" s="250">
        <f>AA213/AA214-1</f>
        <v>-3.9992001066557759E-4</v>
      </c>
      <c r="AC213" s="245">
        <f>SUMPRODUCT('Bond Valuation'!$B$12*BondVal_all!BO213,$BO$2)/AA213</f>
        <v>1</v>
      </c>
      <c r="AD213" s="251">
        <f>-AC213*Y212/100</f>
        <v>-1.7448972727873268E-3</v>
      </c>
      <c r="AE213" s="250">
        <f>AD213*SQRT(10)</f>
        <v>-5.5178496650240948E-3</v>
      </c>
      <c r="AF213" s="250">
        <f>$AC$1*X212/100</f>
        <v>-1.568468886564455E-3</v>
      </c>
      <c r="AG213" s="250">
        <f>AF213*SQRT(10)</f>
        <v>-4.9599341206519485E-3</v>
      </c>
      <c r="AH213" s="255">
        <f>SUMPRODUCT('Bond Valuation'!$B$40:$D$40,BondVal_all!BO213:BQ213)</f>
        <v>83.34760238223555</v>
      </c>
      <c r="AI213" s="250">
        <f>AH213/AH214-1</f>
        <v>-1.1695975458249075E-3</v>
      </c>
      <c r="AJ213" s="245">
        <f>SUMPRODUCT($BO$2:$BQ$2,'Bond Valuation'!$B$40:$D$40,BondVal_all!BO213:BQ213)/BondVal_all!AH213</f>
        <v>2.9358180239989951</v>
      </c>
      <c r="AK213" s="251">
        <f>-AJ213*Y212/100</f>
        <v>-5.1227008634757258E-3</v>
      </c>
      <c r="AL213" s="251">
        <f>AK213*SQRT(10)</f>
        <v>-1.6199402500294554E-2</v>
      </c>
      <c r="AM213" s="251">
        <f>$AC$1*X212/100</f>
        <v>-1.568468886564455E-3</v>
      </c>
      <c r="AN213" s="259">
        <f>AM213*SQRT(10)</f>
        <v>-4.9599341206519485E-3</v>
      </c>
      <c r="AO213" s="255">
        <f>SUMPRODUCT('Bond Valuation'!$B$68:$F$68,BondVal_all!BO213:BS213)</f>
        <v>77.042687820403557</v>
      </c>
      <c r="AP213" s="250">
        <f>AO213/AO214-1</f>
        <v>-4.5889814497290793E-4</v>
      </c>
      <c r="AQ213" s="245">
        <f>SUMPRODUCT($BO$2:$BS$2,'Bond Valuation'!$B$68:$F$68,BondVal_all!BO213:BS213)/BondVal_all!AO213</f>
        <v>4.7247514905843921</v>
      </c>
      <c r="AR213" s="251">
        <f>-AQ213*Y212/100</f>
        <v>-8.244205990518564E-3</v>
      </c>
      <c r="AS213" s="251">
        <f>AR213*SQRT(10)</f>
        <v>-2.6070468429643182E-2</v>
      </c>
      <c r="AT213" s="251">
        <f>$AC$1*X212/100</f>
        <v>-1.568468886564455E-3</v>
      </c>
      <c r="AU213" s="249">
        <f>AT213*SQRT(10)</f>
        <v>-4.9599341206519485E-3</v>
      </c>
      <c r="AV213" s="255">
        <f>SUMPRODUCT('Bond Valuation'!$B$96:$K$96,BondVal_all!BO213:BX213)</f>
        <v>68.12749945273768</v>
      </c>
      <c r="AW213" s="250">
        <f>AV213/AV214-1</f>
        <v>2.1266780309190381E-3</v>
      </c>
      <c r="AX213" s="245">
        <f>SUMPRODUCT($BO$2:$BX$2,'Bond Valuation'!$B$96:$K$96,BondVal_all!BO213:BX213)/BondVal_all!AV213</f>
        <v>8.2571424888065899</v>
      </c>
      <c r="AY213" s="251">
        <f>-AX213*Y212/100</f>
        <v>-1.4407865409734979E-2</v>
      </c>
      <c r="AZ213" s="251">
        <f>AY213*SQRT(10)</f>
        <v>-4.556167091591766E-2</v>
      </c>
      <c r="BA213" s="251">
        <f>$AC$1*X212/100</f>
        <v>-1.568468886564455E-3</v>
      </c>
      <c r="BB213" s="249">
        <f>BA213*SQRT(10)</f>
        <v>-4.9599341206519485E-3</v>
      </c>
      <c r="BC213" s="255">
        <f>SUMPRODUCT('Bond Valuation'!$B$124:$U$124,BondVal_all!BO213:CH213)</f>
        <v>57.403323671148058</v>
      </c>
      <c r="BD213" s="250">
        <f>BC213/BC214-1</f>
        <v>4.9528906482041446E-3</v>
      </c>
      <c r="BE213" s="245">
        <f>SUMPRODUCT($BO$2:$CH$2,'Bond Valuation'!$B$124:$U$124,BondVal_all!BO213:CH213)/BondVal_all!BC213</f>
        <v>11.979912802021333</v>
      </c>
      <c r="BF213" s="251">
        <f>-BE213*Y212/100</f>
        <v>-2.0903717176477009E-2</v>
      </c>
      <c r="BG213" s="251">
        <f>BF213*SQRT(10)</f>
        <v>-6.6103357841651278E-2</v>
      </c>
      <c r="BH213" s="251">
        <f>$AC$1*X212/100</f>
        <v>-1.568468886564455E-3</v>
      </c>
      <c r="BI213" s="249">
        <f>BH213*SQRT(10)</f>
        <v>-4.9599341206519485E-3</v>
      </c>
      <c r="BJ213" s="251"/>
      <c r="BK213" s="251"/>
      <c r="BO213" s="245">
        <f>EXP(-BO$2*HLOOKUP(BO$2,'Yield Curves'!$B$2:$AP$508,MATCH($Z213,'Yield Curves'!$A$3:$A$508,0)+1)/100)</f>
        <v>0.91484557357445195</v>
      </c>
      <c r="BP213" s="245">
        <f>EXP(-BP$2*HLOOKUP(BP$2,'Yield Curves'!$B$2:$AP$508,MATCH($Z213,'Yield Curves'!$A$3:$A$508,0)+1)/100)</f>
        <v>0.84501576077007545</v>
      </c>
      <c r="BQ213" s="245">
        <f>EXP(-BQ$2*HLOOKUP(BQ$2,'Yield Curves'!$B$2:$AP$508,MATCH($Z213,'Yield Curves'!$A$3:$A$508,0)+1)/100)</f>
        <v>0.78262627170143628</v>
      </c>
      <c r="BR213" s="245">
        <f>EXP(-BR$2*HLOOKUP(BR$2,'Yield Curves'!$B$2:$AP$508,MATCH($Z213,'Yield Curves'!$A$3:$A$508,0)+1)/100)</f>
        <v>0.72267187356431106</v>
      </c>
      <c r="BS213" s="245">
        <f>EXP(-BS$2*HLOOKUP(BS$2,'Yield Curves'!$B$2:$AP$508,MATCH($Z213,'Yield Curves'!$A$3:$A$508,0)+1)/100)</f>
        <v>0.67199794264758894</v>
      </c>
      <c r="BT213" s="245">
        <f>EXP(-BT$2*HLOOKUP(BT$2,'Yield Curves'!$B$2:$AP$508,MATCH($Z213,'Yield Curves'!$A$3:$A$508,0)+1)/100)</f>
        <v>0.62120135900545081</v>
      </c>
      <c r="BU213" s="245">
        <f>EXP(-BU$2*HLOOKUP(BU$2,'Yield Curves'!$B$2:$AP$508,MATCH($Z213,'Yield Curves'!$A$3:$A$508,0)+1)/100)</f>
        <v>0.57441680790683058</v>
      </c>
      <c r="BV213" s="245">
        <f>EXP(-BV$2*HLOOKUP(BV$2,'Yield Curves'!$B$2:$AP$508,MATCH($Z213,'Yield Curves'!$A$3:$A$508,0)+1)/100)</f>
        <v>0.53020052231470494</v>
      </c>
      <c r="BW213" s="245">
        <f>EXP(-BW$2*HLOOKUP(BW$2,'Yield Curves'!$B$2:$AP$508,MATCH($Z213,'Yield Curves'!$A$3:$A$508,0)+1)/100)</f>
        <v>0.48812317362915042</v>
      </c>
      <c r="BX213" s="245">
        <f>EXP(-BX$2*HLOOKUP(BX$2,'Yield Curves'!$B$2:$AP$508,MATCH($Z213,'Yield Curves'!$A$3:$A$508,0)+1)/100)</f>
        <v>0.45022852130278918</v>
      </c>
      <c r="BY213" s="245">
        <f>EXP(-BY$2*HLOOKUP(BY$2,'Yield Curves'!$B$2:$AP$508,MATCH($Z213,'Yield Curves'!$A$3:$A$508,0)+1)/100)</f>
        <v>0.41518233242447189</v>
      </c>
      <c r="BZ213" s="245">
        <f>EXP(-BZ$2*HLOOKUP(BZ$2,'Yield Curves'!$B$2:$AP$508,MATCH($Z213,'Yield Curves'!$A$3:$A$508,0)+1)/100)</f>
        <v>0.38181751268585917</v>
      </c>
      <c r="CA213" s="245">
        <f>EXP(-CA$2*HLOOKUP(CA$2,'Yield Curves'!$B$2:$AP$508,MATCH($Z213,'Yield Curves'!$A$3:$A$508,0)+1)/100)</f>
        <v>0.349954152827604</v>
      </c>
      <c r="CB213" s="245">
        <f>EXP(-CB$2*HLOOKUP(CB$2,'Yield Curves'!$B$2:$AP$508,MATCH($Z213,'Yield Curves'!$A$3:$A$508,0)+1)/100)</f>
        <v>0.32182113311448846</v>
      </c>
      <c r="CC213" s="245">
        <f>EXP(-CC$2*HLOOKUP(CC$2,'Yield Curves'!$B$2:$AP$508,MATCH($Z213,'Yield Curves'!$A$3:$A$508,0)+1)/100)</f>
        <v>0.29582121811203327</v>
      </c>
      <c r="CD213" s="245">
        <f>EXP(-CD$2*HLOOKUP(CD$2,'Yield Curves'!$B$2:$AP$508,MATCH($Z213,'Yield Curves'!$A$3:$A$508,0)+1)/100)</f>
        <v>0.2718504649699755</v>
      </c>
      <c r="CE213" s="245">
        <f>EXP(-CE$2*HLOOKUP(CE$2,'Yield Curves'!$B$2:$AP$508,MATCH($Z213,'Yield Curves'!$A$3:$A$508,0)+1)/100)</f>
        <v>0.24976457034448787</v>
      </c>
      <c r="CF213" s="245">
        <f>EXP(-CF$2*HLOOKUP(CF$2,'Yield Curves'!$B$2:$AP$508,MATCH($Z213,'Yield Curves'!$A$3:$A$508,0)+1)/100)</f>
        <v>0.22938319618501174</v>
      </c>
      <c r="CG213" s="245">
        <f>EXP(-CG$2*HLOOKUP(CG$2,'Yield Curves'!$B$2:$AP$508,MATCH($Z213,'Yield Curves'!$A$3:$A$508,0)+1)/100)</f>
        <v>0.21056106143593747</v>
      </c>
      <c r="CH213" s="245">
        <f>EXP(-CH$2*HLOOKUP(CH$2,'Yield Curves'!$B$2:$AP$508,MATCH($Z213,'Yield Curves'!$A$3:$A$508,0)+1)/100)</f>
        <v>0.19320567189501364</v>
      </c>
    </row>
    <row r="214" spans="1:86" x14ac:dyDescent="0.2">
      <c r="A214" s="253">
        <v>42825</v>
      </c>
      <c r="B214" s="245">
        <f>'Yield Curves'!C213-'Yield Curves'!C214</f>
        <v>0</v>
      </c>
      <c r="C214" s="245">
        <f>'Yield Curves'!D213-'Yield Curves'!D214</f>
        <v>1.5000000000000568E-2</v>
      </c>
      <c r="D214" s="245">
        <f>'Yield Curves'!E213-'Yield Curves'!E214</f>
        <v>3.0000000000001137E-2</v>
      </c>
      <c r="E214" s="245">
        <f>'Yield Curves'!F213-'Yield Curves'!F214</f>
        <v>4.4999999999999929E-2</v>
      </c>
      <c r="F214" s="245">
        <f>'Yield Curves'!G213-'Yield Curves'!G214</f>
        <v>6.0000000000000497E-2</v>
      </c>
      <c r="G214" s="245">
        <f>'Yield Curves'!H213-'Yield Curves'!H214</f>
        <v>4.9999999999998934E-2</v>
      </c>
      <c r="H214" s="245">
        <f>'Yield Curves'!I213-'Yield Curves'!I214</f>
        <v>3.9999999999999147E-2</v>
      </c>
      <c r="I214" s="245">
        <f>'Yield Curves'!J213-'Yield Curves'!J214</f>
        <v>4.9999999999998934E-2</v>
      </c>
      <c r="J214" s="245">
        <f>'Yield Curves'!K213-'Yield Curves'!K214</f>
        <v>6.0000000000000497E-2</v>
      </c>
      <c r="K214" s="245">
        <f>'Yield Curves'!L213-'Yield Curves'!L214</f>
        <v>5.5000000000001492E-2</v>
      </c>
      <c r="L214" s="245">
        <f>'Yield Curves'!M213-'Yield Curves'!M214</f>
        <v>5.0000000000000711E-2</v>
      </c>
      <c r="M214" s="245">
        <f>'Yield Curves'!N213-'Yield Curves'!N214</f>
        <v>4.4999999999999929E-2</v>
      </c>
      <c r="N214" s="245">
        <f>'Yield Curves'!O213-'Yield Curves'!O214</f>
        <v>4.0000000000000036E-2</v>
      </c>
      <c r="O214" s="245">
        <f>'Yield Curves'!P213-'Yield Curves'!P214</f>
        <v>3.5000000000000142E-2</v>
      </c>
      <c r="P214" s="245">
        <f>'Yield Curves'!Q213-'Yield Curves'!Q214</f>
        <v>3.7499999999999645E-2</v>
      </c>
      <c r="Q214" s="245">
        <f>'Yield Curves'!R213-'Yield Curves'!R214</f>
        <v>4.0000000000000036E-2</v>
      </c>
      <c r="R214" s="245">
        <f>'Yield Curves'!S213-'Yield Curves'!S214</f>
        <v>4.2500000000000426E-2</v>
      </c>
      <c r="S214" s="245">
        <f>'Yield Curves'!T213-'Yield Curves'!T214</f>
        <v>4.1250000000000675E-2</v>
      </c>
      <c r="T214" s="245">
        <f>'Yield Curves'!U213-'Yield Curves'!U214</f>
        <v>4.0000000000000036E-2</v>
      </c>
      <c r="U214" s="245">
        <f>'Yield Curves'!V213-'Yield Curves'!V214</f>
        <v>3.8749999999999396E-2</v>
      </c>
      <c r="V214" s="252">
        <f>MAX(B214:U214)</f>
        <v>6.0000000000000497E-2</v>
      </c>
      <c r="W214" s="252">
        <f>AVERAGE(V215:V464)</f>
        <v>3.7505000000000205E-2</v>
      </c>
      <c r="X214" s="245">
        <f>_xlfn.STDEV.S(V215:V2766)</f>
        <v>5.9032577709440585E-2</v>
      </c>
      <c r="Y214" s="245">
        <f>W214+X214*_xlfn.NORM.S.INV(99%)</f>
        <v>0.17483531165350805</v>
      </c>
      <c r="Z214" s="253">
        <v>42828</v>
      </c>
      <c r="AA214" s="255">
        <f>'Bond Valuation'!$B$12*BondVal_all!BO214</f>
        <v>92.43637008512998</v>
      </c>
      <c r="AB214" s="250">
        <f>AA214/AA215-1</f>
        <v>6.0018003600537106E-4</v>
      </c>
      <c r="AC214" s="245">
        <f>SUMPRODUCT('Bond Valuation'!$B$12*BondVal_all!BO214,$BO$2)/AA214</f>
        <v>1</v>
      </c>
      <c r="AD214" s="251">
        <f>-AC214*Y213/100</f>
        <v>-1.7447322875369258E-3</v>
      </c>
      <c r="AE214" s="250">
        <f>AD214*SQRT(10)</f>
        <v>-5.5173279358524943E-3</v>
      </c>
      <c r="AF214" s="250">
        <f>$AC$1*X213/100</f>
        <v>-1.5710294636646321E-3</v>
      </c>
      <c r="AG214" s="250">
        <f>AF214*SQRT(10)</f>
        <v>-4.9680313764129767E-3</v>
      </c>
      <c r="AH214" s="255">
        <f>SUMPRODUCT('Bond Valuation'!$B$40:$D$40,BondVal_all!BO214:BQ214)</f>
        <v>83.44519968299565</v>
      </c>
      <c r="AI214" s="250">
        <f>AH214/AH215-1</f>
        <v>5.9206747581552754E-4</v>
      </c>
      <c r="AJ214" s="245">
        <f>SUMPRODUCT($BO$2:$BQ$2,'Bond Valuation'!$B$40:$D$40,BondVal_all!BO214:BQ214)/BondVal_all!AH214</f>
        <v>2.9358633905238847</v>
      </c>
      <c r="AK214" s="251">
        <f>-AJ214*Y213/100</f>
        <v>-5.1222956492446526E-3</v>
      </c>
      <c r="AL214" s="251">
        <f>AK214*SQRT(10)</f>
        <v>-1.6198121100384051E-2</v>
      </c>
      <c r="AM214" s="251">
        <f>$AC$1*X213/100</f>
        <v>-1.5710294636646321E-3</v>
      </c>
      <c r="AN214" s="259">
        <f>AM214*SQRT(10)</f>
        <v>-4.9680313764129767E-3</v>
      </c>
      <c r="AO214" s="255">
        <f>SUMPRODUCT('Bond Valuation'!$B$68:$F$68,BondVal_all!BO214:BS214)</f>
        <v>77.078058798604346</v>
      </c>
      <c r="AP214" s="250">
        <f>AO214/AO215-1</f>
        <v>-8.2983649243306701E-6</v>
      </c>
      <c r="AQ214" s="245">
        <f>SUMPRODUCT($BO$2:$BS$2,'Bond Valuation'!$B$68:$F$68,BondVal_all!BO214:BS214)/BondVal_all!AO214</f>
        <v>4.7247668406730883</v>
      </c>
      <c r="AR214" s="251">
        <f>-AQ214*Y213/100</f>
        <v>-8.2434532580061715E-3</v>
      </c>
      <c r="AS214" s="251">
        <f>AR214*SQRT(10)</f>
        <v>-2.6068088080435162E-2</v>
      </c>
      <c r="AT214" s="251">
        <f>$AC$1*X213/100</f>
        <v>-1.5710294636646321E-3</v>
      </c>
      <c r="AU214" s="249">
        <f>AT214*SQRT(10)</f>
        <v>-4.9680313764129767E-3</v>
      </c>
      <c r="AV214" s="255">
        <f>SUMPRODUCT('Bond Valuation'!$B$96:$K$96,BondVal_all!BO214:BX214)</f>
        <v>67.982921666751309</v>
      </c>
      <c r="AW214" s="250">
        <f>AV214/AV215-1</f>
        <v>-2.2330927541849288E-3</v>
      </c>
      <c r="AX214" s="245">
        <f>SUMPRODUCT($BO$2:$BX$2,'Bond Valuation'!$B$96:$K$96,BondVal_all!BO214:BX214)/BondVal_all!AV214</f>
        <v>8.2532676617343572</v>
      </c>
      <c r="AY214" s="251">
        <f>-AX214*Y213/100</f>
        <v>-1.4399742567112321E-2</v>
      </c>
      <c r="AZ214" s="251">
        <f>AY214*SQRT(10)</f>
        <v>-4.5535984232154963E-2</v>
      </c>
      <c r="BA214" s="251">
        <f>$AC$1*X213/100</f>
        <v>-1.5710294636646321E-3</v>
      </c>
      <c r="BB214" s="249">
        <f>BA214*SQRT(10)</f>
        <v>-4.9680313764129767E-3</v>
      </c>
      <c r="BC214" s="255">
        <f>SUMPRODUCT('Bond Valuation'!$B$124:$U$124,BondVal_all!BO214:CH214)</f>
        <v>57.120412514184991</v>
      </c>
      <c r="BD214" s="250">
        <f>BC214/BC215-1</f>
        <v>-5.0725773976137978E-3</v>
      </c>
      <c r="BE214" s="245">
        <f>SUMPRODUCT($BO$2:$CH$2,'Bond Valuation'!$B$124:$U$124,BondVal_all!BO214:CH214)/BondVal_all!BC214</f>
        <v>11.94801814658474</v>
      </c>
      <c r="BF214" s="251">
        <f>-BE214*Y213/100</f>
        <v>-2.0846093032423494E-2</v>
      </c>
      <c r="BG214" s="251">
        <f>BF214*SQRT(10)</f>
        <v>-6.5921134298224521E-2</v>
      </c>
      <c r="BH214" s="251">
        <f>$AC$1*X213/100</f>
        <v>-1.5710294636646321E-3</v>
      </c>
      <c r="BI214" s="249">
        <f>BH214*SQRT(10)</f>
        <v>-4.9680313764129767E-3</v>
      </c>
      <c r="BJ214" s="251"/>
      <c r="BK214" s="251"/>
      <c r="BO214" s="245">
        <f>EXP(-BO$2*HLOOKUP(BO$2,'Yield Curves'!$B$2:$AP$508,MATCH($Z214,'Yield Curves'!$A$3:$A$508,0)+1)/100)</f>
        <v>0.91521158500128696</v>
      </c>
      <c r="BP214" s="245">
        <f>EXP(-BP$2*HLOOKUP(BP$2,'Yield Curves'!$B$2:$AP$508,MATCH($Z214,'Yield Curves'!$A$3:$A$508,0)+1)/100)</f>
        <v>0.84552292235979953</v>
      </c>
      <c r="BQ214" s="245">
        <f>EXP(-BQ$2*HLOOKUP(BQ$2,'Yield Curves'!$B$2:$AP$508,MATCH($Z214,'Yield Curves'!$A$3:$A$508,0)+1)/100)</f>
        <v>0.7835659869438576</v>
      </c>
      <c r="BR214" s="245">
        <f>EXP(-BR$2*HLOOKUP(BR$2,'Yield Curves'!$B$2:$AP$508,MATCH($Z214,'Yield Curves'!$A$3:$A$508,0)+1)/100)</f>
        <v>0.72122797419784868</v>
      </c>
      <c r="BS214" s="245">
        <f>EXP(-BS$2*HLOOKUP(BS$2,'Yield Curves'!$B$2:$AP$508,MATCH($Z214,'Yield Curves'!$A$3:$A$508,0)+1)/100)</f>
        <v>0.67233402563265721</v>
      </c>
      <c r="BT214" s="245">
        <f>EXP(-BT$2*HLOOKUP(BT$2,'Yield Curves'!$B$2:$AP$508,MATCH($Z214,'Yield Curves'!$A$3:$A$508,0)+1)/100)</f>
        <v>0.62120135900545081</v>
      </c>
      <c r="BU214" s="245">
        <f>EXP(-BU$2*HLOOKUP(BU$2,'Yield Curves'!$B$2:$AP$508,MATCH($Z214,'Yield Curves'!$A$3:$A$508,0)+1)/100)</f>
        <v>0.57401485684058207</v>
      </c>
      <c r="BV214" s="245">
        <f>EXP(-BV$2*HLOOKUP(BV$2,'Yield Curves'!$B$2:$AP$508,MATCH($Z214,'Yield Curves'!$A$3:$A$508,0)+1)/100)</f>
        <v>0.52945876093758282</v>
      </c>
      <c r="BW214" s="245">
        <f>EXP(-BW$2*HLOOKUP(BW$2,'Yield Curves'!$B$2:$AP$508,MATCH($Z214,'Yield Curves'!$A$3:$A$508,0)+1)/100)</f>
        <v>0.48713572433239422</v>
      </c>
      <c r="BX214" s="245">
        <f>EXP(-BX$2*HLOOKUP(BX$2,'Yield Curves'!$B$2:$AP$508,MATCH($Z214,'Yield Curves'!$A$3:$A$508,0)+1)/100)</f>
        <v>0.44887985974271699</v>
      </c>
      <c r="BY214" s="245">
        <f>EXP(-BY$2*HLOOKUP(BY$2,'Yield Curves'!$B$2:$AP$508,MATCH($Z214,'Yield Curves'!$A$3:$A$508,0)+1)/100)</f>
        <v>0.41347323274475961</v>
      </c>
      <c r="BZ214" s="245">
        <f>EXP(-BZ$2*HLOOKUP(BZ$2,'Yield Curves'!$B$2:$AP$508,MATCH($Z214,'Yield Curves'!$A$3:$A$508,0)+1)/100)</f>
        <v>0.37996068201367267</v>
      </c>
      <c r="CA214" s="245">
        <f>EXP(-CA$2*HLOOKUP(CA$2,'Yield Curves'!$B$2:$AP$508,MATCH($Z214,'Yield Curves'!$A$3:$A$508,0)+1)/100)</f>
        <v>0.34816740187484718</v>
      </c>
      <c r="CB214" s="245">
        <f>EXP(-CB$2*HLOOKUP(CB$2,'Yield Curves'!$B$2:$AP$508,MATCH($Z214,'Yield Curves'!$A$3:$A$508,0)+1)/100)</f>
        <v>0.31981402468312825</v>
      </c>
      <c r="CC214" s="245">
        <f>EXP(-CC$2*HLOOKUP(CC$2,'Yield Curves'!$B$2:$AP$508,MATCH($Z214,'Yield Curves'!$A$3:$A$508,0)+1)/100)</f>
        <v>0.29361085818696442</v>
      </c>
      <c r="CD214" s="245">
        <f>EXP(-CD$2*HLOOKUP(CD$2,'Yield Curves'!$B$2:$AP$508,MATCH($Z214,'Yield Curves'!$A$3:$A$508,0)+1)/100)</f>
        <v>0.26959838912971096</v>
      </c>
      <c r="CE214" s="245">
        <f>EXP(-CE$2*HLOOKUP(CE$2,'Yield Curves'!$B$2:$AP$508,MATCH($Z214,'Yield Curves'!$A$3:$A$508,0)+1)/100)</f>
        <v>0.24762261288197193</v>
      </c>
      <c r="CF214" s="245">
        <f>EXP(-CF$2*HLOOKUP(CF$2,'Yield Curves'!$B$2:$AP$508,MATCH($Z214,'Yield Curves'!$A$3:$A$508,0)+1)/100)</f>
        <v>0.22735518405654415</v>
      </c>
      <c r="CG214" s="245">
        <f>EXP(-CG$2*HLOOKUP(CG$2,'Yield Curves'!$B$2:$AP$508,MATCH($Z214,'Yield Curves'!$A$3:$A$508,0)+1)/100)</f>
        <v>0.20858336116505016</v>
      </c>
      <c r="CH214" s="245">
        <f>EXP(-CH$2*HLOOKUP(CH$2,'Yield Curves'!$B$2:$AP$508,MATCH($Z214,'Yield Curves'!$A$3:$A$508,0)+1)/100)</f>
        <v>0.19128324333905466</v>
      </c>
    </row>
    <row r="215" spans="1:86" x14ac:dyDescent="0.2">
      <c r="A215" s="253">
        <v>42824</v>
      </c>
      <c r="B215" s="245">
        <f>'Yield Curves'!C214-'Yield Curves'!C215</f>
        <v>-7.0000000000000284E-2</v>
      </c>
      <c r="C215" s="245">
        <f>'Yield Curves'!D214-'Yield Curves'!D215</f>
        <v>-5.4999999999999716E-2</v>
      </c>
      <c r="D215" s="245">
        <f>'Yield Curves'!E214-'Yield Curves'!E215</f>
        <v>-4.0000000000000924E-2</v>
      </c>
      <c r="E215" s="245">
        <f>'Yield Curves'!F214-'Yield Curves'!F215</f>
        <v>-3.5000000000000142E-2</v>
      </c>
      <c r="F215" s="245">
        <f>'Yield Curves'!G214-'Yield Curves'!G215</f>
        <v>-2.9999999999999361E-2</v>
      </c>
      <c r="G215" s="245">
        <f>'Yield Curves'!H214-'Yield Curves'!H215</f>
        <v>-2.9999999999997584E-2</v>
      </c>
      <c r="H215" s="245">
        <f>'Yield Curves'!I214-'Yield Curves'!I215</f>
        <v>-2.9999999999999361E-2</v>
      </c>
      <c r="I215" s="245">
        <f>'Yield Curves'!J214-'Yield Curves'!J215</f>
        <v>-4.4999999999999929E-2</v>
      </c>
      <c r="J215" s="245">
        <f>'Yield Curves'!K214-'Yield Curves'!K215</f>
        <v>-6.0000000000000497E-2</v>
      </c>
      <c r="K215" s="245">
        <f>'Yield Curves'!L214-'Yield Curves'!L215</f>
        <v>-6.2500000000000888E-2</v>
      </c>
      <c r="L215" s="245">
        <f>'Yield Curves'!M214-'Yield Curves'!M215</f>
        <v>-6.5000000000000391E-2</v>
      </c>
      <c r="M215" s="245">
        <f>'Yield Curves'!N214-'Yield Curves'!N215</f>
        <v>-6.7499999999999893E-2</v>
      </c>
      <c r="N215" s="245">
        <f>'Yield Curves'!O214-'Yield Curves'!O215</f>
        <v>-7.0000000000000284E-2</v>
      </c>
      <c r="O215" s="245">
        <f>'Yield Curves'!P214-'Yield Curves'!P215</f>
        <v>-7.2500000000000675E-2</v>
      </c>
      <c r="P215" s="245">
        <f>'Yield Curves'!Q214-'Yield Curves'!Q215</f>
        <v>-7.1249999999999147E-2</v>
      </c>
      <c r="Q215" s="245">
        <f>'Yield Curves'!R214-'Yield Curves'!R215</f>
        <v>-6.9999999999999396E-2</v>
      </c>
      <c r="R215" s="245">
        <f>'Yield Curves'!S214-'Yield Curves'!S215</f>
        <v>-6.8749999999999645E-2</v>
      </c>
      <c r="S215" s="245">
        <f>'Yield Curves'!T214-'Yield Curves'!T215</f>
        <v>-6.9374999999999076E-2</v>
      </c>
      <c r="T215" s="245">
        <f>'Yield Curves'!U214-'Yield Curves'!U215</f>
        <v>-6.9999999999999396E-2</v>
      </c>
      <c r="U215" s="245">
        <f>'Yield Curves'!V214-'Yield Curves'!V215</f>
        <v>-7.0624999999999716E-2</v>
      </c>
      <c r="V215" s="252">
        <f>MAX(B215:U215)</f>
        <v>-2.9999999999997584E-2</v>
      </c>
      <c r="W215" s="252">
        <f>AVERAGE(V216:V465)</f>
        <v>3.7905000000000189E-2</v>
      </c>
      <c r="X215" s="245">
        <f>_xlfn.STDEV.S(V216:V2767)</f>
        <v>5.8998107664726879E-2</v>
      </c>
      <c r="Y215" s="245">
        <f>W215+X215*_xlfn.NORM.S.INV(99%)</f>
        <v>0.17515512233827019</v>
      </c>
      <c r="Z215" s="253">
        <v>42825</v>
      </c>
      <c r="AA215" s="255">
        <f>'Bond Valuation'!$B$12*BondVal_all!BO215</f>
        <v>92.380924898298318</v>
      </c>
      <c r="AB215" s="250">
        <f>AA215/AA216-1</f>
        <v>0</v>
      </c>
      <c r="AC215" s="245">
        <f>SUMPRODUCT('Bond Valuation'!$B$12*BondVal_all!BO215,$BO$2)/AA215</f>
        <v>1</v>
      </c>
      <c r="AD215" s="251">
        <f>-AC215*Y214/100</f>
        <v>-1.7483531165350804E-3</v>
      </c>
      <c r="AE215" s="250">
        <f>AD215*SQRT(10)</f>
        <v>-5.5287780025046482E-3</v>
      </c>
      <c r="AF215" s="250">
        <f>$AC$1*X214/100</f>
        <v>-1.5733446557487001E-3</v>
      </c>
      <c r="AG215" s="250">
        <f>AF215*SQRT(10)</f>
        <v>-4.9753526566194235E-3</v>
      </c>
      <c r="AH215" s="255">
        <f>SUMPRODUCT('Bond Valuation'!$B$40:$D$40,BondVal_all!BO215:BQ215)</f>
        <v>83.395823728147377</v>
      </c>
      <c r="AI215" s="250">
        <f>AH215/AH216-1</f>
        <v>-1.7347299216020629E-3</v>
      </c>
      <c r="AJ215" s="245">
        <f>SUMPRODUCT($BO$2:$BQ$2,'Bond Valuation'!$B$40:$D$40,BondVal_all!BO215:BQ215)/BondVal_all!AH215</f>
        <v>2.9358558028297819</v>
      </c>
      <c r="AK215" s="251">
        <f>-AJ215*Y214/100</f>
        <v>-5.1329126425750495E-3</v>
      </c>
      <c r="AL215" s="251">
        <f>AK215*SQRT(10)</f>
        <v>-1.6231694981210923E-2</v>
      </c>
      <c r="AM215" s="251">
        <f>$AC$1*X214/100</f>
        <v>-1.5733446557487001E-3</v>
      </c>
      <c r="AN215" s="259">
        <f>AM215*SQRT(10)</f>
        <v>-4.9753526566194235E-3</v>
      </c>
      <c r="AO215" s="255">
        <f>SUMPRODUCT('Bond Valuation'!$B$68:$F$68,BondVal_all!BO215:BS215)</f>
        <v>77.078698425771776</v>
      </c>
      <c r="AP215" s="250">
        <f>AO215/AO216-1</f>
        <v>-2.778264946919462E-3</v>
      </c>
      <c r="AQ215" s="245">
        <f>SUMPRODUCT($BO$2:$BS$2,'Bond Valuation'!$B$68:$F$68,BondVal_all!BO215:BS215)/BondVal_all!AO215</f>
        <v>4.7248404546704759</v>
      </c>
      <c r="AR215" s="251">
        <f>-AQ215*Y214/100</f>
        <v>-8.2606895340541532E-3</v>
      </c>
      <c r="AS215" s="251">
        <f>AR215*SQRT(10)</f>
        <v>-2.6122593971126189E-2</v>
      </c>
      <c r="AT215" s="251">
        <f>$AC$1*X214/100</f>
        <v>-1.5733446557487001E-3</v>
      </c>
      <c r="AU215" s="249">
        <f>AT215*SQRT(10)</f>
        <v>-4.9753526566194235E-3</v>
      </c>
      <c r="AV215" s="255">
        <f>SUMPRODUCT('Bond Valuation'!$B$96:$K$96,BondVal_all!BO215:BX215)</f>
        <v>68.135073605926564</v>
      </c>
      <c r="AW215" s="250">
        <f>AV215/AV216-1</f>
        <v>-3.3483556811455539E-3</v>
      </c>
      <c r="AX215" s="245">
        <f>SUMPRODUCT($BO$2:$BX$2,'Bond Valuation'!$B$96:$K$96,BondVal_all!BO215:BX215)/BondVal_all!AV215</f>
        <v>8.2568497319658647</v>
      </c>
      <c r="AY215" s="251">
        <f>-AX215*Y214/100</f>
        <v>-1.4435888961644362E-2</v>
      </c>
      <c r="AZ215" s="251">
        <f>AY215*SQRT(10)</f>
        <v>-4.5650289168079269E-2</v>
      </c>
      <c r="BA215" s="251">
        <f>$AC$1*X214/100</f>
        <v>-1.5733446557487001E-3</v>
      </c>
      <c r="BB215" s="249">
        <f>BA215*SQRT(10)</f>
        <v>-4.9753526566194235E-3</v>
      </c>
      <c r="BC215" s="255">
        <f>SUMPRODUCT('Bond Valuation'!$B$124:$U$124,BondVal_all!BO215:CH215)</f>
        <v>57.411637488871037</v>
      </c>
      <c r="BD215" s="250">
        <f>BC215/BC216-1</f>
        <v>-5.6007620053408758E-3</v>
      </c>
      <c r="BE215" s="245">
        <f>SUMPRODUCT($BO$2:$CH$2,'Bond Valuation'!$B$124:$U$124,BondVal_all!BO215:CH215)/BondVal_all!BC215</f>
        <v>11.978971268144804</v>
      </c>
      <c r="BF215" s="251">
        <f>-BE215*Y214/100</f>
        <v>-2.0943471749545153E-2</v>
      </c>
      <c r="BG215" s="251">
        <f>BF215*SQRT(10)</f>
        <v>-6.6229072839954203E-2</v>
      </c>
      <c r="BH215" s="251">
        <f>$AC$1*X214/100</f>
        <v>-1.5733446557487001E-3</v>
      </c>
      <c r="BI215" s="249">
        <f>BH215*SQRT(10)</f>
        <v>-4.9753526566194235E-3</v>
      </c>
      <c r="BJ215" s="251"/>
      <c r="BK215" s="251"/>
      <c r="BO215" s="245">
        <f>EXP(-BO$2*HLOOKUP(BO$2,'Yield Curves'!$B$2:$AP$508,MATCH($Z215,'Yield Curves'!$A$3:$A$508,0)+1)/100)</f>
        <v>0.91466262275542887</v>
      </c>
      <c r="BP215" s="245">
        <f>EXP(-BP$2*HLOOKUP(BP$2,'Yield Curves'!$B$2:$AP$508,MATCH($Z215,'Yield Curves'!$A$3:$A$508,0)+1)/100)</f>
        <v>0.84535383468465874</v>
      </c>
      <c r="BQ215" s="245">
        <f>EXP(-BQ$2*HLOOKUP(BQ$2,'Yield Curves'!$B$2:$AP$508,MATCH($Z215,'Yield Curves'!$A$3:$A$508,0)+1)/100)</f>
        <v>0.78309598836536476</v>
      </c>
      <c r="BR215" s="245">
        <f>EXP(-BR$2*HLOOKUP(BR$2,'Yield Curves'!$B$2:$AP$508,MATCH($Z215,'Yield Curves'!$A$3:$A$508,0)+1)/100)</f>
        <v>0.72267187356431106</v>
      </c>
      <c r="BS215" s="245">
        <f>EXP(-BS$2*HLOOKUP(BS$2,'Yield Curves'!$B$2:$AP$508,MATCH($Z215,'Yield Curves'!$A$3:$A$508,0)+1)/100)</f>
        <v>0.67233402563265721</v>
      </c>
      <c r="BT215" s="245">
        <f>EXP(-BT$2*HLOOKUP(BT$2,'Yield Curves'!$B$2:$AP$508,MATCH($Z215,'Yield Curves'!$A$3:$A$508,0)+1)/100)</f>
        <v>0.62157419165946526</v>
      </c>
      <c r="BU215" s="245">
        <f>EXP(-BU$2*HLOOKUP(BU$2,'Yield Curves'!$B$2:$AP$508,MATCH($Z215,'Yield Curves'!$A$3:$A$508,0)+1)/100)</f>
        <v>0.57481904043732657</v>
      </c>
      <c r="BV215" s="245">
        <f>EXP(-BV$2*HLOOKUP(BV$2,'Yield Curves'!$B$2:$AP$508,MATCH($Z215,'Yield Curves'!$A$3:$A$508,0)+1)/100)</f>
        <v>0.53051873808327787</v>
      </c>
      <c r="BW215" s="245">
        <f>EXP(-BW$2*HLOOKUP(BW$2,'Yield Curves'!$B$2:$AP$508,MATCH($Z215,'Yield Curves'!$A$3:$A$508,0)+1)/100)</f>
        <v>0.48823301369976146</v>
      </c>
      <c r="BX215" s="245">
        <f>EXP(-BX$2*HLOOKUP(BX$2,'Yield Curves'!$B$2:$AP$508,MATCH($Z215,'Yield Curves'!$A$3:$A$508,0)+1)/100)</f>
        <v>0.45022852130278918</v>
      </c>
      <c r="BY215" s="245">
        <f>EXP(-BY$2*HLOOKUP(BY$2,'Yield Curves'!$B$2:$AP$508,MATCH($Z215,'Yield Curves'!$A$3:$A$508,0)+1)/100)</f>
        <v>0.41506817298069815</v>
      </c>
      <c r="BZ215" s="245">
        <f>EXP(-BZ$2*HLOOKUP(BZ$2,'Yield Curves'!$B$2:$AP$508,MATCH($Z215,'Yield Curves'!$A$3:$A$508,0)+1)/100)</f>
        <v>0.38173161340953576</v>
      </c>
      <c r="CA215" s="245">
        <f>EXP(-CA$2*HLOOKUP(CA$2,'Yield Curves'!$B$2:$AP$508,MATCH($Z215,'Yield Curves'!$A$3:$A$508,0)+1)/100)</f>
        <v>0.35003946454929941</v>
      </c>
      <c r="CB215" s="245">
        <f>EXP(-CB$2*HLOOKUP(CB$2,'Yield Curves'!$B$2:$AP$508,MATCH($Z215,'Yield Curves'!$A$3:$A$508,0)+1)/100)</f>
        <v>0.3218633749102669</v>
      </c>
      <c r="CC215" s="245">
        <f>EXP(-CC$2*HLOOKUP(CC$2,'Yield Curves'!$B$2:$AP$508,MATCH($Z215,'Yield Curves'!$A$3:$A$508,0)+1)/100)</f>
        <v>0.29582121811203327</v>
      </c>
      <c r="CD215" s="245">
        <f>EXP(-CD$2*HLOOKUP(CD$2,'Yield Curves'!$B$2:$AP$508,MATCH($Z215,'Yield Curves'!$A$3:$A$508,0)+1)/100)</f>
        <v>0.27183517381138883</v>
      </c>
      <c r="CE215" s="245">
        <f>EXP(-CE$2*HLOOKUP(CE$2,'Yield Curves'!$B$2:$AP$508,MATCH($Z215,'Yield Curves'!$A$3:$A$508,0)+1)/100)</f>
        <v>0.24975959461550115</v>
      </c>
      <c r="CF215" s="245">
        <f>EXP(-CF$2*HLOOKUP(CF$2,'Yield Curves'!$B$2:$AP$508,MATCH($Z215,'Yield Curves'!$A$3:$A$508,0)+1)/100)</f>
        <v>0.22938803478783823</v>
      </c>
      <c r="CG215" s="245">
        <f>EXP(-CG$2*HLOOKUP(CG$2,'Yield Curves'!$B$2:$AP$508,MATCH($Z215,'Yield Curves'!$A$3:$A$508,0)+1)/100)</f>
        <v>0.21056340558580264</v>
      </c>
      <c r="CH215" s="245">
        <f>EXP(-CH$2*HLOOKUP(CH$2,'Yield Curves'!$B$2:$AP$508,MATCH($Z215,'Yield Curves'!$A$3:$A$508,0)+1)/100)</f>
        <v>0.19320567189501364</v>
      </c>
    </row>
    <row r="216" spans="1:86" x14ac:dyDescent="0.2">
      <c r="A216" s="253">
        <v>42823</v>
      </c>
      <c r="B216" s="245">
        <f>'Yield Curves'!C215-'Yield Curves'!C216</f>
        <v>1.9999999999999574E-2</v>
      </c>
      <c r="C216" s="245">
        <f>'Yield Curves'!D215-'Yield Curves'!D216</f>
        <v>2.4999999999998579E-2</v>
      </c>
      <c r="D216" s="245">
        <f>'Yield Curves'!E215-'Yield Curves'!E216</f>
        <v>2.9999999999999361E-2</v>
      </c>
      <c r="E216" s="245">
        <f>'Yield Curves'!F215-'Yield Curves'!F216</f>
        <v>1.5000000000000568E-2</v>
      </c>
      <c r="F216" s="245">
        <f>'Yield Curves'!G215-'Yield Curves'!G216</f>
        <v>0</v>
      </c>
      <c r="G216" s="245">
        <f>'Yield Curves'!H215-'Yield Curves'!H216</f>
        <v>0</v>
      </c>
      <c r="H216" s="245">
        <f>'Yield Curves'!I215-'Yield Curves'!I216</f>
        <v>0</v>
      </c>
      <c r="I216" s="245">
        <f>'Yield Curves'!J215-'Yield Curves'!J216</f>
        <v>-9.9999999999997868E-3</v>
      </c>
      <c r="J216" s="245">
        <f>'Yield Curves'!K215-'Yield Curves'!K216</f>
        <v>-1.9999999999999574E-2</v>
      </c>
      <c r="K216" s="245">
        <f>'Yield Curves'!L215-'Yield Curves'!L216</f>
        <v>-1.9999999999999574E-2</v>
      </c>
      <c r="L216" s="245">
        <f>'Yield Curves'!M215-'Yield Curves'!M216</f>
        <v>-1.9999999999999574E-2</v>
      </c>
      <c r="M216" s="245">
        <f>'Yield Curves'!N215-'Yield Curves'!N216</f>
        <v>-1.9999999999999574E-2</v>
      </c>
      <c r="N216" s="245">
        <f>'Yield Curves'!O215-'Yield Curves'!O216</f>
        <v>-1.9999999999999574E-2</v>
      </c>
      <c r="O216" s="245">
        <f>'Yield Curves'!P215-'Yield Curves'!P216</f>
        <v>-1.9999999999999574E-2</v>
      </c>
      <c r="P216" s="245">
        <f>'Yield Curves'!Q215-'Yield Curves'!Q216</f>
        <v>-1.7500000000000071E-2</v>
      </c>
      <c r="Q216" s="245">
        <f>'Yield Curves'!R215-'Yield Curves'!R216</f>
        <v>-1.5000000000000568E-2</v>
      </c>
      <c r="R216" s="245">
        <f>'Yield Curves'!S215-'Yield Curves'!S216</f>
        <v>-1.2500000000001066E-2</v>
      </c>
      <c r="S216" s="245">
        <f>'Yield Curves'!T215-'Yield Curves'!T216</f>
        <v>-1.1250000000000426E-2</v>
      </c>
      <c r="T216" s="245">
        <f>'Yield Curves'!U215-'Yield Curves'!U216</f>
        <v>-9.9999999999997868E-3</v>
      </c>
      <c r="U216" s="245">
        <f>'Yield Curves'!V215-'Yield Curves'!V216</f>
        <v>-8.7499999999991473E-3</v>
      </c>
      <c r="V216" s="252">
        <f>MAX(B216:U216)</f>
        <v>2.9999999999999361E-2</v>
      </c>
      <c r="W216" s="252">
        <f>AVERAGE(V217:V466)</f>
        <v>3.8075000000000185E-2</v>
      </c>
      <c r="X216" s="245">
        <f>_xlfn.STDEV.S(V217:V2768)</f>
        <v>5.9097296733771058E-2</v>
      </c>
      <c r="Y216" s="245">
        <f>W216+X216*_xlfn.NORM.S.INV(99%)</f>
        <v>0.17555587061816921</v>
      </c>
      <c r="Z216" s="253">
        <v>42824</v>
      </c>
      <c r="AA216" s="255">
        <f>'Bond Valuation'!$B$12*BondVal_all!BO216</f>
        <v>92.380924898298318</v>
      </c>
      <c r="AB216" s="250">
        <f>AA216/AA217-1</f>
        <v>7.0024505717669605E-4</v>
      </c>
      <c r="AC216" s="245">
        <f>SUMPRODUCT('Bond Valuation'!$B$12*BondVal_all!BO216,$BO$2)/AA216</f>
        <v>1</v>
      </c>
      <c r="AD216" s="251">
        <f>-AC216*Y215/100</f>
        <v>-1.7515512233827019E-3</v>
      </c>
      <c r="AE216" s="250">
        <f>AD216*SQRT(10)</f>
        <v>-5.5388913043437132E-3</v>
      </c>
      <c r="AF216" s="250">
        <f>$AC$1*X215/100</f>
        <v>-1.5724259552152308E-3</v>
      </c>
      <c r="AG216" s="250">
        <f>AF216*SQRT(10)</f>
        <v>-4.9724474704460489E-3</v>
      </c>
      <c r="AH216" s="255">
        <f>SUMPRODUCT('Bond Valuation'!$B$40:$D$40,BondVal_all!BO216:BQ216)</f>
        <v>83.540744357056468</v>
      </c>
      <c r="AI216" s="250">
        <f>AH216/AH217-1</f>
        <v>8.9399434913728371E-4</v>
      </c>
      <c r="AJ216" s="245">
        <f>SUMPRODUCT($BO$2:$BQ$2,'Bond Valuation'!$B$40:$D$40,BondVal_all!BO216:BQ216)/BondVal_all!AH216</f>
        <v>2.9359549291718881</v>
      </c>
      <c r="AK216" s="251">
        <f>-AJ216*Y215/100</f>
        <v>-5.1424754479874948E-3</v>
      </c>
      <c r="AL216" s="251">
        <f>AK216*SQRT(10)</f>
        <v>-1.6261935227135236E-2</v>
      </c>
      <c r="AM216" s="251">
        <f>$AC$1*X215/100</f>
        <v>-1.5724259552152308E-3</v>
      </c>
      <c r="AN216" s="259">
        <f>AM216*SQRT(10)</f>
        <v>-4.9724474704460489E-3</v>
      </c>
      <c r="AO216" s="255">
        <f>SUMPRODUCT('Bond Valuation'!$B$68:$F$68,BondVal_all!BO216:BS216)</f>
        <v>77.293440080975572</v>
      </c>
      <c r="AP216" s="250">
        <f>AO216/AO217-1</f>
        <v>2.7799837245192638E-3</v>
      </c>
      <c r="AQ216" s="245">
        <f>SUMPRODUCT($BO$2:$BS$2,'Bond Valuation'!$B$68:$F$68,BondVal_all!BO216:BS216)/BondVal_all!AO216</f>
        <v>4.7254269956549528</v>
      </c>
      <c r="AR216" s="251">
        <f>-AQ216*Y215/100</f>
        <v>-8.2768274352450783E-3</v>
      </c>
      <c r="AS216" s="251">
        <f>AR216*SQRT(10)</f>
        <v>-2.6173626495544257E-2</v>
      </c>
      <c r="AT216" s="251">
        <f>$AC$1*X215/100</f>
        <v>-1.5724259552152308E-3</v>
      </c>
      <c r="AU216" s="249">
        <f>AT216*SQRT(10)</f>
        <v>-4.9724474704460489E-3</v>
      </c>
      <c r="AV216" s="255">
        <f>SUMPRODUCT('Bond Valuation'!$B$96:$K$96,BondVal_all!BO216:BX216)</f>
        <v>68.363980528514944</v>
      </c>
      <c r="AW216" s="250">
        <f>AV216/AV217-1</f>
        <v>5.634844902995706E-3</v>
      </c>
      <c r="AX216" s="245">
        <f>SUMPRODUCT($BO$2:$BX$2,'Bond Valuation'!$B$96:$K$96,BondVal_all!BO216:BX216)/BondVal_all!AV216</f>
        <v>8.2602114517381047</v>
      </c>
      <c r="AY216" s="251">
        <f>-AX216*Y215/100</f>
        <v>-1.446818347369168E-2</v>
      </c>
      <c r="AZ216" s="251">
        <f>AY216*SQRT(10)</f>
        <v>-4.5752413382072546E-2</v>
      </c>
      <c r="BA216" s="251">
        <f>$AC$1*X215/100</f>
        <v>-1.5724259552152308E-3</v>
      </c>
      <c r="BB216" s="249">
        <f>BA216*SQRT(10)</f>
        <v>-4.9724474704460489E-3</v>
      </c>
      <c r="BC216" s="255">
        <f>SUMPRODUCT('Bond Valuation'!$B$124:$U$124,BondVal_all!BO216:CH216)</f>
        <v>57.73499746907428</v>
      </c>
      <c r="BD216" s="250">
        <f>BC216/BC217-1</f>
        <v>2.2680495989719773E-3</v>
      </c>
      <c r="BE216" s="245">
        <f>SUMPRODUCT($BO$2:$CH$2,'Bond Valuation'!$B$124:$U$124,BondVal_all!BO216:CH216)/BondVal_all!BC216</f>
        <v>12.005320313850284</v>
      </c>
      <c r="BF216" s="251">
        <f>-BE216*Y215/100</f>
        <v>-2.1027933482825664E-2</v>
      </c>
      <c r="BG216" s="251">
        <f>BF216*SQRT(10)</f>
        <v>-6.6496164292246265E-2</v>
      </c>
      <c r="BH216" s="251">
        <f>$AC$1*X215/100</f>
        <v>-1.5724259552152308E-3</v>
      </c>
      <c r="BI216" s="249">
        <f>BH216*SQRT(10)</f>
        <v>-4.9724474704460489E-3</v>
      </c>
      <c r="BJ216" s="251"/>
      <c r="BK216" s="251"/>
      <c r="BO216" s="245">
        <f>EXP(-BO$2*HLOOKUP(BO$2,'Yield Curves'!$B$2:$AP$508,MATCH($Z216,'Yield Curves'!$A$3:$A$508,0)+1)/100)</f>
        <v>0.91466262275542887</v>
      </c>
      <c r="BP216" s="245">
        <f>EXP(-BP$2*HLOOKUP(BP$2,'Yield Curves'!$B$2:$AP$508,MATCH($Z216,'Yield Curves'!$A$3:$A$508,0)+1)/100)</f>
        <v>0.84586119917959712</v>
      </c>
      <c r="BQ216" s="245">
        <f>EXP(-BQ$2*HLOOKUP(BQ$2,'Yield Curves'!$B$2:$AP$508,MATCH($Z216,'Yield Curves'!$A$3:$A$508,0)+1)/100)</f>
        <v>0.78450683052143555</v>
      </c>
      <c r="BR216" s="245">
        <f>EXP(-BR$2*HLOOKUP(BR$2,'Yield Curves'!$B$2:$AP$508,MATCH($Z216,'Yield Curves'!$A$3:$A$508,0)+1)/100)</f>
        <v>0.72382907407555352</v>
      </c>
      <c r="BS216" s="245">
        <f>EXP(-BS$2*HLOOKUP(BS$2,'Yield Curves'!$B$2:$AP$508,MATCH($Z216,'Yield Curves'!$A$3:$A$508,0)+1)/100)</f>
        <v>0.6743540562404442</v>
      </c>
      <c r="BT216" s="245">
        <f>EXP(-BT$2*HLOOKUP(BT$2,'Yield Curves'!$B$2:$AP$508,MATCH($Z216,'Yield Curves'!$A$3:$A$508,0)+1)/100)</f>
        <v>0.62344171411748917</v>
      </c>
      <c r="BU216" s="245">
        <f>EXP(-BU$2*HLOOKUP(BU$2,'Yield Curves'!$B$2:$AP$508,MATCH($Z216,'Yield Curves'!$A$3:$A$508,0)+1)/100)</f>
        <v>0.57643078914573376</v>
      </c>
      <c r="BV216" s="245">
        <f>EXP(-BV$2*HLOOKUP(BV$2,'Yield Curves'!$B$2:$AP$508,MATCH($Z216,'Yield Curves'!$A$3:$A$508,0)+1)/100)</f>
        <v>0.532112684020975</v>
      </c>
      <c r="BW216" s="245">
        <f>EXP(-BW$2*HLOOKUP(BW$2,'Yield Curves'!$B$2:$AP$508,MATCH($Z216,'Yield Curves'!$A$3:$A$508,0)+1)/100)</f>
        <v>0.49010408111234977</v>
      </c>
      <c r="BX216" s="245">
        <f>EXP(-BX$2*HLOOKUP(BX$2,'Yield Curves'!$B$2:$AP$508,MATCH($Z216,'Yield Curves'!$A$3:$A$508,0)+1)/100)</f>
        <v>0.45203304202341466</v>
      </c>
      <c r="BY216" s="245">
        <f>EXP(-BY$2*HLOOKUP(BY$2,'Yield Curves'!$B$2:$AP$508,MATCH($Z216,'Yield Curves'!$A$3:$A$508,0)+1)/100)</f>
        <v>0.41678386537701334</v>
      </c>
      <c r="BZ216" s="245">
        <f>EXP(-BZ$2*HLOOKUP(BZ$2,'Yield Curves'!$B$2:$AP$508,MATCH($Z216,'Yield Curves'!$A$3:$A$508,0)+1)/100)</f>
        <v>0.38348203658076874</v>
      </c>
      <c r="CA216" s="245">
        <f>EXP(-CA$2*HLOOKUP(CA$2,'Yield Curves'!$B$2:$AP$508,MATCH($Z216,'Yield Curves'!$A$3:$A$508,0)+1)/100)</f>
        <v>0.35195018791600852</v>
      </c>
      <c r="CB216" s="245">
        <f>EXP(-CB$2*HLOOKUP(CB$2,'Yield Curves'!$B$2:$AP$508,MATCH($Z216,'Yield Curves'!$A$3:$A$508,0)+1)/100)</f>
        <v>0.32371335065057399</v>
      </c>
      <c r="CC216" s="245">
        <f>EXP(-CC$2*HLOOKUP(CC$2,'Yield Curves'!$B$2:$AP$508,MATCH($Z216,'Yield Curves'!$A$3:$A$508,0)+1)/100)</f>
        <v>0.29760148086818883</v>
      </c>
      <c r="CD216" s="245">
        <f>EXP(-CD$2*HLOOKUP(CD$2,'Yield Curves'!$B$2:$AP$508,MATCH($Z216,'Yield Curves'!$A$3:$A$508,0)+1)/100)</f>
        <v>0.27361982802719415</v>
      </c>
      <c r="CE216" s="245">
        <f>EXP(-CE$2*HLOOKUP(CE$2,'Yield Curves'!$B$2:$AP$508,MATCH($Z216,'Yield Curves'!$A$3:$A$508,0)+1)/100)</f>
        <v>0.25161909388571668</v>
      </c>
      <c r="CF216" s="245">
        <f>EXP(-CF$2*HLOOKUP(CF$2,'Yield Curves'!$B$2:$AP$508,MATCH($Z216,'Yield Curves'!$A$3:$A$508,0)+1)/100)</f>
        <v>0.23131054037755269</v>
      </c>
      <c r="CG216" s="245">
        <f>EXP(-CG$2*HLOOKUP(CG$2,'Yield Curves'!$B$2:$AP$508,MATCH($Z216,'Yield Curves'!$A$3:$A$508,0)+1)/100)</f>
        <v>0.21249993973477807</v>
      </c>
      <c r="CH216" s="245">
        <f>EXP(-CH$2*HLOOKUP(CH$2,'Yield Curves'!$B$2:$AP$508,MATCH($Z216,'Yield Curves'!$A$3:$A$508,0)+1)/100)</f>
        <v>0.1951474211791675</v>
      </c>
    </row>
    <row r="217" spans="1:86" x14ac:dyDescent="0.2">
      <c r="A217" s="253">
        <v>42822</v>
      </c>
      <c r="B217" s="245">
        <f>'Yield Curves'!C216-'Yield Curves'!C217</f>
        <v>3.0000000000001137E-2</v>
      </c>
      <c r="C217" s="245">
        <f>'Yield Curves'!D216-'Yield Curves'!D217</f>
        <v>3.0000000000001137E-2</v>
      </c>
      <c r="D217" s="245">
        <f>'Yield Curves'!E216-'Yield Curves'!E217</f>
        <v>3.0000000000001137E-2</v>
      </c>
      <c r="E217" s="245">
        <f>'Yield Curves'!F216-'Yield Curves'!F217</f>
        <v>1.9999999999999574E-2</v>
      </c>
      <c r="F217" s="245">
        <f>'Yield Curves'!G216-'Yield Curves'!G217</f>
        <v>9.9999999999997868E-3</v>
      </c>
      <c r="G217" s="245">
        <f>'Yield Curves'!H216-'Yield Curves'!H217</f>
        <v>2.4999999999998579E-2</v>
      </c>
      <c r="H217" s="245">
        <f>'Yield Curves'!I216-'Yield Curves'!I217</f>
        <v>3.9999999999999147E-2</v>
      </c>
      <c r="I217" s="245">
        <f>'Yield Curves'!J216-'Yield Curves'!J217</f>
        <v>1.5000000000000568E-2</v>
      </c>
      <c r="J217" s="245">
        <f>'Yield Curves'!K216-'Yield Curves'!K217</f>
        <v>-9.9999999999997868E-3</v>
      </c>
      <c r="K217" s="245">
        <f>'Yield Curves'!L216-'Yield Curves'!L217</f>
        <v>-9.9999999999997868E-3</v>
      </c>
      <c r="L217" s="245">
        <f>'Yield Curves'!M216-'Yield Curves'!M217</f>
        <v>-9.9999999999997868E-3</v>
      </c>
      <c r="M217" s="245">
        <f>'Yield Curves'!N216-'Yield Curves'!N217</f>
        <v>-9.9999999999997868E-3</v>
      </c>
      <c r="N217" s="245">
        <f>'Yield Curves'!O216-'Yield Curves'!O217</f>
        <v>-9.9999999999997868E-3</v>
      </c>
      <c r="O217" s="245">
        <f>'Yield Curves'!P216-'Yield Curves'!P217</f>
        <v>-9.9999999999997868E-3</v>
      </c>
      <c r="P217" s="245">
        <f>'Yield Curves'!Q216-'Yield Curves'!Q217</f>
        <v>-5.0000000000007816E-3</v>
      </c>
      <c r="Q217" s="245">
        <f>'Yield Curves'!R216-'Yield Curves'!R217</f>
        <v>0</v>
      </c>
      <c r="R217" s="245">
        <f>'Yield Curves'!S216-'Yield Curves'!S217</f>
        <v>5.0000000000007816E-3</v>
      </c>
      <c r="S217" s="245">
        <f>'Yield Curves'!T216-'Yield Curves'!T217</f>
        <v>7.5000000000002842E-3</v>
      </c>
      <c r="T217" s="245">
        <f>'Yield Curves'!U216-'Yield Curves'!U217</f>
        <v>9.9999999999997868E-3</v>
      </c>
      <c r="U217" s="245">
        <f>'Yield Curves'!V216-'Yield Curves'!V217</f>
        <v>1.2499999999999289E-2</v>
      </c>
      <c r="V217" s="252">
        <f>MAX(B217:U217)</f>
        <v>3.9999999999999147E-2</v>
      </c>
      <c r="W217" s="252">
        <f>AVERAGE(V218:V467)</f>
        <v>3.8755000000000192E-2</v>
      </c>
      <c r="X217" s="245">
        <f>_xlfn.STDEV.S(V218:V2769)</f>
        <v>5.9199035520211517E-2</v>
      </c>
      <c r="Y217" s="245">
        <f>W217+X217*_xlfn.NORM.S.INV(99%)</f>
        <v>0.17647255042771248</v>
      </c>
      <c r="Z217" s="253">
        <v>42823</v>
      </c>
      <c r="AA217" s="255">
        <f>'Bond Valuation'!$B$12*BondVal_all!BO217</f>
        <v>92.316280878915919</v>
      </c>
      <c r="AB217" s="250">
        <f>AA217/AA218-1</f>
        <v>-1.9998000133336635E-4</v>
      </c>
      <c r="AC217" s="245">
        <f>SUMPRODUCT('Bond Valuation'!$B$12*BondVal_all!BO217,$BO$2)/AA217</f>
        <v>1</v>
      </c>
      <c r="AD217" s="251">
        <f>-AC217*Y216/100</f>
        <v>-1.7555587061816921E-3</v>
      </c>
      <c r="AE217" s="250">
        <f>AD217*SQRT(10)</f>
        <v>-5.5515640776724684E-3</v>
      </c>
      <c r="AF217" s="250">
        <f>$AC$1*X216/100</f>
        <v>-1.575069556388425E-3</v>
      </c>
      <c r="AG217" s="250">
        <f>AF217*SQRT(10)</f>
        <v>-4.9808072713784365E-3</v>
      </c>
      <c r="AH217" s="255">
        <f>SUMPRODUCT('Bond Valuation'!$B$40:$D$40,BondVal_all!BO217:BQ217)</f>
        <v>83.466126111967981</v>
      </c>
      <c r="AI217" s="250">
        <f>AH217/AH218-1</f>
        <v>-1.6535436630937816E-5</v>
      </c>
      <c r="AJ217" s="245">
        <f>SUMPRODUCT($BO$2:$BQ$2,'Bond Valuation'!$B$40:$D$40,BondVal_all!BO217:BQ217)/BondVal_all!AH217</f>
        <v>2.935944554485332</v>
      </c>
      <c r="AK217" s="251">
        <f>-AJ217*Y216/100</f>
        <v>-5.154223023493454E-3</v>
      </c>
      <c r="AL217" s="251">
        <f>AK217*SQRT(10)</f>
        <v>-1.6299084322718871E-2</v>
      </c>
      <c r="AM217" s="251">
        <f>$AC$1*X216/100</f>
        <v>-1.575069556388425E-3</v>
      </c>
      <c r="AN217" s="259">
        <f>AM217*SQRT(10)</f>
        <v>-4.9808072713784365E-3</v>
      </c>
      <c r="AO217" s="255">
        <f>SUMPRODUCT('Bond Valuation'!$B$68:$F$68,BondVal_all!BO217:BS217)</f>
        <v>77.079161267153282</v>
      </c>
      <c r="AP217" s="250">
        <f>AO217/AO218-1</f>
        <v>8.7200139694831869E-4</v>
      </c>
      <c r="AQ217" s="245">
        <f>SUMPRODUCT($BO$2:$BS$2,'Bond Valuation'!$B$68:$F$68,BondVal_all!BO217:BS217)/BondVal_all!AO217</f>
        <v>4.7248864764805445</v>
      </c>
      <c r="AR217" s="251">
        <f>-AQ217*Y216/100</f>
        <v>-8.2948155895055595E-3</v>
      </c>
      <c r="AS217" s="251">
        <f>AR217*SQRT(10)</f>
        <v>-2.6230510033909839E-2</v>
      </c>
      <c r="AT217" s="251">
        <f>$AC$1*X216/100</f>
        <v>-1.575069556388425E-3</v>
      </c>
      <c r="AU217" s="249">
        <f>AT217*SQRT(10)</f>
        <v>-4.9808072713784365E-3</v>
      </c>
      <c r="AV217" s="255">
        <f>SUMPRODUCT('Bond Valuation'!$B$96:$K$96,BondVal_all!BO217:BX217)</f>
        <v>67.980918595864068</v>
      </c>
      <c r="AW217" s="250">
        <f>AV217/AV218-1</f>
        <v>8.2879362098808862E-4</v>
      </c>
      <c r="AX217" s="245">
        <f>SUMPRODUCT($BO$2:$BX$2,'Bond Valuation'!$B$96:$K$96,BondVal_all!BO217:BX217)/BondVal_all!AV217</f>
        <v>8.2534277140916963</v>
      </c>
      <c r="AY217" s="251">
        <f>-AX217*Y216/100</f>
        <v>-1.4489376879314939E-2</v>
      </c>
      <c r="AZ217" s="251">
        <f>AY217*SQRT(10)</f>
        <v>-4.5819432815217859E-2</v>
      </c>
      <c r="BA217" s="251">
        <f>$AC$1*X216/100</f>
        <v>-1.575069556388425E-3</v>
      </c>
      <c r="BB217" s="249">
        <f>BA217*SQRT(10)</f>
        <v>-4.9808072713784365E-3</v>
      </c>
      <c r="BC217" s="255">
        <f>SUMPRODUCT('Bond Valuation'!$B$124:$U$124,BondVal_all!BO217:CH217)</f>
        <v>57.604347950805419</v>
      </c>
      <c r="BD217" s="250">
        <f>BC217/BC218-1</f>
        <v>-4.7399349001453484E-4</v>
      </c>
      <c r="BE217" s="245">
        <f>SUMPRODUCT($BO$2:$CH$2,'Bond Valuation'!$B$124:$U$124,BondVal_all!BO217:CH217)/BondVal_all!BC217</f>
        <v>12.010811919272298</v>
      </c>
      <c r="BF217" s="251">
        <f>-BE217*Y216/100</f>
        <v>-2.1085685433189321E-2</v>
      </c>
      <c r="BG217" s="251">
        <f>BF217*SQRT(10)</f>
        <v>-6.6678791994712411E-2</v>
      </c>
      <c r="BH217" s="251">
        <f>$AC$1*X216/100</f>
        <v>-1.575069556388425E-3</v>
      </c>
      <c r="BI217" s="249">
        <f>BH217*SQRT(10)</f>
        <v>-4.9808072713784365E-3</v>
      </c>
      <c r="BJ217" s="251"/>
      <c r="BK217" s="251"/>
      <c r="BO217" s="245">
        <f>EXP(-BO$2*HLOOKUP(BO$2,'Yield Curves'!$B$2:$AP$508,MATCH($Z217,'Yield Curves'!$A$3:$A$508,0)+1)/100)</f>
        <v>0.91402258295956351</v>
      </c>
      <c r="BP217" s="245">
        <f>EXP(-BP$2*HLOOKUP(BP$2,'Yield Curves'!$B$2:$AP$508,MATCH($Z217,'Yield Curves'!$A$3:$A$508,0)+1)/100)</f>
        <v>0.84518478082367143</v>
      </c>
      <c r="BQ217" s="245">
        <f>EXP(-BQ$2*HLOOKUP(BQ$2,'Yield Curves'!$B$2:$AP$508,MATCH($Z217,'Yield Curves'!$A$3:$A$508,0)+1)/100)</f>
        <v>0.78380109200393644</v>
      </c>
      <c r="BR217" s="245">
        <f>EXP(-BR$2*HLOOKUP(BR$2,'Yield Curves'!$B$2:$AP$508,MATCH($Z217,'Yield Curves'!$A$3:$A$508,0)+1)/100)</f>
        <v>0.72296100013519604</v>
      </c>
      <c r="BS217" s="245">
        <f>EXP(-BS$2*HLOOKUP(BS$2,'Yield Curves'!$B$2:$AP$508,MATCH($Z217,'Yield Curves'!$A$3:$A$508,0)+1)/100)</f>
        <v>0.67233402563265721</v>
      </c>
      <c r="BT217" s="245">
        <f>EXP(-BT$2*HLOOKUP(BT$2,'Yield Curves'!$B$2:$AP$508,MATCH($Z217,'Yield Curves'!$A$3:$A$508,0)+1)/100)</f>
        <v>0.62101502654901519</v>
      </c>
      <c r="BU217" s="245">
        <f>EXP(-BU$2*HLOOKUP(BU$2,'Yield Curves'!$B$2:$AP$508,MATCH($Z217,'Yield Curves'!$A$3:$A$508,0)+1)/100)</f>
        <v>0.57361318704162467</v>
      </c>
      <c r="BV217" s="245">
        <f>EXP(-BV$2*HLOOKUP(BV$2,'Yield Curves'!$B$2:$AP$508,MATCH($Z217,'Yield Curves'!$A$3:$A$508,0)+1)/100)</f>
        <v>0.52908826949206078</v>
      </c>
      <c r="BW217" s="245">
        <f>EXP(-BW$2*HLOOKUP(BW$2,'Yield Curves'!$B$2:$AP$508,MATCH($Z217,'Yield Curves'!$A$3:$A$508,0)+1)/100)</f>
        <v>0.48708092464594699</v>
      </c>
      <c r="BX217" s="245">
        <f>EXP(-BX$2*HLOOKUP(BX$2,'Yield Curves'!$B$2:$AP$508,MATCH($Z217,'Yield Curves'!$A$3:$A$508,0)+1)/100)</f>
        <v>0.44887985974271699</v>
      </c>
      <c r="BY217" s="245">
        <f>EXP(-BY$2*HLOOKUP(BY$2,'Yield Curves'!$B$2:$AP$508,MATCH($Z217,'Yield Curves'!$A$3:$A$508,0)+1)/100)</f>
        <v>0.41353008922305523</v>
      </c>
      <c r="BZ217" s="245">
        <f>EXP(-BZ$2*HLOOKUP(BZ$2,'Yield Curves'!$B$2:$AP$508,MATCH($Z217,'Yield Curves'!$A$3:$A$508,0)+1)/100)</f>
        <v>0.38068805214400514</v>
      </c>
      <c r="CA217" s="245">
        <f>EXP(-CA$2*HLOOKUP(CA$2,'Yield Curves'!$B$2:$AP$508,MATCH($Z217,'Yield Curves'!$A$3:$A$508,0)+1)/100)</f>
        <v>0.35016747112830215</v>
      </c>
      <c r="CB217" s="245">
        <f>EXP(-CB$2*HLOOKUP(CB$2,'Yield Curves'!$B$2:$AP$508,MATCH($Z217,'Yield Curves'!$A$3:$A$508,0)+1)/100)</f>
        <v>0.32215217561434639</v>
      </c>
      <c r="CC217" s="245">
        <f>EXP(-CC$2*HLOOKUP(CC$2,'Yield Curves'!$B$2:$AP$508,MATCH($Z217,'Yield Curves'!$A$3:$A$508,0)+1)/100)</f>
        <v>0.29626528290453352</v>
      </c>
      <c r="CD217" s="245">
        <f>EXP(-CD$2*HLOOKUP(CD$2,'Yield Curves'!$B$2:$AP$508,MATCH($Z217,'Yield Curves'!$A$3:$A$508,0)+1)/100)</f>
        <v>0.27254712337853265</v>
      </c>
      <c r="CE217" s="245">
        <f>EXP(-CE$2*HLOOKUP(CE$2,'Yield Curves'!$B$2:$AP$508,MATCH($Z217,'Yield Curves'!$A$3:$A$508,0)+1)/100)</f>
        <v>0.25084248713666257</v>
      </c>
      <c r="CF217" s="245">
        <f>EXP(-CF$2*HLOOKUP(CF$2,'Yield Curves'!$B$2:$AP$508,MATCH($Z217,'Yield Curves'!$A$3:$A$508,0)+1)/100)</f>
        <v>0.23081907654639591</v>
      </c>
      <c r="CG217" s="245">
        <f>EXP(-CG$2*HLOOKUP(CG$2,'Yield Curves'!$B$2:$AP$508,MATCH($Z217,'Yield Curves'!$A$3:$A$508,0)+1)/100)</f>
        <v>0.2122615299407748</v>
      </c>
      <c r="CH217" s="245">
        <f>EXP(-CH$2*HLOOKUP(CH$2,'Yield Curves'!$B$2:$AP$508,MATCH($Z217,'Yield Curves'!$A$3:$A$508,0)+1)/100)</f>
        <v>0.1951474211791675</v>
      </c>
    </row>
    <row r="218" spans="1:86" x14ac:dyDescent="0.2">
      <c r="A218" s="253">
        <v>42821</v>
      </c>
      <c r="B218" s="245">
        <f>'Yield Curves'!C217-'Yield Curves'!C218</f>
        <v>1.9999999999999574E-2</v>
      </c>
      <c r="C218" s="245">
        <f>'Yield Curves'!D217-'Yield Curves'!D218</f>
        <v>-1.5000000000000568E-2</v>
      </c>
      <c r="D218" s="245">
        <f>'Yield Curves'!E217-'Yield Curves'!E218</f>
        <v>-5.0000000000000711E-2</v>
      </c>
      <c r="E218" s="245">
        <f>'Yield Curves'!F217-'Yield Curves'!F218</f>
        <v>-5.0000000000000711E-2</v>
      </c>
      <c r="F218" s="245">
        <f>'Yield Curves'!G217-'Yield Curves'!G218</f>
        <v>-5.0000000000000711E-2</v>
      </c>
      <c r="G218" s="245">
        <f>'Yield Curves'!H217-'Yield Curves'!H218</f>
        <v>-5.4999999999999716E-2</v>
      </c>
      <c r="H218" s="245">
        <f>'Yield Curves'!I217-'Yield Curves'!I218</f>
        <v>-6.0000000000000497E-2</v>
      </c>
      <c r="I218" s="245">
        <f>'Yield Curves'!J217-'Yield Curves'!J218</f>
        <v>-4.5000000000001705E-2</v>
      </c>
      <c r="J218" s="245">
        <f>'Yield Curves'!K217-'Yield Curves'!K218</f>
        <v>-3.0000000000000249E-2</v>
      </c>
      <c r="K218" s="245">
        <f>'Yield Curves'!L217-'Yield Curves'!L218</f>
        <v>-3.0000000000000249E-2</v>
      </c>
      <c r="L218" s="245">
        <f>'Yield Curves'!M217-'Yield Curves'!M218</f>
        <v>-3.0000000000000249E-2</v>
      </c>
      <c r="M218" s="245">
        <f>'Yield Curves'!N217-'Yield Curves'!N218</f>
        <v>-3.0000000000000249E-2</v>
      </c>
      <c r="N218" s="245">
        <f>'Yield Curves'!O217-'Yield Curves'!O218</f>
        <v>-3.0000000000000249E-2</v>
      </c>
      <c r="O218" s="245">
        <f>'Yield Curves'!P217-'Yield Curves'!P218</f>
        <v>-3.0000000000000249E-2</v>
      </c>
      <c r="P218" s="245">
        <f>'Yield Curves'!Q217-'Yield Curves'!Q218</f>
        <v>-3.2499999999998863E-2</v>
      </c>
      <c r="Q218" s="245">
        <f>'Yield Curves'!R217-'Yield Curves'!R218</f>
        <v>-3.5000000000000142E-2</v>
      </c>
      <c r="R218" s="245">
        <f>'Yield Curves'!S217-'Yield Curves'!S218</f>
        <v>-3.7500000000001421E-2</v>
      </c>
      <c r="S218" s="245">
        <f>'Yield Curves'!T217-'Yield Curves'!T218</f>
        <v>-3.8750000000002061E-2</v>
      </c>
      <c r="T218" s="245">
        <f>'Yield Curves'!U217-'Yield Curves'!U218</f>
        <v>-4.0000000000000924E-2</v>
      </c>
      <c r="U218" s="245">
        <f>'Yield Curves'!V217-'Yield Curves'!V218</f>
        <v>-4.1249999999999787E-2</v>
      </c>
      <c r="V218" s="252">
        <f>MAX(B218:U218)</f>
        <v>1.9999999999999574E-2</v>
      </c>
      <c r="W218" s="252">
        <f>AVERAGE(V219:V468)</f>
        <v>3.8715000000000194E-2</v>
      </c>
      <c r="X218" s="245">
        <f>_xlfn.STDEV.S(V219:V2770)</f>
        <v>5.9291348603716085E-2</v>
      </c>
      <c r="Y218" s="245">
        <f>W218+X218*_xlfn.NORM.S.INV(99%)</f>
        <v>0.17664730277326948</v>
      </c>
      <c r="Z218" s="253">
        <v>42822</v>
      </c>
      <c r="AA218" s="255">
        <f>'Bond Valuation'!$B$12*BondVal_all!BO218</f>
        <v>92.334745981540422</v>
      </c>
      <c r="AB218" s="250">
        <f>AA218/AA219-1</f>
        <v>-2.9995500449953028E-4</v>
      </c>
      <c r="AC218" s="245">
        <f>SUMPRODUCT('Bond Valuation'!$B$12*BondVal_all!BO218,$BO$2)/AA218</f>
        <v>1</v>
      </c>
      <c r="AD218" s="251">
        <f>-AC218*Y217/100</f>
        <v>-1.7647255042771248E-3</v>
      </c>
      <c r="AE218" s="250">
        <f>AD218*SQRT(10)</f>
        <v>-5.5805520385049301E-3</v>
      </c>
      <c r="AF218" s="250">
        <f>$AC$1*X217/100</f>
        <v>-1.5777811129922435E-3</v>
      </c>
      <c r="AG218" s="250">
        <f>AF218*SQRT(10)</f>
        <v>-4.9893819662509735E-3</v>
      </c>
      <c r="AH218" s="255">
        <f>SUMPRODUCT('Bond Valuation'!$B$40:$D$40,BondVal_all!BO218:BQ218)</f>
        <v>83.467506283628879</v>
      </c>
      <c r="AI218" s="250">
        <f>AH218/AH219-1</f>
        <v>-3.0603325050915231E-4</v>
      </c>
      <c r="AJ218" s="245">
        <f>SUMPRODUCT($BO$2:$BQ$2,'Bond Valuation'!$B$40:$D$40,BondVal_all!BO218:BQ218)/BondVal_all!AH218</f>
        <v>2.9359246975395501</v>
      </c>
      <c r="AK218" s="251">
        <f>-AJ218*Y217/100</f>
        <v>-5.1811011923851482E-3</v>
      </c>
      <c r="AL218" s="251">
        <f>AK218*SQRT(10)</f>
        <v>-1.6384080555751308E-2</v>
      </c>
      <c r="AM218" s="251">
        <f>$AC$1*X217/100</f>
        <v>-1.5777811129922435E-3</v>
      </c>
      <c r="AN218" s="259">
        <f>AM218*SQRT(10)</f>
        <v>-4.9893819662509735E-3</v>
      </c>
      <c r="AO218" s="255">
        <f>SUMPRODUCT('Bond Valuation'!$B$68:$F$68,BondVal_all!BO218:BS218)</f>
        <v>77.01200668973803</v>
      </c>
      <c r="AP218" s="250">
        <f>AO218/AO219-1</f>
        <v>3.7641154915157848E-4</v>
      </c>
      <c r="AQ218" s="245">
        <f>SUMPRODUCT($BO$2:$BS$2,'Bond Valuation'!$B$68:$F$68,BondVal_all!BO218:BS218)/BondVal_all!AO218</f>
        <v>4.7245734365511449</v>
      </c>
      <c r="AR218" s="251">
        <f>-AQ218*Y217/100</f>
        <v>-8.3375752403120271E-3</v>
      </c>
      <c r="AS218" s="251">
        <f>AR218*SQRT(10)</f>
        <v>-2.6365727922411732E-2</v>
      </c>
      <c r="AT218" s="251">
        <f>$AC$1*X217/100</f>
        <v>-1.5777811129922435E-3</v>
      </c>
      <c r="AU218" s="249">
        <f>AT218*SQRT(10)</f>
        <v>-4.9893819662509735E-3</v>
      </c>
      <c r="AV218" s="255">
        <f>SUMPRODUCT('Bond Valuation'!$B$96:$K$96,BondVal_all!BO218:BX218)</f>
        <v>67.924623101529505</v>
      </c>
      <c r="AW218" s="250">
        <f>AV218/AV219-1</f>
        <v>-7.3842144346303318E-4</v>
      </c>
      <c r="AX218" s="245">
        <f>SUMPRODUCT($BO$2:$BX$2,'Bond Valuation'!$B$96:$K$96,BondVal_all!BO218:BX218)/BondVal_all!AV218</f>
        <v>8.2522414694584505</v>
      </c>
      <c r="AY218" s="251">
        <f>-AX218*Y217/100</f>
        <v>-1.4562940988606665E-2</v>
      </c>
      <c r="AZ218" s="251">
        <f>AY218*SQRT(10)</f>
        <v>-4.6052062954621276E-2</v>
      </c>
      <c r="BA218" s="251">
        <f>$AC$1*X217/100</f>
        <v>-1.5777811129922435E-3</v>
      </c>
      <c r="BB218" s="249">
        <f>BA218*SQRT(10)</f>
        <v>-4.9893819662509735E-3</v>
      </c>
      <c r="BC218" s="255">
        <f>SUMPRODUCT('Bond Valuation'!$B$124:$U$124,BondVal_all!BO218:CH218)</f>
        <v>57.631664984826926</v>
      </c>
      <c r="BD218" s="250">
        <f>BC218/BC219-1</f>
        <v>-4.5984902844744546E-3</v>
      </c>
      <c r="BE218" s="245">
        <f>SUMPRODUCT($BO$2:$CH$2,'Bond Valuation'!$B$124:$U$124,BondVal_all!BO218:CH218)/BondVal_all!BC218</f>
        <v>12.017593104662927</v>
      </c>
      <c r="BF218" s="251">
        <f>-BE218*Y217/100</f>
        <v>-2.1207753051823583E-2</v>
      </c>
      <c r="BG218" s="251">
        <f>BF218*SQRT(10)</f>
        <v>-6.7064803698149489E-2</v>
      </c>
      <c r="BH218" s="251">
        <f>$AC$1*X217/100</f>
        <v>-1.5777811129922435E-3</v>
      </c>
      <c r="BI218" s="249">
        <f>BH218*SQRT(10)</f>
        <v>-4.9893819662509735E-3</v>
      </c>
      <c r="BJ218" s="251"/>
      <c r="BK218" s="251"/>
      <c r="BO218" s="245">
        <f>EXP(-BO$2*HLOOKUP(BO$2,'Yield Curves'!$B$2:$AP$508,MATCH($Z218,'Yield Curves'!$A$3:$A$508,0)+1)/100)</f>
        <v>0.91420540575782594</v>
      </c>
      <c r="BP218" s="245">
        <f>EXP(-BP$2*HLOOKUP(BP$2,'Yield Curves'!$B$2:$AP$508,MATCH($Z218,'Yield Curves'!$A$3:$A$508,0)+1)/100)</f>
        <v>0.84569204385585739</v>
      </c>
      <c r="BQ218" s="245">
        <f>EXP(-BQ$2*HLOOKUP(BQ$2,'Yield Curves'!$B$2:$AP$508,MATCH($Z218,'Yield Curves'!$A$3:$A$508,0)+1)/100)</f>
        <v>0.78380109200393644</v>
      </c>
      <c r="BR218" s="245">
        <f>EXP(-BR$2*HLOOKUP(BR$2,'Yield Curves'!$B$2:$AP$508,MATCH($Z218,'Yield Curves'!$A$3:$A$508,0)+1)/100)</f>
        <v>0.72296100013519604</v>
      </c>
      <c r="BS218" s="245">
        <f>EXP(-BS$2*HLOOKUP(BS$2,'Yield Curves'!$B$2:$AP$508,MATCH($Z218,'Yield Curves'!$A$3:$A$508,0)+1)/100)</f>
        <v>0.67166202766200978</v>
      </c>
      <c r="BT218" s="245">
        <f>EXP(-BT$2*HLOOKUP(BT$2,'Yield Curves'!$B$2:$AP$508,MATCH($Z218,'Yield Curves'!$A$3:$A$508,0)+1)/100)</f>
        <v>0.6202702554691768</v>
      </c>
      <c r="BU218" s="245">
        <f>EXP(-BU$2*HLOOKUP(BU$2,'Yield Curves'!$B$2:$AP$508,MATCH($Z218,'Yield Curves'!$A$3:$A$508,0)+1)/100)</f>
        <v>0.57281069045844912</v>
      </c>
      <c r="BV218" s="245">
        <f>EXP(-BV$2*HLOOKUP(BV$2,'Yield Curves'!$B$2:$AP$508,MATCH($Z218,'Yield Curves'!$A$3:$A$508,0)+1)/100)</f>
        <v>0.52834806417939095</v>
      </c>
      <c r="BW218" s="245">
        <f>EXP(-BW$2*HLOOKUP(BW$2,'Yield Curves'!$B$2:$AP$508,MATCH($Z218,'Yield Curves'!$A$3:$A$508,0)+1)/100)</f>
        <v>0.48653326672106384</v>
      </c>
      <c r="BX218" s="245">
        <f>EXP(-BX$2*HLOOKUP(BX$2,'Yield Curves'!$B$2:$AP$508,MATCH($Z218,'Yield Curves'!$A$3:$A$508,0)+1)/100)</f>
        <v>0.44843120424810956</v>
      </c>
      <c r="BY218" s="245">
        <f>EXP(-BY$2*HLOOKUP(BY$2,'Yield Curves'!$B$2:$AP$508,MATCH($Z218,'Yield Curves'!$A$3:$A$508,0)+1)/100)</f>
        <v>0.41318906759021218</v>
      </c>
      <c r="BZ218" s="245">
        <f>EXP(-BZ$2*HLOOKUP(BZ$2,'Yield Curves'!$B$2:$AP$508,MATCH($Z218,'Yield Curves'!$A$3:$A$508,0)+1)/100)</f>
        <v>0.38043117441479485</v>
      </c>
      <c r="CA218" s="245">
        <f>EXP(-CA$2*HLOOKUP(CA$2,'Yield Curves'!$B$2:$AP$508,MATCH($Z218,'Yield Curves'!$A$3:$A$508,0)+1)/100)</f>
        <v>0.34996837000384717</v>
      </c>
      <c r="CB218" s="245">
        <f>EXP(-CB$2*HLOOKUP(CB$2,'Yield Curves'!$B$2:$AP$508,MATCH($Z218,'Yield Curves'!$A$3:$A$508,0)+1)/100)</f>
        <v>0.32205353161619776</v>
      </c>
      <c r="CC218" s="245">
        <f>EXP(-CC$2*HLOOKUP(CC$2,'Yield Curves'!$B$2:$AP$508,MATCH($Z218,'Yield Curves'!$A$3:$A$508,0)+1)/100)</f>
        <v>0.29626528290453352</v>
      </c>
      <c r="CD218" s="245">
        <f>EXP(-CD$2*HLOOKUP(CD$2,'Yield Curves'!$B$2:$AP$508,MATCH($Z218,'Yield Curves'!$A$3:$A$508,0)+1)/100)</f>
        <v>0.27263741956763249</v>
      </c>
      <c r="CE218" s="245">
        <f>EXP(-CE$2*HLOOKUP(CE$2,'Yield Curves'!$B$2:$AP$508,MATCH($Z218,'Yield Curves'!$A$3:$A$508,0)+1)/100)</f>
        <v>0.25101411816823088</v>
      </c>
      <c r="CF218" s="245">
        <f>EXP(-CF$2*HLOOKUP(CF$2,'Yield Curves'!$B$2:$AP$508,MATCH($Z218,'Yield Curves'!$A$3:$A$508,0)+1)/100)</f>
        <v>0.23106752099306513</v>
      </c>
      <c r="CG218" s="245">
        <f>EXP(-CG$2*HLOOKUP(CG$2,'Yield Curves'!$B$2:$AP$508,MATCH($Z218,'Yield Curves'!$A$3:$A$508,0)+1)/100)</f>
        <v>0.21258393946313364</v>
      </c>
      <c r="CH218" s="245">
        <f>EXP(-CH$2*HLOOKUP(CH$2,'Yield Curves'!$B$2:$AP$508,MATCH($Z218,'Yield Curves'!$A$3:$A$508,0)+1)/100)</f>
        <v>0.19553810657669493</v>
      </c>
    </row>
    <row r="219" spans="1:86" x14ac:dyDescent="0.2">
      <c r="A219" s="253">
        <v>42818</v>
      </c>
      <c r="B219" s="245">
        <f>'Yield Curves'!C218-'Yield Curves'!C219</f>
        <v>-8.0000000000000071E-2</v>
      </c>
      <c r="C219" s="245">
        <f>'Yield Curves'!D218-'Yield Curves'!D219</f>
        <v>-5.4999999999999716E-2</v>
      </c>
      <c r="D219" s="245">
        <f>'Yield Curves'!E218-'Yield Curves'!E219</f>
        <v>-2.9999999999999361E-2</v>
      </c>
      <c r="E219" s="245">
        <f>'Yield Curves'!F218-'Yield Curves'!F219</f>
        <v>-1.9999999999999574E-2</v>
      </c>
      <c r="F219" s="245">
        <f>'Yield Curves'!G218-'Yield Curves'!G219</f>
        <v>-9.9999999999997868E-3</v>
      </c>
      <c r="G219" s="245">
        <f>'Yield Curves'!H218-'Yield Curves'!H219</f>
        <v>-2.5000000000000355E-2</v>
      </c>
      <c r="H219" s="245">
        <f>'Yield Curves'!I218-'Yield Curves'!I219</f>
        <v>-3.9999999999999147E-2</v>
      </c>
      <c r="I219" s="245">
        <f>'Yield Curves'!J218-'Yield Curves'!J219</f>
        <v>-1.9999999999999574E-2</v>
      </c>
      <c r="J219" s="245">
        <f>'Yield Curves'!K218-'Yield Curves'!K219</f>
        <v>0</v>
      </c>
      <c r="K219" s="245">
        <f>'Yield Curves'!L218-'Yield Curves'!L219</f>
        <v>-2.4999999999995026E-3</v>
      </c>
      <c r="L219" s="245">
        <f>'Yield Curves'!M218-'Yield Curves'!M219</f>
        <v>-4.9999999999990052E-3</v>
      </c>
      <c r="M219" s="245">
        <f>'Yield Curves'!N218-'Yield Curves'!N219</f>
        <v>-7.5000000000002842E-3</v>
      </c>
      <c r="N219" s="245">
        <f>'Yield Curves'!O218-'Yield Curves'!O219</f>
        <v>-9.9999999999997868E-3</v>
      </c>
      <c r="O219" s="245">
        <f>'Yield Curves'!P218-'Yield Curves'!P219</f>
        <v>-1.2499999999999289E-2</v>
      </c>
      <c r="P219" s="245">
        <f>'Yield Curves'!Q218-'Yield Curves'!Q219</f>
        <v>-1.6249999999999432E-2</v>
      </c>
      <c r="Q219" s="245">
        <f>'Yield Curves'!R218-'Yield Curves'!R219</f>
        <v>-1.9999999999999574E-2</v>
      </c>
      <c r="R219" s="245">
        <f>'Yield Curves'!S218-'Yield Curves'!S219</f>
        <v>-2.3749999999999716E-2</v>
      </c>
      <c r="S219" s="245">
        <f>'Yield Curves'!T218-'Yield Curves'!T219</f>
        <v>-2.687499999999865E-2</v>
      </c>
      <c r="T219" s="245">
        <f>'Yield Curves'!U218-'Yield Curves'!U219</f>
        <v>-2.9999999999999361E-2</v>
      </c>
      <c r="U219" s="245">
        <f>'Yield Curves'!V218-'Yield Curves'!V219</f>
        <v>-3.3125000000000071E-2</v>
      </c>
      <c r="V219" s="252">
        <f>MAX(B219:U219)</f>
        <v>0</v>
      </c>
      <c r="W219" s="252">
        <f>AVERAGE(V220:V469)</f>
        <v>3.8915000000000192E-2</v>
      </c>
      <c r="X219" s="245">
        <f>_xlfn.STDEV.S(V220:V2771)</f>
        <v>5.9350561918082717E-2</v>
      </c>
      <c r="Y219" s="245">
        <f>W219+X219*_xlfn.NORM.S.INV(99%)</f>
        <v>0.17698505354126121</v>
      </c>
      <c r="Z219" s="253">
        <v>42821</v>
      </c>
      <c r="AA219" s="255">
        <f>'Bond Valuation'!$B$12*BondVal_all!BO219</f>
        <v>92.362450560813983</v>
      </c>
      <c r="AB219" s="250">
        <f>AA219/AA220-1</f>
        <v>-1.9998000133336635E-4</v>
      </c>
      <c r="AC219" s="245">
        <f>SUMPRODUCT('Bond Valuation'!$B$12*BondVal_all!BO219,$BO$2)/AA219</f>
        <v>1</v>
      </c>
      <c r="AD219" s="251">
        <f>-AC219*Y218/100</f>
        <v>-1.7664730277326948E-3</v>
      </c>
      <c r="AE219" s="250">
        <f>AD219*SQRT(10)</f>
        <v>-5.5860781928890992E-3</v>
      </c>
      <c r="AF219" s="250">
        <f>$AC$1*X218/100</f>
        <v>-1.5802414544210468E-3</v>
      </c>
      <c r="AG219" s="250">
        <f>AF219*SQRT(10)</f>
        <v>-4.997162248987665E-3</v>
      </c>
      <c r="AH219" s="255">
        <f>SUMPRODUCT('Bond Valuation'!$B$40:$D$40,BondVal_all!BO219:BQ219)</f>
        <v>83.493057935543845</v>
      </c>
      <c r="AI219" s="250">
        <f>AH219/AH220-1</f>
        <v>1.4536480765137139E-3</v>
      </c>
      <c r="AJ219" s="245">
        <f>SUMPRODUCT($BO$2:$BQ$2,'Bond Valuation'!$B$40:$D$40,BondVal_all!BO219:BQ219)/BondVal_all!AH219</f>
        <v>2.9359190070521017</v>
      </c>
      <c r="AK219" s="251">
        <f>-AJ219*Y218/100</f>
        <v>-5.1862217375652931E-3</v>
      </c>
      <c r="AL219" s="251">
        <f>AK219*SQRT(10)</f>
        <v>-1.6400273141382364E-2</v>
      </c>
      <c r="AM219" s="251">
        <f>$AC$1*X218/100</f>
        <v>-1.5802414544210468E-3</v>
      </c>
      <c r="AN219" s="259">
        <f>AM219*SQRT(10)</f>
        <v>-4.997162248987665E-3</v>
      </c>
      <c r="AO219" s="255">
        <f>SUMPRODUCT('Bond Valuation'!$B$68:$F$68,BondVal_all!BO219:BS219)</f>
        <v>76.983029388387564</v>
      </c>
      <c r="AP219" s="250">
        <f>AO219/AO220-1</f>
        <v>1.4579450908138725E-3</v>
      </c>
      <c r="AQ219" s="245">
        <f>SUMPRODUCT($BO$2:$BS$2,'Bond Valuation'!$B$68:$F$68,BondVal_all!BO219:BS219)/BondVal_all!AO219</f>
        <v>4.7243318126613261</v>
      </c>
      <c r="AR219" s="251">
        <f>-AQ219*Y218/100</f>
        <v>-8.3454047211257432E-3</v>
      </c>
      <c r="AS219" s="251">
        <f>AR219*SQRT(10)</f>
        <v>-2.6390486914679663E-2</v>
      </c>
      <c r="AT219" s="251">
        <f>$AC$1*X218/100</f>
        <v>-1.5802414544210468E-3</v>
      </c>
      <c r="AU219" s="249">
        <f>AT219*SQRT(10)</f>
        <v>-4.997162248987665E-3</v>
      </c>
      <c r="AV219" s="255">
        <f>SUMPRODUCT('Bond Valuation'!$B$96:$K$96,BondVal_all!BO219:BX219)</f>
        <v>67.974817164138983</v>
      </c>
      <c r="AW219" s="250">
        <f>AV219/AV220-1</f>
        <v>3.2490723333753468E-3</v>
      </c>
      <c r="AX219" s="245">
        <f>SUMPRODUCT($BO$2:$BX$2,'Bond Valuation'!$B$96:$K$96,BondVal_all!BO219:BX219)/BondVal_all!AV219</f>
        <v>8.2529889157055631</v>
      </c>
      <c r="AY219" s="251">
        <f>-AX219*Y218/100</f>
        <v>-1.4578682317770777E-2</v>
      </c>
      <c r="AZ219" s="251">
        <f>AY219*SQRT(10)</f>
        <v>-4.6101841408178301E-2</v>
      </c>
      <c r="BA219" s="251">
        <f>$AC$1*X218/100</f>
        <v>-1.5802414544210468E-3</v>
      </c>
      <c r="BB219" s="249">
        <f>BA219*SQRT(10)</f>
        <v>-4.997162248987665E-3</v>
      </c>
      <c r="BC219" s="255">
        <f>SUMPRODUCT('Bond Valuation'!$B$124:$U$124,BondVal_all!BO219:CH219)</f>
        <v>57.897907952035759</v>
      </c>
      <c r="BD219" s="250">
        <f>BC219/BC220-1</f>
        <v>5.8284355019673217E-3</v>
      </c>
      <c r="BE219" s="245">
        <f>SUMPRODUCT($BO$2:$CH$2,'Bond Valuation'!$B$124:$U$124,BondVal_all!BO219:CH219)/BondVal_all!BC219</f>
        <v>12.048348889049469</v>
      </c>
      <c r="BF219" s="251">
        <f>-BE219*Y218/100</f>
        <v>-2.1283083341219068E-2</v>
      </c>
      <c r="BG219" s="251">
        <f>BF219*SQRT(10)</f>
        <v>-6.7303018989438856E-2</v>
      </c>
      <c r="BH219" s="251">
        <f>$AC$1*X218/100</f>
        <v>-1.5802414544210468E-3</v>
      </c>
      <c r="BI219" s="249">
        <f>BH219*SQRT(10)</f>
        <v>-4.997162248987665E-3</v>
      </c>
      <c r="BJ219" s="251"/>
      <c r="BK219" s="251"/>
      <c r="BO219" s="245">
        <f>EXP(-BO$2*HLOOKUP(BO$2,'Yield Curves'!$B$2:$AP$508,MATCH($Z219,'Yield Curves'!$A$3:$A$508,0)+1)/100)</f>
        <v>0.91447970852291072</v>
      </c>
      <c r="BP219" s="245">
        <f>EXP(-BP$2*HLOOKUP(BP$2,'Yield Curves'!$B$2:$AP$508,MATCH($Z219,'Yield Curves'!$A$3:$A$508,0)+1)/100)</f>
        <v>0.84619961133718824</v>
      </c>
      <c r="BQ219" s="245">
        <f>EXP(-BQ$2*HLOOKUP(BQ$2,'Yield Curves'!$B$2:$AP$508,MATCH($Z219,'Yield Curves'!$A$3:$A$508,0)+1)/100)</f>
        <v>0.78403626760611411</v>
      </c>
      <c r="BR219" s="245">
        <f>EXP(-BR$2*HLOOKUP(BR$2,'Yield Curves'!$B$2:$AP$508,MATCH($Z219,'Yield Curves'!$A$3:$A$508,0)+1)/100)</f>
        <v>0.72411866361923127</v>
      </c>
      <c r="BS219" s="245">
        <f>EXP(-BS$2*HLOOKUP(BS$2,'Yield Curves'!$B$2:$AP$508,MATCH($Z219,'Yield Curves'!$A$3:$A$508,0)+1)/100)</f>
        <v>0.67132628059194099</v>
      </c>
      <c r="BT219" s="245">
        <f>EXP(-BT$2*HLOOKUP(BT$2,'Yield Curves'!$B$2:$AP$508,MATCH($Z219,'Yield Curves'!$A$3:$A$508,0)+1)/100)</f>
        <v>0.61989820494221481</v>
      </c>
      <c r="BU219" s="245">
        <f>EXP(-BU$2*HLOOKUP(BU$2,'Yield Curves'!$B$2:$AP$508,MATCH($Z219,'Yield Curves'!$A$3:$A$508,0)+1)/100)</f>
        <v>0.57240986328100751</v>
      </c>
      <c r="BV219" s="245">
        <f>EXP(-BV$2*HLOOKUP(BV$2,'Yield Curves'!$B$2:$AP$508,MATCH($Z219,'Yield Curves'!$A$3:$A$508,0)+1)/100)</f>
        <v>0.52813676721592917</v>
      </c>
      <c r="BW219" s="245">
        <f>EXP(-BW$2*HLOOKUP(BW$2,'Yield Curves'!$B$2:$AP$508,MATCH($Z219,'Yield Curves'!$A$3:$A$508,0)+1)/100)</f>
        <v>0.48675225595997168</v>
      </c>
      <c r="BX219" s="245">
        <f>EXP(-BX$2*HLOOKUP(BX$2,'Yield Curves'!$B$2:$AP$508,MATCH($Z219,'Yield Curves'!$A$3:$A$508,0)+1)/100)</f>
        <v>0.44887985974271699</v>
      </c>
      <c r="BY219" s="245">
        <f>EXP(-BY$2*HLOOKUP(BY$2,'Yield Curves'!$B$2:$AP$508,MATCH($Z219,'Yield Curves'!$A$3:$A$508,0)+1)/100)</f>
        <v>0.41387139231483139</v>
      </c>
      <c r="BZ219" s="245">
        <f>EXP(-BZ$2*HLOOKUP(BZ$2,'Yield Curves'!$B$2:$AP$508,MATCH($Z219,'Yield Curves'!$A$3:$A$508,0)+1)/100)</f>
        <v>0.38140251183842427</v>
      </c>
      <c r="CA219" s="245">
        <f>EXP(-CA$2*HLOOKUP(CA$2,'Yield Curves'!$B$2:$AP$508,MATCH($Z219,'Yield Curves'!$A$3:$A$508,0)+1)/100)</f>
        <v>0.35127882417249701</v>
      </c>
      <c r="CB219" s="245">
        <f>EXP(-CB$2*HLOOKUP(CB$2,'Yield Curves'!$B$2:$AP$508,MATCH($Z219,'Yield Curves'!$A$3:$A$508,0)+1)/100)</f>
        <v>0.32360714963194925</v>
      </c>
      <c r="CC219" s="245">
        <f>EXP(-CC$2*HLOOKUP(CC$2,'Yield Curves'!$B$2:$AP$508,MATCH($Z219,'Yield Curves'!$A$3:$A$508,0)+1)/100)</f>
        <v>0.29804821805862064</v>
      </c>
      <c r="CD219" s="245">
        <f>EXP(-CD$2*HLOOKUP(CD$2,'Yield Curves'!$B$2:$AP$508,MATCH($Z219,'Yield Curves'!$A$3:$A$508,0)+1)/100)</f>
        <v>0.27453541773464962</v>
      </c>
      <c r="CE219" s="245">
        <f>EXP(-CE$2*HLOOKUP(CE$2,'Yield Curves'!$B$2:$AP$508,MATCH($Z219,'Yield Curves'!$A$3:$A$508,0)+1)/100)</f>
        <v>0.25291822534036912</v>
      </c>
      <c r="CF219" s="245">
        <f>EXP(-CF$2*HLOOKUP(CF$2,'Yield Curves'!$B$2:$AP$508,MATCH($Z219,'Yield Curves'!$A$3:$A$508,0)+1)/100)</f>
        <v>0.2329697004172965</v>
      </c>
      <c r="CG219" s="245">
        <f>EXP(-CG$2*HLOOKUP(CG$2,'Yield Curves'!$B$2:$AP$508,MATCH($Z219,'Yield Curves'!$A$3:$A$508,0)+1)/100)</f>
        <v>0.21452233798414774</v>
      </c>
      <c r="CH219" s="245">
        <f>EXP(-CH$2*HLOOKUP(CH$2,'Yield Curves'!$B$2:$AP$508,MATCH($Z219,'Yield Curves'!$A$3:$A$508,0)+1)/100)</f>
        <v>0.19750329721911258</v>
      </c>
    </row>
    <row r="220" spans="1:86" x14ac:dyDescent="0.2">
      <c r="A220" s="253">
        <v>42817</v>
      </c>
      <c r="B220" s="245">
        <f>'Yield Curves'!C219-'Yield Curves'!C220</f>
        <v>9.9999999999997868E-3</v>
      </c>
      <c r="C220" s="245">
        <f>'Yield Curves'!D219-'Yield Curves'!D220</f>
        <v>0</v>
      </c>
      <c r="D220" s="245">
        <f>'Yield Curves'!E219-'Yield Curves'!E220</f>
        <v>-9.9999999999997868E-3</v>
      </c>
      <c r="E220" s="245">
        <f>'Yield Curves'!F219-'Yield Curves'!F220</f>
        <v>-9.9999999999980105E-3</v>
      </c>
      <c r="F220" s="245">
        <f>'Yield Curves'!G219-'Yield Curves'!G220</f>
        <v>-9.9999999999997868E-3</v>
      </c>
      <c r="G220" s="245">
        <f>'Yield Curves'!H219-'Yield Curves'!H220</f>
        <v>0</v>
      </c>
      <c r="H220" s="245">
        <f>'Yield Curves'!I219-'Yield Curves'!I220</f>
        <v>9.9999999999997868E-3</v>
      </c>
      <c r="I220" s="245">
        <f>'Yield Curves'!J219-'Yield Curves'!J220</f>
        <v>-4.9999999999990052E-3</v>
      </c>
      <c r="J220" s="245">
        <f>'Yield Curves'!K219-'Yield Curves'!K220</f>
        <v>-1.9999999999999574E-2</v>
      </c>
      <c r="K220" s="245">
        <f>'Yield Curves'!L219-'Yield Curves'!L220</f>
        <v>-1.9999999999999574E-2</v>
      </c>
      <c r="L220" s="245">
        <f>'Yield Curves'!M219-'Yield Curves'!M220</f>
        <v>-1.9999999999999574E-2</v>
      </c>
      <c r="M220" s="245">
        <f>'Yield Curves'!N219-'Yield Curves'!N220</f>
        <v>-1.9999999999999574E-2</v>
      </c>
      <c r="N220" s="245">
        <f>'Yield Curves'!O219-'Yield Curves'!O220</f>
        <v>-1.9999999999999574E-2</v>
      </c>
      <c r="O220" s="245">
        <f>'Yield Curves'!P219-'Yield Curves'!P220</f>
        <v>-1.9999999999999574E-2</v>
      </c>
      <c r="P220" s="245">
        <f>'Yield Curves'!Q219-'Yield Curves'!Q220</f>
        <v>-1.7500000000000071E-2</v>
      </c>
      <c r="Q220" s="245">
        <f>'Yield Curves'!R219-'Yield Curves'!R220</f>
        <v>-1.4999999999998792E-2</v>
      </c>
      <c r="R220" s="245">
        <f>'Yield Curves'!S219-'Yield Curves'!S220</f>
        <v>-1.2499999999997513E-2</v>
      </c>
      <c r="S220" s="245">
        <f>'Yield Curves'!T219-'Yield Curves'!T220</f>
        <v>-1.1250000000000426E-2</v>
      </c>
      <c r="T220" s="245">
        <f>'Yield Curves'!U219-'Yield Curves'!U220</f>
        <v>-9.9999999999997868E-3</v>
      </c>
      <c r="U220" s="245">
        <f>'Yield Curves'!V219-'Yield Curves'!V220</f>
        <v>-8.7499999999991473E-3</v>
      </c>
      <c r="V220" s="252">
        <f>MAX(B220:U220)</f>
        <v>9.9999999999997868E-3</v>
      </c>
      <c r="W220" s="252">
        <f>AVERAGE(V221:V470)</f>
        <v>3.9035000000000188E-2</v>
      </c>
      <c r="X220" s="245">
        <f>_xlfn.STDEV.S(V221:V2772)</f>
        <v>5.9429651960632338E-2</v>
      </c>
      <c r="Y220" s="245">
        <f>W220+X220*_xlfn.NORM.S.INV(99%)</f>
        <v>0.1772890444936043</v>
      </c>
      <c r="Z220" s="253">
        <v>42818</v>
      </c>
      <c r="AA220" s="255">
        <f>'Bond Valuation'!$B$12*BondVal_all!BO220</f>
        <v>92.380924898298318</v>
      </c>
      <c r="AB220" s="250">
        <f>AA220/AA221-1</f>
        <v>8.0032008535035892E-4</v>
      </c>
      <c r="AC220" s="245">
        <f>SUMPRODUCT('Bond Valuation'!$B$12*BondVal_all!BO220,$BO$2)/AA220</f>
        <v>1</v>
      </c>
      <c r="AD220" s="251">
        <f>-AC220*Y219/100</f>
        <v>-1.7698505354126121E-3</v>
      </c>
      <c r="AE220" s="250">
        <f>AD220*SQRT(10)</f>
        <v>-5.596758809972349E-3</v>
      </c>
      <c r="AF220" s="250">
        <f>$AC$1*X219/100</f>
        <v>-1.5818196160958845E-3</v>
      </c>
      <c r="AG220" s="250">
        <f>AF220*SQRT(10)</f>
        <v>-5.0021528343961383E-3</v>
      </c>
      <c r="AH220" s="255">
        <f>SUMPRODUCT('Bond Valuation'!$B$40:$D$40,BondVal_all!BO220:BQ220)</f>
        <v>83.371864584954565</v>
      </c>
      <c r="AI220" s="250">
        <f>AH220/AH221-1</f>
        <v>3.1710137010665385E-4</v>
      </c>
      <c r="AJ220" s="245">
        <f>SUMPRODUCT($BO$2:$BQ$2,'Bond Valuation'!$B$40:$D$40,BondVal_all!BO220:BQ220)/BondVal_all!AH220</f>
        <v>2.9358373692729383</v>
      </c>
      <c r="AK220" s="251">
        <f>-AJ220*Y219/100</f>
        <v>-5.1959933398920645E-3</v>
      </c>
      <c r="AL220" s="251">
        <f>AK220*SQRT(10)</f>
        <v>-1.643117366112436E-2</v>
      </c>
      <c r="AM220" s="251">
        <f>$AC$1*X219/100</f>
        <v>-1.5818196160958845E-3</v>
      </c>
      <c r="AN220" s="259">
        <f>AM220*SQRT(10)</f>
        <v>-5.0021528343961383E-3</v>
      </c>
      <c r="AO220" s="255">
        <f>SUMPRODUCT('Bond Valuation'!$B$68:$F$68,BondVal_all!BO220:BS220)</f>
        <v>76.870955755817207</v>
      </c>
      <c r="AP220" s="250">
        <f>AO220/AO221-1</f>
        <v>8.5482020381721924E-5</v>
      </c>
      <c r="AQ220" s="245">
        <f>SUMPRODUCT($BO$2:$BS$2,'Bond Valuation'!$B$68:$F$68,BondVal_all!BO220:BS220)/BondVal_all!AO220</f>
        <v>4.7241215175517057</v>
      </c>
      <c r="AR220" s="251">
        <f>-AQ220*Y219/100</f>
        <v>-8.3609889971931264E-3</v>
      </c>
      <c r="AS220" s="251">
        <f>AR220*SQRT(10)</f>
        <v>-2.6439768722737445E-2</v>
      </c>
      <c r="AT220" s="251">
        <f>$AC$1*X219/100</f>
        <v>-1.5818196160958845E-3</v>
      </c>
      <c r="AU220" s="249">
        <f>AT220*SQRT(10)</f>
        <v>-5.0021528343961383E-3</v>
      </c>
      <c r="AV220" s="255">
        <f>SUMPRODUCT('Bond Valuation'!$B$96:$K$96,BondVal_all!BO220:BX220)</f>
        <v>67.754677316612799</v>
      </c>
      <c r="AW220" s="250">
        <f>AV220/AV221-1</f>
        <v>2.3059686098076959E-3</v>
      </c>
      <c r="AX220" s="245">
        <f>SUMPRODUCT($BO$2:$BX$2,'Bond Valuation'!$B$96:$K$96,BondVal_all!BO220:BX220)/BondVal_all!AV220</f>
        <v>8.2494429067134867</v>
      </c>
      <c r="AY220" s="251">
        <f>-AX220*Y219/100</f>
        <v>-1.460028094530264E-2</v>
      </c>
      <c r="AZ220" s="251">
        <f>AY220*SQRT(10)</f>
        <v>-4.6170142265512609E-2</v>
      </c>
      <c r="BA220" s="251">
        <f>$AC$1*X219/100</f>
        <v>-1.5818196160958845E-3</v>
      </c>
      <c r="BB220" s="249">
        <f>BA220*SQRT(10)</f>
        <v>-5.0021528343961383E-3</v>
      </c>
      <c r="BC220" s="255">
        <f>SUMPRODUCT('Bond Valuation'!$B$124:$U$124,BondVal_all!BO220:CH220)</f>
        <v>57.562409162891989</v>
      </c>
      <c r="BD220" s="250">
        <f>BC220/BC221-1</f>
        <v>5.8337273248674215E-3</v>
      </c>
      <c r="BE220" s="245">
        <f>SUMPRODUCT($BO$2:$CH$2,'Bond Valuation'!$B$124:$U$124,BondVal_all!BO220:CH220)/BondVal_all!BC220</f>
        <v>12.020252973362981</v>
      </c>
      <c r="BF220" s="251">
        <f>-BE220*Y219/100</f>
        <v>-2.1274051160701513E-2</v>
      </c>
      <c r="BG220" s="251">
        <f>BF220*SQRT(10)</f>
        <v>-6.7274456726765575E-2</v>
      </c>
      <c r="BH220" s="251">
        <f>$AC$1*X219/100</f>
        <v>-1.5818196160958845E-3</v>
      </c>
      <c r="BI220" s="249">
        <f>BH220*SQRT(10)</f>
        <v>-5.0021528343961383E-3</v>
      </c>
      <c r="BJ220" s="251"/>
      <c r="BK220" s="251"/>
      <c r="BO220" s="245">
        <f>EXP(-BO$2*HLOOKUP(BO$2,'Yield Curves'!$B$2:$AP$508,MATCH($Z220,'Yield Curves'!$A$3:$A$508,0)+1)/100)</f>
        <v>0.91466262275542887</v>
      </c>
      <c r="BP220" s="245">
        <f>EXP(-BP$2*HLOOKUP(BP$2,'Yield Curves'!$B$2:$AP$508,MATCH($Z220,'Yield Curves'!$A$3:$A$508,0)+1)/100)</f>
        <v>0.84535383468465874</v>
      </c>
      <c r="BQ220" s="245">
        <f>EXP(-BQ$2*HLOOKUP(BQ$2,'Yield Curves'!$B$2:$AP$508,MATCH($Z220,'Yield Curves'!$A$3:$A$508,0)+1)/100)</f>
        <v>0.78286109480465094</v>
      </c>
      <c r="BR220" s="245">
        <f>EXP(-BR$2*HLOOKUP(BR$2,'Yield Curves'!$B$2:$AP$508,MATCH($Z220,'Yield Curves'!$A$3:$A$508,0)+1)/100)</f>
        <v>0.72238286262092755</v>
      </c>
      <c r="BS220" s="245">
        <f>EXP(-BS$2*HLOOKUP(BS$2,'Yield Curves'!$B$2:$AP$508,MATCH($Z220,'Yield Curves'!$A$3:$A$508,0)+1)/100)</f>
        <v>0.67032004603563933</v>
      </c>
      <c r="BT220" s="245">
        <f>EXP(-BT$2*HLOOKUP(BT$2,'Yield Curves'!$B$2:$AP$508,MATCH($Z220,'Yield Curves'!$A$3:$A$508,0)+1)/100)</f>
        <v>0.61878339180614084</v>
      </c>
      <c r="BU220" s="245">
        <f>EXP(-BU$2*HLOOKUP(BU$2,'Yield Curves'!$B$2:$AP$508,MATCH($Z220,'Yield Curves'!$A$3:$A$508,0)+1)/100)</f>
        <v>0.57120906384881487</v>
      </c>
      <c r="BV220" s="245">
        <f>EXP(-BV$2*HLOOKUP(BV$2,'Yield Curves'!$B$2:$AP$508,MATCH($Z220,'Yield Curves'!$A$3:$A$508,0)+1)/100)</f>
        <v>0.52676539517735743</v>
      </c>
      <c r="BW220" s="245">
        <f>EXP(-BW$2*HLOOKUP(BW$2,'Yield Curves'!$B$2:$AP$508,MATCH($Z220,'Yield Curves'!$A$3:$A$508,0)+1)/100)</f>
        <v>0.48511223618621213</v>
      </c>
      <c r="BX220" s="245">
        <f>EXP(-BX$2*HLOOKUP(BX$2,'Yield Curves'!$B$2:$AP$508,MATCH($Z220,'Yield Curves'!$A$3:$A$508,0)+1)/100)</f>
        <v>0.44708792655935642</v>
      </c>
      <c r="BY220" s="245">
        <f>EXP(-BY$2*HLOOKUP(BY$2,'Yield Curves'!$B$2:$AP$508,MATCH($Z220,'Yield Curves'!$A$3:$A$508,0)+1)/100)</f>
        <v>0.41194105922507529</v>
      </c>
      <c r="BZ220" s="245">
        <f>EXP(-BZ$2*HLOOKUP(BZ$2,'Yield Curves'!$B$2:$AP$508,MATCH($Z220,'Yield Curves'!$A$3:$A$508,0)+1)/100)</f>
        <v>0.37926314531857519</v>
      </c>
      <c r="CA220" s="245">
        <f>EXP(-CA$2*HLOOKUP(CA$2,'Yield Curves'!$B$2:$AP$508,MATCH($Z220,'Yield Curves'!$A$3:$A$508,0)+1)/100)</f>
        <v>0.34886116288912294</v>
      </c>
      <c r="CB220" s="245">
        <f>EXP(-CB$2*HLOOKUP(CB$2,'Yield Curves'!$B$2:$AP$508,MATCH($Z220,'Yield Curves'!$A$3:$A$508,0)+1)/100)</f>
        <v>0.32105470493941934</v>
      </c>
      <c r="CC220" s="245">
        <f>EXP(-CC$2*HLOOKUP(CC$2,'Yield Curves'!$B$2:$AP$508,MATCH($Z220,'Yield Curves'!$A$3:$A$508,0)+1)/100)</f>
        <v>0.29537781891739839</v>
      </c>
      <c r="CD220" s="245">
        <f>EXP(-CD$2*HLOOKUP(CD$2,'Yield Curves'!$B$2:$AP$508,MATCH($Z220,'Yield Curves'!$A$3:$A$508,0)+1)/100)</f>
        <v>0.27191078848378314</v>
      </c>
      <c r="CE220" s="245">
        <f>EXP(-CE$2*HLOOKUP(CE$2,'Yield Curves'!$B$2:$AP$508,MATCH($Z220,'Yield Curves'!$A$3:$A$508,0)+1)/100)</f>
        <v>0.2504929232450584</v>
      </c>
      <c r="CF220" s="245">
        <f>EXP(-CF$2*HLOOKUP(CF$2,'Yield Curves'!$B$2:$AP$508,MATCH($Z220,'Yield Curves'!$A$3:$A$508,0)+1)/100)</f>
        <v>0.23074443307322542</v>
      </c>
      <c r="CG220" s="245">
        <f>EXP(-CG$2*HLOOKUP(CG$2,'Yield Curves'!$B$2:$AP$508,MATCH($Z220,'Yield Curves'!$A$3:$A$508,0)+1)/100)</f>
        <v>0.21242700915808421</v>
      </c>
      <c r="CH220" s="245">
        <f>EXP(-CH$2*HLOOKUP(CH$2,'Yield Curves'!$B$2:$AP$508,MATCH($Z220,'Yield Curves'!$A$3:$A$508,0)+1)/100)</f>
        <v>0.19553810657669493</v>
      </c>
    </row>
    <row r="221" spans="1:86" x14ac:dyDescent="0.2">
      <c r="A221" s="253">
        <v>42816</v>
      </c>
      <c r="B221" s="245">
        <f>'Yield Curves'!C220-'Yield Curves'!C221</f>
        <v>9.9999999999997868E-3</v>
      </c>
      <c r="C221" s="245">
        <f>'Yield Curves'!D220-'Yield Curves'!D221</f>
        <v>-5.0000000000007816E-3</v>
      </c>
      <c r="D221" s="245">
        <f>'Yield Curves'!E220-'Yield Curves'!E221</f>
        <v>-2.000000000000135E-2</v>
      </c>
      <c r="E221" s="245">
        <f>'Yield Curves'!F220-'Yield Curves'!F221</f>
        <v>-1.0000000000001563E-2</v>
      </c>
      <c r="F221" s="245">
        <f>'Yield Curves'!G220-'Yield Curves'!G221</f>
        <v>0</v>
      </c>
      <c r="G221" s="245">
        <f>'Yield Curves'!H220-'Yield Curves'!H221</f>
        <v>2.000000000000135E-2</v>
      </c>
      <c r="H221" s="245">
        <f>'Yield Curves'!I220-'Yield Curves'!I221</f>
        <v>4.0000000000000924E-2</v>
      </c>
      <c r="I221" s="245">
        <f>'Yield Curves'!J220-'Yield Curves'!J221</f>
        <v>4.4999999999999929E-2</v>
      </c>
      <c r="J221" s="245">
        <f>'Yield Curves'!K220-'Yield Curves'!K221</f>
        <v>4.9999999999999822E-2</v>
      </c>
      <c r="K221" s="245">
        <f>'Yield Curves'!L220-'Yield Curves'!L221</f>
        <v>5.4999999999999716E-2</v>
      </c>
      <c r="L221" s="245">
        <f>'Yield Curves'!M220-'Yield Curves'!M221</f>
        <v>5.9999999999998721E-2</v>
      </c>
      <c r="M221" s="245">
        <f>'Yield Curves'!N220-'Yield Curves'!N221</f>
        <v>6.4999999999999503E-2</v>
      </c>
      <c r="N221" s="245">
        <f>'Yield Curves'!O220-'Yield Curves'!O221</f>
        <v>6.9999999999999396E-2</v>
      </c>
      <c r="O221" s="245">
        <f>'Yield Curves'!P220-'Yield Curves'!P221</f>
        <v>7.4999999999999289E-2</v>
      </c>
      <c r="P221" s="245">
        <f>'Yield Curves'!Q220-'Yield Curves'!Q221</f>
        <v>7.2499999999998899E-2</v>
      </c>
      <c r="Q221" s="245">
        <f>'Yield Curves'!R220-'Yield Curves'!R221</f>
        <v>6.9999999999998508E-2</v>
      </c>
      <c r="R221" s="245">
        <f>'Yield Curves'!S220-'Yield Curves'!S221</f>
        <v>6.7499999999997229E-2</v>
      </c>
      <c r="S221" s="245">
        <f>'Yield Curves'!T220-'Yield Curves'!T221</f>
        <v>6.8749999999999645E-2</v>
      </c>
      <c r="T221" s="245">
        <f>'Yield Curves'!U220-'Yield Curves'!U221</f>
        <v>7.0000000000000284E-2</v>
      </c>
      <c r="U221" s="245">
        <f>'Yield Curves'!V220-'Yield Curves'!V221</f>
        <v>7.1250000000000924E-2</v>
      </c>
      <c r="V221" s="252">
        <f>MAX(B221:U221)</f>
        <v>7.4999999999999289E-2</v>
      </c>
      <c r="W221" s="252">
        <f>AVERAGE(V222:V471)</f>
        <v>3.8775000000000191E-2</v>
      </c>
      <c r="X221" s="245">
        <f>_xlfn.STDEV.S(V222:V2773)</f>
        <v>5.9494821014546423E-2</v>
      </c>
      <c r="Y221" s="245">
        <f>W221+X221*_xlfn.NORM.S.INV(99%)</f>
        <v>0.17718065038363059</v>
      </c>
      <c r="Z221" s="253">
        <v>42817</v>
      </c>
      <c r="AA221" s="255">
        <f>'Bond Valuation'!$B$12*BondVal_all!BO221</f>
        <v>92.307049712394047</v>
      </c>
      <c r="AB221" s="250">
        <f>AA221/AA222-1</f>
        <v>-9.999500016666385E-5</v>
      </c>
      <c r="AC221" s="245">
        <f>SUMPRODUCT('Bond Valuation'!$B$12*BondVal_all!BO221,$BO$2)/AA221</f>
        <v>1</v>
      </c>
      <c r="AD221" s="251">
        <f>-AC221*Y220/100</f>
        <v>-1.7728904449360429E-3</v>
      </c>
      <c r="AE221" s="250">
        <f>AD221*SQRT(10)</f>
        <v>-5.6063718479472269E-3</v>
      </c>
      <c r="AF221" s="250">
        <f>$AC$1*X220/100</f>
        <v>-1.5839275351567945E-3</v>
      </c>
      <c r="AG221" s="250">
        <f>AF221*SQRT(10)</f>
        <v>-5.0088186597518972E-3</v>
      </c>
      <c r="AH221" s="255">
        <f>SUMPRODUCT('Bond Valuation'!$B$40:$D$40,BondVal_all!BO221:BQ221)</f>
        <v>83.345435633123174</v>
      </c>
      <c r="AI221" s="250">
        <f>AH221/AH222-1</f>
        <v>2.8924022092091661E-4</v>
      </c>
      <c r="AJ221" s="245">
        <f>SUMPRODUCT($BO$2:$BQ$2,'Bond Valuation'!$B$40:$D$40,BondVal_all!BO221:BQ221)/BondVal_all!AH221</f>
        <v>2.9358642947929505</v>
      </c>
      <c r="AK221" s="251">
        <f>-AJ221*Y220/100</f>
        <v>-5.2049657558673164E-3</v>
      </c>
      <c r="AL221" s="251">
        <f>AK221*SQRT(10)</f>
        <v>-1.6459546931720637E-2</v>
      </c>
      <c r="AM221" s="251">
        <f>$AC$1*X220/100</f>
        <v>-1.5839275351567945E-3</v>
      </c>
      <c r="AN221" s="259">
        <f>AM221*SQRT(10)</f>
        <v>-5.0088186597518972E-3</v>
      </c>
      <c r="AO221" s="255">
        <f>SUMPRODUCT('Bond Valuation'!$B$68:$F$68,BondVal_all!BO221:BS221)</f>
        <v>76.864385232872095</v>
      </c>
      <c r="AP221" s="250">
        <f>AO221/AO222-1</f>
        <v>8.9500976285461498E-4</v>
      </c>
      <c r="AQ221" s="245">
        <f>SUMPRODUCT($BO$2:$BS$2,'Bond Valuation'!$B$68:$F$68,BondVal_all!BO221:BS221)/BondVal_all!AO221</f>
        <v>4.7242954081869186</v>
      </c>
      <c r="AR221" s="251">
        <f>-AQ221*Y220/100</f>
        <v>-8.3756581882298113E-3</v>
      </c>
      <c r="AS221" s="251">
        <f>AR221*SQRT(10)</f>
        <v>-2.6486156777845497E-2</v>
      </c>
      <c r="AT221" s="251">
        <f>$AC$1*X220/100</f>
        <v>-1.5839275351567945E-3</v>
      </c>
      <c r="AU221" s="249">
        <f>AT221*SQRT(10)</f>
        <v>-5.0088186597518972E-3</v>
      </c>
      <c r="AV221" s="255">
        <f>SUMPRODUCT('Bond Valuation'!$B$96:$K$96,BondVal_all!BO221:BX221)</f>
        <v>67.598796613561149</v>
      </c>
      <c r="AW221" s="250">
        <f>AV221/AV222-1</f>
        <v>8.6485389457346962E-4</v>
      </c>
      <c r="AX221" s="245">
        <f>SUMPRODUCT($BO$2:$BX$2,'Bond Valuation'!$B$96:$K$96,BondVal_all!BO221:BX221)/BondVal_all!AV221</f>
        <v>8.2466259476389627</v>
      </c>
      <c r="AY221" s="251">
        <f>-AX221*Y220/100</f>
        <v>-1.4620364345530759E-2</v>
      </c>
      <c r="AZ221" s="251">
        <f>AY221*SQRT(10)</f>
        <v>-4.6233651553394206E-2</v>
      </c>
      <c r="BA221" s="251">
        <f>$AC$1*X220/100</f>
        <v>-1.5839275351567945E-3</v>
      </c>
      <c r="BB221" s="249">
        <f>BA221*SQRT(10)</f>
        <v>-5.0088186597518972E-3</v>
      </c>
      <c r="BC221" s="255">
        <f>SUMPRODUCT('Bond Valuation'!$B$124:$U$124,BondVal_all!BO221:CH221)</f>
        <v>57.228553387234243</v>
      </c>
      <c r="BD221" s="250">
        <f>BC221/BC222-1</f>
        <v>-1.3317842231789223E-3</v>
      </c>
      <c r="BE221" s="245">
        <f>SUMPRODUCT($BO$2:$CH$2,'Bond Valuation'!$B$124:$U$124,BondVal_all!BO221:CH221)/BondVal_all!BC221</f>
        <v>11.985152346658939</v>
      </c>
      <c r="BF221" s="251">
        <f>-BE221*Y220/100</f>
        <v>-2.1248362076494429E-2</v>
      </c>
      <c r="BG221" s="251">
        <f>BF221*SQRT(10)</f>
        <v>-6.7193220709667337E-2</v>
      </c>
      <c r="BH221" s="251">
        <f>$AC$1*X220/100</f>
        <v>-1.5839275351567945E-3</v>
      </c>
      <c r="BI221" s="249">
        <f>BH221*SQRT(10)</f>
        <v>-5.0088186597518972E-3</v>
      </c>
      <c r="BJ221" s="251"/>
      <c r="BK221" s="251"/>
      <c r="BO221" s="245">
        <f>EXP(-BO$2*HLOOKUP(BO$2,'Yield Curves'!$B$2:$AP$508,MATCH($Z221,'Yield Curves'!$A$3:$A$508,0)+1)/100)</f>
        <v>0.91393118527122819</v>
      </c>
      <c r="BP221" s="245">
        <f>EXP(-BP$2*HLOOKUP(BP$2,'Yield Curves'!$B$2:$AP$508,MATCH($Z221,'Yield Curves'!$A$3:$A$508,0)+1)/100)</f>
        <v>0.84484677451710999</v>
      </c>
      <c r="BQ221" s="245">
        <f>EXP(-BQ$2*HLOOKUP(BQ$2,'Yield Curves'!$B$2:$AP$508,MATCH($Z221,'Yield Curves'!$A$3:$A$508,0)+1)/100)</f>
        <v>0.78262627170143628</v>
      </c>
      <c r="BR221" s="245">
        <f>EXP(-BR$2*HLOOKUP(BR$2,'Yield Curves'!$B$2:$AP$508,MATCH($Z221,'Yield Curves'!$A$3:$A$508,0)+1)/100)</f>
        <v>0.72122797419784868</v>
      </c>
      <c r="BS221" s="245">
        <f>EXP(-BS$2*HLOOKUP(BS$2,'Yield Curves'!$B$2:$AP$508,MATCH($Z221,'Yield Curves'!$A$3:$A$508,0)+1)/100)</f>
        <v>0.67032004603563933</v>
      </c>
      <c r="BT221" s="245">
        <f>EXP(-BT$2*HLOOKUP(BT$2,'Yield Curves'!$B$2:$AP$508,MATCH($Z221,'Yield Curves'!$A$3:$A$508,0)+1)/100)</f>
        <v>0.6185977846310674</v>
      </c>
      <c r="BU221" s="245">
        <f>EXP(-BU$2*HLOOKUP(BU$2,'Yield Curves'!$B$2:$AP$508,MATCH($Z221,'Yield Curves'!$A$3:$A$508,0)+1)/100)</f>
        <v>0.57080935741769301</v>
      </c>
      <c r="BV221" s="245">
        <f>EXP(-BV$2*HLOOKUP(BV$2,'Yield Curves'!$B$2:$AP$508,MATCH($Z221,'Yield Curves'!$A$3:$A$508,0)+1)/100)</f>
        <v>0.52608104508756459</v>
      </c>
      <c r="BW221" s="245">
        <f>EXP(-BW$2*HLOOKUP(BW$2,'Yield Curves'!$B$2:$AP$508,MATCH($Z221,'Yield Curves'!$A$3:$A$508,0)+1)/100)</f>
        <v>0.48407641620834579</v>
      </c>
      <c r="BX221" s="245">
        <f>EXP(-BX$2*HLOOKUP(BX$2,'Yield Curves'!$B$2:$AP$508,MATCH($Z221,'Yield Curves'!$A$3:$A$508,0)+1)/100)</f>
        <v>0.44574867266496027</v>
      </c>
      <c r="BY221" s="245">
        <f>EXP(-BY$2*HLOOKUP(BY$2,'Yield Curves'!$B$2:$AP$508,MATCH($Z221,'Yield Curves'!$A$3:$A$508,0)+1)/100)</f>
        <v>0.41030171486638245</v>
      </c>
      <c r="BZ221" s="245">
        <f>EXP(-BZ$2*HLOOKUP(BZ$2,'Yield Curves'!$B$2:$AP$508,MATCH($Z221,'Yield Curves'!$A$3:$A$508,0)+1)/100)</f>
        <v>0.3775744542269579</v>
      </c>
      <c r="CA221" s="245">
        <f>EXP(-CA$2*HLOOKUP(CA$2,'Yield Curves'!$B$2:$AP$508,MATCH($Z221,'Yield Curves'!$A$3:$A$508,0)+1)/100)</f>
        <v>0.34737622134467272</v>
      </c>
      <c r="CB221" s="245">
        <f>EXP(-CB$2*HLOOKUP(CB$2,'Yield Curves'!$B$2:$AP$508,MATCH($Z221,'Yield Curves'!$A$3:$A$508,0)+1)/100)</f>
        <v>0.31942249236539794</v>
      </c>
      <c r="CC221" s="245">
        <f>EXP(-CC$2*HLOOKUP(CC$2,'Yield Curves'!$B$2:$AP$508,MATCH($Z221,'Yield Curves'!$A$3:$A$508,0)+1)/100)</f>
        <v>0.29361085818696442</v>
      </c>
      <c r="CD221" s="245">
        <f>EXP(-CD$2*HLOOKUP(CD$2,'Yield Curves'!$B$2:$AP$508,MATCH($Z221,'Yield Curves'!$A$3:$A$508,0)+1)/100)</f>
        <v>0.27000984032492997</v>
      </c>
      <c r="CE221" s="245">
        <f>EXP(-CE$2*HLOOKUP(CE$2,'Yield Curves'!$B$2:$AP$508,MATCH($Z221,'Yield Curves'!$A$3:$A$508,0)+1)/100)</f>
        <v>0.24845936285846698</v>
      </c>
      <c r="CF221" s="245">
        <f>EXP(-CF$2*HLOOKUP(CF$2,'Yield Curves'!$B$2:$AP$508,MATCH($Z221,'Yield Curves'!$A$3:$A$508,0)+1)/100)</f>
        <v>0.22859265194173264</v>
      </c>
      <c r="CG221" s="245">
        <f>EXP(-CG$2*HLOOKUP(CG$2,'Yield Curves'!$B$2:$AP$508,MATCH($Z221,'Yield Curves'!$A$3:$A$508,0)+1)/100)</f>
        <v>0.2101777536898054</v>
      </c>
      <c r="CH221" s="245">
        <f>EXP(-CH$2*HLOOKUP(CH$2,'Yield Curves'!$B$2:$AP$508,MATCH($Z221,'Yield Curves'!$A$3:$A$508,0)+1)/100)</f>
        <v>0.19320567189501364</v>
      </c>
    </row>
    <row r="222" spans="1:86" x14ac:dyDescent="0.2">
      <c r="A222" s="253">
        <v>42815</v>
      </c>
      <c r="B222" s="245">
        <f>'Yield Curves'!C221-'Yield Curves'!C222</f>
        <v>1.9999999999999574E-2</v>
      </c>
      <c r="C222" s="245">
        <f>'Yield Curves'!D221-'Yield Curves'!D222</f>
        <v>4.0000000000000924E-2</v>
      </c>
      <c r="D222" s="245">
        <f>'Yield Curves'!E221-'Yield Curves'!E222</f>
        <v>6.0000000000000497E-2</v>
      </c>
      <c r="E222" s="245">
        <f>'Yield Curves'!F221-'Yield Curves'!F222</f>
        <v>5.4999999999999716E-2</v>
      </c>
      <c r="F222" s="245">
        <f>'Yield Curves'!G221-'Yield Curves'!G222</f>
        <v>4.9999999999998934E-2</v>
      </c>
      <c r="G222" s="245">
        <f>'Yield Curves'!H221-'Yield Curves'!H222</f>
        <v>2.4999999999998579E-2</v>
      </c>
      <c r="H222" s="245">
        <f>'Yield Curves'!I221-'Yield Curves'!I222</f>
        <v>0</v>
      </c>
      <c r="I222" s="245">
        <f>'Yield Curves'!J221-'Yield Curves'!J222</f>
        <v>1.5000000000000568E-2</v>
      </c>
      <c r="J222" s="245">
        <f>'Yield Curves'!K221-'Yield Curves'!K222</f>
        <v>2.9999999999999361E-2</v>
      </c>
      <c r="K222" s="245">
        <f>'Yield Curves'!L221-'Yield Curves'!L222</f>
        <v>2.749999999999897E-2</v>
      </c>
      <c r="L222" s="245">
        <f>'Yield Curves'!M221-'Yield Curves'!M222</f>
        <v>2.4999999999999467E-2</v>
      </c>
      <c r="M222" s="245">
        <f>'Yield Curves'!N221-'Yield Curves'!N222</f>
        <v>2.2499999999999964E-2</v>
      </c>
      <c r="N222" s="245">
        <f>'Yield Curves'!O221-'Yield Curves'!O222</f>
        <v>1.9999999999999574E-2</v>
      </c>
      <c r="O222" s="245">
        <f>'Yield Curves'!P221-'Yield Curves'!P222</f>
        <v>1.7499999999999183E-2</v>
      </c>
      <c r="P222" s="245">
        <f>'Yield Curves'!Q221-'Yield Curves'!Q222</f>
        <v>1.625000000000032E-2</v>
      </c>
      <c r="Q222" s="245">
        <f>'Yield Curves'!R221-'Yield Curves'!R222</f>
        <v>1.5000000000000568E-2</v>
      </c>
      <c r="R222" s="245">
        <f>'Yield Curves'!S221-'Yield Curves'!S222</f>
        <v>1.3750000000001705E-2</v>
      </c>
      <c r="S222" s="245">
        <f>'Yield Curves'!T221-'Yield Curves'!T222</f>
        <v>1.1875000000001634E-2</v>
      </c>
      <c r="T222" s="245">
        <f>'Yield Curves'!U221-'Yield Curves'!U222</f>
        <v>9.9999999999997868E-3</v>
      </c>
      <c r="U222" s="245">
        <f>'Yield Curves'!V221-'Yield Curves'!V222</f>
        <v>8.1249999999979394E-3</v>
      </c>
      <c r="V222" s="252">
        <f>MAX(B222:U222)</f>
        <v>6.0000000000000497E-2</v>
      </c>
      <c r="W222" s="252">
        <f>AVERAGE(V223:V472)</f>
        <v>3.881500000000019E-2</v>
      </c>
      <c r="X222" s="245">
        <f>_xlfn.STDEV.S(V223:V2774)</f>
        <v>5.9585664759232965E-2</v>
      </c>
      <c r="Y222" s="245">
        <f>W222+X222*_xlfn.NORM.S.INV(99%)</f>
        <v>0.17743198453595205</v>
      </c>
      <c r="Z222" s="253">
        <v>42816</v>
      </c>
      <c r="AA222" s="255">
        <f>'Bond Valuation'!$B$12*BondVal_all!BO222</f>
        <v>92.316280878915919</v>
      </c>
      <c r="AB222" s="250">
        <f>AA222/AA223-1</f>
        <v>-9.999500016666385E-5</v>
      </c>
      <c r="AC222" s="245">
        <f>SUMPRODUCT('Bond Valuation'!$B$12*BondVal_all!BO222,$BO$2)/AA222</f>
        <v>1</v>
      </c>
      <c r="AD222" s="251">
        <f>-AC222*Y221/100</f>
        <v>-1.7718065038363059E-3</v>
      </c>
      <c r="AE222" s="250">
        <f>AD222*SQRT(10)</f>
        <v>-5.6029441252225904E-3</v>
      </c>
      <c r="AF222" s="250">
        <f>$AC$1*X221/100</f>
        <v>-1.5856644300489774E-3</v>
      </c>
      <c r="AG222" s="250">
        <f>AF222*SQRT(10)</f>
        <v>-5.0143112036675078E-3</v>
      </c>
      <c r="AH222" s="255">
        <f>SUMPRODUCT('Bond Valuation'!$B$40:$D$40,BondVal_all!BO222:BQ222)</f>
        <v>83.32133575156297</v>
      </c>
      <c r="AI222" s="250">
        <f>AH222/AH223-1</f>
        <v>5.9144081192563647E-6</v>
      </c>
      <c r="AJ222" s="245">
        <f>SUMPRODUCT($BO$2:$BQ$2,'Bond Valuation'!$B$40:$D$40,BondVal_all!BO222:BQ222)/BondVal_all!AH222</f>
        <v>2.9358454118895474</v>
      </c>
      <c r="AK222" s="251">
        <f>-AJ222*Y221/100</f>
        <v>-5.2017499950438783E-3</v>
      </c>
      <c r="AL222" s="251">
        <f>AK222*SQRT(10)</f>
        <v>-1.6449377803108234E-2</v>
      </c>
      <c r="AM222" s="251">
        <f>$AC$1*X221/100</f>
        <v>-1.5856644300489774E-3</v>
      </c>
      <c r="AN222" s="259">
        <f>AM222*SQRT(10)</f>
        <v>-5.0143112036675078E-3</v>
      </c>
      <c r="AO222" s="255">
        <f>SUMPRODUCT('Bond Valuation'!$B$68:$F$68,BondVal_all!BO222:BS222)</f>
        <v>76.795652374252356</v>
      </c>
      <c r="AP222" s="250">
        <f>AO222/AO223-1</f>
        <v>-2.2617316209696536E-3</v>
      </c>
      <c r="AQ222" s="245">
        <f>SUMPRODUCT($BO$2:$BS$2,'Bond Valuation'!$B$68:$F$68,BondVal_all!BO222:BS222)/BondVal_all!AO222</f>
        <v>4.7240591395113638</v>
      </c>
      <c r="AR222" s="251">
        <f>-AQ222*Y221/100</f>
        <v>-8.3701187078935781E-3</v>
      </c>
      <c r="AS222" s="251">
        <f>AR222*SQRT(10)</f>
        <v>-2.6468639402929286E-2</v>
      </c>
      <c r="AT222" s="251">
        <f>$AC$1*X221/100</f>
        <v>-1.5856644300489774E-3</v>
      </c>
      <c r="AU222" s="249">
        <f>AT222*SQRT(10)</f>
        <v>-5.0143112036675078E-3</v>
      </c>
      <c r="AV222" s="255">
        <f>SUMPRODUCT('Bond Valuation'!$B$96:$K$96,BondVal_all!BO222:BX222)</f>
        <v>67.540384049375064</v>
      </c>
      <c r="AW222" s="250">
        <f>AV222/AV223-1</f>
        <v>-5.4689857682145293E-3</v>
      </c>
      <c r="AX222" s="245">
        <f>SUMPRODUCT($BO$2:$BX$2,'Bond Valuation'!$B$96:$K$96,BondVal_all!BO222:BX222)/BondVal_all!AV222</f>
        <v>8.2456883962764227</v>
      </c>
      <c r="AY222" s="251">
        <f>-AX222*Y221/100</f>
        <v>-1.4609764329130127E-2</v>
      </c>
      <c r="AZ222" s="251">
        <f>AY222*SQRT(10)</f>
        <v>-4.620013135833307E-2</v>
      </c>
      <c r="BA222" s="251">
        <f>$AC$1*X221/100</f>
        <v>-1.5856644300489774E-3</v>
      </c>
      <c r="BB222" s="249">
        <f>BA222*SQRT(10)</f>
        <v>-5.0143112036675078E-3</v>
      </c>
      <c r="BC222" s="255">
        <f>SUMPRODUCT('Bond Valuation'!$B$124:$U$124,BondVal_all!BO222:CH222)</f>
        <v>57.304871110490495</v>
      </c>
      <c r="BD222" s="250">
        <f>BC222/BC223-1</f>
        <v>-2.9973344907228139E-3</v>
      </c>
      <c r="BE222" s="245">
        <f>SUMPRODUCT($BO$2:$CH$2,'Bond Valuation'!$B$124:$U$124,BondVal_all!BO222:CH222)/BondVal_all!BC222</f>
        <v>11.998898143955339</v>
      </c>
      <c r="BF222" s="251">
        <f>-BE222*Y221/100</f>
        <v>-2.125972577032945E-2</v>
      </c>
      <c r="BG222" s="251">
        <f>BF222*SQRT(10)</f>
        <v>-6.7229155864818813E-2</v>
      </c>
      <c r="BH222" s="251">
        <f>$AC$1*X221/100</f>
        <v>-1.5856644300489774E-3</v>
      </c>
      <c r="BI222" s="249">
        <f>BH222*SQRT(10)</f>
        <v>-5.0143112036675078E-3</v>
      </c>
      <c r="BJ222" s="251"/>
      <c r="BK222" s="251"/>
      <c r="BO222" s="245">
        <f>EXP(-BO$2*HLOOKUP(BO$2,'Yield Curves'!$B$2:$AP$508,MATCH($Z222,'Yield Curves'!$A$3:$A$508,0)+1)/100)</f>
        <v>0.91402258295956351</v>
      </c>
      <c r="BP222" s="245">
        <f>EXP(-BP$2*HLOOKUP(BP$2,'Yield Curves'!$B$2:$AP$508,MATCH($Z222,'Yield Curves'!$A$3:$A$508,0)+1)/100)</f>
        <v>0.84467782205801567</v>
      </c>
      <c r="BQ222" s="245">
        <f>EXP(-BQ$2*HLOOKUP(BQ$2,'Yield Curves'!$B$2:$AP$508,MATCH($Z222,'Yield Curves'!$A$3:$A$508,0)+1)/100)</f>
        <v>0.78239151903458648</v>
      </c>
      <c r="BR222" s="245">
        <f>EXP(-BR$2*HLOOKUP(BR$2,'Yield Curves'!$B$2:$AP$508,MATCH($Z222,'Yield Curves'!$A$3:$A$508,0)+1)/100)</f>
        <v>0.72151652309345959</v>
      </c>
      <c r="BS222" s="245">
        <f>EXP(-BS$2*HLOOKUP(BS$2,'Yield Curves'!$B$2:$AP$508,MATCH($Z222,'Yield Curves'!$A$3:$A$508,0)+1)/100)</f>
        <v>0.66965006103793456</v>
      </c>
      <c r="BT222" s="245">
        <f>EXP(-BT$2*HLOOKUP(BT$2,'Yield Curves'!$B$2:$AP$508,MATCH($Z222,'Yield Curves'!$A$3:$A$508,0)+1)/100)</f>
        <v>0.61785591250181227</v>
      </c>
      <c r="BU222" s="245">
        <f>EXP(-BU$2*HLOOKUP(BU$2,'Yield Curves'!$B$2:$AP$508,MATCH($Z222,'Yield Curves'!$A$3:$A$508,0)+1)/100)</f>
        <v>0.57001078344951972</v>
      </c>
      <c r="BV222" s="245">
        <f>EXP(-BV$2*HLOOKUP(BV$2,'Yield Curves'!$B$2:$AP$508,MATCH($Z222,'Yield Curves'!$A$3:$A$508,0)+1)/100)</f>
        <v>0.52534504694335593</v>
      </c>
      <c r="BW222" s="245">
        <f>EXP(-BW$2*HLOOKUP(BW$2,'Yield Curves'!$B$2:$AP$508,MATCH($Z222,'Yield Curves'!$A$3:$A$508,0)+1)/100)</f>
        <v>0.4835321364548773</v>
      </c>
      <c r="BX222" s="245">
        <f>EXP(-BX$2*HLOOKUP(BX$2,'Yield Curves'!$B$2:$AP$508,MATCH($Z222,'Yield Curves'!$A$3:$A$508,0)+1)/100)</f>
        <v>0.44530314679235872</v>
      </c>
      <c r="BY222" s="245">
        <f>EXP(-BY$2*HLOOKUP(BY$2,'Yield Curves'!$B$2:$AP$508,MATCH($Z222,'Yield Curves'!$A$3:$A$508,0)+1)/100)</f>
        <v>0.40996335554402957</v>
      </c>
      <c r="BZ222" s="245">
        <f>EXP(-BZ$2*HLOOKUP(BZ$2,'Yield Curves'!$B$2:$AP$508,MATCH($Z222,'Yield Curves'!$A$3:$A$508,0)+1)/100)</f>
        <v>0.3774328903515084</v>
      </c>
      <c r="CA222" s="245">
        <f>EXP(-CA$2*HLOOKUP(CA$2,'Yield Curves'!$B$2:$AP$508,MATCH($Z222,'Yield Curves'!$A$3:$A$508,0)+1)/100)</f>
        <v>0.34751737160379909</v>
      </c>
      <c r="CB222" s="245">
        <f>EXP(-CB$2*HLOOKUP(CB$2,'Yield Curves'!$B$2:$AP$508,MATCH($Z222,'Yield Curves'!$A$3:$A$508,0)+1)/100)</f>
        <v>0.31971609663406692</v>
      </c>
      <c r="CC222" s="245">
        <f>EXP(-CC$2*HLOOKUP(CC$2,'Yield Curves'!$B$2:$AP$508,MATCH($Z222,'Yield Curves'!$A$3:$A$508,0)+1)/100)</f>
        <v>0.29405160495167837</v>
      </c>
      <c r="CD222" s="245">
        <f>EXP(-CD$2*HLOOKUP(CD$2,'Yield Curves'!$B$2:$AP$508,MATCH($Z222,'Yield Curves'!$A$3:$A$508,0)+1)/100)</f>
        <v>0.27055209133074026</v>
      </c>
      <c r="CE222" s="245">
        <f>EXP(-CE$2*HLOOKUP(CE$2,'Yield Curves'!$B$2:$AP$508,MATCH($Z222,'Yield Curves'!$A$3:$A$508,0)+1)/100)</f>
        <v>0.24905900824546168</v>
      </c>
      <c r="CF222" s="245">
        <f>EXP(-CF$2*HLOOKUP(CF$2,'Yield Curves'!$B$2:$AP$508,MATCH($Z222,'Yield Curves'!$A$3:$A$508,0)+1)/100)</f>
        <v>0.22924453296175271</v>
      </c>
      <c r="CG222" s="245">
        <f>EXP(-CG$2*HLOOKUP(CG$2,'Yield Curves'!$B$2:$AP$508,MATCH($Z222,'Yield Curves'!$A$3:$A$508,0)+1)/100)</f>
        <v>0.21089419211091603</v>
      </c>
      <c r="CH222" s="245">
        <f>EXP(-CH$2*HLOOKUP(CH$2,'Yield Curves'!$B$2:$AP$508,MATCH($Z222,'Yield Curves'!$A$3:$A$508,0)+1)/100)</f>
        <v>0.19398004229089191</v>
      </c>
    </row>
    <row r="223" spans="1:86" x14ac:dyDescent="0.2">
      <c r="A223" s="253">
        <v>42814</v>
      </c>
      <c r="B223" s="245">
        <f>'Yield Curves'!C222-'Yield Curves'!C223</f>
        <v>-1.9999999999999574E-2</v>
      </c>
      <c r="C223" s="245">
        <f>'Yield Curves'!D222-'Yield Curves'!D223</f>
        <v>-3.0000000000001137E-2</v>
      </c>
      <c r="D223" s="245">
        <f>'Yield Curves'!E222-'Yield Curves'!E223</f>
        <v>-3.9999999999999147E-2</v>
      </c>
      <c r="E223" s="245">
        <f>'Yield Curves'!F222-'Yield Curves'!F223</f>
        <v>-2.9999999999999361E-2</v>
      </c>
      <c r="F223" s="245">
        <f>'Yield Curves'!G222-'Yield Curves'!G223</f>
        <v>-1.9999999999999574E-2</v>
      </c>
      <c r="G223" s="245">
        <f>'Yield Curves'!H222-'Yield Curves'!H223</f>
        <v>-3.0000000000001137E-2</v>
      </c>
      <c r="H223" s="245">
        <f>'Yield Curves'!I222-'Yield Curves'!I223</f>
        <v>-4.0000000000000924E-2</v>
      </c>
      <c r="I223" s="245">
        <f>'Yield Curves'!J222-'Yield Curves'!J223</f>
        <v>-2.5000000000000355E-2</v>
      </c>
      <c r="J223" s="245">
        <f>'Yield Curves'!K222-'Yield Curves'!K223</f>
        <v>-9.9999999999997868E-3</v>
      </c>
      <c r="K223" s="245">
        <f>'Yield Curves'!L222-'Yield Curves'!L223</f>
        <v>-7.499999999999396E-3</v>
      </c>
      <c r="L223" s="245">
        <f>'Yield Curves'!M222-'Yield Curves'!M223</f>
        <v>-4.9999999999998934E-3</v>
      </c>
      <c r="M223" s="245">
        <f>'Yield Curves'!N222-'Yield Curves'!N223</f>
        <v>-2.5000000000003908E-3</v>
      </c>
      <c r="N223" s="245">
        <f>'Yield Curves'!O222-'Yield Curves'!O223</f>
        <v>0</v>
      </c>
      <c r="O223" s="245">
        <f>'Yield Curves'!P222-'Yield Curves'!P223</f>
        <v>2.5000000000003908E-3</v>
      </c>
      <c r="P223" s="245">
        <f>'Yield Curves'!Q222-'Yield Curves'!Q223</f>
        <v>-1.2500000000006395E-3</v>
      </c>
      <c r="Q223" s="245">
        <f>'Yield Curves'!R222-'Yield Curves'!R223</f>
        <v>-5.0000000000007816E-3</v>
      </c>
      <c r="R223" s="245">
        <f>'Yield Curves'!S222-'Yield Curves'!S223</f>
        <v>-8.7500000000009237E-3</v>
      </c>
      <c r="S223" s="245">
        <f>'Yield Curves'!T222-'Yield Curves'!T223</f>
        <v>-9.3750000000021316E-3</v>
      </c>
      <c r="T223" s="245">
        <f>'Yield Curves'!U222-'Yield Curves'!U223</f>
        <v>-9.9999999999997868E-3</v>
      </c>
      <c r="U223" s="245">
        <f>'Yield Curves'!V222-'Yield Curves'!V223</f>
        <v>-1.0624999999997442E-2</v>
      </c>
      <c r="V223" s="252">
        <f>MAX(B223:U223)</f>
        <v>2.5000000000003908E-3</v>
      </c>
      <c r="W223" s="252">
        <f>AVERAGE(V224:V473)</f>
        <v>3.9580000000000191E-2</v>
      </c>
      <c r="X223" s="245">
        <f>_xlfn.STDEV.S(V224:V2775)</f>
        <v>5.965190258058143E-2</v>
      </c>
      <c r="Y223" s="245">
        <f>W223+X223*_xlfn.NORM.S.INV(99%)</f>
        <v>0.17835107675082715</v>
      </c>
      <c r="Z223" s="253">
        <v>42815</v>
      </c>
      <c r="AA223" s="255">
        <f>'Bond Valuation'!$B$12*BondVal_all!BO223</f>
        <v>92.325512968600606</v>
      </c>
      <c r="AB223" s="250">
        <f>AA223/AA224-1</f>
        <v>-1.9998000133314431E-4</v>
      </c>
      <c r="AC223" s="245">
        <f>SUMPRODUCT('Bond Valuation'!$B$12*BondVal_all!BO223,$BO$2)/AA223</f>
        <v>1</v>
      </c>
      <c r="AD223" s="251">
        <f>-AC223*Y222/100</f>
        <v>-1.7743198453595206E-3</v>
      </c>
      <c r="AE223" s="250">
        <f>AD223*SQRT(10)</f>
        <v>-5.6108920089738253E-3</v>
      </c>
      <c r="AF223" s="250">
        <f>$AC$1*X222/100</f>
        <v>-1.5880856104506576E-3</v>
      </c>
      <c r="AG223" s="250">
        <f>AF223*SQRT(10)</f>
        <v>-5.0219676483629783E-3</v>
      </c>
      <c r="AH223" s="255">
        <f>SUMPRODUCT('Bond Valuation'!$B$40:$D$40,BondVal_all!BO223:BQ223)</f>
        <v>83.320842958092882</v>
      </c>
      <c r="AI223" s="250">
        <f>AH223/AH224-1</f>
        <v>-1.4643408606003216E-3</v>
      </c>
      <c r="AJ223" s="245">
        <f>SUMPRODUCT($BO$2:$BQ$2,'Bond Valuation'!$B$40:$D$40,BondVal_all!BO223:BQ223)/BondVal_all!AH223</f>
        <v>2.935848752768504</v>
      </c>
      <c r="AK223" s="251">
        <f>-AJ223*Y222/100</f>
        <v>-5.2091347050111534E-3</v>
      </c>
      <c r="AL223" s="251">
        <f>AK223*SQRT(10)</f>
        <v>-1.6472730306464574E-2</v>
      </c>
      <c r="AM223" s="251">
        <f>$AC$1*X222/100</f>
        <v>-1.5880856104506576E-3</v>
      </c>
      <c r="AN223" s="259">
        <f>AM223*SQRT(10)</f>
        <v>-5.0219676483629783E-3</v>
      </c>
      <c r="AO223" s="255">
        <f>SUMPRODUCT('Bond Valuation'!$B$68:$F$68,BondVal_all!BO223:BS223)</f>
        <v>76.96973726287753</v>
      </c>
      <c r="AP223" s="250">
        <f>AO223/AO224-1</f>
        <v>-1.4170103115602739E-3</v>
      </c>
      <c r="AQ223" s="245">
        <f>SUMPRODUCT($BO$2:$BS$2,'Bond Valuation'!$B$68:$F$68,BondVal_all!BO223:BS223)/BondVal_all!AO223</f>
        <v>4.7246667577505939</v>
      </c>
      <c r="AR223" s="251">
        <f>-AQ223*Y222/100</f>
        <v>-8.3830699909873008E-3</v>
      </c>
      <c r="AS223" s="251">
        <f>AR223*SQRT(10)</f>
        <v>-2.6509594956127081E-2</v>
      </c>
      <c r="AT223" s="251">
        <f>$AC$1*X222/100</f>
        <v>-1.5880856104506576E-3</v>
      </c>
      <c r="AU223" s="249">
        <f>AT223*SQRT(10)</f>
        <v>-5.0219676483629783E-3</v>
      </c>
      <c r="AV223" s="255">
        <f>SUMPRODUCT('Bond Valuation'!$B$96:$K$96,BondVal_all!BO223:BX223)</f>
        <v>67.911792677019619</v>
      </c>
      <c r="AW223" s="250">
        <f>AV223/AV224-1</f>
        <v>-1.0126805080431511E-3</v>
      </c>
      <c r="AX223" s="245">
        <f>SUMPRODUCT($BO$2:$BX$2,'Bond Valuation'!$B$96:$K$96,BondVal_all!BO223:BX223)/BondVal_all!AV223</f>
        <v>8.2532312834509085</v>
      </c>
      <c r="AY223" s="251">
        <f>-AX223*Y222/100</f>
        <v>-1.4643872054568973E-2</v>
      </c>
      <c r="AZ223" s="251">
        <f>AY223*SQRT(10)</f>
        <v>-4.630798945652749E-2</v>
      </c>
      <c r="BA223" s="251">
        <f>$AC$1*X222/100</f>
        <v>-1.5880856104506576E-3</v>
      </c>
      <c r="BB223" s="249">
        <f>BA223*SQRT(10)</f>
        <v>-5.0219676483629783E-3</v>
      </c>
      <c r="BC223" s="255">
        <f>SUMPRODUCT('Bond Valuation'!$B$124:$U$124,BondVal_all!BO223:CH223)</f>
        <v>57.477149352673692</v>
      </c>
      <c r="BD223" s="250">
        <f>BC223/BC224-1</f>
        <v>-5.3369485893584034E-4</v>
      </c>
      <c r="BE223" s="245">
        <f>SUMPRODUCT($BO$2:$CH$2,'Bond Valuation'!$B$124:$U$124,BondVal_all!BO223:CH223)/BondVal_all!BC223</f>
        <v>12.001501262851624</v>
      </c>
      <c r="BF223" s="251">
        <f>-BE223*Y222/100</f>
        <v>-2.1294501864784984E-2</v>
      </c>
      <c r="BG223" s="251">
        <f>BF223*SQRT(10)</f>
        <v>-6.7339127531423446E-2</v>
      </c>
      <c r="BH223" s="251">
        <f>$AC$1*X222/100</f>
        <v>-1.5880856104506576E-3</v>
      </c>
      <c r="BI223" s="249">
        <f>BH223*SQRT(10)</f>
        <v>-5.0219676483629783E-3</v>
      </c>
      <c r="BJ223" s="251"/>
      <c r="BK223" s="251"/>
      <c r="BO223" s="245">
        <f>EXP(-BO$2*HLOOKUP(BO$2,'Yield Curves'!$B$2:$AP$508,MATCH($Z223,'Yield Curves'!$A$3:$A$508,0)+1)/100)</f>
        <v>0.91411398978812475</v>
      </c>
      <c r="BP223" s="245">
        <f>EXP(-BP$2*HLOOKUP(BP$2,'Yield Curves'!$B$2:$AP$508,MATCH($Z223,'Yield Curves'!$A$3:$A$508,0)+1)/100)</f>
        <v>0.84434001849440921</v>
      </c>
      <c r="BQ223" s="245">
        <f>EXP(-BQ$2*HLOOKUP(BQ$2,'Yield Curves'!$B$2:$AP$508,MATCH($Z223,'Yield Curves'!$A$3:$A$508,0)+1)/100)</f>
        <v>0.78239151903458648</v>
      </c>
      <c r="BR223" s="245">
        <f>EXP(-BR$2*HLOOKUP(BR$2,'Yield Curves'!$B$2:$AP$508,MATCH($Z223,'Yield Curves'!$A$3:$A$508,0)+1)/100)</f>
        <v>0.72267187356431106</v>
      </c>
      <c r="BS223" s="245">
        <f>EXP(-BS$2*HLOOKUP(BS$2,'Yield Curves'!$B$2:$AP$508,MATCH($Z223,'Yield Curves'!$A$3:$A$508,0)+1)/100)</f>
        <v>0.67132628059194099</v>
      </c>
      <c r="BT223" s="245">
        <f>EXP(-BT$2*HLOOKUP(BT$2,'Yield Curves'!$B$2:$AP$508,MATCH($Z223,'Yield Curves'!$A$3:$A$508,0)+1)/100)</f>
        <v>0.62008420230190653</v>
      </c>
      <c r="BU223" s="245">
        <f>EXP(-BU$2*HLOOKUP(BU$2,'Yield Curves'!$B$2:$AP$508,MATCH($Z223,'Yield Curves'!$A$3:$A$508,0)+1)/100)</f>
        <v>0.57281069045844912</v>
      </c>
      <c r="BV223" s="245">
        <f>EXP(-BV$2*HLOOKUP(BV$2,'Yield Curves'!$B$2:$AP$508,MATCH($Z223,'Yield Curves'!$A$3:$A$508,0)+1)/100)</f>
        <v>0.52840090162763731</v>
      </c>
      <c r="BW223" s="245">
        <f>EXP(-BW$2*HLOOKUP(BW$2,'Yield Curves'!$B$2:$AP$508,MATCH($Z223,'Yield Curves'!$A$3:$A$508,0)+1)/100)</f>
        <v>0.48647853480728559</v>
      </c>
      <c r="BX223" s="245">
        <f>EXP(-BX$2*HLOOKUP(BX$2,'Yield Curves'!$B$2:$AP$508,MATCH($Z223,'Yield Curves'!$A$3:$A$508,0)+1)/100)</f>
        <v>0.44843120424810956</v>
      </c>
      <c r="BY223" s="245">
        <f>EXP(-BY$2*HLOOKUP(BY$2,'Yield Curves'!$B$2:$AP$508,MATCH($Z223,'Yield Curves'!$A$3:$A$508,0)+1)/100)</f>
        <v>0.41324588499311288</v>
      </c>
      <c r="BZ223" s="245">
        <f>EXP(-BZ$2*HLOOKUP(BZ$2,'Yield Curves'!$B$2:$AP$508,MATCH($Z223,'Yield Curves'!$A$3:$A$508,0)+1)/100)</f>
        <v>0.38035985025644098</v>
      </c>
      <c r="CA223" s="245">
        <f>EXP(-CA$2*HLOOKUP(CA$2,'Yield Curves'!$B$2:$AP$508,MATCH($Z223,'Yield Curves'!$A$3:$A$508,0)+1)/100)</f>
        <v>0.34958470890060167</v>
      </c>
      <c r="CB223" s="245">
        <f>EXP(-CB$2*HLOOKUP(CB$2,'Yield Curves'!$B$2:$AP$508,MATCH($Z223,'Yield Curves'!$A$3:$A$508,0)+1)/100)</f>
        <v>0.32163814938595997</v>
      </c>
      <c r="CC223" s="245">
        <f>EXP(-CC$2*HLOOKUP(CC$2,'Yield Curves'!$B$2:$AP$508,MATCH($Z223,'Yield Curves'!$A$3:$A$508,0)+1)/100)</f>
        <v>0.29582121811203327</v>
      </c>
      <c r="CD223" s="245">
        <f>EXP(-CD$2*HLOOKUP(CD$2,'Yield Curves'!$B$2:$AP$508,MATCH($Z223,'Yield Curves'!$A$3:$A$508,0)+1)/100)</f>
        <v>0.27207993559409993</v>
      </c>
      <c r="CE223" s="245">
        <f>EXP(-CE$2*HLOOKUP(CE$2,'Yield Curves'!$B$2:$AP$508,MATCH($Z223,'Yield Curves'!$A$3:$A$508,0)+1)/100)</f>
        <v>0.25026430606884803</v>
      </c>
      <c r="CF223" s="245">
        <f>EXP(-CF$2*HLOOKUP(CF$2,'Yield Curves'!$B$2:$AP$508,MATCH($Z223,'Yield Curves'!$A$3:$A$508,0)+1)/100)</f>
        <v>0.23013763537239743</v>
      </c>
      <c r="CG223" s="245">
        <f>EXP(-CG$2*HLOOKUP(CG$2,'Yield Curves'!$B$2:$AP$508,MATCH($Z223,'Yield Curves'!$A$3:$A$508,0)+1)/100)</f>
        <v>0.21152827911564837</v>
      </c>
      <c r="CH223" s="245">
        <f>EXP(-CH$2*HLOOKUP(CH$2,'Yield Curves'!$B$2:$AP$508,MATCH($Z223,'Yield Curves'!$A$3:$A$508,0)+1)/100)</f>
        <v>0.1943683905943277</v>
      </c>
    </row>
    <row r="224" spans="1:86" x14ac:dyDescent="0.2">
      <c r="A224" s="253">
        <v>42811</v>
      </c>
      <c r="B224" s="245">
        <f>'Yield Curves'!C223-'Yield Curves'!C224</f>
        <v>9.9999999999997868E-3</v>
      </c>
      <c r="C224" s="245">
        <f>'Yield Curves'!D223-'Yield Curves'!D224</f>
        <v>5.0000000000007816E-3</v>
      </c>
      <c r="D224" s="245">
        <f>'Yield Curves'!E223-'Yield Curves'!E224</f>
        <v>0</v>
      </c>
      <c r="E224" s="245">
        <f>'Yield Curves'!F223-'Yield Curves'!F224</f>
        <v>-9.9999999999997868E-3</v>
      </c>
      <c r="F224" s="245">
        <f>'Yield Curves'!G223-'Yield Curves'!G224</f>
        <v>-1.9999999999999574E-2</v>
      </c>
      <c r="G224" s="245">
        <f>'Yield Curves'!H223-'Yield Curves'!H224</f>
        <v>-1.4999999999998792E-2</v>
      </c>
      <c r="H224" s="245">
        <f>'Yield Curves'!I223-'Yield Curves'!I224</f>
        <v>-9.9999999999997868E-3</v>
      </c>
      <c r="I224" s="245">
        <f>'Yield Curves'!J223-'Yield Curves'!J224</f>
        <v>-1.9999999999999574E-2</v>
      </c>
      <c r="J224" s="245">
        <f>'Yield Curves'!K223-'Yield Curves'!K224</f>
        <v>-3.0000000000000249E-2</v>
      </c>
      <c r="K224" s="245">
        <f>'Yield Curves'!L223-'Yield Curves'!L224</f>
        <v>-3.0000000000000249E-2</v>
      </c>
      <c r="L224" s="245">
        <f>'Yield Curves'!M223-'Yield Curves'!M224</f>
        <v>-2.9999999999999361E-2</v>
      </c>
      <c r="M224" s="245">
        <f>'Yield Curves'!N223-'Yield Curves'!N224</f>
        <v>-2.9999999999999361E-2</v>
      </c>
      <c r="N224" s="245">
        <f>'Yield Curves'!O223-'Yield Curves'!O224</f>
        <v>-2.9999999999999361E-2</v>
      </c>
      <c r="O224" s="245">
        <f>'Yield Curves'!P223-'Yield Curves'!P224</f>
        <v>-2.9999999999999361E-2</v>
      </c>
      <c r="P224" s="245">
        <f>'Yield Curves'!Q223-'Yield Curves'!Q224</f>
        <v>-2.9999999999999361E-2</v>
      </c>
      <c r="Q224" s="245">
        <f>'Yield Curves'!R223-'Yield Curves'!R224</f>
        <v>-2.9999999999999361E-2</v>
      </c>
      <c r="R224" s="245">
        <f>'Yield Curves'!S223-'Yield Curves'!S224</f>
        <v>-2.9999999999999361E-2</v>
      </c>
      <c r="S224" s="245">
        <f>'Yield Curves'!T223-'Yield Curves'!T224</f>
        <v>-2.9999999999999361E-2</v>
      </c>
      <c r="T224" s="245">
        <f>'Yield Curves'!U223-'Yield Curves'!U224</f>
        <v>-3.0000000000001137E-2</v>
      </c>
      <c r="U224" s="245">
        <f>'Yield Curves'!V223-'Yield Curves'!V224</f>
        <v>-3.0000000000002913E-2</v>
      </c>
      <c r="V224" s="252">
        <f>MAX(B224:U224)</f>
        <v>9.9999999999997868E-3</v>
      </c>
      <c r="W224" s="252">
        <f>AVERAGE(V225:V474)</f>
        <v>3.9660000000000195E-2</v>
      </c>
      <c r="X224" s="245">
        <f>_xlfn.STDEV.S(V225:V2776)</f>
        <v>5.9732721055861734E-2</v>
      </c>
      <c r="Y224" s="245">
        <f>W224+X224*_xlfn.NORM.S.INV(99%)</f>
        <v>0.17861908863897871</v>
      </c>
      <c r="Z224" s="253">
        <v>42814</v>
      </c>
      <c r="AA224" s="255">
        <f>'Bond Valuation'!$B$12*BondVal_all!BO224</f>
        <v>92.343979917827681</v>
      </c>
      <c r="AB224" s="250">
        <f>AA224/AA225-1</f>
        <v>2.0002000133323428E-4</v>
      </c>
      <c r="AC224" s="245">
        <f>SUMPRODUCT('Bond Valuation'!$B$12*BondVal_all!BO224,$BO$2)/AA224</f>
        <v>1</v>
      </c>
      <c r="AD224" s="251">
        <f>-AC224*Y223/100</f>
        <v>-1.7835107675082714E-3</v>
      </c>
      <c r="AE224" s="250">
        <f>AD224*SQRT(10)</f>
        <v>-5.6399562567611677E-3</v>
      </c>
      <c r="AF224" s="250">
        <f>$AC$1*X223/100</f>
        <v>-1.5898509902844843E-3</v>
      </c>
      <c r="AG224" s="250">
        <f>AF224*SQRT(10)</f>
        <v>-5.0275502695732001E-3</v>
      </c>
      <c r="AH224" s="255">
        <f>SUMPRODUCT('Bond Valuation'!$B$40:$D$40,BondVal_all!BO224:BQ224)</f>
        <v>83.443031999381958</v>
      </c>
      <c r="AI224" s="250">
        <f>AH224/AH225-1</f>
        <v>5.9546172292157529E-4</v>
      </c>
      <c r="AJ224" s="245">
        <f>SUMPRODUCT($BO$2:$BQ$2,'Bond Valuation'!$B$40:$D$40,BondVal_all!BO224:BQ224)/BondVal_all!AH224</f>
        <v>2.9359096276260996</v>
      </c>
      <c r="AK224" s="251">
        <f>-AJ224*Y223/100</f>
        <v>-5.2362264333023489E-3</v>
      </c>
      <c r="AL224" s="251">
        <f>AK224*SQRT(10)</f>
        <v>-1.655840187361517E-2</v>
      </c>
      <c r="AM224" s="251">
        <f>$AC$1*X223/100</f>
        <v>-1.5898509902844843E-3</v>
      </c>
      <c r="AN224" s="259">
        <f>AM224*SQRT(10)</f>
        <v>-5.0275502695732001E-3</v>
      </c>
      <c r="AO224" s="255">
        <f>SUMPRODUCT('Bond Valuation'!$B$68:$F$68,BondVal_all!BO224:BS224)</f>
        <v>77.078958942503391</v>
      </c>
      <c r="AP224" s="250">
        <f>AO224/AO225-1</f>
        <v>5.2777661111735874E-4</v>
      </c>
      <c r="AQ224" s="245">
        <f>SUMPRODUCT($BO$2:$BS$2,'Bond Valuation'!$B$68:$F$68,BondVal_all!BO224:BS224)/BondVal_all!AO224</f>
        <v>4.7248583533246657</v>
      </c>
      <c r="AR224" s="251">
        <f>-AQ224*Y223/100</f>
        <v>-8.4268357481059424E-3</v>
      </c>
      <c r="AS224" s="251">
        <f>AR224*SQRT(10)</f>
        <v>-2.6647994432143714E-2</v>
      </c>
      <c r="AT224" s="251">
        <f>$AC$1*X223/100</f>
        <v>-1.5898509902844843E-3</v>
      </c>
      <c r="AU224" s="249">
        <f>AT224*SQRT(10)</f>
        <v>-5.0275502695732001E-3</v>
      </c>
      <c r="AV224" s="255">
        <f>SUMPRODUCT('Bond Valuation'!$B$96:$K$96,BondVal_all!BO224:BX224)</f>
        <v>67.980635341354201</v>
      </c>
      <c r="AW224" s="250">
        <f>AV224/AV225-1</f>
        <v>8.6107363015042182E-4</v>
      </c>
      <c r="AX224" s="245">
        <f>SUMPRODUCT($BO$2:$BX$2,'Bond Valuation'!$B$96:$K$96,BondVal_all!BO224:BX224)/BondVal_all!AV224</f>
        <v>8.2533977745393639</v>
      </c>
      <c r="AY224" s="251">
        <f>-AX224*Y223/100</f>
        <v>-1.4720023799419762E-2</v>
      </c>
      <c r="AZ224" s="251">
        <f>AY224*SQRT(10)</f>
        <v>-4.6548802418051982E-2</v>
      </c>
      <c r="BA224" s="251">
        <f>$AC$1*X223/100</f>
        <v>-1.5898509902844843E-3</v>
      </c>
      <c r="BB224" s="249">
        <f>BA224*SQRT(10)</f>
        <v>-5.0275502695732001E-3</v>
      </c>
      <c r="BC224" s="255">
        <f>SUMPRODUCT('Bond Valuation'!$B$124:$U$124,BondVal_all!BO224:CH224)</f>
        <v>57.507840991759494</v>
      </c>
      <c r="BD224" s="250">
        <f>BC224/BC225-1</f>
        <v>4.7433955665074912E-3</v>
      </c>
      <c r="BE224" s="245">
        <f>SUMPRODUCT($BO$2:$CH$2,'Bond Valuation'!$B$124:$U$124,BondVal_all!BO224:CH224)/BondVal_all!BC224</f>
        <v>11.998388296229793</v>
      </c>
      <c r="BF224" s="251">
        <f>-BE224*Y223/100</f>
        <v>-2.1399254719071063E-2</v>
      </c>
      <c r="BG224" s="251">
        <f>BF224*SQRT(10)</f>
        <v>-6.7670385142371198E-2</v>
      </c>
      <c r="BH224" s="251">
        <f>$AC$1*X223/100</f>
        <v>-1.5898509902844843E-3</v>
      </c>
      <c r="BI224" s="249">
        <f>BH224*SQRT(10)</f>
        <v>-5.0275502695732001E-3</v>
      </c>
      <c r="BJ224" s="251"/>
      <c r="BK224" s="251"/>
      <c r="BO224" s="245">
        <f>EXP(-BO$2*HLOOKUP(BO$2,'Yield Curves'!$B$2:$AP$508,MATCH($Z224,'Yield Curves'!$A$3:$A$508,0)+1)/100)</f>
        <v>0.91429683086958102</v>
      </c>
      <c r="BP224" s="245">
        <f>EXP(-BP$2*HLOOKUP(BP$2,'Yield Curves'!$B$2:$AP$508,MATCH($Z224,'Yield Curves'!$A$3:$A$508,0)+1)/100)</f>
        <v>0.84535383468465874</v>
      </c>
      <c r="BQ224" s="245">
        <f>EXP(-BQ$2*HLOOKUP(BQ$2,'Yield Curves'!$B$2:$AP$508,MATCH($Z224,'Yield Curves'!$A$3:$A$508,0)+1)/100)</f>
        <v>0.7835659869438576</v>
      </c>
      <c r="BR224" s="245">
        <f>EXP(-BR$2*HLOOKUP(BR$2,'Yield Curves'!$B$2:$AP$508,MATCH($Z224,'Yield Curves'!$A$3:$A$508,0)+1)/100)</f>
        <v>0.72267187356431106</v>
      </c>
      <c r="BS224" s="245">
        <f>EXP(-BS$2*HLOOKUP(BS$2,'Yield Curves'!$B$2:$AP$508,MATCH($Z224,'Yield Curves'!$A$3:$A$508,0)+1)/100)</f>
        <v>0.67233402563265721</v>
      </c>
      <c r="BT224" s="245">
        <f>EXP(-BT$2*HLOOKUP(BT$2,'Yield Curves'!$B$2:$AP$508,MATCH($Z224,'Yield Curves'!$A$3:$A$508,0)+1)/100)</f>
        <v>0.62101502654901519</v>
      </c>
      <c r="BU224" s="245">
        <f>EXP(-BU$2*HLOOKUP(BU$2,'Yield Curves'!$B$2:$AP$508,MATCH($Z224,'Yield Curves'!$A$3:$A$508,0)+1)/100)</f>
        <v>0.57361318704162467</v>
      </c>
      <c r="BV224" s="245">
        <f>EXP(-BV$2*HLOOKUP(BV$2,'Yield Curves'!$B$2:$AP$508,MATCH($Z224,'Yield Curves'!$A$3:$A$508,0)+1)/100)</f>
        <v>0.52908826949206078</v>
      </c>
      <c r="BW224" s="245">
        <f>EXP(-BW$2*HLOOKUP(BW$2,'Yield Curves'!$B$2:$AP$508,MATCH($Z224,'Yield Curves'!$A$3:$A$508,0)+1)/100)</f>
        <v>0.48708092464594699</v>
      </c>
      <c r="BX224" s="245">
        <f>EXP(-BX$2*HLOOKUP(BX$2,'Yield Curves'!$B$2:$AP$508,MATCH($Z224,'Yield Curves'!$A$3:$A$508,0)+1)/100)</f>
        <v>0.44887985974271699</v>
      </c>
      <c r="BY224" s="245">
        <f>EXP(-BY$2*HLOOKUP(BY$2,'Yield Curves'!$B$2:$AP$508,MATCH($Z224,'Yield Curves'!$A$3:$A$508,0)+1)/100)</f>
        <v>0.41353008922305523</v>
      </c>
      <c r="BZ224" s="245">
        <f>EXP(-BZ$2*HLOOKUP(BZ$2,'Yield Curves'!$B$2:$AP$508,MATCH($Z224,'Yield Curves'!$A$3:$A$508,0)+1)/100)</f>
        <v>0.38057386285761136</v>
      </c>
      <c r="CA224" s="245">
        <f>EXP(-CA$2*HLOOKUP(CA$2,'Yield Curves'!$B$2:$AP$508,MATCH($Z224,'Yield Curves'!$A$3:$A$508,0)+1)/100)</f>
        <v>0.34982622422884863</v>
      </c>
      <c r="CB224" s="245">
        <f>EXP(-CB$2*HLOOKUP(CB$2,'Yield Curves'!$B$2:$AP$508,MATCH($Z224,'Yield Curves'!$A$3:$A$508,0)+1)/100)</f>
        <v>0.32175778081535317</v>
      </c>
      <c r="CC224" s="245">
        <f>EXP(-CC$2*HLOOKUP(CC$2,'Yield Curves'!$B$2:$AP$508,MATCH($Z224,'Yield Curves'!$A$3:$A$508,0)+1)/100)</f>
        <v>0.29582121811203327</v>
      </c>
      <c r="CD224" s="245">
        <f>EXP(-CD$2*HLOOKUP(CD$2,'Yield Curves'!$B$2:$AP$508,MATCH($Z224,'Yield Curves'!$A$3:$A$508,0)+1)/100)</f>
        <v>0.27203657630964939</v>
      </c>
      <c r="CE224" s="245">
        <f>EXP(-CE$2*HLOOKUP(CE$2,'Yield Curves'!$B$2:$AP$508,MATCH($Z224,'Yield Curves'!$A$3:$A$508,0)+1)/100)</f>
        <v>0.25025018022055712</v>
      </c>
      <c r="CF224" s="245">
        <f>EXP(-CF$2*HLOOKUP(CF$2,'Yield Curves'!$B$2:$AP$508,MATCH($Z224,'Yield Curves'!$A$3:$A$508,0)+1)/100)</f>
        <v>0.2301513901030374</v>
      </c>
      <c r="CG224" s="245">
        <f>EXP(-CG$2*HLOOKUP(CG$2,'Yield Curves'!$B$2:$AP$508,MATCH($Z224,'Yield Curves'!$A$3:$A$508,0)+1)/100)</f>
        <v>0.2115349514507783</v>
      </c>
      <c r="CH224" s="245">
        <f>EXP(-CH$2*HLOOKUP(CH$2,'Yield Curves'!$B$2:$AP$508,MATCH($Z224,'Yield Curves'!$A$3:$A$508,0)+1)/100)</f>
        <v>0.1943683905943277</v>
      </c>
    </row>
    <row r="225" spans="1:86" x14ac:dyDescent="0.2">
      <c r="A225" s="253">
        <v>42810</v>
      </c>
      <c r="B225" s="245">
        <f>'Yield Curves'!C224-'Yield Curves'!C225</f>
        <v>-5.9999999999998721E-2</v>
      </c>
      <c r="C225" s="245">
        <f>'Yield Curves'!D224-'Yield Curves'!D225</f>
        <v>-6.0000000000000497E-2</v>
      </c>
      <c r="D225" s="245">
        <f>'Yield Curves'!E224-'Yield Curves'!E225</f>
        <v>-6.0000000000000497E-2</v>
      </c>
      <c r="E225" s="245">
        <f>'Yield Curves'!F224-'Yield Curves'!F225</f>
        <v>-6.5000000000001279E-2</v>
      </c>
      <c r="F225" s="245">
        <f>'Yield Curves'!G224-'Yield Curves'!G225</f>
        <v>-7.0000000000000284E-2</v>
      </c>
      <c r="G225" s="245">
        <f>'Yield Curves'!H224-'Yield Curves'!H225</f>
        <v>-7.5000000000001066E-2</v>
      </c>
      <c r="H225" s="245">
        <f>'Yield Curves'!I224-'Yield Curves'!I225</f>
        <v>-8.0000000000000071E-2</v>
      </c>
      <c r="I225" s="245">
        <f>'Yield Curves'!J224-'Yield Curves'!J225</f>
        <v>-8.5000000000000853E-2</v>
      </c>
      <c r="J225" s="245">
        <f>'Yield Curves'!K224-'Yield Curves'!K225</f>
        <v>-8.9999999999999858E-2</v>
      </c>
      <c r="K225" s="245">
        <f>'Yield Curves'!L224-'Yield Curves'!L225</f>
        <v>-9.0000000000000746E-2</v>
      </c>
      <c r="L225" s="245">
        <f>'Yield Curves'!M224-'Yield Curves'!M225</f>
        <v>-9.0000000000001634E-2</v>
      </c>
      <c r="M225" s="245">
        <f>'Yield Curves'!N224-'Yield Curves'!N225</f>
        <v>-8.9999999999999858E-2</v>
      </c>
      <c r="N225" s="245">
        <f>'Yield Curves'!O224-'Yield Curves'!O225</f>
        <v>-9.0000000000000746E-2</v>
      </c>
      <c r="O225" s="245">
        <f>'Yield Curves'!P224-'Yield Curves'!P225</f>
        <v>-9.0000000000001634E-2</v>
      </c>
      <c r="P225" s="245">
        <f>'Yield Curves'!Q224-'Yield Curves'!Q225</f>
        <v>-8.7500000000002132E-2</v>
      </c>
      <c r="Q225" s="245">
        <f>'Yield Curves'!R224-'Yield Curves'!R225</f>
        <v>-8.5000000000000853E-2</v>
      </c>
      <c r="R225" s="245">
        <f>'Yield Curves'!S224-'Yield Curves'!S225</f>
        <v>-8.2499999999999574E-2</v>
      </c>
      <c r="S225" s="245">
        <f>'Yield Curves'!T224-'Yield Curves'!T225</f>
        <v>-8.1249999999998934E-2</v>
      </c>
      <c r="T225" s="245">
        <f>'Yield Curves'!U224-'Yield Curves'!U225</f>
        <v>-8.0000000000000071E-2</v>
      </c>
      <c r="U225" s="245">
        <f>'Yield Curves'!V224-'Yield Curves'!V225</f>
        <v>-7.8750000000001208E-2</v>
      </c>
      <c r="V225" s="252">
        <f>MAX(B225:U225)</f>
        <v>-5.9999999999998721E-2</v>
      </c>
      <c r="W225" s="252">
        <f>AVERAGE(V226:V475)</f>
        <v>4.0220000000000193E-2</v>
      </c>
      <c r="X225" s="245">
        <f>_xlfn.STDEV.S(V226:V2777)</f>
        <v>5.9547436381146415E-2</v>
      </c>
      <c r="Y225" s="245">
        <f>W225+X225*_xlfn.NORM.S.INV(99%)</f>
        <v>0.17874805202986238</v>
      </c>
      <c r="Z225" s="253">
        <v>42811</v>
      </c>
      <c r="AA225" s="255">
        <f>'Bond Valuation'!$B$12*BondVal_all!BO225</f>
        <v>92.325512968600606</v>
      </c>
      <c r="AB225" s="250">
        <f>AA225/AA226-1</f>
        <v>-9.999500016666385E-5</v>
      </c>
      <c r="AC225" s="245">
        <f>SUMPRODUCT('Bond Valuation'!$B$12*BondVal_all!BO225,$BO$2)/AA225</f>
        <v>1</v>
      </c>
      <c r="AD225" s="251">
        <f>-AC225*Y224/100</f>
        <v>-1.7861908863897871E-3</v>
      </c>
      <c r="AE225" s="250">
        <f>AD225*SQRT(10)</f>
        <v>-5.6484315368267798E-3</v>
      </c>
      <c r="AF225" s="250">
        <f>$AC$1*X224/100</f>
        <v>-1.5920049757803217E-3</v>
      </c>
      <c r="AG225" s="250">
        <f>AF225*SQRT(10)</f>
        <v>-5.0343617697870139E-3</v>
      </c>
      <c r="AH225" s="255">
        <f>SUMPRODUCT('Bond Valuation'!$B$40:$D$40,BondVal_all!BO225:BQ225)</f>
        <v>83.393374436959476</v>
      </c>
      <c r="AI225" s="250">
        <f>AH225/AH226-1</f>
        <v>5.7265460135025315E-4</v>
      </c>
      <c r="AJ225" s="245">
        <f>SUMPRODUCT($BO$2:$BQ$2,'Bond Valuation'!$B$40:$D$40,BondVal_all!BO225:BQ225)/BondVal_all!AH225</f>
        <v>2.9358964469376443</v>
      </c>
      <c r="AK225" s="251">
        <f>-AJ225*Y224/100</f>
        <v>-5.2440714769041771E-3</v>
      </c>
      <c r="AL225" s="251">
        <f>AK225*SQRT(10)</f>
        <v>-1.6583210079740278E-2</v>
      </c>
      <c r="AM225" s="251">
        <f>$AC$1*X224/100</f>
        <v>-1.5920049757803217E-3</v>
      </c>
      <c r="AN225" s="259">
        <f>AM225*SQRT(10)</f>
        <v>-5.0343617697870139E-3</v>
      </c>
      <c r="AO225" s="255">
        <f>SUMPRODUCT('Bond Valuation'!$B$68:$F$68,BondVal_all!BO225:BS225)</f>
        <v>77.038299929640274</v>
      </c>
      <c r="AP225" s="250">
        <f>AO225/AO226-1</f>
        <v>1.3636388029028002E-3</v>
      </c>
      <c r="AQ225" s="245">
        <f>SUMPRODUCT($BO$2:$BS$2,'Bond Valuation'!$B$68:$F$68,BondVal_all!BO225:BS225)/BondVal_all!AO225</f>
        <v>4.7248706833843057</v>
      </c>
      <c r="AR225" s="251">
        <f>-AQ225*Y224/100</f>
        <v>-8.4395209540313321E-3</v>
      </c>
      <c r="AS225" s="251">
        <f>AR225*SQRT(10)</f>
        <v>-2.6688108575456213E-2</v>
      </c>
      <c r="AT225" s="251">
        <f>$AC$1*X224/100</f>
        <v>-1.5920049757803217E-3</v>
      </c>
      <c r="AU225" s="249">
        <f>AT225*SQRT(10)</f>
        <v>-5.0343617697870139E-3</v>
      </c>
      <c r="AV225" s="255">
        <f>SUMPRODUCT('Bond Valuation'!$B$96:$K$96,BondVal_all!BO225:BX225)</f>
        <v>67.922149369628869</v>
      </c>
      <c r="AW225" s="250">
        <f>AV225/AV226-1</f>
        <v>2.3913708546796641E-3</v>
      </c>
      <c r="AX225" s="245">
        <f>SUMPRODUCT($BO$2:$BX$2,'Bond Valuation'!$B$96:$K$96,BondVal_all!BO225:BX225)/BondVal_all!AV225</f>
        <v>8.2529342306107516</v>
      </c>
      <c r="AY225" s="251">
        <f>-AX225*Y224/100</f>
        <v>-1.4741315908691235E-2</v>
      </c>
      <c r="AZ225" s="251">
        <f>AY225*SQRT(10)</f>
        <v>-4.661613397953903E-2</v>
      </c>
      <c r="BA225" s="251">
        <f>$AC$1*X224/100</f>
        <v>-1.5920049757803217E-3</v>
      </c>
      <c r="BB225" s="249">
        <f>BA225*SQRT(10)</f>
        <v>-5.0343617697870139E-3</v>
      </c>
      <c r="BC225" s="255">
        <f>SUMPRODUCT('Bond Valuation'!$B$124:$U$124,BondVal_all!BO225:CH225)</f>
        <v>57.236346360191469</v>
      </c>
      <c r="BD225" s="250">
        <f>BC225/BC226-1</f>
        <v>9.0450289660570782E-4</v>
      </c>
      <c r="BE225" s="245">
        <f>SUMPRODUCT($BO$2:$CH$2,'Bond Valuation'!$B$124:$U$124,BondVal_all!BO225:CH225)/BondVal_all!BC225</f>
        <v>11.968659627158416</v>
      </c>
      <c r="BF225" s="251">
        <f>-BE225*Y224/100</f>
        <v>-2.1378310748331752E-2</v>
      </c>
      <c r="BG225" s="251">
        <f>BF225*SQRT(10)</f>
        <v>-6.7604154491587048E-2</v>
      </c>
      <c r="BH225" s="251">
        <f>$AC$1*X224/100</f>
        <v>-1.5920049757803217E-3</v>
      </c>
      <c r="BI225" s="249">
        <f>BH225*SQRT(10)</f>
        <v>-5.0343617697870139E-3</v>
      </c>
      <c r="BJ225" s="251"/>
      <c r="BK225" s="251"/>
      <c r="BO225" s="245">
        <f>EXP(-BO$2*HLOOKUP(BO$2,'Yield Curves'!$B$2:$AP$508,MATCH($Z225,'Yield Curves'!$A$3:$A$508,0)+1)/100)</f>
        <v>0.91411398978812475</v>
      </c>
      <c r="BP225" s="245">
        <f>EXP(-BP$2*HLOOKUP(BP$2,'Yield Curves'!$B$2:$AP$508,MATCH($Z225,'Yield Curves'!$A$3:$A$508,0)+1)/100)</f>
        <v>0.84467782205801567</v>
      </c>
      <c r="BQ225" s="245">
        <f>EXP(-BQ$2*HLOOKUP(BQ$2,'Yield Curves'!$B$2:$AP$508,MATCH($Z225,'Yield Curves'!$A$3:$A$508,0)+1)/100)</f>
        <v>0.78309598836536476</v>
      </c>
      <c r="BR225" s="245">
        <f>EXP(-BR$2*HLOOKUP(BR$2,'Yield Curves'!$B$2:$AP$508,MATCH($Z225,'Yield Curves'!$A$3:$A$508,0)+1)/100)</f>
        <v>0.72151652309345959</v>
      </c>
      <c r="BS225" s="245">
        <f>EXP(-BS$2*HLOOKUP(BS$2,'Yield Curves'!$B$2:$AP$508,MATCH($Z225,'Yield Curves'!$A$3:$A$508,0)+1)/100)</f>
        <v>0.67199794264758894</v>
      </c>
      <c r="BT225" s="245">
        <f>EXP(-BT$2*HLOOKUP(BT$2,'Yield Curves'!$B$2:$AP$508,MATCH($Z225,'Yield Curves'!$A$3:$A$508,0)+1)/100)</f>
        <v>0.62082874998393223</v>
      </c>
      <c r="BU225" s="245">
        <f>EXP(-BU$2*HLOOKUP(BU$2,'Yield Curves'!$B$2:$AP$508,MATCH($Z225,'Yield Curves'!$A$3:$A$508,0)+1)/100)</f>
        <v>0.57361318704162467</v>
      </c>
      <c r="BV225" s="245">
        <f>EXP(-BV$2*HLOOKUP(BV$2,'Yield Curves'!$B$2:$AP$508,MATCH($Z225,'Yield Curves'!$A$3:$A$508,0)+1)/100)</f>
        <v>0.52903536331046475</v>
      </c>
      <c r="BW225" s="245">
        <f>EXP(-BW$2*HLOOKUP(BW$2,'Yield Curves'!$B$2:$AP$508,MATCH($Z225,'Yield Curves'!$A$3:$A$508,0)+1)/100)</f>
        <v>0.48669749941128976</v>
      </c>
      <c r="BX225" s="245">
        <f>EXP(-BX$2*HLOOKUP(BX$2,'Yield Curves'!$B$2:$AP$508,MATCH($Z225,'Yield Curves'!$A$3:$A$508,0)+1)/100)</f>
        <v>0.44843120424810956</v>
      </c>
      <c r="BY225" s="245">
        <f>EXP(-BY$2*HLOOKUP(BY$2,'Yield Curves'!$B$2:$AP$508,MATCH($Z225,'Yield Curves'!$A$3:$A$508,0)+1)/100)</f>
        <v>0.41301866224834938</v>
      </c>
      <c r="BZ225" s="245">
        <f>EXP(-BZ$2*HLOOKUP(BZ$2,'Yield Curves'!$B$2:$AP$508,MATCH($Z225,'Yield Curves'!$A$3:$A$508,0)+1)/100)</f>
        <v>0.37973277398371086</v>
      </c>
      <c r="CA225" s="245">
        <f>EXP(-CA$2*HLOOKUP(CA$2,'Yield Curves'!$B$2:$AP$508,MATCH($Z225,'Yield Curves'!$A$3:$A$508,0)+1)/100)</f>
        <v>0.34839378425236783</v>
      </c>
      <c r="CB225" s="245">
        <f>EXP(-CB$2*HLOOKUP(CB$2,'Yield Curves'!$B$2:$AP$508,MATCH($Z225,'Yield Curves'!$A$3:$A$508,0)+1)/100)</f>
        <v>0.32015000576824687</v>
      </c>
      <c r="CC225" s="245">
        <f>EXP(-CC$2*HLOOKUP(CC$2,'Yield Curves'!$B$2:$AP$508,MATCH($Z225,'Yield Curves'!$A$3:$A$508,0)+1)/100)</f>
        <v>0.29405160495167837</v>
      </c>
      <c r="CD225" s="245">
        <f>EXP(-CD$2*HLOOKUP(CD$2,'Yield Curves'!$B$2:$AP$508,MATCH($Z225,'Yield Curves'!$A$3:$A$508,0)+1)/100)</f>
        <v>0.27017864922241847</v>
      </c>
      <c r="CE225" s="245">
        <f>EXP(-CE$2*HLOOKUP(CE$2,'Yield Curves'!$B$2:$AP$508,MATCH($Z225,'Yield Curves'!$A$3:$A$508,0)+1)/100)</f>
        <v>0.24837358154626196</v>
      </c>
      <c r="CF225" s="245">
        <f>EXP(-CF$2*HLOOKUP(CF$2,'Yield Curves'!$B$2:$AP$508,MATCH($Z225,'Yield Curves'!$A$3:$A$508,0)+1)/100)</f>
        <v>0.22826499940108724</v>
      </c>
      <c r="CG225" s="245">
        <f>EXP(-CG$2*HLOOKUP(CG$2,'Yield Curves'!$B$2:$AP$508,MATCH($Z225,'Yield Curves'!$A$3:$A$508,0)+1)/100)</f>
        <v>0.20962004608157792</v>
      </c>
      <c r="CH225" s="245">
        <f>EXP(-CH$2*HLOOKUP(CH$2,'Yield Curves'!$B$2:$AP$508,MATCH($Z225,'Yield Curves'!$A$3:$A$508,0)+1)/100)</f>
        <v>0.19243439279400748</v>
      </c>
    </row>
    <row r="226" spans="1:86" x14ac:dyDescent="0.2">
      <c r="A226" s="253">
        <v>42809</v>
      </c>
      <c r="B226" s="245">
        <f>'Yield Curves'!C225-'Yield Curves'!C226</f>
        <v>4.9999999999998934E-2</v>
      </c>
      <c r="C226" s="245">
        <f>'Yield Curves'!D225-'Yield Curves'!D226</f>
        <v>3.5000000000000142E-2</v>
      </c>
      <c r="D226" s="245">
        <f>'Yield Curves'!E225-'Yield Curves'!E226</f>
        <v>1.9999999999999574E-2</v>
      </c>
      <c r="E226" s="245">
        <f>'Yield Curves'!F225-'Yield Curves'!F226</f>
        <v>-1.4999999999998792E-2</v>
      </c>
      <c r="F226" s="245">
        <f>'Yield Curves'!G225-'Yield Curves'!G226</f>
        <v>-4.9999999999998934E-2</v>
      </c>
      <c r="G226" s="245">
        <f>'Yield Curves'!H225-'Yield Curves'!H226</f>
        <v>-2.4999999999998579E-2</v>
      </c>
      <c r="H226" s="245">
        <f>'Yield Curves'!I225-'Yield Curves'!I226</f>
        <v>0</v>
      </c>
      <c r="I226" s="245">
        <f>'Yield Curves'!J225-'Yield Curves'!J226</f>
        <v>-4.4999999999999929E-2</v>
      </c>
      <c r="J226" s="245">
        <f>'Yield Curves'!K225-'Yield Curves'!K226</f>
        <v>-8.9999999999999858E-2</v>
      </c>
      <c r="K226" s="245">
        <f>'Yield Curves'!L225-'Yield Curves'!L226</f>
        <v>-8.9999999999999858E-2</v>
      </c>
      <c r="L226" s="245">
        <f>'Yield Curves'!M225-'Yield Curves'!M226</f>
        <v>-8.9999999999999858E-2</v>
      </c>
      <c r="M226" s="245">
        <f>'Yield Curves'!N225-'Yield Curves'!N226</f>
        <v>-8.9999999999999858E-2</v>
      </c>
      <c r="N226" s="245">
        <f>'Yield Curves'!O225-'Yield Curves'!O226</f>
        <v>-8.9999999999999858E-2</v>
      </c>
      <c r="O226" s="245">
        <f>'Yield Curves'!P225-'Yield Curves'!P226</f>
        <v>-8.9999999999999858E-2</v>
      </c>
      <c r="P226" s="245">
        <f>'Yield Curves'!Q225-'Yield Curves'!Q226</f>
        <v>-7.9999999999998295E-2</v>
      </c>
      <c r="Q226" s="245">
        <f>'Yield Curves'!R225-'Yield Curves'!R226</f>
        <v>-6.9999999999998508E-2</v>
      </c>
      <c r="R226" s="245">
        <f>'Yield Curves'!S225-'Yield Curves'!S226</f>
        <v>-5.9999999999998721E-2</v>
      </c>
      <c r="S226" s="245">
        <f>'Yield Curves'!T225-'Yield Curves'!T226</f>
        <v>-5.4999999999999716E-2</v>
      </c>
      <c r="T226" s="245">
        <f>'Yield Curves'!U225-'Yield Curves'!U226</f>
        <v>-4.9999999999998934E-2</v>
      </c>
      <c r="U226" s="245">
        <f>'Yield Curves'!V225-'Yield Curves'!V226</f>
        <v>-4.4999999999998153E-2</v>
      </c>
      <c r="V226" s="252">
        <f>MAX(B226:U226)</f>
        <v>4.9999999999998934E-2</v>
      </c>
      <c r="W226" s="252">
        <f>AVERAGE(V227:V476)</f>
        <v>4.0060000000000193E-2</v>
      </c>
      <c r="X226" s="245">
        <f>_xlfn.STDEV.S(V227:V2778)</f>
        <v>5.9649788709949005E-2</v>
      </c>
      <c r="Y226" s="245">
        <f>W226+X226*_xlfn.NORM.S.INV(99%)</f>
        <v>0.17882615915237543</v>
      </c>
      <c r="Z226" s="253">
        <v>42810</v>
      </c>
      <c r="AA226" s="255">
        <f>'Bond Valuation'!$B$12*BondVal_all!BO226</f>
        <v>92.334745981540422</v>
      </c>
      <c r="AB226" s="250">
        <f>AA226/AA227-1</f>
        <v>6.0018003600537106E-4</v>
      </c>
      <c r="AC226" s="245">
        <f>SUMPRODUCT('Bond Valuation'!$B$12*BondVal_all!BO226,$BO$2)/AA226</f>
        <v>1</v>
      </c>
      <c r="AD226" s="251">
        <f>-AC226*Y225/100</f>
        <v>-1.7874805202986238E-3</v>
      </c>
      <c r="AE226" s="250">
        <f>AD226*SQRT(10)</f>
        <v>-5.6525097173264899E-3</v>
      </c>
      <c r="AF226" s="250">
        <f>$AC$1*X225/100</f>
        <v>-1.5870667422816875E-3</v>
      </c>
      <c r="AG226" s="250">
        <f>AF226*SQRT(10)</f>
        <v>-5.0187457043135873E-3</v>
      </c>
      <c r="AH226" s="255">
        <f>SUMPRODUCT('Bond Valuation'!$B$40:$D$40,BondVal_all!BO226:BQ226)</f>
        <v>83.345646169178181</v>
      </c>
      <c r="AI226" s="250">
        <f>AH226/AH227-1</f>
        <v>2.0509197927076617E-3</v>
      </c>
      <c r="AJ226" s="245">
        <f>SUMPRODUCT($BO$2:$BQ$2,'Bond Valuation'!$B$40:$D$40,BondVal_all!BO226:BQ226)/BondVal_all!AH226</f>
        <v>2.9358553504247187</v>
      </c>
      <c r="AK226" s="251">
        <f>-AJ226*Y225/100</f>
        <v>-5.2477842492986747E-3</v>
      </c>
      <c r="AL226" s="251">
        <f>AK226*SQRT(10)</f>
        <v>-1.6594950896940689E-2</v>
      </c>
      <c r="AM226" s="251">
        <f>$AC$1*X225/100</f>
        <v>-1.5870667422816875E-3</v>
      </c>
      <c r="AN226" s="259">
        <f>AM226*SQRT(10)</f>
        <v>-5.0187457043135873E-3</v>
      </c>
      <c r="AO226" s="255">
        <f>SUMPRODUCT('Bond Valuation'!$B$68:$F$68,BondVal_all!BO226:BS226)</f>
        <v>76.933390573016027</v>
      </c>
      <c r="AP226" s="250">
        <f>AO226/AO227-1</f>
        <v>4.210470773306163E-3</v>
      </c>
      <c r="AQ226" s="245">
        <f>SUMPRODUCT($BO$2:$BS$2,'Bond Valuation'!$B$68:$F$68,BondVal_all!BO226:BS226)/BondVal_all!AO226</f>
        <v>4.7245235279614892</v>
      </c>
      <c r="AR226" s="251">
        <f>-AQ226*Y225/100</f>
        <v>-8.4449937739236921E-3</v>
      </c>
      <c r="AS226" s="251">
        <f>AR226*SQRT(10)</f>
        <v>-2.6705415151539947E-2</v>
      </c>
      <c r="AT226" s="251">
        <f>$AC$1*X225/100</f>
        <v>-1.5870667422816875E-3</v>
      </c>
      <c r="AU226" s="249">
        <f>AT226*SQRT(10)</f>
        <v>-5.0187457043135873E-3</v>
      </c>
      <c r="AV226" s="255">
        <f>SUMPRODUCT('Bond Valuation'!$B$96:$K$96,BondVal_all!BO226:BX226)</f>
        <v>67.760109817900442</v>
      </c>
      <c r="AW226" s="250">
        <f>AV226/AV227-1</f>
        <v>6.659265642960932E-3</v>
      </c>
      <c r="AX226" s="245">
        <f>SUMPRODUCT($BO$2:$BX$2,'Bond Valuation'!$B$96:$K$96,BondVal_all!BO226:BX226)/BondVal_all!AV226</f>
        <v>8.2498491837775205</v>
      </c>
      <c r="AY226" s="251">
        <f>-AX226*Y225/100</f>
        <v>-1.4746444711403819E-2</v>
      </c>
      <c r="AZ226" s="251">
        <f>AY226*SQRT(10)</f>
        <v>-4.6632352677780445E-2</v>
      </c>
      <c r="BA226" s="251">
        <f>$AC$1*X225/100</f>
        <v>-1.5870667422816875E-3</v>
      </c>
      <c r="BB226" s="249">
        <f>BA226*SQRT(10)</f>
        <v>-5.0187457043135873E-3</v>
      </c>
      <c r="BC226" s="255">
        <f>SUMPRODUCT('Bond Valuation'!$B$124:$U$124,BondVal_all!BO226:CH226)</f>
        <v>57.184622703315021</v>
      </c>
      <c r="BD226" s="250">
        <f>BC226/BC227-1</f>
        <v>8.8967822440213506E-3</v>
      </c>
      <c r="BE226" s="245">
        <f>SUMPRODUCT($BO$2:$CH$2,'Bond Valuation'!$B$124:$U$124,BondVal_all!BO226:CH226)/BondVal_all!BC226</f>
        <v>11.97080407279168</v>
      </c>
      <c r="BF226" s="251">
        <f>-BE226*Y225/100</f>
        <v>-2.1397579092426556E-2</v>
      </c>
      <c r="BG226" s="251">
        <f>BF226*SQRT(10)</f>
        <v>-6.7665086345666481E-2</v>
      </c>
      <c r="BH226" s="251">
        <f>$AC$1*X225/100</f>
        <v>-1.5870667422816875E-3</v>
      </c>
      <c r="BI226" s="249">
        <f>BH226*SQRT(10)</f>
        <v>-5.0187457043135873E-3</v>
      </c>
      <c r="BJ226" s="251"/>
      <c r="BK226" s="251"/>
      <c r="BO226" s="245">
        <f>EXP(-BO$2*HLOOKUP(BO$2,'Yield Curves'!$B$2:$AP$508,MATCH($Z226,'Yield Curves'!$A$3:$A$508,0)+1)/100)</f>
        <v>0.91420540575782594</v>
      </c>
      <c r="BP226" s="245">
        <f>EXP(-BP$2*HLOOKUP(BP$2,'Yield Curves'!$B$2:$AP$508,MATCH($Z226,'Yield Curves'!$A$3:$A$508,0)+1)/100)</f>
        <v>0.84467782205801567</v>
      </c>
      <c r="BQ226" s="245">
        <f>EXP(-BQ$2*HLOOKUP(BQ$2,'Yield Curves'!$B$2:$AP$508,MATCH($Z226,'Yield Curves'!$A$3:$A$508,0)+1)/100)</f>
        <v>0.78262627170143628</v>
      </c>
      <c r="BR226" s="245">
        <f>EXP(-BR$2*HLOOKUP(BR$2,'Yield Curves'!$B$2:$AP$508,MATCH($Z226,'Yield Curves'!$A$3:$A$508,0)+1)/100)</f>
        <v>0.72122797419784868</v>
      </c>
      <c r="BS226" s="245">
        <f>EXP(-BS$2*HLOOKUP(BS$2,'Yield Curves'!$B$2:$AP$508,MATCH($Z226,'Yield Curves'!$A$3:$A$508,0)+1)/100)</f>
        <v>0.67099070135344585</v>
      </c>
      <c r="BT226" s="245">
        <f>EXP(-BT$2*HLOOKUP(BT$2,'Yield Curves'!$B$2:$AP$508,MATCH($Z226,'Yield Curves'!$A$3:$A$508,0)+1)/100)</f>
        <v>0.61971226337336216</v>
      </c>
      <c r="BU226" s="245">
        <f>EXP(-BU$2*HLOOKUP(BU$2,'Yield Curves'!$B$2:$AP$508,MATCH($Z226,'Yield Curves'!$A$3:$A$508,0)+1)/100)</f>
        <v>0.57240986328100751</v>
      </c>
      <c r="BV226" s="245">
        <f>EXP(-BV$2*HLOOKUP(BV$2,'Yield Curves'!$B$2:$AP$508,MATCH($Z226,'Yield Curves'!$A$3:$A$508,0)+1)/100)</f>
        <v>0.52776720084219952</v>
      </c>
      <c r="BW226" s="245">
        <f>EXP(-BW$2*HLOOKUP(BW$2,'Yield Curves'!$B$2:$AP$508,MATCH($Z226,'Yield Curves'!$A$3:$A$508,0)+1)/100)</f>
        <v>0.48538518857973062</v>
      </c>
      <c r="BX226" s="245">
        <f>EXP(-BX$2*HLOOKUP(BX$2,'Yield Curves'!$B$2:$AP$508,MATCH($Z226,'Yield Curves'!$A$3:$A$508,0)+1)/100)</f>
        <v>0.44708792655935642</v>
      </c>
      <c r="BY226" s="245">
        <f>EXP(-BY$2*HLOOKUP(BY$2,'Yield Curves'!$B$2:$AP$508,MATCH($Z226,'Yield Curves'!$A$3:$A$508,0)+1)/100)</f>
        <v>0.41165794707780978</v>
      </c>
      <c r="BZ226" s="245">
        <f>EXP(-BZ$2*HLOOKUP(BZ$2,'Yield Curves'!$B$2:$AP$508,MATCH($Z226,'Yield Curves'!$A$3:$A$508,0)+1)/100)</f>
        <v>0.37859528275172588</v>
      </c>
      <c r="CA226" s="245">
        <f>EXP(-CA$2*HLOOKUP(CA$2,'Yield Curves'!$B$2:$AP$508,MATCH($Z226,'Yield Curves'!$A$3:$A$508,0)+1)/100)</f>
        <v>0.34771507832641863</v>
      </c>
      <c r="CB226" s="245">
        <f>EXP(-CB$2*HLOOKUP(CB$2,'Yield Curves'!$B$2:$AP$508,MATCH($Z226,'Yield Curves'!$A$3:$A$508,0)+1)/100)</f>
        <v>0.31959023320200658</v>
      </c>
      <c r="CC226" s="245">
        <f>EXP(-CC$2*HLOOKUP(CC$2,'Yield Curves'!$B$2:$AP$508,MATCH($Z226,'Yield Curves'!$A$3:$A$508,0)+1)/100)</f>
        <v>0.29361085818696442</v>
      </c>
      <c r="CD226" s="245">
        <f>EXP(-CD$2*HLOOKUP(CD$2,'Yield Curves'!$B$2:$AP$508,MATCH($Z226,'Yield Curves'!$A$3:$A$508,0)+1)/100)</f>
        <v>0.26984113690003886</v>
      </c>
      <c r="CE226" s="245">
        <f>EXP(-CE$2*HLOOKUP(CE$2,'Yield Curves'!$B$2:$AP$508,MATCH($Z226,'Yield Curves'!$A$3:$A$508,0)+1)/100)</f>
        <v>0.24812300594603665</v>
      </c>
      <c r="CF226" s="245">
        <f>EXP(-CF$2*HLOOKUP(CF$2,'Yield Curves'!$B$2:$AP$508,MATCH($Z226,'Yield Curves'!$A$3:$A$508,0)+1)/100)</f>
        <v>0.22809814163508108</v>
      </c>
      <c r="CG226" s="245">
        <f>EXP(-CG$2*HLOOKUP(CG$2,'Yield Curves'!$B$2:$AP$508,MATCH($Z226,'Yield Curves'!$A$3:$A$508,0)+1)/100)</f>
        <v>0.20953916145425266</v>
      </c>
      <c r="CH226" s="245">
        <f>EXP(-CH$2*HLOOKUP(CH$2,'Yield Curves'!$B$2:$AP$508,MATCH($Z226,'Yield Curves'!$A$3:$A$508,0)+1)/100)</f>
        <v>0.19243439279400748</v>
      </c>
    </row>
    <row r="227" spans="1:86" x14ac:dyDescent="0.2">
      <c r="A227" s="253">
        <v>42808</v>
      </c>
      <c r="B227" s="245">
        <f>'Yield Curves'!C226-'Yield Curves'!C227</f>
        <v>9.9999999999997868E-3</v>
      </c>
      <c r="C227" s="245">
        <f>'Yield Curves'!D226-'Yield Curves'!D227</f>
        <v>4.9999999999990052E-3</v>
      </c>
      <c r="D227" s="245">
        <f>'Yield Curves'!E226-'Yield Curves'!E227</f>
        <v>0</v>
      </c>
      <c r="E227" s="245">
        <f>'Yield Curves'!F226-'Yield Curves'!F227</f>
        <v>5.0000000000007816E-3</v>
      </c>
      <c r="F227" s="245">
        <f>'Yield Curves'!G226-'Yield Curves'!G227</f>
        <v>9.9999999999997868E-3</v>
      </c>
      <c r="G227" s="245">
        <f>'Yield Curves'!H226-'Yield Curves'!H227</f>
        <v>4.9999999999990052E-3</v>
      </c>
      <c r="H227" s="245">
        <f>'Yield Curves'!I226-'Yield Curves'!I227</f>
        <v>0</v>
      </c>
      <c r="I227" s="245">
        <f>'Yield Curves'!J226-'Yield Curves'!J227</f>
        <v>1.4999999999998792E-2</v>
      </c>
      <c r="J227" s="245">
        <f>'Yield Curves'!K226-'Yield Curves'!K227</f>
        <v>2.9999999999999361E-2</v>
      </c>
      <c r="K227" s="245">
        <f>'Yield Curves'!L226-'Yield Curves'!L227</f>
        <v>3.2500000000000639E-2</v>
      </c>
      <c r="L227" s="245">
        <f>'Yield Curves'!M226-'Yield Curves'!M227</f>
        <v>3.5000000000000142E-2</v>
      </c>
      <c r="M227" s="245">
        <f>'Yield Curves'!N226-'Yield Curves'!N227</f>
        <v>3.7499999999999645E-2</v>
      </c>
      <c r="N227" s="245">
        <f>'Yield Curves'!O226-'Yield Curves'!O227</f>
        <v>4.0000000000000924E-2</v>
      </c>
      <c r="O227" s="245">
        <f>'Yield Curves'!P226-'Yield Curves'!P227</f>
        <v>4.2500000000002203E-2</v>
      </c>
      <c r="P227" s="245">
        <f>'Yield Curves'!Q226-'Yield Curves'!Q227</f>
        <v>3.6250000000000782E-2</v>
      </c>
      <c r="Q227" s="245">
        <f>'Yield Curves'!R226-'Yield Curves'!R227</f>
        <v>2.9999999999999361E-2</v>
      </c>
      <c r="R227" s="245">
        <f>'Yield Curves'!S226-'Yield Curves'!S227</f>
        <v>2.3749999999997939E-2</v>
      </c>
      <c r="S227" s="245">
        <f>'Yield Curves'!T226-'Yield Curves'!T227</f>
        <v>2.1874999999997868E-2</v>
      </c>
      <c r="T227" s="245">
        <f>'Yield Curves'!U226-'Yield Curves'!U227</f>
        <v>1.9999999999999574E-2</v>
      </c>
      <c r="U227" s="245">
        <f>'Yield Curves'!V226-'Yield Curves'!V227</f>
        <v>1.8125000000001279E-2</v>
      </c>
      <c r="V227" s="252">
        <f>MAX(B227:U227)</f>
        <v>4.2500000000002203E-2</v>
      </c>
      <c r="W227" s="252">
        <f>AVERAGE(V228:V477)</f>
        <v>3.9410000000000188E-2</v>
      </c>
      <c r="X227" s="245">
        <f>_xlfn.STDEV.S(V228:V2779)</f>
        <v>5.9755871355017594E-2</v>
      </c>
      <c r="Y227" s="245">
        <f>W227+X227*_xlfn.NORM.S.INV(99%)</f>
        <v>0.17842294428820335</v>
      </c>
      <c r="Z227" s="253">
        <v>42809</v>
      </c>
      <c r="AA227" s="255">
        <f>'Bond Valuation'!$B$12*BondVal_all!BO227</f>
        <v>92.279361750882217</v>
      </c>
      <c r="AB227" s="250">
        <f>AA227/AA228-1</f>
        <v>-4.99875020830709E-4</v>
      </c>
      <c r="AC227" s="245">
        <f>SUMPRODUCT('Bond Valuation'!$B$12*BondVal_all!BO227,$BO$2)/AA227</f>
        <v>1</v>
      </c>
      <c r="AD227" s="251">
        <f>-AC227*Y226/100</f>
        <v>-1.7882615915237542E-3</v>
      </c>
      <c r="AE227" s="250">
        <f>AD227*SQRT(10)</f>
        <v>-5.6549796814127197E-3</v>
      </c>
      <c r="AF227" s="250">
        <f>$AC$1*X226/100</f>
        <v>-1.5897946511037892E-3</v>
      </c>
      <c r="AG227" s="250">
        <f>AF227*SQRT(10)</f>
        <v>-5.0273721094406957E-3</v>
      </c>
      <c r="AH227" s="255">
        <f>SUMPRODUCT('Bond Valuation'!$B$40:$D$40,BondVal_all!BO227:BQ227)</f>
        <v>83.175060790742791</v>
      </c>
      <c r="AI227" s="250">
        <f>AH227/AH228-1</f>
        <v>1.4184445297473758E-3</v>
      </c>
      <c r="AJ227" s="245">
        <f>SUMPRODUCT($BO$2:$BQ$2,'Bond Valuation'!$B$40:$D$40,BondVal_all!BO227:BQ227)/BondVal_all!AH227</f>
        <v>2.9357745245923392</v>
      </c>
      <c r="AK227" s="251">
        <f>-AJ227*Y226/100</f>
        <v>-5.2499328237023898E-3</v>
      </c>
      <c r="AL227" s="251">
        <f>AK227*SQRT(10)</f>
        <v>-1.6601745285778766E-2</v>
      </c>
      <c r="AM227" s="251">
        <f>$AC$1*X226/100</f>
        <v>-1.5897946511037892E-3</v>
      </c>
      <c r="AN227" s="259">
        <f>AM227*SQRT(10)</f>
        <v>-5.0273721094406957E-3</v>
      </c>
      <c r="AO227" s="255">
        <f>SUMPRODUCT('Bond Valuation'!$B$68:$F$68,BondVal_all!BO227:BS227)</f>
        <v>76.610822942099389</v>
      </c>
      <c r="AP227" s="250">
        <f>AO227/AO228-1</f>
        <v>4.0411925546286476E-3</v>
      </c>
      <c r="AQ227" s="245">
        <f>SUMPRODUCT($BO$2:$BS$2,'Bond Valuation'!$B$68:$F$68,BondVal_all!BO227:BS227)/BondVal_all!AO227</f>
        <v>4.7237167345205755</v>
      </c>
      <c r="AR227" s="251">
        <f>-AQ227*Y226/100</f>
        <v>-8.4472412055811557E-3</v>
      </c>
      <c r="AS227" s="251">
        <f>AR227*SQRT(10)</f>
        <v>-2.6712522154463098E-2</v>
      </c>
      <c r="AT227" s="251">
        <f>$AC$1*X226/100</f>
        <v>-1.5897946511037892E-3</v>
      </c>
      <c r="AU227" s="249">
        <f>AT227*SQRT(10)</f>
        <v>-5.0273721094406957E-3</v>
      </c>
      <c r="AV227" s="255">
        <f>SUMPRODUCT('Bond Valuation'!$B$96:$K$96,BondVal_all!BO227:BX227)</f>
        <v>67.311862246280072</v>
      </c>
      <c r="AW227" s="250">
        <f>AV227/AV228-1</f>
        <v>4.2620573014697793E-3</v>
      </c>
      <c r="AX227" s="245">
        <f>SUMPRODUCT($BO$2:$BX$2,'Bond Valuation'!$B$96:$K$96,BondVal_all!BO227:BX227)/BondVal_all!AV227</f>
        <v>8.2427966188979678</v>
      </c>
      <c r="AY227" s="251">
        <f>-AX227*Y226/100</f>
        <v>-1.4740276600317102E-2</v>
      </c>
      <c r="AZ227" s="251">
        <f>AY227*SQRT(10)</f>
        <v>-4.661284739788548E-2</v>
      </c>
      <c r="BA227" s="251">
        <f>$AC$1*X226/100</f>
        <v>-1.5897946511037892E-3</v>
      </c>
      <c r="BB227" s="249">
        <f>BA227*SQRT(10)</f>
        <v>-5.0273721094406957E-3</v>
      </c>
      <c r="BC227" s="255">
        <f>SUMPRODUCT('Bond Valuation'!$B$124:$U$124,BondVal_all!BO227:CH227)</f>
        <v>56.680349972098341</v>
      </c>
      <c r="BD227" s="250">
        <f>BC227/BC228-1</f>
        <v>-6.5482302806252335E-4</v>
      </c>
      <c r="BE227" s="245">
        <f>SUMPRODUCT($BO$2:$CH$2,'Bond Valuation'!$B$124:$U$124,BondVal_all!BO227:CH227)/BondVal_all!BC227</f>
        <v>11.935211231972303</v>
      </c>
      <c r="BF227" s="251">
        <f>-BE227*Y226/100</f>
        <v>-2.1343279832858979E-2</v>
      </c>
      <c r="BG227" s="251">
        <f>BF227*SQRT(10)</f>
        <v>-6.7493377010172259E-2</v>
      </c>
      <c r="BH227" s="251">
        <f>$AC$1*X226/100</f>
        <v>-1.5897946511037892E-3</v>
      </c>
      <c r="BI227" s="249">
        <f>BH227*SQRT(10)</f>
        <v>-5.0273721094406957E-3</v>
      </c>
      <c r="BJ227" s="251"/>
      <c r="BK227" s="251"/>
      <c r="BO227" s="245">
        <f>EXP(-BO$2*HLOOKUP(BO$2,'Yield Curves'!$B$2:$AP$508,MATCH($Z227,'Yield Curves'!$A$3:$A$508,0)+1)/100)</f>
        <v>0.91365704703843775</v>
      </c>
      <c r="BP227" s="245">
        <f>EXP(-BP$2*HLOOKUP(BP$2,'Yield Curves'!$B$2:$AP$508,MATCH($Z227,'Yield Curves'!$A$3:$A$508,0)+1)/100)</f>
        <v>0.8436648165963837</v>
      </c>
      <c r="BQ227" s="245">
        <f>EXP(-BQ$2*HLOOKUP(BQ$2,'Yield Curves'!$B$2:$AP$508,MATCH($Z227,'Yield Curves'!$A$3:$A$508,0)+1)/100)</f>
        <v>0.78098448101444262</v>
      </c>
      <c r="BR227" s="245">
        <f>EXP(-BR$2*HLOOKUP(BR$2,'Yield Curves'!$B$2:$AP$508,MATCH($Z227,'Yield Curves'!$A$3:$A$508,0)+1)/100)</f>
        <v>0.71892373343192617</v>
      </c>
      <c r="BS227" s="245">
        <f>EXP(-BS$2*HLOOKUP(BS$2,'Yield Curves'!$B$2:$AP$508,MATCH($Z227,'Yield Curves'!$A$3:$A$508,0)+1)/100)</f>
        <v>0.66797802679898954</v>
      </c>
      <c r="BT227" s="245">
        <f>EXP(-BT$2*HLOOKUP(BT$2,'Yield Curves'!$B$2:$AP$508,MATCH($Z227,'Yield Curves'!$A$3:$A$508,0)+1)/100)</f>
        <v>0.61637483631414958</v>
      </c>
      <c r="BU227" s="245">
        <f>EXP(-BU$2*HLOOKUP(BU$2,'Yield Curves'!$B$2:$AP$508,MATCH($Z227,'Yield Curves'!$A$3:$A$508,0)+1)/100)</f>
        <v>0.56881501679870317</v>
      </c>
      <c r="BV227" s="245">
        <f>EXP(-BV$2*HLOOKUP(BV$2,'Yield Curves'!$B$2:$AP$508,MATCH($Z227,'Yield Curves'!$A$3:$A$508,0)+1)/100)</f>
        <v>0.52408573061475794</v>
      </c>
      <c r="BW227" s="245">
        <f>EXP(-BW$2*HLOOKUP(BW$2,'Yield Curves'!$B$2:$AP$508,MATCH($Z227,'Yield Curves'!$A$3:$A$508,0)+1)/100)</f>
        <v>0.48179455029531965</v>
      </c>
      <c r="BX227" s="245">
        <f>EXP(-BX$2*HLOOKUP(BX$2,'Yield Curves'!$B$2:$AP$508,MATCH($Z227,'Yield Curves'!$A$3:$A$508,0)+1)/100)</f>
        <v>0.44352549188520946</v>
      </c>
      <c r="BY227" s="245">
        <f>EXP(-BY$2*HLOOKUP(BY$2,'Yield Curves'!$B$2:$AP$508,MATCH($Z227,'Yield Curves'!$A$3:$A$508,0)+1)/100)</f>
        <v>0.40816347941092762</v>
      </c>
      <c r="BZ227" s="245">
        <f>EXP(-BZ$2*HLOOKUP(BZ$2,'Yield Curves'!$B$2:$AP$508,MATCH($Z227,'Yield Curves'!$A$3:$A$508,0)+1)/100)</f>
        <v>0.37506253759341829</v>
      </c>
      <c r="CA227" s="245">
        <f>EXP(-CA$2*HLOOKUP(CA$2,'Yield Curves'!$B$2:$AP$508,MATCH($Z227,'Yield Curves'!$A$3:$A$508,0)+1)/100)</f>
        <v>0.34403371248523373</v>
      </c>
      <c r="CB227" s="245">
        <f>EXP(-CB$2*HLOOKUP(CB$2,'Yield Curves'!$B$2:$AP$508,MATCH($Z227,'Yield Curves'!$A$3:$A$508,0)+1)/100)</f>
        <v>0.31598931634549721</v>
      </c>
      <c r="CC227" s="245">
        <f>EXP(-CC$2*HLOOKUP(CC$2,'Yield Curves'!$B$2:$AP$508,MATCH($Z227,'Yield Curves'!$A$3:$A$508,0)+1)/100)</f>
        <v>0.29010858356365526</v>
      </c>
      <c r="CD227" s="245">
        <f>EXP(-CD$2*HLOOKUP(CD$2,'Yield Curves'!$B$2:$AP$508,MATCH($Z227,'Yield Curves'!$A$3:$A$508,0)+1)/100)</f>
        <v>0.26647745781869819</v>
      </c>
      <c r="CE227" s="245">
        <f>EXP(-CE$2*HLOOKUP(CE$2,'Yield Curves'!$B$2:$AP$508,MATCH($Z227,'Yield Curves'!$A$3:$A$508,0)+1)/100)</f>
        <v>0.24493234677368056</v>
      </c>
      <c r="CF227" s="245">
        <f>EXP(-CF$2*HLOOKUP(CF$2,'Yield Curves'!$B$2:$AP$508,MATCH($Z227,'Yield Curves'!$A$3:$A$508,0)+1)/100)</f>
        <v>0.22508540058750662</v>
      </c>
      <c r="CG227" s="245">
        <f>EXP(-CG$2*HLOOKUP(CG$2,'Yield Curves'!$B$2:$AP$508,MATCH($Z227,'Yield Curves'!$A$3:$A$508,0)+1)/100)</f>
        <v>0.20669479134461771</v>
      </c>
      <c r="CH227" s="245">
        <f>EXP(-CH$2*HLOOKUP(CH$2,'Yield Curves'!$B$2:$AP$508,MATCH($Z227,'Yield Curves'!$A$3:$A$508,0)+1)/100)</f>
        <v>0.18975908216588572</v>
      </c>
    </row>
    <row r="228" spans="1:86" x14ac:dyDescent="0.2">
      <c r="A228" s="253">
        <v>42807</v>
      </c>
      <c r="B228" s="245">
        <f>'Yield Curves'!C227-'Yield Curves'!C228</f>
        <v>-5.9999999999998721E-2</v>
      </c>
      <c r="C228" s="245">
        <f>'Yield Curves'!D227-'Yield Curves'!D228</f>
        <v>-6.4999999999997726E-2</v>
      </c>
      <c r="D228" s="245">
        <f>'Yield Curves'!E227-'Yield Curves'!E228</f>
        <v>-7.0000000000000284E-2</v>
      </c>
      <c r="E228" s="245">
        <f>'Yield Curves'!F227-'Yield Curves'!F228</f>
        <v>-5.0000000000000711E-2</v>
      </c>
      <c r="F228" s="245">
        <f>'Yield Curves'!G227-'Yield Curves'!G228</f>
        <v>-3.0000000000001137E-2</v>
      </c>
      <c r="G228" s="245">
        <f>'Yield Curves'!H227-'Yield Curves'!H228</f>
        <v>-3.9999999999999147E-2</v>
      </c>
      <c r="H228" s="245">
        <f>'Yield Curves'!I227-'Yield Curves'!I228</f>
        <v>-5.0000000000000711E-2</v>
      </c>
      <c r="I228" s="245">
        <f>'Yield Curves'!J227-'Yield Curves'!J228</f>
        <v>-2.4999999999998579E-2</v>
      </c>
      <c r="J228" s="245">
        <f>'Yield Curves'!K227-'Yield Curves'!K228</f>
        <v>0</v>
      </c>
      <c r="K228" s="245">
        <f>'Yield Curves'!L227-'Yield Curves'!L228</f>
        <v>-2.500000000001279E-3</v>
      </c>
      <c r="L228" s="245">
        <f>'Yield Curves'!M227-'Yield Curves'!M228</f>
        <v>-4.9999999999990052E-3</v>
      </c>
      <c r="M228" s="245">
        <f>'Yield Curves'!N227-'Yield Curves'!N228</f>
        <v>-7.4999999999985079E-3</v>
      </c>
      <c r="N228" s="245">
        <f>'Yield Curves'!O227-'Yield Curves'!O228</f>
        <v>-9.9999999999997868E-3</v>
      </c>
      <c r="O228" s="245">
        <f>'Yield Curves'!P227-'Yield Curves'!P228</f>
        <v>-1.2500000000001066E-2</v>
      </c>
      <c r="P228" s="245">
        <f>'Yield Curves'!Q227-'Yield Curves'!Q228</f>
        <v>-1.3749999999999929E-2</v>
      </c>
      <c r="Q228" s="245">
        <f>'Yield Curves'!R227-'Yield Curves'!R228</f>
        <v>-1.4999999999998792E-2</v>
      </c>
      <c r="R228" s="245">
        <f>'Yield Curves'!S227-'Yield Curves'!S228</f>
        <v>-1.6249999999997655E-2</v>
      </c>
      <c r="S228" s="245">
        <f>'Yield Curves'!T227-'Yield Curves'!T228</f>
        <v>-1.8124999999997726E-2</v>
      </c>
      <c r="T228" s="245">
        <f>'Yield Curves'!U227-'Yield Curves'!U228</f>
        <v>-1.9999999999999574E-2</v>
      </c>
      <c r="U228" s="245">
        <f>'Yield Curves'!V227-'Yield Curves'!V228</f>
        <v>-2.1875000000001421E-2</v>
      </c>
      <c r="V228" s="252">
        <f>MAX(B228:U228)</f>
        <v>0</v>
      </c>
      <c r="W228" s="252">
        <f>AVERAGE(V229:V478)</f>
        <v>3.937000000000019E-2</v>
      </c>
      <c r="X228" s="245">
        <f>_xlfn.STDEV.S(V229:V2780)</f>
        <v>5.9816865436705911E-2</v>
      </c>
      <c r="Y228" s="245">
        <f>W228+X228*_xlfn.NORM.S.INV(99%)</f>
        <v>0.17852483774046804</v>
      </c>
      <c r="Z228" s="253">
        <v>42808</v>
      </c>
      <c r="AA228" s="255">
        <f>'Bond Valuation'!$B$12*BondVal_all!BO228</f>
        <v>92.325512968600606</v>
      </c>
      <c r="AB228" s="250">
        <f>AA228/AA229-1</f>
        <v>-9.999500016666385E-5</v>
      </c>
      <c r="AC228" s="245">
        <f>SUMPRODUCT('Bond Valuation'!$B$12*BondVal_all!BO228,$BO$2)/AA228</f>
        <v>1</v>
      </c>
      <c r="AD228" s="251">
        <f>-AC228*Y227/100</f>
        <v>-1.7842294428820336E-3</v>
      </c>
      <c r="AE228" s="250">
        <f>AD228*SQRT(10)</f>
        <v>-5.6422289078405284E-3</v>
      </c>
      <c r="AF228" s="250">
        <f>$AC$1*X227/100</f>
        <v>-1.592621980845476E-3</v>
      </c>
      <c r="AG228" s="250">
        <f>AF228*SQRT(10)</f>
        <v>-5.0363129111207616E-3</v>
      </c>
      <c r="AH228" s="255">
        <f>SUMPRODUCT('Bond Valuation'!$B$40:$D$40,BondVal_all!BO228:BQ228)</f>
        <v>83.057248690681618</v>
      </c>
      <c r="AI228" s="250">
        <f>AH228/AH229-1</f>
        <v>-2.8946004933638747E-4</v>
      </c>
      <c r="AJ228" s="245">
        <f>SUMPRODUCT($BO$2:$BQ$2,'Bond Valuation'!$B$40:$D$40,BondVal_all!BO228:BQ228)/BondVal_all!AH228</f>
        <v>2.9356532904297548</v>
      </c>
      <c r="AK228" s="251">
        <f>-AJ228*Y227/100</f>
        <v>-5.2378790348782903E-3</v>
      </c>
      <c r="AL228" s="251">
        <f>AK228*SQRT(10)</f>
        <v>-1.6563627858659929E-2</v>
      </c>
      <c r="AM228" s="251">
        <f>$AC$1*X227/100</f>
        <v>-1.592621980845476E-3</v>
      </c>
      <c r="AN228" s="259">
        <f>AM228*SQRT(10)</f>
        <v>-5.0363129111207616E-3</v>
      </c>
      <c r="AO228" s="255">
        <f>SUMPRODUCT('Bond Valuation'!$B$68:$F$68,BondVal_all!BO228:BS228)</f>
        <v>76.302469968562662</v>
      </c>
      <c r="AP228" s="250">
        <f>AO228/AO229-1</f>
        <v>-1.349779446915611E-3</v>
      </c>
      <c r="AQ228" s="245">
        <f>SUMPRODUCT($BO$2:$BS$2,'Bond Valuation'!$B$68:$F$68,BondVal_all!BO228:BS228)/BondVal_all!AO228</f>
        <v>4.722583865533081</v>
      </c>
      <c r="AR228" s="251">
        <f>-AQ228*Y227/100</f>
        <v>-8.426173179363769E-3</v>
      </c>
      <c r="AS228" s="251">
        <f>AR228*SQRT(10)</f>
        <v>-2.6645899205812014E-2</v>
      </c>
      <c r="AT228" s="251">
        <f>$AC$1*X227/100</f>
        <v>-1.592621980845476E-3</v>
      </c>
      <c r="AU228" s="249">
        <f>AT228*SQRT(10)</f>
        <v>-5.0363129111207616E-3</v>
      </c>
      <c r="AV228" s="255">
        <f>SUMPRODUCT('Bond Valuation'!$B$96:$K$96,BondVal_all!BO228:BX228)</f>
        <v>67.026192771986501</v>
      </c>
      <c r="AW228" s="250">
        <f>AV228/AV229-1</f>
        <v>-1.7130435665150268E-3</v>
      </c>
      <c r="AX228" s="245">
        <f>SUMPRODUCT($BO$2:$BX$2,'Bond Valuation'!$B$96:$K$96,BondVal_all!BO228:BX228)/BondVal_all!AV228</f>
        <v>8.2379001358643169</v>
      </c>
      <c r="AY228" s="251">
        <f>-AX228*Y227/100</f>
        <v>-1.4698303969931019E-2</v>
      </c>
      <c r="AZ228" s="251">
        <f>AY228*SQRT(10)</f>
        <v>-4.6480118286477065E-2</v>
      </c>
      <c r="BA228" s="251">
        <f>$AC$1*X227/100</f>
        <v>-1.592621980845476E-3</v>
      </c>
      <c r="BB228" s="249">
        <f>BA228*SQRT(10)</f>
        <v>-5.0363129111207616E-3</v>
      </c>
      <c r="BC228" s="255">
        <f>SUMPRODUCT('Bond Valuation'!$B$124:$U$124,BondVal_all!BO228:CH228)</f>
        <v>56.717489890572594</v>
      </c>
      <c r="BD228" s="250">
        <f>BC228/BC229-1</f>
        <v>8.4847759113970689E-4</v>
      </c>
      <c r="BE228" s="245">
        <f>SUMPRODUCT($BO$2:$CH$2,'Bond Valuation'!$B$124:$U$124,BondVal_all!BO228:CH228)/BondVal_all!BC228</f>
        <v>11.959142094862784</v>
      </c>
      <c r="BF228" s="251">
        <f>-BE228*Y227/100</f>
        <v>-2.13378534372641E-2</v>
      </c>
      <c r="BG228" s="251">
        <f>BF228*SQRT(10)</f>
        <v>-6.7476217240607331E-2</v>
      </c>
      <c r="BH228" s="251">
        <f>$AC$1*X227/100</f>
        <v>-1.592621980845476E-3</v>
      </c>
      <c r="BI228" s="249">
        <f>BH228*SQRT(10)</f>
        <v>-5.0363129111207616E-3</v>
      </c>
      <c r="BJ228" s="251"/>
      <c r="BK228" s="251"/>
      <c r="BO228" s="245">
        <f>EXP(-BO$2*HLOOKUP(BO$2,'Yield Curves'!$B$2:$AP$508,MATCH($Z228,'Yield Curves'!$A$3:$A$508,0)+1)/100)</f>
        <v>0.91411398978812475</v>
      </c>
      <c r="BP228" s="245">
        <f>EXP(-BP$2*HLOOKUP(BP$2,'Yield Curves'!$B$2:$AP$508,MATCH($Z228,'Yield Curves'!$A$3:$A$508,0)+1)/100)</f>
        <v>0.84400235002520752</v>
      </c>
      <c r="BQ228" s="245">
        <f>EXP(-BQ$2*HLOOKUP(BQ$2,'Yield Curves'!$B$2:$AP$508,MATCH($Z228,'Yield Curves'!$A$3:$A$508,0)+1)/100)</f>
        <v>0.77981388246132299</v>
      </c>
      <c r="BR228" s="245">
        <f>EXP(-BR$2*HLOOKUP(BR$2,'Yield Curves'!$B$2:$AP$508,MATCH($Z228,'Yield Curves'!$A$3:$A$508,0)+1)/100)</f>
        <v>0.71892373343192617</v>
      </c>
      <c r="BS228" s="245">
        <f>EXP(-BS$2*HLOOKUP(BS$2,'Yield Curves'!$B$2:$AP$508,MATCH($Z228,'Yield Curves'!$A$3:$A$508,0)+1)/100)</f>
        <v>0.66497887882240192</v>
      </c>
      <c r="BT228" s="245">
        <f>EXP(-BT$2*HLOOKUP(BT$2,'Yield Curves'!$B$2:$AP$508,MATCH($Z228,'Yield Curves'!$A$3:$A$508,0)+1)/100)</f>
        <v>0.61305538278883964</v>
      </c>
      <c r="BU228" s="245">
        <f>EXP(-BU$2*HLOOKUP(BU$2,'Yield Curves'!$B$2:$AP$508,MATCH($Z228,'Yield Curves'!$A$3:$A$508,0)+1)/100)</f>
        <v>0.5652427466590868</v>
      </c>
      <c r="BV228" s="245">
        <f>EXP(-BV$2*HLOOKUP(BV$2,'Yield Curves'!$B$2:$AP$508,MATCH($Z228,'Yield Curves'!$A$3:$A$508,0)+1)/100)</f>
        <v>0.52074229235352099</v>
      </c>
      <c r="BW228" s="245">
        <f>EXP(-BW$2*HLOOKUP(BW$2,'Yield Curves'!$B$2:$AP$508,MATCH($Z228,'Yield Curves'!$A$3:$A$508,0)+1)/100)</f>
        <v>0.47919987166110334</v>
      </c>
      <c r="BX228" s="245">
        <f>EXP(-BX$2*HLOOKUP(BX$2,'Yield Curves'!$B$2:$AP$508,MATCH($Z228,'Yield Curves'!$A$3:$A$508,0)+1)/100)</f>
        <v>0.44131339926585622</v>
      </c>
      <c r="BY228" s="245">
        <f>EXP(-BY$2*HLOOKUP(BY$2,'Yield Curves'!$B$2:$AP$508,MATCH($Z228,'Yield Curves'!$A$3:$A$508,0)+1)/100)</f>
        <v>0.40637150533553612</v>
      </c>
      <c r="BZ228" s="245">
        <f>EXP(-BZ$2*HLOOKUP(BZ$2,'Yield Curves'!$B$2:$AP$508,MATCH($Z228,'Yield Curves'!$A$3:$A$508,0)+1)/100)</f>
        <v>0.37371473994946236</v>
      </c>
      <c r="CA228" s="245">
        <f>EXP(-CA$2*HLOOKUP(CA$2,'Yield Curves'!$B$2:$AP$508,MATCH($Z228,'Yield Curves'!$A$3:$A$508,0)+1)/100)</f>
        <v>0.34314038665958563</v>
      </c>
      <c r="CB228" s="245">
        <f>EXP(-CB$2*HLOOKUP(CB$2,'Yield Curves'!$B$2:$AP$508,MATCH($Z228,'Yield Curves'!$A$3:$A$508,0)+1)/100)</f>
        <v>0.3155472408276816</v>
      </c>
      <c r="CC228" s="245">
        <f>EXP(-CC$2*HLOOKUP(CC$2,'Yield Curves'!$B$2:$AP$508,MATCH($Z228,'Yield Curves'!$A$3:$A$508,0)+1)/100)</f>
        <v>0.29010858356365526</v>
      </c>
      <c r="CD228" s="245">
        <f>EXP(-CD$2*HLOOKUP(CD$2,'Yield Curves'!$B$2:$AP$508,MATCH($Z228,'Yield Curves'!$A$3:$A$508,0)+1)/100)</f>
        <v>0.26679742270861873</v>
      </c>
      <c r="CE228" s="245">
        <f>EXP(-CE$2*HLOOKUP(CE$2,'Yield Curves'!$B$2:$AP$508,MATCH($Z228,'Yield Curves'!$A$3:$A$508,0)+1)/100)</f>
        <v>0.24545338141381334</v>
      </c>
      <c r="CF228" s="245">
        <f>EXP(-CF$2*HLOOKUP(CF$2,'Yield Curves'!$B$2:$AP$508,MATCH($Z228,'Yield Curves'!$A$3:$A$508,0)+1)/100)</f>
        <v>0.22579553747776507</v>
      </c>
      <c r="CG228" s="245">
        <f>EXP(-CG$2*HLOOKUP(CG$2,'Yield Curves'!$B$2:$AP$508,MATCH($Z228,'Yield Curves'!$A$3:$A$508,0)+1)/100)</f>
        <v>0.20762960918703657</v>
      </c>
      <c r="CH228" s="245">
        <f>EXP(-CH$2*HLOOKUP(CH$2,'Yield Curves'!$B$2:$AP$508,MATCH($Z228,'Yield Curves'!$A$3:$A$508,0)+1)/100)</f>
        <v>0.19090105916394634</v>
      </c>
    </row>
    <row r="229" spans="1:86" x14ac:dyDescent="0.2">
      <c r="A229" s="253">
        <v>42804</v>
      </c>
      <c r="B229" s="245">
        <f>'Yield Curves'!C228-'Yield Curves'!C229</f>
        <v>-3.0000000000001137E-2</v>
      </c>
      <c r="C229" s="245">
        <f>'Yield Curves'!D228-'Yield Curves'!D229</f>
        <v>-3.0000000000001137E-2</v>
      </c>
      <c r="D229" s="245">
        <f>'Yield Curves'!E228-'Yield Curves'!E229</f>
        <v>-2.9999999999999361E-2</v>
      </c>
      <c r="E229" s="245">
        <f>'Yield Curves'!F228-'Yield Curves'!F229</f>
        <v>-3.5000000000000142E-2</v>
      </c>
      <c r="F229" s="245">
        <f>'Yield Curves'!G228-'Yield Curves'!G229</f>
        <v>-3.9999999999999147E-2</v>
      </c>
      <c r="G229" s="245">
        <f>'Yield Curves'!H228-'Yield Curves'!H229</f>
        <v>-3.5000000000000142E-2</v>
      </c>
      <c r="H229" s="245">
        <f>'Yield Curves'!I228-'Yield Curves'!I229</f>
        <v>-2.9999999999999361E-2</v>
      </c>
      <c r="I229" s="245">
        <f>'Yield Curves'!J228-'Yield Curves'!J229</f>
        <v>-5.0000000000000711E-2</v>
      </c>
      <c r="J229" s="245">
        <f>'Yield Curves'!K228-'Yield Curves'!K229</f>
        <v>-6.9999999999998508E-2</v>
      </c>
      <c r="K229" s="245">
        <f>'Yield Curves'!L228-'Yield Curves'!L229</f>
        <v>-6.9999999999998508E-2</v>
      </c>
      <c r="L229" s="245">
        <f>'Yield Curves'!M228-'Yield Curves'!M229</f>
        <v>-7.0000000000000284E-2</v>
      </c>
      <c r="M229" s="245">
        <f>'Yield Curves'!N228-'Yield Curves'!N229</f>
        <v>-7.0000000000000284E-2</v>
      </c>
      <c r="N229" s="245">
        <f>'Yield Curves'!O228-'Yield Curves'!O229</f>
        <v>-7.0000000000000284E-2</v>
      </c>
      <c r="O229" s="245">
        <f>'Yield Curves'!P228-'Yield Curves'!P229</f>
        <v>-7.0000000000000284E-2</v>
      </c>
      <c r="P229" s="245">
        <f>'Yield Curves'!Q228-'Yield Curves'!Q229</f>
        <v>-6.7500000000000782E-2</v>
      </c>
      <c r="Q229" s="245">
        <f>'Yield Curves'!R228-'Yield Curves'!R229</f>
        <v>-6.5000000000001279E-2</v>
      </c>
      <c r="R229" s="245">
        <f>'Yield Curves'!S228-'Yield Curves'!S229</f>
        <v>-6.2500000000001776E-2</v>
      </c>
      <c r="S229" s="245">
        <f>'Yield Curves'!T228-'Yield Curves'!T229</f>
        <v>-6.1250000000001137E-2</v>
      </c>
      <c r="T229" s="245">
        <f>'Yield Curves'!U228-'Yield Curves'!U229</f>
        <v>-6.0000000000000497E-2</v>
      </c>
      <c r="U229" s="245">
        <f>'Yield Curves'!V228-'Yield Curves'!V229</f>
        <v>-5.8749999999999858E-2</v>
      </c>
      <c r="V229" s="252">
        <f>MAX(B229:U229)</f>
        <v>-2.9999999999999361E-2</v>
      </c>
      <c r="W229" s="252">
        <f>AVERAGE(V230:V479)</f>
        <v>3.9930000000000188E-2</v>
      </c>
      <c r="X229" s="245">
        <f>_xlfn.STDEV.S(V230:V2781)</f>
        <v>5.977968272302487E-2</v>
      </c>
      <c r="Y229" s="245">
        <f>W229+X229*_xlfn.NORM.S.INV(99%)</f>
        <v>0.17899833781354507</v>
      </c>
      <c r="Z229" s="253">
        <v>42807</v>
      </c>
      <c r="AA229" s="255">
        <f>'Bond Valuation'!$B$12*BondVal_all!BO229</f>
        <v>92.334745981540422</v>
      </c>
      <c r="AB229" s="250">
        <f>AA229/AA230-1</f>
        <v>6.0018003600537106E-4</v>
      </c>
      <c r="AC229" s="245">
        <f>SUMPRODUCT('Bond Valuation'!$B$12*BondVal_all!BO229,$BO$2)/AA229</f>
        <v>1</v>
      </c>
      <c r="AD229" s="251">
        <f>-AC229*Y228/100</f>
        <v>-1.7852483774046803E-3</v>
      </c>
      <c r="AE229" s="250">
        <f>AD229*SQRT(10)</f>
        <v>-5.6454510617186685E-3</v>
      </c>
      <c r="AF229" s="250">
        <f>$AC$1*X228/100</f>
        <v>-1.5942476037842026E-3</v>
      </c>
      <c r="AG229" s="250">
        <f>AF229*SQRT(10)</f>
        <v>-5.041453582223754E-3</v>
      </c>
      <c r="AH229" s="255">
        <f>SUMPRODUCT('Bond Valuation'!$B$40:$D$40,BondVal_all!BO229:BQ229)</f>
        <v>83.081297407128019</v>
      </c>
      <c r="AI229" s="250">
        <f>AH229/AH230-1</f>
        <v>9.0396130926451157E-4</v>
      </c>
      <c r="AJ229" s="245">
        <f>SUMPRODUCT($BO$2:$BQ$2,'Bond Valuation'!$B$40:$D$40,BondVal_all!BO229:BQ229)/BondVal_all!AH229</f>
        <v>2.935667514953574</v>
      </c>
      <c r="AK229" s="251">
        <f>-AJ229*Y228/100</f>
        <v>-5.2408956676704985E-3</v>
      </c>
      <c r="AL229" s="251">
        <f>AK229*SQRT(10)</f>
        <v>-1.657316728914766E-2</v>
      </c>
      <c r="AM229" s="251">
        <f>$AC$1*X228/100</f>
        <v>-1.5942476037842026E-3</v>
      </c>
      <c r="AN229" s="259">
        <f>AM229*SQRT(10)</f>
        <v>-5.041453582223754E-3</v>
      </c>
      <c r="AO229" s="255">
        <f>SUMPRODUCT('Bond Valuation'!$B$68:$F$68,BondVal_all!BO229:BS229)</f>
        <v>76.405600677987053</v>
      </c>
      <c r="AP229" s="250">
        <f>AO229/AO230-1</f>
        <v>1.2655363234226336E-4</v>
      </c>
      <c r="AQ229" s="245">
        <f>SUMPRODUCT($BO$2:$BS$2,'Bond Valuation'!$B$68:$F$68,BondVal_all!BO229:BS229)/BondVal_all!AO229</f>
        <v>4.7229310399093265</v>
      </c>
      <c r="AR229" s="251">
        <f>-AQ229*Y228/100</f>
        <v>-8.4316049755923245E-3</v>
      </c>
      <c r="AS229" s="251">
        <f>AR229*SQRT(10)</f>
        <v>-2.6663076053680162E-2</v>
      </c>
      <c r="AT229" s="251">
        <f>$AC$1*X228/100</f>
        <v>-1.5942476037842026E-3</v>
      </c>
      <c r="AU229" s="249">
        <f>AT229*SQRT(10)</f>
        <v>-5.041453582223754E-3</v>
      </c>
      <c r="AV229" s="255">
        <f>SUMPRODUCT('Bond Valuation'!$B$96:$K$96,BondVal_all!BO229:BX229)</f>
        <v>67.141208587405202</v>
      </c>
      <c r="AW229" s="250">
        <f>AV229/AV230-1</f>
        <v>1.6631109628029161E-3</v>
      </c>
      <c r="AX229" s="245">
        <f>SUMPRODUCT($BO$2:$BX$2,'Bond Valuation'!$B$96:$K$96,BondVal_all!BO229:BX229)/BondVal_all!AV229</f>
        <v>8.2398025295885393</v>
      </c>
      <c r="AY229" s="251">
        <f>-AX229*Y228/100</f>
        <v>-1.4710094096082921E-2</v>
      </c>
      <c r="AZ229" s="251">
        <f>AY229*SQRT(10)</f>
        <v>-4.6517401939017794E-2</v>
      </c>
      <c r="BA229" s="251">
        <f>$AC$1*X228/100</f>
        <v>-1.5942476037842026E-3</v>
      </c>
      <c r="BB229" s="249">
        <f>BA229*SQRT(10)</f>
        <v>-5.041453582223754E-3</v>
      </c>
      <c r="BC229" s="255">
        <f>SUMPRODUCT('Bond Valuation'!$B$124:$U$124,BondVal_all!BO229:CH229)</f>
        <v>56.669407168486963</v>
      </c>
      <c r="BD229" s="250">
        <f>BC229/BC230-1</f>
        <v>5.887994296541299E-3</v>
      </c>
      <c r="BE229" s="245">
        <f>SUMPRODUCT($BO$2:$CH$2,'Bond Valuation'!$B$124:$U$124,BondVal_all!BO229:CH229)/BondVal_all!BC229</f>
        <v>11.944646313176865</v>
      </c>
      <c r="BF229" s="251">
        <f>-BE229*Y228/100</f>
        <v>-2.1324160449271795E-2</v>
      </c>
      <c r="BG229" s="251">
        <f>BF229*SQRT(10)</f>
        <v>-6.7432916210578314E-2</v>
      </c>
      <c r="BH229" s="251">
        <f>$AC$1*X228/100</f>
        <v>-1.5942476037842026E-3</v>
      </c>
      <c r="BI229" s="249">
        <f>BH229*SQRT(10)</f>
        <v>-5.041453582223754E-3</v>
      </c>
      <c r="BJ229" s="251"/>
      <c r="BK229" s="251"/>
      <c r="BO229" s="245">
        <f>EXP(-BO$2*HLOOKUP(BO$2,'Yield Curves'!$B$2:$AP$508,MATCH($Z229,'Yield Curves'!$A$3:$A$508,0)+1)/100)</f>
        <v>0.91420540575782594</v>
      </c>
      <c r="BP229" s="245">
        <f>EXP(-BP$2*HLOOKUP(BP$2,'Yield Curves'!$B$2:$AP$508,MATCH($Z229,'Yield Curves'!$A$3:$A$508,0)+1)/100)</f>
        <v>0.84400235002520752</v>
      </c>
      <c r="BQ229" s="245">
        <f>EXP(-BQ$2*HLOOKUP(BQ$2,'Yield Curves'!$B$2:$AP$508,MATCH($Z229,'Yield Curves'!$A$3:$A$508,0)+1)/100)</f>
        <v>0.78004786172119556</v>
      </c>
      <c r="BR229" s="245">
        <f>EXP(-BR$2*HLOOKUP(BR$2,'Yield Curves'!$B$2:$AP$508,MATCH($Z229,'Yield Curves'!$A$3:$A$508,0)+1)/100)</f>
        <v>0.71892373343192617</v>
      </c>
      <c r="BS229" s="245">
        <f>EXP(-BS$2*HLOOKUP(BS$2,'Yield Curves'!$B$2:$AP$508,MATCH($Z229,'Yield Curves'!$A$3:$A$508,0)+1)/100)</f>
        <v>0.665977095616065</v>
      </c>
      <c r="BT229" s="245">
        <f>EXP(-BT$2*HLOOKUP(BT$2,'Yield Curves'!$B$2:$AP$508,MATCH($Z229,'Yield Curves'!$A$3:$A$508,0)+1)/100)</f>
        <v>0.61434415182656321</v>
      </c>
      <c r="BU229" s="245">
        <f>EXP(-BU$2*HLOOKUP(BU$2,'Yield Curves'!$B$2:$AP$508,MATCH($Z229,'Yield Curves'!$A$3:$A$508,0)+1)/100)</f>
        <v>0.56682764417078246</v>
      </c>
      <c r="BV229" s="245">
        <f>EXP(-BV$2*HLOOKUP(BV$2,'Yield Curves'!$B$2:$AP$508,MATCH($Z229,'Yield Curves'!$A$3:$A$508,0)+1)/100)</f>
        <v>0.52225463684095164</v>
      </c>
      <c r="BW229" s="245">
        <f>EXP(-BW$2*HLOOKUP(BW$2,'Yield Curves'!$B$2:$AP$508,MATCH($Z229,'Yield Curves'!$A$3:$A$508,0)+1)/100)</f>
        <v>0.48022525687682077</v>
      </c>
      <c r="BX229" s="245">
        <f>EXP(-BX$2*HLOOKUP(BX$2,'Yield Curves'!$B$2:$AP$508,MATCH($Z229,'Yield Curves'!$A$3:$A$508,0)+1)/100)</f>
        <v>0.44219690927989869</v>
      </c>
      <c r="BY229" s="245">
        <f>EXP(-BY$2*HLOOKUP(BY$2,'Yield Curves'!$B$2:$AP$508,MATCH($Z229,'Yield Curves'!$A$3:$A$508,0)+1)/100)</f>
        <v>0.40709854399854511</v>
      </c>
      <c r="BZ229" s="245">
        <f>EXP(-BZ$2*HLOOKUP(BZ$2,'Yield Curves'!$B$2:$AP$508,MATCH($Z229,'Yield Curves'!$A$3:$A$508,0)+1)/100)</f>
        <v>0.37426169762194567</v>
      </c>
      <c r="CA229" s="245">
        <f>EXP(-CA$2*HLOOKUP(CA$2,'Yield Curves'!$B$2:$AP$508,MATCH($Z229,'Yield Curves'!$A$3:$A$508,0)+1)/100)</f>
        <v>0.34348906564836401</v>
      </c>
      <c r="CB229" s="245">
        <f>EXP(-CB$2*HLOOKUP(CB$2,'Yield Curves'!$B$2:$AP$508,MATCH($Z229,'Yield Curves'!$A$3:$A$508,0)+1)/100)</f>
        <v>0.31571985291932603</v>
      </c>
      <c r="CC229" s="245">
        <f>EXP(-CC$2*HLOOKUP(CC$2,'Yield Curves'!$B$2:$AP$508,MATCH($Z229,'Yield Curves'!$A$3:$A$508,0)+1)/100)</f>
        <v>0.29010858356365526</v>
      </c>
      <c r="CD229" s="245">
        <f>EXP(-CD$2*HLOOKUP(CD$2,'Yield Curves'!$B$2:$AP$508,MATCH($Z229,'Yield Curves'!$A$3:$A$508,0)+1)/100)</f>
        <v>0.2666282267661001</v>
      </c>
      <c r="CE229" s="245">
        <f>EXP(-CE$2*HLOOKUP(CE$2,'Yield Curves'!$B$2:$AP$508,MATCH($Z229,'Yield Curves'!$A$3:$A$508,0)+1)/100)</f>
        <v>0.24512028003257966</v>
      </c>
      <c r="CF229" s="245">
        <f>EXP(-CF$2*HLOOKUP(CF$2,'Yield Curves'!$B$2:$AP$508,MATCH($Z229,'Yield Curves'!$A$3:$A$508,0)+1)/100)</f>
        <v>0.22530787021430781</v>
      </c>
      <c r="CG229" s="245">
        <f>EXP(-CG$2*HLOOKUP(CG$2,'Yield Curves'!$B$2:$AP$508,MATCH($Z229,'Yield Curves'!$A$3:$A$508,0)+1)/100)</f>
        <v>0.20699914317014423</v>
      </c>
      <c r="CH229" s="245">
        <f>EXP(-CH$2*HLOOKUP(CH$2,'Yield Curves'!$B$2:$AP$508,MATCH($Z229,'Yield Curves'!$A$3:$A$508,0)+1)/100)</f>
        <v>0.19013898010152055</v>
      </c>
    </row>
    <row r="230" spans="1:86" x14ac:dyDescent="0.2">
      <c r="A230" s="253">
        <v>42803</v>
      </c>
      <c r="B230" s="245">
        <f>'Yield Curves'!C229-'Yield Curves'!C230</f>
        <v>0.13000000000000078</v>
      </c>
      <c r="C230" s="245">
        <f>'Yield Curves'!D229-'Yield Curves'!D230</f>
        <v>8.0000000000000071E-2</v>
      </c>
      <c r="D230" s="245">
        <f>'Yield Curves'!E229-'Yield Curves'!E230</f>
        <v>2.9999999999999361E-2</v>
      </c>
      <c r="E230" s="245">
        <f>'Yield Curves'!F229-'Yield Curves'!F230</f>
        <v>-5.0000000000007816E-3</v>
      </c>
      <c r="F230" s="245">
        <f>'Yield Curves'!G229-'Yield Curves'!G230</f>
        <v>-4.0000000000000924E-2</v>
      </c>
      <c r="G230" s="245">
        <f>'Yield Curves'!H229-'Yield Curves'!H230</f>
        <v>1.5000000000000568E-2</v>
      </c>
      <c r="H230" s="245">
        <f>'Yield Curves'!I229-'Yield Curves'!I230</f>
        <v>7.0000000000000284E-2</v>
      </c>
      <c r="I230" s="245">
        <f>'Yield Curves'!J229-'Yield Curves'!J230</f>
        <v>5.0000000000007816E-3</v>
      </c>
      <c r="J230" s="245">
        <f>'Yield Curves'!K229-'Yield Curves'!K230</f>
        <v>-6.0000000000000497E-2</v>
      </c>
      <c r="K230" s="245">
        <f>'Yield Curves'!L229-'Yield Curves'!L230</f>
        <v>-5.2500000000000213E-2</v>
      </c>
      <c r="L230" s="245">
        <f>'Yield Curves'!M229-'Yield Curves'!M230</f>
        <v>-4.4999999999999929E-2</v>
      </c>
      <c r="M230" s="245">
        <f>'Yield Curves'!N229-'Yield Curves'!N230</f>
        <v>-3.7500000000001421E-2</v>
      </c>
      <c r="N230" s="245">
        <f>'Yield Curves'!O229-'Yield Curves'!O230</f>
        <v>-3.0000000000001137E-2</v>
      </c>
      <c r="O230" s="245">
        <f>'Yield Curves'!P229-'Yield Curves'!P230</f>
        <v>-2.2500000000000853E-2</v>
      </c>
      <c r="P230" s="245">
        <f>'Yield Curves'!Q229-'Yield Curves'!Q230</f>
        <v>-1.6250000000001208E-2</v>
      </c>
      <c r="Q230" s="245">
        <f>'Yield Curves'!R229-'Yield Curves'!R230</f>
        <v>-1.0000000000001563E-2</v>
      </c>
      <c r="R230" s="245">
        <f>'Yield Curves'!S229-'Yield Curves'!S230</f>
        <v>-3.7500000000019185E-3</v>
      </c>
      <c r="S230" s="245">
        <f>'Yield Curves'!T229-'Yield Curves'!T230</f>
        <v>3.1249999999989342E-3</v>
      </c>
      <c r="T230" s="245">
        <f>'Yield Curves'!U229-'Yield Curves'!U230</f>
        <v>9.9999999999997868E-3</v>
      </c>
      <c r="U230" s="245">
        <f>'Yield Curves'!V229-'Yield Curves'!V230</f>
        <v>1.6875000000000639E-2</v>
      </c>
      <c r="V230" s="252">
        <f>MAX(B230:U230)</f>
        <v>0.13000000000000078</v>
      </c>
      <c r="W230" s="252">
        <f>AVERAGE(V231:V480)</f>
        <v>4.0010000000000184E-2</v>
      </c>
      <c r="X230" s="245">
        <f>_xlfn.STDEV.S(V231:V2782)</f>
        <v>5.9639279915253911E-2</v>
      </c>
      <c r="Y230" s="245">
        <f>W230+X230*_xlfn.NORM.S.INV(99%)</f>
        <v>0.17875171204017773</v>
      </c>
      <c r="Z230" s="253">
        <v>42804</v>
      </c>
      <c r="AA230" s="255">
        <f>'Bond Valuation'!$B$12*BondVal_all!BO230</f>
        <v>92.279361750882217</v>
      </c>
      <c r="AB230" s="250">
        <f>AA230/AA231-1</f>
        <v>3.0004500450031557E-4</v>
      </c>
      <c r="AC230" s="245">
        <f>SUMPRODUCT('Bond Valuation'!$B$12*BondVal_all!BO230,$BO$2)/AA230</f>
        <v>1</v>
      </c>
      <c r="AD230" s="251">
        <f>-AC230*Y229/100</f>
        <v>-1.7899833781354507E-3</v>
      </c>
      <c r="AE230" s="250">
        <f>AD230*SQRT(10)</f>
        <v>-5.6604244487504646E-3</v>
      </c>
      <c r="AF230" s="250">
        <f>$AC$1*X229/100</f>
        <v>-1.5932566048116651E-3</v>
      </c>
      <c r="AG230" s="250">
        <f>AF230*SQRT(10)</f>
        <v>-5.038319768311649E-3</v>
      </c>
      <c r="AH230" s="255">
        <f>SUMPRODUCT('Bond Valuation'!$B$40:$D$40,BondVal_all!BO230:BQ230)</f>
        <v>83.006262956988266</v>
      </c>
      <c r="AI230" s="250">
        <f>AH230/AH231-1</f>
        <v>1.1686730976983029E-3</v>
      </c>
      <c r="AJ230" s="245">
        <f>SUMPRODUCT($BO$2:$BQ$2,'Bond Valuation'!$B$40:$D$40,BondVal_all!BO230:BQ230)/BondVal_all!AH230</f>
        <v>2.9356642361087353</v>
      </c>
      <c r="AK230" s="251">
        <f>-AJ230*Y229/100</f>
        <v>-5.2547901864213407E-3</v>
      </c>
      <c r="AL230" s="251">
        <f>AK230*SQRT(10)</f>
        <v>-1.6617105615392241E-2</v>
      </c>
      <c r="AM230" s="251">
        <f>$AC$1*X229/100</f>
        <v>-1.5932566048116651E-3</v>
      </c>
      <c r="AN230" s="259">
        <f>AM230*SQRT(10)</f>
        <v>-5.038319768311649E-3</v>
      </c>
      <c r="AO230" s="255">
        <f>SUMPRODUCT('Bond Valuation'!$B$68:$F$68,BondVal_all!BO230:BS230)</f>
        <v>76.395932495233609</v>
      </c>
      <c r="AP230" s="250">
        <f>AO230/AO231-1</f>
        <v>3.2164841064536986E-3</v>
      </c>
      <c r="AQ230" s="245">
        <f>SUMPRODUCT($BO$2:$BS$2,'Bond Valuation'!$B$68:$F$68,BondVal_all!BO230:BS230)/BondVal_all!AO230</f>
        <v>4.7231766069191128</v>
      </c>
      <c r="AR230" s="251">
        <f>-AQ230*Y229/100</f>
        <v>-8.4544076183834093E-3</v>
      </c>
      <c r="AS230" s="251">
        <f>AR230*SQRT(10)</f>
        <v>-2.6735184341571211E-2</v>
      </c>
      <c r="AT230" s="251">
        <f>$AC$1*X229/100</f>
        <v>-1.5932566048116651E-3</v>
      </c>
      <c r="AU230" s="249">
        <f>AT230*SQRT(10)</f>
        <v>-5.038319768311649E-3</v>
      </c>
      <c r="AV230" s="255">
        <f>SUMPRODUCT('Bond Valuation'!$B$96:$K$96,BondVal_all!BO230:BX230)</f>
        <v>67.029730707431952</v>
      </c>
      <c r="AW230" s="250">
        <f>AV230/AV231-1</f>
        <v>4.9225002908215298E-3</v>
      </c>
      <c r="AX230" s="245">
        <f>SUMPRODUCT($BO$2:$BX$2,'Bond Valuation'!$B$96:$K$96,BondVal_all!BO230:BX230)/BondVal_all!AV230</f>
        <v>8.2385297957054107</v>
      </c>
      <c r="AY230" s="251">
        <f>-AX230*Y229/100</f>
        <v>-1.4746831394586334E-2</v>
      </c>
      <c r="AZ230" s="251">
        <f>AY230*SQRT(10)</f>
        <v>-4.6633575477370078E-2</v>
      </c>
      <c r="BA230" s="251">
        <f>$AC$1*X229/100</f>
        <v>-1.5932566048116651E-3</v>
      </c>
      <c r="BB230" s="249">
        <f>BA230*SQRT(10)</f>
        <v>-5.038319768311649E-3</v>
      </c>
      <c r="BC230" s="255">
        <f>SUMPRODUCT('Bond Valuation'!$B$124:$U$124,BondVal_all!BO230:CH230)</f>
        <v>56.337691164231657</v>
      </c>
      <c r="BD230" s="250">
        <f>BC230/BC231-1</f>
        <v>3.6550090001266078E-3</v>
      </c>
      <c r="BE230" s="245">
        <f>SUMPRODUCT($BO$2:$CH$2,'Bond Valuation'!$B$124:$U$124,BondVal_all!BO230:CH230)/BondVal_all!BC230</f>
        <v>11.909699586623862</v>
      </c>
      <c r="BF230" s="251">
        <f>-BE230*Y229/100</f>
        <v>-2.1318164298643364E-2</v>
      </c>
      <c r="BG230" s="251">
        <f>BF230*SQRT(10)</f>
        <v>-6.7413954717399027E-2</v>
      </c>
      <c r="BH230" s="251">
        <f>$AC$1*X229/100</f>
        <v>-1.5932566048116651E-3</v>
      </c>
      <c r="BI230" s="249">
        <f>BH230*SQRT(10)</f>
        <v>-5.038319768311649E-3</v>
      </c>
      <c r="BJ230" s="251"/>
      <c r="BK230" s="251"/>
      <c r="BO230" s="245">
        <f>EXP(-BO$2*HLOOKUP(BO$2,'Yield Curves'!$B$2:$AP$508,MATCH($Z230,'Yield Curves'!$A$3:$A$508,0)+1)/100)</f>
        <v>0.91365704703843775</v>
      </c>
      <c r="BP230" s="245">
        <f>EXP(-BP$2*HLOOKUP(BP$2,'Yield Curves'!$B$2:$AP$508,MATCH($Z230,'Yield Curves'!$A$3:$A$508,0)+1)/100)</f>
        <v>0.8428215734716199</v>
      </c>
      <c r="BQ230" s="245">
        <f>EXP(-BQ$2*HLOOKUP(BQ$2,'Yield Curves'!$B$2:$AP$508,MATCH($Z230,'Yield Curves'!$A$3:$A$508,0)+1)/100)</f>
        <v>0.7793461344702759</v>
      </c>
      <c r="BR230" s="245">
        <f>EXP(-BR$2*HLOOKUP(BR$2,'Yield Curves'!$B$2:$AP$508,MATCH($Z230,'Yield Curves'!$A$3:$A$508,0)+1)/100)</f>
        <v>0.71748732285444328</v>
      </c>
      <c r="BS230" s="245">
        <f>EXP(-BS$2*HLOOKUP(BS$2,'Yield Curves'!$B$2:$AP$508,MATCH($Z230,'Yield Curves'!$A$3:$A$508,0)+1)/100)</f>
        <v>0.665977095616065</v>
      </c>
      <c r="BT230" s="245">
        <f>EXP(-BT$2*HLOOKUP(BT$2,'Yield Curves'!$B$2:$AP$508,MATCH($Z230,'Yield Curves'!$A$3:$A$508,0)+1)/100)</f>
        <v>0.6141598762237378</v>
      </c>
      <c r="BU230" s="245">
        <f>EXP(-BU$2*HLOOKUP(BU$2,'Yield Curves'!$B$2:$AP$508,MATCH($Z230,'Yield Curves'!$A$3:$A$508,0)+1)/100)</f>
        <v>0.56643100366023769</v>
      </c>
      <c r="BV230" s="245">
        <f>EXP(-BV$2*HLOOKUP(BV$2,'Yield Curves'!$B$2:$AP$508,MATCH($Z230,'Yield Curves'!$A$3:$A$508,0)+1)/100)</f>
        <v>0.52168047258866024</v>
      </c>
      <c r="BW230" s="245">
        <f>EXP(-BW$2*HLOOKUP(BW$2,'Yield Curves'!$B$2:$AP$508,MATCH($Z230,'Yield Curves'!$A$3:$A$508,0)+1)/100)</f>
        <v>0.47952344076676229</v>
      </c>
      <c r="BX230" s="245">
        <f>EXP(-BX$2*HLOOKUP(BX$2,'Yield Curves'!$B$2:$AP$508,MATCH($Z230,'Yield Curves'!$A$3:$A$508,0)+1)/100)</f>
        <v>0.44131339926585622</v>
      </c>
      <c r="BY230" s="245">
        <f>EXP(-BY$2*HLOOKUP(BY$2,'Yield Curves'!$B$2:$AP$508,MATCH($Z230,'Yield Curves'!$A$3:$A$508,0)+1)/100)</f>
        <v>0.40603638709891438</v>
      </c>
      <c r="BZ230" s="245">
        <f>EXP(-BZ$2*HLOOKUP(BZ$2,'Yield Curves'!$B$2:$AP$508,MATCH($Z230,'Yield Curves'!$A$3:$A$508,0)+1)/100)</f>
        <v>0.37290279370170104</v>
      </c>
      <c r="CA230" s="245">
        <f>EXP(-CA$2*HLOOKUP(CA$2,'Yield Curves'!$B$2:$AP$508,MATCH($Z230,'Yield Curves'!$A$3:$A$508,0)+1)/100)</f>
        <v>0.34172144059160292</v>
      </c>
      <c r="CB230" s="245">
        <f>EXP(-CB$2*HLOOKUP(CB$2,'Yield Curves'!$B$2:$AP$508,MATCH($Z230,'Yield Curves'!$A$3:$A$508,0)+1)/100)</f>
        <v>0.31374393324312</v>
      </c>
      <c r="CC230" s="245">
        <f>EXP(-CC$2*HLOOKUP(CC$2,'Yield Curves'!$B$2:$AP$508,MATCH($Z230,'Yield Curves'!$A$3:$A$508,0)+1)/100)</f>
        <v>0.28794090813077022</v>
      </c>
      <c r="CD230" s="245">
        <f>EXP(-CD$2*HLOOKUP(CD$2,'Yield Curves'!$B$2:$AP$508,MATCH($Z230,'Yield Curves'!$A$3:$A$508,0)+1)/100)</f>
        <v>0.26436901307954869</v>
      </c>
      <c r="CE230" s="245">
        <f>EXP(-CE$2*HLOOKUP(CE$2,'Yield Curves'!$B$2:$AP$508,MATCH($Z230,'Yield Curves'!$A$3:$A$508,0)+1)/100)</f>
        <v>0.24286408325018299</v>
      </c>
      <c r="CF230" s="245">
        <f>EXP(-CF$2*HLOOKUP(CF$2,'Yield Curves'!$B$2:$AP$508,MATCH($Z230,'Yield Curves'!$A$3:$A$508,0)+1)/100)</f>
        <v>0.22306401534828893</v>
      </c>
      <c r="CG230" s="245">
        <f>EXP(-CG$2*HLOOKUP(CG$2,'Yield Curves'!$B$2:$AP$508,MATCH($Z230,'Yield Curves'!$A$3:$A$508,0)+1)/100)</f>
        <v>0.2047382091387118</v>
      </c>
      <c r="CH230" s="245">
        <f>EXP(-CH$2*HLOOKUP(CH$2,'Yield Curves'!$B$2:$AP$508,MATCH($Z230,'Yield Curves'!$A$3:$A$508,0)+1)/100)</f>
        <v>0.18787094775072993</v>
      </c>
    </row>
    <row r="231" spans="1:86" x14ac:dyDescent="0.2">
      <c r="A231" s="253">
        <v>42801</v>
      </c>
      <c r="B231" s="245">
        <f>'Yield Curves'!C230-'Yield Curves'!C231</f>
        <v>-3.0000000000001137E-2</v>
      </c>
      <c r="C231" s="245">
        <f>'Yield Curves'!D230-'Yield Curves'!D231</f>
        <v>-4.0000000000000924E-2</v>
      </c>
      <c r="D231" s="245">
        <f>'Yield Curves'!E230-'Yield Curves'!E231</f>
        <v>-4.9999999999998934E-2</v>
      </c>
      <c r="E231" s="245">
        <f>'Yield Curves'!F230-'Yield Curves'!F231</f>
        <v>-4.9999999999998934E-2</v>
      </c>
      <c r="F231" s="245">
        <f>'Yield Curves'!G230-'Yield Curves'!G231</f>
        <v>-4.9999999999998934E-2</v>
      </c>
      <c r="G231" s="245">
        <f>'Yield Curves'!H230-'Yield Curves'!H231</f>
        <v>-3.9999999999999147E-2</v>
      </c>
      <c r="H231" s="245">
        <f>'Yield Curves'!I230-'Yield Curves'!I231</f>
        <v>-2.9999999999999361E-2</v>
      </c>
      <c r="I231" s="245">
        <f>'Yield Curves'!J230-'Yield Curves'!J231</f>
        <v>-4.0000000000000924E-2</v>
      </c>
      <c r="J231" s="245">
        <f>'Yield Curves'!K230-'Yield Curves'!K231</f>
        <v>-5.0000000000000711E-2</v>
      </c>
      <c r="K231" s="245">
        <f>'Yield Curves'!L230-'Yield Curves'!L231</f>
        <v>-5.2500000000000213E-2</v>
      </c>
      <c r="L231" s="245">
        <f>'Yield Curves'!M230-'Yield Curves'!M231</f>
        <v>-5.4999999999999716E-2</v>
      </c>
      <c r="M231" s="245">
        <f>'Yield Curves'!N230-'Yield Curves'!N231</f>
        <v>-5.7499999999999218E-2</v>
      </c>
      <c r="N231" s="245">
        <f>'Yield Curves'!O230-'Yield Curves'!O231</f>
        <v>-5.9999999999998721E-2</v>
      </c>
      <c r="O231" s="245">
        <f>'Yield Curves'!P230-'Yield Curves'!P231</f>
        <v>-6.2499999999998224E-2</v>
      </c>
      <c r="P231" s="245">
        <f>'Yield Curves'!Q230-'Yield Curves'!Q231</f>
        <v>-5.6249999999998579E-2</v>
      </c>
      <c r="Q231" s="245">
        <f>'Yield Curves'!R230-'Yield Curves'!R231</f>
        <v>-4.9999999999997158E-2</v>
      </c>
      <c r="R231" s="245">
        <f>'Yield Curves'!S230-'Yield Curves'!S231</f>
        <v>-4.3749999999995737E-2</v>
      </c>
      <c r="S231" s="245">
        <f>'Yield Curves'!T230-'Yield Curves'!T231</f>
        <v>-4.1874999999997442E-2</v>
      </c>
      <c r="T231" s="245">
        <f>'Yield Curves'!U230-'Yield Curves'!U231</f>
        <v>-3.9999999999999147E-2</v>
      </c>
      <c r="U231" s="245">
        <f>'Yield Curves'!V230-'Yield Curves'!V231</f>
        <v>-3.8125000000000853E-2</v>
      </c>
      <c r="V231" s="252">
        <f>MAX(B231:U231)</f>
        <v>-2.9999999999999361E-2</v>
      </c>
      <c r="W231" s="252">
        <f>AVERAGE(V232:V481)</f>
        <v>4.0430000000000174E-2</v>
      </c>
      <c r="X231" s="245">
        <f>_xlfn.STDEV.S(V232:V2783)</f>
        <v>5.9601393800444727E-2</v>
      </c>
      <c r="Y231" s="245">
        <f>W231+X231*_xlfn.NORM.S.INV(99%)</f>
        <v>0.1790835757575357</v>
      </c>
      <c r="Z231" s="253">
        <v>42803</v>
      </c>
      <c r="AA231" s="255">
        <f>'Bond Valuation'!$B$12*BondVal_all!BO231</f>
        <v>92.251682094513015</v>
      </c>
      <c r="AB231" s="250">
        <f>AA231/AA232-1</f>
        <v>-1.2991553660475219E-3</v>
      </c>
      <c r="AC231" s="245">
        <f>SUMPRODUCT('Bond Valuation'!$B$12*BondVal_all!BO231,$BO$2)/AA231</f>
        <v>1</v>
      </c>
      <c r="AD231" s="251">
        <f>-AC231*Y230/100</f>
        <v>-1.7875171204017773E-3</v>
      </c>
      <c r="AE231" s="250">
        <f>AD231*SQRT(10)</f>
        <v>-5.6526254570150522E-3</v>
      </c>
      <c r="AF231" s="250">
        <f>$AC$1*X230/100</f>
        <v>-1.5895145692131885E-3</v>
      </c>
      <c r="AG231" s="250">
        <f>AF231*SQRT(10)</f>
        <v>-5.0264864127350312E-3</v>
      </c>
      <c r="AH231" s="255">
        <f>SUMPRODUCT('Bond Valuation'!$B$40:$D$40,BondVal_all!BO231:BQ231)</f>
        <v>82.909369007881622</v>
      </c>
      <c r="AI231" s="250">
        <f>AH231/AH232-1</f>
        <v>1.1088593467478702E-3</v>
      </c>
      <c r="AJ231" s="245">
        <f>SUMPRODUCT($BO$2:$BQ$2,'Bond Valuation'!$B$40:$D$40,BondVal_all!BO231:BQ231)/BondVal_all!AH231</f>
        <v>2.9356144656215895</v>
      </c>
      <c r="AK231" s="251">
        <f>-AJ231*Y230/100</f>
        <v>-5.2474611161977061E-3</v>
      </c>
      <c r="AL231" s="251">
        <f>AK231*SQRT(10)</f>
        <v>-1.6593929060354236E-2</v>
      </c>
      <c r="AM231" s="251">
        <f>$AC$1*X230/100</f>
        <v>-1.5895145692131885E-3</v>
      </c>
      <c r="AN231" s="259">
        <f>AM231*SQRT(10)</f>
        <v>-5.0264864127350312E-3</v>
      </c>
      <c r="AO231" s="255">
        <f>SUMPRODUCT('Bond Valuation'!$B$68:$F$68,BondVal_all!BO231:BS231)</f>
        <v>76.150994033235051</v>
      </c>
      <c r="AP231" s="250">
        <f>AO231/AO232-1</f>
        <v>2.59160011691284E-3</v>
      </c>
      <c r="AQ231" s="245">
        <f>SUMPRODUCT($BO$2:$BS$2,'Bond Valuation'!$B$68:$F$68,BondVal_all!BO231:BS231)/BondVal_all!AO231</f>
        <v>4.7224616046527386</v>
      </c>
      <c r="AR231" s="251">
        <f>-AQ231*Y230/100</f>
        <v>-8.441480968756819E-3</v>
      </c>
      <c r="AS231" s="251">
        <f>AR231*SQRT(10)</f>
        <v>-2.6694306686236218E-2</v>
      </c>
      <c r="AT231" s="251">
        <f>$AC$1*X230/100</f>
        <v>-1.5895145692131885E-3</v>
      </c>
      <c r="AU231" s="249">
        <f>AT231*SQRT(10)</f>
        <v>-5.0264864127350312E-3</v>
      </c>
      <c r="AV231" s="255">
        <f>SUMPRODUCT('Bond Valuation'!$B$96:$K$96,BondVal_all!BO231:BX231)</f>
        <v>66.701393080594528</v>
      </c>
      <c r="AW231" s="250">
        <f>AV231/AV232-1</f>
        <v>-5.2936637808354003E-4</v>
      </c>
      <c r="AX231" s="245">
        <f>SUMPRODUCT($BO$2:$BX$2,'Bond Valuation'!$B$96:$K$96,BondVal_all!BO231:BX231)/BondVal_all!AV231</f>
        <v>8.2328373897376927</v>
      </c>
      <c r="AY231" s="251">
        <f>-AX231*Y230/100</f>
        <v>-1.4716337783640005E-2</v>
      </c>
      <c r="AZ231" s="251">
        <f>AY231*SQRT(10)</f>
        <v>-4.6537146212696633E-2</v>
      </c>
      <c r="BA231" s="251">
        <f>$AC$1*X230/100</f>
        <v>-1.5895145692131885E-3</v>
      </c>
      <c r="BB231" s="249">
        <f>BA231*SQRT(10)</f>
        <v>-5.0264864127350312E-3</v>
      </c>
      <c r="BC231" s="255">
        <f>SUMPRODUCT('Bond Valuation'!$B$124:$U$124,BondVal_all!BO231:CH231)</f>
        <v>56.132526275494882</v>
      </c>
      <c r="BD231" s="250">
        <f>BC231/BC232-1</f>
        <v>-9.974063649144993E-3</v>
      </c>
      <c r="BE231" s="245">
        <f>SUMPRODUCT($BO$2:$CH$2,'Bond Valuation'!$B$124:$U$124,BondVal_all!BO231:CH231)/BondVal_all!BC231</f>
        <v>11.902935629144659</v>
      </c>
      <c r="BF231" s="251">
        <f>-BE231*Y230/100</f>
        <v>-2.127670122013638E-2</v>
      </c>
      <c r="BG231" s="251">
        <f>BF231*SQRT(10)</f>
        <v>-6.7282836950514582E-2</v>
      </c>
      <c r="BH231" s="251">
        <f>$AC$1*X230/100</f>
        <v>-1.5895145692131885E-3</v>
      </c>
      <c r="BI231" s="249">
        <f>BH231*SQRT(10)</f>
        <v>-5.0264864127350312E-3</v>
      </c>
      <c r="BJ231" s="251"/>
      <c r="BK231" s="251"/>
      <c r="BO231" s="245">
        <f>EXP(-BO$2*HLOOKUP(BO$2,'Yield Curves'!$B$2:$AP$508,MATCH($Z231,'Yield Curves'!$A$3:$A$508,0)+1)/100)</f>
        <v>0.91338299103478227</v>
      </c>
      <c r="BP231" s="245">
        <f>EXP(-BP$2*HLOOKUP(BP$2,'Yield Curves'!$B$2:$AP$508,MATCH($Z231,'Yield Curves'!$A$3:$A$508,0)+1)/100)</f>
        <v>0.84231603220508311</v>
      </c>
      <c r="BQ231" s="245">
        <f>EXP(-BQ$2*HLOOKUP(BQ$2,'Yield Curves'!$B$2:$AP$508,MATCH($Z231,'Yield Curves'!$A$3:$A$508,0)+1)/100)</f>
        <v>0.77841148001374405</v>
      </c>
      <c r="BR231" s="245">
        <f>EXP(-BR$2*HLOOKUP(BR$2,'Yield Curves'!$B$2:$AP$508,MATCH($Z231,'Yield Curves'!$A$3:$A$508,0)+1)/100)</f>
        <v>0.71662685445131602</v>
      </c>
      <c r="BS231" s="245">
        <f>EXP(-BS$2*HLOOKUP(BS$2,'Yield Curves'!$B$2:$AP$508,MATCH($Z231,'Yield Curves'!$A$3:$A$508,0)+1)/100)</f>
        <v>0.6636502501363194</v>
      </c>
      <c r="BT231" s="245">
        <f>EXP(-BT$2*HLOOKUP(BT$2,'Yield Curves'!$B$2:$AP$508,MATCH($Z231,'Yield Curves'!$A$3:$A$508,0)+1)/100)</f>
        <v>0.61158581405801637</v>
      </c>
      <c r="BU231" s="245">
        <f>EXP(-BU$2*HLOOKUP(BU$2,'Yield Curves'!$B$2:$AP$508,MATCH($Z231,'Yield Curves'!$A$3:$A$508,0)+1)/100)</f>
        <v>0.56366228065342028</v>
      </c>
      <c r="BV231" s="245">
        <f>EXP(-BV$2*HLOOKUP(BV$2,'Yield Curves'!$B$2:$AP$508,MATCH($Z231,'Yield Curves'!$A$3:$A$508,0)+1)/100)</f>
        <v>0.51887099046545238</v>
      </c>
      <c r="BW231" s="245">
        <f>EXP(-BW$2*HLOOKUP(BW$2,'Yield Curves'!$B$2:$AP$508,MATCH($Z231,'Yield Curves'!$A$3:$A$508,0)+1)/100)</f>
        <v>0.47683369341896825</v>
      </c>
      <c r="BX231" s="245">
        <f>EXP(-BX$2*HLOOKUP(BX$2,'Yield Curves'!$B$2:$AP$508,MATCH($Z231,'Yield Curves'!$A$3:$A$508,0)+1)/100)</f>
        <v>0.43867344664796781</v>
      </c>
      <c r="BY231" s="245">
        <f>EXP(-BY$2*HLOOKUP(BY$2,'Yield Curves'!$B$2:$AP$508,MATCH($Z231,'Yield Curves'!$A$3:$A$508,0)+1)/100)</f>
        <v>0.40347631172366699</v>
      </c>
      <c r="BZ231" s="245">
        <f>EXP(-BZ$2*HLOOKUP(BZ$2,'Yield Curves'!$B$2:$AP$508,MATCH($Z231,'Yield Curves'!$A$3:$A$508,0)+1)/100)</f>
        <v>0.37064427642219488</v>
      </c>
      <c r="CA231" s="245">
        <f>EXP(-CA$2*HLOOKUP(CA$2,'Yield Curves'!$B$2:$AP$508,MATCH($Z231,'Yield Curves'!$A$3:$A$508,0)+1)/100)</f>
        <v>0.33997672316327365</v>
      </c>
      <c r="CB231" s="245">
        <f>EXP(-CB$2*HLOOKUP(CB$2,'Yield Curves'!$B$2:$AP$508,MATCH($Z231,'Yield Curves'!$A$3:$A$508,0)+1)/100)</f>
        <v>0.3122240078232712</v>
      </c>
      <c r="CC231" s="245">
        <f>EXP(-CC$2*HLOOKUP(CC$2,'Yield Curves'!$B$2:$AP$508,MATCH($Z231,'Yield Curves'!$A$3:$A$508,0)+1)/100)</f>
        <v>0.28664808507768941</v>
      </c>
      <c r="CD231" s="245">
        <f>EXP(-CD$2*HLOOKUP(CD$2,'Yield Curves'!$B$2:$AP$508,MATCH($Z231,'Yield Curves'!$A$3:$A$508,0)+1)/100)</f>
        <v>0.26322973131166416</v>
      </c>
      <c r="CE231" s="245">
        <f>EXP(-CE$2*HLOOKUP(CE$2,'Yield Curves'!$B$2:$AP$508,MATCH($Z231,'Yield Curves'!$A$3:$A$508,0)+1)/100)</f>
        <v>0.24180680189676959</v>
      </c>
      <c r="CF231" s="245">
        <f>EXP(-CF$2*HLOOKUP(CF$2,'Yield Curves'!$B$2:$AP$508,MATCH($Z231,'Yield Curves'!$A$3:$A$508,0)+1)/100)</f>
        <v>0.22208902741094816</v>
      </c>
      <c r="CG231" s="245">
        <f>EXP(-CG$2*HLOOKUP(CG$2,'Yield Curves'!$B$2:$AP$508,MATCH($Z231,'Yield Curves'!$A$3:$A$508,0)+1)/100)</f>
        <v>0.20387768289995242</v>
      </c>
      <c r="CH231" s="245">
        <f>EXP(-CH$2*HLOOKUP(CH$2,'Yield Curves'!$B$2:$AP$508,MATCH($Z231,'Yield Curves'!$A$3:$A$508,0)+1)/100)</f>
        <v>0.18712096492535454</v>
      </c>
    </row>
    <row r="232" spans="1:86" x14ac:dyDescent="0.2">
      <c r="A232" s="253">
        <v>42800</v>
      </c>
      <c r="B232" s="245">
        <f>'Yield Curves'!C231-'Yield Curves'!C232</f>
        <v>-0.11999999999999922</v>
      </c>
      <c r="C232" s="245">
        <f>'Yield Curves'!D231-'Yield Curves'!D232</f>
        <v>-8.4999999999999076E-2</v>
      </c>
      <c r="D232" s="245">
        <f>'Yield Curves'!E231-'Yield Curves'!E232</f>
        <v>-5.0000000000000711E-2</v>
      </c>
      <c r="E232" s="245">
        <f>'Yield Curves'!F231-'Yield Curves'!F232</f>
        <v>-1.9999999999999574E-2</v>
      </c>
      <c r="F232" s="245">
        <f>'Yield Curves'!G231-'Yield Curves'!G232</f>
        <v>9.9999999999997868E-3</v>
      </c>
      <c r="G232" s="245">
        <f>'Yield Curves'!H231-'Yield Curves'!H232</f>
        <v>-4.5000000000001705E-2</v>
      </c>
      <c r="H232" s="245">
        <f>'Yield Curves'!I231-'Yield Curves'!I232</f>
        <v>-0.10000000000000142</v>
      </c>
      <c r="I232" s="245">
        <f>'Yield Curves'!J231-'Yield Curves'!J232</f>
        <v>-2.4999999999998579E-2</v>
      </c>
      <c r="J232" s="245">
        <f>'Yield Curves'!K231-'Yield Curves'!K232</f>
        <v>5.0000000000000711E-2</v>
      </c>
      <c r="K232" s="245">
        <f>'Yield Curves'!L231-'Yield Curves'!L232</f>
        <v>4.9999999999998934E-2</v>
      </c>
      <c r="L232" s="245">
        <f>'Yield Curves'!M231-'Yield Curves'!M232</f>
        <v>4.9999999999998934E-2</v>
      </c>
      <c r="M232" s="245">
        <f>'Yield Curves'!N231-'Yield Curves'!N232</f>
        <v>4.9999999999998934E-2</v>
      </c>
      <c r="N232" s="245">
        <f>'Yield Curves'!O231-'Yield Curves'!O232</f>
        <v>4.9999999999998934E-2</v>
      </c>
      <c r="O232" s="245">
        <f>'Yield Curves'!P231-'Yield Curves'!P232</f>
        <v>4.9999999999998934E-2</v>
      </c>
      <c r="P232" s="245">
        <f>'Yield Curves'!Q231-'Yield Curves'!Q232</f>
        <v>3.5000000000000142E-2</v>
      </c>
      <c r="Q232" s="245">
        <f>'Yield Curves'!R231-'Yield Curves'!R232</f>
        <v>1.9999999999999574E-2</v>
      </c>
      <c r="R232" s="245">
        <f>'Yield Curves'!S231-'Yield Curves'!S232</f>
        <v>4.9999999999990052E-3</v>
      </c>
      <c r="S232" s="245">
        <f>'Yield Curves'!T231-'Yield Curves'!T232</f>
        <v>-2.4999999999995026E-3</v>
      </c>
      <c r="T232" s="245">
        <f>'Yield Curves'!U231-'Yield Curves'!U232</f>
        <v>-9.9999999999997868E-3</v>
      </c>
      <c r="U232" s="245">
        <f>'Yield Curves'!V231-'Yield Curves'!V232</f>
        <v>-1.7500000000000071E-2</v>
      </c>
      <c r="V232" s="252">
        <f>MAX(B232:U232)</f>
        <v>5.0000000000000711E-2</v>
      </c>
      <c r="W232" s="252">
        <f>AVERAGE(V233:V482)</f>
        <v>4.0580000000000178E-2</v>
      </c>
      <c r="X232" s="245">
        <f>_xlfn.STDEV.S(V233:V2784)</f>
        <v>5.9706249512548715E-2</v>
      </c>
      <c r="Y232" s="245">
        <f>W232+X232*_xlfn.NORM.S.INV(99%)</f>
        <v>0.17947750662046985</v>
      </c>
      <c r="Z232" s="253">
        <v>42801</v>
      </c>
      <c r="AA232" s="255">
        <f>'Bond Valuation'!$B$12*BondVal_all!BO232</f>
        <v>92.371687267697709</v>
      </c>
      <c r="AB232" s="250">
        <f>AA232/AA233-1</f>
        <v>3.0004500450031557E-4</v>
      </c>
      <c r="AC232" s="245">
        <f>SUMPRODUCT('Bond Valuation'!$B$12*BondVal_all!BO232,$BO$2)/AA232</f>
        <v>1</v>
      </c>
      <c r="AD232" s="251">
        <f>-AC232*Y231/100</f>
        <v>-1.790835757575357E-3</v>
      </c>
      <c r="AE232" s="250">
        <f>AD232*SQRT(10)</f>
        <v>-5.6631199092112674E-3</v>
      </c>
      <c r="AF232" s="250">
        <f>$AC$1*X231/100</f>
        <v>-1.5885048230937576E-3</v>
      </c>
      <c r="AG232" s="250">
        <f>AF232*SQRT(10)</f>
        <v>-5.0232933151391134E-3</v>
      </c>
      <c r="AH232" s="255">
        <f>SUMPRODUCT('Bond Valuation'!$B$40:$D$40,BondVal_all!BO232:BQ232)</f>
        <v>82.817536009003419</v>
      </c>
      <c r="AI232" s="250">
        <f>AH232/AH233-1</f>
        <v>1.4643728234344788E-3</v>
      </c>
      <c r="AJ232" s="245">
        <f>SUMPRODUCT($BO$2:$BQ$2,'Bond Valuation'!$B$40:$D$40,BondVal_all!BO232:BQ232)/BondVal_all!AH232</f>
        <v>2.9354734751994127</v>
      </c>
      <c r="AK232" s="251">
        <f>-AJ232*Y231/100</f>
        <v>-5.2569508648011064E-3</v>
      </c>
      <c r="AL232" s="251">
        <f>AK232*SQRT(10)</f>
        <v>-1.6623938280363383E-2</v>
      </c>
      <c r="AM232" s="251">
        <f>$AC$1*X231/100</f>
        <v>-1.5885048230937576E-3</v>
      </c>
      <c r="AN232" s="259">
        <f>AM232*SQRT(10)</f>
        <v>-5.0232933151391134E-3</v>
      </c>
      <c r="AO232" s="255">
        <f>SUMPRODUCT('Bond Valuation'!$B$68:$F$68,BondVal_all!BO232:BS232)</f>
        <v>75.95415124598594</v>
      </c>
      <c r="AP232" s="250">
        <f>AO232/AO233-1</f>
        <v>2.3384286533159049E-3</v>
      </c>
      <c r="AQ232" s="245">
        <f>SUMPRODUCT($BO$2:$BS$2,'Bond Valuation'!$B$68:$F$68,BondVal_all!BO232:BS232)/BondVal_all!AO232</f>
        <v>4.7215313007822015</v>
      </c>
      <c r="AR232" s="251">
        <f>-AQ232*Y231/100</f>
        <v>-8.4554870839520548E-3</v>
      </c>
      <c r="AS232" s="251">
        <f>AR232*SQRT(10)</f>
        <v>-2.6738597911423859E-2</v>
      </c>
      <c r="AT232" s="251">
        <f>$AC$1*X231/100</f>
        <v>-1.5885048230937576E-3</v>
      </c>
      <c r="AU232" s="249">
        <f>AT232*SQRT(10)</f>
        <v>-5.0232933151391134E-3</v>
      </c>
      <c r="AV232" s="255">
        <f>SUMPRODUCT('Bond Valuation'!$B$96:$K$96,BondVal_all!BO232:BX232)</f>
        <v>66.736721257011524</v>
      </c>
      <c r="AW232" s="250">
        <f>AV232/AV233-1</f>
        <v>3.4311273403873077E-3</v>
      </c>
      <c r="AX232" s="245">
        <f>SUMPRODUCT($BO$2:$BX$2,'Bond Valuation'!$B$96:$K$96,BondVal_all!BO232:BX232)/BondVal_all!AV232</f>
        <v>8.233842783925768</v>
      </c>
      <c r="AY232" s="251">
        <f>-AX232*Y231/100</f>
        <v>-1.4745460079708088E-2</v>
      </c>
      <c r="AZ232" s="251">
        <f>AY232*SQRT(10)</f>
        <v>-4.6629238998965539E-2</v>
      </c>
      <c r="BA232" s="251">
        <f>$AC$1*X231/100</f>
        <v>-1.5885048230937576E-3</v>
      </c>
      <c r="BB232" s="249">
        <f>BA232*SQRT(10)</f>
        <v>-5.0232933151391134E-3</v>
      </c>
      <c r="BC232" s="255">
        <f>SUMPRODUCT('Bond Valuation'!$B$124:$U$124,BondVal_all!BO232:CH232)</f>
        <v>56.69803609630091</v>
      </c>
      <c r="BD232" s="250">
        <f>BC232/BC233-1</f>
        <v>4.8171572344199998E-3</v>
      </c>
      <c r="BE232" s="245">
        <f>SUMPRODUCT($BO$2:$CH$2,'Bond Valuation'!$B$124:$U$124,BondVal_all!BO232:CH232)/BondVal_all!BC232</f>
        <v>11.978215245579278</v>
      </c>
      <c r="BF232" s="251">
        <f>-BE232*Y231/100</f>
        <v>-2.1451016173717655E-2</v>
      </c>
      <c r="BG232" s="251">
        <f>BF232*SQRT(10)</f>
        <v>-6.7834069234057937E-2</v>
      </c>
      <c r="BH232" s="251">
        <f>$AC$1*X231/100</f>
        <v>-1.5885048230937576E-3</v>
      </c>
      <c r="BI232" s="249">
        <f>BH232*SQRT(10)</f>
        <v>-5.0232933151391134E-3</v>
      </c>
      <c r="BJ232" s="251"/>
      <c r="BK232" s="251"/>
      <c r="BO232" s="245">
        <f>EXP(-BO$2*HLOOKUP(BO$2,'Yield Curves'!$B$2:$AP$508,MATCH($Z232,'Yield Curves'!$A$3:$A$508,0)+1)/100)</f>
        <v>0.91457116106631398</v>
      </c>
      <c r="BP232" s="245">
        <f>EXP(-BP$2*HLOOKUP(BP$2,'Yield Curves'!$B$2:$AP$508,MATCH($Z232,'Yield Curves'!$A$3:$A$508,0)+1)/100)</f>
        <v>0.8428215734716199</v>
      </c>
      <c r="BQ232" s="245">
        <f>EXP(-BQ$2*HLOOKUP(BQ$2,'Yield Curves'!$B$2:$AP$508,MATCH($Z232,'Yield Curves'!$A$3:$A$508,0)+1)/100)</f>
        <v>0.77747794646987789</v>
      </c>
      <c r="BR232" s="245">
        <f>EXP(-BR$2*HLOOKUP(BR$2,'Yield Curves'!$B$2:$AP$508,MATCH($Z232,'Yield Curves'!$A$3:$A$508,0)+1)/100)</f>
        <v>0.71863622144478434</v>
      </c>
      <c r="BS232" s="245">
        <f>EXP(-BS$2*HLOOKUP(BS$2,'Yield Curves'!$B$2:$AP$508,MATCH($Z232,'Yield Curves'!$A$3:$A$508,0)+1)/100)</f>
        <v>0.66166228282784834</v>
      </c>
      <c r="BT232" s="245">
        <f>EXP(-BT$2*HLOOKUP(BT$2,'Yield Curves'!$B$2:$AP$508,MATCH($Z232,'Yield Curves'!$A$3:$A$508,0)+1)/100)</f>
        <v>0.60993675958539828</v>
      </c>
      <c r="BU232" s="245">
        <f>EXP(-BU$2*HLOOKUP(BU$2,'Yield Curves'!$B$2:$AP$508,MATCH($Z232,'Yield Curves'!$A$3:$A$508,0)+1)/100)</f>
        <v>0.56247983186982087</v>
      </c>
      <c r="BV232" s="245">
        <f>EXP(-BV$2*HLOOKUP(BV$2,'Yield Curves'!$B$2:$AP$508,MATCH($Z232,'Yield Curves'!$A$3:$A$508,0)+1)/100)</f>
        <v>0.51819689643390265</v>
      </c>
      <c r="BW232" s="245">
        <f>EXP(-BW$2*HLOOKUP(BW$2,'Yield Curves'!$B$2:$AP$508,MATCH($Z232,'Yield Curves'!$A$3:$A$508,0)+1)/100)</f>
        <v>0.47667278920155332</v>
      </c>
      <c r="BX232" s="245">
        <f>EXP(-BX$2*HLOOKUP(BX$2,'Yield Curves'!$B$2:$AP$508,MATCH($Z232,'Yield Curves'!$A$3:$A$508,0)+1)/100)</f>
        <v>0.43911233950446965</v>
      </c>
      <c r="BY232" s="245">
        <f>EXP(-BY$2*HLOOKUP(BY$2,'Yield Curves'!$B$2:$AP$508,MATCH($Z232,'Yield Curves'!$A$3:$A$508,0)+1)/100)</f>
        <v>0.40453177168230953</v>
      </c>
      <c r="BZ232" s="245">
        <f>EXP(-BZ$2*HLOOKUP(BZ$2,'Yield Curves'!$B$2:$AP$508,MATCH($Z232,'Yield Curves'!$A$3:$A$508,0)+1)/100)</f>
        <v>0.37221821396852245</v>
      </c>
      <c r="CA232" s="245">
        <f>EXP(-CA$2*HLOOKUP(CA$2,'Yield Curves'!$B$2:$AP$508,MATCH($Z232,'Yield Curves'!$A$3:$A$508,0)+1)/100)</f>
        <v>0.3419575234744982</v>
      </c>
      <c r="CB232" s="245">
        <f>EXP(-CB$2*HLOOKUP(CB$2,'Yield Curves'!$B$2:$AP$508,MATCH($Z232,'Yield Curves'!$A$3:$A$508,0)+1)/100)</f>
        <v>0.31474066970744891</v>
      </c>
      <c r="CC232" s="245">
        <f>EXP(-CC$2*HLOOKUP(CC$2,'Yield Curves'!$B$2:$AP$508,MATCH($Z232,'Yield Curves'!$A$3:$A$508,0)+1)/100)</f>
        <v>0.28967374689734143</v>
      </c>
      <c r="CD232" s="245">
        <f>EXP(-CD$2*HLOOKUP(CD$2,'Yield Curves'!$B$2:$AP$508,MATCH($Z232,'Yield Curves'!$A$3:$A$508,0)+1)/100)</f>
        <v>0.26666322401750758</v>
      </c>
      <c r="CE232" s="245">
        <f>EXP(-CE$2*HLOOKUP(CE$2,'Yield Curves'!$B$2:$AP$508,MATCH($Z232,'Yield Curves'!$A$3:$A$508,0)+1)/100)</f>
        <v>0.24554875282325833</v>
      </c>
      <c r="CF232" s="245">
        <f>EXP(-CF$2*HLOOKUP(CF$2,'Yield Curves'!$B$2:$AP$508,MATCH($Z232,'Yield Curves'!$A$3:$A$508,0)+1)/100)</f>
        <v>0.22610931120411168</v>
      </c>
      <c r="CG232" s="245">
        <f>EXP(-CG$2*HLOOKUP(CG$2,'Yield Curves'!$B$2:$AP$508,MATCH($Z232,'Yield Curves'!$A$3:$A$508,0)+1)/100)</f>
        <v>0.20817699959246325</v>
      </c>
      <c r="CH232" s="245">
        <f>EXP(-CH$2*HLOOKUP(CH$2,'Yield Curves'!$B$2:$AP$508,MATCH($Z232,'Yield Curves'!$A$3:$A$508,0)+1)/100)</f>
        <v>0.19166619264739129</v>
      </c>
    </row>
    <row r="233" spans="1:86" x14ac:dyDescent="0.2">
      <c r="A233" s="253">
        <v>42797</v>
      </c>
      <c r="B233" s="245">
        <f>'Yield Curves'!C232-'Yield Curves'!C233</f>
        <v>-1.9999999999999574E-2</v>
      </c>
      <c r="C233" s="245">
        <f>'Yield Curves'!D232-'Yield Curves'!D233</f>
        <v>-2.5000000000000355E-2</v>
      </c>
      <c r="D233" s="245">
        <f>'Yield Curves'!E232-'Yield Curves'!E233</f>
        <v>-2.9999999999999361E-2</v>
      </c>
      <c r="E233" s="245">
        <f>'Yield Curves'!F232-'Yield Curves'!F233</f>
        <v>-4.0000000000000924E-2</v>
      </c>
      <c r="F233" s="245">
        <f>'Yield Curves'!G232-'Yield Curves'!G233</f>
        <v>-5.0000000000000711E-2</v>
      </c>
      <c r="G233" s="245">
        <f>'Yield Curves'!H232-'Yield Curves'!H233</f>
        <v>-1.5000000000000568E-2</v>
      </c>
      <c r="H233" s="245">
        <f>'Yield Curves'!I232-'Yield Curves'!I233</f>
        <v>2.000000000000135E-2</v>
      </c>
      <c r="I233" s="245">
        <f>'Yield Curves'!J232-'Yield Curves'!J233</f>
        <v>-2.5000000000000355E-2</v>
      </c>
      <c r="J233" s="245">
        <f>'Yield Curves'!K232-'Yield Curves'!K233</f>
        <v>-7.0000000000000284E-2</v>
      </c>
      <c r="K233" s="245">
        <f>'Yield Curves'!L232-'Yield Curves'!L233</f>
        <v>-6.7499999999999005E-2</v>
      </c>
      <c r="L233" s="245">
        <f>'Yield Curves'!M232-'Yield Curves'!M233</f>
        <v>-6.4999999999997726E-2</v>
      </c>
      <c r="M233" s="245">
        <f>'Yield Curves'!N232-'Yield Curves'!N233</f>
        <v>-6.2499999999998224E-2</v>
      </c>
      <c r="N233" s="245">
        <f>'Yield Curves'!O232-'Yield Curves'!O233</f>
        <v>-5.9999999999998721E-2</v>
      </c>
      <c r="O233" s="245">
        <f>'Yield Curves'!P232-'Yield Curves'!P233</f>
        <v>-5.7499999999999218E-2</v>
      </c>
      <c r="P233" s="245">
        <f>'Yield Curves'!Q232-'Yield Curves'!Q233</f>
        <v>-5.1249999999999574E-2</v>
      </c>
      <c r="Q233" s="245">
        <f>'Yield Curves'!R232-'Yield Curves'!R233</f>
        <v>-4.5000000000001705E-2</v>
      </c>
      <c r="R233" s="245">
        <f>'Yield Curves'!S232-'Yield Curves'!S233</f>
        <v>-3.8750000000003837E-2</v>
      </c>
      <c r="S233" s="245">
        <f>'Yield Curves'!T232-'Yield Curves'!T233</f>
        <v>-3.4375000000004263E-2</v>
      </c>
      <c r="T233" s="245">
        <f>'Yield Curves'!U232-'Yield Curves'!U233</f>
        <v>-3.0000000000001137E-2</v>
      </c>
      <c r="U233" s="245">
        <f>'Yield Curves'!V232-'Yield Curves'!V233</f>
        <v>-2.562499999999801E-2</v>
      </c>
      <c r="V233" s="252">
        <f>MAX(B233:U233)</f>
        <v>2.000000000000135E-2</v>
      </c>
      <c r="W233" s="252">
        <f>AVERAGE(V234:V483)</f>
        <v>4.0700000000000174E-2</v>
      </c>
      <c r="X233" s="245">
        <f>_xlfn.STDEV.S(V234:V2785)</f>
        <v>5.9803584065285999E-2</v>
      </c>
      <c r="Y233" s="245">
        <f>W233+X233*_xlfn.NORM.S.INV(99%)</f>
        <v>0.17982394065030097</v>
      </c>
      <c r="Z233" s="253">
        <v>42800</v>
      </c>
      <c r="AA233" s="255">
        <f>'Bond Valuation'!$B$12*BondVal_all!BO233</f>
        <v>92.343979917827681</v>
      </c>
      <c r="AB233" s="250">
        <f>AA233/AA234-1</f>
        <v>1.2007202880863765E-3</v>
      </c>
      <c r="AC233" s="245">
        <f>SUMPRODUCT('Bond Valuation'!$B$12*BondVal_all!BO233,$BO$2)/AA233</f>
        <v>1</v>
      </c>
      <c r="AD233" s="251">
        <f>-AC233*Y232/100</f>
        <v>-1.7947750662046986E-3</v>
      </c>
      <c r="AE233" s="250">
        <f>AD233*SQRT(10)</f>
        <v>-5.6755770968863429E-3</v>
      </c>
      <c r="AF233" s="250">
        <f>$AC$1*X232/100</f>
        <v>-1.591299452443598E-3</v>
      </c>
      <c r="AG233" s="250">
        <f>AF233*SQRT(10)</f>
        <v>-5.0321307091005648E-3</v>
      </c>
      <c r="AH233" s="255">
        <f>SUMPRODUCT('Bond Valuation'!$B$40:$D$40,BondVal_all!BO233:BQ233)</f>
        <v>82.696437593197089</v>
      </c>
      <c r="AI233" s="250">
        <f>AH233/AH234-1</f>
        <v>-2.4037114169861429E-4</v>
      </c>
      <c r="AJ233" s="245">
        <f>SUMPRODUCT($BO$2:$BQ$2,'Bond Valuation'!$B$40:$D$40,BondVal_all!BO233:BQ233)/BondVal_all!AH233</f>
        <v>2.9354126268886018</v>
      </c>
      <c r="AK233" s="251">
        <f>-AJ233*Y232/100</f>
        <v>-5.2684053917620988E-3</v>
      </c>
      <c r="AL233" s="251">
        <f>AK233*SQRT(10)</f>
        <v>-1.6660160675079926E-2</v>
      </c>
      <c r="AM233" s="251">
        <f>$AC$1*X232/100</f>
        <v>-1.591299452443598E-3</v>
      </c>
      <c r="AN233" s="259">
        <f>AM233*SQRT(10)</f>
        <v>-5.0321307091005648E-3</v>
      </c>
      <c r="AO233" s="255">
        <f>SUMPRODUCT('Bond Valuation'!$B$68:$F$68,BondVal_all!BO233:BS233)</f>
        <v>75.776952249584554</v>
      </c>
      <c r="AP233" s="250">
        <f>AO233/AO234-1</f>
        <v>-2.0795845295300541E-3</v>
      </c>
      <c r="AQ233" s="245">
        <f>SUMPRODUCT($BO$2:$BS$2,'Bond Valuation'!$B$68:$F$68,BondVal_all!BO233:BS233)/BondVal_all!AO233</f>
        <v>4.7211050268331487</v>
      </c>
      <c r="AR233" s="251">
        <f>-AQ233*Y232/100</f>
        <v>-8.4733215870937996E-3</v>
      </c>
      <c r="AS233" s="251">
        <f>AR233*SQRT(10)</f>
        <v>-2.67949955622892E-2</v>
      </c>
      <c r="AT233" s="251">
        <f>$AC$1*X232/100</f>
        <v>-1.591299452443598E-3</v>
      </c>
      <c r="AU233" s="249">
        <f>AT233*SQRT(10)</f>
        <v>-5.0321307091005648E-3</v>
      </c>
      <c r="AV233" s="255">
        <f>SUMPRODUCT('Bond Valuation'!$B$96:$K$96,BondVal_all!BO233:BX233)</f>
        <v>66.50852204864168</v>
      </c>
      <c r="AW233" s="250">
        <f>AV233/AV234-1</f>
        <v>5.4732017175096459E-4</v>
      </c>
      <c r="AX233" s="245">
        <f>SUMPRODUCT($BO$2:$BX$2,'Bond Valuation'!$B$96:$K$96,BondVal_all!BO233:BX233)/BondVal_all!AV233</f>
        <v>8.2305421979643132</v>
      </c>
      <c r="AY233" s="251">
        <f>-AX233*Y232/100</f>
        <v>-1.4771971918251964E-2</v>
      </c>
      <c r="AZ233" s="251">
        <f>AY233*SQRT(10)</f>
        <v>-4.671307679372283E-2</v>
      </c>
      <c r="BA233" s="251">
        <f>$AC$1*X232/100</f>
        <v>-1.591299452443598E-3</v>
      </c>
      <c r="BB233" s="249">
        <f>BA233*SQRT(10)</f>
        <v>-5.0321307091005648E-3</v>
      </c>
      <c r="BC233" s="255">
        <f>SUMPRODUCT('Bond Valuation'!$B$124:$U$124,BondVal_all!BO233:CH233)</f>
        <v>56.426222112241938</v>
      </c>
      <c r="BD233" s="250">
        <f>BC233/BC234-1</f>
        <v>1.3544658974583346E-2</v>
      </c>
      <c r="BE233" s="245">
        <f>SUMPRODUCT($BO$2:$CH$2,'Bond Valuation'!$B$124:$U$124,BondVal_all!BO233:CH233)/BondVal_all!BC233</f>
        <v>11.95873650992206</v>
      </c>
      <c r="BF233" s="251">
        <f>-BE233*Y232/100</f>
        <v>-2.1463242111319909E-2</v>
      </c>
      <c r="BG233" s="251">
        <f>BF233*SQRT(10)</f>
        <v>-6.7872731043412154E-2</v>
      </c>
      <c r="BH233" s="251">
        <f>$AC$1*X232/100</f>
        <v>-1.591299452443598E-3</v>
      </c>
      <c r="BI233" s="249">
        <f>BH233*SQRT(10)</f>
        <v>-5.0321307091005648E-3</v>
      </c>
      <c r="BJ233" s="251"/>
      <c r="BK233" s="251"/>
      <c r="BO233" s="245">
        <f>EXP(-BO$2*HLOOKUP(BO$2,'Yield Curves'!$B$2:$AP$508,MATCH($Z233,'Yield Curves'!$A$3:$A$508,0)+1)/100)</f>
        <v>0.91429683086958102</v>
      </c>
      <c r="BP233" s="245">
        <f>EXP(-BP$2*HLOOKUP(BP$2,'Yield Curves'!$B$2:$AP$508,MATCH($Z233,'Yield Curves'!$A$3:$A$508,0)+1)/100)</f>
        <v>0.84197917316849991</v>
      </c>
      <c r="BQ233" s="245">
        <f>EXP(-BQ$2*HLOOKUP(BQ$2,'Yield Curves'!$B$2:$AP$508,MATCH($Z233,'Yield Curves'!$A$3:$A$508,0)+1)/100)</f>
        <v>0.77631260377569544</v>
      </c>
      <c r="BR233" s="245">
        <f>EXP(-BR$2*HLOOKUP(BR$2,'Yield Curves'!$B$2:$AP$508,MATCH($Z233,'Yield Curves'!$A$3:$A$508,0)+1)/100)</f>
        <v>0.71777437519022491</v>
      </c>
      <c r="BS233" s="245">
        <f>EXP(-BS$2*HLOOKUP(BS$2,'Yield Curves'!$B$2:$AP$508,MATCH($Z233,'Yield Curves'!$A$3:$A$508,0)+1)/100)</f>
        <v>0.66001019309341014</v>
      </c>
      <c r="BT233" s="245">
        <f>EXP(-BT$2*HLOOKUP(BT$2,'Yield Curves'!$B$2:$AP$508,MATCH($Z233,'Yield Curves'!$A$3:$A$508,0)+1)/100)</f>
        <v>0.60792728573421806</v>
      </c>
      <c r="BU233" s="245">
        <f>EXP(-BU$2*HLOOKUP(BU$2,'Yield Curves'!$B$2:$AP$508,MATCH($Z233,'Yield Curves'!$A$3:$A$508,0)+1)/100)</f>
        <v>0.56012237070987048</v>
      </c>
      <c r="BV233" s="245">
        <f>EXP(-BV$2*HLOOKUP(BV$2,'Yield Curves'!$B$2:$AP$508,MATCH($Z233,'Yield Curves'!$A$3:$A$508,0)+1)/100)</f>
        <v>0.51587024928225711</v>
      </c>
      <c r="BW233" s="245">
        <f>EXP(-BW$2*HLOOKUP(BW$2,'Yield Curves'!$B$2:$AP$508,MATCH($Z233,'Yield Curves'!$A$3:$A$508,0)+1)/100)</f>
        <v>0.4747995803940826</v>
      </c>
      <c r="BX233" s="245">
        <f>EXP(-BX$2*HLOOKUP(BX$2,'Yield Curves'!$B$2:$AP$508,MATCH($Z233,'Yield Curves'!$A$3:$A$508,0)+1)/100)</f>
        <v>0.43735939836598303</v>
      </c>
      <c r="BY233" s="245">
        <f>EXP(-BY$2*HLOOKUP(BY$2,'Yield Curves'!$B$2:$AP$508,MATCH($Z233,'Yield Curves'!$A$3:$A$508,0)+1)/100)</f>
        <v>0.40292191303149438</v>
      </c>
      <c r="BZ233" s="245">
        <f>EXP(-BZ$2*HLOOKUP(BZ$2,'Yield Curves'!$B$2:$AP$508,MATCH($Z233,'Yield Curves'!$A$3:$A$508,0)+1)/100)</f>
        <v>0.37067207578538963</v>
      </c>
      <c r="CA233" s="245">
        <f>EXP(-CA$2*HLOOKUP(CA$2,'Yield Curves'!$B$2:$AP$508,MATCH($Z233,'Yield Curves'!$A$3:$A$508,0)+1)/100)</f>
        <v>0.34039132238971381</v>
      </c>
      <c r="CB233" s="245">
        <f>EXP(-CB$2*HLOOKUP(CB$2,'Yield Curves'!$B$2:$AP$508,MATCH($Z233,'Yield Curves'!$A$3:$A$508,0)+1)/100)</f>
        <v>0.31330499906219894</v>
      </c>
      <c r="CC233" s="245">
        <f>EXP(-CC$2*HLOOKUP(CC$2,'Yield Curves'!$B$2:$AP$508,MATCH($Z233,'Yield Curves'!$A$3:$A$508,0)+1)/100)</f>
        <v>0.28837314358851557</v>
      </c>
      <c r="CD233" s="245">
        <f>EXP(-CD$2*HLOOKUP(CD$2,'Yield Curves'!$B$2:$AP$508,MATCH($Z233,'Yield Curves'!$A$3:$A$508,0)+1)/100)</f>
        <v>0.26537552649356677</v>
      </c>
      <c r="CE233" s="245">
        <f>EXP(-CE$2*HLOOKUP(CE$2,'Yield Curves'!$B$2:$AP$508,MATCH($Z233,'Yield Curves'!$A$3:$A$508,0)+1)/100)</f>
        <v>0.24415773190417137</v>
      </c>
      <c r="CF233" s="245">
        <f>EXP(-CF$2*HLOOKUP(CF$2,'Yield Curves'!$B$2:$AP$508,MATCH($Z233,'Yield Curves'!$A$3:$A$508,0)+1)/100)</f>
        <v>0.22462532559494033</v>
      </c>
      <c r="CG233" s="245">
        <f>EXP(-CG$2*HLOOKUP(CG$2,'Yield Curves'!$B$2:$AP$508,MATCH($Z233,'Yield Curves'!$A$3:$A$508,0)+1)/100)</f>
        <v>0.20666794698713678</v>
      </c>
      <c r="CH233" s="245">
        <f>EXP(-CH$2*HLOOKUP(CH$2,'Yield Curves'!$B$2:$AP$508,MATCH($Z233,'Yield Curves'!$A$3:$A$508,0)+1)/100)</f>
        <v>0.19013898010152055</v>
      </c>
    </row>
    <row r="234" spans="1:86" x14ac:dyDescent="0.2">
      <c r="A234" s="253">
        <v>42796</v>
      </c>
      <c r="B234" s="245">
        <f>'Yield Curves'!C233-'Yield Curves'!C234</f>
        <v>4.9999999999998934E-2</v>
      </c>
      <c r="C234" s="245">
        <f>'Yield Curves'!D233-'Yield Curves'!D234</f>
        <v>7.0000000000000284E-2</v>
      </c>
      <c r="D234" s="245">
        <f>'Yield Curves'!E233-'Yield Curves'!E234</f>
        <v>8.9999999999999858E-2</v>
      </c>
      <c r="E234" s="245">
        <f>'Yield Curves'!F233-'Yield Curves'!F234</f>
        <v>7.5000000000001066E-2</v>
      </c>
      <c r="F234" s="245">
        <f>'Yield Curves'!G233-'Yield Curves'!G234</f>
        <v>6.0000000000000497E-2</v>
      </c>
      <c r="G234" s="245">
        <f>'Yield Curves'!H233-'Yield Curves'!H234</f>
        <v>3.5000000000000142E-2</v>
      </c>
      <c r="H234" s="245">
        <f>'Yield Curves'!I233-'Yield Curves'!I234</f>
        <v>9.9999999999997868E-3</v>
      </c>
      <c r="I234" s="245">
        <f>'Yield Curves'!J233-'Yield Curves'!J234</f>
        <v>9.9999999999997868E-3</v>
      </c>
      <c r="J234" s="245">
        <f>'Yield Curves'!K233-'Yield Curves'!K234</f>
        <v>9.9999999999997868E-3</v>
      </c>
      <c r="K234" s="245">
        <f>'Yield Curves'!L233-'Yield Curves'!L234</f>
        <v>4.9999999999990052E-3</v>
      </c>
      <c r="L234" s="245">
        <f>'Yield Curves'!M233-'Yield Curves'!M234</f>
        <v>0</v>
      </c>
      <c r="M234" s="245">
        <f>'Yield Curves'!N233-'Yield Curves'!N234</f>
        <v>-5.0000000000007816E-3</v>
      </c>
      <c r="N234" s="245">
        <f>'Yield Curves'!O233-'Yield Curves'!O234</f>
        <v>-1.0000000000001563E-2</v>
      </c>
      <c r="O234" s="245">
        <f>'Yield Curves'!P233-'Yield Curves'!P234</f>
        <v>-1.5000000000002345E-2</v>
      </c>
      <c r="P234" s="245">
        <f>'Yield Curves'!Q233-'Yield Curves'!Q234</f>
        <v>-1.0000000000001563E-2</v>
      </c>
      <c r="Q234" s="245">
        <f>'Yield Curves'!R233-'Yield Curves'!R234</f>
        <v>-4.9999999999990052E-3</v>
      </c>
      <c r="R234" s="245">
        <f>'Yield Curves'!S233-'Yield Curves'!S234</f>
        <v>0</v>
      </c>
      <c r="S234" s="245">
        <f>'Yield Curves'!T233-'Yield Curves'!T234</f>
        <v>0</v>
      </c>
      <c r="T234" s="245">
        <f>'Yield Curves'!U233-'Yield Curves'!U234</f>
        <v>0</v>
      </c>
      <c r="U234" s="245">
        <f>'Yield Curves'!V233-'Yield Curves'!V234</f>
        <v>0</v>
      </c>
      <c r="V234" s="252">
        <f>MAX(B234:U234)</f>
        <v>8.9999999999999858E-2</v>
      </c>
      <c r="W234" s="252">
        <f>AVERAGE(V235:V484)</f>
        <v>4.0740000000000179E-2</v>
      </c>
      <c r="X234" s="245">
        <f>_xlfn.STDEV.S(V235:V2786)</f>
        <v>5.9834613341773771E-2</v>
      </c>
      <c r="Y234" s="245">
        <f>W234+X234*_xlfn.NORM.S.INV(99%)</f>
        <v>0.17993612554169131</v>
      </c>
      <c r="Z234" s="253">
        <v>42797</v>
      </c>
      <c r="AA234" s="255">
        <f>'Bond Valuation'!$B$12*BondVal_all!BO234</f>
        <v>92.233233603004749</v>
      </c>
      <c r="AB234" s="250">
        <f>AA234/AA235-1</f>
        <v>2.0002000133345632E-4</v>
      </c>
      <c r="AC234" s="245">
        <f>SUMPRODUCT('Bond Valuation'!$B$12*BondVal_all!BO234,$BO$2)/AA234</f>
        <v>1</v>
      </c>
      <c r="AD234" s="251">
        <f>-AC234*Y233/100</f>
        <v>-1.7982394065030097E-3</v>
      </c>
      <c r="AE234" s="250">
        <f>AD234*SQRT(10)</f>
        <v>-5.6865323028189134E-3</v>
      </c>
      <c r="AF234" s="250">
        <f>$AC$1*X233/100</f>
        <v>-1.5938936267844623E-3</v>
      </c>
      <c r="AG234" s="250">
        <f>AF234*SQRT(10)</f>
        <v>-5.0403342086652618E-3</v>
      </c>
      <c r="AH234" s="255">
        <f>SUMPRODUCT('Bond Valuation'!$B$40:$D$40,BondVal_all!BO234:BQ234)</f>
        <v>82.716320209522962</v>
      </c>
      <c r="AI234" s="250">
        <f>AH234/AH235-1</f>
        <v>1.4540217859244642E-3</v>
      </c>
      <c r="AJ234" s="245">
        <f>SUMPRODUCT($BO$2:$BQ$2,'Bond Valuation'!$B$40:$D$40,BondVal_all!BO234:BQ234)/BondVal_all!AH234</f>
        <v>2.9355015244030755</v>
      </c>
      <c r="AK234" s="251">
        <f>-AJ234*Y233/100</f>
        <v>-5.2787345190312661E-3</v>
      </c>
      <c r="AL234" s="251">
        <f>AK234*SQRT(10)</f>
        <v>-1.6692824243492249E-2</v>
      </c>
      <c r="AM234" s="251">
        <f>$AC$1*X233/100</f>
        <v>-1.5938936267844623E-3</v>
      </c>
      <c r="AN234" s="259">
        <f>AM234*SQRT(10)</f>
        <v>-5.0403342086652618E-3</v>
      </c>
      <c r="AO234" s="255">
        <f>SUMPRODUCT('Bond Valuation'!$B$68:$F$68,BondVal_all!BO234:BS234)</f>
        <v>75.934865220549156</v>
      </c>
      <c r="AP234" s="250">
        <f>AO234/AO235-1</f>
        <v>3.1726626465449215E-3</v>
      </c>
      <c r="AQ234" s="245">
        <f>SUMPRODUCT($BO$2:$BS$2,'Bond Valuation'!$B$68:$F$68,BondVal_all!BO234:BS234)/BondVal_all!AO234</f>
        <v>4.7219915308980687</v>
      </c>
      <c r="AR234" s="251">
        <f>-AQ234*Y233/100</f>
        <v>-8.4912712480343811E-3</v>
      </c>
      <c r="AS234" s="251">
        <f>AR234*SQRT(10)</f>
        <v>-2.6851757374089198E-2</v>
      </c>
      <c r="AT234" s="251">
        <f>$AC$1*X233/100</f>
        <v>-1.5938936267844623E-3</v>
      </c>
      <c r="AU234" s="249">
        <f>AT234*SQRT(10)</f>
        <v>-5.0403342086652618E-3</v>
      </c>
      <c r="AV234" s="255">
        <f>SUMPRODUCT('Bond Valuation'!$B$96:$K$96,BondVal_all!BO234:BX234)</f>
        <v>66.472140505283676</v>
      </c>
      <c r="AW234" s="250">
        <f>AV234/AV235-1</f>
        <v>2.6816331209942312E-3</v>
      </c>
      <c r="AX234" s="245">
        <f>SUMPRODUCT($BO$2:$BX$2,'Bond Valuation'!$B$96:$K$96,BondVal_all!BO234:BX234)/BondVal_all!AV234</f>
        <v>8.22997379395213</v>
      </c>
      <c r="AY234" s="251">
        <f>-AX234*Y233/100</f>
        <v>-1.4799463190771802E-2</v>
      </c>
      <c r="AZ234" s="251">
        <f>AY234*SQRT(10)</f>
        <v>-4.680001183066191E-2</v>
      </c>
      <c r="BA234" s="251">
        <f>$AC$1*X233/100</f>
        <v>-1.5938936267844623E-3</v>
      </c>
      <c r="BB234" s="249">
        <f>BA234*SQRT(10)</f>
        <v>-5.0403342086652618E-3</v>
      </c>
      <c r="BC234" s="255">
        <f>SUMPRODUCT('Bond Valuation'!$B$124:$U$124,BondVal_all!BO234:CH234)</f>
        <v>55.672161668070061</v>
      </c>
      <c r="BD234" s="250">
        <f>BC234/BC235-1</f>
        <v>-3.6313497338633649E-3</v>
      </c>
      <c r="BE234" s="245">
        <f>SUMPRODUCT($BO$2:$CH$2,'Bond Valuation'!$B$124:$U$124,BondVal_all!BO234:CH234)/BondVal_all!BC234</f>
        <v>11.858932911960398</v>
      </c>
      <c r="BF234" s="251">
        <f>-BE234*Y233/100</f>
        <v>-2.1325200481362674E-2</v>
      </c>
      <c r="BG234" s="251">
        <f>BF234*SQRT(10)</f>
        <v>-6.7436205080825165E-2</v>
      </c>
      <c r="BH234" s="251">
        <f>$AC$1*X233/100</f>
        <v>-1.5938936267844623E-3</v>
      </c>
      <c r="BI234" s="249">
        <f>BH234*SQRT(10)</f>
        <v>-5.0403342086652618E-3</v>
      </c>
      <c r="BJ234" s="251"/>
      <c r="BK234" s="251"/>
      <c r="BO234" s="245">
        <f>EXP(-BO$2*HLOOKUP(BO$2,'Yield Curves'!$B$2:$AP$508,MATCH($Z234,'Yield Curves'!$A$3:$A$508,0)+1)/100)</f>
        <v>0.91320033270301726</v>
      </c>
      <c r="BP234" s="245">
        <f>EXP(-BP$2*HLOOKUP(BP$2,'Yield Curves'!$B$2:$AP$508,MATCH($Z234,'Yield Curves'!$A$3:$A$508,0)+1)/100)</f>
        <v>0.84113761484462324</v>
      </c>
      <c r="BQ234" s="245">
        <f>EXP(-BQ$2*HLOOKUP(BQ$2,'Yield Curves'!$B$2:$AP$508,MATCH($Z234,'Yield Curves'!$A$3:$A$508,0)+1)/100)</f>
        <v>0.77654553249438907</v>
      </c>
      <c r="BR234" s="245">
        <f>EXP(-BR$2*HLOOKUP(BR$2,'Yield Curves'!$B$2:$AP$508,MATCH($Z234,'Yield Curves'!$A$3:$A$508,0)+1)/100)</f>
        <v>0.71490901223585557</v>
      </c>
      <c r="BS234" s="245">
        <f>EXP(-BS$2*HLOOKUP(BS$2,'Yield Curves'!$B$2:$AP$508,MATCH($Z234,'Yield Curves'!$A$3:$A$508,0)+1)/100)</f>
        <v>0.66166228282784834</v>
      </c>
      <c r="BT234" s="245">
        <f>EXP(-BT$2*HLOOKUP(BT$2,'Yield Curves'!$B$2:$AP$508,MATCH($Z234,'Yield Curves'!$A$3:$A$508,0)+1)/100)</f>
        <v>0.60975380600193219</v>
      </c>
      <c r="BU234" s="245">
        <f>EXP(-BU$2*HLOOKUP(BU$2,'Yield Curves'!$B$2:$AP$508,MATCH($Z234,'Yield Curves'!$A$3:$A$508,0)+1)/100)</f>
        <v>0.56208623376292133</v>
      </c>
      <c r="BV234" s="245">
        <f>EXP(-BV$2*HLOOKUP(BV$2,'Yield Curves'!$B$2:$AP$508,MATCH($Z234,'Yield Curves'!$A$3:$A$508,0)+1)/100)</f>
        <v>0.51731671008034374</v>
      </c>
      <c r="BW234" s="245">
        <f>EXP(-BW$2*HLOOKUP(BW$2,'Yield Curves'!$B$2:$AP$508,MATCH($Z234,'Yield Curves'!$A$3:$A$508,0)+1)/100)</f>
        <v>0.47501328828592931</v>
      </c>
      <c r="BX234" s="245">
        <f>EXP(-BX$2*HLOOKUP(BX$2,'Yield Curves'!$B$2:$AP$508,MATCH($Z234,'Yield Curves'!$A$3:$A$508,0)+1)/100)</f>
        <v>0.4369222575744412</v>
      </c>
      <c r="BY234" s="245">
        <f>EXP(-BY$2*HLOOKUP(BY$2,'Yield Curves'!$B$2:$AP$508,MATCH($Z234,'Yield Curves'!$A$3:$A$508,0)+1)/100)</f>
        <v>0.40181539992351495</v>
      </c>
      <c r="BZ234" s="245">
        <f>EXP(-BZ$2*HLOOKUP(BZ$2,'Yield Curves'!$B$2:$AP$508,MATCH($Z234,'Yield Curves'!$A$3:$A$508,0)+1)/100)</f>
        <v>0.36873114678421359</v>
      </c>
      <c r="CA234" s="245">
        <f>EXP(-CA$2*HLOOKUP(CA$2,'Yield Curves'!$B$2:$AP$508,MATCH($Z234,'Yield Curves'!$A$3:$A$508,0)+1)/100)</f>
        <v>0.33747229025106246</v>
      </c>
      <c r="CB234" s="245">
        <f>EXP(-CB$2*HLOOKUP(CB$2,'Yield Curves'!$B$2:$AP$508,MATCH($Z234,'Yield Curves'!$A$3:$A$508,0)+1)/100)</f>
        <v>0.30968004574368607</v>
      </c>
      <c r="CC234" s="245">
        <f>EXP(-CC$2*HLOOKUP(CC$2,'Yield Curves'!$B$2:$AP$508,MATCH($Z234,'Yield Curves'!$A$3:$A$508,0)+1)/100)</f>
        <v>0.28407982680991506</v>
      </c>
      <c r="CD234" s="245">
        <f>EXP(-CD$2*HLOOKUP(CD$2,'Yield Curves'!$B$2:$AP$508,MATCH($Z234,'Yield Curves'!$A$3:$A$508,0)+1)/100)</f>
        <v>0.26058612062895264</v>
      </c>
      <c r="CE234" s="245">
        <f>EXP(-CE$2*HLOOKUP(CE$2,'Yield Curves'!$B$2:$AP$508,MATCH($Z234,'Yield Curves'!$A$3:$A$508,0)+1)/100)</f>
        <v>0.23903999114958821</v>
      </c>
      <c r="CF234" s="245">
        <f>EXP(-CF$2*HLOOKUP(CF$2,'Yield Curves'!$B$2:$AP$508,MATCH($Z234,'Yield Curves'!$A$3:$A$508,0)+1)/100)</f>
        <v>0.21921730148846286</v>
      </c>
      <c r="CG234" s="245">
        <f>EXP(-CG$2*HLOOKUP(CG$2,'Yield Curves'!$B$2:$AP$508,MATCH($Z234,'Yield Curves'!$A$3:$A$508,0)+1)/100)</f>
        <v>0.20094902623496635</v>
      </c>
      <c r="CH234" s="245">
        <f>EXP(-CH$2*HLOOKUP(CH$2,'Yield Curves'!$B$2:$AP$508,MATCH($Z234,'Yield Curves'!$A$3:$A$508,0)+1)/100)</f>
        <v>0.18415085373814818</v>
      </c>
    </row>
    <row r="235" spans="1:86" x14ac:dyDescent="0.2">
      <c r="A235" s="253">
        <v>42795</v>
      </c>
      <c r="B235" s="245">
        <f>'Yield Curves'!C234-'Yield Curves'!C235</f>
        <v>-2.9999999999999361E-2</v>
      </c>
      <c r="C235" s="245">
        <f>'Yield Curves'!D234-'Yield Curves'!D235</f>
        <v>-2.9999999999999361E-2</v>
      </c>
      <c r="D235" s="245">
        <f>'Yield Curves'!E234-'Yield Curves'!E235</f>
        <v>-2.9999999999999361E-2</v>
      </c>
      <c r="E235" s="245">
        <f>'Yield Curves'!F234-'Yield Curves'!F235</f>
        <v>-1.9999999999999574E-2</v>
      </c>
      <c r="F235" s="245">
        <f>'Yield Curves'!G234-'Yield Curves'!G235</f>
        <v>-9.9999999999997868E-3</v>
      </c>
      <c r="G235" s="245">
        <f>'Yield Curves'!H234-'Yield Curves'!H235</f>
        <v>-2.9999999999999361E-2</v>
      </c>
      <c r="H235" s="245">
        <f>'Yield Curves'!I234-'Yield Curves'!I235</f>
        <v>-5.0000000000000711E-2</v>
      </c>
      <c r="I235" s="245">
        <f>'Yield Curves'!J234-'Yield Curves'!J235</f>
        <v>-2.5000000000000355E-2</v>
      </c>
      <c r="J235" s="245">
        <f>'Yield Curves'!K234-'Yield Curves'!K235</f>
        <v>0</v>
      </c>
      <c r="K235" s="245">
        <f>'Yield Curves'!L234-'Yield Curves'!L235</f>
        <v>-2.4999999999995026E-3</v>
      </c>
      <c r="L235" s="245">
        <f>'Yield Curves'!M234-'Yield Curves'!M235</f>
        <v>-5.0000000000007816E-3</v>
      </c>
      <c r="M235" s="245">
        <f>'Yield Curves'!N234-'Yield Curves'!N235</f>
        <v>-7.5000000000002842E-3</v>
      </c>
      <c r="N235" s="245">
        <f>'Yield Curves'!O234-'Yield Curves'!O235</f>
        <v>-9.9999999999997868E-3</v>
      </c>
      <c r="O235" s="245">
        <f>'Yield Curves'!P234-'Yield Curves'!P235</f>
        <v>-1.2499999999999289E-2</v>
      </c>
      <c r="P235" s="245">
        <f>'Yield Curves'!Q234-'Yield Curves'!Q235</f>
        <v>-1.6249999999999432E-2</v>
      </c>
      <c r="Q235" s="245">
        <f>'Yield Curves'!R234-'Yield Curves'!R235</f>
        <v>-1.9999999999999574E-2</v>
      </c>
      <c r="R235" s="245">
        <f>'Yield Curves'!S234-'Yield Curves'!S235</f>
        <v>-2.3749999999999716E-2</v>
      </c>
      <c r="S235" s="245">
        <f>'Yield Curves'!T234-'Yield Curves'!T235</f>
        <v>-2.6875000000000426E-2</v>
      </c>
      <c r="T235" s="245">
        <f>'Yield Curves'!U234-'Yield Curves'!U235</f>
        <v>-2.9999999999999361E-2</v>
      </c>
      <c r="U235" s="245">
        <f>'Yield Curves'!V234-'Yield Curves'!V235</f>
        <v>-3.3124999999998295E-2</v>
      </c>
      <c r="V235" s="252">
        <f>MAX(B235:U235)</f>
        <v>0</v>
      </c>
      <c r="W235" s="252">
        <f>AVERAGE(V236:V485)</f>
        <v>4.0500000000000182E-2</v>
      </c>
      <c r="X235" s="245">
        <f>_xlfn.STDEV.S(V236:V2787)</f>
        <v>5.9896992268140832E-2</v>
      </c>
      <c r="Y235" s="245">
        <f>W235+X235*_xlfn.NORM.S.INV(99%)</f>
        <v>0.17984124062443027</v>
      </c>
      <c r="Z235" s="253">
        <v>42796</v>
      </c>
      <c r="AA235" s="255">
        <f>'Bond Valuation'!$B$12*BondVal_all!BO235</f>
        <v>92.214788800825843</v>
      </c>
      <c r="AB235" s="250">
        <f>AA235/AA236-1</f>
        <v>-4.99875020830709E-4</v>
      </c>
      <c r="AC235" s="245">
        <f>SUMPRODUCT('Bond Valuation'!$B$12*BondVal_all!BO235,$BO$2)/AA235</f>
        <v>1</v>
      </c>
      <c r="AD235" s="251">
        <f>-AC235*Y234/100</f>
        <v>-1.7993612554169131E-3</v>
      </c>
      <c r="AE235" s="250">
        <f>AD235*SQRT(10)</f>
        <v>-5.6900799005774336E-3</v>
      </c>
      <c r="AF235" s="250">
        <f>$AC$1*X234/100</f>
        <v>-1.5947206234738845E-3</v>
      </c>
      <c r="AG235" s="250">
        <f>AF235*SQRT(10)</f>
        <v>-5.0429494018212548E-3</v>
      </c>
      <c r="AH235" s="255">
        <f>SUMPRODUCT('Bond Valuation'!$B$40:$D$40,BondVal_all!BO235:BQ235)</f>
        <v>82.596223501117251</v>
      </c>
      <c r="AI235" s="250">
        <f>AH235/AH236-1</f>
        <v>-1.7697101034939156E-3</v>
      </c>
      <c r="AJ235" s="245">
        <f>SUMPRODUCT($BO$2:$BQ$2,'Bond Valuation'!$B$40:$D$40,BondVal_all!BO235:BQ235)/BondVal_all!AH235</f>
        <v>2.9354288030998736</v>
      </c>
      <c r="AK235" s="251">
        <f>-AJ235*Y234/100</f>
        <v>-5.281896856332755E-3</v>
      </c>
      <c r="AL235" s="251">
        <f>AK235*SQRT(10)</f>
        <v>-1.6702824432094664E-2</v>
      </c>
      <c r="AM235" s="251">
        <f>$AC$1*X234/100</f>
        <v>-1.5947206234738845E-3</v>
      </c>
      <c r="AN235" s="259">
        <f>AM235*SQRT(10)</f>
        <v>-5.0429494018212548E-3</v>
      </c>
      <c r="AO235" s="255">
        <f>SUMPRODUCT('Bond Valuation'!$B$68:$F$68,BondVal_all!BO235:BS235)</f>
        <v>75.694711437031884</v>
      </c>
      <c r="AP235" s="250">
        <f>AO235/AO236-1</f>
        <v>-5.6690379472679187E-4</v>
      </c>
      <c r="AQ235" s="245">
        <f>SUMPRODUCT($BO$2:$BS$2,'Bond Valuation'!$B$68:$F$68,BondVal_all!BO235:BS235)/BondVal_all!AO235</f>
        <v>4.7212416073284107</v>
      </c>
      <c r="AR235" s="251">
        <f>-AQ235*Y234/100</f>
        <v>-8.4952192256890144E-3</v>
      </c>
      <c r="AS235" s="251">
        <f>AR235*SQRT(10)</f>
        <v>-2.686424197562929E-2</v>
      </c>
      <c r="AT235" s="251">
        <f>$AC$1*X234/100</f>
        <v>-1.5947206234738845E-3</v>
      </c>
      <c r="AU235" s="249">
        <f>AT235*SQRT(10)</f>
        <v>-5.0429494018212548E-3</v>
      </c>
      <c r="AV235" s="255">
        <f>SUMPRODUCT('Bond Valuation'!$B$96:$K$96,BondVal_all!BO235:BX235)</f>
        <v>66.294363344803031</v>
      </c>
      <c r="AW235" s="250">
        <f>AV235/AV236-1</f>
        <v>-1.6788087059893542E-4</v>
      </c>
      <c r="AX235" s="245">
        <f>SUMPRODUCT($BO$2:$BX$2,'Bond Valuation'!$B$96:$K$96,BondVal_all!BO235:BX235)/BondVal_all!AV235</f>
        <v>8.2275714019405974</v>
      </c>
      <c r="AY235" s="251">
        <f>-AX235*Y234/100</f>
        <v>-1.4804373206828125E-2</v>
      </c>
      <c r="AZ235" s="251">
        <f>AY235*SQRT(10)</f>
        <v>-4.6815538664747892E-2</v>
      </c>
      <c r="BA235" s="251">
        <f>$AC$1*X234/100</f>
        <v>-1.5947206234738845E-3</v>
      </c>
      <c r="BB235" s="249">
        <f>BA235*SQRT(10)</f>
        <v>-5.0429494018212548E-3</v>
      </c>
      <c r="BC235" s="255">
        <f>SUMPRODUCT('Bond Valuation'!$B$124:$U$124,BondVal_all!BO235:CH235)</f>
        <v>55.875063565277429</v>
      </c>
      <c r="BD235" s="250">
        <f>BC235/BC236-1</f>
        <v>-3.7847020835901635E-4</v>
      </c>
      <c r="BE235" s="245">
        <f>SUMPRODUCT($BO$2:$CH$2,'Bond Valuation'!$B$124:$U$124,BondVal_all!BO235:CH235)/BondVal_all!BC235</f>
        <v>11.900577194404278</v>
      </c>
      <c r="BF235" s="251">
        <f>-BE235*Y234/100</f>
        <v>-2.1413437520709167E-2</v>
      </c>
      <c r="BG235" s="251">
        <f>BF235*SQRT(10)</f>
        <v>-6.7715235099149965E-2</v>
      </c>
      <c r="BH235" s="251">
        <f>$AC$1*X234/100</f>
        <v>-1.5947206234738845E-3</v>
      </c>
      <c r="BI235" s="249">
        <f>BH235*SQRT(10)</f>
        <v>-5.0429494018212548E-3</v>
      </c>
      <c r="BJ235" s="251"/>
      <c r="BK235" s="251"/>
      <c r="BO235" s="245">
        <f>EXP(-BO$2*HLOOKUP(BO$2,'Yield Curves'!$B$2:$AP$508,MATCH($Z235,'Yield Curves'!$A$3:$A$508,0)+1)/100)</f>
        <v>0.91301771089926576</v>
      </c>
      <c r="BP235" s="245">
        <f>EXP(-BP$2*HLOOKUP(BP$2,'Yield Curves'!$B$2:$AP$508,MATCH($Z235,'Yield Curves'!$A$3:$A$508,0)+1)/100)</f>
        <v>0.84063308365021072</v>
      </c>
      <c r="BQ235" s="245">
        <f>EXP(-BQ$2*HLOOKUP(BQ$2,'Yield Curves'!$B$2:$AP$508,MATCH($Z235,'Yield Curves'!$A$3:$A$508,0)+1)/100)</f>
        <v>0.77538158737272833</v>
      </c>
      <c r="BR235" s="245">
        <f>EXP(-BR$2*HLOOKUP(BR$2,'Yield Curves'!$B$2:$AP$508,MATCH($Z235,'Yield Curves'!$A$3:$A$508,0)+1)/100)</f>
        <v>0.71548116827754604</v>
      </c>
      <c r="BS235" s="245">
        <f>EXP(-BS$2*HLOOKUP(BS$2,'Yield Curves'!$B$2:$AP$508,MATCH($Z235,'Yield Curves'!$A$3:$A$508,0)+1)/100)</f>
        <v>0.6593505127954391</v>
      </c>
      <c r="BT235" s="245">
        <f>EXP(-BT$2*HLOOKUP(BT$2,'Yield Curves'!$B$2:$AP$508,MATCH($Z235,'Yield Curves'!$A$3:$A$508,0)+1)/100)</f>
        <v>0.60738039731376148</v>
      </c>
      <c r="BU235" s="245">
        <f>EXP(-BU$2*HLOOKUP(BU$2,'Yield Curves'!$B$2:$AP$508,MATCH($Z235,'Yield Curves'!$A$3:$A$508,0)+1)/100)</f>
        <v>0.55973042224833958</v>
      </c>
      <c r="BV235" s="245">
        <f>EXP(-BV$2*HLOOKUP(BV$2,'Yield Curves'!$B$2:$AP$508,MATCH($Z235,'Yield Curves'!$A$3:$A$508,0)+1)/100)</f>
        <v>0.51520005367971777</v>
      </c>
      <c r="BW235" s="245">
        <f>EXP(-BW$2*HLOOKUP(BW$2,'Yield Curves'!$B$2:$AP$508,MATCH($Z235,'Yield Curves'!$A$3:$A$508,0)+1)/100)</f>
        <v>0.47335956479950025</v>
      </c>
      <c r="BX235" s="245">
        <f>EXP(-BX$2*HLOOKUP(BX$2,'Yield Curves'!$B$2:$AP$508,MATCH($Z235,'Yield Curves'!$A$3:$A$508,0)+1)/100)</f>
        <v>0.43561345498720044</v>
      </c>
      <c r="BY235" s="245">
        <f>EXP(-BY$2*HLOOKUP(BY$2,'Yield Curves'!$B$2:$AP$508,MATCH($Z235,'Yield Curves'!$A$3:$A$508,0)+1)/100)</f>
        <v>0.40087725331220797</v>
      </c>
      <c r="BZ235" s="245">
        <f>EXP(-BZ$2*HLOOKUP(BZ$2,'Yield Curves'!$B$2:$AP$508,MATCH($Z235,'Yield Curves'!$A$3:$A$508,0)+1)/100)</f>
        <v>0.36824750461366301</v>
      </c>
      <c r="CA235" s="245">
        <f>EXP(-CA$2*HLOOKUP(CA$2,'Yield Curves'!$B$2:$AP$508,MATCH($Z235,'Yield Curves'!$A$3:$A$508,0)+1)/100)</f>
        <v>0.33751342219286351</v>
      </c>
      <c r="CB235" s="245">
        <f>EXP(-CB$2*HLOOKUP(CB$2,'Yield Curves'!$B$2:$AP$508,MATCH($Z235,'Yield Curves'!$A$3:$A$508,0)+1)/100)</f>
        <v>0.31013425332841948</v>
      </c>
      <c r="CC235" s="245">
        <f>EXP(-CC$2*HLOOKUP(CC$2,'Yield Curves'!$B$2:$AP$508,MATCH($Z235,'Yield Curves'!$A$3:$A$508,0)+1)/100)</f>
        <v>0.28493334592888409</v>
      </c>
      <c r="CD235" s="245">
        <f>EXP(-CD$2*HLOOKUP(CD$2,'Yield Curves'!$B$2:$AP$508,MATCH($Z235,'Yield Curves'!$A$3:$A$508,0)+1)/100)</f>
        <v>0.26178021534517626</v>
      </c>
      <c r="CE235" s="245">
        <f>EXP(-CE$2*HLOOKUP(CE$2,'Yield Curves'!$B$2:$AP$508,MATCH($Z235,'Yield Curves'!$A$3:$A$508,0)+1)/100)</f>
        <v>0.24051522760399374</v>
      </c>
      <c r="CF235" s="245">
        <f>EXP(-CF$2*HLOOKUP(CF$2,'Yield Curves'!$B$2:$AP$508,MATCH($Z235,'Yield Curves'!$A$3:$A$508,0)+1)/100)</f>
        <v>0.2209527834142524</v>
      </c>
      <c r="CG235" s="245">
        <f>EXP(-CG$2*HLOOKUP(CG$2,'Yield Curves'!$B$2:$AP$508,MATCH($Z235,'Yield Curves'!$A$3:$A$508,0)+1)/100)</f>
        <v>0.20294055253152787</v>
      </c>
      <c r="CH235" s="245">
        <f>EXP(-CH$2*HLOOKUP(CH$2,'Yield Curves'!$B$2:$AP$508,MATCH($Z235,'Yield Curves'!$A$3:$A$508,0)+1)/100)</f>
        <v>0.18637397603940997</v>
      </c>
    </row>
    <row r="236" spans="1:86" x14ac:dyDescent="0.2">
      <c r="A236" s="253">
        <v>42794</v>
      </c>
      <c r="B236" s="245">
        <f>'Yield Curves'!C235-'Yield Curves'!C236</f>
        <v>9.9999999999999645E-2</v>
      </c>
      <c r="C236" s="245">
        <f>'Yield Curves'!D235-'Yield Curves'!D236</f>
        <v>0.10499999999999865</v>
      </c>
      <c r="D236" s="245">
        <f>'Yield Curves'!E235-'Yield Curves'!E236</f>
        <v>0.10999999999999943</v>
      </c>
      <c r="E236" s="245">
        <f>'Yield Curves'!F235-'Yield Curves'!F236</f>
        <v>0.10999999999999943</v>
      </c>
      <c r="F236" s="245">
        <f>'Yield Curves'!G235-'Yield Curves'!G236</f>
        <v>0.10999999999999943</v>
      </c>
      <c r="G236" s="245">
        <f>'Yield Curves'!H235-'Yield Curves'!H236</f>
        <v>6.9999999999998508E-2</v>
      </c>
      <c r="H236" s="245">
        <f>'Yield Curves'!I235-'Yield Curves'!I236</f>
        <v>2.9999999999999361E-2</v>
      </c>
      <c r="I236" s="245">
        <f>'Yield Curves'!J235-'Yield Curves'!J236</f>
        <v>6.4999999999999503E-2</v>
      </c>
      <c r="J236" s="245">
        <f>'Yield Curves'!K235-'Yield Curves'!K236</f>
        <v>9.9999999999999645E-2</v>
      </c>
      <c r="K236" s="245">
        <f>'Yield Curves'!L235-'Yield Curves'!L236</f>
        <v>9.5000000000000639E-2</v>
      </c>
      <c r="L236" s="245">
        <f>'Yield Curves'!M235-'Yield Curves'!M236</f>
        <v>8.9999999999999858E-2</v>
      </c>
      <c r="M236" s="245">
        <f>'Yield Curves'!N235-'Yield Curves'!N236</f>
        <v>8.4999999999999076E-2</v>
      </c>
      <c r="N236" s="245">
        <f>'Yield Curves'!O235-'Yield Curves'!O236</f>
        <v>8.0000000000000071E-2</v>
      </c>
      <c r="O236" s="245">
        <f>'Yield Curves'!P235-'Yield Curves'!P236</f>
        <v>7.5000000000001066E-2</v>
      </c>
      <c r="P236" s="245">
        <f>'Yield Curves'!Q235-'Yield Curves'!Q236</f>
        <v>7.0000000000000284E-2</v>
      </c>
      <c r="Q236" s="245">
        <f>'Yield Curves'!R235-'Yield Curves'!R236</f>
        <v>6.4999999999999503E-2</v>
      </c>
      <c r="R236" s="245">
        <f>'Yield Curves'!S235-'Yield Curves'!S236</f>
        <v>5.9999999999998721E-2</v>
      </c>
      <c r="S236" s="245">
        <f>'Yield Curves'!T235-'Yield Curves'!T236</f>
        <v>5.4999999999999716E-2</v>
      </c>
      <c r="T236" s="245">
        <f>'Yield Curves'!U235-'Yield Curves'!U236</f>
        <v>5.0000000000000711E-2</v>
      </c>
      <c r="U236" s="245">
        <f>'Yield Curves'!V235-'Yield Curves'!V236</f>
        <v>4.5000000000001705E-2</v>
      </c>
      <c r="V236" s="252">
        <f>MAX(B236:U236)</f>
        <v>0.10999999999999943</v>
      </c>
      <c r="W236" s="252">
        <f>AVERAGE(V237:V486)</f>
        <v>3.9957500000000187E-2</v>
      </c>
      <c r="X236" s="245">
        <f>_xlfn.STDEV.S(V237:V2788)</f>
        <v>5.98534995941679E-2</v>
      </c>
      <c r="Y236" s="245">
        <f>W236+X236*_xlfn.NORM.S.INV(99%)</f>
        <v>0.17919756153479699</v>
      </c>
      <c r="Z236" s="253">
        <v>42795</v>
      </c>
      <c r="AA236" s="255">
        <f>'Bond Valuation'!$B$12*BondVal_all!BO236</f>
        <v>92.26090772399624</v>
      </c>
      <c r="AB236" s="250">
        <f>AA236/AA237-1</f>
        <v>3.0004500450031557E-4</v>
      </c>
      <c r="AC236" s="245">
        <f>SUMPRODUCT('Bond Valuation'!$B$12*BondVal_all!BO236,$BO$2)/AA236</f>
        <v>1</v>
      </c>
      <c r="AD236" s="251">
        <f>-AC236*Y235/100</f>
        <v>-1.7984124062443026E-3</v>
      </c>
      <c r="AE236" s="250">
        <f>AD236*SQRT(10)</f>
        <v>-5.6870793760360186E-3</v>
      </c>
      <c r="AF236" s="250">
        <f>$AC$1*X235/100</f>
        <v>-1.5963831554899185E-3</v>
      </c>
      <c r="AG236" s="250">
        <f>AF236*SQRT(10)</f>
        <v>-5.0482067896748736E-3</v>
      </c>
      <c r="AH236" s="255">
        <f>SUMPRODUCT('Bond Valuation'!$B$40:$D$40,BondVal_all!BO236:BQ236)</f>
        <v>82.742654011912038</v>
      </c>
      <c r="AI236" s="250">
        <f>AH236/AH237-1</f>
        <v>3.0615270607303735E-4</v>
      </c>
      <c r="AJ236" s="245">
        <f>SUMPRODUCT($BO$2:$BQ$2,'Bond Valuation'!$B$40:$D$40,BondVal_all!BO236:BQ236)/BondVal_all!AH236</f>
        <v>2.9354843934964552</v>
      </c>
      <c r="AK236" s="251">
        <f>-AJ236*Y235/100</f>
        <v>-5.2792115516005576E-3</v>
      </c>
      <c r="AL236" s="251">
        <f>AK236*SQRT(10)</f>
        <v>-1.6694332752929291E-2</v>
      </c>
      <c r="AM236" s="251">
        <f>$AC$1*X235/100</f>
        <v>-1.5963831554899185E-3</v>
      </c>
      <c r="AN236" s="259">
        <f>AM236*SQRT(10)</f>
        <v>-5.0482067896748736E-3</v>
      </c>
      <c r="AO236" s="255">
        <f>SUMPRODUCT('Bond Valuation'!$B$68:$F$68,BondVal_all!BO236:BS236)</f>
        <v>75.737647396744777</v>
      </c>
      <c r="AP236" s="250">
        <f>AO236/AO237-1</f>
        <v>8.0621660346169577E-5</v>
      </c>
      <c r="AQ236" s="245">
        <f>SUMPRODUCT($BO$2:$BS$2,'Bond Valuation'!$B$68:$F$68,BondVal_all!BO236:BS236)/BondVal_all!AO236</f>
        <v>4.7210876999826823</v>
      </c>
      <c r="AR236" s="251">
        <f>-AQ236*Y235/100</f>
        <v>-8.4904626906162368E-3</v>
      </c>
      <c r="AS236" s="251">
        <f>AR236*SQRT(10)</f>
        <v>-2.6849200491028836E-2</v>
      </c>
      <c r="AT236" s="251">
        <f>$AC$1*X235/100</f>
        <v>-1.5963831554899185E-3</v>
      </c>
      <c r="AU236" s="249">
        <f>AT236*SQRT(10)</f>
        <v>-5.0482067896748736E-3</v>
      </c>
      <c r="AV236" s="255">
        <f>SUMPRODUCT('Bond Valuation'!$B$96:$K$96,BondVal_all!BO236:BX236)</f>
        <v>66.305494768990343</v>
      </c>
      <c r="AW236" s="250">
        <f>AV236/AV237-1</f>
        <v>2.2899443900961103E-3</v>
      </c>
      <c r="AX236" s="245">
        <f>SUMPRODUCT($BO$2:$BX$2,'Bond Valuation'!$B$96:$K$96,BondVal_all!BO236:BX236)/BondVal_all!AV236</f>
        <v>8.2264241273294925</v>
      </c>
      <c r="AY236" s="251">
        <f>-AX236*Y235/100</f>
        <v>-1.4794503209616821E-2</v>
      </c>
      <c r="AZ236" s="251">
        <f>AY236*SQRT(10)</f>
        <v>-4.6784326993060663E-2</v>
      </c>
      <c r="BA236" s="251">
        <f>$AC$1*X235/100</f>
        <v>-1.5963831554899185E-3</v>
      </c>
      <c r="BB236" s="249">
        <f>BA236*SQRT(10)</f>
        <v>-5.0482067896748736E-3</v>
      </c>
      <c r="BC236" s="255">
        <f>SUMPRODUCT('Bond Valuation'!$B$124:$U$124,BondVal_all!BO236:CH236)</f>
        <v>55.896218618784559</v>
      </c>
      <c r="BD236" s="250">
        <f>BC236/BC237-1</f>
        <v>5.1435426697283848E-3</v>
      </c>
      <c r="BE236" s="245">
        <f>SUMPRODUCT($BO$2:$CH$2,'Bond Valuation'!$B$124:$U$124,BondVal_all!BO236:CH236)/BondVal_all!BC236</f>
        <v>11.898671173849193</v>
      </c>
      <c r="BF236" s="251">
        <f>-BE236*Y235/100</f>
        <v>-2.1398717856871849E-2</v>
      </c>
      <c r="BG236" s="251">
        <f>BF236*SQRT(10)</f>
        <v>-6.7668687435032029E-2</v>
      </c>
      <c r="BH236" s="251">
        <f>$AC$1*X235/100</f>
        <v>-1.5963831554899185E-3</v>
      </c>
      <c r="BI236" s="249">
        <f>BH236*SQRT(10)</f>
        <v>-5.0482067896748736E-3</v>
      </c>
      <c r="BJ236" s="251"/>
      <c r="BK236" s="251"/>
      <c r="BO236" s="245">
        <f>EXP(-BO$2*HLOOKUP(BO$2,'Yield Curves'!$B$2:$AP$508,MATCH($Z236,'Yield Curves'!$A$3:$A$508,0)+1)/100)</f>
        <v>0.9134743339009529</v>
      </c>
      <c r="BP236" s="245">
        <f>EXP(-BP$2*HLOOKUP(BP$2,'Yield Curves'!$B$2:$AP$508,MATCH($Z236,'Yield Curves'!$A$3:$A$508,0)+1)/100)</f>
        <v>0.84214758584383975</v>
      </c>
      <c r="BQ236" s="245">
        <f>EXP(-BQ$2*HLOOKUP(BQ$2,'Yield Curves'!$B$2:$AP$508,MATCH($Z236,'Yield Curves'!$A$3:$A$508,0)+1)/100)</f>
        <v>0.77677853110218098</v>
      </c>
      <c r="BR236" s="245">
        <f>EXP(-BR$2*HLOOKUP(BR$2,'Yield Curves'!$B$2:$AP$508,MATCH($Z236,'Yield Curves'!$A$3:$A$508,0)+1)/100)</f>
        <v>0.71576741799098309</v>
      </c>
      <c r="BS236" s="245">
        <f>EXP(-BS$2*HLOOKUP(BS$2,'Yield Curves'!$B$2:$AP$508,MATCH($Z236,'Yield Curves'!$A$3:$A$508,0)+1)/100)</f>
        <v>0.65968027048438904</v>
      </c>
      <c r="BT236" s="245">
        <f>EXP(-BT$2*HLOOKUP(BT$2,'Yield Curves'!$B$2:$AP$508,MATCH($Z236,'Yield Curves'!$A$3:$A$508,0)+1)/100)</f>
        <v>0.60738039731376148</v>
      </c>
      <c r="BU236" s="245">
        <f>EXP(-BU$2*HLOOKUP(BU$2,'Yield Curves'!$B$2:$AP$508,MATCH($Z236,'Yield Curves'!$A$3:$A$508,0)+1)/100)</f>
        <v>0.55933874805472683</v>
      </c>
      <c r="BV236" s="245">
        <f>EXP(-BV$2*HLOOKUP(BV$2,'Yield Curves'!$B$2:$AP$508,MATCH($Z236,'Yield Curves'!$A$3:$A$508,0)+1)/100)</f>
        <v>0.51478805845683617</v>
      </c>
      <c r="BW236" s="245">
        <f>EXP(-BW$2*HLOOKUP(BW$2,'Yield Curves'!$B$2:$AP$508,MATCH($Z236,'Yield Curves'!$A$3:$A$508,0)+1)/100)</f>
        <v>0.47335956479950037</v>
      </c>
      <c r="BX236" s="245">
        <f>EXP(-BX$2*HLOOKUP(BX$2,'Yield Curves'!$B$2:$AP$508,MATCH($Z236,'Yield Curves'!$A$3:$A$508,0)+1)/100)</f>
        <v>0.43561345498720044</v>
      </c>
      <c r="BY236" s="245">
        <f>EXP(-BY$2*HLOOKUP(BY$2,'Yield Curves'!$B$2:$AP$508,MATCH($Z236,'Yield Curves'!$A$3:$A$508,0)+1)/100)</f>
        <v>0.40087725331220769</v>
      </c>
      <c r="BZ236" s="245">
        <f>EXP(-BZ$2*HLOOKUP(BZ$2,'Yield Curves'!$B$2:$AP$508,MATCH($Z236,'Yield Curves'!$A$3:$A$508,0)+1)/100)</f>
        <v>0.36835799543784181</v>
      </c>
      <c r="CA236" s="245">
        <f>EXP(-CA$2*HLOOKUP(CA$2,'Yield Curves'!$B$2:$AP$508,MATCH($Z236,'Yield Curves'!$A$3:$A$508,0)+1)/100)</f>
        <v>0.33784265825600079</v>
      </c>
      <c r="CB236" s="245">
        <f>EXP(-CB$2*HLOOKUP(CB$2,'Yield Curves'!$B$2:$AP$508,MATCH($Z236,'Yield Curves'!$A$3:$A$508,0)+1)/100)</f>
        <v>0.31051440058140117</v>
      </c>
      <c r="CC236" s="245">
        <f>EXP(-CC$2*HLOOKUP(CC$2,'Yield Curves'!$B$2:$AP$508,MATCH($Z236,'Yield Curves'!$A$3:$A$508,0)+1)/100)</f>
        <v>0.28536106665812666</v>
      </c>
      <c r="CD236" s="245">
        <f>EXP(-CD$2*HLOOKUP(CD$2,'Yield Curves'!$B$2:$AP$508,MATCH($Z236,'Yield Curves'!$A$3:$A$508,0)+1)/100)</f>
        <v>0.26216662607066332</v>
      </c>
      <c r="CE236" s="245">
        <f>EXP(-CE$2*HLOOKUP(CE$2,'Yield Curves'!$B$2:$AP$508,MATCH($Z236,'Yield Curves'!$A$3:$A$508,0)+1)/100)</f>
        <v>0.24077730640324904</v>
      </c>
      <c r="CF236" s="245">
        <f>EXP(-CF$2*HLOOKUP(CF$2,'Yield Curves'!$B$2:$AP$508,MATCH($Z236,'Yield Curves'!$A$3:$A$508,0)+1)/100)</f>
        <v>0.22109575848453716</v>
      </c>
      <c r="CG236" s="245">
        <f>EXP(-CG$2*HLOOKUP(CG$2,'Yield Curves'!$B$2:$AP$508,MATCH($Z236,'Yield Curves'!$A$3:$A$508,0)+1)/100)</f>
        <v>0.20300984953308226</v>
      </c>
      <c r="CH236" s="245">
        <f>EXP(-CH$2*HLOOKUP(CH$2,'Yield Curves'!$B$2:$AP$508,MATCH($Z236,'Yield Curves'!$A$3:$A$508,0)+1)/100)</f>
        <v>0.18637397603940997</v>
      </c>
    </row>
    <row r="237" spans="1:86" x14ac:dyDescent="0.2">
      <c r="A237" s="253">
        <v>42793</v>
      </c>
      <c r="B237" s="245">
        <f>'Yield Curves'!C236-'Yield Curves'!C237</f>
        <v>9.9999999999999645E-2</v>
      </c>
      <c r="C237" s="245">
        <f>'Yield Curves'!D236-'Yield Curves'!D237</f>
        <v>4.0000000000000924E-2</v>
      </c>
      <c r="D237" s="245">
        <f>'Yield Curves'!E236-'Yield Curves'!E237</f>
        <v>-1.9999999999999574E-2</v>
      </c>
      <c r="E237" s="245">
        <f>'Yield Curves'!F236-'Yield Curves'!F237</f>
        <v>-5.4999999999999716E-2</v>
      </c>
      <c r="F237" s="245">
        <f>'Yield Curves'!G236-'Yield Curves'!G237</f>
        <v>-8.9999999999999858E-2</v>
      </c>
      <c r="G237" s="245">
        <f>'Yield Curves'!H236-'Yield Curves'!H237</f>
        <v>-6.4999999999997726E-2</v>
      </c>
      <c r="H237" s="245">
        <f>'Yield Curves'!I236-'Yield Curves'!I237</f>
        <v>-3.9999999999999147E-2</v>
      </c>
      <c r="I237" s="245">
        <f>'Yield Curves'!J236-'Yield Curves'!J237</f>
        <v>-6.4999999999999503E-2</v>
      </c>
      <c r="J237" s="245">
        <f>'Yield Curves'!K236-'Yield Curves'!K237</f>
        <v>-8.9999999999999858E-2</v>
      </c>
      <c r="K237" s="245">
        <f>'Yield Curves'!L236-'Yield Curves'!L237</f>
        <v>-7.7500000000000568E-2</v>
      </c>
      <c r="L237" s="245">
        <f>'Yield Curves'!M236-'Yield Curves'!M237</f>
        <v>-6.4999999999997726E-2</v>
      </c>
      <c r="M237" s="245">
        <f>'Yield Curves'!N236-'Yield Curves'!N237</f>
        <v>-5.2499999999998437E-2</v>
      </c>
      <c r="N237" s="245">
        <f>'Yield Curves'!O236-'Yield Curves'!O237</f>
        <v>-3.9999999999999147E-2</v>
      </c>
      <c r="O237" s="245">
        <f>'Yield Curves'!P236-'Yield Curves'!P237</f>
        <v>-2.7499999999999858E-2</v>
      </c>
      <c r="P237" s="245">
        <f>'Yield Curves'!Q236-'Yield Curves'!Q237</f>
        <v>-2.8749999999998721E-2</v>
      </c>
      <c r="Q237" s="245">
        <f>'Yield Curves'!R236-'Yield Curves'!R237</f>
        <v>-2.9999999999999361E-2</v>
      </c>
      <c r="R237" s="245">
        <f>'Yield Curves'!S236-'Yield Curves'!S237</f>
        <v>-3.125E-2</v>
      </c>
      <c r="S237" s="245">
        <f>'Yield Curves'!T236-'Yield Curves'!T237</f>
        <v>-2.5625000000001563E-2</v>
      </c>
      <c r="T237" s="245">
        <f>'Yield Curves'!U236-'Yield Curves'!U237</f>
        <v>-2.000000000000135E-2</v>
      </c>
      <c r="U237" s="245">
        <f>'Yield Curves'!V236-'Yield Curves'!V237</f>
        <v>-1.4375000000001137E-2</v>
      </c>
      <c r="V237" s="252">
        <f>MAX(B237:U237)</f>
        <v>9.9999999999999645E-2</v>
      </c>
      <c r="W237" s="252">
        <f>AVERAGE(V238:V487)</f>
        <v>3.964750000000019E-2</v>
      </c>
      <c r="X237" s="245">
        <f>_xlfn.STDEV.S(V238:V2789)</f>
        <v>5.9849415338833055E-2</v>
      </c>
      <c r="Y237" s="245">
        <f>W237+X237*_xlfn.NORM.S.INV(99%)</f>
        <v>0.17887806013608176</v>
      </c>
      <c r="Z237" s="253">
        <v>42794</v>
      </c>
      <c r="AA237" s="255">
        <f>'Bond Valuation'!$B$12*BondVal_all!BO237</f>
        <v>92.233233603004749</v>
      </c>
      <c r="AB237" s="250">
        <f>AA237/AA238-1</f>
        <v>-9.9950016662497809E-4</v>
      </c>
      <c r="AC237" s="245">
        <f>SUMPRODUCT('Bond Valuation'!$B$12*BondVal_all!BO237,$BO$2)/AA237</f>
        <v>1</v>
      </c>
      <c r="AD237" s="251">
        <f>-AC237*Y236/100</f>
        <v>-1.79197561534797E-3</v>
      </c>
      <c r="AE237" s="250">
        <f>AD237*SQRT(10)</f>
        <v>-5.6667244559813704E-3</v>
      </c>
      <c r="AF237" s="250">
        <f>$AC$1*X236/100</f>
        <v>-1.5952239825583834E-3</v>
      </c>
      <c r="AG237" s="250">
        <f>AF237*SQRT(10)</f>
        <v>-5.0445411630092082E-3</v>
      </c>
      <c r="AH237" s="255">
        <f>SUMPRODUCT('Bond Valuation'!$B$40:$D$40,BondVal_all!BO237:BQ237)</f>
        <v>82.717329877530887</v>
      </c>
      <c r="AI237" s="250">
        <f>AH237/AH238-1</f>
        <v>-3.2216982625796753E-3</v>
      </c>
      <c r="AJ237" s="245">
        <f>SUMPRODUCT($BO$2:$BQ$2,'Bond Valuation'!$B$40:$D$40,BondVal_all!BO237:BQ237)/BondVal_all!AH237</f>
        <v>2.9354901054421161</v>
      </c>
      <c r="AK237" s="251">
        <f>-AJ237*Y236/100</f>
        <v>-5.2603266880475131E-3</v>
      </c>
      <c r="AL237" s="251">
        <f>AK237*SQRT(10)</f>
        <v>-1.6634613570800171E-2</v>
      </c>
      <c r="AM237" s="251">
        <f>$AC$1*X236/100</f>
        <v>-1.5952239825583834E-3</v>
      </c>
      <c r="AN237" s="259">
        <f>AM237*SQRT(10)</f>
        <v>-5.0445411630092082E-3</v>
      </c>
      <c r="AO237" s="255">
        <f>SUMPRODUCT('Bond Valuation'!$B$68:$F$68,BondVal_all!BO237:BS237)</f>
        <v>75.731541794104757</v>
      </c>
      <c r="AP237" s="250">
        <f>AO237/AO238-1</f>
        <v>-4.6580531350447485E-3</v>
      </c>
      <c r="AQ237" s="245">
        <f>SUMPRODUCT($BO$2:$BS$2,'Bond Valuation'!$B$68:$F$68,BondVal_all!BO237:BS237)/BondVal_all!AO237</f>
        <v>4.7212140128137472</v>
      </c>
      <c r="AR237" s="251">
        <f>-AQ237*Y236/100</f>
        <v>-8.4603003858013722E-3</v>
      </c>
      <c r="AS237" s="251">
        <f>AR237*SQRT(10)</f>
        <v>-2.6753818908333601E-2</v>
      </c>
      <c r="AT237" s="251">
        <f>$AC$1*X236/100</f>
        <v>-1.5952239825583834E-3</v>
      </c>
      <c r="AU237" s="249">
        <f>AT237*SQRT(10)</f>
        <v>-5.0445411630092082E-3</v>
      </c>
      <c r="AV237" s="255">
        <f>SUMPRODUCT('Bond Valuation'!$B$96:$K$96,BondVal_all!BO237:BX237)</f>
        <v>66.154005774584448</v>
      </c>
      <c r="AW237" s="250">
        <f>AV237/AV238-1</f>
        <v>-4.5160793995191462E-3</v>
      </c>
      <c r="AX237" s="245">
        <f>SUMPRODUCT($BO$2:$BX$2,'Bond Valuation'!$B$96:$K$96,BondVal_all!BO237:BX237)/BondVal_all!AV237</f>
        <v>8.2234721925041701</v>
      </c>
      <c r="AY237" s="251">
        <f>-AX237*Y236/100</f>
        <v>-1.4736261642459579E-2</v>
      </c>
      <c r="AZ237" s="251">
        <f>AY237*SQRT(10)</f>
        <v>-4.6600150986346116E-2</v>
      </c>
      <c r="BA237" s="251">
        <f>$AC$1*X236/100</f>
        <v>-1.5952239825583834E-3</v>
      </c>
      <c r="BB237" s="249">
        <f>BA237*SQRT(10)</f>
        <v>-5.0445411630092082E-3</v>
      </c>
      <c r="BC237" s="255">
        <f>SUMPRODUCT('Bond Valuation'!$B$124:$U$124,BondVal_all!BO237:CH237)</f>
        <v>55.610185258038342</v>
      </c>
      <c r="BD237" s="250">
        <f>BC237/BC238-1</f>
        <v>-4.6725799759670394E-3</v>
      </c>
      <c r="BE237" s="245">
        <f>SUMPRODUCT($BO$2:$CH$2,'Bond Valuation'!$B$124:$U$124,BondVal_all!BO237:CH237)/BondVal_all!BC237</f>
        <v>11.868852853809916</v>
      </c>
      <c r="BF237" s="251">
        <f>-BE237*Y236/100</f>
        <v>-2.1268694896180534E-2</v>
      </c>
      <c r="BG237" s="251">
        <f>BF237*SQRT(10)</f>
        <v>-6.7257518731128937E-2</v>
      </c>
      <c r="BH237" s="251">
        <f>$AC$1*X236/100</f>
        <v>-1.5952239825583834E-3</v>
      </c>
      <c r="BI237" s="249">
        <f>BH237*SQRT(10)</f>
        <v>-5.0445411630092082E-3</v>
      </c>
      <c r="BJ237" s="251"/>
      <c r="BK237" s="251"/>
      <c r="BO237" s="245">
        <f>EXP(-BO$2*HLOOKUP(BO$2,'Yield Curves'!$B$2:$AP$508,MATCH($Z237,'Yield Curves'!$A$3:$A$508,0)+1)/100)</f>
        <v>0.91320033270301726</v>
      </c>
      <c r="BP237" s="245">
        <f>EXP(-BP$2*HLOOKUP(BP$2,'Yield Curves'!$B$2:$AP$508,MATCH($Z237,'Yield Curves'!$A$3:$A$508,0)+1)/100)</f>
        <v>0.84164244884858619</v>
      </c>
      <c r="BQ237" s="245">
        <f>EXP(-BQ$2*HLOOKUP(BQ$2,'Yield Curves'!$B$2:$AP$508,MATCH($Z237,'Yield Curves'!$A$3:$A$508,0)+1)/100)</f>
        <v>0.77654553249438907</v>
      </c>
      <c r="BR237" s="245">
        <f>EXP(-BR$2*HLOOKUP(BR$2,'Yield Curves'!$B$2:$AP$508,MATCH($Z237,'Yield Curves'!$A$3:$A$508,0)+1)/100)</f>
        <v>0.71433731373595744</v>
      </c>
      <c r="BS237" s="245">
        <f>EXP(-BS$2*HLOOKUP(BS$2,'Yield Curves'!$B$2:$AP$508,MATCH($Z237,'Yield Curves'!$A$3:$A$508,0)+1)/100)</f>
        <v>0.65968027048438904</v>
      </c>
      <c r="BT237" s="245">
        <f>EXP(-BT$2*HLOOKUP(BT$2,'Yield Curves'!$B$2:$AP$508,MATCH($Z237,'Yield Curves'!$A$3:$A$508,0)+1)/100)</f>
        <v>0.60719821052395218</v>
      </c>
      <c r="BU237" s="245">
        <f>EXP(-BU$2*HLOOKUP(BU$2,'Yield Curves'!$B$2:$AP$508,MATCH($Z237,'Yield Curves'!$A$3:$A$508,0)+1)/100)</f>
        <v>0.55894734793711187</v>
      </c>
      <c r="BV237" s="245">
        <f>EXP(-BV$2*HLOOKUP(BV$2,'Yield Curves'!$B$2:$AP$508,MATCH($Z237,'Yield Curves'!$A$3:$A$508,0)+1)/100)</f>
        <v>0.51411926878831471</v>
      </c>
      <c r="BW237" s="245">
        <f>EXP(-BW$2*HLOOKUP(BW$2,'Yield Curves'!$B$2:$AP$508,MATCH($Z237,'Yield Curves'!$A$3:$A$508,0)+1)/100)</f>
        <v>0.47234883932741561</v>
      </c>
      <c r="BX237" s="245">
        <f>EXP(-BX$2*HLOOKUP(BX$2,'Yield Curves'!$B$2:$AP$508,MATCH($Z237,'Yield Curves'!$A$3:$A$508,0)+1)/100)</f>
        <v>0.43430857292399505</v>
      </c>
      <c r="BY237" s="245">
        <f>EXP(-BY$2*HLOOKUP(BY$2,'Yield Curves'!$B$2:$AP$508,MATCH($Z237,'Yield Curves'!$A$3:$A$508,0)+1)/100)</f>
        <v>0.39928193803826573</v>
      </c>
      <c r="BZ237" s="245">
        <f>EXP(-BZ$2*HLOOKUP(BZ$2,'Yield Curves'!$B$2:$AP$508,MATCH($Z237,'Yield Curves'!$A$3:$A$508,0)+1)/100)</f>
        <v>0.36660786129944362</v>
      </c>
      <c r="CA237" s="245">
        <f>EXP(-CA$2*HLOOKUP(CA$2,'Yield Curves'!$B$2:$AP$508,MATCH($Z237,'Yield Curves'!$A$3:$A$508,0)+1)/100)</f>
        <v>0.33607678276222835</v>
      </c>
      <c r="CB237" s="245">
        <f>EXP(-CB$2*HLOOKUP(CB$2,'Yield Curves'!$B$2:$AP$508,MATCH($Z237,'Yield Curves'!$A$3:$A$508,0)+1)/100)</f>
        <v>0.30855755932540552</v>
      </c>
      <c r="CC237" s="245">
        <f>EXP(-CC$2*HLOOKUP(CC$2,'Yield Curves'!$B$2:$AP$508,MATCH($Z237,'Yield Curves'!$A$3:$A$508,0)+1)/100)</f>
        <v>0.28322886441130496</v>
      </c>
      <c r="CD237" s="245">
        <f>EXP(-CD$2*HLOOKUP(CD$2,'Yield Curves'!$B$2:$AP$508,MATCH($Z237,'Yield Curves'!$A$3:$A$508,0)+1)/100)</f>
        <v>0.26000208597968627</v>
      </c>
      <c r="CE237" s="245">
        <f>EXP(-CE$2*HLOOKUP(CE$2,'Yield Curves'!$B$2:$AP$508,MATCH($Z237,'Yield Curves'!$A$3:$A$508,0)+1)/100)</f>
        <v>0.23871480068232184</v>
      </c>
      <c r="CF237" s="245">
        <f>EXP(-CF$2*HLOOKUP(CF$2,'Yield Curves'!$B$2:$AP$508,MATCH($Z237,'Yield Curves'!$A$3:$A$508,0)+1)/100)</f>
        <v>0.2191387056270917</v>
      </c>
      <c r="CG237" s="245">
        <f>EXP(-CG$2*HLOOKUP(CG$2,'Yield Curves'!$B$2:$AP$508,MATCH($Z237,'Yield Curves'!$A$3:$A$508,0)+1)/100)</f>
        <v>0.20110195479899015</v>
      </c>
      <c r="CH237" s="245">
        <f>EXP(-CH$2*HLOOKUP(CH$2,'Yield Curves'!$B$2:$AP$508,MATCH($Z237,'Yield Curves'!$A$3:$A$508,0)+1)/100)</f>
        <v>0.18451952399298926</v>
      </c>
    </row>
    <row r="238" spans="1:86" x14ac:dyDescent="0.2">
      <c r="A238" s="253">
        <v>42790</v>
      </c>
      <c r="B238" s="245">
        <f>'Yield Curves'!C237-'Yield Curves'!C238</f>
        <v>-9.9999999999999645E-2</v>
      </c>
      <c r="C238" s="245">
        <f>'Yield Curves'!D237-'Yield Curves'!D238</f>
        <v>-6.0000000000000497E-2</v>
      </c>
      <c r="D238" s="245">
        <f>'Yield Curves'!E237-'Yield Curves'!E238</f>
        <v>-2.000000000000135E-2</v>
      </c>
      <c r="E238" s="245">
        <f>'Yield Curves'!F237-'Yield Curves'!F238</f>
        <v>4.9999999999990052E-3</v>
      </c>
      <c r="F238" s="245">
        <f>'Yield Curves'!G237-'Yield Curves'!G238</f>
        <v>2.9999999999999361E-2</v>
      </c>
      <c r="G238" s="245">
        <f>'Yield Curves'!H237-'Yield Curves'!H238</f>
        <v>3.4999999999998366E-2</v>
      </c>
      <c r="H238" s="245">
        <f>'Yield Curves'!I237-'Yield Curves'!I238</f>
        <v>3.9999999999999147E-2</v>
      </c>
      <c r="I238" s="245">
        <f>'Yield Curves'!J237-'Yield Curves'!J238</f>
        <v>4.0000000000000924E-2</v>
      </c>
      <c r="J238" s="245">
        <f>'Yield Curves'!K237-'Yield Curves'!K238</f>
        <v>4.0000000000000924E-2</v>
      </c>
      <c r="K238" s="245">
        <f>'Yield Curves'!L237-'Yield Curves'!L238</f>
        <v>3.2500000000000639E-2</v>
      </c>
      <c r="L238" s="245">
        <f>'Yield Curves'!M237-'Yield Curves'!M238</f>
        <v>2.4999999999998579E-2</v>
      </c>
      <c r="M238" s="245">
        <f>'Yield Curves'!N237-'Yield Curves'!N238</f>
        <v>1.7500000000000071E-2</v>
      </c>
      <c r="N238" s="245">
        <f>'Yield Curves'!O237-'Yield Curves'!O238</f>
        <v>9.9999999999997868E-3</v>
      </c>
      <c r="O238" s="245">
        <f>'Yield Curves'!P237-'Yield Curves'!P238</f>
        <v>2.4999999999995026E-3</v>
      </c>
      <c r="P238" s="245">
        <f>'Yield Curves'!Q237-'Yield Curves'!Q238</f>
        <v>8.7499999999991473E-3</v>
      </c>
      <c r="Q238" s="245">
        <f>'Yield Curves'!R237-'Yield Curves'!R238</f>
        <v>1.5000000000000568E-2</v>
      </c>
      <c r="R238" s="245">
        <f>'Yield Curves'!S237-'Yield Curves'!S238</f>
        <v>2.125000000000199E-2</v>
      </c>
      <c r="S238" s="245">
        <f>'Yield Curves'!T237-'Yield Curves'!T238</f>
        <v>2.0625000000002558E-2</v>
      </c>
      <c r="T238" s="245">
        <f>'Yield Curves'!U237-'Yield Curves'!U238</f>
        <v>2.000000000000135E-2</v>
      </c>
      <c r="U238" s="245">
        <f>'Yield Curves'!V237-'Yield Curves'!V238</f>
        <v>1.9375000000000142E-2</v>
      </c>
      <c r="V238" s="252">
        <f>MAX(B238:U238)</f>
        <v>4.0000000000000924E-2</v>
      </c>
      <c r="W238" s="252">
        <f>AVERAGE(V239:V488)</f>
        <v>3.8807500000000196E-2</v>
      </c>
      <c r="X238" s="245">
        <f>_xlfn.STDEV.S(V239:V2790)</f>
        <v>5.9960521543926573E-2</v>
      </c>
      <c r="Y238" s="245">
        <f>W238+X238*_xlfn.NORM.S.INV(99%)</f>
        <v>0.17829653182009381</v>
      </c>
      <c r="Z238" s="253">
        <v>42793</v>
      </c>
      <c r="AA238" s="255">
        <f>'Bond Valuation'!$B$12*BondVal_all!BO238</f>
        <v>92.325512968600606</v>
      </c>
      <c r="AB238" s="250">
        <f>AA238/AA239-1</f>
        <v>-9.9950016662497809E-4</v>
      </c>
      <c r="AC238" s="245">
        <f>SUMPRODUCT('Bond Valuation'!$B$12*BondVal_all!BO238,$BO$2)/AA238</f>
        <v>1</v>
      </c>
      <c r="AD238" s="251">
        <f>-AC238*Y237/100</f>
        <v>-1.7887806013608177E-3</v>
      </c>
      <c r="AE238" s="250">
        <f>AD238*SQRT(10)</f>
        <v>-5.6566209346258734E-3</v>
      </c>
      <c r="AF238" s="250">
        <f>$AC$1*X237/100</f>
        <v>-1.5951151284044037E-3</v>
      </c>
      <c r="AG238" s="250">
        <f>AF238*SQRT(10)</f>
        <v>-5.0441969359498618E-3</v>
      </c>
      <c r="AH238" s="255">
        <f>SUMPRODUCT('Bond Valuation'!$B$40:$D$40,BondVal_all!BO238:BQ238)</f>
        <v>82.98468148168115</v>
      </c>
      <c r="AI238" s="250">
        <f>AH238/AH239-1</f>
        <v>2.5748417088931053E-3</v>
      </c>
      <c r="AJ238" s="245">
        <f>SUMPRODUCT($BO$2:$BQ$2,'Bond Valuation'!$B$40:$D$40,BondVal_all!BO238:BQ238)/BondVal_all!AH238</f>
        <v>2.9356092225124399</v>
      </c>
      <c r="AK238" s="251">
        <f>-AJ238*Y237/100</f>
        <v>-5.2511608304061643E-3</v>
      </c>
      <c r="AL238" s="251">
        <f>AK238*SQRT(10)</f>
        <v>-1.660562858394465E-2</v>
      </c>
      <c r="AM238" s="251">
        <f>$AC$1*X237/100</f>
        <v>-1.5951151284044037E-3</v>
      </c>
      <c r="AN238" s="259">
        <f>AM238*SQRT(10)</f>
        <v>-5.0441969359498618E-3</v>
      </c>
      <c r="AO238" s="255">
        <f>SUMPRODUCT('Bond Valuation'!$B$68:$F$68,BondVal_all!BO238:BS238)</f>
        <v>76.085954211653217</v>
      </c>
      <c r="AP238" s="250">
        <f>AO238/AO239-1</f>
        <v>4.1146343058433565E-3</v>
      </c>
      <c r="AQ238" s="245">
        <f>SUMPRODUCT($BO$2:$BS$2,'Bond Valuation'!$B$68:$F$68,BondVal_all!BO238:BS238)/BondVal_all!AO238</f>
        <v>4.7220129486196436</v>
      </c>
      <c r="AR238" s="251">
        <f>-AQ238*Y237/100</f>
        <v>-8.4466451618654143E-3</v>
      </c>
      <c r="AS238" s="251">
        <f>AR238*SQRT(10)</f>
        <v>-2.6710637298736326E-2</v>
      </c>
      <c r="AT238" s="251">
        <f>$AC$1*X237/100</f>
        <v>-1.5951151284044037E-3</v>
      </c>
      <c r="AU238" s="249">
        <f>AT238*SQRT(10)</f>
        <v>-5.0441969359498618E-3</v>
      </c>
      <c r="AV238" s="255">
        <f>SUMPRODUCT('Bond Valuation'!$B$96:$K$96,BondVal_all!BO238:BX238)</f>
        <v>66.454117847207442</v>
      </c>
      <c r="AW238" s="250">
        <f>AV238/AV239-1</f>
        <v>2.0002287248044315E-3</v>
      </c>
      <c r="AX238" s="245">
        <f>SUMPRODUCT($BO$2:$BX$2,'Bond Valuation'!$B$96:$K$96,BondVal_all!BO238:BX238)/BondVal_all!AV238</f>
        <v>8.2265654651930866</v>
      </c>
      <c r="AY238" s="251">
        <f>-AX238*Y237/100</f>
        <v>-1.4715520719962223E-2</v>
      </c>
      <c r="AZ238" s="251">
        <f>AY238*SQRT(10)</f>
        <v>-4.6534562430481444E-2</v>
      </c>
      <c r="BA238" s="251">
        <f>$AC$1*X237/100</f>
        <v>-1.5951151284044037E-3</v>
      </c>
      <c r="BB238" s="249">
        <f>BA238*SQRT(10)</f>
        <v>-5.0441969359498618E-3</v>
      </c>
      <c r="BC238" s="255">
        <f>SUMPRODUCT('Bond Valuation'!$B$124:$U$124,BondVal_all!BO238:CH238)</f>
        <v>55.87124813329828</v>
      </c>
      <c r="BD238" s="250">
        <f>BC238/BC239-1</f>
        <v>5.3751001223223405E-3</v>
      </c>
      <c r="BE238" s="245">
        <f>SUMPRODUCT($BO$2:$CH$2,'Bond Valuation'!$B$124:$U$124,BondVal_all!BO238:CH238)/BondVal_all!BC238</f>
        <v>11.878297809272624</v>
      </c>
      <c r="BF238" s="251">
        <f>-BE238*Y237/100</f>
        <v>-2.1247668698413567E-2</v>
      </c>
      <c r="BG238" s="251">
        <f>BF238*SQRT(10)</f>
        <v>-6.7191028055652177E-2</v>
      </c>
      <c r="BH238" s="251">
        <f>$AC$1*X237/100</f>
        <v>-1.5951151284044037E-3</v>
      </c>
      <c r="BI238" s="249">
        <f>BH238*SQRT(10)</f>
        <v>-5.0441969359498618E-3</v>
      </c>
      <c r="BJ238" s="251"/>
      <c r="BK238" s="251"/>
      <c r="BO238" s="245">
        <f>EXP(-BO$2*HLOOKUP(BO$2,'Yield Curves'!$B$2:$AP$508,MATCH($Z238,'Yield Curves'!$A$3:$A$508,0)+1)/100)</f>
        <v>0.91411398978812475</v>
      </c>
      <c r="BP238" s="245">
        <f>EXP(-BP$2*HLOOKUP(BP$2,'Yield Curves'!$B$2:$AP$508,MATCH($Z238,'Yield Curves'!$A$3:$A$508,0)+1)/100)</f>
        <v>0.84349610050523594</v>
      </c>
      <c r="BQ238" s="245">
        <f>EXP(-BQ$2*HLOOKUP(BQ$2,'Yield Curves'!$B$2:$AP$508,MATCH($Z238,'Yield Curves'!$A$3:$A$508,0)+1)/100)</f>
        <v>0.77911236569700415</v>
      </c>
      <c r="BR238" s="245">
        <f>EXP(-BR$2*HLOOKUP(BR$2,'Yield Curves'!$B$2:$AP$508,MATCH($Z238,'Yield Curves'!$A$3:$A$508,0)+1)/100)</f>
        <v>0.71519503304109733</v>
      </c>
      <c r="BS238" s="245">
        <f>EXP(-BS$2*HLOOKUP(BS$2,'Yield Curves'!$B$2:$AP$508,MATCH($Z238,'Yield Curves'!$A$3:$A$508,0)+1)/100)</f>
        <v>0.66298693160072741</v>
      </c>
      <c r="BT238" s="245">
        <f>EXP(-BT$2*HLOOKUP(BT$2,'Yield Curves'!$B$2:$AP$508,MATCH($Z238,'Yield Curves'!$A$3:$A$508,0)+1)/100)</f>
        <v>0.61048594976753667</v>
      </c>
      <c r="BU238" s="245">
        <f>EXP(-BU$2*HLOOKUP(BU$2,'Yield Curves'!$B$2:$AP$508,MATCH($Z238,'Yield Curves'!$A$3:$A$508,0)+1)/100)</f>
        <v>0.56208623376292133</v>
      </c>
      <c r="BV238" s="245">
        <f>EXP(-BV$2*HLOOKUP(BV$2,'Yield Curves'!$B$2:$AP$508,MATCH($Z238,'Yield Curves'!$A$3:$A$508,0)+1)/100)</f>
        <v>0.51700641315268281</v>
      </c>
      <c r="BW238" s="245">
        <f>EXP(-BW$2*HLOOKUP(BW$2,'Yield Curves'!$B$2:$AP$508,MATCH($Z238,'Yield Curves'!$A$3:$A$508,0)+1)/100)</f>
        <v>0.47490642231893698</v>
      </c>
      <c r="BX238" s="245">
        <f>EXP(-BX$2*HLOOKUP(BX$2,'Yield Curves'!$B$2:$AP$508,MATCH($Z238,'Yield Curves'!$A$3:$A$508,0)+1)/100)</f>
        <v>0.43648555370519337</v>
      </c>
      <c r="BY238" s="245">
        <f>EXP(-BY$2*HLOOKUP(BY$2,'Yield Curves'!$B$2:$AP$508,MATCH($Z238,'Yield Curves'!$A$3:$A$508,0)+1)/100)</f>
        <v>0.40104264928977434</v>
      </c>
      <c r="BZ238" s="245">
        <f>EXP(-BZ$2*HLOOKUP(BZ$2,'Yield Curves'!$B$2:$AP$508,MATCH($Z238,'Yield Curves'!$A$3:$A$508,0)+1)/100)</f>
        <v>0.3682613141540132</v>
      </c>
      <c r="CA238" s="245">
        <f>EXP(-CA$2*HLOOKUP(CA$2,'Yield Curves'!$B$2:$AP$508,MATCH($Z238,'Yield Curves'!$A$3:$A$508,0)+1)/100)</f>
        <v>0.33793874592375989</v>
      </c>
      <c r="CB238" s="245">
        <f>EXP(-CB$2*HLOOKUP(CB$2,'Yield Curves'!$B$2:$AP$508,MATCH($Z238,'Yield Curves'!$A$3:$A$508,0)+1)/100)</f>
        <v>0.31012746921582945</v>
      </c>
      <c r="CC238" s="245">
        <f>EXP(-CC$2*HLOOKUP(CC$2,'Yield Curves'!$B$2:$AP$508,MATCH($Z238,'Yield Curves'!$A$3:$A$508,0)+1)/100)</f>
        <v>0.28450626629978992</v>
      </c>
      <c r="CD238" s="245">
        <f>EXP(-CD$2*HLOOKUP(CD$2,'Yield Curves'!$B$2:$AP$508,MATCH($Z238,'Yield Curves'!$A$3:$A$508,0)+1)/100)</f>
        <v>0.26115514447059096</v>
      </c>
      <c r="CE238" s="245">
        <f>EXP(-CE$2*HLOOKUP(CE$2,'Yield Curves'!$B$2:$AP$508,MATCH($Z238,'Yield Curves'!$A$3:$A$508,0)+1)/100)</f>
        <v>0.23990349163772157</v>
      </c>
      <c r="CF238" s="245">
        <f>EXP(-CF$2*HLOOKUP(CF$2,'Yield Curves'!$B$2:$AP$508,MATCH($Z238,'Yield Curves'!$A$3:$A$508,0)+1)/100)</f>
        <v>0.22035624085631181</v>
      </c>
      <c r="CG238" s="245">
        <f>EXP(-CG$2*HLOOKUP(CG$2,'Yield Curves'!$B$2:$AP$508,MATCH($Z238,'Yield Curves'!$A$3:$A$508,0)+1)/100)</f>
        <v>0.20226652046981286</v>
      </c>
      <c r="CH238" s="245">
        <f>EXP(-CH$2*HLOOKUP(CH$2,'Yield Curves'!$B$2:$AP$508,MATCH($Z238,'Yield Curves'!$A$3:$A$508,0)+1)/100)</f>
        <v>0.18562996914105792</v>
      </c>
    </row>
    <row r="239" spans="1:86" x14ac:dyDescent="0.2">
      <c r="A239" s="253">
        <v>42788</v>
      </c>
      <c r="B239" s="245">
        <f>'Yield Curves'!C238-'Yield Curves'!C239</f>
        <v>9.9999999999999645E-2</v>
      </c>
      <c r="C239" s="245">
        <f>'Yield Curves'!D238-'Yield Curves'!D239</f>
        <v>8.0000000000000071E-2</v>
      </c>
      <c r="D239" s="245">
        <f>'Yield Curves'!E238-'Yield Curves'!E239</f>
        <v>6.0000000000000497E-2</v>
      </c>
      <c r="E239" s="245">
        <f>'Yield Curves'!F238-'Yield Curves'!F239</f>
        <v>5.0000000000000711E-2</v>
      </c>
      <c r="F239" s="245">
        <f>'Yield Curves'!G238-'Yield Curves'!G239</f>
        <v>4.0000000000000924E-2</v>
      </c>
      <c r="G239" s="245">
        <f>'Yield Curves'!H238-'Yield Curves'!H239</f>
        <v>3.0000000000001137E-2</v>
      </c>
      <c r="H239" s="245">
        <f>'Yield Curves'!I238-'Yield Curves'!I239</f>
        <v>2.000000000000135E-2</v>
      </c>
      <c r="I239" s="245">
        <f>'Yield Curves'!J238-'Yield Curves'!J239</f>
        <v>9.9999999999997868E-3</v>
      </c>
      <c r="J239" s="245">
        <f>'Yield Curves'!K238-'Yield Curves'!K239</f>
        <v>0</v>
      </c>
      <c r="K239" s="245">
        <f>'Yield Curves'!L238-'Yield Curves'!L239</f>
        <v>-2.4999999999995026E-3</v>
      </c>
      <c r="L239" s="245">
        <f>'Yield Curves'!M238-'Yield Curves'!M239</f>
        <v>-4.9999999999990052E-3</v>
      </c>
      <c r="M239" s="245">
        <f>'Yield Curves'!N238-'Yield Curves'!N239</f>
        <v>-7.5000000000002842E-3</v>
      </c>
      <c r="N239" s="245">
        <f>'Yield Curves'!O238-'Yield Curves'!O239</f>
        <v>-9.9999999999997868E-3</v>
      </c>
      <c r="O239" s="245">
        <f>'Yield Curves'!P238-'Yield Curves'!P239</f>
        <v>-1.2499999999999289E-2</v>
      </c>
      <c r="P239" s="245">
        <f>'Yield Curves'!Q238-'Yield Curves'!Q239</f>
        <v>-1.1250000000000426E-2</v>
      </c>
      <c r="Q239" s="245">
        <f>'Yield Curves'!R238-'Yield Curves'!R239</f>
        <v>-1.0000000000001563E-2</v>
      </c>
      <c r="R239" s="245">
        <f>'Yield Curves'!S238-'Yield Curves'!S239</f>
        <v>-8.7500000000027001E-3</v>
      </c>
      <c r="S239" s="245">
        <f>'Yield Curves'!T238-'Yield Curves'!T239</f>
        <v>-9.3750000000021316E-3</v>
      </c>
      <c r="T239" s="245">
        <f>'Yield Curves'!U238-'Yield Curves'!U239</f>
        <v>-1.0000000000001563E-2</v>
      </c>
      <c r="U239" s="245">
        <f>'Yield Curves'!V238-'Yield Curves'!V239</f>
        <v>-1.0625000000000995E-2</v>
      </c>
      <c r="V239" s="252">
        <f>MAX(B239:U239)</f>
        <v>9.9999999999999645E-2</v>
      </c>
      <c r="W239" s="252">
        <f>AVERAGE(V240:V489)</f>
        <v>3.8537500000000197E-2</v>
      </c>
      <c r="X239" s="245">
        <f>_xlfn.STDEV.S(V240:V2791)</f>
        <v>5.9955940436988778E-2</v>
      </c>
      <c r="Y239" s="245">
        <f>W239+X239*_xlfn.NORM.S.INV(99%)</f>
        <v>0.17801587457170831</v>
      </c>
      <c r="Z239" s="253">
        <v>42790</v>
      </c>
      <c r="AA239" s="255">
        <f>'Bond Valuation'!$B$12*BondVal_all!BO239</f>
        <v>92.417884659717117</v>
      </c>
      <c r="AB239" s="250">
        <f>AA239/AA240-1</f>
        <v>1.0005001667081626E-3</v>
      </c>
      <c r="AC239" s="245">
        <f>SUMPRODUCT('Bond Valuation'!$B$12*BondVal_all!BO239,$BO$2)/AA239</f>
        <v>1</v>
      </c>
      <c r="AD239" s="251">
        <f>-AC239*Y238/100</f>
        <v>-1.7829653182009381E-3</v>
      </c>
      <c r="AE239" s="250">
        <f>AD239*SQRT(10)</f>
        <v>-5.6382313946018326E-3</v>
      </c>
      <c r="AF239" s="250">
        <f>$AC$1*X238/100</f>
        <v>-1.5980763467822428E-3</v>
      </c>
      <c r="AG239" s="250">
        <f>AF239*SQRT(10)</f>
        <v>-5.0535611306729827E-3</v>
      </c>
      <c r="AH239" s="255">
        <f>SUMPRODUCT('Bond Valuation'!$B$40:$D$40,BondVal_all!BO239:BQ239)</f>
        <v>82.771557822290262</v>
      </c>
      <c r="AI239" s="250">
        <f>AH239/AH240-1</f>
        <v>-8.3121550535247835E-4</v>
      </c>
      <c r="AJ239" s="245">
        <f>SUMPRODUCT($BO$2:$BQ$2,'Bond Valuation'!$B$40:$D$40,BondVal_all!BO239:BQ239)/BondVal_all!AH239</f>
        <v>2.9354073799782845</v>
      </c>
      <c r="AK239" s="251">
        <f>-AJ239*Y238/100</f>
        <v>-5.2337295532923645E-3</v>
      </c>
      <c r="AL239" s="251">
        <f>AK239*SQRT(10)</f>
        <v>-1.6550506045739478E-2</v>
      </c>
      <c r="AM239" s="251">
        <f>$AC$1*X238/100</f>
        <v>-1.5980763467822428E-3</v>
      </c>
      <c r="AN239" s="259">
        <f>AM239*SQRT(10)</f>
        <v>-5.0535611306729827E-3</v>
      </c>
      <c r="AO239" s="255">
        <f>SUMPRODUCT('Bond Valuation'!$B$68:$F$68,BondVal_all!BO239:BS239)</f>
        <v>75.774171207306779</v>
      </c>
      <c r="AP239" s="250">
        <f>AO239/AO240-1</f>
        <v>-1.8036313965831274E-3</v>
      </c>
      <c r="AQ239" s="245">
        <f>SUMPRODUCT($BO$2:$BS$2,'Bond Valuation'!$B$68:$F$68,BondVal_all!BO239:BS239)/BondVal_all!AO239</f>
        <v>4.7209581690901183</v>
      </c>
      <c r="AR239" s="251">
        <f>-AQ239*Y238/100</f>
        <v>-8.4173046841650809E-3</v>
      </c>
      <c r="AS239" s="251">
        <f>AR239*SQRT(10)</f>
        <v>-2.6617854561565894E-2</v>
      </c>
      <c r="AT239" s="251">
        <f>$AC$1*X238/100</f>
        <v>-1.5980763467822428E-3</v>
      </c>
      <c r="AU239" s="249">
        <f>AT239*SQRT(10)</f>
        <v>-5.0535611306729827E-3</v>
      </c>
      <c r="AV239" s="255">
        <f>SUMPRODUCT('Bond Valuation'!$B$96:$K$96,BondVal_all!BO239:BX239)</f>
        <v>66.321459758327876</v>
      </c>
      <c r="AW239" s="250">
        <f>AV239/AV240-1</f>
        <v>-1.5951578802200217E-3</v>
      </c>
      <c r="AX239" s="245">
        <f>SUMPRODUCT($BO$2:$BX$2,'Bond Valuation'!$B$96:$K$96,BondVal_all!BO239:BX239)/BondVal_all!AV239</f>
        <v>8.225595963622057</v>
      </c>
      <c r="AY239" s="251">
        <f>-AX239*Y238/100</f>
        <v>-1.4665952324671751E-2</v>
      </c>
      <c r="AZ239" s="251">
        <f>AY239*SQRT(10)</f>
        <v>-4.637781340140399E-2</v>
      </c>
      <c r="BA239" s="251">
        <f>$AC$1*X238/100</f>
        <v>-1.5980763467822428E-3</v>
      </c>
      <c r="BB239" s="249">
        <f>BA239*SQRT(10)</f>
        <v>-5.0535611306729827E-3</v>
      </c>
      <c r="BC239" s="255">
        <f>SUMPRODUCT('Bond Valuation'!$B$124:$U$124,BondVal_all!BO239:CH239)</f>
        <v>55.572540165855031</v>
      </c>
      <c r="BD239" s="250">
        <f>BC239/BC240-1</f>
        <v>-4.0840381234832357E-3</v>
      </c>
      <c r="BE239" s="245">
        <f>SUMPRODUCT($BO$2:$CH$2,'Bond Valuation'!$B$124:$U$124,BondVal_all!BO239:CH239)/BondVal_all!BC239</f>
        <v>11.851793329872237</v>
      </c>
      <c r="BF239" s="251">
        <f>-BE239*Y238/100</f>
        <v>-2.1131336465647407E-2</v>
      </c>
      <c r="BG239" s="251">
        <f>BF239*SQRT(10)</f>
        <v>-6.6823153234818231E-2</v>
      </c>
      <c r="BH239" s="251">
        <f>$AC$1*X238/100</f>
        <v>-1.5980763467822428E-3</v>
      </c>
      <c r="BI239" s="249">
        <f>BH239*SQRT(10)</f>
        <v>-5.0535611306729827E-3</v>
      </c>
      <c r="BJ239" s="251"/>
      <c r="BK239" s="251"/>
      <c r="BO239" s="245">
        <f>EXP(-BO$2*HLOOKUP(BO$2,'Yield Curves'!$B$2:$AP$508,MATCH($Z239,'Yield Curves'!$A$3:$A$508,0)+1)/100)</f>
        <v>0.91502856098729823</v>
      </c>
      <c r="BP239" s="245">
        <f>EXP(-BP$2*HLOOKUP(BP$2,'Yield Curves'!$B$2:$AP$508,MATCH($Z239,'Yield Curves'!$A$3:$A$508,0)+1)/100)</f>
        <v>0.84315876953572544</v>
      </c>
      <c r="BQ239" s="245">
        <f>EXP(-BQ$2*HLOOKUP(BQ$2,'Yield Curves'!$B$2:$AP$508,MATCH($Z239,'Yield Curves'!$A$3:$A$508,0)+1)/100)</f>
        <v>0.77701159962004129</v>
      </c>
      <c r="BR239" s="245">
        <f>EXP(-BR$2*HLOOKUP(BR$2,'Yield Curves'!$B$2:$AP$508,MATCH($Z239,'Yield Curves'!$A$3:$A$508,0)+1)/100)</f>
        <v>0.71405163594982934</v>
      </c>
      <c r="BS239" s="245">
        <f>EXP(-BS$2*HLOOKUP(BS$2,'Yield Curves'!$B$2:$AP$508,MATCH($Z239,'Yield Curves'!$A$3:$A$508,0)+1)/100)</f>
        <v>0.66001019309341014</v>
      </c>
      <c r="BT239" s="245">
        <f>EXP(-BT$2*HLOOKUP(BT$2,'Yield Curves'!$B$2:$AP$508,MATCH($Z239,'Yield Curves'!$A$3:$A$508,0)+1)/100)</f>
        <v>0.60810969127940206</v>
      </c>
      <c r="BU239" s="245">
        <f>EXP(-BU$2*HLOOKUP(BU$2,'Yield Curves'!$B$2:$AP$508,MATCH($Z239,'Yield Curves'!$A$3:$A$508,0)+1)/100)</f>
        <v>0.56051459363137401</v>
      </c>
      <c r="BV239" s="245">
        <f>EXP(-BV$2*HLOOKUP(BV$2,'Yield Curves'!$B$2:$AP$508,MATCH($Z239,'Yield Curves'!$A$3:$A$508,0)+1)/100)</f>
        <v>0.51581866483659422</v>
      </c>
      <c r="BW239" s="245">
        <f>EXP(-BW$2*HLOOKUP(BW$2,'Yield Curves'!$B$2:$AP$508,MATCH($Z239,'Yield Curves'!$A$3:$A$508,0)+1)/100)</f>
        <v>0.47357262453850596</v>
      </c>
      <c r="BX239" s="245">
        <f>EXP(-BX$2*HLOOKUP(BX$2,'Yield Curves'!$B$2:$AP$508,MATCH($Z239,'Yield Curves'!$A$3:$A$508,0)+1)/100)</f>
        <v>0.43561345498720044</v>
      </c>
      <c r="BY239" s="245">
        <f>EXP(-BY$2*HLOOKUP(BY$2,'Yield Curves'!$B$2:$AP$508,MATCH($Z239,'Yield Curves'!$A$3:$A$508,0)+1)/100)</f>
        <v>0.4006568314444563</v>
      </c>
      <c r="BZ239" s="245">
        <f>EXP(-BZ$2*HLOOKUP(BZ$2,'Yield Curves'!$B$2:$AP$508,MATCH($Z239,'Yield Curves'!$A$3:$A$508,0)+1)/100)</f>
        <v>0.36753012165537141</v>
      </c>
      <c r="CA239" s="245">
        <f>EXP(-CA$2*HLOOKUP(CA$2,'Yield Curves'!$B$2:$AP$508,MATCH($Z239,'Yield Curves'!$A$3:$A$508,0)+1)/100)</f>
        <v>0.3360358259001886</v>
      </c>
      <c r="CB239" s="245">
        <f>EXP(-CB$2*HLOOKUP(CB$2,'Yield Curves'!$B$2:$AP$508,MATCH($Z239,'Yield Curves'!$A$3:$A$508,0)+1)/100)</f>
        <v>0.30832141035635963</v>
      </c>
      <c r="CC239" s="245">
        <f>EXP(-CC$2*HLOOKUP(CC$2,'Yield Curves'!$B$2:$AP$508,MATCH($Z239,'Yield Curves'!$A$3:$A$508,0)+1)/100)</f>
        <v>0.28280433958790396</v>
      </c>
      <c r="CD239" s="245">
        <f>EXP(-CD$2*HLOOKUP(CD$2,'Yield Curves'!$B$2:$AP$508,MATCH($Z239,'Yield Curves'!$A$3:$A$508,0)+1)/100)</f>
        <v>0.25946395182365195</v>
      </c>
      <c r="CE239" s="245">
        <f>EXP(-CE$2*HLOOKUP(CE$2,'Yield Curves'!$B$2:$AP$508,MATCH($Z239,'Yield Curves'!$A$3:$A$508,0)+1)/100)</f>
        <v>0.23813452563133047</v>
      </c>
      <c r="CF239" s="245">
        <f>EXP(-CF$2*HLOOKUP(CF$2,'Yield Curves'!$B$2:$AP$508,MATCH($Z239,'Yield Curves'!$A$3:$A$508,0)+1)/100)</f>
        <v>0.2185209391910618</v>
      </c>
      <c r="CG239" s="245">
        <f>EXP(-CG$2*HLOOKUP(CG$2,'Yield Curves'!$B$2:$AP$508,MATCH($Z239,'Yield Curves'!$A$3:$A$508,0)+1)/100)</f>
        <v>0.20042138515289271</v>
      </c>
      <c r="CH239" s="245">
        <f>EXP(-CH$2*HLOOKUP(CH$2,'Yield Curves'!$B$2:$AP$508,MATCH($Z239,'Yield Curves'!$A$3:$A$508,0)+1)/100)</f>
        <v>0.18378292008696764</v>
      </c>
    </row>
    <row r="240" spans="1:86" x14ac:dyDescent="0.2">
      <c r="A240" s="253">
        <v>42787</v>
      </c>
      <c r="B240" s="245">
        <f>'Yield Curves'!C239-'Yield Curves'!C240</f>
        <v>3.0000000000001137E-2</v>
      </c>
      <c r="C240" s="245">
        <f>'Yield Curves'!D239-'Yield Curves'!D240</f>
        <v>3.5000000000001918E-2</v>
      </c>
      <c r="D240" s="245">
        <f>'Yield Curves'!E239-'Yield Curves'!E240</f>
        <v>4.0000000000000924E-2</v>
      </c>
      <c r="E240" s="245">
        <f>'Yield Curves'!F239-'Yield Curves'!F240</f>
        <v>3.9999999999999147E-2</v>
      </c>
      <c r="F240" s="245">
        <f>'Yield Curves'!G239-'Yield Curves'!G240</f>
        <v>3.9999999999999147E-2</v>
      </c>
      <c r="G240" s="245">
        <f>'Yield Curves'!H239-'Yield Curves'!H240</f>
        <v>1.4999999999998792E-2</v>
      </c>
      <c r="H240" s="245">
        <f>'Yield Curves'!I239-'Yield Curves'!I240</f>
        <v>-9.9999999999997868E-3</v>
      </c>
      <c r="I240" s="245">
        <f>'Yield Curves'!J239-'Yield Curves'!J240</f>
        <v>1.4999999999998792E-2</v>
      </c>
      <c r="J240" s="245">
        <f>'Yield Curves'!K239-'Yield Curves'!K240</f>
        <v>3.9999999999999147E-2</v>
      </c>
      <c r="K240" s="245">
        <f>'Yield Curves'!L239-'Yield Curves'!L240</f>
        <v>3.7499999999999645E-2</v>
      </c>
      <c r="L240" s="245">
        <f>'Yield Curves'!M239-'Yield Curves'!M240</f>
        <v>3.5000000000000142E-2</v>
      </c>
      <c r="M240" s="245">
        <f>'Yield Curves'!N239-'Yield Curves'!N240</f>
        <v>3.2499999999998863E-2</v>
      </c>
      <c r="N240" s="245">
        <f>'Yield Curves'!O239-'Yield Curves'!O240</f>
        <v>2.9999999999999361E-2</v>
      </c>
      <c r="O240" s="245">
        <f>'Yield Curves'!P239-'Yield Curves'!P240</f>
        <v>2.7499999999999858E-2</v>
      </c>
      <c r="P240" s="245">
        <f>'Yield Curves'!Q239-'Yield Curves'!Q240</f>
        <v>2.3749999999999716E-2</v>
      </c>
      <c r="Q240" s="245">
        <f>'Yield Curves'!R239-'Yield Curves'!R240</f>
        <v>1.9999999999999574E-2</v>
      </c>
      <c r="R240" s="245">
        <f>'Yield Curves'!S239-'Yield Curves'!S240</f>
        <v>1.6249999999999432E-2</v>
      </c>
      <c r="S240" s="245">
        <f>'Yield Curves'!T239-'Yield Curves'!T240</f>
        <v>1.3125000000000497E-2</v>
      </c>
      <c r="T240" s="245">
        <f>'Yield Curves'!U239-'Yield Curves'!U240</f>
        <v>1.0000000000001563E-2</v>
      </c>
      <c r="U240" s="245">
        <f>'Yield Curves'!V239-'Yield Curves'!V240</f>
        <v>6.875000000002629E-3</v>
      </c>
      <c r="V240" s="252">
        <f>MAX(B240:U240)</f>
        <v>4.0000000000000924E-2</v>
      </c>
      <c r="W240" s="252">
        <f>AVERAGE(V241:V490)</f>
        <v>3.810750000000019E-2</v>
      </c>
      <c r="X240" s="245">
        <f>_xlfn.STDEV.S(V241:V2792)</f>
        <v>6.0068060514697333E-2</v>
      </c>
      <c r="Y240" s="245">
        <f>W240+X240*_xlfn.NORM.S.INV(99%)</f>
        <v>0.17784670487612289</v>
      </c>
      <c r="Z240" s="253">
        <v>42788</v>
      </c>
      <c r="AA240" s="255">
        <f>'Bond Valuation'!$B$12*BondVal_all!BO240</f>
        <v>92.325512968600606</v>
      </c>
      <c r="AB240" s="250">
        <f>AA240/AA241-1</f>
        <v>-9.9950016662497809E-4</v>
      </c>
      <c r="AC240" s="245">
        <f>SUMPRODUCT('Bond Valuation'!$B$12*BondVal_all!BO240,$BO$2)/AA240</f>
        <v>1</v>
      </c>
      <c r="AD240" s="251">
        <f>-AC240*Y239/100</f>
        <v>-1.7801587457170831E-3</v>
      </c>
      <c r="AE240" s="250">
        <f>AD240*SQRT(10)</f>
        <v>-5.6293562331344946E-3</v>
      </c>
      <c r="AF240" s="250">
        <f>$AC$1*X239/100</f>
        <v>-1.5979542504686874E-3</v>
      </c>
      <c r="AG240" s="250">
        <f>AF240*SQRT(10)</f>
        <v>-5.0531750282282375E-3</v>
      </c>
      <c r="AH240" s="255">
        <f>SUMPRODUCT('Bond Valuation'!$B$40:$D$40,BondVal_all!BO240:BQ240)</f>
        <v>82.840416060589675</v>
      </c>
      <c r="AI240" s="250">
        <f>AH240/AH241-1</f>
        <v>-1.1948721475988355E-3</v>
      </c>
      <c r="AJ240" s="245">
        <f>SUMPRODUCT($BO$2:$BQ$2,'Bond Valuation'!$B$40:$D$40,BondVal_all!BO240:BQ240)/BondVal_all!AH240</f>
        <v>2.9355133718523518</v>
      </c>
      <c r="AK240" s="251">
        <f>-AJ240*Y239/100</f>
        <v>-5.2256798020724081E-3</v>
      </c>
      <c r="AL240" s="251">
        <f>AK240*SQRT(10)</f>
        <v>-1.6525050497286694E-2</v>
      </c>
      <c r="AM240" s="251">
        <f>$AC$1*X239/100</f>
        <v>-1.5979542504686874E-3</v>
      </c>
      <c r="AN240" s="259">
        <f>AM240*SQRT(10)</f>
        <v>-5.0531750282282375E-3</v>
      </c>
      <c r="AO240" s="255">
        <f>SUMPRODUCT('Bond Valuation'!$B$68:$F$68,BondVal_all!BO240:BS240)</f>
        <v>75.911086826856447</v>
      </c>
      <c r="AP240" s="250">
        <f>AO240/AO241-1</f>
        <v>-1.130393090078563E-4</v>
      </c>
      <c r="AQ240" s="245">
        <f>SUMPRODUCT($BO$2:$BS$2,'Bond Valuation'!$B$68:$F$68,BondVal_all!BO240:BS240)/BondVal_all!AO240</f>
        <v>4.7215315141784862</v>
      </c>
      <c r="AR240" s="251">
        <f>-AQ240*Y239/100</f>
        <v>-8.405075618143654E-3</v>
      </c>
      <c r="AS240" s="251">
        <f>AR240*SQRT(10)</f>
        <v>-2.6579182859281611E-2</v>
      </c>
      <c r="AT240" s="251">
        <f>$AC$1*X239/100</f>
        <v>-1.5979542504686874E-3</v>
      </c>
      <c r="AU240" s="249">
        <f>AT240*SQRT(10)</f>
        <v>-5.0531750282282375E-3</v>
      </c>
      <c r="AV240" s="255">
        <f>SUMPRODUCT('Bond Valuation'!$B$96:$K$96,BondVal_all!BO240:BX240)</f>
        <v>66.427421983968301</v>
      </c>
      <c r="AW240" s="250">
        <f>AV240/AV241-1</f>
        <v>5.736557846740542E-4</v>
      </c>
      <c r="AX240" s="245">
        <f>SUMPRODUCT($BO$2:$BX$2,'Bond Valuation'!$B$96:$K$96,BondVal_all!BO240:BX240)/BondVal_all!AV240</f>
        <v>8.227694376190728</v>
      </c>
      <c r="AY240" s="251">
        <f>-AX240*Y239/100</f>
        <v>-1.4646602100863184E-2</v>
      </c>
      <c r="AZ240" s="251">
        <f>AY240*SQRT(10)</f>
        <v>-4.6316622620934902E-2</v>
      </c>
      <c r="BA240" s="251">
        <f>$AC$1*X239/100</f>
        <v>-1.5979542504686874E-3</v>
      </c>
      <c r="BB240" s="249">
        <f>BA240*SQRT(10)</f>
        <v>-5.0531750282282375E-3</v>
      </c>
      <c r="BC240" s="255">
        <f>SUMPRODUCT('Bond Valuation'!$B$124:$U$124,BondVal_all!BO240:CH240)</f>
        <v>55.800431254404828</v>
      </c>
      <c r="BD240" s="250">
        <f>BC240/BC241-1</f>
        <v>-3.3287386477032221E-3</v>
      </c>
      <c r="BE240" s="245">
        <f>SUMPRODUCT($BO$2:$CH$2,'Bond Valuation'!$B$124:$U$124,BondVal_all!BO240:CH240)/BondVal_all!BC240</f>
        <v>11.875812075273172</v>
      </c>
      <c r="BF240" s="251">
        <f>-BE240*Y239/100</f>
        <v>-2.114083072829008E-2</v>
      </c>
      <c r="BG240" s="251">
        <f>BF240*SQRT(10)</f>
        <v>-6.6853176729472941E-2</v>
      </c>
      <c r="BH240" s="251">
        <f>$AC$1*X239/100</f>
        <v>-1.5979542504686874E-3</v>
      </c>
      <c r="BI240" s="249">
        <f>BH240*SQRT(10)</f>
        <v>-5.0531750282282375E-3</v>
      </c>
      <c r="BJ240" s="251"/>
      <c r="BK240" s="251"/>
      <c r="BO240" s="245">
        <f>EXP(-BO$2*HLOOKUP(BO$2,'Yield Curves'!$B$2:$AP$508,MATCH($Z240,'Yield Curves'!$A$3:$A$508,0)+1)/100)</f>
        <v>0.91411398978812475</v>
      </c>
      <c r="BP240" s="245">
        <f>EXP(-BP$2*HLOOKUP(BP$2,'Yield Curves'!$B$2:$AP$508,MATCH($Z240,'Yield Curves'!$A$3:$A$508,0)+1)/100)</f>
        <v>0.8428215734716199</v>
      </c>
      <c r="BQ240" s="245">
        <f>EXP(-BQ$2*HLOOKUP(BQ$2,'Yield Curves'!$B$2:$AP$508,MATCH($Z240,'Yield Curves'!$A$3:$A$508,0)+1)/100)</f>
        <v>0.77771122484382538</v>
      </c>
      <c r="BR240" s="245">
        <f>EXP(-BR$2*HLOOKUP(BR$2,'Yield Curves'!$B$2:$AP$508,MATCH($Z240,'Yield Curves'!$A$3:$A$508,0)+1)/100)</f>
        <v>0.71519503304109733</v>
      </c>
      <c r="BS240" s="245">
        <f>EXP(-BS$2*HLOOKUP(BS$2,'Yield Curves'!$B$2:$AP$508,MATCH($Z240,'Yield Curves'!$A$3:$A$508,0)+1)/100)</f>
        <v>0.6613315343804369</v>
      </c>
      <c r="BT240" s="245">
        <f>EXP(-BT$2*HLOOKUP(BT$2,'Yield Curves'!$B$2:$AP$508,MATCH($Z240,'Yield Curves'!$A$3:$A$508,0)+1)/100)</f>
        <v>0.60902254028191383</v>
      </c>
      <c r="BU240" s="245">
        <f>EXP(-BU$2*HLOOKUP(BU$2,'Yield Curves'!$B$2:$AP$508,MATCH($Z240,'Yield Curves'!$A$3:$A$508,0)+1)/100)</f>
        <v>0.56090709120503979</v>
      </c>
      <c r="BV240" s="245">
        <f>EXP(-BV$2*HLOOKUP(BV$2,'Yield Curves'!$B$2:$AP$508,MATCH($Z240,'Yield Curves'!$A$3:$A$508,0)+1)/100)</f>
        <v>0.51617986430704543</v>
      </c>
      <c r="BW240" s="245">
        <f>EXP(-BW$2*HLOOKUP(BW$2,'Yield Curves'!$B$2:$AP$508,MATCH($Z240,'Yield Curves'!$A$3:$A$508,0)+1)/100)</f>
        <v>0.47447919881826295</v>
      </c>
      <c r="BX240" s="245">
        <f>EXP(-BX$2*HLOOKUP(BX$2,'Yield Curves'!$B$2:$AP$508,MATCH($Z240,'Yield Curves'!$A$3:$A$508,0)+1)/100)</f>
        <v>0.43648555370519337</v>
      </c>
      <c r="BY240" s="245">
        <f>EXP(-BY$2*HLOOKUP(BY$2,'Yield Curves'!$B$2:$AP$508,MATCH($Z240,'Yield Curves'!$A$3:$A$508,0)+1)/100)</f>
        <v>0.40148403892378487</v>
      </c>
      <c r="BZ240" s="245">
        <f>EXP(-BZ$2*HLOOKUP(BZ$2,'Yield Curves'!$B$2:$AP$508,MATCH($Z240,'Yield Curves'!$A$3:$A$508,0)+1)/100)</f>
        <v>0.36859289852733784</v>
      </c>
      <c r="CA240" s="245">
        <f>EXP(-CA$2*HLOOKUP(CA$2,'Yield Curves'!$B$2:$AP$508,MATCH($Z240,'Yield Curves'!$A$3:$A$508,0)+1)/100)</f>
        <v>0.33760941622080359</v>
      </c>
      <c r="CB240" s="245">
        <f>EXP(-CB$2*HLOOKUP(CB$2,'Yield Curves'!$B$2:$AP$508,MATCH($Z240,'Yield Curves'!$A$3:$A$508,0)+1)/100)</f>
        <v>0.30996469502645457</v>
      </c>
      <c r="CC240" s="245">
        <f>EXP(-CC$2*HLOOKUP(CC$2,'Yield Curves'!$B$2:$AP$508,MATCH($Z240,'Yield Curves'!$A$3:$A$508,0)+1)/100)</f>
        <v>0.28450626629978992</v>
      </c>
      <c r="CD240" s="245">
        <f>EXP(-CD$2*HLOOKUP(CD$2,'Yield Curves'!$B$2:$AP$508,MATCH($Z240,'Yield Curves'!$A$3:$A$508,0)+1)/100)</f>
        <v>0.26116167343081431</v>
      </c>
      <c r="CE240" s="245">
        <f>EXP(-CE$2*HLOOKUP(CE$2,'Yield Curves'!$B$2:$AP$508,MATCH($Z240,'Yield Curves'!$A$3:$A$508,0)+1)/100)</f>
        <v>0.23976970778791326</v>
      </c>
      <c r="CF240" s="245">
        <f>EXP(-CF$2*HLOOKUP(CF$2,'Yield Curves'!$B$2:$AP$508,MATCH($Z240,'Yield Curves'!$A$3:$A$508,0)+1)/100)</f>
        <v>0.22008990860776884</v>
      </c>
      <c r="CG240" s="245">
        <f>EXP(-CG$2*HLOOKUP(CG$2,'Yield Curves'!$B$2:$AP$508,MATCH($Z240,'Yield Curves'!$A$3:$A$508,0)+1)/100)</f>
        <v>0.20194551933537028</v>
      </c>
      <c r="CH240" s="245">
        <f>EXP(-CH$2*HLOOKUP(CH$2,'Yield Curves'!$B$2:$AP$508,MATCH($Z240,'Yield Curves'!$A$3:$A$508,0)+1)/100)</f>
        <v>0.18525908021533122</v>
      </c>
    </row>
    <row r="241" spans="1:86" x14ac:dyDescent="0.2">
      <c r="A241" s="253">
        <v>42786</v>
      </c>
      <c r="B241" s="245">
        <f>'Yield Curves'!C240-'Yield Curves'!C241</f>
        <v>-0.15000000000000036</v>
      </c>
      <c r="C241" s="245">
        <f>'Yield Curves'!D240-'Yield Curves'!D241</f>
        <v>-0.13000000000000256</v>
      </c>
      <c r="D241" s="245">
        <f>'Yield Curves'!E240-'Yield Curves'!E241</f>
        <v>-0.11000000000000121</v>
      </c>
      <c r="E241" s="245">
        <f>'Yield Curves'!F240-'Yield Curves'!F241</f>
        <v>-8.9999999999999858E-2</v>
      </c>
      <c r="F241" s="245">
        <f>'Yield Curves'!G240-'Yield Curves'!G241</f>
        <v>-6.9999999999998508E-2</v>
      </c>
      <c r="G241" s="245">
        <f>'Yield Curves'!H240-'Yield Curves'!H241</f>
        <v>-4.4999999999998153E-2</v>
      </c>
      <c r="H241" s="245">
        <f>'Yield Curves'!I240-'Yield Curves'!I241</f>
        <v>-2.000000000000135E-2</v>
      </c>
      <c r="I241" s="245">
        <f>'Yield Curves'!J240-'Yield Curves'!J241</f>
        <v>-1.5000000000000568E-2</v>
      </c>
      <c r="J241" s="245">
        <f>'Yield Curves'!K240-'Yield Curves'!K241</f>
        <v>-9.9999999999997868E-3</v>
      </c>
      <c r="K241" s="245">
        <f>'Yield Curves'!L240-'Yield Curves'!L241</f>
        <v>-2.4999999999995026E-3</v>
      </c>
      <c r="L241" s="245">
        <f>'Yield Curves'!M240-'Yield Curves'!M241</f>
        <v>4.9999999999990052E-3</v>
      </c>
      <c r="M241" s="245">
        <f>'Yield Curves'!N240-'Yield Curves'!N241</f>
        <v>1.2499999999999289E-2</v>
      </c>
      <c r="N241" s="245">
        <f>'Yield Curves'!O240-'Yield Curves'!O241</f>
        <v>1.9999999999999574E-2</v>
      </c>
      <c r="O241" s="245">
        <f>'Yield Curves'!P240-'Yield Curves'!P241</f>
        <v>2.7499999999999858E-2</v>
      </c>
      <c r="P241" s="245">
        <f>'Yield Curves'!Q240-'Yield Curves'!Q241</f>
        <v>2.1250000000000213E-2</v>
      </c>
      <c r="Q241" s="245">
        <f>'Yield Curves'!R240-'Yield Curves'!R241</f>
        <v>1.5000000000000568E-2</v>
      </c>
      <c r="R241" s="245">
        <f>'Yield Curves'!S240-'Yield Curves'!S241</f>
        <v>8.7500000000009237E-3</v>
      </c>
      <c r="S241" s="245">
        <f>'Yield Curves'!T240-'Yield Curves'!T241</f>
        <v>9.3750000000003553E-3</v>
      </c>
      <c r="T241" s="245">
        <f>'Yield Curves'!U240-'Yield Curves'!U241</f>
        <v>9.9999999999997868E-3</v>
      </c>
      <c r="U241" s="245">
        <f>'Yield Curves'!V240-'Yield Curves'!V241</f>
        <v>1.0624999999999218E-2</v>
      </c>
      <c r="V241" s="252">
        <f>MAX(B241:U241)</f>
        <v>2.7499999999999858E-2</v>
      </c>
      <c r="W241" s="252">
        <f>AVERAGE(V242:V491)</f>
        <v>3.7757500000000187E-2</v>
      </c>
      <c r="X241" s="245">
        <f>_xlfn.STDEV.S(V242:V2793)</f>
        <v>6.0176927669408707E-2</v>
      </c>
      <c r="Y241" s="245">
        <f>W241+X241*_xlfn.NORM.S.INV(99%)</f>
        <v>0.1777499677500386</v>
      </c>
      <c r="Z241" s="253">
        <v>42787</v>
      </c>
      <c r="AA241" s="255">
        <f>'Bond Valuation'!$B$12*BondVal_all!BO241</f>
        <v>92.417884659717117</v>
      </c>
      <c r="AB241" s="250">
        <f>AA241/AA242-1</f>
        <v>-2.999550044996413E-4</v>
      </c>
      <c r="AC241" s="245">
        <f>SUMPRODUCT('Bond Valuation'!$B$12*BondVal_all!BO241,$BO$2)/AA241</f>
        <v>1</v>
      </c>
      <c r="AD241" s="251">
        <f>-AC241*Y240/100</f>
        <v>-1.7784670487612289E-3</v>
      </c>
      <c r="AE241" s="250">
        <f>AD241*SQRT(10)</f>
        <v>-5.6240066176432221E-3</v>
      </c>
      <c r="AF241" s="250">
        <f>$AC$1*X240/100</f>
        <v>-1.6009424907236385E-3</v>
      </c>
      <c r="AG241" s="250">
        <f>AF241*SQRT(10)</f>
        <v>-5.062624673629685E-3</v>
      </c>
      <c r="AH241" s="255">
        <f>SUMPRODUCT('Bond Valuation'!$B$40:$D$40,BondVal_all!BO241:BQ241)</f>
        <v>82.939518180799183</v>
      </c>
      <c r="AI241" s="250">
        <f>AH241/AH242-1</f>
        <v>-1.1713259009539234E-3</v>
      </c>
      <c r="AJ241" s="245">
        <f>SUMPRODUCT($BO$2:$BQ$2,'Bond Valuation'!$B$40:$D$40,BondVal_all!BO241:BQ241)/BondVal_all!AH241</f>
        <v>2.935521914111439</v>
      </c>
      <c r="AK241" s="251">
        <f>-AJ241*Y240/100</f>
        <v>-5.220728995163685E-3</v>
      </c>
      <c r="AL241" s="251">
        <f>AK241*SQRT(10)</f>
        <v>-1.6509394671199433E-2</v>
      </c>
      <c r="AM241" s="251">
        <f>$AC$1*X240/100</f>
        <v>-1.6009424907236385E-3</v>
      </c>
      <c r="AN241" s="259">
        <f>AM241*SQRT(10)</f>
        <v>-5.062624673629685E-3</v>
      </c>
      <c r="AO241" s="255">
        <f>SUMPRODUCT('Bond Valuation'!$B$68:$F$68,BondVal_all!BO241:BS241)</f>
        <v>75.919668733750214</v>
      </c>
      <c r="AP241" s="250">
        <f>AO241/AO242-1</f>
        <v>-1.8367894801259999E-3</v>
      </c>
      <c r="AQ241" s="245">
        <f>SUMPRODUCT($BO$2:$BS$2,'Bond Valuation'!$B$68:$F$68,BondVal_all!BO241:BS241)/BondVal_all!AO241</f>
        <v>4.7212622045313566</v>
      </c>
      <c r="AR241" s="251">
        <f>-AQ241*Y240/100</f>
        <v>-8.3966092593208159E-3</v>
      </c>
      <c r="AS241" s="251">
        <f>AR241*SQRT(10)</f>
        <v>-2.655240988191318E-2</v>
      </c>
      <c r="AT241" s="251">
        <f>$AC$1*X240/100</f>
        <v>-1.6009424907236385E-3</v>
      </c>
      <c r="AU241" s="249">
        <f>AT241*SQRT(10)</f>
        <v>-5.062624673629685E-3</v>
      </c>
      <c r="AV241" s="255">
        <f>SUMPRODUCT('Bond Valuation'!$B$96:$K$96,BondVal_all!BO241:BX241)</f>
        <v>66.389337356553042</v>
      </c>
      <c r="AW241" s="250">
        <f>AV241/AV242-1</f>
        <v>-1.050987716733065E-3</v>
      </c>
      <c r="AX241" s="245">
        <f>SUMPRODUCT($BO$2:$BX$2,'Bond Valuation'!$B$96:$K$96,BondVal_all!BO241:BX241)/BondVal_all!AV241</f>
        <v>8.2254605168843558</v>
      </c>
      <c r="AY241" s="251">
        <f>-AX241*Y240/100</f>
        <v>-1.4628710490165333E-2</v>
      </c>
      <c r="AZ241" s="251">
        <f>AY241*SQRT(10)</f>
        <v>-4.6260044380120657E-2</v>
      </c>
      <c r="BA241" s="251">
        <f>$AC$1*X240/100</f>
        <v>-1.6009424907236385E-3</v>
      </c>
      <c r="BB241" s="249">
        <f>BA241*SQRT(10)</f>
        <v>-5.062624673629685E-3</v>
      </c>
      <c r="BC241" s="255">
        <f>SUMPRODUCT('Bond Valuation'!$B$124:$U$124,BondVal_all!BO241:CH241)</f>
        <v>55.986796668235485</v>
      </c>
      <c r="BD241" s="250">
        <f>BC241/BC242-1</f>
        <v>1.0600966322389382E-3</v>
      </c>
      <c r="BE241" s="245">
        <f>SUMPRODUCT($BO$2:$CH$2,'Bond Valuation'!$B$124:$U$124,BondVal_all!BO241:CH241)/BondVal_all!BC241</f>
        <v>11.898759110388273</v>
      </c>
      <c r="BF241" s="251">
        <f>-BE241*Y240/100</f>
        <v>-2.1161550998973017E-2</v>
      </c>
      <c r="BG241" s="251">
        <f>BF241*SQRT(10)</f>
        <v>-6.6918699978566226E-2</v>
      </c>
      <c r="BH241" s="251">
        <f>$AC$1*X240/100</f>
        <v>-1.6009424907236385E-3</v>
      </c>
      <c r="BI241" s="249">
        <f>BH241*SQRT(10)</f>
        <v>-5.062624673629685E-3</v>
      </c>
      <c r="BJ241" s="251"/>
      <c r="BK241" s="251"/>
      <c r="BO241" s="245">
        <f>EXP(-BO$2*HLOOKUP(BO$2,'Yield Curves'!$B$2:$AP$508,MATCH($Z241,'Yield Curves'!$A$3:$A$508,0)+1)/100)</f>
        <v>0.91502856098729823</v>
      </c>
      <c r="BP241" s="245">
        <f>EXP(-BP$2*HLOOKUP(BP$2,'Yield Curves'!$B$2:$AP$508,MATCH($Z241,'Yield Curves'!$A$3:$A$508,0)+1)/100)</f>
        <v>0.84383356643412422</v>
      </c>
      <c r="BQ241" s="245">
        <f>EXP(-BQ$2*HLOOKUP(BQ$2,'Yield Curves'!$B$2:$AP$508,MATCH($Z241,'Yield Curves'!$A$3:$A$508,0)+1)/100)</f>
        <v>0.77864503848976796</v>
      </c>
      <c r="BR241" s="245">
        <f>EXP(-BR$2*HLOOKUP(BR$2,'Yield Curves'!$B$2:$AP$508,MATCH($Z241,'Yield Curves'!$A$3:$A$508,0)+1)/100)</f>
        <v>0.71576741799098309</v>
      </c>
      <c r="BS241" s="245">
        <f>EXP(-BS$2*HLOOKUP(BS$2,'Yield Curves'!$B$2:$AP$508,MATCH($Z241,'Yield Curves'!$A$3:$A$508,0)+1)/100)</f>
        <v>0.6613315343804369</v>
      </c>
      <c r="BT241" s="245">
        <f>EXP(-BT$2*HLOOKUP(BT$2,'Yield Curves'!$B$2:$AP$508,MATCH($Z241,'Yield Curves'!$A$3:$A$508,0)+1)/100)</f>
        <v>0.60883986092310327</v>
      </c>
      <c r="BU241" s="245">
        <f>EXP(-BU$2*HLOOKUP(BU$2,'Yield Curves'!$B$2:$AP$508,MATCH($Z241,'Yield Curves'!$A$3:$A$508,0)+1)/100)</f>
        <v>0.56051459363137401</v>
      </c>
      <c r="BV241" s="245">
        <f>EXP(-BV$2*HLOOKUP(BV$2,'Yield Curves'!$B$2:$AP$508,MATCH($Z241,'Yield Curves'!$A$3:$A$508,0)+1)/100)</f>
        <v>0.51571551141931238</v>
      </c>
      <c r="BW241" s="245">
        <f>EXP(-BW$2*HLOOKUP(BW$2,'Yield Curves'!$B$2:$AP$508,MATCH($Z241,'Yield Curves'!$A$3:$A$508,0)+1)/100)</f>
        <v>0.47410569353620086</v>
      </c>
      <c r="BX241" s="245">
        <f>EXP(-BX$2*HLOOKUP(BX$2,'Yield Curves'!$B$2:$AP$508,MATCH($Z241,'Yield Curves'!$A$3:$A$508,0)+1)/100)</f>
        <v>0.43604928632153561</v>
      </c>
      <c r="BY241" s="245">
        <f>EXP(-BY$2*HLOOKUP(BY$2,'Yield Curves'!$B$2:$AP$508,MATCH($Z241,'Yield Curves'!$A$3:$A$508,0)+1)/100)</f>
        <v>0.40098750971642938</v>
      </c>
      <c r="BZ241" s="245">
        <f>EXP(-BZ$2*HLOOKUP(BZ$2,'Yield Curves'!$B$2:$AP$508,MATCH($Z241,'Yield Curves'!$A$3:$A$508,0)+1)/100)</f>
        <v>0.36844088531157659</v>
      </c>
      <c r="CA241" s="245">
        <f>EXP(-CA$2*HLOOKUP(CA$2,'Yield Curves'!$B$2:$AP$508,MATCH($Z241,'Yield Curves'!$A$3:$A$508,0)+1)/100)</f>
        <v>0.3381996930896109</v>
      </c>
      <c r="CB241" s="245">
        <f>EXP(-CB$2*HLOOKUP(CB$2,'Yield Curves'!$B$2:$AP$508,MATCH($Z241,'Yield Curves'!$A$3:$A$508,0)+1)/100)</f>
        <v>0.31069105587831986</v>
      </c>
      <c r="CC241" s="245">
        <f>EXP(-CC$2*HLOOKUP(CC$2,'Yield Curves'!$B$2:$AP$508,MATCH($Z241,'Yield Curves'!$A$3:$A$508,0)+1)/100)</f>
        <v>0.28536106665812666</v>
      </c>
      <c r="CD241" s="245">
        <f>EXP(-CD$2*HLOOKUP(CD$2,'Yield Curves'!$B$2:$AP$508,MATCH($Z241,'Yield Curves'!$A$3:$A$508,0)+1)/100)</f>
        <v>0.26215515653167082</v>
      </c>
      <c r="CE241" s="245">
        <f>EXP(-CE$2*HLOOKUP(CE$2,'Yield Curves'!$B$2:$AP$508,MATCH($Z241,'Yield Curves'!$A$3:$A$508,0)+1)/100)</f>
        <v>0.24091005266231838</v>
      </c>
      <c r="CF241" s="245">
        <f>EXP(-CF$2*HLOOKUP(CF$2,'Yield Curves'!$B$2:$AP$508,MATCH($Z241,'Yield Curves'!$A$3:$A$508,0)+1)/100)</f>
        <v>0.22136486438487396</v>
      </c>
      <c r="CG241" s="245">
        <f>EXP(-CG$2*HLOOKUP(CG$2,'Yield Curves'!$B$2:$AP$508,MATCH($Z241,'Yield Curves'!$A$3:$A$508,0)+1)/100)</f>
        <v>0.20333329702214911</v>
      </c>
      <c r="CH241" s="245">
        <f>EXP(-CH$2*HLOOKUP(CH$2,'Yield Curves'!$B$2:$AP$508,MATCH($Z241,'Yield Curves'!$A$3:$A$508,0)+1)/100)</f>
        <v>0.18674709698806377</v>
      </c>
    </row>
    <row r="242" spans="1:86" x14ac:dyDescent="0.2">
      <c r="A242" s="253">
        <v>42783</v>
      </c>
      <c r="B242" s="245">
        <f>'Yield Curves'!C241-'Yield Curves'!C242</f>
        <v>3.9999999999999147E-2</v>
      </c>
      <c r="C242" s="245">
        <f>'Yield Curves'!D241-'Yield Curves'!D242</f>
        <v>2.5000000000000355E-2</v>
      </c>
      <c r="D242" s="245">
        <f>'Yield Curves'!E241-'Yield Curves'!E242</f>
        <v>9.9999999999997868E-3</v>
      </c>
      <c r="E242" s="245">
        <f>'Yield Curves'!F241-'Yield Curves'!F242</f>
        <v>9.9999999999997868E-3</v>
      </c>
      <c r="F242" s="245">
        <f>'Yield Curves'!G241-'Yield Curves'!G242</f>
        <v>9.9999999999997868E-3</v>
      </c>
      <c r="G242" s="245">
        <f>'Yield Curves'!H241-'Yield Curves'!H242</f>
        <v>9.9999999999980105E-3</v>
      </c>
      <c r="H242" s="245">
        <f>'Yield Curves'!I241-'Yield Curves'!I242</f>
        <v>9.9999999999997868E-3</v>
      </c>
      <c r="I242" s="245">
        <f>'Yield Curves'!J241-'Yield Curves'!J242</f>
        <v>1.9999999999999574E-2</v>
      </c>
      <c r="J242" s="245">
        <f>'Yield Curves'!K241-'Yield Curves'!K242</f>
        <v>2.9999999999999361E-2</v>
      </c>
      <c r="K242" s="245">
        <f>'Yield Curves'!L241-'Yield Curves'!L242</f>
        <v>3.2499999999998863E-2</v>
      </c>
      <c r="L242" s="245">
        <f>'Yield Curves'!M241-'Yield Curves'!M242</f>
        <v>3.5000000000000142E-2</v>
      </c>
      <c r="M242" s="245">
        <f>'Yield Curves'!N241-'Yield Curves'!N242</f>
        <v>3.7500000000001421E-2</v>
      </c>
      <c r="N242" s="245">
        <f>'Yield Curves'!O241-'Yield Curves'!O242</f>
        <v>4.0000000000000924E-2</v>
      </c>
      <c r="O242" s="245">
        <f>'Yield Curves'!P241-'Yield Curves'!P242</f>
        <v>4.2500000000000426E-2</v>
      </c>
      <c r="P242" s="245">
        <f>'Yield Curves'!Q241-'Yield Curves'!Q242</f>
        <v>4.3750000000001066E-2</v>
      </c>
      <c r="Q242" s="245">
        <f>'Yield Curves'!R241-'Yield Curves'!R242</f>
        <v>4.4999999999999929E-2</v>
      </c>
      <c r="R242" s="245">
        <f>'Yield Curves'!S241-'Yield Curves'!S242</f>
        <v>4.6249999999998792E-2</v>
      </c>
      <c r="S242" s="245">
        <f>'Yield Curves'!T241-'Yield Curves'!T242</f>
        <v>4.8124999999998863E-2</v>
      </c>
      <c r="T242" s="245">
        <f>'Yield Curves'!U241-'Yield Curves'!U242</f>
        <v>4.9999999999998934E-2</v>
      </c>
      <c r="U242" s="245">
        <f>'Yield Curves'!V241-'Yield Curves'!V242</f>
        <v>5.1874999999999005E-2</v>
      </c>
      <c r="V242" s="252">
        <f>MAX(B242:U242)</f>
        <v>5.1874999999999005E-2</v>
      </c>
      <c r="W242" s="252">
        <f>AVERAGE(V243:V492)</f>
        <v>3.8390000000000195E-2</v>
      </c>
      <c r="X242" s="245">
        <f>_xlfn.STDEV.S(V243:V2794)</f>
        <v>6.0284948620249322E-2</v>
      </c>
      <c r="Y242" s="245">
        <f>W242+X242*_xlfn.NORM.S.INV(99%)</f>
        <v>0.17863376205937853</v>
      </c>
      <c r="Z242" s="253">
        <v>42786</v>
      </c>
      <c r="AA242" s="255">
        <f>'Bond Valuation'!$B$12*BondVal_all!BO242</f>
        <v>92.445614184335753</v>
      </c>
      <c r="AB242" s="250">
        <f>AA242/AA243-1</f>
        <v>1.5011255627108699E-3</v>
      </c>
      <c r="AC242" s="245">
        <f>SUMPRODUCT('Bond Valuation'!$B$12*BondVal_all!BO242,$BO$2)/AA242</f>
        <v>1</v>
      </c>
      <c r="AD242" s="251">
        <f>-AC242*Y241/100</f>
        <v>-1.777499677500386E-3</v>
      </c>
      <c r="AE242" s="250">
        <f>AD242*SQRT(10)</f>
        <v>-5.6209475211159701E-3</v>
      </c>
      <c r="AF242" s="250">
        <f>$AC$1*X241/100</f>
        <v>-1.6038440336122923E-3</v>
      </c>
      <c r="AG242" s="250">
        <f>AF242*SQRT(10)</f>
        <v>-5.071800157886496E-3</v>
      </c>
      <c r="AH242" s="255">
        <f>SUMPRODUCT('Bond Valuation'!$B$40:$D$40,BondVal_all!BO242:BQ242)</f>
        <v>83.036781313483516</v>
      </c>
      <c r="AI242" s="250">
        <f>AH242/AH243-1</f>
        <v>2.090985683437685E-3</v>
      </c>
      <c r="AJ242" s="245">
        <f>SUMPRODUCT($BO$2:$BQ$2,'Bond Valuation'!$B$40:$D$40,BondVal_all!BO242:BQ242)/BondVal_all!AH242</f>
        <v>2.9355679475398051</v>
      </c>
      <c r="AK242" s="251">
        <f>-AJ242*Y241/100</f>
        <v>-5.2179710800324729E-3</v>
      </c>
      <c r="AL242" s="251">
        <f>AK242*SQRT(10)</f>
        <v>-1.6500673377791361E-2</v>
      </c>
      <c r="AM242" s="251">
        <f>$AC$1*X241/100</f>
        <v>-1.6038440336122923E-3</v>
      </c>
      <c r="AN242" s="259">
        <f>AM242*SQRT(10)</f>
        <v>-5.071800157886496E-3</v>
      </c>
      <c r="AO242" s="255">
        <f>SUMPRODUCT('Bond Valuation'!$B$68:$F$68,BondVal_all!BO242:BS242)</f>
        <v>76.059373791395217</v>
      </c>
      <c r="AP242" s="250">
        <f>AO242/AO243-1</f>
        <v>6.2544215132986913E-4</v>
      </c>
      <c r="AQ242" s="245">
        <f>SUMPRODUCT($BO$2:$BS$2,'Bond Valuation'!$B$68:$F$68,BondVal_all!BO242:BS242)/BondVal_all!AO242</f>
        <v>4.7216194452449187</v>
      </c>
      <c r="AR242" s="251">
        <f>-AQ242*Y241/100</f>
        <v>-8.3926770412023951E-3</v>
      </c>
      <c r="AS242" s="251">
        <f>AR242*SQRT(10)</f>
        <v>-2.6539975116402388E-2</v>
      </c>
      <c r="AT242" s="251">
        <f>$AC$1*X241/100</f>
        <v>-1.6038440336122923E-3</v>
      </c>
      <c r="AU242" s="249">
        <f>AT242*SQRT(10)</f>
        <v>-5.071800157886496E-3</v>
      </c>
      <c r="AV242" s="255">
        <f>SUMPRODUCT('Bond Valuation'!$B$96:$K$96,BondVal_all!BO242:BX242)</f>
        <v>66.459185143803268</v>
      </c>
      <c r="AW242" s="250">
        <f>AV242/AV243-1</f>
        <v>-4.9324474293344078E-4</v>
      </c>
      <c r="AX242" s="245">
        <f>SUMPRODUCT($BO$2:$BX$2,'Bond Valuation'!$B$96:$K$96,BondVal_all!BO242:BX242)/BondVal_all!AV242</f>
        <v>8.2257124053805537</v>
      </c>
      <c r="AY242" s="251">
        <f>-AX242*Y241/100</f>
        <v>-1.4621201147774859E-2</v>
      </c>
      <c r="AZ242" s="251">
        <f>AY242*SQRT(10)</f>
        <v>-4.6236297754436703E-2</v>
      </c>
      <c r="BA242" s="251">
        <f>$AC$1*X241/100</f>
        <v>-1.6038440336122923E-3</v>
      </c>
      <c r="BB242" s="249">
        <f>BA242*SQRT(10)</f>
        <v>-5.071800157886496E-3</v>
      </c>
      <c r="BC242" s="255">
        <f>SUMPRODUCT('Bond Valuation'!$B$124:$U$124,BondVal_all!BO242:CH242)</f>
        <v>55.927508105243604</v>
      </c>
      <c r="BD242" s="250">
        <f>BC242/BC243-1</f>
        <v>4.9319434868835277E-3</v>
      </c>
      <c r="BE242" s="245">
        <f>SUMPRODUCT($BO$2:$CH$2,'Bond Valuation'!$B$124:$U$124,BondVal_all!BO242:CH242)/BondVal_all!BC242</f>
        <v>11.883184572799268</v>
      </c>
      <c r="BF242" s="251">
        <f>-BE242*Y241/100</f>
        <v>-2.1122356745828262E-2</v>
      </c>
      <c r="BG242" s="251">
        <f>BF242*SQRT(10)</f>
        <v>-6.6794756867439589E-2</v>
      </c>
      <c r="BH242" s="251">
        <f>$AC$1*X241/100</f>
        <v>-1.6038440336122923E-3</v>
      </c>
      <c r="BI242" s="249">
        <f>BH242*SQRT(10)</f>
        <v>-5.071800157886496E-3</v>
      </c>
      <c r="BJ242" s="251"/>
      <c r="BK242" s="251"/>
      <c r="BO242" s="245">
        <f>EXP(-BO$2*HLOOKUP(BO$2,'Yield Curves'!$B$2:$AP$508,MATCH($Z242,'Yield Curves'!$A$3:$A$508,0)+1)/100)</f>
        <v>0.91530311073599757</v>
      </c>
      <c r="BP242" s="245">
        <f>EXP(-BP$2*HLOOKUP(BP$2,'Yield Curves'!$B$2:$AP$508,MATCH($Z242,'Yield Curves'!$A$3:$A$508,0)+1)/100)</f>
        <v>0.84450890338603435</v>
      </c>
      <c r="BQ242" s="245">
        <f>EXP(-BQ$2*HLOOKUP(BQ$2,'Yield Curves'!$B$2:$AP$508,MATCH($Z242,'Yield Curves'!$A$3:$A$508,0)+1)/100)</f>
        <v>0.77957997338470042</v>
      </c>
      <c r="BR242" s="245">
        <f>EXP(-BR$2*HLOOKUP(BR$2,'Yield Curves'!$B$2:$AP$508,MATCH($Z242,'Yield Curves'!$A$3:$A$508,0)+1)/100)</f>
        <v>0.71548116827754604</v>
      </c>
      <c r="BS242" s="245">
        <f>EXP(-BS$2*HLOOKUP(BS$2,'Yield Curves'!$B$2:$AP$508,MATCH($Z242,'Yield Curves'!$A$3:$A$508,0)+1)/100)</f>
        <v>0.66265552099448299</v>
      </c>
      <c r="BT242" s="245">
        <f>EXP(-BT$2*HLOOKUP(BT$2,'Yield Curves'!$B$2:$AP$508,MATCH($Z242,'Yield Curves'!$A$3:$A$508,0)+1)/100)</f>
        <v>0.61011976806317292</v>
      </c>
      <c r="BU242" s="245">
        <f>EXP(-BU$2*HLOOKUP(BU$2,'Yield Curves'!$B$2:$AP$508,MATCH($Z242,'Yield Curves'!$A$3:$A$508,0)+1)/100)</f>
        <v>0.56169291107828756</v>
      </c>
      <c r="BV242" s="245">
        <f>EXP(-BV$2*HLOOKUP(BV$2,'Yield Curves'!$B$2:$AP$508,MATCH($Z242,'Yield Curves'!$A$3:$A$508,0)+1)/100)</f>
        <v>0.5166963023473361</v>
      </c>
      <c r="BW242" s="245">
        <f>EXP(-BW$2*HLOOKUP(BW$2,'Yield Curves'!$B$2:$AP$508,MATCH($Z242,'Yield Curves'!$A$3:$A$508,0)+1)/100)</f>
        <v>0.47479958039408249</v>
      </c>
      <c r="BX242" s="245">
        <f>EXP(-BX$2*HLOOKUP(BX$2,'Yield Curves'!$B$2:$AP$508,MATCH($Z242,'Yield Curves'!$A$3:$A$508,0)+1)/100)</f>
        <v>0.43648555370519337</v>
      </c>
      <c r="BY242" s="245">
        <f>EXP(-BY$2*HLOOKUP(BY$2,'Yield Curves'!$B$2:$AP$508,MATCH($Z242,'Yield Curves'!$A$3:$A$508,0)+1)/100)</f>
        <v>0.40115295118414435</v>
      </c>
      <c r="BZ242" s="245">
        <f>EXP(-BZ$2*HLOOKUP(BZ$2,'Yield Curves'!$B$2:$AP$508,MATCH($Z242,'Yield Curves'!$A$3:$A$508,0)+1)/100)</f>
        <v>0.36845470210383918</v>
      </c>
      <c r="CA242" s="245">
        <f>EXP(-CA$2*HLOOKUP(CA$2,'Yield Curves'!$B$2:$AP$508,MATCH($Z242,'Yield Curves'!$A$3:$A$508,0)+1)/100)</f>
        <v>0.33818595400615614</v>
      </c>
      <c r="CB242" s="245">
        <f>EXP(-CB$2*HLOOKUP(CB$2,'Yield Curves'!$B$2:$AP$508,MATCH($Z242,'Yield Curves'!$A$3:$A$508,0)+1)/100)</f>
        <v>0.31046685670398305</v>
      </c>
      <c r="CC242" s="245">
        <f>EXP(-CC$2*HLOOKUP(CC$2,'Yield Curves'!$B$2:$AP$508,MATCH($Z242,'Yield Curves'!$A$3:$A$508,0)+1)/100)</f>
        <v>0.28493334592888409</v>
      </c>
      <c r="CD242" s="245">
        <f>EXP(-CD$2*HLOOKUP(CD$2,'Yield Curves'!$B$2:$AP$508,MATCH($Z242,'Yield Curves'!$A$3:$A$508,0)+1)/100)</f>
        <v>0.26160766091097493</v>
      </c>
      <c r="CE242" s="245">
        <f>EXP(-CE$2*HLOOKUP(CE$2,'Yield Curves'!$B$2:$AP$508,MATCH($Z242,'Yield Curves'!$A$3:$A$508,0)+1)/100)</f>
        <v>0.24032284542820317</v>
      </c>
      <c r="CF242" s="245">
        <f>EXP(-CF$2*HLOOKUP(CF$2,'Yield Curves'!$B$2:$AP$508,MATCH($Z242,'Yield Curves'!$A$3:$A$508,0)+1)/100)</f>
        <v>0.22074237435013147</v>
      </c>
      <c r="CG242" s="245">
        <f>EXP(-CG$2*HLOOKUP(CG$2,'Yield Curves'!$B$2:$AP$508,MATCH($Z242,'Yield Curves'!$A$3:$A$508,0)+1)/100)</f>
        <v>0.20264592806812184</v>
      </c>
      <c r="CH242" s="245">
        <f>EXP(-CH$2*HLOOKUP(CH$2,'Yield Curves'!$B$2:$AP$508,MATCH($Z242,'Yield Curves'!$A$3:$A$508,0)+1)/100)</f>
        <v>0.18600160058690879</v>
      </c>
    </row>
    <row r="243" spans="1:86" x14ac:dyDescent="0.2">
      <c r="A243" s="253">
        <v>42782</v>
      </c>
      <c r="B243" s="245">
        <f>'Yield Curves'!C242-'Yield Curves'!C243</f>
        <v>9.0000000000001634E-2</v>
      </c>
      <c r="C243" s="245">
        <f>'Yield Curves'!D242-'Yield Curves'!D243</f>
        <v>0.12000000000000099</v>
      </c>
      <c r="D243" s="245">
        <f>'Yield Curves'!E242-'Yield Curves'!E243</f>
        <v>0.15000000000000036</v>
      </c>
      <c r="E243" s="245">
        <f>'Yield Curves'!F242-'Yield Curves'!F243</f>
        <v>0.13999999999999879</v>
      </c>
      <c r="F243" s="245">
        <f>'Yield Curves'!G242-'Yield Curves'!G243</f>
        <v>0.12999999999999901</v>
      </c>
      <c r="G243" s="245">
        <f>'Yield Curves'!H242-'Yield Curves'!H243</f>
        <v>8.5000000000000853E-2</v>
      </c>
      <c r="H243" s="245">
        <f>'Yield Curves'!I242-'Yield Curves'!I243</f>
        <v>4.0000000000000924E-2</v>
      </c>
      <c r="I243" s="245">
        <f>'Yield Curves'!J242-'Yield Curves'!J243</f>
        <v>6.5000000000001279E-2</v>
      </c>
      <c r="J243" s="245">
        <f>'Yield Curves'!K242-'Yield Curves'!K243</f>
        <v>9.0000000000001634E-2</v>
      </c>
      <c r="K243" s="245">
        <f>'Yield Curves'!L242-'Yield Curves'!L243</f>
        <v>8.250000000000135E-2</v>
      </c>
      <c r="L243" s="245">
        <f>'Yield Curves'!M242-'Yield Curves'!M243</f>
        <v>7.5000000000001066E-2</v>
      </c>
      <c r="M243" s="245">
        <f>'Yield Curves'!N242-'Yield Curves'!N243</f>
        <v>6.7500000000000782E-2</v>
      </c>
      <c r="N243" s="245">
        <f>'Yield Curves'!O242-'Yield Curves'!O243</f>
        <v>6.0000000000000497E-2</v>
      </c>
      <c r="O243" s="245">
        <f>'Yield Curves'!P242-'Yield Curves'!P243</f>
        <v>5.2500000000000213E-2</v>
      </c>
      <c r="P243" s="245">
        <f>'Yield Curves'!Q242-'Yield Curves'!Q243</f>
        <v>5.1249999999999574E-2</v>
      </c>
      <c r="Q243" s="245">
        <f>'Yield Curves'!R242-'Yield Curves'!R243</f>
        <v>5.0000000000000711E-2</v>
      </c>
      <c r="R243" s="245">
        <f>'Yield Curves'!S242-'Yield Curves'!S243</f>
        <v>4.8750000000001847E-2</v>
      </c>
      <c r="S243" s="245">
        <f>'Yield Curves'!T242-'Yield Curves'!T243</f>
        <v>4.4375000000002274E-2</v>
      </c>
      <c r="T243" s="245">
        <f>'Yield Curves'!U242-'Yield Curves'!U243</f>
        <v>4.0000000000000924E-2</v>
      </c>
      <c r="U243" s="245">
        <f>'Yield Curves'!V242-'Yield Curves'!V243</f>
        <v>3.5624999999999574E-2</v>
      </c>
      <c r="V243" s="252">
        <f>MAX(B243:U243)</f>
        <v>0.15000000000000036</v>
      </c>
      <c r="W243" s="252">
        <f>AVERAGE(V244:V493)</f>
        <v>3.783000000000019E-2</v>
      </c>
      <c r="X243" s="245">
        <f>_xlfn.STDEV.S(V244:V2795)</f>
        <v>6.0007829949510837E-2</v>
      </c>
      <c r="Y243" s="245">
        <f>W243+X243*_xlfn.NORM.S.INV(99%)</f>
        <v>0.17742908762884901</v>
      </c>
      <c r="Z243" s="253">
        <v>42783</v>
      </c>
      <c r="AA243" s="255">
        <f>'Bond Valuation'!$B$12*BondVal_all!BO243</f>
        <v>92.307049712394047</v>
      </c>
      <c r="AB243" s="250">
        <f>AA243/AA244-1</f>
        <v>-3.9992001066557759E-4</v>
      </c>
      <c r="AC243" s="245">
        <f>SUMPRODUCT('Bond Valuation'!$B$12*BondVal_all!BO243,$BO$2)/AA243</f>
        <v>1</v>
      </c>
      <c r="AD243" s="251">
        <f>-AC243*Y242/100</f>
        <v>-1.7863376205937854E-3</v>
      </c>
      <c r="AE243" s="250">
        <f>AD243*SQRT(10)</f>
        <v>-5.6488955511220665E-3</v>
      </c>
      <c r="AF243" s="250">
        <f>$AC$1*X242/100</f>
        <v>-1.6067230233550488E-3</v>
      </c>
      <c r="AG243" s="250">
        <f>AF243*SQRT(10)</f>
        <v>-5.0809043228338679E-3</v>
      </c>
      <c r="AH243" s="255">
        <f>SUMPRODUCT('Bond Valuation'!$B$40:$D$40,BondVal_all!BO243:BQ243)</f>
        <v>82.863514890168844</v>
      </c>
      <c r="AI243" s="250">
        <f>AH243/AH244-1</f>
        <v>-3.0012720228733691E-4</v>
      </c>
      <c r="AJ243" s="245">
        <f>SUMPRODUCT($BO$2:$BQ$2,'Bond Valuation'!$B$40:$D$40,BondVal_all!BO243:BQ243)/BondVal_all!AH243</f>
        <v>2.9355442404273022</v>
      </c>
      <c r="AK243" s="251">
        <f>-AJ243*Y242/100</f>
        <v>-5.2438731135926973E-3</v>
      </c>
      <c r="AL243" s="251">
        <f>AK243*SQRT(10)</f>
        <v>-1.6582582799871789E-2</v>
      </c>
      <c r="AM243" s="251">
        <f>$AC$1*X242/100</f>
        <v>-1.6067230233550488E-3</v>
      </c>
      <c r="AN243" s="259">
        <f>AM243*SQRT(10)</f>
        <v>-5.0809043228338679E-3</v>
      </c>
      <c r="AO243" s="255">
        <f>SUMPRODUCT('Bond Valuation'!$B$68:$F$68,BondVal_all!BO243:BS243)</f>
        <v>76.011832787170277</v>
      </c>
      <c r="AP243" s="250">
        <f>AO243/AO244-1</f>
        <v>-1.3734606995089438E-3</v>
      </c>
      <c r="AQ243" s="245">
        <f>SUMPRODUCT($BO$2:$BS$2,'Bond Valuation'!$B$68:$F$68,BondVal_all!BO243:BS243)/BondVal_all!AO243</f>
        <v>4.7219353333627279</v>
      </c>
      <c r="AR243" s="251">
        <f>-AQ243*Y242/100</f>
        <v>-8.4349707279968971E-3</v>
      </c>
      <c r="AS243" s="251">
        <f>AR243*SQRT(10)</f>
        <v>-2.6673719497318799E-2</v>
      </c>
      <c r="AT243" s="251">
        <f>$AC$1*X242/100</f>
        <v>-1.6067230233550488E-3</v>
      </c>
      <c r="AU243" s="249">
        <f>AT243*SQRT(10)</f>
        <v>-5.0809043228338679E-3</v>
      </c>
      <c r="AV243" s="255">
        <f>SUMPRODUCT('Bond Valuation'!$B$96:$K$96,BondVal_all!BO243:BX243)</f>
        <v>66.491981964354409</v>
      </c>
      <c r="AW243" s="250">
        <f>AV243/AV244-1</f>
        <v>-3.8523351901582625E-3</v>
      </c>
      <c r="AX243" s="245">
        <f>SUMPRODUCT($BO$2:$BX$2,'Bond Valuation'!$B$96:$K$96,BondVal_all!BO243:BX243)/BondVal_all!AV243</f>
        <v>8.228614438370025</v>
      </c>
      <c r="AY243" s="251">
        <f>-AX243*Y242/100</f>
        <v>-1.4699083536621577E-2</v>
      </c>
      <c r="AZ243" s="251">
        <f>AY243*SQRT(10)</f>
        <v>-4.6482583492807227E-2</v>
      </c>
      <c r="BA243" s="251">
        <f>$AC$1*X242/100</f>
        <v>-1.6067230233550488E-3</v>
      </c>
      <c r="BB243" s="249">
        <f>BA243*SQRT(10)</f>
        <v>-5.0809043228338679E-3</v>
      </c>
      <c r="BC243" s="255">
        <f>SUMPRODUCT('Bond Valuation'!$B$124:$U$124,BondVal_all!BO243:CH243)</f>
        <v>55.653030503924441</v>
      </c>
      <c r="BD243" s="250">
        <f>BC243/BC244-1</f>
        <v>2.0550576623956651E-4</v>
      </c>
      <c r="BE243" s="245">
        <f>SUMPRODUCT($BO$2:$CH$2,'Bond Valuation'!$B$124:$U$124,BondVal_all!BO243:CH243)/BondVal_all!BC243</f>
        <v>11.849685030964695</v>
      </c>
      <c r="BF243" s="251">
        <f>-BE243*Y242/100</f>
        <v>-2.116753816299927E-2</v>
      </c>
      <c r="BG243" s="251">
        <f>BF243*SQRT(10)</f>
        <v>-6.6937633053614207E-2</v>
      </c>
      <c r="BH243" s="251">
        <f>$AC$1*X242/100</f>
        <v>-1.6067230233550488E-3</v>
      </c>
      <c r="BI243" s="249">
        <f>BH243*SQRT(10)</f>
        <v>-5.0809043228338679E-3</v>
      </c>
      <c r="BJ243" s="251"/>
      <c r="BK243" s="251"/>
      <c r="BO243" s="245">
        <f>EXP(-BO$2*HLOOKUP(BO$2,'Yield Curves'!$B$2:$AP$508,MATCH($Z243,'Yield Curves'!$A$3:$A$508,0)+1)/100)</f>
        <v>0.91393118527122819</v>
      </c>
      <c r="BP243" s="245">
        <f>EXP(-BP$2*HLOOKUP(BP$2,'Yield Curves'!$B$2:$AP$508,MATCH($Z243,'Yield Curves'!$A$3:$A$508,0)+1)/100)</f>
        <v>0.84265302601223335</v>
      </c>
      <c r="BQ243" s="245">
        <f>EXP(-BQ$2*HLOOKUP(BQ$2,'Yield Curves'!$B$2:$AP$508,MATCH($Z243,'Yield Curves'!$A$3:$A$508,0)+1)/100)</f>
        <v>0.77794457321178356</v>
      </c>
      <c r="BR243" s="245">
        <f>EXP(-BR$2*HLOOKUP(BR$2,'Yield Curves'!$B$2:$AP$508,MATCH($Z243,'Yield Curves'!$A$3:$A$508,0)+1)/100)</f>
        <v>0.71490901223585557</v>
      </c>
      <c r="BS243" s="245">
        <f>EXP(-BS$2*HLOOKUP(BS$2,'Yield Curves'!$B$2:$AP$508,MATCH($Z243,'Yield Curves'!$A$3:$A$508,0)+1)/100)</f>
        <v>0.66232427605212219</v>
      </c>
      <c r="BT243" s="245">
        <f>EXP(-BT$2*HLOOKUP(BT$2,'Yield Curves'!$B$2:$AP$508,MATCH($Z243,'Yield Curves'!$A$3:$A$508,0)+1)/100)</f>
        <v>0.61030283145172726</v>
      </c>
      <c r="BU243" s="245">
        <f>EXP(-BU$2*HLOOKUP(BU$2,'Yield Curves'!$B$2:$AP$508,MATCH($Z243,'Yield Curves'!$A$3:$A$508,0)+1)/100)</f>
        <v>0.56247983186982087</v>
      </c>
      <c r="BV243" s="245">
        <f>EXP(-BV$2*HLOOKUP(BV$2,'Yield Curves'!$B$2:$AP$508,MATCH($Z243,'Yield Curves'!$A$3:$A$508,0)+1)/100)</f>
        <v>0.51757543311075149</v>
      </c>
      <c r="BW243" s="245">
        <f>EXP(-BW$2*HLOOKUP(BW$2,'Yield Curves'!$B$2:$AP$508,MATCH($Z243,'Yield Curves'!$A$3:$A$508,0)+1)/100)</f>
        <v>0.47517363232726068</v>
      </c>
      <c r="BX243" s="245">
        <f>EXP(-BX$2*HLOOKUP(BX$2,'Yield Curves'!$B$2:$AP$508,MATCH($Z243,'Yield Curves'!$A$3:$A$508,0)+1)/100)</f>
        <v>0.4369222575744412</v>
      </c>
      <c r="BY243" s="245">
        <f>EXP(-BY$2*HLOOKUP(BY$2,'Yield Curves'!$B$2:$AP$508,MATCH($Z243,'Yield Curves'!$A$3:$A$508,0)+1)/100)</f>
        <v>0.40164968525204742</v>
      </c>
      <c r="BZ243" s="245">
        <f>EXP(-BZ$2*HLOOKUP(BZ$2,'Yield Curves'!$B$2:$AP$508,MATCH($Z243,'Yield Curves'!$A$3:$A$508,0)+1)/100)</f>
        <v>0.36860672102020275</v>
      </c>
      <c r="CA243" s="245">
        <f>EXP(-CA$2*HLOOKUP(CA$2,'Yield Curves'!$B$2:$AP$508,MATCH($Z243,'Yield Curves'!$A$3:$A$508,0)+1)/100)</f>
        <v>0.33759570111685949</v>
      </c>
      <c r="CB243" s="245">
        <f>EXP(-CB$2*HLOOKUP(CB$2,'Yield Curves'!$B$2:$AP$508,MATCH($Z243,'Yield Curves'!$A$3:$A$508,0)+1)/100)</f>
        <v>0.3097410200046487</v>
      </c>
      <c r="CC243" s="245">
        <f>EXP(-CC$2*HLOOKUP(CC$2,'Yield Curves'!$B$2:$AP$508,MATCH($Z243,'Yield Curves'!$A$3:$A$508,0)+1)/100)</f>
        <v>0.28407982680991506</v>
      </c>
      <c r="CD243" s="245">
        <f>EXP(-CD$2*HLOOKUP(CD$2,'Yield Curves'!$B$2:$AP$508,MATCH($Z243,'Yield Curves'!$A$3:$A$508,0)+1)/100)</f>
        <v>0.26051202698658793</v>
      </c>
      <c r="CE243" s="245">
        <f>EXP(-CE$2*HLOOKUP(CE$2,'Yield Curves'!$B$2:$AP$508,MATCH($Z243,'Yield Curves'!$A$3:$A$508,0)+1)/100)</f>
        <v>0.23888051319033871</v>
      </c>
      <c r="CF243" s="245">
        <f>EXP(-CF$2*HLOOKUP(CF$2,'Yield Curves'!$B$2:$AP$508,MATCH($Z243,'Yield Curves'!$A$3:$A$508,0)+1)/100)</f>
        <v>0.21897774917896398</v>
      </c>
      <c r="CG243" s="245">
        <f>EXP(-CG$2*HLOOKUP(CG$2,'Yield Curves'!$B$2:$AP$508,MATCH($Z243,'Yield Curves'!$A$3:$A$508,0)+1)/100)</f>
        <v>0.20064240104316666</v>
      </c>
      <c r="CH243" s="245">
        <f>EXP(-CH$2*HLOOKUP(CH$2,'Yield Curves'!$B$2:$AP$508,MATCH($Z243,'Yield Curves'!$A$3:$A$508,0)+1)/100)</f>
        <v>0.18378292008696764</v>
      </c>
    </row>
    <row r="244" spans="1:86" x14ac:dyDescent="0.2">
      <c r="A244" s="253">
        <v>42781</v>
      </c>
      <c r="B244" s="245">
        <f>'Yield Curves'!C243-'Yield Curves'!C244</f>
        <v>6.9999999999998508E-2</v>
      </c>
      <c r="C244" s="245">
        <f>'Yield Curves'!D243-'Yield Curves'!D244</f>
        <v>6.4999999999999503E-2</v>
      </c>
      <c r="D244" s="245">
        <f>'Yield Curves'!E243-'Yield Curves'!E244</f>
        <v>6.0000000000000497E-2</v>
      </c>
      <c r="E244" s="245">
        <f>'Yield Curves'!F243-'Yield Curves'!F244</f>
        <v>8.0000000000001847E-2</v>
      </c>
      <c r="F244" s="245">
        <f>'Yield Curves'!G243-'Yield Curves'!G244</f>
        <v>9.9999999999999645E-2</v>
      </c>
      <c r="G244" s="245">
        <f>'Yield Curves'!H243-'Yield Curves'!H244</f>
        <v>3.9999999999999147E-2</v>
      </c>
      <c r="H244" s="245">
        <f>'Yield Curves'!I243-'Yield Curves'!I244</f>
        <v>-1.9999999999999574E-2</v>
      </c>
      <c r="I244" s="245">
        <f>'Yield Curves'!J243-'Yield Curves'!J244</f>
        <v>4.5000000000001705E-2</v>
      </c>
      <c r="J244" s="245">
        <f>'Yield Curves'!K243-'Yield Curves'!K244</f>
        <v>0.10999999999999943</v>
      </c>
      <c r="K244" s="245">
        <f>'Yield Curves'!L243-'Yield Curves'!L244</f>
        <v>0.10499999999999865</v>
      </c>
      <c r="L244" s="245">
        <f>'Yield Curves'!M243-'Yield Curves'!M244</f>
        <v>9.9999999999999645E-2</v>
      </c>
      <c r="M244" s="245">
        <f>'Yield Curves'!N243-'Yield Curves'!N244</f>
        <v>9.5000000000000639E-2</v>
      </c>
      <c r="N244" s="245">
        <f>'Yield Curves'!O243-'Yield Curves'!O244</f>
        <v>8.9999999999999858E-2</v>
      </c>
      <c r="O244" s="245">
        <f>'Yield Curves'!P243-'Yield Curves'!P244</f>
        <v>8.4999999999999076E-2</v>
      </c>
      <c r="P244" s="245">
        <f>'Yield Curves'!Q243-'Yield Curves'!Q244</f>
        <v>7.4999999999999289E-2</v>
      </c>
      <c r="Q244" s="245">
        <f>'Yield Curves'!R243-'Yield Curves'!R244</f>
        <v>6.4999999999999503E-2</v>
      </c>
      <c r="R244" s="245">
        <f>'Yield Curves'!S243-'Yield Curves'!S244</f>
        <v>5.4999999999999716E-2</v>
      </c>
      <c r="S244" s="245">
        <f>'Yield Curves'!T243-'Yield Curves'!T244</f>
        <v>4.7499999999999432E-2</v>
      </c>
      <c r="T244" s="245">
        <f>'Yield Curves'!U243-'Yield Curves'!U244</f>
        <v>3.9999999999999147E-2</v>
      </c>
      <c r="U244" s="245">
        <f>'Yield Curves'!V243-'Yield Curves'!V244</f>
        <v>3.2499999999998863E-2</v>
      </c>
      <c r="V244" s="252">
        <f>MAX(B244:U244)</f>
        <v>0.10999999999999943</v>
      </c>
      <c r="W244" s="252">
        <f>AVERAGE(V245:V494)</f>
        <v>3.7470000000000191E-2</v>
      </c>
      <c r="X244" s="245">
        <f>_xlfn.STDEV.S(V245:V2796)</f>
        <v>5.9958305606606921E-2</v>
      </c>
      <c r="Y244" s="245">
        <f>W244+X244*_xlfn.NORM.S.INV(99%)</f>
        <v>0.17695387677902122</v>
      </c>
      <c r="Z244" s="253">
        <v>42782</v>
      </c>
      <c r="AA244" s="255">
        <f>'Bond Valuation'!$B$12*BondVal_all!BO244</f>
        <v>92.343979917827681</v>
      </c>
      <c r="AB244" s="250">
        <f>AA244/AA245-1</f>
        <v>-8.9959512147286258E-4</v>
      </c>
      <c r="AC244" s="245">
        <f>SUMPRODUCT('Bond Valuation'!$B$12*BondVal_all!BO244,$BO$2)/AA244</f>
        <v>1</v>
      </c>
      <c r="AD244" s="251">
        <f>-AC244*Y243/100</f>
        <v>-1.7742908762884901E-3</v>
      </c>
      <c r="AE244" s="250">
        <f>AD244*SQRT(10)</f>
        <v>-5.6108004007276698E-3</v>
      </c>
      <c r="AF244" s="250">
        <f>$AC$1*X243/100</f>
        <v>-1.5993372171352934E-3</v>
      </c>
      <c r="AG244" s="250">
        <f>AF244*SQRT(10)</f>
        <v>-5.0575483528228033E-3</v>
      </c>
      <c r="AH244" s="255">
        <f>SUMPRODUCT('Bond Valuation'!$B$40:$D$40,BondVal_all!BO244:BQ244)</f>
        <v>82.888391951347302</v>
      </c>
      <c r="AI244" s="250">
        <f>AH244/AH245-1</f>
        <v>-3.8083482158506321E-3</v>
      </c>
      <c r="AJ244" s="245">
        <f>SUMPRODUCT($BO$2:$BQ$2,'Bond Valuation'!$B$40:$D$40,BondVal_all!BO244:BQ244)/BondVal_all!AH244</f>
        <v>2.9355418732992478</v>
      </c>
      <c r="AK244" s="251">
        <f>-AJ244*Y243/100</f>
        <v>-5.2085051627576784E-3</v>
      </c>
      <c r="AL244" s="251">
        <f>AK244*SQRT(10)</f>
        <v>-1.6470739519060276E-2</v>
      </c>
      <c r="AM244" s="251">
        <f>$AC$1*X243/100</f>
        <v>-1.5993372171352934E-3</v>
      </c>
      <c r="AN244" s="259">
        <f>AM244*SQRT(10)</f>
        <v>-5.0575483528228033E-3</v>
      </c>
      <c r="AO244" s="255">
        <f>SUMPRODUCT('Bond Valuation'!$B$68:$F$68,BondVal_all!BO244:BS244)</f>
        <v>76.116375637697715</v>
      </c>
      <c r="AP244" s="250">
        <f>AO244/AO245-1</f>
        <v>-4.2581237595310517E-3</v>
      </c>
      <c r="AQ244" s="245">
        <f>SUMPRODUCT($BO$2:$BS$2,'Bond Valuation'!$B$68:$F$68,BondVal_all!BO244:BS244)/BondVal_all!AO244</f>
        <v>4.7222278718189772</v>
      </c>
      <c r="AR244" s="251">
        <f>-AQ244*Y243/100</f>
        <v>-8.3786058287236252E-3</v>
      </c>
      <c r="AS244" s="251">
        <f>AR244*SQRT(10)</f>
        <v>-2.6495478035529291E-2</v>
      </c>
      <c r="AT244" s="251">
        <f>$AC$1*X243/100</f>
        <v>-1.5993372171352934E-3</v>
      </c>
      <c r="AU244" s="249">
        <f>AT244*SQRT(10)</f>
        <v>-5.0575483528228033E-3</v>
      </c>
      <c r="AV244" s="255">
        <f>SUMPRODUCT('Bond Valuation'!$B$96:$K$96,BondVal_all!BO244:BX244)</f>
        <v>66.749121955776815</v>
      </c>
      <c r="AW244" s="250">
        <f>AV244/AV245-1</f>
        <v>-3.7581278716989353E-3</v>
      </c>
      <c r="AX244" s="245">
        <f>SUMPRODUCT($BO$2:$BX$2,'Bond Valuation'!$B$96:$K$96,BondVal_all!BO244:BX244)/BondVal_all!AV244</f>
        <v>8.2339474057753748</v>
      </c>
      <c r="AY244" s="251">
        <f>-AX244*Y243/100</f>
        <v>-1.4609417757906529E-2</v>
      </c>
      <c r="AZ244" s="251">
        <f>AY244*SQRT(10)</f>
        <v>-4.6199035403895028E-2</v>
      </c>
      <c r="BA244" s="251">
        <f>$AC$1*X243/100</f>
        <v>-1.5993372171352934E-3</v>
      </c>
      <c r="BB244" s="249">
        <f>BA244*SQRT(10)</f>
        <v>-5.0575483528228033E-3</v>
      </c>
      <c r="BC244" s="255">
        <f>SUMPRODUCT('Bond Valuation'!$B$124:$U$124,BondVal_all!BO244:CH244)</f>
        <v>55.641595835137551</v>
      </c>
      <c r="BD244" s="250">
        <f>BC244/BC245-1</f>
        <v>-5.3473435931397084E-3</v>
      </c>
      <c r="BE244" s="245">
        <f>SUMPRODUCT($BO$2:$CH$2,'Bond Valuation'!$B$124:$U$124,BondVal_all!BO244:CH244)/BondVal_all!BC244</f>
        <v>11.834754929642552</v>
      </c>
      <c r="BF244" s="251">
        <f>-BE244*Y243/100</f>
        <v>-2.0998297694775011E-2</v>
      </c>
      <c r="BG244" s="251">
        <f>BF244*SQRT(10)</f>
        <v>-6.6402447701752201E-2</v>
      </c>
      <c r="BH244" s="251">
        <f>$AC$1*X243/100</f>
        <v>-1.5993372171352934E-3</v>
      </c>
      <c r="BI244" s="249">
        <f>BH244*SQRT(10)</f>
        <v>-5.0575483528228033E-3</v>
      </c>
      <c r="BJ244" s="251"/>
      <c r="BK244" s="251"/>
      <c r="BO244" s="245">
        <f>EXP(-BO$2*HLOOKUP(BO$2,'Yield Curves'!$B$2:$AP$508,MATCH($Z244,'Yield Curves'!$A$3:$A$508,0)+1)/100)</f>
        <v>0.91429683086958102</v>
      </c>
      <c r="BP244" s="245">
        <f>EXP(-BP$2*HLOOKUP(BP$2,'Yield Curves'!$B$2:$AP$508,MATCH($Z244,'Yield Curves'!$A$3:$A$508,0)+1)/100)</f>
        <v>0.8428215734716199</v>
      </c>
      <c r="BQ244" s="245">
        <f>EXP(-BQ$2*HLOOKUP(BQ$2,'Yield Curves'!$B$2:$AP$508,MATCH($Z244,'Yield Curves'!$A$3:$A$508,0)+1)/100)</f>
        <v>0.77817799159475398</v>
      </c>
      <c r="BR244" s="245">
        <f>EXP(-BR$2*HLOOKUP(BR$2,'Yield Curves'!$B$2:$AP$508,MATCH($Z244,'Yield Curves'!$A$3:$A$508,0)+1)/100)</f>
        <v>0.71519503304109733</v>
      </c>
      <c r="BS244" s="245">
        <f>EXP(-BS$2*HLOOKUP(BS$2,'Yield Curves'!$B$2:$AP$508,MATCH($Z244,'Yield Curves'!$A$3:$A$508,0)+1)/100)</f>
        <v>0.66331850795370817</v>
      </c>
      <c r="BT244" s="245">
        <f>EXP(-BT$2*HLOOKUP(BT$2,'Yield Curves'!$B$2:$AP$508,MATCH($Z244,'Yield Curves'!$A$3:$A$508,0)+1)/100)</f>
        <v>0.61158581405801637</v>
      </c>
      <c r="BU244" s="245">
        <f>EXP(-BU$2*HLOOKUP(BU$2,'Yield Curves'!$B$2:$AP$508,MATCH($Z244,'Yield Curves'!$A$3:$A$508,0)+1)/100)</f>
        <v>0.56405698237936486</v>
      </c>
      <c r="BV244" s="245">
        <f>EXP(-BV$2*HLOOKUP(BV$2,'Yield Curves'!$B$2:$AP$508,MATCH($Z244,'Yield Curves'!$A$3:$A$508,0)+1)/100)</f>
        <v>0.51939012097791326</v>
      </c>
      <c r="BW244" s="245">
        <f>EXP(-BW$2*HLOOKUP(BW$2,'Yield Curves'!$B$2:$AP$508,MATCH($Z244,'Yield Curves'!$A$3:$A$508,0)+1)/100)</f>
        <v>0.47715566481514743</v>
      </c>
      <c r="BX244" s="245">
        <f>EXP(-BX$2*HLOOKUP(BX$2,'Yield Curves'!$B$2:$AP$508,MATCH($Z244,'Yield Curves'!$A$3:$A$508,0)+1)/100)</f>
        <v>0.43911233950446965</v>
      </c>
      <c r="BY244" s="245">
        <f>EXP(-BY$2*HLOOKUP(BY$2,'Yield Curves'!$B$2:$AP$508,MATCH($Z244,'Yield Curves'!$A$3:$A$508,0)+1)/100)</f>
        <v>0.40403147323836153</v>
      </c>
      <c r="BZ244" s="245">
        <f>EXP(-BZ$2*HLOOKUP(BZ$2,'Yield Curves'!$B$2:$AP$508,MATCH($Z244,'Yield Curves'!$A$3:$A$508,0)+1)/100)</f>
        <v>0.37050531087620497</v>
      </c>
      <c r="CA244" s="245">
        <f>EXP(-CA$2*HLOOKUP(CA$2,'Yield Curves'!$B$2:$AP$508,MATCH($Z244,'Yield Curves'!$A$3:$A$508,0)+1)/100)</f>
        <v>0.33835085985126795</v>
      </c>
      <c r="CB244" s="245">
        <f>EXP(-CB$2*HLOOKUP(CB$2,'Yield Curves'!$B$2:$AP$508,MATCH($Z244,'Yield Curves'!$A$3:$A$508,0)+1)/100)</f>
        <v>0.31033105716249082</v>
      </c>
      <c r="CC244" s="245">
        <f>EXP(-CC$2*HLOOKUP(CC$2,'Yield Curves'!$B$2:$AP$508,MATCH($Z244,'Yield Curves'!$A$3:$A$508,0)+1)/100)</f>
        <v>0.28450626629978992</v>
      </c>
      <c r="CD244" s="245">
        <f>EXP(-CD$2*HLOOKUP(CD$2,'Yield Curves'!$B$2:$AP$508,MATCH($Z244,'Yield Curves'!$A$3:$A$508,0)+1)/100)</f>
        <v>0.2607164462679617</v>
      </c>
      <c r="CE244" s="245">
        <f>EXP(-CE$2*HLOOKUP(CE$2,'Yield Curves'!$B$2:$AP$508,MATCH($Z244,'Yield Curves'!$A$3:$A$508,0)+1)/100)</f>
        <v>0.23881151841398812</v>
      </c>
      <c r="CF244" s="245">
        <f>EXP(-CF$2*HLOOKUP(CF$2,'Yield Curves'!$B$2:$AP$508,MATCH($Z244,'Yield Curves'!$A$3:$A$508,0)+1)/100)</f>
        <v>0.21865080993537064</v>
      </c>
      <c r="CG244" s="245">
        <f>EXP(-CG$2*HLOOKUP(CG$2,'Yield Curves'!$B$2:$AP$508,MATCH($Z244,'Yield Curves'!$A$3:$A$508,0)+1)/100)</f>
        <v>0.20010368357199287</v>
      </c>
      <c r="CH244" s="245">
        <f>EXP(-CH$2*HLOOKUP(CH$2,'Yield Curves'!$B$2:$AP$508,MATCH($Z244,'Yield Curves'!$A$3:$A$508,0)+1)/100)</f>
        <v>0.18304925671158806</v>
      </c>
    </row>
    <row r="245" spans="1:86" x14ac:dyDescent="0.2">
      <c r="A245" s="253">
        <v>42780</v>
      </c>
      <c r="B245" s="245">
        <f>'Yield Curves'!C244-'Yield Curves'!C245</f>
        <v>0</v>
      </c>
      <c r="C245" s="245">
        <f>'Yield Curves'!D244-'Yield Curves'!D245</f>
        <v>4.9999999999990052E-3</v>
      </c>
      <c r="D245" s="245">
        <f>'Yield Curves'!E244-'Yield Curves'!E245</f>
        <v>9.9999999999997868E-3</v>
      </c>
      <c r="E245" s="245">
        <f>'Yield Curves'!F244-'Yield Curves'!F245</f>
        <v>1.5000000000000568E-2</v>
      </c>
      <c r="F245" s="245">
        <f>'Yield Curves'!G244-'Yield Curves'!G245</f>
        <v>2.000000000000135E-2</v>
      </c>
      <c r="G245" s="245">
        <f>'Yield Curves'!H244-'Yield Curves'!H245</f>
        <v>3.0000000000001137E-2</v>
      </c>
      <c r="H245" s="245">
        <f>'Yield Curves'!I244-'Yield Curves'!I245</f>
        <v>3.9999999999999147E-2</v>
      </c>
      <c r="I245" s="245">
        <f>'Yield Curves'!J244-'Yield Curves'!J245</f>
        <v>3.4999999999998366E-2</v>
      </c>
      <c r="J245" s="245">
        <f>'Yield Curves'!K244-'Yield Curves'!K245</f>
        <v>2.9999999999999361E-2</v>
      </c>
      <c r="K245" s="245">
        <f>'Yield Curves'!L244-'Yield Curves'!L245</f>
        <v>3.0000000000000249E-2</v>
      </c>
      <c r="L245" s="245">
        <f>'Yield Curves'!M244-'Yield Curves'!M245</f>
        <v>2.9999999999999361E-2</v>
      </c>
      <c r="M245" s="245">
        <f>'Yield Curves'!N244-'Yield Curves'!N245</f>
        <v>2.9999999999998472E-2</v>
      </c>
      <c r="N245" s="245">
        <f>'Yield Curves'!O244-'Yield Curves'!O245</f>
        <v>2.9999999999999361E-2</v>
      </c>
      <c r="O245" s="245">
        <f>'Yield Curves'!P244-'Yield Curves'!P245</f>
        <v>3.0000000000001137E-2</v>
      </c>
      <c r="P245" s="245">
        <f>'Yield Curves'!Q244-'Yield Curves'!Q245</f>
        <v>3.0000000000001137E-2</v>
      </c>
      <c r="Q245" s="245">
        <f>'Yield Curves'!R244-'Yield Curves'!R245</f>
        <v>3.0000000000001137E-2</v>
      </c>
      <c r="R245" s="245">
        <f>'Yield Curves'!S244-'Yield Curves'!S245</f>
        <v>3.0000000000001137E-2</v>
      </c>
      <c r="S245" s="245">
        <f>'Yield Curves'!T244-'Yield Curves'!T245</f>
        <v>3.0000000000001137E-2</v>
      </c>
      <c r="T245" s="245">
        <f>'Yield Curves'!U244-'Yield Curves'!U245</f>
        <v>3.0000000000001137E-2</v>
      </c>
      <c r="U245" s="245">
        <f>'Yield Curves'!V244-'Yield Curves'!V245</f>
        <v>3.0000000000001137E-2</v>
      </c>
      <c r="V245" s="252">
        <f>MAX(B245:U245)</f>
        <v>3.9999999999999147E-2</v>
      </c>
      <c r="W245" s="252">
        <f>AVERAGE(V246:V495)</f>
        <v>3.7575000000000192E-2</v>
      </c>
      <c r="X245" s="245">
        <f>_xlfn.STDEV.S(V246:V2797)</f>
        <v>6.0072494166553955E-2</v>
      </c>
      <c r="Y245" s="245">
        <f>W245+X245*_xlfn.NORM.S.INV(99%)</f>
        <v>0.17732451909269378</v>
      </c>
      <c r="Z245" s="253">
        <v>42781</v>
      </c>
      <c r="AA245" s="255">
        <f>'Bond Valuation'!$B$12*BondVal_all!BO245</f>
        <v>92.427126910287924</v>
      </c>
      <c r="AB245" s="250">
        <f>AA245/AA246-1</f>
        <v>-6.9975505715658137E-4</v>
      </c>
      <c r="AC245" s="245">
        <f>SUMPRODUCT('Bond Valuation'!$B$12*BondVal_all!BO245,$BO$2)/AA245</f>
        <v>1</v>
      </c>
      <c r="AD245" s="251">
        <f>-AC245*Y244/100</f>
        <v>-1.7695387677902122E-3</v>
      </c>
      <c r="AE245" s="250">
        <f>AD245*SQRT(10)</f>
        <v>-5.5957729141848699E-3</v>
      </c>
      <c r="AF245" s="250">
        <f>$AC$1*X244/100</f>
        <v>-1.5980172873056855E-3</v>
      </c>
      <c r="AG245" s="250">
        <f>AF245*SQRT(10)</f>
        <v>-5.0533743682096444E-3</v>
      </c>
      <c r="AH245" s="255">
        <f>SUMPRODUCT('Bond Valuation'!$B$40:$D$40,BondVal_all!BO245:BQ245)</f>
        <v>83.205266579876152</v>
      </c>
      <c r="AI245" s="250">
        <f>AH245/AH246-1</f>
        <v>-2.9086809371118294E-3</v>
      </c>
      <c r="AJ245" s="245">
        <f>SUMPRODUCT($BO$2:$BQ$2,'Bond Valuation'!$B$40:$D$40,BondVal_all!BO245:BQ245)/BondVal_all!AH245</f>
        <v>2.9356869082570993</v>
      </c>
      <c r="AK245" s="251">
        <f>-AJ245*Y244/100</f>
        <v>-5.1948117942551249E-3</v>
      </c>
      <c r="AL245" s="251">
        <f>AK245*SQRT(10)</f>
        <v>-1.6427437285752199E-2</v>
      </c>
      <c r="AM245" s="251">
        <f>$AC$1*X244/100</f>
        <v>-1.5980172873056855E-3</v>
      </c>
      <c r="AN245" s="259">
        <f>AM245*SQRT(10)</f>
        <v>-5.0533743682096444E-3</v>
      </c>
      <c r="AO245" s="255">
        <f>SUMPRODUCT('Bond Valuation'!$B$68:$F$68,BondVal_all!BO245:BS245)</f>
        <v>76.441874600155728</v>
      </c>
      <c r="AP245" s="250">
        <f>AO245/AO246-1</f>
        <v>-5.0144101645186456E-3</v>
      </c>
      <c r="AQ245" s="245">
        <f>SUMPRODUCT($BO$2:$BS$2,'Bond Valuation'!$B$68:$F$68,BondVal_all!BO245:BS245)/BondVal_all!AO245</f>
        <v>4.722818163928288</v>
      </c>
      <c r="AR245" s="251">
        <f>-AQ245*Y244/100</f>
        <v>-8.3572098342948944E-3</v>
      </c>
      <c r="AS245" s="251">
        <f>AR245*SQRT(10)</f>
        <v>-2.6427817960330231E-2</v>
      </c>
      <c r="AT245" s="251">
        <f>$AC$1*X244/100</f>
        <v>-1.5980172873056855E-3</v>
      </c>
      <c r="AU245" s="249">
        <f>AT245*SQRT(10)</f>
        <v>-5.0533743682096444E-3</v>
      </c>
      <c r="AV245" s="255">
        <f>SUMPRODUCT('Bond Valuation'!$B$96:$K$96,BondVal_all!BO245:BX245)</f>
        <v>67.000919980585323</v>
      </c>
      <c r="AW245" s="250">
        <f>AV245/AV246-1</f>
        <v>-3.7549284748883416E-3</v>
      </c>
      <c r="AX245" s="245">
        <f>SUMPRODUCT($BO$2:$BX$2,'Bond Valuation'!$B$96:$K$96,BondVal_all!BO245:BX245)/BondVal_all!AV245</f>
        <v>8.2356059632023495</v>
      </c>
      <c r="AY245" s="251">
        <f>-AX245*Y244/100</f>
        <v>-1.4573224028130809E-2</v>
      </c>
      <c r="AZ245" s="251">
        <f>AY245*SQRT(10)</f>
        <v>-4.6084580780787102E-2</v>
      </c>
      <c r="BA245" s="251">
        <f>$AC$1*X244/100</f>
        <v>-1.5980172873056855E-3</v>
      </c>
      <c r="BB245" s="249">
        <f>BA245*SQRT(10)</f>
        <v>-5.0533743682096444E-3</v>
      </c>
      <c r="BC245" s="255">
        <f>SUMPRODUCT('Bond Valuation'!$B$124:$U$124,BondVal_all!BO245:CH245)</f>
        <v>55.940730140047492</v>
      </c>
      <c r="BD245" s="250">
        <f>BC245/BC246-1</f>
        <v>1.4766649035988788E-3</v>
      </c>
      <c r="BE245" s="245">
        <f>SUMPRODUCT($BO$2:$CH$2,'Bond Valuation'!$B$124:$U$124,BondVal_all!BO245:CH245)/BondVal_all!BC245</f>
        <v>11.850771670737403</v>
      </c>
      <c r="BF245" s="251">
        <f>-BE245*Y244/100</f>
        <v>-2.0970399899599822E-2</v>
      </c>
      <c r="BG245" s="251">
        <f>BF245*SQRT(10)</f>
        <v>-6.6314227127301742E-2</v>
      </c>
      <c r="BH245" s="251">
        <f>$AC$1*X244/100</f>
        <v>-1.5980172873056855E-3</v>
      </c>
      <c r="BI245" s="249">
        <f>BH245*SQRT(10)</f>
        <v>-5.0533743682096444E-3</v>
      </c>
      <c r="BJ245" s="251"/>
      <c r="BK245" s="251"/>
      <c r="BO245" s="245">
        <f>EXP(-BO$2*HLOOKUP(BO$2,'Yield Curves'!$B$2:$AP$508,MATCH($Z245,'Yield Curves'!$A$3:$A$508,0)+1)/100)</f>
        <v>0.91512006841869231</v>
      </c>
      <c r="BP245" s="245">
        <f>EXP(-BP$2*HLOOKUP(BP$2,'Yield Curves'!$B$2:$AP$508,MATCH($Z245,'Yield Curves'!$A$3:$A$508,0)+1)/100)</f>
        <v>0.84535383468465874</v>
      </c>
      <c r="BQ245" s="245">
        <f>EXP(-BQ$2*HLOOKUP(BQ$2,'Yield Curves'!$B$2:$AP$508,MATCH($Z245,'Yield Curves'!$A$3:$A$508,0)+1)/100)</f>
        <v>0.78121881150656325</v>
      </c>
      <c r="BR245" s="245">
        <f>EXP(-BR$2*HLOOKUP(BR$2,'Yield Curves'!$B$2:$AP$508,MATCH($Z245,'Yield Curves'!$A$3:$A$508,0)+1)/100)</f>
        <v>0.71634026103204063</v>
      </c>
      <c r="BS245" s="245">
        <f>EXP(-BS$2*HLOOKUP(BS$2,'Yield Curves'!$B$2:$AP$508,MATCH($Z245,'Yield Curves'!$A$3:$A$508,0)+1)/100)</f>
        <v>0.66631016742488636</v>
      </c>
      <c r="BT245" s="245">
        <f>EXP(-BT$2*HLOOKUP(BT$2,'Yield Curves'!$B$2:$AP$508,MATCH($Z245,'Yield Curves'!$A$3:$A$508,0)+1)/100)</f>
        <v>0.61434415182656332</v>
      </c>
      <c r="BU245" s="245">
        <f>EXP(-BU$2*HLOOKUP(BU$2,'Yield Curves'!$B$2:$AP$508,MATCH($Z245,'Yield Curves'!$A$3:$A$508,0)+1)/100)</f>
        <v>0.56643100366023769</v>
      </c>
      <c r="BV245" s="245">
        <f>EXP(-BV$2*HLOOKUP(BV$2,'Yield Curves'!$B$2:$AP$508,MATCH($Z245,'Yield Curves'!$A$3:$A$508,0)+1)/100)</f>
        <v>0.52152399192015753</v>
      </c>
      <c r="BW245" s="245">
        <f>EXP(-BW$2*HLOOKUP(BW$2,'Yield Curves'!$B$2:$AP$508,MATCH($Z245,'Yield Curves'!$A$3:$A$508,0)+1)/100)</f>
        <v>0.47925378467921553</v>
      </c>
      <c r="BX245" s="245">
        <f>EXP(-BX$2*HLOOKUP(BX$2,'Yield Curves'!$B$2:$AP$508,MATCH($Z245,'Yield Curves'!$A$3:$A$508,0)+1)/100)</f>
        <v>0.44087230644975617</v>
      </c>
      <c r="BY245" s="245">
        <f>EXP(-BY$2*HLOOKUP(BY$2,'Yield Curves'!$B$2:$AP$508,MATCH($Z245,'Yield Curves'!$A$3:$A$508,0)+1)/100)</f>
        <v>0.40542272126520212</v>
      </c>
      <c r="BZ245" s="245">
        <f>EXP(-BZ$2*HLOOKUP(BZ$2,'Yield Curves'!$B$2:$AP$508,MATCH($Z245,'Yield Curves'!$A$3:$A$508,0)+1)/100)</f>
        <v>0.3719949500260219</v>
      </c>
      <c r="CA245" s="245">
        <f>EXP(-CA$2*HLOOKUP(CA$2,'Yield Curves'!$B$2:$AP$508,MATCH($Z245,'Yield Curves'!$A$3:$A$508,0)+1)/100)</f>
        <v>0.34040515106807889</v>
      </c>
      <c r="CB245" s="245">
        <f>EXP(-CB$2*HLOOKUP(CB$2,'Yield Curves'!$B$2:$AP$508,MATCH($Z245,'Yield Curves'!$A$3:$A$508,0)+1)/100)</f>
        <v>0.31221717799780158</v>
      </c>
      <c r="CC245" s="245">
        <f>EXP(-CC$2*HLOOKUP(CC$2,'Yield Curves'!$B$2:$AP$508,MATCH($Z245,'Yield Curves'!$A$3:$A$508,0)+1)/100)</f>
        <v>0.28621843526798951</v>
      </c>
      <c r="CD245" s="245">
        <f>EXP(-CD$2*HLOOKUP(CD$2,'Yield Curves'!$B$2:$AP$508,MATCH($Z245,'Yield Curves'!$A$3:$A$508,0)+1)/100)</f>
        <v>0.26233872938424546</v>
      </c>
      <c r="CE245" s="245">
        <f>EXP(-CE$2*HLOOKUP(CE$2,'Yield Curves'!$B$2:$AP$508,MATCH($Z245,'Yield Curves'!$A$3:$A$508,0)+1)/100)</f>
        <v>0.24042420605992026</v>
      </c>
      <c r="CF245" s="245">
        <f>EXP(-CF$2*HLOOKUP(CF$2,'Yield Curves'!$B$2:$AP$508,MATCH($Z245,'Yield Curves'!$A$3:$A$508,0)+1)/100)</f>
        <v>0.22024703664777592</v>
      </c>
      <c r="CG245" s="245">
        <f>EXP(-CG$2*HLOOKUP(CG$2,'Yield Curves'!$B$2:$AP$508,MATCH($Z245,'Yield Curves'!$A$3:$A$508,0)+1)/100)</f>
        <v>0.20163812187434468</v>
      </c>
      <c r="CH245" s="245">
        <f>EXP(-CH$2*HLOOKUP(CH$2,'Yield Curves'!$B$2:$AP$508,MATCH($Z245,'Yield Curves'!$A$3:$A$508,0)+1)/100)</f>
        <v>0.18451952399298926</v>
      </c>
    </row>
    <row r="246" spans="1:86" x14ac:dyDescent="0.2">
      <c r="A246" s="253">
        <v>42779</v>
      </c>
      <c r="B246" s="245">
        <f>'Yield Curves'!C245-'Yield Curves'!C246</f>
        <v>3.0000000000001137E-2</v>
      </c>
      <c r="C246" s="245">
        <f>'Yield Curves'!D245-'Yield Curves'!D246</f>
        <v>1.5000000000000568E-2</v>
      </c>
      <c r="D246" s="245">
        <f>'Yield Curves'!E245-'Yield Curves'!E246</f>
        <v>0</v>
      </c>
      <c r="E246" s="245">
        <f>'Yield Curves'!F245-'Yield Curves'!F246</f>
        <v>-1.5000000000000568E-2</v>
      </c>
      <c r="F246" s="245">
        <f>'Yield Curves'!G245-'Yield Curves'!G246</f>
        <v>-3.0000000000001137E-2</v>
      </c>
      <c r="G246" s="245">
        <f>'Yield Curves'!H245-'Yield Curves'!H246</f>
        <v>-3.5000000000000142E-2</v>
      </c>
      <c r="H246" s="245">
        <f>'Yield Curves'!I245-'Yield Curves'!I246</f>
        <v>-3.9999999999999147E-2</v>
      </c>
      <c r="I246" s="245">
        <f>'Yield Curves'!J245-'Yield Curves'!J246</f>
        <v>-3.9999999999999147E-2</v>
      </c>
      <c r="J246" s="245">
        <f>'Yield Curves'!K245-'Yield Curves'!K246</f>
        <v>-3.9999999999999147E-2</v>
      </c>
      <c r="K246" s="245">
        <f>'Yield Curves'!L245-'Yield Curves'!L246</f>
        <v>-3.9999999999998259E-2</v>
      </c>
      <c r="L246" s="245">
        <f>'Yield Curves'!M245-'Yield Curves'!M246</f>
        <v>-3.9999999999999147E-2</v>
      </c>
      <c r="M246" s="245">
        <f>'Yield Curves'!N245-'Yield Curves'!N246</f>
        <v>-4.0000000000000036E-2</v>
      </c>
      <c r="N246" s="245">
        <f>'Yield Curves'!O245-'Yield Curves'!O246</f>
        <v>-3.9999999999999147E-2</v>
      </c>
      <c r="O246" s="245">
        <f>'Yield Curves'!P245-'Yield Curves'!P246</f>
        <v>-3.9999999999999147E-2</v>
      </c>
      <c r="P246" s="245">
        <f>'Yield Curves'!Q245-'Yield Curves'!Q246</f>
        <v>-3.9999999999999147E-2</v>
      </c>
      <c r="Q246" s="245">
        <f>'Yield Curves'!R245-'Yield Curves'!R246</f>
        <v>-4.0000000000000924E-2</v>
      </c>
      <c r="R246" s="245">
        <f>'Yield Curves'!S245-'Yield Curves'!S246</f>
        <v>-4.00000000000027E-2</v>
      </c>
      <c r="S246" s="245">
        <f>'Yield Curves'!T245-'Yield Curves'!T246</f>
        <v>-4.00000000000027E-2</v>
      </c>
      <c r="T246" s="245">
        <f>'Yield Curves'!U245-'Yield Curves'!U246</f>
        <v>-4.0000000000000924E-2</v>
      </c>
      <c r="U246" s="245">
        <f>'Yield Curves'!V245-'Yield Curves'!V246</f>
        <v>-3.9999999999999147E-2</v>
      </c>
      <c r="V246" s="252">
        <f>MAX(B246:U246)</f>
        <v>3.0000000000001137E-2</v>
      </c>
      <c r="W246" s="252">
        <f>AVERAGE(V247:V496)</f>
        <v>3.7215000000000192E-2</v>
      </c>
      <c r="X246" s="245">
        <f>_xlfn.STDEV.S(V247:V2798)</f>
        <v>6.0185421170500623E-2</v>
      </c>
      <c r="Y246" s="245">
        <f>W246+X246*_xlfn.NORM.S.INV(99%)</f>
        <v>0.17722722658824694</v>
      </c>
      <c r="Z246" s="253">
        <v>42780</v>
      </c>
      <c r="AA246" s="255">
        <f>'Bond Valuation'!$B$12*BondVal_all!BO246</f>
        <v>92.491848549055888</v>
      </c>
      <c r="AB246" s="250">
        <f>AA246/AA247-1</f>
        <v>0</v>
      </c>
      <c r="AC246" s="245">
        <f>SUMPRODUCT('Bond Valuation'!$B$12*BondVal_all!BO246,$BO$2)/AA246</f>
        <v>1</v>
      </c>
      <c r="AD246" s="251">
        <f>-AC246*Y245/100</f>
        <v>-1.7732451909269378E-3</v>
      </c>
      <c r="AE246" s="250">
        <f>AD246*SQRT(10)</f>
        <v>-5.6074936532692684E-3</v>
      </c>
      <c r="AF246" s="250">
        <f>$AC$1*X245/100</f>
        <v>-1.601060657043402E-3</v>
      </c>
      <c r="AG246" s="250">
        <f>AF246*SQRT(10)</f>
        <v>-5.0629983483428571E-3</v>
      </c>
      <c r="AH246" s="255">
        <f>SUMPRODUCT('Bond Valuation'!$B$40:$D$40,BondVal_all!BO246:BQ246)</f>
        <v>83.447990158089283</v>
      </c>
      <c r="AI246" s="250">
        <f>AH246/AH247-1</f>
        <v>-5.7855510337290195E-4</v>
      </c>
      <c r="AJ246" s="245">
        <f>SUMPRODUCT($BO$2:$BQ$2,'Bond Valuation'!$B$40:$D$40,BondVal_all!BO246:BQ246)/BondVal_all!AH246</f>
        <v>2.9358189306523004</v>
      </c>
      <c r="AK246" s="251">
        <f>-AJ246*Y245/100</f>
        <v>-5.2059268002114566E-3</v>
      </c>
      <c r="AL246" s="251">
        <f>AK246*SQRT(10)</f>
        <v>-1.6462586020780545E-2</v>
      </c>
      <c r="AM246" s="251">
        <f>$AC$1*X245/100</f>
        <v>-1.601060657043402E-3</v>
      </c>
      <c r="AN246" s="259">
        <f>AM246*SQRT(10)</f>
        <v>-5.0629983483428571E-3</v>
      </c>
      <c r="AO246" s="255">
        <f>SUMPRODUCT('Bond Valuation'!$B$68:$F$68,BondVal_all!BO246:BS246)</f>
        <v>76.827117277944922</v>
      </c>
      <c r="AP246" s="250">
        <f>AO246/AO247-1</f>
        <v>-1.3979624072559815E-3</v>
      </c>
      <c r="AQ246" s="245">
        <f>SUMPRODUCT($BO$2:$BS$2,'Bond Valuation'!$B$68:$F$68,BondVal_all!BO246:BS246)/BondVal_all!AO246</f>
        <v>4.7238914525248754</v>
      </c>
      <c r="AR246" s="251">
        <f>-AQ246*Y245/100</f>
        <v>-8.3766178006506025E-3</v>
      </c>
      <c r="AS246" s="251">
        <f>AR246*SQRT(10)</f>
        <v>-2.6489191338766184E-2</v>
      </c>
      <c r="AT246" s="251">
        <f>$AC$1*X245/100</f>
        <v>-1.601060657043402E-3</v>
      </c>
      <c r="AU246" s="249">
        <f>AT246*SQRT(10)</f>
        <v>-5.0629983483428571E-3</v>
      </c>
      <c r="AV246" s="255">
        <f>SUMPRODUCT('Bond Valuation'!$B$96:$K$96,BondVal_all!BO246:BX246)</f>
        <v>67.253451882091923</v>
      </c>
      <c r="AW246" s="250">
        <f>AV246/AV247-1</f>
        <v>-2.4396643970242549E-3</v>
      </c>
      <c r="AX246" s="245">
        <f>SUMPRODUCT($BO$2:$BX$2,'Bond Valuation'!$B$96:$K$96,BondVal_all!BO246:BX246)/BondVal_all!AV246</f>
        <v>8.2380970326208125</v>
      </c>
      <c r="AY246" s="251">
        <f>-AX246*Y245/100</f>
        <v>-1.4608165945484333E-2</v>
      </c>
      <c r="AZ246" s="251">
        <f>AY246*SQRT(10)</f>
        <v>-4.6195076825437602E-2</v>
      </c>
      <c r="BA246" s="251">
        <f>$AC$1*X245/100</f>
        <v>-1.601060657043402E-3</v>
      </c>
      <c r="BB246" s="249">
        <f>BA246*SQRT(10)</f>
        <v>-5.0629983483428571E-3</v>
      </c>
      <c r="BC246" s="255">
        <f>SUMPRODUCT('Bond Valuation'!$B$124:$U$124,BondVal_all!BO246:CH246)</f>
        <v>55.858246228265628</v>
      </c>
      <c r="BD246" s="250">
        <f>BC246/BC247-1</f>
        <v>-5.1230456919567624E-3</v>
      </c>
      <c r="BE246" s="245">
        <f>SUMPRODUCT($BO$2:$CH$2,'Bond Valuation'!$B$124:$U$124,BondVal_all!BO246:CH246)/BondVal_all!BC246</f>
        <v>11.817616404969188</v>
      </c>
      <c r="BF246" s="251">
        <f>-BE246*Y245/100</f>
        <v>-2.0955531458330904E-2</v>
      </c>
      <c r="BG246" s="251">
        <f>BF246*SQRT(10)</f>
        <v>-6.6267208987635523E-2</v>
      </c>
      <c r="BH246" s="251">
        <f>$AC$1*X245/100</f>
        <v>-1.601060657043402E-3</v>
      </c>
      <c r="BI246" s="249">
        <f>BH246*SQRT(10)</f>
        <v>-5.0629983483428571E-3</v>
      </c>
      <c r="BJ246" s="251"/>
      <c r="BK246" s="251"/>
      <c r="BO246" s="245">
        <f>EXP(-BO$2*HLOOKUP(BO$2,'Yield Curves'!$B$2:$AP$508,MATCH($Z246,'Yield Curves'!$A$3:$A$508,0)+1)/100)</f>
        <v>0.91576087672332562</v>
      </c>
      <c r="BP246" s="245">
        <f>EXP(-BP$2*HLOOKUP(BP$2,'Yield Curves'!$B$2:$AP$508,MATCH($Z246,'Yield Curves'!$A$3:$A$508,0)+1)/100)</f>
        <v>0.84636886818457624</v>
      </c>
      <c r="BQ246" s="245">
        <f>EXP(-BQ$2*HLOOKUP(BQ$2,'Yield Curves'!$B$2:$AP$508,MATCH($Z246,'Yield Curves'!$A$3:$A$508,0)+1)/100)</f>
        <v>0.7835659869438576</v>
      </c>
      <c r="BR246" s="245">
        <f>EXP(-BR$2*HLOOKUP(BR$2,'Yield Curves'!$B$2:$AP$508,MATCH($Z246,'Yield Curves'!$A$3:$A$508,0)+1)/100)</f>
        <v>0.71576741799098309</v>
      </c>
      <c r="BS246" s="245">
        <f>EXP(-BS$2*HLOOKUP(BS$2,'Yield Curves'!$B$2:$AP$508,MATCH($Z246,'Yield Curves'!$A$3:$A$508,0)+1)/100)</f>
        <v>0.66998496978866395</v>
      </c>
      <c r="BT246" s="245">
        <f>EXP(-BT$2*HLOOKUP(BT$2,'Yield Curves'!$B$2:$AP$508,MATCH($Z246,'Yield Curves'!$A$3:$A$508,0)+1)/100)</f>
        <v>0.6180412970818594</v>
      </c>
      <c r="BU246" s="245">
        <f>EXP(-BU$2*HLOOKUP(BU$2,'Yield Curves'!$B$2:$AP$508,MATCH($Z246,'Yield Curves'!$A$3:$A$508,0)+1)/100)</f>
        <v>0.57001078344951972</v>
      </c>
      <c r="BV246" s="245">
        <f>EXP(-BV$2*HLOOKUP(BV$2,'Yield Curves'!$B$2:$AP$508,MATCH($Z246,'Yield Curves'!$A$3:$A$508,0)+1)/100)</f>
        <v>0.52466254210659291</v>
      </c>
      <c r="BW246" s="245">
        <f>EXP(-BW$2*HLOOKUP(BW$2,'Yield Curves'!$B$2:$AP$508,MATCH($Z246,'Yield Curves'!$A$3:$A$508,0)+1)/100)</f>
        <v>0.48163197207121339</v>
      </c>
      <c r="BX246" s="245">
        <f>EXP(-BX$2*HLOOKUP(BX$2,'Yield Curves'!$B$2:$AP$508,MATCH($Z246,'Yield Curves'!$A$3:$A$508,0)+1)/100)</f>
        <v>0.44263932736135114</v>
      </c>
      <c r="BY246" s="245">
        <f>EXP(-BY$2*HLOOKUP(BY$2,'Yield Curves'!$B$2:$AP$508,MATCH($Z246,'Yield Curves'!$A$3:$A$508,0)+1)/100)</f>
        <v>0.40653916815956698</v>
      </c>
      <c r="BZ246" s="245">
        <f>EXP(-BZ$2*HLOOKUP(BZ$2,'Yield Curves'!$B$2:$AP$508,MATCH($Z246,'Yield Curves'!$A$3:$A$508,0)+1)/100)</f>
        <v>0.37260924835031345</v>
      </c>
      <c r="CA246" s="245">
        <f>EXP(-CA$2*HLOOKUP(CA$2,'Yield Curves'!$B$2:$AP$508,MATCH($Z246,'Yield Curves'!$A$3:$A$508,0)+1)/100)</f>
        <v>0.34068184264405299</v>
      </c>
      <c r="CB246" s="245">
        <f>EXP(-CB$2*HLOOKUP(CB$2,'Yield Curves'!$B$2:$AP$508,MATCH($Z246,'Yield Curves'!$A$3:$A$508,0)+1)/100)</f>
        <v>0.31191681353756351</v>
      </c>
      <c r="CC246" s="245">
        <f>EXP(-CC$2*HLOOKUP(CC$2,'Yield Curves'!$B$2:$AP$508,MATCH($Z246,'Yield Curves'!$A$3:$A$508,0)+1)/100)</f>
        <v>0.28536106665812666</v>
      </c>
      <c r="CD246" s="245">
        <f>EXP(-CD$2*HLOOKUP(CD$2,'Yield Curves'!$B$2:$AP$508,MATCH($Z246,'Yield Curves'!$A$3:$A$508,0)+1)/100)</f>
        <v>0.26119023955102705</v>
      </c>
      <c r="CE246" s="245">
        <f>EXP(-CE$2*HLOOKUP(CE$2,'Yield Curves'!$B$2:$AP$508,MATCH($Z246,'Yield Curves'!$A$3:$A$508,0)+1)/100)</f>
        <v>0.23923611236502726</v>
      </c>
      <c r="CF246" s="245">
        <f>EXP(-CF$2*HLOOKUP(CF$2,'Yield Curves'!$B$2:$AP$508,MATCH($Z246,'Yield Curves'!$A$3:$A$508,0)+1)/100)</f>
        <v>0.21902702471581925</v>
      </c>
      <c r="CG246" s="245">
        <f>EXP(-CG$2*HLOOKUP(CG$2,'Yield Curves'!$B$2:$AP$508,MATCH($Z246,'Yield Curves'!$A$3:$A$508,0)+1)/100)</f>
        <v>0.20028532488167738</v>
      </c>
      <c r="CH246" s="245">
        <f>EXP(-CH$2*HLOOKUP(CH$2,'Yield Curves'!$B$2:$AP$508,MATCH($Z246,'Yield Curves'!$A$3:$A$508,0)+1)/100)</f>
        <v>0.18304925671158806</v>
      </c>
    </row>
    <row r="247" spans="1:86" x14ac:dyDescent="0.2">
      <c r="A247" s="253">
        <v>42776</v>
      </c>
      <c r="B247" s="245">
        <f>'Yield Curves'!C246-'Yield Curves'!C247</f>
        <v>2.9999999999999361E-2</v>
      </c>
      <c r="C247" s="245">
        <f>'Yield Curves'!D246-'Yield Curves'!D247</f>
        <v>3.5000000000000142E-2</v>
      </c>
      <c r="D247" s="245">
        <f>'Yield Curves'!E246-'Yield Curves'!E247</f>
        <v>4.0000000000000924E-2</v>
      </c>
      <c r="E247" s="245">
        <f>'Yield Curves'!F246-'Yield Curves'!F247</f>
        <v>3.9999999999999147E-2</v>
      </c>
      <c r="F247" s="245">
        <f>'Yield Curves'!G246-'Yield Curves'!G247</f>
        <v>4.0000000000000924E-2</v>
      </c>
      <c r="G247" s="245">
        <f>'Yield Curves'!H246-'Yield Curves'!H247</f>
        <v>0</v>
      </c>
      <c r="H247" s="245">
        <f>'Yield Curves'!I246-'Yield Curves'!I247</f>
        <v>-4.0000000000000924E-2</v>
      </c>
      <c r="I247" s="245">
        <f>'Yield Curves'!J246-'Yield Curves'!J247</f>
        <v>-1.5000000000000568E-2</v>
      </c>
      <c r="J247" s="245">
        <f>'Yield Curves'!K246-'Yield Curves'!K247</f>
        <v>9.9999999999997868E-3</v>
      </c>
      <c r="K247" s="245">
        <f>'Yield Curves'!L246-'Yield Curves'!L247</f>
        <v>2.4999999999977263E-3</v>
      </c>
      <c r="L247" s="245">
        <f>'Yield Curves'!M246-'Yield Curves'!M247</f>
        <v>-5.0000000000007816E-3</v>
      </c>
      <c r="M247" s="245">
        <f>'Yield Curves'!N246-'Yield Curves'!N247</f>
        <v>-1.2499999999999289E-2</v>
      </c>
      <c r="N247" s="245">
        <f>'Yield Curves'!O246-'Yield Curves'!O247</f>
        <v>-2.000000000000135E-2</v>
      </c>
      <c r="O247" s="245">
        <f>'Yield Curves'!P246-'Yield Curves'!P247</f>
        <v>-2.7500000000003411E-2</v>
      </c>
      <c r="P247" s="245">
        <f>'Yield Curves'!Q246-'Yield Curves'!Q247</f>
        <v>-2.8750000000002274E-2</v>
      </c>
      <c r="Q247" s="245">
        <f>'Yield Curves'!R246-'Yield Curves'!R247</f>
        <v>-2.9999999999999361E-2</v>
      </c>
      <c r="R247" s="245">
        <f>'Yield Curves'!S246-'Yield Curves'!S247</f>
        <v>-3.1249999999996447E-2</v>
      </c>
      <c r="S247" s="245">
        <f>'Yield Curves'!T246-'Yield Curves'!T247</f>
        <v>-3.5624999999997797E-2</v>
      </c>
      <c r="T247" s="245">
        <f>'Yield Curves'!U246-'Yield Curves'!U247</f>
        <v>-3.9999999999999147E-2</v>
      </c>
      <c r="U247" s="245">
        <f>'Yield Curves'!V246-'Yield Curves'!V247</f>
        <v>-4.4375000000000497E-2</v>
      </c>
      <c r="V247" s="252">
        <f>MAX(B247:U247)</f>
        <v>4.0000000000000924E-2</v>
      </c>
      <c r="W247" s="252">
        <f>AVERAGE(V248:V497)</f>
        <v>3.7215000000000185E-2</v>
      </c>
      <c r="X247" s="245">
        <f>_xlfn.STDEV.S(V248:V2799)</f>
        <v>6.0300926994843948E-2</v>
      </c>
      <c r="Y247" s="245">
        <f>W247+X247*_xlfn.NORM.S.INV(99%)</f>
        <v>0.17749593331714736</v>
      </c>
      <c r="Z247" s="253">
        <v>42779</v>
      </c>
      <c r="AA247" s="255">
        <f>'Bond Valuation'!$B$12*BondVal_all!BO247</f>
        <v>92.491848549055888</v>
      </c>
      <c r="AB247" s="250">
        <f>AA247/AA248-1</f>
        <v>-2.9995500449975232E-4</v>
      </c>
      <c r="AC247" s="245">
        <f>SUMPRODUCT('Bond Valuation'!$B$12*BondVal_all!BO247,$BO$2)/AA247</f>
        <v>1</v>
      </c>
      <c r="AD247" s="251">
        <f>-AC247*Y246/100</f>
        <v>-1.7722722658824693E-3</v>
      </c>
      <c r="AE247" s="250">
        <f>AD247*SQRT(10)</f>
        <v>-5.6044169941361277E-3</v>
      </c>
      <c r="AF247" s="250">
        <f>$AC$1*X246/100</f>
        <v>-1.6040704036111991E-3</v>
      </c>
      <c r="AG247" s="250">
        <f>AF247*SQRT(10)</f>
        <v>-5.0725160026769706E-3</v>
      </c>
      <c r="AH247" s="255">
        <f>SUMPRODUCT('Bond Valuation'!$B$40:$D$40,BondVal_all!BO247:BQ247)</f>
        <v>83.496297367043724</v>
      </c>
      <c r="AI247" s="250">
        <f>AH247/AH248-1</f>
        <v>8.5577096909972283E-4</v>
      </c>
      <c r="AJ247" s="245">
        <f>SUMPRODUCT($BO$2:$BQ$2,'Bond Valuation'!$B$40:$D$40,BondVal_all!BO247:BQ247)/BondVal_all!AH247</f>
        <v>2.9358520078905821</v>
      </c>
      <c r="AK247" s="251">
        <f>-AJ247*Y246/100</f>
        <v>-5.2031290903198392E-3</v>
      </c>
      <c r="AL247" s="251">
        <f>AK247*SQRT(10)</f>
        <v>-1.6453738885290649E-2</v>
      </c>
      <c r="AM247" s="251">
        <f>$AC$1*X246/100</f>
        <v>-1.6040704036111991E-3</v>
      </c>
      <c r="AN247" s="259">
        <f>AM247*SQRT(10)</f>
        <v>-5.0725160026769706E-3</v>
      </c>
      <c r="AO247" s="255">
        <f>SUMPRODUCT('Bond Valuation'!$B$68:$F$68,BondVal_all!BO247:BS247)</f>
        <v>76.934669053095831</v>
      </c>
      <c r="AP247" s="250">
        <f>AO247/AO248-1</f>
        <v>1.8407509050200055E-3</v>
      </c>
      <c r="AQ247" s="245">
        <f>SUMPRODUCT($BO$2:$BS$2,'Bond Valuation'!$B$68:$F$68,BondVal_all!BO247:BS247)/BondVal_all!AO247</f>
        <v>4.7241931308160003</v>
      </c>
      <c r="AR247" s="251">
        <f>-AQ247*Y246/100</f>
        <v>-8.372556464417669E-3</v>
      </c>
      <c r="AS247" s="251">
        <f>AR247*SQRT(10)</f>
        <v>-2.6476348265926347E-2</v>
      </c>
      <c r="AT247" s="251">
        <f>$AC$1*X246/100</f>
        <v>-1.6040704036111991E-3</v>
      </c>
      <c r="AU247" s="249">
        <f>AT247*SQRT(10)</f>
        <v>-5.0725160026769706E-3</v>
      </c>
      <c r="AV247" s="255">
        <f>SUMPRODUCT('Bond Valuation'!$B$96:$K$96,BondVal_all!BO247:BX247)</f>
        <v>67.417929003202147</v>
      </c>
      <c r="AW247" s="250">
        <f>AV247/AV248-1</f>
        <v>3.2199624626489953E-3</v>
      </c>
      <c r="AX247" s="245">
        <f>SUMPRODUCT($BO$2:$BX$2,'Bond Valuation'!$B$96:$K$96,BondVal_all!BO247:BX247)/BondVal_all!AV247</f>
        <v>8.2409198466411553</v>
      </c>
      <c r="AY247" s="251">
        <f>-AX247*Y246/100</f>
        <v>-1.4605153689562533E-2</v>
      </c>
      <c r="AZ247" s="251">
        <f>AY247*SQRT(10)</f>
        <v>-4.6185551235829382E-2</v>
      </c>
      <c r="BA247" s="251">
        <f>$AC$1*X246/100</f>
        <v>-1.6040704036111991E-3</v>
      </c>
      <c r="BB247" s="249">
        <f>BA247*SQRT(10)</f>
        <v>-5.0725160026769706E-3</v>
      </c>
      <c r="BC247" s="255">
        <f>SUMPRODUCT('Bond Valuation'!$B$124:$U$124,BondVal_all!BO247:CH247)</f>
        <v>56.145884158223517</v>
      </c>
      <c r="BD247" s="250">
        <f>BC247/BC248-1</f>
        <v>5.3741460125058538E-3</v>
      </c>
      <c r="BE247" s="245">
        <f>SUMPRODUCT($BO$2:$CH$2,'Bond Valuation'!$B$124:$U$124,BondVal_all!BO247:CH247)/BondVal_all!BC247</f>
        <v>11.84596990161165</v>
      </c>
      <c r="BF247" s="251">
        <f>-BE247*Y246/100</f>
        <v>-2.0994283919104809E-2</v>
      </c>
      <c r="BG247" s="251">
        <f>BF247*SQRT(10)</f>
        <v>-6.6389755028617395E-2</v>
      </c>
      <c r="BH247" s="251">
        <f>$AC$1*X246/100</f>
        <v>-1.6040704036111991E-3</v>
      </c>
      <c r="BI247" s="249">
        <f>BH247*SQRT(10)</f>
        <v>-5.0725160026769706E-3</v>
      </c>
      <c r="BJ247" s="251"/>
      <c r="BK247" s="251"/>
      <c r="BO247" s="245">
        <f>EXP(-BO$2*HLOOKUP(BO$2,'Yield Curves'!$B$2:$AP$508,MATCH($Z247,'Yield Curves'!$A$3:$A$508,0)+1)/100)</f>
        <v>0.91576087672332562</v>
      </c>
      <c r="BP247" s="245">
        <f>EXP(-BP$2*HLOOKUP(BP$2,'Yield Curves'!$B$2:$AP$508,MATCH($Z247,'Yield Curves'!$A$3:$A$508,0)+1)/100)</f>
        <v>0.84653815888671913</v>
      </c>
      <c r="BQ247" s="245">
        <f>EXP(-BQ$2*HLOOKUP(BQ$2,'Yield Curves'!$B$2:$AP$508,MATCH($Z247,'Yield Curves'!$A$3:$A$508,0)+1)/100)</f>
        <v>0.78403626760611411</v>
      </c>
      <c r="BR247" s="245">
        <f>EXP(-BR$2*HLOOKUP(BR$2,'Yield Curves'!$B$2:$AP$508,MATCH($Z247,'Yield Curves'!$A$3:$A$508,0)+1)/100)</f>
        <v>0.71691356253088967</v>
      </c>
      <c r="BS247" s="245">
        <f>EXP(-BS$2*HLOOKUP(BS$2,'Yield Curves'!$B$2:$AP$508,MATCH($Z247,'Yield Curves'!$A$3:$A$508,0)+1)/100)</f>
        <v>0.67099070135344585</v>
      </c>
      <c r="BT247" s="245">
        <f>EXP(-BT$2*HLOOKUP(BT$2,'Yield Curves'!$B$2:$AP$508,MATCH($Z247,'Yield Curves'!$A$3:$A$508,0)+1)/100)</f>
        <v>0.61915477324451462</v>
      </c>
      <c r="BU247" s="245">
        <f>EXP(-BU$2*HLOOKUP(BU$2,'Yield Curves'!$B$2:$AP$508,MATCH($Z247,'Yield Curves'!$A$3:$A$508,0)+1)/100)</f>
        <v>0.57120906384881487</v>
      </c>
      <c r="BV247" s="245">
        <f>EXP(-BV$2*HLOOKUP(BV$2,'Yield Curves'!$B$2:$AP$508,MATCH($Z247,'Yield Curves'!$A$3:$A$508,0)+1)/100)</f>
        <v>0.52592324444531813</v>
      </c>
      <c r="BW247" s="245">
        <f>EXP(-BW$2*HLOOKUP(BW$2,'Yield Curves'!$B$2:$AP$508,MATCH($Z247,'Yield Curves'!$A$3:$A$508,0)+1)/100)</f>
        <v>0.48293413552540471</v>
      </c>
      <c r="BX247" s="245">
        <f>EXP(-BX$2*HLOOKUP(BX$2,'Yield Curves'!$B$2:$AP$508,MATCH($Z247,'Yield Curves'!$A$3:$A$508,0)+1)/100)</f>
        <v>0.44396923921378012</v>
      </c>
      <c r="BY247" s="245">
        <f>EXP(-BY$2*HLOOKUP(BY$2,'Yield Curves'!$B$2:$AP$508,MATCH($Z247,'Yield Curves'!$A$3:$A$508,0)+1)/100)</f>
        <v>0.40788296345724079</v>
      </c>
      <c r="BZ247" s="245">
        <f>EXP(-BZ$2*HLOOKUP(BZ$2,'Yield Curves'!$B$2:$AP$508,MATCH($Z247,'Yield Curves'!$A$3:$A$508,0)+1)/100)</f>
        <v>0.37406526179960925</v>
      </c>
      <c r="CA247" s="245">
        <f>EXP(-CA$2*HLOOKUP(CA$2,'Yield Curves'!$B$2:$AP$508,MATCH($Z247,'Yield Curves'!$A$3:$A$508,0)+1)/100)</f>
        <v>0.34234672147184625</v>
      </c>
      <c r="CB247" s="245">
        <f>EXP(-CB$2*HLOOKUP(CB$2,'Yield Curves'!$B$2:$AP$508,MATCH($Z247,'Yield Curves'!$A$3:$A$508,0)+1)/100)</f>
        <v>0.31361356051582506</v>
      </c>
      <c r="CC247" s="245">
        <f>EXP(-CC$2*HLOOKUP(CC$2,'Yield Curves'!$B$2:$AP$508,MATCH($Z247,'Yield Curves'!$A$3:$A$508,0)+1)/100)</f>
        <v>0.28707837984570161</v>
      </c>
      <c r="CD247" s="245">
        <f>EXP(-CD$2*HLOOKUP(CD$2,'Yield Curves'!$B$2:$AP$508,MATCH($Z247,'Yield Curves'!$A$3:$A$508,0)+1)/100)</f>
        <v>0.26293951611555993</v>
      </c>
      <c r="CE247" s="245">
        <f>EXP(-CE$2*HLOOKUP(CE$2,'Yield Curves'!$B$2:$AP$508,MATCH($Z247,'Yield Curves'!$A$3:$A$508,0)+1)/100)</f>
        <v>0.24102846646014178</v>
      </c>
      <c r="CF247" s="245">
        <f>EXP(-CF$2*HLOOKUP(CF$2,'Yield Curves'!$B$2:$AP$508,MATCH($Z247,'Yield Curves'!$A$3:$A$508,0)+1)/100)</f>
        <v>0.22085182415998209</v>
      </c>
      <c r="CG247" s="245">
        <f>EXP(-CG$2*HLOOKUP(CG$2,'Yield Curves'!$B$2:$AP$508,MATCH($Z247,'Yield Curves'!$A$3:$A$508,0)+1)/100)</f>
        <v>0.20212208187116401</v>
      </c>
      <c r="CH247" s="245">
        <f>EXP(-CH$2*HLOOKUP(CH$2,'Yield Curves'!$B$2:$AP$508,MATCH($Z247,'Yield Curves'!$A$3:$A$508,0)+1)/100)</f>
        <v>0.18488893232617237</v>
      </c>
    </row>
    <row r="248" spans="1:86" x14ac:dyDescent="0.2">
      <c r="A248" s="253">
        <v>42775</v>
      </c>
      <c r="B248" s="245">
        <f>'Yield Curves'!C247-'Yield Curves'!C248</f>
        <v>-9.9999999999997868E-3</v>
      </c>
      <c r="C248" s="245">
        <f>'Yield Curves'!D247-'Yield Curves'!D248</f>
        <v>-1.9999999999999574E-2</v>
      </c>
      <c r="D248" s="245">
        <f>'Yield Curves'!E247-'Yield Curves'!E248</f>
        <v>-3.0000000000001137E-2</v>
      </c>
      <c r="E248" s="245">
        <f>'Yield Curves'!F247-'Yield Curves'!F248</f>
        <v>-3.5000000000000142E-2</v>
      </c>
      <c r="F248" s="245">
        <f>'Yield Curves'!G247-'Yield Curves'!G248</f>
        <v>-4.0000000000000924E-2</v>
      </c>
      <c r="G248" s="245">
        <f>'Yield Curves'!H247-'Yield Curves'!H248</f>
        <v>-2.5000000000000355E-2</v>
      </c>
      <c r="H248" s="245">
        <f>'Yield Curves'!I247-'Yield Curves'!I248</f>
        <v>-9.9999999999997868E-3</v>
      </c>
      <c r="I248" s="245">
        <f>'Yield Curves'!J247-'Yield Curves'!J248</f>
        <v>-3.5000000000000142E-2</v>
      </c>
      <c r="J248" s="245">
        <f>'Yield Curves'!K247-'Yield Curves'!K248</f>
        <v>-6.0000000000000497E-2</v>
      </c>
      <c r="K248" s="245">
        <f>'Yield Curves'!L247-'Yield Curves'!L248</f>
        <v>-6.25E-2</v>
      </c>
      <c r="L248" s="245">
        <f>'Yield Curves'!M247-'Yield Curves'!M248</f>
        <v>-6.5000000000001279E-2</v>
      </c>
      <c r="M248" s="245">
        <f>'Yield Curves'!N247-'Yield Curves'!N248</f>
        <v>-6.7500000000002558E-2</v>
      </c>
      <c r="N248" s="245">
        <f>'Yield Curves'!O247-'Yield Curves'!O248</f>
        <v>-7.0000000000000284E-2</v>
      </c>
      <c r="O248" s="245">
        <f>'Yield Curves'!P247-'Yield Curves'!P248</f>
        <v>-7.249999999999801E-2</v>
      </c>
      <c r="P248" s="245">
        <f>'Yield Curves'!Q247-'Yield Curves'!Q248</f>
        <v>-6.8749999999999645E-2</v>
      </c>
      <c r="Q248" s="245">
        <f>'Yield Curves'!R247-'Yield Curves'!R248</f>
        <v>-6.5000000000001279E-2</v>
      </c>
      <c r="R248" s="245">
        <f>'Yield Curves'!S247-'Yield Curves'!S248</f>
        <v>-6.1250000000002913E-2</v>
      </c>
      <c r="S248" s="245">
        <f>'Yield Curves'!T247-'Yield Curves'!T248</f>
        <v>-6.0625000000001705E-2</v>
      </c>
      <c r="T248" s="245">
        <f>'Yield Curves'!U247-'Yield Curves'!U248</f>
        <v>-6.0000000000000497E-2</v>
      </c>
      <c r="U248" s="245">
        <f>'Yield Curves'!V247-'Yield Curves'!V248</f>
        <v>-5.9374999999999289E-2</v>
      </c>
      <c r="V248" s="252">
        <f>MAX(B248:U248)</f>
        <v>-9.9999999999997868E-3</v>
      </c>
      <c r="W248" s="252">
        <f>AVERAGE(V249:V498)</f>
        <v>3.7555000000000192E-2</v>
      </c>
      <c r="X248" s="245">
        <f>_xlfn.STDEV.S(V249:V2800)</f>
        <v>6.0343210216176155E-2</v>
      </c>
      <c r="Y248" s="245">
        <f>W248+X248*_xlfn.NORM.S.INV(99%)</f>
        <v>0.17793429879920114</v>
      </c>
      <c r="Z248" s="253">
        <v>42776</v>
      </c>
      <c r="AA248" s="255">
        <f>'Bond Valuation'!$B$12*BondVal_all!BO248</f>
        <v>92.519600266170045</v>
      </c>
      <c r="AB248" s="250">
        <f>AA248/AA249-1</f>
        <v>-2.9995500449953028E-4</v>
      </c>
      <c r="AC248" s="245">
        <f>SUMPRODUCT('Bond Valuation'!$B$12*BondVal_all!BO248,$BO$2)/AA248</f>
        <v>1</v>
      </c>
      <c r="AD248" s="251">
        <f>-AC248*Y247/100</f>
        <v>-1.7749593331714735E-3</v>
      </c>
      <c r="AE248" s="250">
        <f>AD248*SQRT(10)</f>
        <v>-5.6129142469955144E-3</v>
      </c>
      <c r="AF248" s="250">
        <f>$AC$1*X247/100</f>
        <v>-1.607148881266925E-3</v>
      </c>
      <c r="AG248" s="250">
        <f>AF248*SQRT(10)</f>
        <v>-5.0822510037950002E-3</v>
      </c>
      <c r="AH248" s="255">
        <f>SUMPRODUCT('Bond Valuation'!$B$40:$D$40,BondVal_all!BO248:BQ248)</f>
        <v>83.424904755454094</v>
      </c>
      <c r="AI248" s="250">
        <f>AH248/AH249-1</f>
        <v>-1.1714409556697891E-3</v>
      </c>
      <c r="AJ248" s="245">
        <f>SUMPRODUCT($BO$2:$BQ$2,'Bond Valuation'!$B$40:$D$40,BondVal_all!BO248:BQ248)/BondVal_all!AH248</f>
        <v>2.9357839374431887</v>
      </c>
      <c r="AK248" s="251">
        <f>-AJ248*Y247/100</f>
        <v>-5.2108970999396849E-3</v>
      </c>
      <c r="AL248" s="251">
        <f>AK248*SQRT(10)</f>
        <v>-1.6478303488575461E-2</v>
      </c>
      <c r="AM248" s="251">
        <f>$AC$1*X247/100</f>
        <v>-1.607148881266925E-3</v>
      </c>
      <c r="AN248" s="259">
        <f>AM248*SQRT(10)</f>
        <v>-5.0822510037950002E-3</v>
      </c>
      <c r="AO248" s="255">
        <f>SUMPRODUCT('Bond Valuation'!$B$68:$F$68,BondVal_all!BO248:BS248)</f>
        <v>76.793311695093607</v>
      </c>
      <c r="AP248" s="250">
        <f>AO248/AO249-1</f>
        <v>-4.7116860203910704E-4</v>
      </c>
      <c r="AQ248" s="245">
        <f>SUMPRODUCT($BO$2:$BS$2,'Bond Valuation'!$B$68:$F$68,BondVal_all!BO248:BS248)/BondVal_all!AO248</f>
        <v>4.7237328942801158</v>
      </c>
      <c r="AR248" s="251">
        <f>-AQ248*Y247/100</f>
        <v>-8.38443378811159E-3</v>
      </c>
      <c r="AS248" s="251">
        <f>AR248*SQRT(10)</f>
        <v>-2.6513907661306221E-2</v>
      </c>
      <c r="AT248" s="251">
        <f>$AC$1*X247/100</f>
        <v>-1.607148881266925E-3</v>
      </c>
      <c r="AU248" s="249">
        <f>AT248*SQRT(10)</f>
        <v>-5.0822510037950002E-3</v>
      </c>
      <c r="AV248" s="255">
        <f>SUMPRODUCT('Bond Valuation'!$B$96:$K$96,BondVal_all!BO248:BX248)</f>
        <v>67.201542558730921</v>
      </c>
      <c r="AW248" s="250">
        <f>AV248/AV249-1</f>
        <v>2.8547071377833522E-3</v>
      </c>
      <c r="AX248" s="245">
        <f>SUMPRODUCT($BO$2:$BX$2,'Bond Valuation'!$B$96:$K$96,BondVal_all!BO248:BX248)/BondVal_all!AV248</f>
        <v>8.2369154552319461</v>
      </c>
      <c r="AY248" s="251">
        <f>-AX248*Y247/100</f>
        <v>-1.4620189963808299E-2</v>
      </c>
      <c r="AZ248" s="251">
        <f>AY248*SQRT(10)</f>
        <v>-4.6233100109968936E-2</v>
      </c>
      <c r="BA248" s="251">
        <f>$AC$1*X247/100</f>
        <v>-1.607148881266925E-3</v>
      </c>
      <c r="BB248" s="249">
        <f>BA248*SQRT(10)</f>
        <v>-5.0822510037950002E-3</v>
      </c>
      <c r="BC248" s="255">
        <f>SUMPRODUCT('Bond Valuation'!$B$124:$U$124,BondVal_all!BO248:CH248)</f>
        <v>55.845760885047781</v>
      </c>
      <c r="BD248" s="250">
        <f>BC248/BC249-1</f>
        <v>3.405428286504808E-3</v>
      </c>
      <c r="BE248" s="245">
        <f>SUMPRODUCT($BO$2:$CH$2,'Bond Valuation'!$B$124:$U$124,BondVal_all!BO248:CH248)/BondVal_all!BC248</f>
        <v>11.818156176847292</v>
      </c>
      <c r="BF248" s="251">
        <f>-BE248*Y247/100</f>
        <v>-2.0976746606973198E-2</v>
      </c>
      <c r="BG248" s="251">
        <f>BF248*SQRT(10)</f>
        <v>-6.6334297178244198E-2</v>
      </c>
      <c r="BH248" s="251">
        <f>$AC$1*X247/100</f>
        <v>-1.607148881266925E-3</v>
      </c>
      <c r="BI248" s="249">
        <f>BH248*SQRT(10)</f>
        <v>-5.0822510037950002E-3</v>
      </c>
      <c r="BJ248" s="251"/>
      <c r="BK248" s="251"/>
      <c r="BO248" s="245">
        <f>EXP(-BO$2*HLOOKUP(BO$2,'Yield Curves'!$B$2:$AP$508,MATCH($Z248,'Yield Curves'!$A$3:$A$508,0)+1)/100)</f>
        <v>0.91603564619970335</v>
      </c>
      <c r="BP248" s="245">
        <f>EXP(-BP$2*HLOOKUP(BP$2,'Yield Curves'!$B$2:$AP$508,MATCH($Z248,'Yield Curves'!$A$3:$A$508,0)+1)/100)</f>
        <v>0.84653815888671913</v>
      </c>
      <c r="BQ248" s="245">
        <f>EXP(-BQ$2*HLOOKUP(BQ$2,'Yield Curves'!$B$2:$AP$508,MATCH($Z248,'Yield Curves'!$A$3:$A$508,0)+1)/100)</f>
        <v>0.78333095240471806</v>
      </c>
      <c r="BR248" s="245">
        <f>EXP(-BR$2*HLOOKUP(BR$2,'Yield Curves'!$B$2:$AP$508,MATCH($Z248,'Yield Curves'!$A$3:$A$508,0)+1)/100)</f>
        <v>0.71576741799098309</v>
      </c>
      <c r="BS248" s="245">
        <f>EXP(-BS$2*HLOOKUP(BS$2,'Yield Curves'!$B$2:$AP$508,MATCH($Z248,'Yield Curves'!$A$3:$A$508,0)+1)/100)</f>
        <v>0.66965006103793456</v>
      </c>
      <c r="BT248" s="245">
        <f>EXP(-BT$2*HLOOKUP(BT$2,'Yield Curves'!$B$2:$AP$508,MATCH($Z248,'Yield Curves'!$A$3:$A$508,0)+1)/100)</f>
        <v>0.61767058352879767</v>
      </c>
      <c r="BU248" s="245">
        <f>EXP(-BU$2*HLOOKUP(BU$2,'Yield Curves'!$B$2:$AP$508,MATCH($Z248,'Yield Curves'!$A$3:$A$508,0)+1)/100)</f>
        <v>0.56961191552116708</v>
      </c>
      <c r="BV248" s="245">
        <f>EXP(-BV$2*HLOOKUP(BV$2,'Yield Curves'!$B$2:$AP$508,MATCH($Z248,'Yield Curves'!$A$3:$A$508,0)+1)/100)</f>
        <v>0.52424297992015889</v>
      </c>
      <c r="BW248" s="245">
        <f>EXP(-BW$2*HLOOKUP(BW$2,'Yield Curves'!$B$2:$AP$508,MATCH($Z248,'Yield Curves'!$A$3:$A$508,0)+1)/100)</f>
        <v>0.48119869829879286</v>
      </c>
      <c r="BX248" s="245">
        <f>EXP(-BX$2*HLOOKUP(BX$2,'Yield Curves'!$B$2:$AP$508,MATCH($Z248,'Yield Curves'!$A$3:$A$508,0)+1)/100)</f>
        <v>0.44219690927989869</v>
      </c>
      <c r="BY248" s="245">
        <f>EXP(-BY$2*HLOOKUP(BY$2,'Yield Curves'!$B$2:$AP$508,MATCH($Z248,'Yield Curves'!$A$3:$A$508,0)+1)/100)</f>
        <v>0.40609222094062924</v>
      </c>
      <c r="BZ248" s="245">
        <f>EXP(-BZ$2*HLOOKUP(BZ$2,'Yield Curves'!$B$2:$AP$508,MATCH($Z248,'Yield Curves'!$A$3:$A$508,0)+1)/100)</f>
        <v>0.37227405088828197</v>
      </c>
      <c r="CA248" s="245">
        <f>EXP(-CA$2*HLOOKUP(CA$2,'Yield Curves'!$B$2:$AP$508,MATCH($Z248,'Yield Curves'!$A$3:$A$508,0)+1)/100)</f>
        <v>0.34057113903550434</v>
      </c>
      <c r="CB248" s="245">
        <f>EXP(-CB$2*HLOOKUP(CB$2,'Yield Curves'!$B$2:$AP$508,MATCH($Z248,'Yield Curves'!$A$3:$A$508,0)+1)/100)</f>
        <v>0.31186223287114195</v>
      </c>
      <c r="CC248" s="245">
        <f>EXP(-CC$2*HLOOKUP(CC$2,'Yield Curves'!$B$2:$AP$508,MATCH($Z248,'Yield Curves'!$A$3:$A$508,0)+1)/100)</f>
        <v>0.28536106665812666</v>
      </c>
      <c r="CD248" s="245">
        <f>EXP(-CD$2*HLOOKUP(CD$2,'Yield Curves'!$B$2:$AP$508,MATCH($Z248,'Yield Curves'!$A$3:$A$508,0)+1)/100)</f>
        <v>0.26120982955360933</v>
      </c>
      <c r="CE248" s="245">
        <f>EXP(-CE$2*HLOOKUP(CE$2,'Yield Curves'!$B$2:$AP$508,MATCH($Z248,'Yield Curves'!$A$3:$A$508,0)+1)/100)</f>
        <v>0.23924246715866118</v>
      </c>
      <c r="CF248" s="245">
        <f>EXP(-CF$2*HLOOKUP(CF$2,'Yield Curves'!$B$2:$AP$508,MATCH($Z248,'Yield Curves'!$A$3:$A$508,0)+1)/100)</f>
        <v>0.21902086466737519</v>
      </c>
      <c r="CG248" s="245">
        <f>EXP(-CG$2*HLOOKUP(CG$2,'Yield Curves'!$B$2:$AP$508,MATCH($Z248,'Yield Curves'!$A$3:$A$508,0)+1)/100)</f>
        <v>0.20028235191845109</v>
      </c>
      <c r="CH248" s="245">
        <f>EXP(-CH$2*HLOOKUP(CH$2,'Yield Curves'!$B$2:$AP$508,MATCH($Z248,'Yield Curves'!$A$3:$A$508,0)+1)/100)</f>
        <v>0.18304925671158806</v>
      </c>
    </row>
    <row r="249" spans="1:86" x14ac:dyDescent="0.2">
      <c r="A249" s="253">
        <v>42774</v>
      </c>
      <c r="B249" s="245">
        <f>'Yield Curves'!C248-'Yield Curves'!C249</f>
        <v>1.9999999999999574E-2</v>
      </c>
      <c r="C249" s="245">
        <f>'Yield Curves'!D248-'Yield Curves'!D249</f>
        <v>1.9999999999999574E-2</v>
      </c>
      <c r="D249" s="245">
        <f>'Yield Curves'!E248-'Yield Curves'!E249</f>
        <v>1.9999999999999574E-2</v>
      </c>
      <c r="E249" s="245">
        <f>'Yield Curves'!F248-'Yield Curves'!F249</f>
        <v>9.9999999999997868E-3</v>
      </c>
      <c r="F249" s="245">
        <f>'Yield Curves'!G248-'Yield Curves'!G249</f>
        <v>0</v>
      </c>
      <c r="G249" s="245">
        <f>'Yield Curves'!H248-'Yield Curves'!H249</f>
        <v>-2.5000000000000355E-2</v>
      </c>
      <c r="H249" s="245">
        <f>'Yield Curves'!I248-'Yield Curves'!I249</f>
        <v>-5.0000000000000711E-2</v>
      </c>
      <c r="I249" s="245">
        <f>'Yield Curves'!J248-'Yield Curves'!J249</f>
        <v>-2.5000000000000355E-2</v>
      </c>
      <c r="J249" s="245">
        <f>'Yield Curves'!K248-'Yield Curves'!K249</f>
        <v>0</v>
      </c>
      <c r="K249" s="245">
        <f>'Yield Curves'!L248-'Yield Curves'!L249</f>
        <v>0</v>
      </c>
      <c r="L249" s="245">
        <f>'Yield Curves'!M248-'Yield Curves'!M249</f>
        <v>0</v>
      </c>
      <c r="M249" s="245">
        <f>'Yield Curves'!N248-'Yield Curves'!N249</f>
        <v>0</v>
      </c>
      <c r="N249" s="245">
        <f>'Yield Curves'!O248-'Yield Curves'!O249</f>
        <v>0</v>
      </c>
      <c r="O249" s="245">
        <f>'Yield Curves'!P248-'Yield Curves'!P249</f>
        <v>0</v>
      </c>
      <c r="P249" s="245">
        <f>'Yield Curves'!Q248-'Yield Curves'!Q249</f>
        <v>-5.0000000000007816E-3</v>
      </c>
      <c r="Q249" s="245">
        <f>'Yield Curves'!R248-'Yield Curves'!R249</f>
        <v>-9.9999999999997868E-3</v>
      </c>
      <c r="R249" s="245">
        <f>'Yield Curves'!S248-'Yield Curves'!S249</f>
        <v>-1.4999999999998792E-2</v>
      </c>
      <c r="S249" s="245">
        <f>'Yield Curves'!T248-'Yield Curves'!T249</f>
        <v>-1.7500000000000071E-2</v>
      </c>
      <c r="T249" s="245">
        <f>'Yield Curves'!U248-'Yield Curves'!U249</f>
        <v>-1.9999999999999574E-2</v>
      </c>
      <c r="U249" s="245">
        <f>'Yield Curves'!V248-'Yield Curves'!V249</f>
        <v>-2.2499999999999076E-2</v>
      </c>
      <c r="V249" s="252">
        <f>MAX(B249:U249)</f>
        <v>1.9999999999999574E-2</v>
      </c>
      <c r="W249" s="252">
        <f>AVERAGE(V250:V499)</f>
        <v>3.7475000000000196E-2</v>
      </c>
      <c r="X249" s="245">
        <f>_xlfn.STDEV.S(V250:V2801)</f>
        <v>6.044937394475812E-2</v>
      </c>
      <c r="Y249" s="245">
        <f>W249+X249*_xlfn.NORM.S.INV(99%)</f>
        <v>0.17810127256348804</v>
      </c>
      <c r="Z249" s="253">
        <v>42775</v>
      </c>
      <c r="AA249" s="255">
        <f>'Bond Valuation'!$B$12*BondVal_all!BO249</f>
        <v>92.547360310048262</v>
      </c>
      <c r="AB249" s="250">
        <f>AA249/AA250-1</f>
        <v>1.000050001667141E-4</v>
      </c>
      <c r="AC249" s="245">
        <f>SUMPRODUCT('Bond Valuation'!$B$12*BondVal_all!BO249,$BO$2)/AA249</f>
        <v>1</v>
      </c>
      <c r="AD249" s="251">
        <f>-AC249*Y248/100</f>
        <v>-1.7793429879920115E-3</v>
      </c>
      <c r="AE249" s="250">
        <f>AD249*SQRT(10)</f>
        <v>-5.6267765807043908E-3</v>
      </c>
      <c r="AF249" s="250">
        <f>$AC$1*X248/100</f>
        <v>-1.6082758196946914E-3</v>
      </c>
      <c r="AG249" s="250">
        <f>AF249*SQRT(10)</f>
        <v>-5.0858146960095114E-3</v>
      </c>
      <c r="AH249" s="255">
        <f>SUMPRODUCT('Bond Valuation'!$B$40:$D$40,BondVal_all!BO249:BQ249)</f>
        <v>83.52274672169392</v>
      </c>
      <c r="AI249" s="250">
        <f>AH249/AH250-1</f>
        <v>1.164353085082892E-3</v>
      </c>
      <c r="AJ249" s="245">
        <f>SUMPRODUCT($BO$2:$BQ$2,'Bond Valuation'!$B$40:$D$40,BondVal_all!BO249:BQ249)/BondVal_all!AH249</f>
        <v>2.9358297766344696</v>
      </c>
      <c r="AK249" s="251">
        <f>-AJ249*Y248/100</f>
        <v>-5.2238481269926964E-3</v>
      </c>
      <c r="AL249" s="251">
        <f>AK249*SQRT(10)</f>
        <v>-1.6519258232101437E-2</v>
      </c>
      <c r="AM249" s="251">
        <f>$AC$1*X248/100</f>
        <v>-1.6082758196946914E-3</v>
      </c>
      <c r="AN249" s="259">
        <f>AM249*SQRT(10)</f>
        <v>-5.0858146960095114E-3</v>
      </c>
      <c r="AO249" s="255">
        <f>SUMPRODUCT('Bond Valuation'!$B$68:$F$68,BondVal_all!BO249:BS249)</f>
        <v>76.829511348551051</v>
      </c>
      <c r="AP249" s="250">
        <f>AO249/AO250-1</f>
        <v>2.7444420512798828E-3</v>
      </c>
      <c r="AQ249" s="245">
        <f>SUMPRODUCT($BO$2:$BS$2,'Bond Valuation'!$B$68:$F$68,BondVal_all!BO249:BS249)/BondVal_all!AO249</f>
        <v>4.723737176055482</v>
      </c>
      <c r="AR249" s="251">
        <f>-AQ249*Y248/100</f>
        <v>-8.4051486213315083E-3</v>
      </c>
      <c r="AS249" s="251">
        <f>AR249*SQRT(10)</f>
        <v>-2.6579413715631682E-2</v>
      </c>
      <c r="AT249" s="251">
        <f>$AC$1*X248/100</f>
        <v>-1.6082758196946914E-3</v>
      </c>
      <c r="AU249" s="249">
        <f>AT249*SQRT(10)</f>
        <v>-5.0858146960095114E-3</v>
      </c>
      <c r="AV249" s="255">
        <f>SUMPRODUCT('Bond Valuation'!$B$96:$K$96,BondVal_all!BO249:BX249)</f>
        <v>67.010247925672871</v>
      </c>
      <c r="AW249" s="250">
        <f>AV249/AV250-1</f>
        <v>4.8513708014292778E-3</v>
      </c>
      <c r="AX249" s="245">
        <f>SUMPRODUCT($BO$2:$BX$2,'Bond Valuation'!$B$96:$K$96,BondVal_all!BO249:BX249)/BondVal_all!AV249</f>
        <v>8.2317573103492769</v>
      </c>
      <c r="AY249" s="251">
        <f>-AX249*Y248/100</f>
        <v>-1.4647119649021965E-2</v>
      </c>
      <c r="AZ249" s="251">
        <f>AY249*SQRT(10)</f>
        <v>-4.6318259251915475E-2</v>
      </c>
      <c r="BA249" s="251">
        <f>$AC$1*X248/100</f>
        <v>-1.6082758196946914E-3</v>
      </c>
      <c r="BB249" s="249">
        <f>BA249*SQRT(10)</f>
        <v>-5.0858146960095114E-3</v>
      </c>
      <c r="BC249" s="255">
        <f>SUMPRODUCT('Bond Valuation'!$B$124:$U$124,BondVal_all!BO249:CH249)</f>
        <v>55.656227593281471</v>
      </c>
      <c r="BD249" s="250">
        <f>BC249/BC250-1</f>
        <v>3.0738153419251901E-4</v>
      </c>
      <c r="BE249" s="245">
        <f>SUMPRODUCT($BO$2:$CH$2,'Bond Valuation'!$B$124:$U$124,BondVal_all!BO249:CH249)/BondVal_all!BC249</f>
        <v>11.798871728404839</v>
      </c>
      <c r="BF249" s="251">
        <f>-BE249*Y248/100</f>
        <v>-2.0994239676154335E-2</v>
      </c>
      <c r="BG249" s="251">
        <f>BF249*SQRT(10)</f>
        <v>-6.6389615120123494E-2</v>
      </c>
      <c r="BH249" s="251">
        <f>$AC$1*X248/100</f>
        <v>-1.6082758196946914E-3</v>
      </c>
      <c r="BI249" s="249">
        <f>BH249*SQRT(10)</f>
        <v>-5.0858146960095114E-3</v>
      </c>
      <c r="BJ249" s="251"/>
      <c r="BK249" s="251"/>
      <c r="BO249" s="245">
        <f>EXP(-BO$2*HLOOKUP(BO$2,'Yield Curves'!$B$2:$AP$508,MATCH($Z249,'Yield Curves'!$A$3:$A$508,0)+1)/100)</f>
        <v>0.91631049811928977</v>
      </c>
      <c r="BP249" s="245">
        <f>EXP(-BP$2*HLOOKUP(BP$2,'Yield Curves'!$B$2:$AP$508,MATCH($Z249,'Yield Curves'!$A$3:$A$508,0)+1)/100)</f>
        <v>0.84721566037829166</v>
      </c>
      <c r="BQ249" s="245">
        <f>EXP(-BQ$2*HLOOKUP(BQ$2,'Yield Curves'!$B$2:$AP$508,MATCH($Z249,'Yield Curves'!$A$3:$A$508,0)+1)/100)</f>
        <v>0.78427151377155646</v>
      </c>
      <c r="BR249" s="245">
        <f>EXP(-BR$2*HLOOKUP(BR$2,'Yield Curves'!$B$2:$AP$508,MATCH($Z249,'Yield Curves'!$A$3:$A$508,0)+1)/100)</f>
        <v>0.71462310581605726</v>
      </c>
      <c r="BS249" s="245">
        <f>EXP(-BS$2*HLOOKUP(BS$2,'Yield Curves'!$B$2:$AP$508,MATCH($Z249,'Yield Curves'!$A$3:$A$508,0)+1)/100)</f>
        <v>0.66998496978866395</v>
      </c>
      <c r="BT249" s="245">
        <f>EXP(-BT$2*HLOOKUP(BT$2,'Yield Curves'!$B$2:$AP$508,MATCH($Z249,'Yield Curves'!$A$3:$A$508,0)+1)/100)</f>
        <v>0.61748531014613595</v>
      </c>
      <c r="BU249" s="245">
        <f>EXP(-BU$2*HLOOKUP(BU$2,'Yield Curves'!$B$2:$AP$508,MATCH($Z249,'Yield Curves'!$A$3:$A$508,0)+1)/100)</f>
        <v>0.56881501679870317</v>
      </c>
      <c r="BV249" s="245">
        <f>EXP(-BV$2*HLOOKUP(BV$2,'Yield Curves'!$B$2:$AP$508,MATCH($Z249,'Yield Curves'!$A$3:$A$508,0)+1)/100)</f>
        <v>0.52303860662655799</v>
      </c>
      <c r="BW249" s="245">
        <f>EXP(-BW$2*HLOOKUP(BW$2,'Yield Curves'!$B$2:$AP$508,MATCH($Z249,'Yield Curves'!$A$3:$A$508,0)+1)/100)</f>
        <v>0.47984722835529714</v>
      </c>
      <c r="BX249" s="245">
        <f>EXP(-BX$2*HLOOKUP(BX$2,'Yield Curves'!$B$2:$AP$508,MATCH($Z249,'Yield Curves'!$A$3:$A$508,0)+1)/100)</f>
        <v>0.4404316545059993</v>
      </c>
      <c r="BY249" s="245">
        <f>EXP(-BY$2*HLOOKUP(BY$2,'Yield Curves'!$B$2:$AP$508,MATCH($Z249,'Yield Curves'!$A$3:$A$508,0)+1)/100)</f>
        <v>0.40392037985926071</v>
      </c>
      <c r="BZ249" s="245">
        <f>EXP(-BZ$2*HLOOKUP(BZ$2,'Yield Curves'!$B$2:$AP$508,MATCH($Z249,'Yield Curves'!$A$3:$A$508,0)+1)/100)</f>
        <v>0.37019977004765375</v>
      </c>
      <c r="CA249" s="245">
        <f>EXP(-CA$2*HLOOKUP(CA$2,'Yield Curves'!$B$2:$AP$508,MATCH($Z249,'Yield Curves'!$A$3:$A$508,0)+1)/100)</f>
        <v>0.33909393180911523</v>
      </c>
      <c r="CB249" s="245">
        <f>EXP(-CB$2*HLOOKUP(CB$2,'Yield Curves'!$B$2:$AP$508,MATCH($Z249,'Yield Curves'!$A$3:$A$508,0)+1)/100)</f>
        <v>0.31026317966810824</v>
      </c>
      <c r="CC249" s="245">
        <f>EXP(-CC$2*HLOOKUP(CC$2,'Yield Curves'!$B$2:$AP$508,MATCH($Z249,'Yield Curves'!$A$3:$A$508,0)+1)/100)</f>
        <v>0.2836540264997704</v>
      </c>
      <c r="CD249" s="245">
        <f>EXP(-CD$2*HLOOKUP(CD$2,'Yield Curves'!$B$2:$AP$508,MATCH($Z249,'Yield Curves'!$A$3:$A$508,0)+1)/100)</f>
        <v>0.25954423590205034</v>
      </c>
      <c r="CE249" s="245">
        <f>EXP(-CE$2*HLOOKUP(CE$2,'Yield Curves'!$B$2:$AP$508,MATCH($Z249,'Yield Curves'!$A$3:$A$508,0)+1)/100)</f>
        <v>0.23775609042920767</v>
      </c>
      <c r="CF249" s="245">
        <f>EXP(-CF$2*HLOOKUP(CF$2,'Yield Curves'!$B$2:$AP$508,MATCH($Z249,'Yield Curves'!$A$3:$A$508,0)+1)/100)</f>
        <v>0.21771041885245021</v>
      </c>
      <c r="CG249" s="245">
        <f>EXP(-CG$2*HLOOKUP(CG$2,'Yield Curves'!$B$2:$AP$508,MATCH($Z249,'Yield Curves'!$A$3:$A$508,0)+1)/100)</f>
        <v>0.19908081451718679</v>
      </c>
      <c r="CH249" s="245">
        <f>EXP(-CH$2*HLOOKUP(CH$2,'Yield Curves'!$B$2:$AP$508,MATCH($Z249,'Yield Curves'!$A$3:$A$508,0)+1)/100)</f>
        <v>0.18195424947803898</v>
      </c>
    </row>
    <row r="250" spans="1:86" x14ac:dyDescent="0.2">
      <c r="A250" s="253">
        <v>42773</v>
      </c>
      <c r="B250" s="245">
        <f>'Yield Curves'!C249-'Yield Curves'!C250</f>
        <v>9.9999999999997868E-3</v>
      </c>
      <c r="C250" s="245">
        <f>'Yield Curves'!D249-'Yield Curves'!D250</f>
        <v>1.9999999999999574E-2</v>
      </c>
      <c r="D250" s="245">
        <f>'Yield Curves'!E249-'Yield Curves'!E250</f>
        <v>3.0000000000001137E-2</v>
      </c>
      <c r="E250" s="245">
        <f>'Yield Curves'!F249-'Yield Curves'!F250</f>
        <v>5.5000000000001492E-2</v>
      </c>
      <c r="F250" s="245">
        <f>'Yield Curves'!G249-'Yield Curves'!G250</f>
        <v>8.0000000000000071E-2</v>
      </c>
      <c r="G250" s="245">
        <f>'Yield Curves'!H249-'Yield Curves'!H250</f>
        <v>6.0000000000000497E-2</v>
      </c>
      <c r="H250" s="245">
        <f>'Yield Curves'!I249-'Yield Curves'!I250</f>
        <v>4.0000000000000924E-2</v>
      </c>
      <c r="I250" s="245">
        <f>'Yield Curves'!J249-'Yield Curves'!J250</f>
        <v>7.5000000000001066E-2</v>
      </c>
      <c r="J250" s="245">
        <f>'Yield Curves'!K249-'Yield Curves'!K250</f>
        <v>0.11000000000000032</v>
      </c>
      <c r="K250" s="245">
        <f>'Yield Curves'!L249-'Yield Curves'!L250</f>
        <v>0.11250000000000071</v>
      </c>
      <c r="L250" s="245">
        <f>'Yield Curves'!M249-'Yield Curves'!M250</f>
        <v>0.11500000000000199</v>
      </c>
      <c r="M250" s="245">
        <f>'Yield Curves'!N249-'Yield Curves'!N250</f>
        <v>0.11750000000000238</v>
      </c>
      <c r="N250" s="245">
        <f>'Yield Curves'!O249-'Yield Curves'!O250</f>
        <v>0.12000000000000099</v>
      </c>
      <c r="O250" s="245">
        <f>'Yield Curves'!P249-'Yield Curves'!P250</f>
        <v>0.12249999999999872</v>
      </c>
      <c r="P250" s="245">
        <f>'Yield Curves'!Q249-'Yield Curves'!Q250</f>
        <v>0.11625000000000085</v>
      </c>
      <c r="Q250" s="245">
        <f>'Yield Curves'!R249-'Yield Curves'!R250</f>
        <v>0.11000000000000121</v>
      </c>
      <c r="R250" s="245">
        <f>'Yield Curves'!S249-'Yield Curves'!S250</f>
        <v>0.10375000000000156</v>
      </c>
      <c r="S250" s="245">
        <f>'Yield Curves'!T249-'Yield Curves'!T250</f>
        <v>0.10187500000000149</v>
      </c>
      <c r="T250" s="245">
        <f>'Yield Curves'!U249-'Yield Curves'!U250</f>
        <v>9.9999999999999645E-2</v>
      </c>
      <c r="U250" s="245">
        <f>'Yield Curves'!V249-'Yield Curves'!V250</f>
        <v>9.8124999999997797E-2</v>
      </c>
      <c r="V250" s="252">
        <f>MAX(B250:U250)</f>
        <v>0.12249999999999872</v>
      </c>
      <c r="W250" s="252">
        <f>AVERAGE(V251:V500)</f>
        <v>3.7185000000000197E-2</v>
      </c>
      <c r="X250" s="245">
        <f>_xlfn.STDEV.S(V251:V2802)</f>
        <v>6.0337691521495387E-2</v>
      </c>
      <c r="Y250" s="245">
        <f>W250+X250*_xlfn.NORM.S.INV(99%)</f>
        <v>0.17755146039556305</v>
      </c>
      <c r="Z250" s="253">
        <v>42774</v>
      </c>
      <c r="AA250" s="255">
        <f>'Bond Valuation'!$B$12*BondVal_all!BO250</f>
        <v>92.53810603673864</v>
      </c>
      <c r="AB250" s="250">
        <f>AA250/AA251-1</f>
        <v>-1.9998000133325533E-4</v>
      </c>
      <c r="AC250" s="245">
        <f>SUMPRODUCT('Bond Valuation'!$B$12*BondVal_all!BO250,$BO$2)/AA250</f>
        <v>1</v>
      </c>
      <c r="AD250" s="251">
        <f>-AC250*Y249/100</f>
        <v>-1.7810127256348803E-3</v>
      </c>
      <c r="AE250" s="250">
        <f>AD250*SQRT(10)</f>
        <v>-5.6320567547507774E-3</v>
      </c>
      <c r="AF250" s="250">
        <f>$AC$1*X249/100</f>
        <v>-1.6111053104857071E-3</v>
      </c>
      <c r="AG250" s="250">
        <f>AF250*SQRT(10)</f>
        <v>-5.0947623315275928E-3</v>
      </c>
      <c r="AH250" s="255">
        <f>SUMPRODUCT('Bond Valuation'!$B$40:$D$40,BondVal_all!BO250:BQ250)</f>
        <v>83.425609855483771</v>
      </c>
      <c r="AI250" s="250">
        <f>AH250/AH251-1</f>
        <v>-1.2514294045362639E-5</v>
      </c>
      <c r="AJ250" s="245">
        <f>SUMPRODUCT($BO$2:$BQ$2,'Bond Valuation'!$B$40:$D$40,BondVal_all!BO250:BQ250)/BondVal_all!AH250</f>
        <v>2.9357716357988117</v>
      </c>
      <c r="AK250" s="251">
        <f>-AJ250*Y249/100</f>
        <v>-5.2286466429156131E-3</v>
      </c>
      <c r="AL250" s="251">
        <f>AK250*SQRT(10)</f>
        <v>-1.6534432471806436E-2</v>
      </c>
      <c r="AM250" s="251">
        <f>$AC$1*X249/100</f>
        <v>-1.6111053104857071E-3</v>
      </c>
      <c r="AN250" s="259">
        <f>AM250*SQRT(10)</f>
        <v>-5.0947623315275928E-3</v>
      </c>
      <c r="AO250" s="255">
        <f>SUMPRODUCT('Bond Valuation'!$B$68:$F$68,BondVal_all!BO250:BS250)</f>
        <v>76.619234300001267</v>
      </c>
      <c r="AP250" s="250">
        <f>AO250/AO251-1</f>
        <v>2.9537648497557356E-5</v>
      </c>
      <c r="AQ250" s="245">
        <f>SUMPRODUCT($BO$2:$BS$2,'Bond Valuation'!$B$68:$F$68,BondVal_all!BO250:BS250)/BondVal_all!AO250</f>
        <v>4.723111395166347</v>
      </c>
      <c r="AR250" s="251">
        <f>-AQ250*Y249/100</f>
        <v>-8.4119214993823785E-3</v>
      </c>
      <c r="AS250" s="251">
        <f>AR250*SQRT(10)</f>
        <v>-2.6600831436586994E-2</v>
      </c>
      <c r="AT250" s="251">
        <f>$AC$1*X249/100</f>
        <v>-1.6111053104857071E-3</v>
      </c>
      <c r="AU250" s="249">
        <f>AT250*SQRT(10)</f>
        <v>-5.0947623315275928E-3</v>
      </c>
      <c r="AV250" s="255">
        <f>SUMPRODUCT('Bond Valuation'!$B$96:$K$96,BondVal_all!BO250:BX250)</f>
        <v>66.686725890843121</v>
      </c>
      <c r="AW250" s="250">
        <f>AV250/AV251-1</f>
        <v>1.4519154919137023E-3</v>
      </c>
      <c r="AX250" s="245">
        <f>SUMPRODUCT($BO$2:$BX$2,'Bond Valuation'!$B$96:$K$96,BondVal_all!BO250:BX250)/BondVal_all!AV250</f>
        <v>8.2257797172227782</v>
      </c>
      <c r="AY250" s="251">
        <f>-AX250*Y249/100</f>
        <v>-1.4650218354643056E-2</v>
      </c>
      <c r="AZ250" s="251">
        <f>AY250*SQRT(10)</f>
        <v>-4.6328058219476491E-2</v>
      </c>
      <c r="BA250" s="251">
        <f>$AC$1*X249/100</f>
        <v>-1.6111053104857071E-3</v>
      </c>
      <c r="BB250" s="249">
        <f>BA250*SQRT(10)</f>
        <v>-5.0947623315275928E-3</v>
      </c>
      <c r="BC250" s="255">
        <f>SUMPRODUCT('Bond Valuation'!$B$124:$U$124,BondVal_all!BO250:CH250)</f>
        <v>55.639125153630623</v>
      </c>
      <c r="BD250" s="250">
        <f>BC250/BC251-1</f>
        <v>5.5116239874655193E-3</v>
      </c>
      <c r="BE250" s="245">
        <f>SUMPRODUCT($BO$2:$CH$2,'Bond Valuation'!$B$124:$U$124,BondVal_all!BO250:CH250)/BondVal_all!BC250</f>
        <v>11.816047277613066</v>
      </c>
      <c r="BF250" s="251">
        <f>-BE250*Y249/100</f>
        <v>-2.1044530568132255E-2</v>
      </c>
      <c r="BG250" s="251">
        <f>BF250*SQRT(10)</f>
        <v>-6.6548648884335204E-2</v>
      </c>
      <c r="BH250" s="251">
        <f>$AC$1*X249/100</f>
        <v>-1.6111053104857071E-3</v>
      </c>
      <c r="BI250" s="249">
        <f>BH250*SQRT(10)</f>
        <v>-5.0947623315275928E-3</v>
      </c>
      <c r="BJ250" s="251"/>
      <c r="BK250" s="251"/>
      <c r="BO250" s="245">
        <f>EXP(-BO$2*HLOOKUP(BO$2,'Yield Curves'!$B$2:$AP$508,MATCH($Z250,'Yield Curves'!$A$3:$A$508,0)+1)/100)</f>
        <v>0.91621887165087768</v>
      </c>
      <c r="BP250" s="245">
        <f>EXP(-BP$2*HLOOKUP(BP$2,'Yield Curves'!$B$2:$AP$508,MATCH($Z250,'Yield Curves'!$A$3:$A$508,0)+1)/100)</f>
        <v>0.84670748345038838</v>
      </c>
      <c r="BQ250" s="245">
        <f>EXP(-BQ$2*HLOOKUP(BQ$2,'Yield Curves'!$B$2:$AP$508,MATCH($Z250,'Yield Curves'!$A$3:$A$508,0)+1)/100)</f>
        <v>0.78333095240471806</v>
      </c>
      <c r="BR250" s="245">
        <f>EXP(-BR$2*HLOOKUP(BR$2,'Yield Curves'!$B$2:$AP$508,MATCH($Z250,'Yield Curves'!$A$3:$A$508,0)+1)/100)</f>
        <v>0.71433731373595744</v>
      </c>
      <c r="BS250" s="245">
        <f>EXP(-BS$2*HLOOKUP(BS$2,'Yield Curves'!$B$2:$AP$508,MATCH($Z250,'Yield Curves'!$A$3:$A$508,0)+1)/100)</f>
        <v>0.66797802679898954</v>
      </c>
      <c r="BT250" s="245">
        <f>EXP(-BT$2*HLOOKUP(BT$2,'Yield Curves'!$B$2:$AP$508,MATCH($Z250,'Yield Curves'!$A$3:$A$508,0)+1)/100)</f>
        <v>0.61508180731352857</v>
      </c>
      <c r="BU250" s="245">
        <f>EXP(-BU$2*HLOOKUP(BU$2,'Yield Curves'!$B$2:$AP$508,MATCH($Z250,'Yield Curves'!$A$3:$A$508,0)+1)/100)</f>
        <v>0.56603464070089615</v>
      </c>
      <c r="BV250" s="245">
        <f>EXP(-BV$2*HLOOKUP(BV$2,'Yield Curves'!$B$2:$AP$508,MATCH($Z250,'Yield Curves'!$A$3:$A$508,0)+1)/100)</f>
        <v>0.52016979076553271</v>
      </c>
      <c r="BW250" s="245">
        <f>EXP(-BW$2*HLOOKUP(BW$2,'Yield Curves'!$B$2:$AP$508,MATCH($Z250,'Yield Curves'!$A$3:$A$508,0)+1)/100)</f>
        <v>0.4772093478470531</v>
      </c>
      <c r="BX250" s="245">
        <f>EXP(-BX$2*HLOOKUP(BX$2,'Yield Curves'!$B$2:$AP$508,MATCH($Z250,'Yield Curves'!$A$3:$A$508,0)+1)/100)</f>
        <v>0.43779697651695965</v>
      </c>
      <c r="BY250" s="245">
        <f>EXP(-BY$2*HLOOKUP(BY$2,'Yield Curves'!$B$2:$AP$508,MATCH($Z250,'Yield Curves'!$A$3:$A$508,0)+1)/100)</f>
        <v>0.40131846091054196</v>
      </c>
      <c r="BZ250" s="245">
        <f>EXP(-BZ$2*HLOOKUP(BZ$2,'Yield Curves'!$B$2:$AP$508,MATCH($Z250,'Yield Curves'!$A$3:$A$508,0)+1)/100)</f>
        <v>0.36813704693175953</v>
      </c>
      <c r="CA250" s="245">
        <f>EXP(-CA$2*HLOOKUP(CA$2,'Yield Curves'!$B$2:$AP$508,MATCH($Z250,'Yield Curves'!$A$3:$A$508,0)+1)/100)</f>
        <v>0.33806232736859448</v>
      </c>
      <c r="CB250" s="245">
        <f>EXP(-CB$2*HLOOKUP(CB$2,'Yield Curves'!$B$2:$AP$508,MATCH($Z250,'Yield Curves'!$A$3:$A$508,0)+1)/100)</f>
        <v>0.309537819142846</v>
      </c>
      <c r="CC250" s="245">
        <f>EXP(-CC$2*HLOOKUP(CC$2,'Yield Curves'!$B$2:$AP$508,MATCH($Z250,'Yield Curves'!$A$3:$A$508,0)+1)/100)</f>
        <v>0.28322886441130496</v>
      </c>
      <c r="CD250" s="245">
        <f>EXP(-CD$2*HLOOKUP(CD$2,'Yield Curves'!$B$2:$AP$508,MATCH($Z250,'Yield Curves'!$A$3:$A$508,0)+1)/100)</f>
        <v>0.25938936665963369</v>
      </c>
      <c r="CE250" s="245">
        <f>EXP(-CE$2*HLOOKUP(CE$2,'Yield Curves'!$B$2:$AP$508,MATCH($Z250,'Yield Curves'!$A$3:$A$508,0)+1)/100)</f>
        <v>0.23784057385921165</v>
      </c>
      <c r="CF250" s="245">
        <f>EXP(-CF$2*HLOOKUP(CF$2,'Yield Curves'!$B$2:$AP$508,MATCH($Z250,'Yield Curves'!$A$3:$A$508,0)+1)/100)</f>
        <v>0.21802062185539209</v>
      </c>
      <c r="CG250" s="245">
        <f>EXP(-CG$2*HLOOKUP(CG$2,'Yield Curves'!$B$2:$AP$508,MATCH($Z250,'Yield Curves'!$A$3:$A$508,0)+1)/100)</f>
        <v>0.19960937071237148</v>
      </c>
      <c r="CH250" s="245">
        <f>EXP(-CH$2*HLOOKUP(CH$2,'Yield Curves'!$B$2:$AP$508,MATCH($Z250,'Yield Curves'!$A$3:$A$508,0)+1)/100)</f>
        <v>0.18268352405273466</v>
      </c>
    </row>
    <row r="251" spans="1:86" x14ac:dyDescent="0.2">
      <c r="A251" s="253">
        <v>42772</v>
      </c>
      <c r="B251" s="245">
        <f>'Yield Curves'!C250-'Yield Curves'!C251</f>
        <v>4.0000000000000924E-2</v>
      </c>
      <c r="C251" s="245">
        <f>'Yield Curves'!D250-'Yield Curves'!D251</f>
        <v>4.0000000000000924E-2</v>
      </c>
      <c r="D251" s="245">
        <f>'Yield Curves'!E250-'Yield Curves'!E251</f>
        <v>3.9999999999999147E-2</v>
      </c>
      <c r="E251" s="245">
        <f>'Yield Curves'!F250-'Yield Curves'!F251</f>
        <v>4.9999999999990052E-3</v>
      </c>
      <c r="F251" s="245">
        <f>'Yield Curves'!G250-'Yield Curves'!G251</f>
        <v>-2.9999999999999361E-2</v>
      </c>
      <c r="G251" s="245">
        <f>'Yield Curves'!H250-'Yield Curves'!H251</f>
        <v>-2.9999999999999361E-2</v>
      </c>
      <c r="H251" s="245">
        <f>'Yield Curves'!I250-'Yield Curves'!I251</f>
        <v>-2.9999999999999361E-2</v>
      </c>
      <c r="I251" s="245">
        <f>'Yield Curves'!J250-'Yield Curves'!J251</f>
        <v>-4.0000000000000924E-2</v>
      </c>
      <c r="J251" s="245">
        <f>'Yield Curves'!K250-'Yield Curves'!K251</f>
        <v>-4.9999999999999822E-2</v>
      </c>
      <c r="K251" s="245">
        <f>'Yield Curves'!L250-'Yield Curves'!L251</f>
        <v>-4.4999999999998153E-2</v>
      </c>
      <c r="L251" s="245">
        <f>'Yield Curves'!M250-'Yield Curves'!M251</f>
        <v>-3.9999999999999147E-2</v>
      </c>
      <c r="M251" s="245">
        <f>'Yield Curves'!N250-'Yield Curves'!N251</f>
        <v>-3.4999999999999254E-2</v>
      </c>
      <c r="N251" s="245">
        <f>'Yield Curves'!O250-'Yield Curves'!O251</f>
        <v>-2.9999999999999361E-2</v>
      </c>
      <c r="O251" s="245">
        <f>'Yield Curves'!P250-'Yield Curves'!P251</f>
        <v>-2.4999999999998579E-2</v>
      </c>
      <c r="P251" s="245">
        <f>'Yield Curves'!Q250-'Yield Curves'!Q251</f>
        <v>-2.2499999999999076E-2</v>
      </c>
      <c r="Q251" s="245">
        <f>'Yield Curves'!R250-'Yield Curves'!R251</f>
        <v>-1.9999999999999574E-2</v>
      </c>
      <c r="R251" s="245">
        <f>'Yield Curves'!S250-'Yield Curves'!S251</f>
        <v>-1.7500000000000071E-2</v>
      </c>
      <c r="S251" s="245">
        <f>'Yield Curves'!T250-'Yield Curves'!T251</f>
        <v>-1.3749999999999929E-2</v>
      </c>
      <c r="T251" s="245">
        <f>'Yield Curves'!U250-'Yield Curves'!U251</f>
        <v>-9.9999999999997868E-3</v>
      </c>
      <c r="U251" s="245">
        <f>'Yield Curves'!V250-'Yield Curves'!V251</f>
        <v>-6.2499999999996447E-3</v>
      </c>
      <c r="V251" s="252">
        <f>MAX(B251:U251)</f>
        <v>4.0000000000000924E-2</v>
      </c>
      <c r="W251" s="252">
        <f>AVERAGE(V252:V501)</f>
        <v>3.7505000000000184E-2</v>
      </c>
      <c r="X251" s="245">
        <f>_xlfn.STDEV.S(V252:V2803)</f>
        <v>6.0455287493737075E-2</v>
      </c>
      <c r="Y251" s="245">
        <f>W251+X251*_xlfn.NORM.S.INV(99%)</f>
        <v>0.17814502953558325</v>
      </c>
      <c r="Z251" s="253">
        <v>42773</v>
      </c>
      <c r="AA251" s="255">
        <f>'Bond Valuation'!$B$12*BondVal_all!BO251</f>
        <v>92.556615508831499</v>
      </c>
      <c r="AB251" s="250">
        <f>AA251/AA252-1</f>
        <v>-9.999500016666385E-5</v>
      </c>
      <c r="AC251" s="245">
        <f>SUMPRODUCT('Bond Valuation'!$B$12*BondVal_all!BO251,$BO$2)/AA251</f>
        <v>1</v>
      </c>
      <c r="AD251" s="251">
        <f>-AC251*Y250/100</f>
        <v>-1.7755146039556305E-3</v>
      </c>
      <c r="AE251" s="250">
        <f>AD251*SQRT(10)</f>
        <v>-5.6146701673915984E-3</v>
      </c>
      <c r="AF251" s="250">
        <f>$AC$1*X250/100</f>
        <v>-1.6081287346592821E-3</v>
      </c>
      <c r="AG251" s="250">
        <f>AF251*SQRT(10)</f>
        <v>-5.0853495722878918E-3</v>
      </c>
      <c r="AH251" s="255">
        <f>SUMPRODUCT('Bond Valuation'!$B$40:$D$40,BondVal_all!BO251:BQ251)</f>
        <v>83.426653881161656</v>
      </c>
      <c r="AI251" s="250">
        <f>AH251/AH252-1</f>
        <v>-2.3103339386916222E-3</v>
      </c>
      <c r="AJ251" s="245">
        <f>SUMPRODUCT($BO$2:$BQ$2,'Bond Valuation'!$B$40:$D$40,BondVal_all!BO251:BQ251)/BondVal_all!AH251</f>
        <v>2.9357555319069046</v>
      </c>
      <c r="AK251" s="251">
        <f>-AJ251*Y250/100</f>
        <v>-5.2124768205442399E-3</v>
      </c>
      <c r="AL251" s="251">
        <f>AK251*SQRT(10)</f>
        <v>-1.6483299003752554E-2</v>
      </c>
      <c r="AM251" s="251">
        <f>$AC$1*X250/100</f>
        <v>-1.6081287346592821E-3</v>
      </c>
      <c r="AN251" s="259">
        <f>AM251*SQRT(10)</f>
        <v>-5.0853495722878918E-3</v>
      </c>
      <c r="AO251" s="255">
        <f>SUMPRODUCT('Bond Valuation'!$B$68:$F$68,BondVal_all!BO251:BS251)</f>
        <v>76.616971214836582</v>
      </c>
      <c r="AP251" s="250">
        <f>AO251/AO252-1</f>
        <v>-5.0214470308325154E-3</v>
      </c>
      <c r="AQ251" s="245">
        <f>SUMPRODUCT($BO$2:$BS$2,'Bond Valuation'!$B$68:$F$68,BondVal_all!BO251:BS251)/BondVal_all!AO251</f>
        <v>4.7230927079649216</v>
      </c>
      <c r="AR251" s="251">
        <f>-AQ251*Y250/100</f>
        <v>-8.3859200788280637E-3</v>
      </c>
      <c r="AS251" s="251">
        <f>AR251*SQRT(10)</f>
        <v>-2.6518607725235441E-2</v>
      </c>
      <c r="AT251" s="251">
        <f>$AC$1*X250/100</f>
        <v>-1.6081287346592821E-3</v>
      </c>
      <c r="AU251" s="249">
        <f>AT251*SQRT(10)</f>
        <v>-5.0853495722878918E-3</v>
      </c>
      <c r="AV251" s="255">
        <f>SUMPRODUCT('Bond Valuation'!$B$96:$K$96,BondVal_all!BO251:BX251)</f>
        <v>66.590042776129266</v>
      </c>
      <c r="AW251" s="250">
        <f>AV251/AV252-1</f>
        <v>-8.1080542387449439E-3</v>
      </c>
      <c r="AX251" s="245">
        <f>SUMPRODUCT($BO$2:$BX$2,'Bond Valuation'!$B$96:$K$96,BondVal_all!BO251:BX251)/BondVal_all!AV251</f>
        <v>8.2234803755859289</v>
      </c>
      <c r="AY251" s="251">
        <f>-AX251*Y250/100</f>
        <v>-1.460090950219535E-2</v>
      </c>
      <c r="AZ251" s="251">
        <f>AY251*SQRT(10)</f>
        <v>-4.6172129936932572E-2</v>
      </c>
      <c r="BA251" s="251">
        <f>$AC$1*X250/100</f>
        <v>-1.6081287346592821E-3</v>
      </c>
      <c r="BB251" s="249">
        <f>BA251*SQRT(10)</f>
        <v>-5.0853495722878918E-3</v>
      </c>
      <c r="BC251" s="255">
        <f>SUMPRODUCT('Bond Valuation'!$B$124:$U$124,BondVal_all!BO251:CH251)</f>
        <v>55.334144157367007</v>
      </c>
      <c r="BD251" s="250">
        <f>BC251/BC252-1</f>
        <v>-2.6938133855811675E-3</v>
      </c>
      <c r="BE251" s="245">
        <f>SUMPRODUCT($BO$2:$CH$2,'Bond Valuation'!$B$124:$U$124,BondVal_all!BO251:CH251)/BondVal_all!BC251</f>
        <v>11.778777225048955</v>
      </c>
      <c r="BF251" s="251">
        <f>-BE251*Y250/100</f>
        <v>-2.0913390979814393E-2</v>
      </c>
      <c r="BG251" s="251">
        <f>BF251*SQRT(10)</f>
        <v>-6.6133949093833952E-2</v>
      </c>
      <c r="BH251" s="251">
        <f>$AC$1*X250/100</f>
        <v>-1.6081287346592821E-3</v>
      </c>
      <c r="BI251" s="249">
        <f>BH251*SQRT(10)</f>
        <v>-5.0853495722878918E-3</v>
      </c>
      <c r="BJ251" s="251"/>
      <c r="BK251" s="251"/>
      <c r="BO251" s="245">
        <f>EXP(-BO$2*HLOOKUP(BO$2,'Yield Curves'!$B$2:$AP$508,MATCH($Z251,'Yield Curves'!$A$3:$A$508,0)+1)/100)</f>
        <v>0.91640213375080692</v>
      </c>
      <c r="BP251" s="245">
        <f>EXP(-BP$2*HLOOKUP(BP$2,'Yield Curves'!$B$2:$AP$508,MATCH($Z251,'Yield Curves'!$A$3:$A$508,0)+1)/100)</f>
        <v>0.84704623418939962</v>
      </c>
      <c r="BQ251" s="245">
        <f>EXP(-BQ$2*HLOOKUP(BQ$2,'Yield Curves'!$B$2:$AP$508,MATCH($Z251,'Yield Curves'!$A$3:$A$508,0)+1)/100)</f>
        <v>0.78333095240471806</v>
      </c>
      <c r="BR251" s="245">
        <f>EXP(-BR$2*HLOOKUP(BR$2,'Yield Curves'!$B$2:$AP$508,MATCH($Z251,'Yield Curves'!$A$3:$A$508,0)+1)/100)</f>
        <v>0.71291006683113933</v>
      </c>
      <c r="BS251" s="245">
        <f>EXP(-BS$2*HLOOKUP(BS$2,'Yield Curves'!$B$2:$AP$508,MATCH($Z251,'Yield Curves'!$A$3:$A$508,0)+1)/100)</f>
        <v>0.66797802679898954</v>
      </c>
      <c r="BT251" s="245">
        <f>EXP(-BT$2*HLOOKUP(BT$2,'Yield Curves'!$B$2:$AP$508,MATCH($Z251,'Yield Curves'!$A$3:$A$508,0)+1)/100)</f>
        <v>0.61508180731352857</v>
      </c>
      <c r="BU251" s="245">
        <f>EXP(-BU$2*HLOOKUP(BU$2,'Yield Curves'!$B$2:$AP$508,MATCH($Z251,'Yield Curves'!$A$3:$A$508,0)+1)/100)</f>
        <v>0.56603464070089615</v>
      </c>
      <c r="BV251" s="245">
        <f>EXP(-BV$2*HLOOKUP(BV$2,'Yield Curves'!$B$2:$AP$508,MATCH($Z251,'Yield Curves'!$A$3:$A$508,0)+1)/100)</f>
        <v>0.51996176445726183</v>
      </c>
      <c r="BW251" s="245">
        <f>EXP(-BW$2*HLOOKUP(BW$2,'Yield Curves'!$B$2:$AP$508,MATCH($Z251,'Yield Curves'!$A$3:$A$508,0)+1)/100)</f>
        <v>0.47656554988885819</v>
      </c>
      <c r="BX251" s="245">
        <f>EXP(-BX$2*HLOOKUP(BX$2,'Yield Curves'!$B$2:$AP$508,MATCH($Z251,'Yield Curves'!$A$3:$A$508,0)+1)/100)</f>
        <v>0.4369222575744412</v>
      </c>
      <c r="BY251" s="245">
        <f>EXP(-BY$2*HLOOKUP(BY$2,'Yield Curves'!$B$2:$AP$508,MATCH($Z251,'Yield Curves'!$A$3:$A$508,0)+1)/100)</f>
        <v>0.40021635123839583</v>
      </c>
      <c r="BZ251" s="245">
        <f>EXP(-BZ$2*HLOOKUP(BZ$2,'Yield Curves'!$B$2:$AP$508,MATCH($Z251,'Yield Curves'!$A$3:$A$508,0)+1)/100)</f>
        <v>0.36675911823682833</v>
      </c>
      <c r="CA251" s="245">
        <f>EXP(-CA$2*HLOOKUP(CA$2,'Yield Curves'!$B$2:$AP$508,MATCH($Z251,'Yield Curves'!$A$3:$A$508,0)+1)/100)</f>
        <v>0.33636362060439201</v>
      </c>
      <c r="CB251" s="245">
        <f>EXP(-CB$2*HLOOKUP(CB$2,'Yield Curves'!$B$2:$AP$508,MATCH($Z251,'Yield Curves'!$A$3:$A$508,0)+1)/100)</f>
        <v>0.30762077642108521</v>
      </c>
      <c r="CC251" s="245">
        <f>EXP(-CC$2*HLOOKUP(CC$2,'Yield Curves'!$B$2:$AP$508,MATCH($Z251,'Yield Curves'!$A$3:$A$508,0)+1)/100)</f>
        <v>0.28111259386278598</v>
      </c>
      <c r="CD251" s="245">
        <f>EXP(-CD$2*HLOOKUP(CD$2,'Yield Curves'!$B$2:$AP$508,MATCH($Z251,'Yield Curves'!$A$3:$A$508,0)+1)/100)</f>
        <v>0.25718425640018699</v>
      </c>
      <c r="CE251" s="245">
        <f>EXP(-CE$2*HLOOKUP(CE$2,'Yield Curves'!$B$2:$AP$508,MATCH($Z251,'Yield Curves'!$A$3:$A$508,0)+1)/100)</f>
        <v>0.23564903545409782</v>
      </c>
      <c r="CF251" s="245">
        <f>EXP(-CF$2*HLOOKUP(CF$2,'Yield Curves'!$B$2:$AP$508,MATCH($Z251,'Yield Curves'!$A$3:$A$508,0)+1)/100)</f>
        <v>0.21585161768971023</v>
      </c>
      <c r="CG251" s="245">
        <f>EXP(-CG$2*HLOOKUP(CG$2,'Yield Curves'!$B$2:$AP$508,MATCH($Z251,'Yield Curves'!$A$3:$A$508,0)+1)/100)</f>
        <v>0.1974302499408126</v>
      </c>
      <c r="CH251" s="245">
        <f>EXP(-CH$2*HLOOKUP(CH$2,'Yield Curves'!$B$2:$AP$508,MATCH($Z251,'Yield Curves'!$A$3:$A$508,0)+1)/100)</f>
        <v>0.18050442252243917</v>
      </c>
    </row>
    <row r="252" spans="1:86" x14ac:dyDescent="0.2">
      <c r="A252" s="253">
        <v>42769</v>
      </c>
      <c r="B252" s="245">
        <f>'Yield Curves'!C251-'Yield Curves'!C252</f>
        <v>8.0000000000000071E-2</v>
      </c>
      <c r="C252" s="245">
        <f>'Yield Curves'!D251-'Yield Curves'!D252</f>
        <v>7.5000000000001066E-2</v>
      </c>
      <c r="D252" s="245">
        <f>'Yield Curves'!E251-'Yield Curves'!E252</f>
        <v>7.0000000000000284E-2</v>
      </c>
      <c r="E252" s="245">
        <f>'Yield Curves'!F251-'Yield Curves'!F252</f>
        <v>6.5000000000001279E-2</v>
      </c>
      <c r="F252" s="245">
        <f>'Yield Curves'!G251-'Yield Curves'!G252</f>
        <v>6.0000000000000497E-2</v>
      </c>
      <c r="G252" s="245">
        <f>'Yield Curves'!H251-'Yield Curves'!H252</f>
        <v>4.4999999999999929E-2</v>
      </c>
      <c r="H252" s="245">
        <f>'Yield Curves'!I251-'Yield Curves'!I252</f>
        <v>2.9999999999999361E-2</v>
      </c>
      <c r="I252" s="245">
        <f>'Yield Curves'!J251-'Yield Curves'!J252</f>
        <v>3.0000000000001137E-2</v>
      </c>
      <c r="J252" s="245">
        <f>'Yield Curves'!K251-'Yield Curves'!K252</f>
        <v>2.9999999999999361E-2</v>
      </c>
      <c r="K252" s="245">
        <f>'Yield Curves'!L251-'Yield Curves'!L252</f>
        <v>2.7499999999998082E-2</v>
      </c>
      <c r="L252" s="245">
        <f>'Yield Curves'!M251-'Yield Curves'!M252</f>
        <v>2.4999999999998579E-2</v>
      </c>
      <c r="M252" s="245">
        <f>'Yield Curves'!N251-'Yield Curves'!N252</f>
        <v>2.2499999999999076E-2</v>
      </c>
      <c r="N252" s="245">
        <f>'Yield Curves'!O251-'Yield Curves'!O252</f>
        <v>1.9999999999999574E-2</v>
      </c>
      <c r="O252" s="245">
        <f>'Yield Curves'!P251-'Yield Curves'!P252</f>
        <v>1.7500000000000071E-2</v>
      </c>
      <c r="P252" s="245">
        <f>'Yield Curves'!Q251-'Yield Curves'!Q252</f>
        <v>1.8749999999998934E-2</v>
      </c>
      <c r="Q252" s="245">
        <f>'Yield Curves'!R251-'Yield Curves'!R252</f>
        <v>1.9999999999999574E-2</v>
      </c>
      <c r="R252" s="245">
        <f>'Yield Curves'!S251-'Yield Curves'!S252</f>
        <v>2.1250000000000213E-2</v>
      </c>
      <c r="S252" s="245">
        <f>'Yield Curves'!T251-'Yield Curves'!T252</f>
        <v>2.0624999999999005E-2</v>
      </c>
      <c r="T252" s="245">
        <f>'Yield Curves'!U251-'Yield Curves'!U252</f>
        <v>1.9999999999999574E-2</v>
      </c>
      <c r="U252" s="245">
        <f>'Yield Curves'!V251-'Yield Curves'!V252</f>
        <v>1.9375000000000142E-2</v>
      </c>
      <c r="V252" s="252">
        <f>MAX(B252:U252)</f>
        <v>8.0000000000000071E-2</v>
      </c>
      <c r="W252" s="252">
        <f>AVERAGE(V253:V502)</f>
        <v>3.7225000000000188E-2</v>
      </c>
      <c r="X252" s="245">
        <f>_xlfn.STDEV.S(V253:V2804)</f>
        <v>6.0516203094472885E-2</v>
      </c>
      <c r="Y252" s="245">
        <f>W252+X252*_xlfn.NORM.S.INV(99%)</f>
        <v>0.17800674041385095</v>
      </c>
      <c r="Z252" s="253">
        <v>42772</v>
      </c>
      <c r="AA252" s="255">
        <f>'Bond Valuation'!$B$12*BondVal_all!BO252</f>
        <v>92.56587163318089</v>
      </c>
      <c r="AB252" s="250">
        <f>AA252/AA253-1</f>
        <v>-3.9992001066557759E-4</v>
      </c>
      <c r="AC252" s="245">
        <f>SUMPRODUCT('Bond Valuation'!$B$12*BondVal_all!BO252,$BO$2)/AA252</f>
        <v>1</v>
      </c>
      <c r="AD252" s="251">
        <f>-AC252*Y251/100</f>
        <v>-1.7814502953558326E-3</v>
      </c>
      <c r="AE252" s="250">
        <f>AD252*SQRT(10)</f>
        <v>-5.6334404717041106E-3</v>
      </c>
      <c r="AF252" s="250">
        <f>$AC$1*X251/100</f>
        <v>-1.6112629192340214E-3</v>
      </c>
      <c r="AG252" s="250">
        <f>AF252*SQRT(10)</f>
        <v>-5.095260734151434E-3</v>
      </c>
      <c r="AH252" s="255">
        <f>SUMPRODUCT('Bond Valuation'!$B$40:$D$40,BondVal_all!BO252:BQ252)</f>
        <v>83.619843643880202</v>
      </c>
      <c r="AI252" s="250">
        <f>AH252/AH253-1</f>
        <v>8.3734614811259434E-4</v>
      </c>
      <c r="AJ252" s="245">
        <f>SUMPRODUCT($BO$2:$BQ$2,'Bond Valuation'!$B$40:$D$40,BondVal_all!BO252:BQ252)/BondVal_all!AH252</f>
        <v>2.9358874148835463</v>
      </c>
      <c r="AK252" s="251">
        <f>-AJ252*Y251/100</f>
        <v>-5.2301375023757653E-3</v>
      </c>
      <c r="AL252" s="251">
        <f>AK252*SQRT(10)</f>
        <v>-1.6539146983371729E-2</v>
      </c>
      <c r="AM252" s="251">
        <f>$AC$1*X251/100</f>
        <v>-1.6112629192340214E-3</v>
      </c>
      <c r="AN252" s="259">
        <f>AM252*SQRT(10)</f>
        <v>-5.095260734151434E-3</v>
      </c>
      <c r="AO252" s="255">
        <f>SUMPRODUCT('Bond Valuation'!$B$68:$F$68,BondVal_all!BO252:BS252)</f>
        <v>77.003640918892046</v>
      </c>
      <c r="AP252" s="250">
        <f>AO252/AO253-1</f>
        <v>2.2542205166091733E-3</v>
      </c>
      <c r="AQ252" s="245">
        <f>SUMPRODUCT($BO$2:$BS$2,'Bond Valuation'!$B$68:$F$68,BondVal_all!BO252:BS252)/BondVal_all!AO252</f>
        <v>4.7242624861288629</v>
      </c>
      <c r="AR252" s="251">
        <f>-AQ252*Y251/100</f>
        <v>-8.4160388012527419E-3</v>
      </c>
      <c r="AS252" s="251">
        <f>AR252*SQRT(10)</f>
        <v>-2.6613851488311815E-2</v>
      </c>
      <c r="AT252" s="251">
        <f>$AC$1*X251/100</f>
        <v>-1.6112629192340214E-3</v>
      </c>
      <c r="AU252" s="249">
        <f>AT252*SQRT(10)</f>
        <v>-5.095260734151434E-3</v>
      </c>
      <c r="AV252" s="255">
        <f>SUMPRODUCT('Bond Valuation'!$B$96:$K$96,BondVal_all!BO252:BX252)</f>
        <v>67.134371904817598</v>
      </c>
      <c r="AW252" s="250">
        <f>AV252/AV253-1</f>
        <v>1.0239984934246049E-3</v>
      </c>
      <c r="AX252" s="245">
        <f>SUMPRODUCT($BO$2:$BX$2,'Bond Valuation'!$B$96:$K$96,BondVal_all!BO252:BX252)/BondVal_all!AV252</f>
        <v>8.2332506284675127</v>
      </c>
      <c r="AY252" s="251">
        <f>-AX252*Y251/100</f>
        <v>-1.4667126763822045E-2</v>
      </c>
      <c r="AZ252" s="251">
        <f>AY252*SQRT(10)</f>
        <v>-4.6381527304092195E-2</v>
      </c>
      <c r="BA252" s="251">
        <f>$AC$1*X251/100</f>
        <v>-1.6112629192340214E-3</v>
      </c>
      <c r="BB252" s="249">
        <f>BA252*SQRT(10)</f>
        <v>-5.095260734151434E-3</v>
      </c>
      <c r="BC252" s="255">
        <f>SUMPRODUCT('Bond Valuation'!$B$124:$U$124,BondVal_all!BO252:CH252)</f>
        <v>55.483606639613114</v>
      </c>
      <c r="BD252" s="250">
        <f>BC252/BC253-1</f>
        <v>5.3855157265205733E-3</v>
      </c>
      <c r="BE252" s="245">
        <f>SUMPRODUCT($BO$2:$CH$2,'Bond Valuation'!$B$124:$U$124,BondVal_all!BO252:CH252)/BondVal_all!BC252</f>
        <v>11.764586832014619</v>
      </c>
      <c r="BF252" s="251">
        <f>-BE252*Y251/100</f>
        <v>-2.095802668663178E-2</v>
      </c>
      <c r="BG252" s="251">
        <f>BF252*SQRT(10)</f>
        <v>-6.6275099592348397E-2</v>
      </c>
      <c r="BH252" s="251">
        <f>$AC$1*X251/100</f>
        <v>-1.6112629192340214E-3</v>
      </c>
      <c r="BI252" s="249">
        <f>BH252*SQRT(10)</f>
        <v>-5.095260734151434E-3</v>
      </c>
      <c r="BJ252" s="251"/>
      <c r="BK252" s="251"/>
      <c r="BO252" s="245">
        <f>EXP(-BO$2*HLOOKUP(BO$2,'Yield Curves'!$B$2:$AP$508,MATCH($Z252,'Yield Curves'!$A$3:$A$508,0)+1)/100)</f>
        <v>0.91649377854634539</v>
      </c>
      <c r="BP252" s="245">
        <f>EXP(-BP$2*HLOOKUP(BP$2,'Yield Curves'!$B$2:$AP$508,MATCH($Z252,'Yield Curves'!$A$3:$A$508,0)+1)/100)</f>
        <v>0.8475546144287337</v>
      </c>
      <c r="BQ252" s="245">
        <f>EXP(-BQ$2*HLOOKUP(BQ$2,'Yield Curves'!$B$2:$AP$508,MATCH($Z252,'Yield Curves'!$A$3:$A$508,0)+1)/100)</f>
        <v>0.78521320448951026</v>
      </c>
      <c r="BR252" s="245">
        <f>EXP(-BR$2*HLOOKUP(BR$2,'Yield Curves'!$B$2:$AP$508,MATCH($Z252,'Yield Curves'!$A$3:$A$508,0)+1)/100)</f>
        <v>0.71405163594982934</v>
      </c>
      <c r="BS252" s="245">
        <f>EXP(-BS$2*HLOOKUP(BS$2,'Yield Curves'!$B$2:$AP$508,MATCH($Z252,'Yield Curves'!$A$3:$A$508,0)+1)/100)</f>
        <v>0.67166202766200978</v>
      </c>
      <c r="BT252" s="245">
        <f>EXP(-BT$2*HLOOKUP(BT$2,'Yield Curves'!$B$2:$AP$508,MATCH($Z252,'Yield Curves'!$A$3:$A$508,0)+1)/100)</f>
        <v>0.61934054754123913</v>
      </c>
      <c r="BU252" s="245">
        <f>EXP(-BU$2*HLOOKUP(BU$2,'Yield Curves'!$B$2:$AP$508,MATCH($Z252,'Yield Curves'!$A$3:$A$508,0)+1)/100)</f>
        <v>0.57080935741769301</v>
      </c>
      <c r="BV252" s="245">
        <f>EXP(-BV$2*HLOOKUP(BV$2,'Yield Curves'!$B$2:$AP$508,MATCH($Z252,'Yield Curves'!$A$3:$A$508,0)+1)/100)</f>
        <v>0.52481996448140045</v>
      </c>
      <c r="BW252" s="245">
        <f>EXP(-BW$2*HLOOKUP(BW$2,'Yield Curves'!$B$2:$AP$508,MATCH($Z252,'Yield Curves'!$A$3:$A$508,0)+1)/100)</f>
        <v>0.48103632114080391</v>
      </c>
      <c r="BX252" s="245">
        <f>EXP(-BX$2*HLOOKUP(BX$2,'Yield Curves'!$B$2:$AP$508,MATCH($Z252,'Yield Curves'!$A$3:$A$508,0)+1)/100)</f>
        <v>0.44131339926585622</v>
      </c>
      <c r="BY252" s="245">
        <f>EXP(-BY$2*HLOOKUP(BY$2,'Yield Curves'!$B$2:$AP$508,MATCH($Z252,'Yield Curves'!$A$3:$A$508,0)+1)/100)</f>
        <v>0.4044761523876173</v>
      </c>
      <c r="BZ252" s="245">
        <f>EXP(-BZ$2*HLOOKUP(BZ$2,'Yield Curves'!$B$2:$AP$508,MATCH($Z252,'Yield Curves'!$A$3:$A$508,0)+1)/100)</f>
        <v>0.37039417595401386</v>
      </c>
      <c r="CA252" s="245">
        <f>EXP(-CA$2*HLOOKUP(CA$2,'Yield Curves'!$B$2:$AP$508,MATCH($Z252,'Yield Curves'!$A$3:$A$508,0)+1)/100)</f>
        <v>0.33890112696947239</v>
      </c>
      <c r="CB252" s="245">
        <f>EXP(-CB$2*HLOOKUP(CB$2,'Yield Curves'!$B$2:$AP$508,MATCH($Z252,'Yield Curves'!$A$3:$A$508,0)+1)/100)</f>
        <v>0.30973424449394354</v>
      </c>
      <c r="CC252" s="245">
        <f>EXP(-CC$2*HLOOKUP(CC$2,'Yield Curves'!$B$2:$AP$508,MATCH($Z252,'Yield Curves'!$A$3:$A$508,0)+1)/100)</f>
        <v>0.28280433958790396</v>
      </c>
      <c r="CD252" s="245">
        <f>EXP(-CD$2*HLOOKUP(CD$2,'Yield Curves'!$B$2:$AP$508,MATCH($Z252,'Yield Curves'!$A$3:$A$508,0)+1)/100)</f>
        <v>0.25843866782074254</v>
      </c>
      <c r="CE252" s="245">
        <f>EXP(-CE$2*HLOOKUP(CE$2,'Yield Curves'!$B$2:$AP$508,MATCH($Z252,'Yield Curves'!$A$3:$A$508,0)+1)/100)</f>
        <v>0.23645710148746005</v>
      </c>
      <c r="CF252" s="245">
        <f>EXP(-CF$2*HLOOKUP(CF$2,'Yield Curves'!$B$2:$AP$508,MATCH($Z252,'Yield Curves'!$A$3:$A$508,0)+1)/100)</f>
        <v>0.21623517901298725</v>
      </c>
      <c r="CG252" s="245">
        <f>EXP(-CG$2*HLOOKUP(CG$2,'Yield Curves'!$B$2:$AP$508,MATCH($Z252,'Yield Curves'!$A$3:$A$508,0)+1)/100)</f>
        <v>0.19742768567785188</v>
      </c>
      <c r="CH252" s="245">
        <f>EXP(-CH$2*HLOOKUP(CH$2,'Yield Curves'!$B$2:$AP$508,MATCH($Z252,'Yield Curves'!$A$3:$A$508,0)+1)/100)</f>
        <v>0.1801437744456871</v>
      </c>
    </row>
    <row r="253" spans="1:86" x14ac:dyDescent="0.2">
      <c r="A253" s="253">
        <v>42768</v>
      </c>
      <c r="B253" s="245">
        <f>'Yield Curves'!C252-'Yield Curves'!C253</f>
        <v>-0.11000000000000121</v>
      </c>
      <c r="C253" s="245">
        <f>'Yield Curves'!D252-'Yield Curves'!D253</f>
        <v>-8.0000000000001847E-2</v>
      </c>
      <c r="D253" s="245">
        <f>'Yield Curves'!E252-'Yield Curves'!E253</f>
        <v>-5.0000000000000711E-2</v>
      </c>
      <c r="E253" s="245">
        <f>'Yield Curves'!F252-'Yield Curves'!F253</f>
        <v>-2.5000000000002132E-2</v>
      </c>
      <c r="F253" s="245">
        <f>'Yield Curves'!G252-'Yield Curves'!G253</f>
        <v>0</v>
      </c>
      <c r="G253" s="245">
        <f>'Yield Curves'!H252-'Yield Curves'!H253</f>
        <v>-7.5000000000001066E-2</v>
      </c>
      <c r="H253" s="245">
        <f>'Yield Curves'!I252-'Yield Curves'!I253</f>
        <v>-0.15000000000000036</v>
      </c>
      <c r="I253" s="245">
        <f>'Yield Curves'!J252-'Yield Curves'!J253</f>
        <v>-7.5000000000001066E-2</v>
      </c>
      <c r="J253" s="245">
        <f>'Yield Curves'!K252-'Yield Curves'!K253</f>
        <v>0</v>
      </c>
      <c r="K253" s="245">
        <f>'Yield Curves'!L252-'Yield Curves'!L253</f>
        <v>-1.2500000000001066E-2</v>
      </c>
      <c r="L253" s="245">
        <f>'Yield Curves'!M252-'Yield Curves'!M253</f>
        <v>-2.5000000000000355E-2</v>
      </c>
      <c r="M253" s="245">
        <f>'Yield Curves'!N252-'Yield Curves'!N253</f>
        <v>-3.7499999999999645E-2</v>
      </c>
      <c r="N253" s="245">
        <f>'Yield Curves'!O252-'Yield Curves'!O253</f>
        <v>-5.0000000000000711E-2</v>
      </c>
      <c r="O253" s="245">
        <f>'Yield Curves'!P252-'Yield Curves'!P253</f>
        <v>-6.2500000000001776E-2</v>
      </c>
      <c r="P253" s="245">
        <f>'Yield Curves'!Q252-'Yield Curves'!Q253</f>
        <v>-6.8750000000001421E-2</v>
      </c>
      <c r="Q253" s="245">
        <f>'Yield Curves'!R252-'Yield Curves'!R253</f>
        <v>-7.5000000000001066E-2</v>
      </c>
      <c r="R253" s="245">
        <f>'Yield Curves'!S252-'Yield Curves'!S253</f>
        <v>-8.1250000000000711E-2</v>
      </c>
      <c r="S253" s="245">
        <f>'Yield Curves'!T252-'Yield Curves'!T253</f>
        <v>-9.0624999999999289E-2</v>
      </c>
      <c r="T253" s="245">
        <f>'Yield Curves'!U252-'Yield Curves'!U253</f>
        <v>-9.9999999999999645E-2</v>
      </c>
      <c r="U253" s="245">
        <f>'Yield Curves'!V252-'Yield Curves'!V253</f>
        <v>-0.109375</v>
      </c>
      <c r="V253" s="252">
        <f>MAX(B253:U253)</f>
        <v>0</v>
      </c>
      <c r="W253" s="252">
        <f>AVERAGE(V254:V503)</f>
        <v>3.7595000000000184E-2</v>
      </c>
      <c r="X253" s="245">
        <f>_xlfn.STDEV.S(V254:V2805)</f>
        <v>6.0588679235238085E-2</v>
      </c>
      <c r="Y253" s="245">
        <f>W253+X253*_xlfn.NORM.S.INV(99%)</f>
        <v>0.17854534512983875</v>
      </c>
      <c r="Z253" s="253">
        <v>42769</v>
      </c>
      <c r="AA253" s="255">
        <f>'Bond Valuation'!$B$12*BondVal_all!BO253</f>
        <v>92.602905388091358</v>
      </c>
      <c r="AB253" s="250">
        <f>AA253/AA254-1</f>
        <v>-7.9968008531616785E-4</v>
      </c>
      <c r="AC253" s="245">
        <f>SUMPRODUCT('Bond Valuation'!$B$12*BondVal_all!BO253,$BO$2)/AA253</f>
        <v>1</v>
      </c>
      <c r="AD253" s="251">
        <f>-AC253*Y252/100</f>
        <v>-1.7800674041385095E-3</v>
      </c>
      <c r="AE253" s="250">
        <f>AD253*SQRT(10)</f>
        <v>-5.629067385701127E-3</v>
      </c>
      <c r="AF253" s="250">
        <f>$AC$1*X252/100</f>
        <v>-1.6128864504872413E-3</v>
      </c>
      <c r="AG253" s="250">
        <f>AF253*SQRT(10)</f>
        <v>-5.100394790764076E-3</v>
      </c>
      <c r="AH253" s="255">
        <f>SUMPRODUCT('Bond Valuation'!$B$40:$D$40,BondVal_all!BO253:BQ253)</f>
        <v>83.549883470780685</v>
      </c>
      <c r="AI253" s="250">
        <f>AH253/AH254-1</f>
        <v>-1.7683771697849515E-3</v>
      </c>
      <c r="AJ253" s="245">
        <f>SUMPRODUCT($BO$2:$BQ$2,'Bond Valuation'!$B$40:$D$40,BondVal_all!BO253:BQ253)/BondVal_all!AH253</f>
        <v>2.9357999385092599</v>
      </c>
      <c r="AK253" s="251">
        <f>-AJ253*Y252/100</f>
        <v>-5.2259217756121749E-3</v>
      </c>
      <c r="AL253" s="251">
        <f>AK253*SQRT(10)</f>
        <v>-1.652581568480585E-2</v>
      </c>
      <c r="AM253" s="251">
        <f>$AC$1*X252/100</f>
        <v>-1.6128864504872413E-3</v>
      </c>
      <c r="AN253" s="259">
        <f>AM253*SQRT(10)</f>
        <v>-5.100394790764076E-3</v>
      </c>
      <c r="AO253" s="255">
        <f>SUMPRODUCT('Bond Valuation'!$B$68:$F$68,BondVal_all!BO253:BS253)</f>
        <v>76.830448146380192</v>
      </c>
      <c r="AP253" s="250">
        <f>AO253/AO254-1</f>
        <v>-1.4759713791133722E-3</v>
      </c>
      <c r="AQ253" s="245">
        <f>SUMPRODUCT($BO$2:$BS$2,'Bond Valuation'!$B$68:$F$68,BondVal_all!BO253:BS253)/BondVal_all!AO253</f>
        <v>4.7236008073734039</v>
      </c>
      <c r="AR253" s="251">
        <f>-AQ253*Y252/100</f>
        <v>-8.4083278273677439E-3</v>
      </c>
      <c r="AS253" s="251">
        <f>AR253*SQRT(10)</f>
        <v>-2.6589467247857143E-2</v>
      </c>
      <c r="AT253" s="251">
        <f>$AC$1*X252/100</f>
        <v>-1.6128864504872413E-3</v>
      </c>
      <c r="AU253" s="249">
        <f>AT253*SQRT(10)</f>
        <v>-5.100394790764076E-3</v>
      </c>
      <c r="AV253" s="255">
        <f>SUMPRODUCT('Bond Valuation'!$B$96:$K$96,BondVal_all!BO253:BX253)</f>
        <v>67.06569673240314</v>
      </c>
      <c r="AW253" s="250">
        <f>AV253/AV254-1</f>
        <v>-1.8091690026436069E-3</v>
      </c>
      <c r="AX253" s="245">
        <f>SUMPRODUCT($BO$2:$BX$2,'Bond Valuation'!$B$96:$K$96,BondVal_all!BO253:BX253)/BondVal_all!AV253</f>
        <v>8.2325852757308358</v>
      </c>
      <c r="AY253" s="251">
        <f>-AX253*Y252/100</f>
        <v>-1.4654556701119103E-2</v>
      </c>
      <c r="AZ253" s="251">
        <f>AY253*SQRT(10)</f>
        <v>-4.6341777275619764E-2</v>
      </c>
      <c r="BA253" s="251">
        <f>$AC$1*X252/100</f>
        <v>-1.6128864504872413E-3</v>
      </c>
      <c r="BB253" s="249">
        <f>BA253*SQRT(10)</f>
        <v>-5.100394790764076E-3</v>
      </c>
      <c r="BC253" s="255">
        <f>SUMPRODUCT('Bond Valuation'!$B$124:$U$124,BondVal_all!BO253:CH253)</f>
        <v>55.18639941765926</v>
      </c>
      <c r="BD253" s="250">
        <f>BC253/BC254-1</f>
        <v>-4.1672359688571525E-3</v>
      </c>
      <c r="BE253" s="245">
        <f>SUMPRODUCT($BO$2:$CH$2,'Bond Valuation'!$B$124:$U$124,BondVal_all!BO253:CH253)/BondVal_all!BC253</f>
        <v>11.73012095248566</v>
      </c>
      <c r="BF253" s="251">
        <f>-BE253*Y252/100</f>
        <v>-2.0880405954121887E-2</v>
      </c>
      <c r="BG253" s="251">
        <f>BF253*SQRT(10)</f>
        <v>-6.6029641283966461E-2</v>
      </c>
      <c r="BH253" s="251">
        <f>$AC$1*X252/100</f>
        <v>-1.6128864504872413E-3</v>
      </c>
      <c r="BI253" s="249">
        <f>BH253*SQRT(10)</f>
        <v>-5.100394790764076E-3</v>
      </c>
      <c r="BJ253" s="251"/>
      <c r="BK253" s="251"/>
      <c r="BO253" s="245">
        <f>EXP(-BO$2*HLOOKUP(BO$2,'Yield Curves'!$B$2:$AP$508,MATCH($Z253,'Yield Curves'!$A$3:$A$508,0)+1)/100)</f>
        <v>0.91686044938704314</v>
      </c>
      <c r="BP253" s="245">
        <f>EXP(-BP$2*HLOOKUP(BP$2,'Yield Curves'!$B$2:$AP$508,MATCH($Z253,'Yield Curves'!$A$3:$A$508,0)+1)/100)</f>
        <v>0.84823292941009243</v>
      </c>
      <c r="BQ253" s="245">
        <f>EXP(-BQ$2*HLOOKUP(BQ$2,'Yield Curves'!$B$2:$AP$508,MATCH($Z253,'Yield Curves'!$A$3:$A$508,0)+1)/100)</f>
        <v>0.78450683052143555</v>
      </c>
      <c r="BR253" s="245">
        <f>EXP(-BR$2*HLOOKUP(BR$2,'Yield Curves'!$B$2:$AP$508,MATCH($Z253,'Yield Curves'!$A$3:$A$508,0)+1)/100)</f>
        <v>0.71319528789828224</v>
      </c>
      <c r="BS253" s="245">
        <f>EXP(-BS$2*HLOOKUP(BS$2,'Yield Curves'!$B$2:$AP$508,MATCH($Z253,'Yield Curves'!$A$3:$A$508,0)+1)/100)</f>
        <v>0.66998496978866395</v>
      </c>
      <c r="BT253" s="245">
        <f>EXP(-BT$2*HLOOKUP(BT$2,'Yield Curves'!$B$2:$AP$508,MATCH($Z253,'Yield Curves'!$A$3:$A$508,0)+1)/100)</f>
        <v>0.61785591250181227</v>
      </c>
      <c r="BU253" s="245">
        <f>EXP(-BU$2*HLOOKUP(BU$2,'Yield Curves'!$B$2:$AP$508,MATCH($Z253,'Yield Curves'!$A$3:$A$508,0)+1)/100)</f>
        <v>0.56961191552116708</v>
      </c>
      <c r="BV253" s="245">
        <f>EXP(-BV$2*HLOOKUP(BV$2,'Yield Curves'!$B$2:$AP$508,MATCH($Z253,'Yield Curves'!$A$3:$A$508,0)+1)/100)</f>
        <v>0.52387613824378088</v>
      </c>
      <c r="BW253" s="245">
        <f>EXP(-BW$2*HLOOKUP(BW$2,'Yield Curves'!$B$2:$AP$508,MATCH($Z253,'Yield Curves'!$A$3:$A$508,0)+1)/100)</f>
        <v>0.48027928525725894</v>
      </c>
      <c r="BX253" s="245">
        <f>EXP(-BX$2*HLOOKUP(BX$2,'Yield Curves'!$B$2:$AP$508,MATCH($Z253,'Yield Curves'!$A$3:$A$508,0)+1)/100)</f>
        <v>0.44087230644975617</v>
      </c>
      <c r="BY253" s="245">
        <f>EXP(-BY$2*HLOOKUP(BY$2,'Yield Curves'!$B$2:$AP$508,MATCH($Z253,'Yield Curves'!$A$3:$A$508,0)+1)/100)</f>
        <v>0.40436493673856333</v>
      </c>
      <c r="BZ253" s="245">
        <f>EXP(-BZ$2*HLOOKUP(BZ$2,'Yield Curves'!$B$2:$AP$508,MATCH($Z253,'Yield Curves'!$A$3:$A$508,0)+1)/100)</f>
        <v>0.36997771680825853</v>
      </c>
      <c r="CA253" s="245">
        <f>EXP(-CA$2*HLOOKUP(CA$2,'Yield Curves'!$B$2:$AP$508,MATCH($Z253,'Yield Curves'!$A$3:$A$508,0)+1)/100)</f>
        <v>0.33755455914792565</v>
      </c>
      <c r="CB253" s="245">
        <f>EXP(-CB$2*HLOOKUP(CB$2,'Yield Curves'!$B$2:$AP$508,MATCH($Z253,'Yield Curves'!$A$3:$A$508,0)+1)/100)</f>
        <v>0.30842259491881735</v>
      </c>
      <c r="CC253" s="245">
        <f>EXP(-CC$2*HLOOKUP(CC$2,'Yield Curves'!$B$2:$AP$508,MATCH($Z253,'Yield Curves'!$A$3:$A$508,0)+1)/100)</f>
        <v>0.2815345791634335</v>
      </c>
      <c r="CD253" s="245">
        <f>EXP(-CD$2*HLOOKUP(CD$2,'Yield Curves'!$B$2:$AP$508,MATCH($Z253,'Yield Curves'!$A$3:$A$508,0)+1)/100)</f>
        <v>0.25705167995078393</v>
      </c>
      <c r="CE253" s="245">
        <f>EXP(-CE$2*HLOOKUP(CE$2,'Yield Curves'!$B$2:$AP$508,MATCH($Z253,'Yield Curves'!$A$3:$A$508,0)+1)/100)</f>
        <v>0.23480630565996452</v>
      </c>
      <c r="CF253" s="245">
        <f>EXP(-CF$2*HLOOKUP(CF$2,'Yield Curves'!$B$2:$AP$508,MATCH($Z253,'Yield Curves'!$A$3:$A$508,0)+1)/100)</f>
        <v>0.2143445090263309</v>
      </c>
      <c r="CG253" s="245">
        <f>EXP(-CG$2*HLOOKUP(CG$2,'Yield Curves'!$B$2:$AP$508,MATCH($Z253,'Yield Curves'!$A$3:$A$508,0)+1)/100)</f>
        <v>0.1953977857943997</v>
      </c>
      <c r="CH253" s="245">
        <f>EXP(-CH$2*HLOOKUP(CH$2,'Yield Curves'!$B$2:$AP$508,MATCH($Z253,'Yield Curves'!$A$3:$A$508,0)+1)/100)</f>
        <v>0.17799496777796328</v>
      </c>
    </row>
    <row r="254" spans="1:86" x14ac:dyDescent="0.2">
      <c r="A254" s="253">
        <v>42767</v>
      </c>
      <c r="B254" s="245">
        <f>'Yield Curves'!C253-'Yield Curves'!C254</f>
        <v>0</v>
      </c>
      <c r="C254" s="245">
        <f>'Yield Curves'!D253-'Yield Curves'!D254</f>
        <v>-3.5000000000000142E-2</v>
      </c>
      <c r="D254" s="245">
        <f>'Yield Curves'!E253-'Yield Curves'!E254</f>
        <v>-6.9999999999998508E-2</v>
      </c>
      <c r="E254" s="245">
        <f>'Yield Curves'!F253-'Yield Curves'!F254</f>
        <v>-6.9999999999998508E-2</v>
      </c>
      <c r="F254" s="245">
        <f>'Yield Curves'!G253-'Yield Curves'!G254</f>
        <v>-7.0000000000000284E-2</v>
      </c>
      <c r="G254" s="245">
        <f>'Yield Curves'!H253-'Yield Curves'!H254</f>
        <v>-1.9999999999999574E-2</v>
      </c>
      <c r="H254" s="245">
        <f>'Yield Curves'!I253-'Yield Curves'!I254</f>
        <v>3.0000000000001137E-2</v>
      </c>
      <c r="I254" s="245">
        <f>'Yield Curves'!J253-'Yield Curves'!J254</f>
        <v>0</v>
      </c>
      <c r="J254" s="245">
        <f>'Yield Curves'!K253-'Yield Curves'!K254</f>
        <v>-2.9999999999999361E-2</v>
      </c>
      <c r="K254" s="245">
        <f>'Yield Curves'!L253-'Yield Curves'!L254</f>
        <v>-2.24999999999973E-2</v>
      </c>
      <c r="L254" s="245">
        <f>'Yield Curves'!M253-'Yield Curves'!M254</f>
        <v>-1.4999999999998792E-2</v>
      </c>
      <c r="M254" s="245">
        <f>'Yield Curves'!N253-'Yield Curves'!N254</f>
        <v>-7.5000000000002842E-3</v>
      </c>
      <c r="N254" s="245">
        <f>'Yield Curves'!O253-'Yield Curves'!O254</f>
        <v>0</v>
      </c>
      <c r="O254" s="245">
        <f>'Yield Curves'!P253-'Yield Curves'!P254</f>
        <v>7.5000000000002842E-3</v>
      </c>
      <c r="P254" s="245">
        <f>'Yield Curves'!Q253-'Yield Curves'!Q254</f>
        <v>6.2500000000014211E-3</v>
      </c>
      <c r="Q254" s="245">
        <f>'Yield Curves'!R253-'Yield Curves'!R254</f>
        <v>5.0000000000007816E-3</v>
      </c>
      <c r="R254" s="245">
        <f>'Yield Curves'!S253-'Yield Curves'!S254</f>
        <v>3.7500000000001421E-3</v>
      </c>
      <c r="S254" s="245">
        <f>'Yield Curves'!T253-'Yield Curves'!T254</f>
        <v>6.8750000000008527E-3</v>
      </c>
      <c r="T254" s="245">
        <f>'Yield Curves'!U253-'Yield Curves'!U254</f>
        <v>9.9999999999997868E-3</v>
      </c>
      <c r="U254" s="245">
        <f>'Yield Curves'!V253-'Yield Curves'!V254</f>
        <v>1.3124999999998721E-2</v>
      </c>
      <c r="V254" s="252">
        <f>MAX(B254:U254)</f>
        <v>3.0000000000001137E-2</v>
      </c>
      <c r="W254" s="252">
        <f>AVERAGE(V255:V504)</f>
        <v>3.7835000000000181E-2</v>
      </c>
      <c r="X254" s="245">
        <f>_xlfn.STDEV.S(V255:V2806)</f>
        <v>6.0706248214257803E-2</v>
      </c>
      <c r="Y254" s="245">
        <f>W254+X254*_xlfn.NORM.S.INV(99%)</f>
        <v>0.17905885147423439</v>
      </c>
      <c r="Z254" s="253">
        <v>42768</v>
      </c>
      <c r="AA254" s="255">
        <f>'Bond Valuation'!$B$12*BondVal_all!BO254</f>
        <v>92.677017353235243</v>
      </c>
      <c r="AB254" s="250" t="e">
        <f>AA254/AA255-1</f>
        <v>#DIV/0!</v>
      </c>
      <c r="AC254" s="245">
        <f>SUMPRODUCT('Bond Valuation'!$B$12*BondVal_all!BO254,$BO$2)/AA254</f>
        <v>1</v>
      </c>
      <c r="AD254" s="251">
        <f>-AC254*Y253/100</f>
        <v>-1.7854534512983875E-3</v>
      </c>
      <c r="AE254" s="250">
        <f>AD254*SQRT(10)</f>
        <v>-5.646099562311423E-3</v>
      </c>
      <c r="AF254" s="250">
        <f>$AC$1*X253/100</f>
        <v>-1.6148180948972733E-3</v>
      </c>
      <c r="AG254" s="250">
        <f>AF254*SQRT(10)</f>
        <v>-5.1065031867293092E-3</v>
      </c>
      <c r="AH254" s="255">
        <f>SUMPRODUCT('Bond Valuation'!$B$40:$D$40,BondVal_all!BO254:BQ254)</f>
        <v>83.697892913768499</v>
      </c>
      <c r="AI254" s="250" t="e">
        <f>AH254/AH255-1</f>
        <v>#DIV/0!</v>
      </c>
      <c r="AJ254" s="245">
        <f>SUMPRODUCT($BO$2:$BQ$2,'Bond Valuation'!$B$40:$D$40,BondVal_all!BO254:BQ254)/BondVal_all!AH254</f>
        <v>2.935850003957118</v>
      </c>
      <c r="AK254" s="251">
        <f>-AJ254*Y253/100</f>
        <v>-5.2418235220596208E-3</v>
      </c>
      <c r="AL254" s="251">
        <f>AK254*SQRT(10)</f>
        <v>-1.6576101422354272E-2</v>
      </c>
      <c r="AM254" s="251">
        <f>$AC$1*X253/100</f>
        <v>-1.6148180948972733E-3</v>
      </c>
      <c r="AN254" s="259">
        <f>AM254*SQRT(10)</f>
        <v>-5.1065031867293092E-3</v>
      </c>
      <c r="AO254" s="255">
        <f>SUMPRODUCT('Bond Valuation'!$B$68:$F$68,BondVal_all!BO254:BS254)</f>
        <v>76.944015310772954</v>
      </c>
      <c r="AP254" s="250" t="e">
        <f>AO254/AO255-1</f>
        <v>#DIV/0!</v>
      </c>
      <c r="AQ254" s="245">
        <f>SUMPRODUCT($BO$2:$BS$2,'Bond Valuation'!$B$68:$F$68,BondVal_all!BO254:BS254)/BondVal_all!AO254</f>
        <v>4.7236778969441451</v>
      </c>
      <c r="AR254" s="251">
        <f>-AQ254*Y253/100</f>
        <v>-8.4339070039208316E-3</v>
      </c>
      <c r="AS254" s="251">
        <f>AR254*SQRT(10)</f>
        <v>-2.6670355706436475E-2</v>
      </c>
      <c r="AT254" s="251">
        <f>$AC$1*X253/100</f>
        <v>-1.6148180948972733E-3</v>
      </c>
      <c r="AU254" s="249">
        <f>AT254*SQRT(10)</f>
        <v>-5.1065031867293092E-3</v>
      </c>
      <c r="AV254" s="255">
        <f>SUMPRODUCT('Bond Valuation'!$B$96:$K$96,BondVal_all!BO254:BX254)</f>
        <v>67.187249822154257</v>
      </c>
      <c r="AW254" s="250" t="e">
        <f>AV254/AV255-1</f>
        <v>#DIV/0!</v>
      </c>
      <c r="AX254" s="245">
        <f>SUMPRODUCT($BO$2:$BX$2,'Bond Valuation'!$B$96:$K$96,BondVal_all!BO254:BX254)/BondVal_all!AV254</f>
        <v>8.2334507437355811</v>
      </c>
      <c r="AY254" s="251">
        <f>-AX254*Y253/100</f>
        <v>-1.4700443046497969E-2</v>
      </c>
      <c r="AZ254" s="251">
        <f>AY254*SQRT(10)</f>
        <v>-4.6486882640518125E-2</v>
      </c>
      <c r="BA254" s="251">
        <f>$AC$1*X253/100</f>
        <v>-1.6148180948972733E-3</v>
      </c>
      <c r="BB254" s="249">
        <f>BA254*SQRT(10)</f>
        <v>-5.1065031867293092E-3</v>
      </c>
      <c r="BC254" s="255">
        <f>SUMPRODUCT('Bond Valuation'!$B$124:$U$124,BondVal_all!BO254:CH254)</f>
        <v>55.41733653576938</v>
      </c>
      <c r="BD254" s="250" t="e">
        <f>BC254/BC255-1</f>
        <v>#DIV/0!</v>
      </c>
      <c r="BE254" s="245">
        <f>SUMPRODUCT($BO$2:$CH$2,'Bond Valuation'!$B$124:$U$124,BondVal_all!BO254:CH254)/BondVal_all!BC254</f>
        <v>11.750780187282613</v>
      </c>
      <c r="BF254" s="251">
        <f>-BE254*Y253/100</f>
        <v>-2.0980471040832453E-2</v>
      </c>
      <c r="BG254" s="251">
        <f>BF254*SQRT(10)</f>
        <v>-6.6346074872234095E-2</v>
      </c>
      <c r="BH254" s="251">
        <f>$AC$1*X253/100</f>
        <v>-1.6148180948972733E-3</v>
      </c>
      <c r="BI254" s="249">
        <f>BH254*SQRT(10)</f>
        <v>-5.1065031867293092E-3</v>
      </c>
      <c r="BJ254" s="251"/>
      <c r="BK254" s="251"/>
      <c r="BO254" s="245">
        <f>EXP(-BO$2*HLOOKUP(BO$2,'Yield Curves'!$B$2:$AP$508,MATCH($Z254,'Yield Curves'!$A$3:$A$508,0)+1)/100)</f>
        <v>0.91759423122015094</v>
      </c>
      <c r="BP254" s="245">
        <f>EXP(-BP$2*HLOOKUP(BP$2,'Yield Curves'!$B$2:$AP$508,MATCH($Z254,'Yield Curves'!$A$3:$A$508,0)+1)/100)</f>
        <v>0.84942128716759835</v>
      </c>
      <c r="BQ254" s="245">
        <f>EXP(-BQ$2*HLOOKUP(BQ$2,'Yield Curves'!$B$2:$AP$508,MATCH($Z254,'Yield Curves'!$A$3:$A$508,0)+1)/100)</f>
        <v>0.78592021448032345</v>
      </c>
      <c r="BR254" s="245">
        <f>EXP(-BR$2*HLOOKUP(BR$2,'Yield Curves'!$B$2:$AP$508,MATCH($Z254,'Yield Curves'!$A$3:$A$508,0)+1)/100)</f>
        <v>0.71405163594982934</v>
      </c>
      <c r="BS254" s="245">
        <f>EXP(-BS$2*HLOOKUP(BS$2,'Yield Curves'!$B$2:$AP$508,MATCH($Z254,'Yield Curves'!$A$3:$A$508,0)+1)/100)</f>
        <v>0.67099070135344585</v>
      </c>
      <c r="BT254" s="245">
        <f>EXP(-BT$2*HLOOKUP(BT$2,'Yield Curves'!$B$2:$AP$508,MATCH($Z254,'Yield Curves'!$A$3:$A$508,0)+1)/100)</f>
        <v>0.61878339180614084</v>
      </c>
      <c r="BU254" s="245">
        <f>EXP(-BU$2*HLOOKUP(BU$2,'Yield Curves'!$B$2:$AP$508,MATCH($Z254,'Yield Curves'!$A$3:$A$508,0)+1)/100)</f>
        <v>0.57040993068316759</v>
      </c>
      <c r="BV254" s="245">
        <f>EXP(-BV$2*HLOOKUP(BV$2,'Yield Curves'!$B$2:$AP$508,MATCH($Z254,'Yield Curves'!$A$3:$A$508,0)+1)/100)</f>
        <v>0.52466254210659291</v>
      </c>
      <c r="BW254" s="245">
        <f>EXP(-BW$2*HLOOKUP(BW$2,'Yield Curves'!$B$2:$AP$508,MATCH($Z254,'Yield Curves'!$A$3:$A$508,0)+1)/100)</f>
        <v>0.48119869829879303</v>
      </c>
      <c r="BX254" s="245">
        <f>EXP(-BX$2*HLOOKUP(BX$2,'Yield Curves'!$B$2:$AP$508,MATCH($Z254,'Yield Curves'!$A$3:$A$508,0)+1)/100)</f>
        <v>0.44175493339539229</v>
      </c>
      <c r="BY254" s="245">
        <f>EXP(-BY$2*HLOOKUP(BY$2,'Yield Curves'!$B$2:$AP$508,MATCH($Z254,'Yield Curves'!$A$3:$A$508,0)+1)/100)</f>
        <v>0.40519980007745238</v>
      </c>
      <c r="BZ254" s="245">
        <f>EXP(-BZ$2*HLOOKUP(BZ$2,'Yield Curves'!$B$2:$AP$508,MATCH($Z254,'Yield Curves'!$A$3:$A$508,0)+1)/100)</f>
        <v>0.37093627374873428</v>
      </c>
      <c r="CA254" s="245">
        <f>EXP(-CA$2*HLOOKUP(CA$2,'Yield Curves'!$B$2:$AP$508,MATCH($Z254,'Yield Curves'!$A$3:$A$508,0)+1)/100)</f>
        <v>0.33880476566351309</v>
      </c>
      <c r="CB254" s="245">
        <f>EXP(-CB$2*HLOOKUP(CB$2,'Yield Curves'!$B$2:$AP$508,MATCH($Z254,'Yield Curves'!$A$3:$A$508,0)+1)/100)</f>
        <v>0.30968682006878062</v>
      </c>
      <c r="CC254" s="245">
        <f>EXP(-CC$2*HLOOKUP(CC$2,'Yield Curves'!$B$2:$AP$508,MATCH($Z254,'Yield Curves'!$A$3:$A$508,0)+1)/100)</f>
        <v>0.28280433958790396</v>
      </c>
      <c r="CD254" s="245">
        <f>EXP(-CD$2*HLOOKUP(CD$2,'Yield Curves'!$B$2:$AP$508,MATCH($Z254,'Yield Curves'!$A$3:$A$508,0)+1)/100)</f>
        <v>0.25835226683715939</v>
      </c>
      <c r="CE254" s="245">
        <f>EXP(-CE$2*HLOOKUP(CE$2,'Yield Curves'!$B$2:$AP$508,MATCH($Z254,'Yield Curves'!$A$3:$A$508,0)+1)/100)</f>
        <v>0.23616129963811422</v>
      </c>
      <c r="CF254" s="245">
        <f>EXP(-CF$2*HLOOKUP(CF$2,'Yield Curves'!$B$2:$AP$508,MATCH($Z254,'Yield Curves'!$A$3:$A$508,0)+1)/100)</f>
        <v>0.21574388740766753</v>
      </c>
      <c r="CG254" s="245">
        <f>EXP(-CG$2*HLOOKUP(CG$2,'Yield Curves'!$B$2:$AP$508,MATCH($Z254,'Yield Curves'!$A$3:$A$508,0)+1)/100)</f>
        <v>0.19681651141094245</v>
      </c>
      <c r="CH254" s="245">
        <f>EXP(-CH$2*HLOOKUP(CH$2,'Yield Curves'!$B$2:$AP$508,MATCH($Z254,'Yield Curves'!$A$3:$A$508,0)+1)/100)</f>
        <v>0.17942463857848628</v>
      </c>
    </row>
    <row r="255" spans="1:86" ht="17" thickBot="1" x14ac:dyDescent="0.25">
      <c r="A255" s="253">
        <v>42766</v>
      </c>
      <c r="B255" s="245">
        <f>'Yield Curves'!C254-'Yield Curves'!C255</f>
        <v>0.11000000000000121</v>
      </c>
      <c r="C255" s="245">
        <f>'Yield Curves'!D254-'Yield Curves'!D255</f>
        <v>9.5000000000002416E-2</v>
      </c>
      <c r="D255" s="245">
        <f>'Yield Curves'!E254-'Yield Curves'!E255</f>
        <v>8.0000000000000071E-2</v>
      </c>
      <c r="E255" s="245">
        <f>'Yield Curves'!F254-'Yield Curves'!F255</f>
        <v>6.4999999999999503E-2</v>
      </c>
      <c r="F255" s="245">
        <f>'Yield Curves'!G254-'Yield Curves'!G255</f>
        <v>4.9999999999998934E-2</v>
      </c>
      <c r="G255" s="245">
        <f>'Yield Curves'!H254-'Yield Curves'!H255</f>
        <v>-3.0000000000001137E-2</v>
      </c>
      <c r="H255" s="245">
        <f>'Yield Curves'!I254-'Yield Curves'!I255</f>
        <v>-0.11000000000000121</v>
      </c>
      <c r="I255" s="245">
        <f>'Yield Curves'!J254-'Yield Curves'!J255</f>
        <v>-5.5000000000001492E-2</v>
      </c>
      <c r="J255" s="245">
        <f>'Yield Curves'!K254-'Yield Curves'!K255</f>
        <v>0</v>
      </c>
      <c r="K255" s="245">
        <f>'Yield Curves'!L254-'Yield Curves'!L255</f>
        <v>-1.2500000000001066E-2</v>
      </c>
      <c r="L255" s="245">
        <f>'Yield Curves'!M254-'Yield Curves'!M255</f>
        <v>-2.5000000000000355E-2</v>
      </c>
      <c r="M255" s="245">
        <f>'Yield Curves'!N254-'Yield Curves'!N255</f>
        <v>-3.7499999999999645E-2</v>
      </c>
      <c r="N255" s="245">
        <f>'Yield Curves'!O254-'Yield Curves'!O255</f>
        <v>-4.9999999999998934E-2</v>
      </c>
      <c r="O255" s="245">
        <f>'Yield Curves'!P254-'Yield Curves'!P255</f>
        <v>-6.2499999999998224E-2</v>
      </c>
      <c r="P255" s="245">
        <f>'Yield Curves'!Q254-'Yield Curves'!Q255</f>
        <v>-6.3749999999998863E-2</v>
      </c>
      <c r="Q255" s="245">
        <f>'Yield Curves'!R254-'Yield Curves'!R255</f>
        <v>-6.5000000000001279E-2</v>
      </c>
      <c r="R255" s="245">
        <f>'Yield Curves'!S254-'Yield Curves'!S255</f>
        <v>-6.6250000000003695E-2</v>
      </c>
      <c r="S255" s="245">
        <f>'Yield Curves'!T254-'Yield Curves'!T255</f>
        <v>-7.3125000000002771E-2</v>
      </c>
      <c r="T255" s="245">
        <f>'Yield Curves'!U254-'Yield Curves'!U255</f>
        <v>-8.0000000000000071E-2</v>
      </c>
      <c r="U255" s="245">
        <f>'Yield Curves'!V254-'Yield Curves'!V255</f>
        <v>-8.6874999999997371E-2</v>
      </c>
      <c r="V255" s="252">
        <f>MAX(B255:U255)</f>
        <v>0.11000000000000121</v>
      </c>
      <c r="Z255" s="253"/>
      <c r="AA255" s="258"/>
      <c r="AB255" s="250" t="e">
        <f>AA255/AA256-1</f>
        <v>#DIV/0!</v>
      </c>
      <c r="AC255" s="257"/>
      <c r="AD255" s="251"/>
      <c r="AE255" s="256"/>
      <c r="AF255" s="250"/>
      <c r="AG255" s="250"/>
      <c r="AH255" s="255"/>
      <c r="AI255" s="250" t="e">
        <f>AH255/AH256-1</f>
        <v>#DIV/0!</v>
      </c>
      <c r="AK255" s="251"/>
      <c r="AL255" s="254"/>
      <c r="AM255" s="251"/>
      <c r="AN255" s="251"/>
      <c r="AO255" s="255"/>
      <c r="AP255" s="250" t="e">
        <f>AO255/AO256-1</f>
        <v>#DIV/0!</v>
      </c>
      <c r="AR255" s="251"/>
      <c r="AS255" s="254"/>
      <c r="AT255" s="251">
        <f>$AC$1*X254/100</f>
        <v>-1.6179515600448222E-3</v>
      </c>
      <c r="AU255" s="249">
        <f>AT255*SQRT(10)</f>
        <v>-5.1164120735643194E-3</v>
      </c>
      <c r="AV255" s="255"/>
      <c r="AW255" s="250" t="e">
        <f>AV255/AV256-1</f>
        <v>#DIV/0!</v>
      </c>
      <c r="AY255" s="251"/>
      <c r="AZ255" s="254"/>
      <c r="BA255" s="251"/>
      <c r="BB255" s="249">
        <f>BA255*SQRT(10)</f>
        <v>0</v>
      </c>
      <c r="BC255" s="255"/>
      <c r="BD255" s="250" t="e">
        <f>BC255/BC256-1</f>
        <v>#DIV/0!</v>
      </c>
      <c r="BF255" s="251"/>
      <c r="BG255" s="254"/>
      <c r="BH255" s="251"/>
      <c r="BI255" s="249">
        <f>BH255*SQRT(10)</f>
        <v>0</v>
      </c>
      <c r="BJ255" s="251"/>
      <c r="BK255" s="251"/>
      <c r="BO255" s="245" t="e">
        <f>EXP(-BO$2*HLOOKUP(BO$2,'Yield Curves'!$B$2:$AP$508,MATCH($Z255,'Yield Curves'!$A$3:$A$508,0)+1)/100)</f>
        <v>#N/A</v>
      </c>
      <c r="BP255" s="245" t="e">
        <f>EXP(-BP$2*HLOOKUP(BP$2,'Yield Curves'!$B$2:$AP$508,MATCH($Z255,'Yield Curves'!$A$3:$A$508,0)+1)/100)</f>
        <v>#N/A</v>
      </c>
      <c r="BQ255" s="245" t="e">
        <f>EXP(-BQ$2*HLOOKUP(BQ$2,'Yield Curves'!$B$2:$AP$508,MATCH($Z255,'Yield Curves'!$A$3:$A$508,0)+1)/100)</f>
        <v>#N/A</v>
      </c>
      <c r="BR255" s="245" t="e">
        <f>EXP(-BR$2*HLOOKUP(BR$2,'Yield Curves'!$B$2:$AP$508,MATCH($Z255,'Yield Curves'!$A$3:$A$508,0)+1)/100)</f>
        <v>#N/A</v>
      </c>
      <c r="BS255" s="245" t="e">
        <f>EXP(-BS$2*HLOOKUP(BS$2,'Yield Curves'!$B$2:$AP$508,MATCH($Z255,'Yield Curves'!$A$3:$A$508,0)+1)/100)</f>
        <v>#N/A</v>
      </c>
      <c r="BT255" s="245" t="e">
        <f>EXP(-BT$2*HLOOKUP(BT$2,'Yield Curves'!$B$2:$AP$508,MATCH($Z255,'Yield Curves'!$A$3:$A$508,0)+1)/100)</f>
        <v>#N/A</v>
      </c>
      <c r="BU255" s="245" t="e">
        <f>EXP(-BU$2*HLOOKUP(BU$2,'Yield Curves'!$B$2:$AP$508,MATCH($Z255,'Yield Curves'!$A$3:$A$508,0)+1)/100)</f>
        <v>#N/A</v>
      </c>
      <c r="BV255" s="245" t="e">
        <f>EXP(-BV$2*HLOOKUP(BV$2,'Yield Curves'!$B$2:$AP$508,MATCH($Z255,'Yield Curves'!$A$3:$A$508,0)+1)/100)</f>
        <v>#N/A</v>
      </c>
      <c r="BW255" s="245" t="e">
        <f>EXP(-BW$2*HLOOKUP(BW$2,'Yield Curves'!$B$2:$AP$508,MATCH($Z255,'Yield Curves'!$A$3:$A$508,0)+1)/100)</f>
        <v>#N/A</v>
      </c>
      <c r="BX255" s="245" t="e">
        <f>EXP(-BX$2*HLOOKUP(BX$2,'Yield Curves'!$B$2:$AP$508,MATCH($Z255,'Yield Curves'!$A$3:$A$508,0)+1)/100)</f>
        <v>#N/A</v>
      </c>
      <c r="BY255" s="245" t="e">
        <f>EXP(-BY$2*HLOOKUP(BY$2,'Yield Curves'!$B$2:$AP$508,MATCH($Z255,'Yield Curves'!$A$3:$A$508,0)+1)/100)</f>
        <v>#N/A</v>
      </c>
      <c r="BZ255" s="245" t="e">
        <f>EXP(-BZ$2*HLOOKUP(BZ$2,'Yield Curves'!$B$2:$AP$508,MATCH($Z255,'Yield Curves'!$A$3:$A$508,0)+1)/100)</f>
        <v>#N/A</v>
      </c>
      <c r="CA255" s="245" t="e">
        <f>EXP(-CA$2*HLOOKUP(CA$2,'Yield Curves'!$B$2:$AP$508,MATCH($Z255,'Yield Curves'!$A$3:$A$508,0)+1)/100)</f>
        <v>#N/A</v>
      </c>
      <c r="CB255" s="245" t="e">
        <f>EXP(-CB$2*HLOOKUP(CB$2,'Yield Curves'!$B$2:$AP$508,MATCH($Z255,'Yield Curves'!$A$3:$A$508,0)+1)/100)</f>
        <v>#N/A</v>
      </c>
      <c r="CC255" s="245" t="e">
        <f>EXP(-CC$2*HLOOKUP(CC$2,'Yield Curves'!$B$2:$AP$508,MATCH($Z255,'Yield Curves'!$A$3:$A$508,0)+1)/100)</f>
        <v>#N/A</v>
      </c>
      <c r="CD255" s="245" t="e">
        <f>EXP(-CD$2*HLOOKUP(CD$2,'Yield Curves'!$B$2:$AP$508,MATCH($Z255,'Yield Curves'!$A$3:$A$508,0)+1)/100)</f>
        <v>#N/A</v>
      </c>
      <c r="CE255" s="245" t="e">
        <f>EXP(-CE$2*HLOOKUP(CE$2,'Yield Curves'!$B$2:$AP$508,MATCH($Z255,'Yield Curves'!$A$3:$A$508,0)+1)/100)</f>
        <v>#N/A</v>
      </c>
      <c r="CF255" s="245" t="e">
        <f>EXP(-CF$2*HLOOKUP(CF$2,'Yield Curves'!$B$2:$AP$508,MATCH($Z255,'Yield Curves'!$A$3:$A$508,0)+1)/100)</f>
        <v>#N/A</v>
      </c>
      <c r="CG255" s="245" t="e">
        <f>EXP(-CG$2*HLOOKUP(CG$2,'Yield Curves'!$B$2:$AP$508,MATCH($Z255,'Yield Curves'!$A$3:$A$508,0)+1)/100)</f>
        <v>#N/A</v>
      </c>
      <c r="CH255" s="245" t="e">
        <f>EXP(-CH$2*HLOOKUP(CH$2,'Yield Curves'!$B$2:$AP$508,MATCH($Z255,'Yield Curves'!$A$3:$A$508,0)+1)/100)</f>
        <v>#N/A</v>
      </c>
    </row>
    <row r="256" spans="1:86" x14ac:dyDescent="0.2">
      <c r="A256" s="253">
        <v>42765</v>
      </c>
      <c r="B256" s="245">
        <f>'Yield Curves'!C255-'Yield Curves'!C256</f>
        <v>1.9999999999999574E-2</v>
      </c>
      <c r="C256" s="245">
        <f>'Yield Curves'!D255-'Yield Curves'!D256</f>
        <v>2.9999999999997584E-2</v>
      </c>
      <c r="D256" s="245">
        <f>'Yield Curves'!E255-'Yield Curves'!E256</f>
        <v>3.9999999999999147E-2</v>
      </c>
      <c r="E256" s="245">
        <f>'Yield Curves'!F255-'Yield Curves'!F256</f>
        <v>3.5000000000000142E-2</v>
      </c>
      <c r="F256" s="245">
        <f>'Yield Curves'!G255-'Yield Curves'!G256</f>
        <v>3.0000000000001137E-2</v>
      </c>
      <c r="G256" s="245">
        <f>'Yield Curves'!H255-'Yield Curves'!H256</f>
        <v>6.0000000000002274E-2</v>
      </c>
      <c r="H256" s="245">
        <f>'Yield Curves'!I255-'Yield Curves'!I256</f>
        <v>8.9999999999999858E-2</v>
      </c>
      <c r="I256" s="245">
        <f>'Yield Curves'!J255-'Yield Curves'!J256</f>
        <v>7.0000000000000284E-2</v>
      </c>
      <c r="J256" s="245">
        <f>'Yield Curves'!K255-'Yield Curves'!K256</f>
        <v>4.9999999999999822E-2</v>
      </c>
      <c r="K256" s="245">
        <f>'Yield Curves'!L255-'Yield Curves'!L256</f>
        <v>5.7499999999999218E-2</v>
      </c>
      <c r="L256" s="245">
        <f>'Yield Curves'!M255-'Yield Curves'!M256</f>
        <v>6.4999999999999503E-2</v>
      </c>
      <c r="M256" s="245">
        <f>'Yield Curves'!N255-'Yield Curves'!N256</f>
        <v>7.2499999999999787E-2</v>
      </c>
      <c r="N256" s="245">
        <f>'Yield Curves'!O255-'Yield Curves'!O256</f>
        <v>8.0000000000000071E-2</v>
      </c>
      <c r="O256" s="245">
        <f>'Yield Curves'!P255-'Yield Curves'!P256</f>
        <v>8.7500000000000355E-2</v>
      </c>
      <c r="P256" s="245">
        <f>'Yield Curves'!Q255-'Yield Curves'!Q256</f>
        <v>8.6249999999999716E-2</v>
      </c>
      <c r="Q256" s="245">
        <f>'Yield Curves'!R255-'Yield Curves'!R256</f>
        <v>8.5000000000000853E-2</v>
      </c>
      <c r="R256" s="245">
        <f>'Yield Curves'!S255-'Yield Curves'!S256</f>
        <v>8.375000000000199E-2</v>
      </c>
      <c r="S256" s="245">
        <f>'Yield Curves'!T255-'Yield Curves'!T256</f>
        <v>8.6875000000000924E-2</v>
      </c>
      <c r="T256" s="245">
        <f>'Yield Curves'!U255-'Yield Curves'!U256</f>
        <v>8.9999999999999858E-2</v>
      </c>
      <c r="U256" s="245">
        <f>'Yield Curves'!V255-'Yield Curves'!V256</f>
        <v>9.3124999999998792E-2</v>
      </c>
      <c r="V256" s="252">
        <f>MAX(B256:U256)</f>
        <v>9.3124999999998792E-2</v>
      </c>
      <c r="AB256" s="250" t="e">
        <f>AA256/AA257-1</f>
        <v>#DIV/0!</v>
      </c>
      <c r="AF256" s="250"/>
      <c r="AG256" s="250"/>
      <c r="AI256" s="250" t="e">
        <f>AH256/AH257-1</f>
        <v>#DIV/0!</v>
      </c>
      <c r="AP256" s="250" t="e">
        <f>AO256/AO257-1</f>
        <v>#DIV/0!</v>
      </c>
      <c r="AT256" s="251">
        <f>$AC$1*X255/100</f>
        <v>0</v>
      </c>
      <c r="AU256" s="249">
        <f>AT256*SQRT(10)</f>
        <v>0</v>
      </c>
      <c r="AW256" s="250" t="e">
        <f>AV256/AV257-1</f>
        <v>#DIV/0!</v>
      </c>
      <c r="BB256" s="249">
        <f>BA256*SQRT(10)</f>
        <v>0</v>
      </c>
      <c r="BD256" s="250" t="e">
        <f>BC256/BC257-1</f>
        <v>#DIV/0!</v>
      </c>
      <c r="BI256" s="249">
        <f>BH256*SQRT(10)</f>
        <v>0</v>
      </c>
    </row>
    <row r="257" spans="1:61" x14ac:dyDescent="0.2">
      <c r="A257" s="253">
        <v>42762</v>
      </c>
      <c r="B257" s="245">
        <f>'Yield Curves'!C256-'Yield Curves'!C257</f>
        <v>-8.0000000000000071E-2</v>
      </c>
      <c r="C257" s="245">
        <f>'Yield Curves'!D256-'Yield Curves'!D257</f>
        <v>-8.9999999999999858E-2</v>
      </c>
      <c r="D257" s="245">
        <f>'Yield Curves'!E256-'Yield Curves'!E257</f>
        <v>-9.9999999999999645E-2</v>
      </c>
      <c r="E257" s="245">
        <f>'Yield Curves'!F256-'Yield Curves'!F257</f>
        <v>-0.10500000000000043</v>
      </c>
      <c r="F257" s="245">
        <f>'Yield Curves'!G256-'Yield Curves'!G257</f>
        <v>-0.11000000000000121</v>
      </c>
      <c r="G257" s="245">
        <f>'Yield Curves'!H256-'Yield Curves'!H257</f>
        <v>-0.11500000000000199</v>
      </c>
      <c r="H257" s="245">
        <f>'Yield Curves'!I256-'Yield Curves'!I257</f>
        <v>-0.11999999999999922</v>
      </c>
      <c r="I257" s="245">
        <f>'Yield Curves'!J256-'Yield Curves'!J257</f>
        <v>-0.13000000000000078</v>
      </c>
      <c r="J257" s="245">
        <f>'Yield Curves'!K256-'Yield Curves'!K257</f>
        <v>-0.13999999999999968</v>
      </c>
      <c r="K257" s="245">
        <f>'Yield Curves'!L256-'Yield Curves'!L257</f>
        <v>-0.14000000000000057</v>
      </c>
      <c r="L257" s="245">
        <f>'Yield Curves'!M256-'Yield Curves'!M257</f>
        <v>-0.14000000000000057</v>
      </c>
      <c r="M257" s="245">
        <f>'Yield Curves'!N256-'Yield Curves'!N257</f>
        <v>-0.14000000000000057</v>
      </c>
      <c r="N257" s="245">
        <f>'Yield Curves'!O256-'Yield Curves'!O257</f>
        <v>-0.14000000000000057</v>
      </c>
      <c r="O257" s="245">
        <f>'Yield Curves'!P256-'Yield Curves'!P257</f>
        <v>-0.14000000000000057</v>
      </c>
      <c r="P257" s="245">
        <f>'Yield Curves'!Q256-'Yield Curves'!Q257</f>
        <v>-0.13499999999999979</v>
      </c>
      <c r="Q257" s="245">
        <f>'Yield Curves'!R256-'Yield Curves'!R257</f>
        <v>-0.12999999999999901</v>
      </c>
      <c r="R257" s="245">
        <f>'Yield Curves'!S256-'Yield Curves'!S257</f>
        <v>-0.12499999999999822</v>
      </c>
      <c r="S257" s="245">
        <f>'Yield Curves'!T256-'Yield Curves'!T257</f>
        <v>-0.12249999999999872</v>
      </c>
      <c r="T257" s="245">
        <f>'Yield Curves'!U256-'Yield Curves'!U257</f>
        <v>-0.11999999999999922</v>
      </c>
      <c r="U257" s="245">
        <f>'Yield Curves'!V256-'Yield Curves'!V257</f>
        <v>-0.11749999999999972</v>
      </c>
      <c r="V257" s="252">
        <f>MAX(B257:U257)</f>
        <v>-8.0000000000000071E-2</v>
      </c>
      <c r="AB257" s="250" t="e">
        <f>AA257/AA258-1</f>
        <v>#DIV/0!</v>
      </c>
      <c r="AF257" s="250"/>
      <c r="AG257" s="250"/>
      <c r="AI257" s="250" t="e">
        <f>AH257/AH258-1</f>
        <v>#DIV/0!</v>
      </c>
      <c r="AP257" s="250" t="e">
        <f>AO257/AO258-1</f>
        <v>#DIV/0!</v>
      </c>
      <c r="AT257" s="251">
        <f>$AC$1*X256/100</f>
        <v>0</v>
      </c>
      <c r="AU257" s="249">
        <f>AT257*SQRT(10)</f>
        <v>0</v>
      </c>
      <c r="AW257" s="250" t="e">
        <f>AV257/AV258-1</f>
        <v>#DIV/0!</v>
      </c>
      <c r="BB257" s="249">
        <f>BA257*SQRT(10)</f>
        <v>0</v>
      </c>
      <c r="BD257" s="250" t="e">
        <f>BC257/BC258-1</f>
        <v>#DIV/0!</v>
      </c>
      <c r="BI257" s="249">
        <f>BH257*SQRT(10)</f>
        <v>0</v>
      </c>
    </row>
    <row r="258" spans="1:61" x14ac:dyDescent="0.2">
      <c r="A258" s="253">
        <v>42761</v>
      </c>
      <c r="B258" s="245">
        <f>'Yield Curves'!C257-'Yield Curves'!C258</f>
        <v>0.26999999999999957</v>
      </c>
      <c r="C258" s="245">
        <f>'Yield Curves'!D257-'Yield Curves'!D258</f>
        <v>0.21499999999999986</v>
      </c>
      <c r="D258" s="245">
        <f>'Yield Curves'!E257-'Yield Curves'!E258</f>
        <v>0.16000000000000014</v>
      </c>
      <c r="E258" s="245">
        <f>'Yield Curves'!F257-'Yield Curves'!F258</f>
        <v>0.13500000000000156</v>
      </c>
      <c r="F258" s="245">
        <f>'Yield Curves'!G257-'Yield Curves'!G258</f>
        <v>0.11000000000000121</v>
      </c>
      <c r="G258" s="245">
        <f>'Yield Curves'!H257-'Yield Curves'!H258</f>
        <v>3.0000000000001137E-2</v>
      </c>
      <c r="H258" s="245">
        <f>'Yield Curves'!I257-'Yield Curves'!I258</f>
        <v>-5.0000000000000711E-2</v>
      </c>
      <c r="I258" s="245">
        <f>'Yield Curves'!J257-'Yield Curves'!J258</f>
        <v>0</v>
      </c>
      <c r="J258" s="245">
        <f>'Yield Curves'!K257-'Yield Curves'!K258</f>
        <v>4.9999999999998934E-2</v>
      </c>
      <c r="K258" s="245">
        <f>'Yield Curves'!L257-'Yield Curves'!L258</f>
        <v>4.2500000000000426E-2</v>
      </c>
      <c r="L258" s="245">
        <f>'Yield Curves'!M257-'Yield Curves'!M258</f>
        <v>3.5000000000000142E-2</v>
      </c>
      <c r="M258" s="245">
        <f>'Yield Curves'!N257-'Yield Curves'!N258</f>
        <v>2.7499999999999858E-2</v>
      </c>
      <c r="N258" s="245">
        <f>'Yield Curves'!O257-'Yield Curves'!O258</f>
        <v>1.9999999999999574E-2</v>
      </c>
      <c r="O258" s="245">
        <f>'Yield Curves'!P257-'Yield Curves'!P258</f>
        <v>1.2499999999999289E-2</v>
      </c>
      <c r="P258" s="245">
        <f>'Yield Curves'!Q257-'Yield Curves'!Q258</f>
        <v>8.7499999999991473E-3</v>
      </c>
      <c r="Q258" s="245">
        <f>'Yield Curves'!R257-'Yield Curves'!R258</f>
        <v>4.9999999999990052E-3</v>
      </c>
      <c r="R258" s="245">
        <f>'Yield Curves'!S257-'Yield Curves'!S258</f>
        <v>1.2499999999988631E-3</v>
      </c>
      <c r="S258" s="245">
        <f>'Yield Curves'!T257-'Yield Curves'!T258</f>
        <v>-4.37500000000135E-3</v>
      </c>
      <c r="T258" s="245">
        <f>'Yield Curves'!U257-'Yield Curves'!U258</f>
        <v>-1.0000000000001563E-2</v>
      </c>
      <c r="U258" s="245">
        <f>'Yield Curves'!V257-'Yield Curves'!V258</f>
        <v>-1.5625000000001776E-2</v>
      </c>
      <c r="V258" s="252">
        <f>MAX(B258:U258)</f>
        <v>0.26999999999999957</v>
      </c>
      <c r="AB258" s="250" t="e">
        <f>AA258/AA259-1</f>
        <v>#DIV/0!</v>
      </c>
      <c r="AF258" s="250"/>
      <c r="AG258" s="250"/>
      <c r="AI258" s="250" t="e">
        <f>AH258/AH259-1</f>
        <v>#DIV/0!</v>
      </c>
      <c r="AP258" s="250" t="e">
        <f>AO258/AO259-1</f>
        <v>#DIV/0!</v>
      </c>
      <c r="AT258" s="251">
        <f>$AC$1*X257/100</f>
        <v>0</v>
      </c>
      <c r="AU258" s="249">
        <f>AT258*SQRT(10)</f>
        <v>0</v>
      </c>
      <c r="AW258" s="250" t="e">
        <f>AV258/AV259-1</f>
        <v>#DIV/0!</v>
      </c>
      <c r="BB258" s="249">
        <f>BA258*SQRT(10)</f>
        <v>0</v>
      </c>
      <c r="BD258" s="250" t="e">
        <f>BC258/BC259-1</f>
        <v>#DIV/0!</v>
      </c>
      <c r="BI258" s="249">
        <f>BH258*SQRT(10)</f>
        <v>0</v>
      </c>
    </row>
    <row r="259" spans="1:61" x14ac:dyDescent="0.2">
      <c r="A259" s="253">
        <v>42760</v>
      </c>
      <c r="B259" s="245">
        <f>'Yield Curves'!C258-'Yield Curves'!C259</f>
        <v>6.0000000000000497E-2</v>
      </c>
      <c r="C259" s="245">
        <f>'Yield Curves'!D258-'Yield Curves'!D259</f>
        <v>4.5000000000001705E-2</v>
      </c>
      <c r="D259" s="245">
        <f>'Yield Curves'!E258-'Yield Curves'!E259</f>
        <v>2.9999999999999361E-2</v>
      </c>
      <c r="E259" s="245">
        <f>'Yield Curves'!F258-'Yield Curves'!F259</f>
        <v>2.9999999999997584E-2</v>
      </c>
      <c r="F259" s="245">
        <f>'Yield Curves'!G258-'Yield Curves'!G259</f>
        <v>2.9999999999999361E-2</v>
      </c>
      <c r="G259" s="245">
        <f>'Yield Curves'!H258-'Yield Curves'!H259</f>
        <v>7.0000000000000284E-2</v>
      </c>
      <c r="H259" s="245">
        <f>'Yield Curves'!I258-'Yield Curves'!I259</f>
        <v>0.11000000000000121</v>
      </c>
      <c r="I259" s="245">
        <f>'Yield Curves'!J258-'Yield Curves'!J259</f>
        <v>0.10000000000000142</v>
      </c>
      <c r="J259" s="245">
        <f>'Yield Curves'!K258-'Yield Curves'!K259</f>
        <v>9.0000000000000746E-2</v>
      </c>
      <c r="K259" s="245">
        <f>'Yield Curves'!L258-'Yield Curves'!L259</f>
        <v>0.10000000000000142</v>
      </c>
      <c r="L259" s="245">
        <f>'Yield Curves'!M258-'Yield Curves'!M259</f>
        <v>0.11000000000000121</v>
      </c>
      <c r="M259" s="245">
        <f>'Yield Curves'!N258-'Yield Curves'!N259</f>
        <v>0.12000000000000099</v>
      </c>
      <c r="N259" s="245">
        <f>'Yield Curves'!O258-'Yield Curves'!O259</f>
        <v>0.13000000000000078</v>
      </c>
      <c r="O259" s="245">
        <f>'Yield Curves'!P258-'Yield Curves'!P259</f>
        <v>0.14000000000000057</v>
      </c>
      <c r="P259" s="245">
        <f>'Yield Curves'!Q258-'Yield Curves'!Q259</f>
        <v>0.13499999999999979</v>
      </c>
      <c r="Q259" s="245">
        <f>'Yield Curves'!R258-'Yield Curves'!R259</f>
        <v>0.12999999999999901</v>
      </c>
      <c r="R259" s="245">
        <f>'Yield Curves'!S258-'Yield Curves'!S259</f>
        <v>0.12499999999999822</v>
      </c>
      <c r="S259" s="245">
        <f>'Yield Curves'!T258-'Yield Curves'!T259</f>
        <v>0.1274999999999995</v>
      </c>
      <c r="T259" s="245">
        <f>'Yield Curves'!U258-'Yield Curves'!U259</f>
        <v>0.13000000000000078</v>
      </c>
      <c r="U259" s="245">
        <f>'Yield Curves'!V258-'Yield Curves'!V259</f>
        <v>0.13250000000000206</v>
      </c>
      <c r="V259" s="252">
        <f>MAX(B259:U259)</f>
        <v>0.14000000000000057</v>
      </c>
      <c r="AB259" s="250" t="e">
        <f>AA259/AA260-1</f>
        <v>#DIV/0!</v>
      </c>
      <c r="AF259" s="250"/>
      <c r="AG259" s="250"/>
      <c r="AI259" s="250" t="e">
        <f>AH259/AH260-1</f>
        <v>#DIV/0!</v>
      </c>
      <c r="AP259" s="250" t="e">
        <f>AO259/AO260-1</f>
        <v>#DIV/0!</v>
      </c>
      <c r="AT259" s="251">
        <f>$AC$1*X258/100</f>
        <v>0</v>
      </c>
      <c r="AU259" s="249">
        <f>AT259*SQRT(10)</f>
        <v>0</v>
      </c>
      <c r="AW259" s="250" t="e">
        <f>AV259/AV260-1</f>
        <v>#DIV/0!</v>
      </c>
      <c r="BB259" s="249">
        <f>BA259*SQRT(10)</f>
        <v>0</v>
      </c>
      <c r="BD259" s="250" t="e">
        <f>BC259/BC260-1</f>
        <v>#DIV/0!</v>
      </c>
      <c r="BI259" s="249">
        <f>BH259*SQRT(10)</f>
        <v>0</v>
      </c>
    </row>
    <row r="260" spans="1:61" x14ac:dyDescent="0.2">
      <c r="A260" s="253">
        <v>42759</v>
      </c>
      <c r="B260" s="245">
        <f>'Yield Curves'!C259-'Yield Curves'!C260</f>
        <v>9.9999999999997868E-3</v>
      </c>
      <c r="C260" s="245">
        <f>'Yield Curves'!D259-'Yield Curves'!D260</f>
        <v>1.4999999999998792E-2</v>
      </c>
      <c r="D260" s="245">
        <f>'Yield Curves'!E259-'Yield Curves'!E260</f>
        <v>1.9999999999999574E-2</v>
      </c>
      <c r="E260" s="245">
        <f>'Yield Curves'!F259-'Yield Curves'!F260</f>
        <v>3.0000000000001137E-2</v>
      </c>
      <c r="F260" s="245">
        <f>'Yield Curves'!G259-'Yield Curves'!G260</f>
        <v>4.0000000000000036E-2</v>
      </c>
      <c r="G260" s="245">
        <f>'Yield Curves'!H259-'Yield Curves'!H260</f>
        <v>3.9999999999999147E-2</v>
      </c>
      <c r="H260" s="245">
        <f>'Yield Curves'!I259-'Yield Curves'!I260</f>
        <v>3.9999999999999147E-2</v>
      </c>
      <c r="I260" s="245">
        <f>'Yield Curves'!J259-'Yield Curves'!J260</f>
        <v>4.4999999999998153E-2</v>
      </c>
      <c r="J260" s="245">
        <f>'Yield Curves'!K259-'Yield Curves'!K260</f>
        <v>4.9999999999999822E-2</v>
      </c>
      <c r="K260" s="245">
        <f>'Yield Curves'!L259-'Yield Curves'!L260</f>
        <v>4.9999999999998934E-2</v>
      </c>
      <c r="L260" s="245">
        <f>'Yield Curves'!M259-'Yield Curves'!M260</f>
        <v>4.9999999999998934E-2</v>
      </c>
      <c r="M260" s="245">
        <f>'Yield Curves'!N259-'Yield Curves'!N260</f>
        <v>4.9999999999998934E-2</v>
      </c>
      <c r="N260" s="245">
        <f>'Yield Curves'!O259-'Yield Curves'!O260</f>
        <v>4.9999999999998934E-2</v>
      </c>
      <c r="O260" s="245">
        <f>'Yield Curves'!P259-'Yield Curves'!P260</f>
        <v>4.9999999999998934E-2</v>
      </c>
      <c r="P260" s="245">
        <f>'Yield Curves'!Q259-'Yield Curves'!Q260</f>
        <v>5.0000000000000711E-2</v>
      </c>
      <c r="Q260" s="245">
        <f>'Yield Curves'!R259-'Yield Curves'!R260</f>
        <v>5.0000000000000711E-2</v>
      </c>
      <c r="R260" s="245">
        <f>'Yield Curves'!S259-'Yield Curves'!S260</f>
        <v>5.0000000000000711E-2</v>
      </c>
      <c r="S260" s="245">
        <f>'Yield Curves'!T259-'Yield Curves'!T260</f>
        <v>5.0000000000000711E-2</v>
      </c>
      <c r="T260" s="245">
        <f>'Yield Curves'!U259-'Yield Curves'!U260</f>
        <v>5.0000000000000711E-2</v>
      </c>
      <c r="U260" s="245">
        <f>'Yield Curves'!V259-'Yield Curves'!V260</f>
        <v>5.0000000000000711E-2</v>
      </c>
      <c r="V260" s="252">
        <f>MAX(B260:U260)</f>
        <v>5.0000000000000711E-2</v>
      </c>
      <c r="AB260" s="250" t="e">
        <f>AA260/AA261-1</f>
        <v>#DIV/0!</v>
      </c>
      <c r="AF260" s="250"/>
      <c r="AG260" s="250"/>
      <c r="AI260" s="250" t="e">
        <f>AH260/AH261-1</f>
        <v>#DIV/0!</v>
      </c>
      <c r="AP260" s="250" t="e">
        <f>AO260/AO261-1</f>
        <v>#DIV/0!</v>
      </c>
      <c r="AT260" s="251">
        <f>$AC$1*X259/100</f>
        <v>0</v>
      </c>
      <c r="AU260" s="249">
        <f>AT260*SQRT(10)</f>
        <v>0</v>
      </c>
      <c r="AW260" s="250" t="e">
        <f>AV260/AV261-1</f>
        <v>#DIV/0!</v>
      </c>
      <c r="BB260" s="249">
        <f>BA260*SQRT(10)</f>
        <v>0</v>
      </c>
      <c r="BD260" s="250" t="e">
        <f>BC260/BC261-1</f>
        <v>#DIV/0!</v>
      </c>
      <c r="BI260" s="249">
        <f>BH260*SQRT(10)</f>
        <v>0</v>
      </c>
    </row>
    <row r="261" spans="1:61" x14ac:dyDescent="0.2">
      <c r="A261" s="253">
        <v>42758</v>
      </c>
      <c r="B261" s="245">
        <f>'Yield Curves'!C260-'Yield Curves'!C261</f>
        <v>-3.9999999999999147E-2</v>
      </c>
      <c r="C261" s="245">
        <f>'Yield Curves'!D260-'Yield Curves'!D261</f>
        <v>-1.4999999999998792E-2</v>
      </c>
      <c r="D261" s="245">
        <f>'Yield Curves'!E260-'Yield Curves'!E261</f>
        <v>1.0000000000001563E-2</v>
      </c>
      <c r="E261" s="245">
        <f>'Yield Curves'!F260-'Yield Curves'!F261</f>
        <v>1.5000000000000568E-2</v>
      </c>
      <c r="F261" s="245">
        <f>'Yield Curves'!G260-'Yield Curves'!G261</f>
        <v>2.0000000000000462E-2</v>
      </c>
      <c r="G261" s="245">
        <f>'Yield Curves'!H260-'Yield Curves'!H261</f>
        <v>4.0000000000000924E-2</v>
      </c>
      <c r="H261" s="245">
        <f>'Yield Curves'!I260-'Yield Curves'!I261</f>
        <v>6.0000000000000497E-2</v>
      </c>
      <c r="I261" s="245">
        <f>'Yield Curves'!J260-'Yield Curves'!J261</f>
        <v>3.5000000000000142E-2</v>
      </c>
      <c r="J261" s="245">
        <f>'Yield Curves'!K260-'Yield Curves'!K261</f>
        <v>9.9999999999997868E-3</v>
      </c>
      <c r="K261" s="245">
        <f>'Yield Curves'!L260-'Yield Curves'!L261</f>
        <v>7.5000000000002842E-3</v>
      </c>
      <c r="L261" s="245">
        <f>'Yield Curves'!M260-'Yield Curves'!M261</f>
        <v>4.9999999999998934E-3</v>
      </c>
      <c r="M261" s="245">
        <f>'Yield Curves'!N260-'Yield Curves'!N261</f>
        <v>2.4999999999995026E-3</v>
      </c>
      <c r="N261" s="245">
        <f>'Yield Curves'!O260-'Yield Curves'!O261</f>
        <v>0</v>
      </c>
      <c r="O261" s="245">
        <f>'Yield Curves'!P260-'Yield Curves'!P261</f>
        <v>-2.4999999999995026E-3</v>
      </c>
      <c r="P261" s="245">
        <f>'Yield Curves'!Q260-'Yield Curves'!Q261</f>
        <v>1.2499999999988631E-3</v>
      </c>
      <c r="Q261" s="245">
        <f>'Yield Curves'!R260-'Yield Curves'!R261</f>
        <v>4.9999999999990052E-3</v>
      </c>
      <c r="R261" s="245">
        <f>'Yield Curves'!S260-'Yield Curves'!S261</f>
        <v>8.7499999999991473E-3</v>
      </c>
      <c r="S261" s="245">
        <f>'Yield Curves'!T260-'Yield Curves'!T261</f>
        <v>9.3749999999985789E-3</v>
      </c>
      <c r="T261" s="245">
        <f>'Yield Curves'!U260-'Yield Curves'!U261</f>
        <v>9.9999999999997868E-3</v>
      </c>
      <c r="U261" s="245">
        <f>'Yield Curves'!V260-'Yield Curves'!V261</f>
        <v>1.0625000000000995E-2</v>
      </c>
      <c r="V261" s="252">
        <f>MAX(B261:U261)</f>
        <v>6.0000000000000497E-2</v>
      </c>
      <c r="AB261" s="250" t="e">
        <f>AA261/AA262-1</f>
        <v>#DIV/0!</v>
      </c>
      <c r="AF261" s="250"/>
      <c r="AG261" s="250"/>
      <c r="AI261" s="250" t="e">
        <f>AH261/AH262-1</f>
        <v>#DIV/0!</v>
      </c>
      <c r="AP261" s="250" t="e">
        <f>AO261/AO262-1</f>
        <v>#DIV/0!</v>
      </c>
      <c r="AT261" s="251">
        <f>$AC$1*X260/100</f>
        <v>0</v>
      </c>
      <c r="AU261" s="249">
        <f>AT261*SQRT(10)</f>
        <v>0</v>
      </c>
      <c r="AW261" s="250" t="e">
        <f>AV261/AV262-1</f>
        <v>#DIV/0!</v>
      </c>
      <c r="BB261" s="249">
        <f>BA261*SQRT(10)</f>
        <v>0</v>
      </c>
      <c r="BD261" s="250" t="e">
        <f>BC261/BC262-1</f>
        <v>#DIV/0!</v>
      </c>
      <c r="BI261" s="249">
        <f>BH261*SQRT(10)</f>
        <v>0</v>
      </c>
    </row>
    <row r="262" spans="1:61" x14ac:dyDescent="0.2">
      <c r="A262" s="253">
        <v>42755</v>
      </c>
      <c r="B262" s="245">
        <f>'Yield Curves'!C261-'Yield Curves'!C262</f>
        <v>4.9999999999998934E-2</v>
      </c>
      <c r="C262" s="245">
        <f>'Yield Curves'!D261-'Yield Curves'!D262</f>
        <v>1.9999999999999574E-2</v>
      </c>
      <c r="D262" s="245">
        <f>'Yield Curves'!E261-'Yield Curves'!E262</f>
        <v>-1.0000000000001563E-2</v>
      </c>
      <c r="E262" s="245">
        <f>'Yield Curves'!F261-'Yield Curves'!F262</f>
        <v>-2.5000000000000355E-2</v>
      </c>
      <c r="F262" s="245">
        <f>'Yield Curves'!G261-'Yield Curves'!G262</f>
        <v>-4.0000000000000036E-2</v>
      </c>
      <c r="G262" s="245">
        <f>'Yield Curves'!H261-'Yield Curves'!H262</f>
        <v>5.4999999999999716E-2</v>
      </c>
      <c r="H262" s="245">
        <f>'Yield Curves'!I261-'Yield Curves'!I262</f>
        <v>0.15000000000000036</v>
      </c>
      <c r="I262" s="245">
        <f>'Yield Curves'!J261-'Yield Curves'!J262</f>
        <v>5.5000000000001492E-2</v>
      </c>
      <c r="J262" s="245">
        <f>'Yield Curves'!K261-'Yield Curves'!K262</f>
        <v>-4.0000000000000036E-2</v>
      </c>
      <c r="K262" s="245">
        <f>'Yield Curves'!L261-'Yield Curves'!L262</f>
        <v>-3.2500000000000639E-2</v>
      </c>
      <c r="L262" s="245">
        <f>'Yield Curves'!M261-'Yield Curves'!M262</f>
        <v>-2.4999999999999467E-2</v>
      </c>
      <c r="M262" s="245">
        <f>'Yield Curves'!N261-'Yield Curves'!N262</f>
        <v>-1.7499999999999183E-2</v>
      </c>
      <c r="N262" s="245">
        <f>'Yield Curves'!O261-'Yield Curves'!O262</f>
        <v>-9.9999999999997868E-3</v>
      </c>
      <c r="O262" s="245">
        <f>'Yield Curves'!P261-'Yield Curves'!P262</f>
        <v>-2.500000000001279E-3</v>
      </c>
      <c r="P262" s="245">
        <f>'Yield Curves'!Q261-'Yield Curves'!Q262</f>
        <v>8.7499999999991473E-3</v>
      </c>
      <c r="Q262" s="245">
        <f>'Yield Curves'!R261-'Yield Curves'!R262</f>
        <v>1.9999999999999574E-2</v>
      </c>
      <c r="R262" s="245">
        <f>'Yield Curves'!S261-'Yield Curves'!S262</f>
        <v>3.125E-2</v>
      </c>
      <c r="S262" s="245">
        <f>'Yield Curves'!T261-'Yield Curves'!T262</f>
        <v>4.0625000000000355E-2</v>
      </c>
      <c r="T262" s="245">
        <f>'Yield Curves'!U261-'Yield Curves'!U262</f>
        <v>4.9999999999998934E-2</v>
      </c>
      <c r="U262" s="245">
        <f>'Yield Curves'!V261-'Yield Curves'!V262</f>
        <v>5.9374999999997513E-2</v>
      </c>
      <c r="V262" s="252">
        <f>MAX(B262:U262)</f>
        <v>0.15000000000000036</v>
      </c>
      <c r="AB262" s="250" t="e">
        <f>AA262/AA263-1</f>
        <v>#DIV/0!</v>
      </c>
      <c r="AF262" s="250"/>
      <c r="AG262" s="250"/>
      <c r="AI262" s="250" t="e">
        <f>AH262/AH263-1</f>
        <v>#DIV/0!</v>
      </c>
      <c r="AP262" s="250" t="e">
        <f>AO262/AO263-1</f>
        <v>#DIV/0!</v>
      </c>
      <c r="AT262" s="251">
        <f>$AC$1*X261/100</f>
        <v>0</v>
      </c>
      <c r="AU262" s="249">
        <f>AT262*SQRT(10)</f>
        <v>0</v>
      </c>
      <c r="AW262" s="250" t="e">
        <f>AV262/AV263-1</f>
        <v>#DIV/0!</v>
      </c>
      <c r="BB262" s="249">
        <f>BA262*SQRT(10)</f>
        <v>0</v>
      </c>
      <c r="BD262" s="250" t="e">
        <f>BC262/BC263-1</f>
        <v>#DIV/0!</v>
      </c>
      <c r="BI262" s="249">
        <f>BH262*SQRT(10)</f>
        <v>0</v>
      </c>
    </row>
    <row r="263" spans="1:61" x14ac:dyDescent="0.2">
      <c r="A263" s="253">
        <v>42754</v>
      </c>
      <c r="B263" s="245">
        <f>'Yield Curves'!C262-'Yield Curves'!C263</f>
        <v>-1.9999999999999574E-2</v>
      </c>
      <c r="C263" s="245">
        <f>'Yield Curves'!D262-'Yield Curves'!D263</f>
        <v>-3.0000000000001137E-2</v>
      </c>
      <c r="D263" s="245">
        <f>'Yield Curves'!E262-'Yield Curves'!E263</f>
        <v>-3.9999999999999147E-2</v>
      </c>
      <c r="E263" s="245">
        <f>'Yield Curves'!F262-'Yield Curves'!F263</f>
        <v>-1.9999999999999574E-2</v>
      </c>
      <c r="F263" s="245">
        <f>'Yield Curves'!G262-'Yield Curves'!G263</f>
        <v>0</v>
      </c>
      <c r="G263" s="245">
        <f>'Yield Curves'!H262-'Yield Curves'!H263</f>
        <v>-1.5000000000000568E-2</v>
      </c>
      <c r="H263" s="245">
        <f>'Yield Curves'!I262-'Yield Curves'!I263</f>
        <v>-3.0000000000001137E-2</v>
      </c>
      <c r="I263" s="245">
        <f>'Yield Curves'!J262-'Yield Curves'!J263</f>
        <v>-5.0000000000007816E-3</v>
      </c>
      <c r="J263" s="245">
        <f>'Yield Curves'!K262-'Yield Curves'!K263</f>
        <v>2.0000000000000462E-2</v>
      </c>
      <c r="K263" s="245">
        <f>'Yield Curves'!L262-'Yield Curves'!L263</f>
        <v>1.7500000000000071E-2</v>
      </c>
      <c r="L263" s="245">
        <f>'Yield Curves'!M262-'Yield Curves'!M263</f>
        <v>1.499999999999968E-2</v>
      </c>
      <c r="M263" s="245">
        <f>'Yield Curves'!N262-'Yield Curves'!N263</f>
        <v>1.2500000000000178E-2</v>
      </c>
      <c r="N263" s="245">
        <f>'Yield Curves'!O262-'Yield Curves'!O263</f>
        <v>9.9999999999997868E-3</v>
      </c>
      <c r="O263" s="245">
        <f>'Yield Curves'!P262-'Yield Curves'!P263</f>
        <v>7.5000000000002842E-3</v>
      </c>
      <c r="P263" s="245">
        <f>'Yield Curves'!Q262-'Yield Curves'!Q263</f>
        <v>8.7500000000009237E-3</v>
      </c>
      <c r="Q263" s="245">
        <f>'Yield Curves'!R262-'Yield Curves'!R263</f>
        <v>1.0000000000001563E-2</v>
      </c>
      <c r="R263" s="245">
        <f>'Yield Curves'!S262-'Yield Curves'!S263</f>
        <v>1.1250000000002203E-2</v>
      </c>
      <c r="S263" s="245">
        <f>'Yield Curves'!T262-'Yield Curves'!T263</f>
        <v>1.0625000000000995E-2</v>
      </c>
      <c r="T263" s="245">
        <f>'Yield Curves'!U262-'Yield Curves'!U263</f>
        <v>9.9999999999997868E-3</v>
      </c>
      <c r="U263" s="245">
        <f>'Yield Curves'!V262-'Yield Curves'!V263</f>
        <v>9.3749999999985789E-3</v>
      </c>
      <c r="V263" s="252">
        <f>MAX(B263:U263)</f>
        <v>2.0000000000000462E-2</v>
      </c>
      <c r="AB263" s="250" t="e">
        <f>AA263/AA264-1</f>
        <v>#DIV/0!</v>
      </c>
      <c r="AF263" s="250"/>
      <c r="AG263" s="250"/>
      <c r="AI263" s="250" t="e">
        <f>AH263/AH264-1</f>
        <v>#DIV/0!</v>
      </c>
      <c r="AP263" s="250" t="e">
        <f>AO263/AO264-1</f>
        <v>#DIV/0!</v>
      </c>
      <c r="AT263" s="251">
        <f>$AC$1*X262/100</f>
        <v>0</v>
      </c>
      <c r="AU263" s="249">
        <f>AT263*SQRT(10)</f>
        <v>0</v>
      </c>
      <c r="AW263" s="250" t="e">
        <f>AV263/AV264-1</f>
        <v>#DIV/0!</v>
      </c>
      <c r="BB263" s="249">
        <f>BA263*SQRT(10)</f>
        <v>0</v>
      </c>
      <c r="BD263" s="250" t="e">
        <f>BC263/BC264-1</f>
        <v>#DIV/0!</v>
      </c>
      <c r="BI263" s="249">
        <f>BH263*SQRT(10)</f>
        <v>0</v>
      </c>
    </row>
    <row r="264" spans="1:61" x14ac:dyDescent="0.2">
      <c r="A264" s="253">
        <v>42753</v>
      </c>
      <c r="B264" s="245">
        <f>'Yield Curves'!C263-'Yield Curves'!C264</f>
        <v>9.9999999999997868E-3</v>
      </c>
      <c r="C264" s="245">
        <f>'Yield Curves'!D263-'Yield Curves'!D264</f>
        <v>5.0000000000007816E-3</v>
      </c>
      <c r="D264" s="245">
        <f>'Yield Curves'!E263-'Yield Curves'!E264</f>
        <v>0</v>
      </c>
      <c r="E264" s="245">
        <f>'Yield Curves'!F263-'Yield Curves'!F264</f>
        <v>-5.0000000000007816E-3</v>
      </c>
      <c r="F264" s="245">
        <f>'Yield Curves'!G263-'Yield Curves'!G264</f>
        <v>-1.0000000000000675E-2</v>
      </c>
      <c r="G264" s="245">
        <f>'Yield Curves'!H263-'Yield Curves'!H264</f>
        <v>9.9999999999997868E-3</v>
      </c>
      <c r="H264" s="245">
        <f>'Yield Curves'!I263-'Yield Curves'!I264</f>
        <v>3.0000000000001137E-2</v>
      </c>
      <c r="I264" s="245">
        <f>'Yield Curves'!J263-'Yield Curves'!J264</f>
        <v>1.9999999999999574E-2</v>
      </c>
      <c r="J264" s="245">
        <f>'Yield Curves'!K263-'Yield Curves'!K264</f>
        <v>9.9999999999997868E-3</v>
      </c>
      <c r="K264" s="245">
        <f>'Yield Curves'!L263-'Yield Curves'!L264</f>
        <v>1.5000000000000568E-2</v>
      </c>
      <c r="L264" s="245">
        <f>'Yield Curves'!M263-'Yield Curves'!M264</f>
        <v>2.0000000000000462E-2</v>
      </c>
      <c r="M264" s="245">
        <f>'Yield Curves'!N263-'Yield Curves'!N264</f>
        <v>2.5000000000000355E-2</v>
      </c>
      <c r="N264" s="245">
        <f>'Yield Curves'!O263-'Yield Curves'!O264</f>
        <v>3.0000000000000249E-2</v>
      </c>
      <c r="O264" s="245">
        <f>'Yield Curves'!P263-'Yield Curves'!P264</f>
        <v>3.5000000000000142E-2</v>
      </c>
      <c r="P264" s="245">
        <f>'Yield Curves'!Q263-'Yield Curves'!Q264</f>
        <v>3.2499999999999751E-2</v>
      </c>
      <c r="Q264" s="245">
        <f>'Yield Curves'!R263-'Yield Curves'!R264</f>
        <v>2.9999999999999361E-2</v>
      </c>
      <c r="R264" s="245">
        <f>'Yield Curves'!S263-'Yield Curves'!S264</f>
        <v>2.7499999999998082E-2</v>
      </c>
      <c r="S264" s="245">
        <f>'Yield Curves'!T263-'Yield Curves'!T264</f>
        <v>2.8750000000000497E-2</v>
      </c>
      <c r="T264" s="245">
        <f>'Yield Curves'!U263-'Yield Curves'!U264</f>
        <v>3.0000000000001137E-2</v>
      </c>
      <c r="U264" s="245">
        <f>'Yield Curves'!V263-'Yield Curves'!V264</f>
        <v>3.1250000000001776E-2</v>
      </c>
      <c r="V264" s="252">
        <f>MAX(B264:U264)</f>
        <v>3.5000000000000142E-2</v>
      </c>
      <c r="AB264" s="250" t="e">
        <f>AA264/AA265-1</f>
        <v>#DIV/0!</v>
      </c>
      <c r="AF264" s="250"/>
      <c r="AG264" s="250"/>
      <c r="AI264" s="250" t="e">
        <f>AH264/AH265-1</f>
        <v>#DIV/0!</v>
      </c>
      <c r="AP264" s="250" t="e">
        <f>AO264/AO265-1</f>
        <v>#DIV/0!</v>
      </c>
      <c r="AT264" s="251">
        <f>$AC$1*X263/100</f>
        <v>0</v>
      </c>
      <c r="AU264" s="249">
        <f>AT264*SQRT(10)</f>
        <v>0</v>
      </c>
      <c r="AW264" s="250" t="e">
        <f>AV264/AV265-1</f>
        <v>#DIV/0!</v>
      </c>
      <c r="BB264" s="249">
        <f>BA264*SQRT(10)</f>
        <v>0</v>
      </c>
      <c r="BD264" s="250" t="e">
        <f>BC264/BC265-1</f>
        <v>#DIV/0!</v>
      </c>
      <c r="BI264" s="249">
        <f>BH264*SQRT(10)</f>
        <v>0</v>
      </c>
    </row>
    <row r="265" spans="1:61" x14ac:dyDescent="0.2">
      <c r="A265" s="253">
        <v>42752</v>
      </c>
      <c r="B265" s="245">
        <f>'Yield Curves'!C264-'Yield Curves'!C265</f>
        <v>-9.9999999999997868E-3</v>
      </c>
      <c r="C265" s="245">
        <f>'Yield Curves'!D264-'Yield Curves'!D265</f>
        <v>-2.5000000000000355E-2</v>
      </c>
      <c r="D265" s="245">
        <f>'Yield Curves'!E264-'Yield Curves'!E265</f>
        <v>-4.0000000000000924E-2</v>
      </c>
      <c r="E265" s="245">
        <f>'Yield Curves'!F264-'Yield Curves'!F265</f>
        <v>-4.4999999999999929E-2</v>
      </c>
      <c r="F265" s="245">
        <f>'Yield Curves'!G264-'Yield Curves'!G265</f>
        <v>-4.9999999999998934E-2</v>
      </c>
      <c r="G265" s="245">
        <f>'Yield Curves'!H264-'Yield Curves'!H265</f>
        <v>-3.9999999999999147E-2</v>
      </c>
      <c r="H265" s="245">
        <f>'Yield Curves'!I264-'Yield Curves'!I265</f>
        <v>-3.0000000000001137E-2</v>
      </c>
      <c r="I265" s="245">
        <f>'Yield Curves'!J264-'Yield Curves'!J265</f>
        <v>-3.9999999999999147E-2</v>
      </c>
      <c r="J265" s="245">
        <f>'Yield Curves'!K264-'Yield Curves'!K265</f>
        <v>-4.9999999999999822E-2</v>
      </c>
      <c r="K265" s="245">
        <f>'Yield Curves'!L264-'Yield Curves'!L265</f>
        <v>-4.7499999999999432E-2</v>
      </c>
      <c r="L265" s="245">
        <f>'Yield Curves'!M264-'Yield Curves'!M265</f>
        <v>-4.4999999999999929E-2</v>
      </c>
      <c r="M265" s="245">
        <f>'Yield Curves'!N264-'Yield Curves'!N265</f>
        <v>-4.2500000000000426E-2</v>
      </c>
      <c r="N265" s="245">
        <f>'Yield Curves'!O264-'Yield Curves'!O265</f>
        <v>-4.0000000000000036E-2</v>
      </c>
      <c r="O265" s="245">
        <f>'Yield Curves'!P264-'Yield Curves'!P265</f>
        <v>-3.7499999999999645E-2</v>
      </c>
      <c r="P265" s="245">
        <f>'Yield Curves'!Q264-'Yield Curves'!Q265</f>
        <v>-3.6249999999999893E-2</v>
      </c>
      <c r="Q265" s="245">
        <f>'Yield Curves'!R264-'Yield Curves'!R265</f>
        <v>-3.5000000000000142E-2</v>
      </c>
      <c r="R265" s="245">
        <f>'Yield Curves'!S264-'Yield Curves'!S265</f>
        <v>-3.3749999999999503E-2</v>
      </c>
      <c r="S265" s="245">
        <f>'Yield Curves'!T264-'Yield Curves'!T265</f>
        <v>-3.1875000000001208E-2</v>
      </c>
      <c r="T265" s="245">
        <f>'Yield Curves'!U264-'Yield Curves'!U265</f>
        <v>-3.0000000000001137E-2</v>
      </c>
      <c r="U265" s="245">
        <f>'Yield Curves'!V264-'Yield Curves'!V265</f>
        <v>-2.8125000000001066E-2</v>
      </c>
      <c r="V265" s="252">
        <f>MAX(B265:U265)</f>
        <v>-9.9999999999997868E-3</v>
      </c>
      <c r="AB265" s="250" t="e">
        <f>AA265/AA266-1</f>
        <v>#DIV/0!</v>
      </c>
      <c r="AF265" s="250"/>
      <c r="AG265" s="250"/>
      <c r="AI265" s="250" t="e">
        <f>AH265/AH266-1</f>
        <v>#DIV/0!</v>
      </c>
      <c r="AP265" s="250" t="e">
        <f>AO265/AO266-1</f>
        <v>#DIV/0!</v>
      </c>
      <c r="AT265" s="251">
        <f>$AC$1*X264/100</f>
        <v>0</v>
      </c>
      <c r="AU265" s="249">
        <f>AT265*SQRT(10)</f>
        <v>0</v>
      </c>
      <c r="AW265" s="250" t="e">
        <f>AV265/AV266-1</f>
        <v>#DIV/0!</v>
      </c>
      <c r="BB265" s="249">
        <f>BA265*SQRT(10)</f>
        <v>0</v>
      </c>
      <c r="BD265" s="250" t="e">
        <f>BC265/BC266-1</f>
        <v>#DIV/0!</v>
      </c>
      <c r="BI265" s="249">
        <f>BH265*SQRT(10)</f>
        <v>0</v>
      </c>
    </row>
    <row r="266" spans="1:61" x14ac:dyDescent="0.2">
      <c r="A266" s="253">
        <v>42751</v>
      </c>
      <c r="B266" s="245">
        <f>'Yield Curves'!C265-'Yield Curves'!C266</f>
        <v>-2.9999999999999361E-2</v>
      </c>
      <c r="C266" s="245">
        <f>'Yield Curves'!D265-'Yield Curves'!D266</f>
        <v>-9.9999999999980105E-3</v>
      </c>
      <c r="D266" s="245">
        <f>'Yield Curves'!E265-'Yield Curves'!E266</f>
        <v>1.0000000000001563E-2</v>
      </c>
      <c r="E266" s="245">
        <f>'Yield Curves'!F265-'Yield Curves'!F266</f>
        <v>2.9999999999999361E-2</v>
      </c>
      <c r="F266" s="245">
        <f>'Yield Curves'!G265-'Yield Curves'!G266</f>
        <v>4.9999999999998934E-2</v>
      </c>
      <c r="G266" s="245">
        <f>'Yield Curves'!H265-'Yield Curves'!H266</f>
        <v>3.9999999999999147E-2</v>
      </c>
      <c r="H266" s="245">
        <f>'Yield Curves'!I265-'Yield Curves'!I266</f>
        <v>3.0000000000001137E-2</v>
      </c>
      <c r="I266" s="245">
        <f>'Yield Curves'!J265-'Yield Curves'!J266</f>
        <v>5.0000000000000711E-2</v>
      </c>
      <c r="J266" s="245">
        <f>'Yield Curves'!K265-'Yield Curves'!K266</f>
        <v>7.0000000000000284E-2</v>
      </c>
      <c r="K266" s="245">
        <f>'Yield Curves'!L265-'Yield Curves'!L266</f>
        <v>6.7499999999999005E-2</v>
      </c>
      <c r="L266" s="245">
        <f>'Yield Curves'!M265-'Yield Curves'!M266</f>
        <v>6.4999999999999503E-2</v>
      </c>
      <c r="M266" s="245">
        <f>'Yield Curves'!N265-'Yield Curves'!N266</f>
        <v>6.25E-2</v>
      </c>
      <c r="N266" s="245">
        <f>'Yield Curves'!O265-'Yield Curves'!O266</f>
        <v>6.0000000000000497E-2</v>
      </c>
      <c r="O266" s="245">
        <f>'Yield Curves'!P265-'Yield Curves'!P266</f>
        <v>5.7500000000000995E-2</v>
      </c>
      <c r="P266" s="245">
        <f>'Yield Curves'!Q265-'Yield Curves'!Q266</f>
        <v>5.3750000000000853E-2</v>
      </c>
      <c r="Q266" s="245">
        <f>'Yield Curves'!R265-'Yield Curves'!R266</f>
        <v>5.0000000000000711E-2</v>
      </c>
      <c r="R266" s="245">
        <f>'Yield Curves'!S265-'Yield Curves'!S266</f>
        <v>4.6250000000000568E-2</v>
      </c>
      <c r="S266" s="245">
        <f>'Yield Curves'!T265-'Yield Curves'!T266</f>
        <v>4.3125000000001634E-2</v>
      </c>
      <c r="T266" s="245">
        <f>'Yield Curves'!U265-'Yield Curves'!U266</f>
        <v>4.0000000000000924E-2</v>
      </c>
      <c r="U266" s="245">
        <f>'Yield Curves'!V265-'Yield Curves'!V266</f>
        <v>3.6875000000000213E-2</v>
      </c>
      <c r="V266" s="252">
        <f>MAX(B266:U266)</f>
        <v>7.0000000000000284E-2</v>
      </c>
      <c r="AB266" s="250" t="e">
        <f>AA266/AA267-1</f>
        <v>#DIV/0!</v>
      </c>
      <c r="AF266" s="250"/>
      <c r="AG266" s="250"/>
      <c r="AI266" s="250" t="e">
        <f>AH266/AH267-1</f>
        <v>#DIV/0!</v>
      </c>
      <c r="AP266" s="250" t="e">
        <f>AO266/AO267-1</f>
        <v>#DIV/0!</v>
      </c>
      <c r="AT266" s="251">
        <f>$AC$1*X265/100</f>
        <v>0</v>
      </c>
      <c r="AU266" s="249">
        <f>AT266*SQRT(10)</f>
        <v>0</v>
      </c>
      <c r="AW266" s="250" t="e">
        <f>AV266/AV267-1</f>
        <v>#DIV/0!</v>
      </c>
      <c r="BB266" s="249">
        <f>BA266*SQRT(10)</f>
        <v>0</v>
      </c>
      <c r="BD266" s="250" t="e">
        <f>BC266/BC267-1</f>
        <v>#DIV/0!</v>
      </c>
      <c r="BI266" s="249">
        <f>BH266*SQRT(10)</f>
        <v>0</v>
      </c>
    </row>
    <row r="267" spans="1:61" x14ac:dyDescent="0.2">
      <c r="A267" s="253">
        <v>42748</v>
      </c>
      <c r="B267" s="245">
        <f>'Yield Curves'!C266-'Yield Curves'!C267</f>
        <v>-2.000000000000135E-2</v>
      </c>
      <c r="C267" s="245">
        <f>'Yield Curves'!D266-'Yield Curves'!D267</f>
        <v>-1.5000000000002345E-2</v>
      </c>
      <c r="D267" s="245">
        <f>'Yield Curves'!E266-'Yield Curves'!E267</f>
        <v>-1.0000000000001563E-2</v>
      </c>
      <c r="E267" s="245">
        <f>'Yield Curves'!F266-'Yield Curves'!F267</f>
        <v>-1.5000000000000568E-2</v>
      </c>
      <c r="F267" s="245">
        <f>'Yield Curves'!G266-'Yield Curves'!G267</f>
        <v>-1.9999999999999574E-2</v>
      </c>
      <c r="G267" s="245">
        <f>'Yield Curves'!H266-'Yield Curves'!H267</f>
        <v>5.0000000000007816E-3</v>
      </c>
      <c r="H267" s="245">
        <f>'Yield Curves'!I266-'Yield Curves'!I267</f>
        <v>2.9999999999999361E-2</v>
      </c>
      <c r="I267" s="245">
        <f>'Yield Curves'!J266-'Yield Curves'!J267</f>
        <v>9.9999999999980105E-3</v>
      </c>
      <c r="J267" s="245">
        <f>'Yield Curves'!K266-'Yield Curves'!K267</f>
        <v>-1.0000000000000675E-2</v>
      </c>
      <c r="K267" s="245">
        <f>'Yield Curves'!L266-'Yield Curves'!L267</f>
        <v>-9.9999999999997868E-3</v>
      </c>
      <c r="L267" s="245">
        <f>'Yield Curves'!M266-'Yield Curves'!M267</f>
        <v>-9.9999999999997868E-3</v>
      </c>
      <c r="M267" s="245">
        <f>'Yield Curves'!N266-'Yield Curves'!N267</f>
        <v>-9.9999999999997868E-3</v>
      </c>
      <c r="N267" s="245">
        <f>'Yield Curves'!O266-'Yield Curves'!O267</f>
        <v>-1.0000000000000675E-2</v>
      </c>
      <c r="O267" s="245">
        <f>'Yield Curves'!P266-'Yield Curves'!P267</f>
        <v>-1.0000000000001563E-2</v>
      </c>
      <c r="P267" s="245">
        <f>'Yield Curves'!Q266-'Yield Curves'!Q267</f>
        <v>-5.0000000000007816E-3</v>
      </c>
      <c r="Q267" s="245">
        <f>'Yield Curves'!R266-'Yield Curves'!R267</f>
        <v>0</v>
      </c>
      <c r="R267" s="245">
        <f>'Yield Curves'!S266-'Yield Curves'!S267</f>
        <v>5.0000000000007816E-3</v>
      </c>
      <c r="S267" s="245">
        <f>'Yield Curves'!T266-'Yield Curves'!T267</f>
        <v>7.5000000000002842E-3</v>
      </c>
      <c r="T267" s="245">
        <f>'Yield Curves'!U266-'Yield Curves'!U267</f>
        <v>9.9999999999997868E-3</v>
      </c>
      <c r="U267" s="245">
        <f>'Yield Curves'!V266-'Yield Curves'!V267</f>
        <v>1.2499999999999289E-2</v>
      </c>
      <c r="V267" s="252">
        <f>MAX(B267:U267)</f>
        <v>2.9999999999999361E-2</v>
      </c>
      <c r="AB267" s="250" t="e">
        <f>AA267/AA268-1</f>
        <v>#DIV/0!</v>
      </c>
      <c r="AF267" s="250"/>
      <c r="AG267" s="250"/>
      <c r="AI267" s="250" t="e">
        <f>AH267/AH268-1</f>
        <v>#DIV/0!</v>
      </c>
      <c r="AP267" s="250" t="e">
        <f>AO267/AO268-1</f>
        <v>#DIV/0!</v>
      </c>
      <c r="AT267" s="251">
        <f>$AC$1*X266/100</f>
        <v>0</v>
      </c>
      <c r="AU267" s="249">
        <f>AT267*SQRT(10)</f>
        <v>0</v>
      </c>
      <c r="AW267" s="250" t="e">
        <f>AV267/AV268-1</f>
        <v>#DIV/0!</v>
      </c>
      <c r="BB267" s="249">
        <f>BA267*SQRT(10)</f>
        <v>0</v>
      </c>
      <c r="BD267" s="250" t="e">
        <f>BC267/BC268-1</f>
        <v>#DIV/0!</v>
      </c>
      <c r="BI267" s="249">
        <f>BH267*SQRT(10)</f>
        <v>0</v>
      </c>
    </row>
    <row r="268" spans="1:61" x14ac:dyDescent="0.2">
      <c r="A268" s="253">
        <v>42747</v>
      </c>
      <c r="B268" s="245">
        <f>'Yield Curves'!C267-'Yield Curves'!C268</f>
        <v>-1.9999999999999574E-2</v>
      </c>
      <c r="C268" s="245">
        <f>'Yield Curves'!D267-'Yield Curves'!D268</f>
        <v>-4.4999999999999929E-2</v>
      </c>
      <c r="D268" s="245">
        <f>'Yield Curves'!E267-'Yield Curves'!E268</f>
        <v>-6.9999999999998508E-2</v>
      </c>
      <c r="E268" s="245">
        <f>'Yield Curves'!F267-'Yield Curves'!F268</f>
        <v>-8.49999999999973E-2</v>
      </c>
      <c r="F268" s="245">
        <f>'Yield Curves'!G267-'Yield Curves'!G268</f>
        <v>-9.9999999999999645E-2</v>
      </c>
      <c r="G268" s="245">
        <f>'Yield Curves'!H267-'Yield Curves'!H268</f>
        <v>-9.5000000000000639E-2</v>
      </c>
      <c r="H268" s="245">
        <f>'Yield Curves'!I267-'Yield Curves'!I268</f>
        <v>-8.9999999999999858E-2</v>
      </c>
      <c r="I268" s="245">
        <f>'Yield Curves'!J267-'Yield Curves'!J268</f>
        <v>-0.11999999999999922</v>
      </c>
      <c r="J268" s="245">
        <f>'Yield Curves'!K267-'Yield Curves'!K268</f>
        <v>-0.15000000000000036</v>
      </c>
      <c r="K268" s="245">
        <f>'Yield Curves'!L267-'Yield Curves'!L268</f>
        <v>-0.14750000000000085</v>
      </c>
      <c r="L268" s="245">
        <f>'Yield Curves'!M267-'Yield Curves'!M268</f>
        <v>-0.14500000000000135</v>
      </c>
      <c r="M268" s="245">
        <f>'Yield Curves'!N267-'Yield Curves'!N268</f>
        <v>-0.14250000000000185</v>
      </c>
      <c r="N268" s="245">
        <f>'Yield Curves'!O267-'Yield Curves'!O268</f>
        <v>-0.13999999999999968</v>
      </c>
      <c r="O268" s="245">
        <f>'Yield Curves'!P267-'Yield Curves'!P268</f>
        <v>-0.13749999999999751</v>
      </c>
      <c r="P268" s="245">
        <f>'Yield Curves'!Q267-'Yield Curves'!Q268</f>
        <v>-0.13374999999999915</v>
      </c>
      <c r="Q268" s="245">
        <f>'Yield Curves'!R267-'Yield Curves'!R268</f>
        <v>-0.13000000000000078</v>
      </c>
      <c r="R268" s="245">
        <f>'Yield Curves'!S267-'Yield Curves'!S268</f>
        <v>-0.12625000000000242</v>
      </c>
      <c r="S268" s="245">
        <f>'Yield Curves'!T267-'Yield Curves'!T268</f>
        <v>-0.12312500000000171</v>
      </c>
      <c r="T268" s="245">
        <f>'Yield Curves'!U267-'Yield Curves'!U268</f>
        <v>-0.11999999999999922</v>
      </c>
      <c r="U268" s="245">
        <f>'Yield Curves'!V267-'Yield Curves'!V268</f>
        <v>-0.11687499999999673</v>
      </c>
      <c r="V268" s="252">
        <f>MAX(B268:U268)</f>
        <v>-1.9999999999999574E-2</v>
      </c>
      <c r="AB268" s="250" t="e">
        <f>AA268/AA269-1</f>
        <v>#DIV/0!</v>
      </c>
      <c r="AF268" s="250"/>
      <c r="AG268" s="250"/>
      <c r="AI268" s="250" t="e">
        <f>AH268/AH269-1</f>
        <v>#DIV/0!</v>
      </c>
      <c r="AP268" s="250" t="e">
        <f>AO268/AO269-1</f>
        <v>#DIV/0!</v>
      </c>
      <c r="AT268" s="251">
        <f>$AC$1*X267/100</f>
        <v>0</v>
      </c>
      <c r="AU268" s="249">
        <f>AT268*SQRT(10)</f>
        <v>0</v>
      </c>
      <c r="AW268" s="250" t="e">
        <f>AV268/AV269-1</f>
        <v>#DIV/0!</v>
      </c>
      <c r="BB268" s="249">
        <f>BA268*SQRT(10)</f>
        <v>0</v>
      </c>
      <c r="BD268" s="250" t="e">
        <f>BC268/BC269-1</f>
        <v>#DIV/0!</v>
      </c>
      <c r="BI268" s="249">
        <f>BH268*SQRT(10)</f>
        <v>0</v>
      </c>
    </row>
    <row r="269" spans="1:61" x14ac:dyDescent="0.2">
      <c r="A269" s="253">
        <v>42746</v>
      </c>
      <c r="B269" s="245">
        <f>'Yield Curves'!C268-'Yield Curves'!C269</f>
        <v>4.0000000000000924E-2</v>
      </c>
      <c r="C269" s="245">
        <f>'Yield Curves'!D268-'Yield Curves'!D269</f>
        <v>1.5000000000000568E-2</v>
      </c>
      <c r="D269" s="245">
        <f>'Yield Curves'!E268-'Yield Curves'!E269</f>
        <v>-1.0000000000001563E-2</v>
      </c>
      <c r="E269" s="245">
        <f>'Yield Curves'!F268-'Yield Curves'!F269</f>
        <v>0</v>
      </c>
      <c r="F269" s="245">
        <f>'Yield Curves'!G268-'Yield Curves'!G269</f>
        <v>9.9999999999997868E-3</v>
      </c>
      <c r="G269" s="245">
        <f>'Yield Curves'!H268-'Yield Curves'!H269</f>
        <v>3.5000000000000142E-2</v>
      </c>
      <c r="H269" s="245">
        <f>'Yield Curves'!I268-'Yield Curves'!I269</f>
        <v>6.0000000000000497E-2</v>
      </c>
      <c r="I269" s="245">
        <f>'Yield Curves'!J268-'Yield Curves'!J269</f>
        <v>5.5000000000001492E-2</v>
      </c>
      <c r="J269" s="245">
        <f>'Yield Curves'!K268-'Yield Curves'!K269</f>
        <v>5.0000000000000711E-2</v>
      </c>
      <c r="K269" s="245">
        <f>'Yield Curves'!L268-'Yield Curves'!L269</f>
        <v>5.0000000000000711E-2</v>
      </c>
      <c r="L269" s="245">
        <f>'Yield Curves'!M268-'Yield Curves'!M269</f>
        <v>5.0000000000000711E-2</v>
      </c>
      <c r="M269" s="245">
        <f>'Yield Curves'!N268-'Yield Curves'!N269</f>
        <v>5.0000000000000711E-2</v>
      </c>
      <c r="N269" s="245">
        <f>'Yield Curves'!O268-'Yield Curves'!O269</f>
        <v>5.0000000000000711E-2</v>
      </c>
      <c r="O269" s="245">
        <f>'Yield Curves'!P268-'Yield Curves'!P269</f>
        <v>5.0000000000000711E-2</v>
      </c>
      <c r="P269" s="245">
        <f>'Yield Curves'!Q268-'Yield Curves'!Q269</f>
        <v>5.4999999999999716E-2</v>
      </c>
      <c r="Q269" s="245">
        <f>'Yield Curves'!R268-'Yield Curves'!R269</f>
        <v>6.0000000000000497E-2</v>
      </c>
      <c r="R269" s="245">
        <f>'Yield Curves'!S268-'Yield Curves'!S269</f>
        <v>6.5000000000001279E-2</v>
      </c>
      <c r="S269" s="245">
        <f>'Yield Curves'!T268-'Yield Curves'!T269</f>
        <v>6.7499999999999005E-2</v>
      </c>
      <c r="T269" s="245">
        <f>'Yield Curves'!U268-'Yield Curves'!U269</f>
        <v>6.9999999999998508E-2</v>
      </c>
      <c r="U269" s="245">
        <f>'Yield Curves'!V268-'Yield Curves'!V269</f>
        <v>7.249999999999801E-2</v>
      </c>
      <c r="V269" s="252">
        <f>MAX(B269:U269)</f>
        <v>7.249999999999801E-2</v>
      </c>
      <c r="AB269" s="250" t="e">
        <f>AA269/AA270-1</f>
        <v>#DIV/0!</v>
      </c>
      <c r="AF269" s="250"/>
      <c r="AG269" s="250"/>
      <c r="AI269" s="250" t="e">
        <f>AH269/AH270-1</f>
        <v>#DIV/0!</v>
      </c>
      <c r="AP269" s="250" t="e">
        <f>AO269/AO270-1</f>
        <v>#DIV/0!</v>
      </c>
      <c r="AT269" s="251">
        <f>$AC$1*X268/100</f>
        <v>0</v>
      </c>
      <c r="AU269" s="249">
        <f>AT269*SQRT(10)</f>
        <v>0</v>
      </c>
      <c r="AW269" s="250" t="e">
        <f>AV269/AV270-1</f>
        <v>#DIV/0!</v>
      </c>
      <c r="BB269" s="249">
        <f>BA269*SQRT(10)</f>
        <v>0</v>
      </c>
      <c r="BD269" s="250" t="e">
        <f>BC269/BC270-1</f>
        <v>#DIV/0!</v>
      </c>
      <c r="BI269" s="249">
        <f>BH269*SQRT(10)</f>
        <v>0</v>
      </c>
    </row>
    <row r="270" spans="1:61" x14ac:dyDescent="0.2">
      <c r="A270" s="253">
        <v>42745</v>
      </c>
      <c r="B270" s="245">
        <f>'Yield Curves'!C269-'Yield Curves'!C270</f>
        <v>-0.13000000000000078</v>
      </c>
      <c r="C270" s="245">
        <f>'Yield Curves'!D269-'Yield Curves'!D270</f>
        <v>-7.4999999999999289E-2</v>
      </c>
      <c r="D270" s="245">
        <f>'Yield Curves'!E269-'Yield Curves'!E270</f>
        <v>-1.9999999999999574E-2</v>
      </c>
      <c r="E270" s="245">
        <f>'Yield Curves'!F269-'Yield Curves'!F270</f>
        <v>-4.4999999999999929E-2</v>
      </c>
      <c r="F270" s="245">
        <f>'Yield Curves'!G269-'Yield Curves'!G270</f>
        <v>-7.0000000000000284E-2</v>
      </c>
      <c r="G270" s="245">
        <f>'Yield Curves'!H269-'Yield Curves'!H270</f>
        <v>-6.4999999999999503E-2</v>
      </c>
      <c r="H270" s="245">
        <f>'Yield Curves'!I269-'Yield Curves'!I270</f>
        <v>-6.0000000000000497E-2</v>
      </c>
      <c r="I270" s="245">
        <f>'Yield Curves'!J269-'Yield Curves'!J270</f>
        <v>-8.5000000000000853E-2</v>
      </c>
      <c r="J270" s="245">
        <f>'Yield Curves'!K269-'Yield Curves'!K270</f>
        <v>-0.10999999999999943</v>
      </c>
      <c r="K270" s="245">
        <f>'Yield Curves'!L269-'Yield Curves'!L270</f>
        <v>-0.10499999999999865</v>
      </c>
      <c r="L270" s="245">
        <f>'Yield Curves'!M269-'Yield Curves'!M270</f>
        <v>-9.9999999999997868E-2</v>
      </c>
      <c r="M270" s="245">
        <f>'Yield Curves'!N269-'Yield Curves'!N270</f>
        <v>-9.4999999999998863E-2</v>
      </c>
      <c r="N270" s="245">
        <f>'Yield Curves'!O269-'Yield Curves'!O270</f>
        <v>-8.9999999999999858E-2</v>
      </c>
      <c r="O270" s="245">
        <f>'Yield Curves'!P269-'Yield Curves'!P270</f>
        <v>-8.5000000000000853E-2</v>
      </c>
      <c r="P270" s="245">
        <f>'Yield Curves'!Q269-'Yield Curves'!Q270</f>
        <v>-8.4999999999999076E-2</v>
      </c>
      <c r="Q270" s="245">
        <f>'Yield Curves'!R269-'Yield Curves'!R270</f>
        <v>-8.4999999999999076E-2</v>
      </c>
      <c r="R270" s="245">
        <f>'Yield Curves'!S269-'Yield Curves'!S270</f>
        <v>-8.4999999999999076E-2</v>
      </c>
      <c r="S270" s="245">
        <f>'Yield Curves'!T269-'Yield Curves'!T270</f>
        <v>-8.2499999999999574E-2</v>
      </c>
      <c r="T270" s="245">
        <f>'Yield Curves'!U269-'Yield Curves'!U270</f>
        <v>-8.0000000000000071E-2</v>
      </c>
      <c r="U270" s="245">
        <f>'Yield Curves'!V269-'Yield Curves'!V270</f>
        <v>-7.7500000000000568E-2</v>
      </c>
      <c r="V270" s="252">
        <f>MAX(B270:U270)</f>
        <v>-1.9999999999999574E-2</v>
      </c>
      <c r="AB270" s="250" t="e">
        <f>AA270/AA271-1</f>
        <v>#DIV/0!</v>
      </c>
      <c r="AF270" s="250"/>
      <c r="AG270" s="250"/>
      <c r="AI270" s="250" t="e">
        <f>AH270/AH271-1</f>
        <v>#DIV/0!</v>
      </c>
      <c r="AP270" s="250" t="e">
        <f>AO270/AO271-1</f>
        <v>#DIV/0!</v>
      </c>
      <c r="AT270" s="251">
        <f>$AC$1*X269/100</f>
        <v>0</v>
      </c>
      <c r="AU270" s="249">
        <f>AT270*SQRT(10)</f>
        <v>0</v>
      </c>
      <c r="AW270" s="250" t="e">
        <f>AV270/AV271-1</f>
        <v>#DIV/0!</v>
      </c>
      <c r="BB270" s="249">
        <f>BA270*SQRT(10)</f>
        <v>0</v>
      </c>
      <c r="BD270" s="250" t="e">
        <f>BC270/BC271-1</f>
        <v>#DIV/0!</v>
      </c>
      <c r="BI270" s="249">
        <f>BH270*SQRT(10)</f>
        <v>0</v>
      </c>
    </row>
    <row r="271" spans="1:61" x14ac:dyDescent="0.2">
      <c r="A271" s="253">
        <v>42744</v>
      </c>
      <c r="B271" s="245">
        <f>'Yield Curves'!C270-'Yield Curves'!C271</f>
        <v>0.14000000000000057</v>
      </c>
      <c r="C271" s="245">
        <f>'Yield Curves'!D270-'Yield Curves'!D271</f>
        <v>6.4999999999999503E-2</v>
      </c>
      <c r="D271" s="245">
        <f>'Yield Curves'!E270-'Yield Curves'!E271</f>
        <v>-9.9999999999997868E-3</v>
      </c>
      <c r="E271" s="245">
        <f>'Yield Curves'!F270-'Yield Curves'!F271</f>
        <v>-9.9999999999997868E-3</v>
      </c>
      <c r="F271" s="245">
        <f>'Yield Curves'!G270-'Yield Curves'!G271</f>
        <v>-9.9999999999997868E-3</v>
      </c>
      <c r="G271" s="245">
        <f>'Yield Curves'!H270-'Yield Curves'!H271</f>
        <v>-8.9999999999999858E-2</v>
      </c>
      <c r="H271" s="245">
        <f>'Yield Curves'!I270-'Yield Curves'!I271</f>
        <v>-0.16999999999999993</v>
      </c>
      <c r="I271" s="245">
        <f>'Yield Curves'!J270-'Yield Curves'!J271</f>
        <v>-0.10500000000000043</v>
      </c>
      <c r="J271" s="245">
        <f>'Yield Curves'!K270-'Yield Curves'!K271</f>
        <v>-4.0000000000000924E-2</v>
      </c>
      <c r="K271" s="245">
        <f>'Yield Curves'!L270-'Yield Curves'!L271</f>
        <v>-5.2500000000000213E-2</v>
      </c>
      <c r="L271" s="245">
        <f>'Yield Curves'!M270-'Yield Curves'!M271</f>
        <v>-6.5000000000001279E-2</v>
      </c>
      <c r="M271" s="245">
        <f>'Yield Curves'!N270-'Yield Curves'!N271</f>
        <v>-7.7500000000000568E-2</v>
      </c>
      <c r="N271" s="245">
        <f>'Yield Curves'!O270-'Yield Curves'!O271</f>
        <v>-9.0000000000001634E-2</v>
      </c>
      <c r="O271" s="245">
        <f>'Yield Curves'!P270-'Yield Curves'!P271</f>
        <v>-0.1025000000000027</v>
      </c>
      <c r="P271" s="245">
        <f>'Yield Curves'!Q270-'Yield Curves'!Q271</f>
        <v>-0.10875000000000234</v>
      </c>
      <c r="Q271" s="245">
        <f>'Yield Curves'!R270-'Yield Curves'!R271</f>
        <v>-0.11500000000000199</v>
      </c>
      <c r="R271" s="245">
        <f>'Yield Curves'!S270-'Yield Curves'!S271</f>
        <v>-0.12125000000000163</v>
      </c>
      <c r="S271" s="245">
        <f>'Yield Curves'!T270-'Yield Curves'!T271</f>
        <v>-0.13062499999999844</v>
      </c>
      <c r="T271" s="245">
        <f>'Yield Curves'!U270-'Yield Curves'!U271</f>
        <v>-0.13999999999999879</v>
      </c>
      <c r="U271" s="245">
        <f>'Yield Curves'!V270-'Yield Curves'!V271</f>
        <v>-0.14937499999999915</v>
      </c>
      <c r="V271" s="252">
        <f>MAX(B271:U271)</f>
        <v>0.14000000000000057</v>
      </c>
      <c r="AB271" s="250" t="e">
        <f>AA271/AA272-1</f>
        <v>#DIV/0!</v>
      </c>
      <c r="AF271" s="250"/>
      <c r="AG271" s="250"/>
      <c r="AI271" s="250" t="e">
        <f>AH271/AH272-1</f>
        <v>#DIV/0!</v>
      </c>
      <c r="AP271" s="250" t="e">
        <f>AO271/AO272-1</f>
        <v>#DIV/0!</v>
      </c>
      <c r="AT271" s="251">
        <f>$AC$1*X270/100</f>
        <v>0</v>
      </c>
      <c r="AU271" s="249">
        <f>AT271*SQRT(10)</f>
        <v>0</v>
      </c>
      <c r="AW271" s="250" t="e">
        <f>AV271/AV272-1</f>
        <v>#DIV/0!</v>
      </c>
      <c r="BB271" s="249">
        <f>BA271*SQRT(10)</f>
        <v>0</v>
      </c>
      <c r="BD271" s="250" t="e">
        <f>BC271/BC272-1</f>
        <v>#DIV/0!</v>
      </c>
      <c r="BI271" s="249">
        <f>BH271*SQRT(10)</f>
        <v>0</v>
      </c>
    </row>
    <row r="272" spans="1:61" x14ac:dyDescent="0.2">
      <c r="A272" s="253">
        <v>42741</v>
      </c>
      <c r="B272" s="245">
        <f>'Yield Curves'!C271-'Yield Curves'!C272</f>
        <v>-1.9999999999999574E-2</v>
      </c>
      <c r="C272" s="245">
        <f>'Yield Curves'!D271-'Yield Curves'!D272</f>
        <v>2.5000000000000355E-2</v>
      </c>
      <c r="D272" s="245">
        <f>'Yield Curves'!E271-'Yield Curves'!E272</f>
        <v>7.0000000000000284E-2</v>
      </c>
      <c r="E272" s="245">
        <f>'Yield Curves'!F271-'Yield Curves'!F272</f>
        <v>5.4999999999999716E-2</v>
      </c>
      <c r="F272" s="245">
        <f>'Yield Curves'!G271-'Yield Curves'!G272</f>
        <v>3.9999999999999147E-2</v>
      </c>
      <c r="G272" s="245">
        <f>'Yield Curves'!H271-'Yield Curves'!H272</f>
        <v>4.9999999999990052E-3</v>
      </c>
      <c r="H272" s="245">
        <f>'Yield Curves'!I271-'Yield Curves'!I272</f>
        <v>-3.0000000000001137E-2</v>
      </c>
      <c r="I272" s="245">
        <f>'Yield Curves'!J271-'Yield Curves'!J272</f>
        <v>-1.9999999999999574E-2</v>
      </c>
      <c r="J272" s="245">
        <f>'Yield Curves'!K271-'Yield Curves'!K272</f>
        <v>-9.9999999999997868E-3</v>
      </c>
      <c r="K272" s="245">
        <f>'Yield Curves'!L271-'Yield Curves'!L272</f>
        <v>-1.5000000000000568E-2</v>
      </c>
      <c r="L272" s="245">
        <f>'Yield Curves'!M271-'Yield Curves'!M272</f>
        <v>-1.9999999999999574E-2</v>
      </c>
      <c r="M272" s="245">
        <f>'Yield Curves'!N271-'Yield Curves'!N272</f>
        <v>-2.4999999999998579E-2</v>
      </c>
      <c r="N272" s="245">
        <f>'Yield Curves'!O271-'Yield Curves'!O272</f>
        <v>-2.9999999999999361E-2</v>
      </c>
      <c r="O272" s="245">
        <f>'Yield Curves'!P271-'Yield Curves'!P272</f>
        <v>-3.5000000000000142E-2</v>
      </c>
      <c r="P272" s="245">
        <f>'Yield Curves'!Q271-'Yield Curves'!Q272</f>
        <v>-2.9999999999999361E-2</v>
      </c>
      <c r="Q272" s="245">
        <f>'Yield Curves'!R271-'Yield Curves'!R272</f>
        <v>-2.4999999999998579E-2</v>
      </c>
      <c r="R272" s="245">
        <f>'Yield Curves'!S271-'Yield Curves'!S272</f>
        <v>-1.9999999999997797E-2</v>
      </c>
      <c r="S272" s="245">
        <f>'Yield Curves'!T271-'Yield Curves'!T272</f>
        <v>-1.9999999999999574E-2</v>
      </c>
      <c r="T272" s="245">
        <f>'Yield Curves'!U271-'Yield Curves'!U272</f>
        <v>-1.9999999999999574E-2</v>
      </c>
      <c r="U272" s="245">
        <f>'Yield Curves'!V271-'Yield Curves'!V272</f>
        <v>-1.9999999999999574E-2</v>
      </c>
      <c r="V272" s="252">
        <f>MAX(B272:U272)</f>
        <v>7.0000000000000284E-2</v>
      </c>
      <c r="AB272" s="250" t="e">
        <f>AA272/AA273-1</f>
        <v>#DIV/0!</v>
      </c>
      <c r="AF272" s="250"/>
      <c r="AG272" s="250"/>
      <c r="AI272" s="250" t="e">
        <f>AH272/AH273-1</f>
        <v>#DIV/0!</v>
      </c>
      <c r="AP272" s="250" t="e">
        <f>AO272/AO273-1</f>
        <v>#DIV/0!</v>
      </c>
      <c r="AT272" s="251">
        <f>$AC$1*X271/100</f>
        <v>0</v>
      </c>
      <c r="AU272" s="249">
        <f>AT272*SQRT(10)</f>
        <v>0</v>
      </c>
      <c r="AW272" s="250" t="e">
        <f>AV272/AV273-1</f>
        <v>#DIV/0!</v>
      </c>
      <c r="BB272" s="249">
        <f>BA272*SQRT(10)</f>
        <v>0</v>
      </c>
      <c r="BD272" s="250" t="e">
        <f>BC272/BC273-1</f>
        <v>#DIV/0!</v>
      </c>
      <c r="BI272" s="249">
        <f>BH272*SQRT(10)</f>
        <v>0</v>
      </c>
    </row>
    <row r="273" spans="1:61" x14ac:dyDescent="0.2">
      <c r="A273" s="253">
        <v>42740</v>
      </c>
      <c r="B273" s="245">
        <f>'Yield Curves'!C272-'Yield Curves'!C273</f>
        <v>-2.000000000000135E-2</v>
      </c>
      <c r="C273" s="245">
        <f>'Yield Curves'!D272-'Yield Curves'!D273</f>
        <v>-1.5000000000000568E-2</v>
      </c>
      <c r="D273" s="245">
        <f>'Yield Curves'!E272-'Yield Curves'!E273</f>
        <v>-9.9999999999997868E-3</v>
      </c>
      <c r="E273" s="245">
        <f>'Yield Curves'!F272-'Yield Curves'!F273</f>
        <v>-9.9999999999997868E-3</v>
      </c>
      <c r="F273" s="245">
        <f>'Yield Curves'!G272-'Yield Curves'!G273</f>
        <v>-9.9999999999997868E-3</v>
      </c>
      <c r="G273" s="245">
        <f>'Yield Curves'!H272-'Yield Curves'!H273</f>
        <v>-3.4999999999998366E-2</v>
      </c>
      <c r="H273" s="245">
        <f>'Yield Curves'!I272-'Yield Curves'!I273</f>
        <v>-5.9999999999998721E-2</v>
      </c>
      <c r="I273" s="245">
        <f>'Yield Curves'!J272-'Yield Curves'!J273</f>
        <v>-4.4999999999999929E-2</v>
      </c>
      <c r="J273" s="245">
        <f>'Yield Curves'!K272-'Yield Curves'!K273</f>
        <v>-2.9999999999999361E-2</v>
      </c>
      <c r="K273" s="245">
        <f>'Yield Curves'!L272-'Yield Curves'!L273</f>
        <v>-3.5000000000000142E-2</v>
      </c>
      <c r="L273" s="245">
        <f>'Yield Curves'!M272-'Yield Curves'!M273</f>
        <v>-3.9999999999999147E-2</v>
      </c>
      <c r="M273" s="245">
        <f>'Yield Curves'!N272-'Yield Curves'!N273</f>
        <v>-4.4999999999999929E-2</v>
      </c>
      <c r="N273" s="245">
        <f>'Yield Curves'!O272-'Yield Curves'!O273</f>
        <v>-4.9999999999998934E-2</v>
      </c>
      <c r="O273" s="245">
        <f>'Yield Curves'!P272-'Yield Curves'!P273</f>
        <v>-5.4999999999997939E-2</v>
      </c>
      <c r="P273" s="245">
        <f>'Yield Curves'!Q272-'Yield Curves'!Q273</f>
        <v>-5.7499999999999218E-2</v>
      </c>
      <c r="Q273" s="245">
        <f>'Yield Curves'!R272-'Yield Curves'!R273</f>
        <v>-5.9999999999998721E-2</v>
      </c>
      <c r="R273" s="245">
        <f>'Yield Curves'!S272-'Yield Curves'!S273</f>
        <v>-6.2499999999998224E-2</v>
      </c>
      <c r="S273" s="245">
        <f>'Yield Curves'!T272-'Yield Curves'!T273</f>
        <v>-6.6250000000000142E-2</v>
      </c>
      <c r="T273" s="245">
        <f>'Yield Curves'!U272-'Yield Curves'!U273</f>
        <v>-7.0000000000000284E-2</v>
      </c>
      <c r="U273" s="245">
        <f>'Yield Curves'!V272-'Yield Curves'!V273</f>
        <v>-7.3750000000000426E-2</v>
      </c>
      <c r="V273" s="252">
        <f>MAX(B273:U273)</f>
        <v>-9.9999999999997868E-3</v>
      </c>
      <c r="AB273" s="250" t="e">
        <f>AA273/AA274-1</f>
        <v>#DIV/0!</v>
      </c>
      <c r="AF273" s="250"/>
      <c r="AG273" s="250"/>
      <c r="AI273" s="250" t="e">
        <f>AH273/AH274-1</f>
        <v>#DIV/0!</v>
      </c>
      <c r="AP273" s="250" t="e">
        <f>AO273/AO274-1</f>
        <v>#DIV/0!</v>
      </c>
      <c r="AT273" s="251">
        <f>$AC$1*X272/100</f>
        <v>0</v>
      </c>
      <c r="AU273" s="249">
        <f>AT273*SQRT(10)</f>
        <v>0</v>
      </c>
      <c r="AW273" s="250" t="e">
        <f>AV273/AV274-1</f>
        <v>#DIV/0!</v>
      </c>
      <c r="BB273" s="249">
        <f>BA273*SQRT(10)</f>
        <v>0</v>
      </c>
      <c r="BD273" s="250" t="e">
        <f>BC273/BC274-1</f>
        <v>#DIV/0!</v>
      </c>
      <c r="BI273" s="249">
        <f>BH273*SQRT(10)</f>
        <v>0</v>
      </c>
    </row>
    <row r="274" spans="1:61" x14ac:dyDescent="0.2">
      <c r="A274" s="253">
        <v>42739</v>
      </c>
      <c r="B274" s="245">
        <f>'Yield Curves'!C273-'Yield Curves'!C274</f>
        <v>-9.9999999999997868E-3</v>
      </c>
      <c r="C274" s="245">
        <f>'Yield Curves'!D273-'Yield Curves'!D274</f>
        <v>-3.9999999999999147E-2</v>
      </c>
      <c r="D274" s="245">
        <f>'Yield Curves'!E273-'Yield Curves'!E274</f>
        <v>-7.0000000000000284E-2</v>
      </c>
      <c r="E274" s="245">
        <f>'Yield Curves'!F273-'Yield Curves'!F274</f>
        <v>-7.0000000000000284E-2</v>
      </c>
      <c r="F274" s="245">
        <f>'Yield Curves'!G273-'Yield Curves'!G274</f>
        <v>-7.0000000000000284E-2</v>
      </c>
      <c r="G274" s="245">
        <f>'Yield Curves'!H273-'Yield Curves'!H274</f>
        <v>-2.000000000000135E-2</v>
      </c>
      <c r="H274" s="245">
        <f>'Yield Curves'!I273-'Yield Curves'!I274</f>
        <v>2.9999999999999361E-2</v>
      </c>
      <c r="I274" s="245">
        <f>'Yield Curves'!J273-'Yield Curves'!J274</f>
        <v>0</v>
      </c>
      <c r="J274" s="245">
        <f>'Yield Curves'!K273-'Yield Curves'!K274</f>
        <v>-3.0000000000001137E-2</v>
      </c>
      <c r="K274" s="245">
        <f>'Yield Curves'!L273-'Yield Curves'!L274</f>
        <v>-1.9999999999999574E-2</v>
      </c>
      <c r="L274" s="245">
        <f>'Yield Curves'!M273-'Yield Curves'!M274</f>
        <v>-1.0000000000001563E-2</v>
      </c>
      <c r="M274" s="245">
        <f>'Yield Curves'!N273-'Yield Curves'!N274</f>
        <v>0</v>
      </c>
      <c r="N274" s="245">
        <f>'Yield Curves'!O273-'Yield Curves'!O274</f>
        <v>9.9999999999997868E-3</v>
      </c>
      <c r="O274" s="245">
        <f>'Yield Curves'!P273-'Yield Curves'!P274</f>
        <v>2.000000000000135E-2</v>
      </c>
      <c r="P274" s="245">
        <f>'Yield Curves'!Q273-'Yield Curves'!Q274</f>
        <v>1.7500000000001847E-2</v>
      </c>
      <c r="Q274" s="245">
        <f>'Yield Curves'!R273-'Yield Curves'!R274</f>
        <v>1.4999999999998792E-2</v>
      </c>
      <c r="R274" s="245">
        <f>'Yield Curves'!S273-'Yield Curves'!S274</f>
        <v>1.2499999999995737E-2</v>
      </c>
      <c r="S274" s="245">
        <f>'Yield Curves'!T273-'Yield Curves'!T274</f>
        <v>1.6249999999999432E-2</v>
      </c>
      <c r="T274" s="245">
        <f>'Yield Curves'!U273-'Yield Curves'!U274</f>
        <v>1.9999999999999574E-2</v>
      </c>
      <c r="U274" s="245">
        <f>'Yield Curves'!V273-'Yield Curves'!V274</f>
        <v>2.3749999999999716E-2</v>
      </c>
      <c r="V274" s="252">
        <f>MAX(B274:U274)</f>
        <v>2.9999999999999361E-2</v>
      </c>
      <c r="AB274" s="250" t="e">
        <f>AA274/AA275-1</f>
        <v>#DIV/0!</v>
      </c>
      <c r="AF274" s="250"/>
      <c r="AG274" s="250"/>
      <c r="AI274" s="250" t="e">
        <f>AH274/AH275-1</f>
        <v>#DIV/0!</v>
      </c>
      <c r="AP274" s="250" t="e">
        <f>AO274/AO275-1</f>
        <v>#DIV/0!</v>
      </c>
      <c r="AT274" s="251">
        <f>$AC$1*X273/100</f>
        <v>0</v>
      </c>
      <c r="AU274" s="249">
        <f>AT274*SQRT(10)</f>
        <v>0</v>
      </c>
      <c r="AW274" s="250" t="e">
        <f>AV274/AV275-1</f>
        <v>#DIV/0!</v>
      </c>
      <c r="BB274" s="249">
        <f>BA274*SQRT(10)</f>
        <v>0</v>
      </c>
      <c r="BD274" s="250" t="e">
        <f>BC274/BC275-1</f>
        <v>#DIV/0!</v>
      </c>
      <c r="BI274" s="249">
        <f>BH274*SQRT(10)</f>
        <v>0</v>
      </c>
    </row>
    <row r="275" spans="1:61" x14ac:dyDescent="0.2">
      <c r="A275" s="253">
        <v>42738</v>
      </c>
      <c r="B275" s="245">
        <f>'Yield Curves'!C274-'Yield Curves'!C275</f>
        <v>-4.9999999999998934E-2</v>
      </c>
      <c r="C275" s="245">
        <f>'Yield Curves'!D274-'Yield Curves'!D275</f>
        <v>-8.0000000000000071E-2</v>
      </c>
      <c r="D275" s="245">
        <f>'Yield Curves'!E274-'Yield Curves'!E275</f>
        <v>-0.10999999999999943</v>
      </c>
      <c r="E275" s="245">
        <f>'Yield Curves'!F274-'Yield Curves'!F275</f>
        <v>-9.9999999999999645E-2</v>
      </c>
      <c r="F275" s="245">
        <f>'Yield Curves'!G274-'Yield Curves'!G275</f>
        <v>-8.9999999999999858E-2</v>
      </c>
      <c r="G275" s="245">
        <f>'Yield Curves'!H274-'Yield Curves'!H275</f>
        <v>-1.9999999999999574E-2</v>
      </c>
      <c r="H275" s="245">
        <f>'Yield Curves'!I274-'Yield Curves'!I275</f>
        <v>5.0000000000000711E-2</v>
      </c>
      <c r="I275" s="245">
        <f>'Yield Curves'!J274-'Yield Curves'!J275</f>
        <v>-1.4999999999998792E-2</v>
      </c>
      <c r="J275" s="245">
        <f>'Yield Curves'!K274-'Yield Curves'!K275</f>
        <v>-8.0000000000000071E-2</v>
      </c>
      <c r="K275" s="245">
        <f>'Yield Curves'!L274-'Yield Curves'!L275</f>
        <v>-7.7500000000000568E-2</v>
      </c>
      <c r="L275" s="245">
        <f>'Yield Curves'!M274-'Yield Curves'!M275</f>
        <v>-7.4999999999999289E-2</v>
      </c>
      <c r="M275" s="245">
        <f>'Yield Curves'!N274-'Yield Curves'!N275</f>
        <v>-7.249999999999801E-2</v>
      </c>
      <c r="N275" s="245">
        <f>'Yield Curves'!O274-'Yield Curves'!O275</f>
        <v>-7.0000000000000284E-2</v>
      </c>
      <c r="O275" s="245">
        <f>'Yield Curves'!P274-'Yield Curves'!P275</f>
        <v>-6.7500000000002558E-2</v>
      </c>
      <c r="P275" s="245">
        <f>'Yield Curves'!Q274-'Yield Curves'!Q275</f>
        <v>-5.8750000000001634E-2</v>
      </c>
      <c r="Q275" s="245">
        <f>'Yield Curves'!R274-'Yield Curves'!R275</f>
        <v>-4.9999999999998934E-2</v>
      </c>
      <c r="R275" s="245">
        <f>'Yield Curves'!S274-'Yield Curves'!S275</f>
        <v>-4.1249999999996234E-2</v>
      </c>
      <c r="S275" s="245">
        <f>'Yield Curves'!T274-'Yield Curves'!T275</f>
        <v>-3.5624999999999574E-2</v>
      </c>
      <c r="T275" s="245">
        <f>'Yield Curves'!U274-'Yield Curves'!U275</f>
        <v>-2.9999999999999361E-2</v>
      </c>
      <c r="U275" s="245">
        <f>'Yield Curves'!V274-'Yield Curves'!V275</f>
        <v>-2.4374999999999147E-2</v>
      </c>
      <c r="V275" s="252">
        <f>MAX(B275:U275)</f>
        <v>5.0000000000000711E-2</v>
      </c>
      <c r="AB275" s="250" t="e">
        <f>AA275/AA276-1</f>
        <v>#DIV/0!</v>
      </c>
      <c r="AF275" s="250"/>
      <c r="AG275" s="250"/>
      <c r="AI275" s="250" t="e">
        <f>AH275/AH276-1</f>
        <v>#DIV/0!</v>
      </c>
      <c r="AP275" s="250" t="e">
        <f>AO275/AO276-1</f>
        <v>#DIV/0!</v>
      </c>
      <c r="AT275" s="251">
        <f>$AC$1*X274/100</f>
        <v>0</v>
      </c>
      <c r="AU275" s="249">
        <f>AT275*SQRT(10)</f>
        <v>0</v>
      </c>
      <c r="AW275" s="250" t="e">
        <f>AV275/AV276-1</f>
        <v>#DIV/0!</v>
      </c>
      <c r="BB275" s="249">
        <f>BA275*SQRT(10)</f>
        <v>0</v>
      </c>
      <c r="BD275" s="250" t="e">
        <f>BC275/BC276-1</f>
        <v>#DIV/0!</v>
      </c>
      <c r="BI275" s="249">
        <f>BH275*SQRT(10)</f>
        <v>0</v>
      </c>
    </row>
    <row r="276" spans="1:61" x14ac:dyDescent="0.2">
      <c r="A276" s="253">
        <v>42734</v>
      </c>
      <c r="B276" s="245">
        <f>'Yield Curves'!C275-'Yield Curves'!C276</f>
        <v>-8.0000000000000071E-2</v>
      </c>
      <c r="C276" s="245">
        <f>'Yield Curves'!D275-'Yield Curves'!D276</f>
        <v>-5.0000000000000711E-2</v>
      </c>
      <c r="D276" s="245">
        <f>'Yield Curves'!E275-'Yield Curves'!E276</f>
        <v>-2.000000000000135E-2</v>
      </c>
      <c r="E276" s="245">
        <f>'Yield Curves'!F275-'Yield Curves'!F276</f>
        <v>0</v>
      </c>
      <c r="F276" s="245">
        <f>'Yield Curves'!G275-'Yield Curves'!G276</f>
        <v>2.000000000000135E-2</v>
      </c>
      <c r="G276" s="245">
        <f>'Yield Curves'!H275-'Yield Curves'!H276</f>
        <v>4.4999999999999929E-2</v>
      </c>
      <c r="H276" s="245">
        <f>'Yield Curves'!I275-'Yield Curves'!I276</f>
        <v>7.0000000000000284E-2</v>
      </c>
      <c r="I276" s="245">
        <f>'Yield Curves'!J275-'Yield Curves'!J276</f>
        <v>7.0000000000000284E-2</v>
      </c>
      <c r="J276" s="245">
        <f>'Yield Curves'!K275-'Yield Curves'!K276</f>
        <v>7.0000000000000284E-2</v>
      </c>
      <c r="K276" s="245">
        <f>'Yield Curves'!L275-'Yield Curves'!L276</f>
        <v>7.2499999999999787E-2</v>
      </c>
      <c r="L276" s="245">
        <f>'Yield Curves'!M275-'Yield Curves'!M276</f>
        <v>7.4999999999999289E-2</v>
      </c>
      <c r="M276" s="245">
        <f>'Yield Curves'!N275-'Yield Curves'!N276</f>
        <v>7.7499999999998792E-2</v>
      </c>
      <c r="N276" s="245">
        <f>'Yield Curves'!O275-'Yield Curves'!O276</f>
        <v>8.0000000000000071E-2</v>
      </c>
      <c r="O276" s="245">
        <f>'Yield Curves'!P275-'Yield Curves'!P276</f>
        <v>8.250000000000135E-2</v>
      </c>
      <c r="P276" s="245">
        <f>'Yield Curves'!Q275-'Yield Curves'!Q276</f>
        <v>8.1249999999998934E-2</v>
      </c>
      <c r="Q276" s="245">
        <f>'Yield Curves'!R275-'Yield Curves'!R276</f>
        <v>7.9999999999998295E-2</v>
      </c>
      <c r="R276" s="245">
        <f>'Yield Curves'!S275-'Yield Curves'!S276</f>
        <v>7.8749999999997655E-2</v>
      </c>
      <c r="S276" s="245">
        <f>'Yield Curves'!T275-'Yield Curves'!T276</f>
        <v>7.9374999999998863E-2</v>
      </c>
      <c r="T276" s="245">
        <f>'Yield Curves'!U275-'Yield Curves'!U276</f>
        <v>8.0000000000000071E-2</v>
      </c>
      <c r="U276" s="245">
        <f>'Yield Curves'!V275-'Yield Curves'!V276</f>
        <v>8.0625000000001279E-2</v>
      </c>
      <c r="V276" s="252">
        <f>MAX(B276:U276)</f>
        <v>8.250000000000135E-2</v>
      </c>
      <c r="AB276" s="250" t="e">
        <f>AA276/AA277-1</f>
        <v>#DIV/0!</v>
      </c>
      <c r="AF276" s="250"/>
      <c r="AG276" s="250"/>
      <c r="AI276" s="250" t="e">
        <f>AH276/AH277-1</f>
        <v>#DIV/0!</v>
      </c>
      <c r="AP276" s="250" t="e">
        <f>AO276/AO277-1</f>
        <v>#DIV/0!</v>
      </c>
      <c r="AT276" s="251">
        <f>$AC$1*X275/100</f>
        <v>0</v>
      </c>
      <c r="AU276" s="249">
        <f>AT276*SQRT(10)</f>
        <v>0</v>
      </c>
      <c r="AW276" s="250" t="e">
        <f>AV276/AV277-1</f>
        <v>#DIV/0!</v>
      </c>
      <c r="BB276" s="249">
        <f>BA276*SQRT(10)</f>
        <v>0</v>
      </c>
      <c r="BD276" s="250" t="e">
        <f>BC276/BC277-1</f>
        <v>#DIV/0!</v>
      </c>
      <c r="BI276" s="249">
        <f>BH276*SQRT(10)</f>
        <v>0</v>
      </c>
    </row>
    <row r="277" spans="1:61" x14ac:dyDescent="0.2">
      <c r="A277" s="253">
        <v>42733</v>
      </c>
      <c r="B277" s="245">
        <f>'Yield Curves'!C276-'Yield Curves'!C277</f>
        <v>-9.9999999999997868E-3</v>
      </c>
      <c r="C277" s="245">
        <f>'Yield Curves'!D276-'Yield Curves'!D277</f>
        <v>-2.5000000000000355E-2</v>
      </c>
      <c r="D277" s="245">
        <f>'Yield Curves'!E276-'Yield Curves'!E277</f>
        <v>-3.9999999999999147E-2</v>
      </c>
      <c r="E277" s="245">
        <f>'Yield Curves'!F276-'Yield Curves'!F277</f>
        <v>-5.4999999999999716E-2</v>
      </c>
      <c r="F277" s="245">
        <f>'Yield Curves'!G276-'Yield Curves'!G277</f>
        <v>-7.0000000000000284E-2</v>
      </c>
      <c r="G277" s="245">
        <f>'Yield Curves'!H276-'Yield Curves'!H277</f>
        <v>-7.4999999999999289E-2</v>
      </c>
      <c r="H277" s="245">
        <f>'Yield Curves'!I276-'Yield Curves'!I277</f>
        <v>-8.0000000000000071E-2</v>
      </c>
      <c r="I277" s="245">
        <f>'Yield Curves'!J276-'Yield Curves'!J277</f>
        <v>-8.0000000000000071E-2</v>
      </c>
      <c r="J277" s="245">
        <f>'Yield Curves'!K276-'Yield Curves'!K277</f>
        <v>-8.0000000000000071E-2</v>
      </c>
      <c r="K277" s="245">
        <f>'Yield Curves'!L276-'Yield Curves'!L277</f>
        <v>-8.0000000000000071E-2</v>
      </c>
      <c r="L277" s="245">
        <f>'Yield Curves'!M276-'Yield Curves'!M277</f>
        <v>-8.0000000000000071E-2</v>
      </c>
      <c r="M277" s="245">
        <f>'Yield Curves'!N276-'Yield Curves'!N277</f>
        <v>-8.0000000000000071E-2</v>
      </c>
      <c r="N277" s="245">
        <f>'Yield Curves'!O276-'Yield Curves'!O277</f>
        <v>-8.0000000000000071E-2</v>
      </c>
      <c r="O277" s="245">
        <f>'Yield Curves'!P276-'Yield Curves'!P277</f>
        <v>-8.0000000000000071E-2</v>
      </c>
      <c r="P277" s="245">
        <f>'Yield Curves'!Q276-'Yield Curves'!Q277</f>
        <v>-7.9999999999998295E-2</v>
      </c>
      <c r="Q277" s="245">
        <f>'Yield Curves'!R276-'Yield Curves'!R277</f>
        <v>-7.9999999999998295E-2</v>
      </c>
      <c r="R277" s="245">
        <f>'Yield Curves'!S276-'Yield Curves'!S277</f>
        <v>-7.9999999999998295E-2</v>
      </c>
      <c r="S277" s="245">
        <f>'Yield Curves'!T276-'Yield Curves'!T277</f>
        <v>-7.9999999999998295E-2</v>
      </c>
      <c r="T277" s="245">
        <f>'Yield Curves'!U276-'Yield Curves'!U277</f>
        <v>-8.0000000000000071E-2</v>
      </c>
      <c r="U277" s="245">
        <f>'Yield Curves'!V276-'Yield Curves'!V277</f>
        <v>-8.0000000000001847E-2</v>
      </c>
      <c r="V277" s="252">
        <f>MAX(B277:U277)</f>
        <v>-9.9999999999997868E-3</v>
      </c>
      <c r="AB277" s="250" t="e">
        <f>AA277/AA278-1</f>
        <v>#DIV/0!</v>
      </c>
      <c r="AF277" s="250"/>
      <c r="AG277" s="250"/>
      <c r="AI277" s="250" t="e">
        <f>AH277/AH278-1</f>
        <v>#DIV/0!</v>
      </c>
      <c r="AP277" s="250" t="e">
        <f>AO277/AO278-1</f>
        <v>#DIV/0!</v>
      </c>
      <c r="AT277" s="251">
        <f>$AC$1*X276/100</f>
        <v>0</v>
      </c>
      <c r="AU277" s="249">
        <f>AT277*SQRT(10)</f>
        <v>0</v>
      </c>
      <c r="AW277" s="250" t="e">
        <f>AV277/AV278-1</f>
        <v>#DIV/0!</v>
      </c>
      <c r="BB277" s="249">
        <f>BA277*SQRT(10)</f>
        <v>0</v>
      </c>
      <c r="BD277" s="250" t="e">
        <f>BC277/BC278-1</f>
        <v>#DIV/0!</v>
      </c>
      <c r="BI277" s="249">
        <f>BH277*SQRT(10)</f>
        <v>0</v>
      </c>
    </row>
    <row r="278" spans="1:61" x14ac:dyDescent="0.2">
      <c r="A278" s="253">
        <v>42732</v>
      </c>
      <c r="B278" s="245">
        <f>'Yield Curves'!C277-'Yield Curves'!C278</f>
        <v>-5.0000000000000711E-2</v>
      </c>
      <c r="C278" s="245">
        <f>'Yield Curves'!D277-'Yield Curves'!D278</f>
        <v>-1.5000000000000568E-2</v>
      </c>
      <c r="D278" s="245">
        <f>'Yield Curves'!E277-'Yield Curves'!E278</f>
        <v>1.9999999999999574E-2</v>
      </c>
      <c r="E278" s="245">
        <f>'Yield Curves'!F277-'Yield Curves'!F278</f>
        <v>9.9999999999997868E-3</v>
      </c>
      <c r="F278" s="245">
        <f>'Yield Curves'!G277-'Yield Curves'!G278</f>
        <v>0</v>
      </c>
      <c r="G278" s="245">
        <f>'Yield Curves'!H277-'Yield Curves'!H278</f>
        <v>-5.0000000000000711E-2</v>
      </c>
      <c r="H278" s="245">
        <f>'Yield Curves'!I277-'Yield Curves'!I278</f>
        <v>-0.10000000000000142</v>
      </c>
      <c r="I278" s="245">
        <f>'Yield Curves'!J277-'Yield Curves'!J278</f>
        <v>-7.4999999999999289E-2</v>
      </c>
      <c r="J278" s="245">
        <f>'Yield Curves'!K277-'Yield Curves'!K278</f>
        <v>-4.9999999999998934E-2</v>
      </c>
      <c r="K278" s="245">
        <f>'Yield Curves'!L277-'Yield Curves'!L278</f>
        <v>-5.7499999999999218E-2</v>
      </c>
      <c r="L278" s="245">
        <f>'Yield Curves'!M277-'Yield Curves'!M278</f>
        <v>-6.4999999999999503E-2</v>
      </c>
      <c r="M278" s="245">
        <f>'Yield Curves'!N277-'Yield Curves'!N278</f>
        <v>-7.2499999999999787E-2</v>
      </c>
      <c r="N278" s="245">
        <f>'Yield Curves'!O277-'Yield Curves'!O278</f>
        <v>-8.0000000000000071E-2</v>
      </c>
      <c r="O278" s="245">
        <f>'Yield Curves'!P277-'Yield Curves'!P278</f>
        <v>-8.7500000000000355E-2</v>
      </c>
      <c r="P278" s="245">
        <f>'Yield Curves'!Q277-'Yield Curves'!Q278</f>
        <v>-9.1250000000002274E-2</v>
      </c>
      <c r="Q278" s="245">
        <f>'Yield Curves'!R277-'Yield Curves'!R278</f>
        <v>-9.5000000000002416E-2</v>
      </c>
      <c r="R278" s="245">
        <f>'Yield Curves'!S277-'Yield Curves'!S278</f>
        <v>-9.8750000000002558E-2</v>
      </c>
      <c r="S278" s="245">
        <f>'Yield Curves'!T277-'Yield Curves'!T278</f>
        <v>-0.10437500000000099</v>
      </c>
      <c r="T278" s="245">
        <f>'Yield Curves'!U277-'Yield Curves'!U278</f>
        <v>-0.11000000000000121</v>
      </c>
      <c r="U278" s="245">
        <f>'Yield Curves'!V277-'Yield Curves'!V278</f>
        <v>-0.11562500000000142</v>
      </c>
      <c r="V278" s="252">
        <f>MAX(B278:U278)</f>
        <v>1.9999999999999574E-2</v>
      </c>
      <c r="AB278" s="250" t="e">
        <f>AA278/AA279-1</f>
        <v>#DIV/0!</v>
      </c>
      <c r="AF278" s="250"/>
      <c r="AG278" s="250"/>
      <c r="AI278" s="250" t="e">
        <f>AH278/AH279-1</f>
        <v>#DIV/0!</v>
      </c>
      <c r="AP278" s="250" t="e">
        <f>AO278/AO279-1</f>
        <v>#DIV/0!</v>
      </c>
      <c r="AT278" s="251">
        <f>$AC$1*X277/100</f>
        <v>0</v>
      </c>
      <c r="AU278" s="249">
        <f>AT278*SQRT(10)</f>
        <v>0</v>
      </c>
      <c r="AW278" s="250" t="e">
        <f>AV278/AV279-1</f>
        <v>#DIV/0!</v>
      </c>
      <c r="BB278" s="249">
        <f>BA278*SQRT(10)</f>
        <v>0</v>
      </c>
      <c r="BD278" s="250" t="e">
        <f>BC278/BC279-1</f>
        <v>#DIV/0!</v>
      </c>
      <c r="BI278" s="249">
        <f>BH278*SQRT(10)</f>
        <v>0</v>
      </c>
    </row>
    <row r="279" spans="1:61" x14ac:dyDescent="0.2">
      <c r="A279" s="253">
        <v>42731</v>
      </c>
      <c r="B279" s="245">
        <f>'Yield Curves'!C278-'Yield Curves'!C279</f>
        <v>3.9999999999999147E-2</v>
      </c>
      <c r="C279" s="245">
        <f>'Yield Curves'!D278-'Yield Curves'!D279</f>
        <v>4.5000000000001705E-2</v>
      </c>
      <c r="D279" s="245">
        <f>'Yield Curves'!E278-'Yield Curves'!E279</f>
        <v>5.0000000000000711E-2</v>
      </c>
      <c r="E279" s="245">
        <f>'Yield Curves'!F278-'Yield Curves'!F279</f>
        <v>4.4999999999999929E-2</v>
      </c>
      <c r="F279" s="245">
        <f>'Yield Curves'!G278-'Yield Curves'!G279</f>
        <v>3.9999999999999147E-2</v>
      </c>
      <c r="G279" s="245">
        <f>'Yield Curves'!H278-'Yield Curves'!H279</f>
        <v>3.0000000000001137E-2</v>
      </c>
      <c r="H279" s="245">
        <f>'Yield Curves'!I278-'Yield Curves'!I279</f>
        <v>2.000000000000135E-2</v>
      </c>
      <c r="I279" s="245">
        <f>'Yield Curves'!J278-'Yield Curves'!J279</f>
        <v>4.9999999999990052E-3</v>
      </c>
      <c r="J279" s="245">
        <f>'Yield Curves'!K278-'Yield Curves'!K279</f>
        <v>-9.9999999999997868E-3</v>
      </c>
      <c r="K279" s="245">
        <f>'Yield Curves'!L278-'Yield Curves'!L279</f>
        <v>-1.4999999999998792E-2</v>
      </c>
      <c r="L279" s="245">
        <f>'Yield Curves'!M278-'Yield Curves'!M279</f>
        <v>-1.9999999999999574E-2</v>
      </c>
      <c r="M279" s="245">
        <f>'Yield Curves'!N278-'Yield Curves'!N279</f>
        <v>-2.5000000000000355E-2</v>
      </c>
      <c r="N279" s="245">
        <f>'Yield Curves'!O278-'Yield Curves'!O279</f>
        <v>-3.0000000000001137E-2</v>
      </c>
      <c r="O279" s="245">
        <f>'Yield Curves'!P278-'Yield Curves'!P279</f>
        <v>-3.5000000000001918E-2</v>
      </c>
      <c r="P279" s="245">
        <f>'Yield Curves'!Q278-'Yield Curves'!Q279</f>
        <v>-2.7499999999999858E-2</v>
      </c>
      <c r="Q279" s="245">
        <f>'Yield Curves'!R278-'Yield Curves'!R279</f>
        <v>-1.9999999999999574E-2</v>
      </c>
      <c r="R279" s="245">
        <f>'Yield Curves'!S278-'Yield Curves'!S279</f>
        <v>-1.2499999999999289E-2</v>
      </c>
      <c r="S279" s="245">
        <f>'Yield Curves'!T278-'Yield Curves'!T279</f>
        <v>-1.1250000000000426E-2</v>
      </c>
      <c r="T279" s="245">
        <f>'Yield Curves'!U278-'Yield Curves'!U279</f>
        <v>-9.9999999999997868E-3</v>
      </c>
      <c r="U279" s="245">
        <f>'Yield Curves'!V278-'Yield Curves'!V279</f>
        <v>-8.7499999999991473E-3</v>
      </c>
      <c r="V279" s="252">
        <f>MAX(B279:U279)</f>
        <v>5.0000000000000711E-2</v>
      </c>
      <c r="AB279" s="250" t="e">
        <f>AA279/AA280-1</f>
        <v>#DIV/0!</v>
      </c>
      <c r="AF279" s="250"/>
      <c r="AG279" s="250"/>
      <c r="AI279" s="250" t="e">
        <f>AH279/AH280-1</f>
        <v>#DIV/0!</v>
      </c>
      <c r="AP279" s="250" t="e">
        <f>AO279/AO280-1</f>
        <v>#DIV/0!</v>
      </c>
      <c r="AT279" s="251">
        <f>$AC$1*X278/100</f>
        <v>0</v>
      </c>
      <c r="AU279" s="249">
        <f>AT279*SQRT(10)</f>
        <v>0</v>
      </c>
      <c r="AW279" s="250" t="e">
        <f>AV279/AV280-1</f>
        <v>#DIV/0!</v>
      </c>
      <c r="BB279" s="249">
        <f>BA279*SQRT(10)</f>
        <v>0</v>
      </c>
      <c r="BD279" s="250" t="e">
        <f>BC279/BC280-1</f>
        <v>#DIV/0!</v>
      </c>
      <c r="BI279" s="249">
        <f>BH279*SQRT(10)</f>
        <v>0</v>
      </c>
    </row>
    <row r="280" spans="1:61" x14ac:dyDescent="0.2">
      <c r="A280" s="253">
        <v>42730</v>
      </c>
      <c r="B280" s="245">
        <f>'Yield Curves'!C279-'Yield Curves'!C280</f>
        <v>-1.9999999999999574E-2</v>
      </c>
      <c r="C280" s="245">
        <f>'Yield Curves'!D279-'Yield Curves'!D280</f>
        <v>-3.0000000000001137E-2</v>
      </c>
      <c r="D280" s="245">
        <f>'Yield Curves'!E279-'Yield Curves'!E280</f>
        <v>-4.0000000000000924E-2</v>
      </c>
      <c r="E280" s="245">
        <f>'Yield Curves'!F279-'Yield Curves'!F280</f>
        <v>-4.0000000000000924E-2</v>
      </c>
      <c r="F280" s="245">
        <f>'Yield Curves'!G279-'Yield Curves'!G280</f>
        <v>-3.9999999999999147E-2</v>
      </c>
      <c r="G280" s="245">
        <f>'Yield Curves'!H279-'Yield Curves'!H280</f>
        <v>-5.0000000000007816E-3</v>
      </c>
      <c r="H280" s="245">
        <f>'Yield Curves'!I279-'Yield Curves'!I280</f>
        <v>2.9999999999999361E-2</v>
      </c>
      <c r="I280" s="245">
        <f>'Yield Curves'!J279-'Yield Curves'!J280</f>
        <v>9.9999999999997868E-3</v>
      </c>
      <c r="J280" s="245">
        <f>'Yield Curves'!K279-'Yield Curves'!K280</f>
        <v>-1.0000000000001563E-2</v>
      </c>
      <c r="K280" s="245">
        <f>'Yield Curves'!L279-'Yield Curves'!L280</f>
        <v>-5.000000000002558E-3</v>
      </c>
      <c r="L280" s="245">
        <f>'Yield Curves'!M279-'Yield Curves'!M280</f>
        <v>0</v>
      </c>
      <c r="M280" s="245">
        <f>'Yield Curves'!N279-'Yield Curves'!N280</f>
        <v>5.0000000000007816E-3</v>
      </c>
      <c r="N280" s="245">
        <f>'Yield Curves'!O279-'Yield Curves'!O280</f>
        <v>1.0000000000001563E-2</v>
      </c>
      <c r="O280" s="245">
        <f>'Yield Curves'!P279-'Yield Curves'!P280</f>
        <v>1.5000000000002345E-2</v>
      </c>
      <c r="P280" s="245">
        <f>'Yield Curves'!Q279-'Yield Curves'!Q280</f>
        <v>1.5000000000000568E-2</v>
      </c>
      <c r="Q280" s="245">
        <f>'Yield Curves'!R279-'Yield Curves'!R280</f>
        <v>1.5000000000000568E-2</v>
      </c>
      <c r="R280" s="245">
        <f>'Yield Curves'!S279-'Yield Curves'!S280</f>
        <v>1.5000000000000568E-2</v>
      </c>
      <c r="S280" s="245">
        <f>'Yield Curves'!T279-'Yield Curves'!T280</f>
        <v>1.7500000000000071E-2</v>
      </c>
      <c r="T280" s="245">
        <f>'Yield Curves'!U279-'Yield Curves'!U280</f>
        <v>1.9999999999999574E-2</v>
      </c>
      <c r="U280" s="245">
        <f>'Yield Curves'!V279-'Yield Curves'!V280</f>
        <v>2.2499999999999076E-2</v>
      </c>
      <c r="V280" s="252">
        <f>MAX(B280:U280)</f>
        <v>2.9999999999999361E-2</v>
      </c>
      <c r="AB280" s="250" t="e">
        <f>AA280/AA281-1</f>
        <v>#DIV/0!</v>
      </c>
      <c r="AF280" s="250"/>
      <c r="AG280" s="250"/>
      <c r="AI280" s="250" t="e">
        <f>AH280/AH281-1</f>
        <v>#DIV/0!</v>
      </c>
      <c r="AP280" s="250" t="e">
        <f>AO280/AO281-1</f>
        <v>#DIV/0!</v>
      </c>
      <c r="AT280" s="251">
        <f>$AC$1*X279/100</f>
        <v>0</v>
      </c>
      <c r="AU280" s="249">
        <f>AT280*SQRT(10)</f>
        <v>0</v>
      </c>
      <c r="AW280" s="250" t="e">
        <f>AV280/AV281-1</f>
        <v>#DIV/0!</v>
      </c>
      <c r="BB280" s="249">
        <f>BA280*SQRT(10)</f>
        <v>0</v>
      </c>
      <c r="BD280" s="250" t="e">
        <f>BC280/BC281-1</f>
        <v>#DIV/0!</v>
      </c>
      <c r="BI280" s="249">
        <f>BH280*SQRT(10)</f>
        <v>0</v>
      </c>
    </row>
    <row r="281" spans="1:61" x14ac:dyDescent="0.2">
      <c r="A281" s="253">
        <v>42727</v>
      </c>
      <c r="B281" s="245">
        <f>'Yield Curves'!C280-'Yield Curves'!C281</f>
        <v>1.9999999999999574E-2</v>
      </c>
      <c r="C281" s="245">
        <f>'Yield Curves'!D280-'Yield Curves'!D281</f>
        <v>1.9999999999999574E-2</v>
      </c>
      <c r="D281" s="245">
        <f>'Yield Curves'!E280-'Yield Curves'!E281</f>
        <v>2.000000000000135E-2</v>
      </c>
      <c r="E281" s="245">
        <f>'Yield Curves'!F280-'Yield Curves'!F281</f>
        <v>5.000000000002558E-3</v>
      </c>
      <c r="F281" s="245">
        <f>'Yield Curves'!G280-'Yield Curves'!G281</f>
        <v>-9.9999999999997868E-3</v>
      </c>
      <c r="G281" s="245">
        <f>'Yield Curves'!H280-'Yield Curves'!H281</f>
        <v>5.0000000000007816E-3</v>
      </c>
      <c r="H281" s="245">
        <f>'Yield Curves'!I280-'Yield Curves'!I281</f>
        <v>1.9999999999999574E-2</v>
      </c>
      <c r="I281" s="245">
        <f>'Yield Curves'!J280-'Yield Curves'!J281</f>
        <v>-5.0000000000007816E-3</v>
      </c>
      <c r="J281" s="245">
        <f>'Yield Curves'!K280-'Yield Curves'!K281</f>
        <v>-2.9999999999999361E-2</v>
      </c>
      <c r="K281" s="245">
        <f>'Yield Curves'!L280-'Yield Curves'!L281</f>
        <v>-2.7499999999999858E-2</v>
      </c>
      <c r="L281" s="245">
        <f>'Yield Curves'!M280-'Yield Curves'!M281</f>
        <v>-2.5000000000002132E-2</v>
      </c>
      <c r="M281" s="245">
        <f>'Yield Curves'!N280-'Yield Curves'!N281</f>
        <v>-2.2500000000002629E-2</v>
      </c>
      <c r="N281" s="245">
        <f>'Yield Curves'!O280-'Yield Curves'!O281</f>
        <v>-2.000000000000135E-2</v>
      </c>
      <c r="O281" s="245">
        <f>'Yield Curves'!P280-'Yield Curves'!P281</f>
        <v>-1.7500000000000071E-2</v>
      </c>
      <c r="P281" s="245">
        <f>'Yield Curves'!Q280-'Yield Curves'!Q281</f>
        <v>-1.3749999999999929E-2</v>
      </c>
      <c r="Q281" s="245">
        <f>'Yield Curves'!R280-'Yield Curves'!R281</f>
        <v>-1.0000000000001563E-2</v>
      </c>
      <c r="R281" s="245">
        <f>'Yield Curves'!S280-'Yield Curves'!S281</f>
        <v>-6.2500000000031974E-3</v>
      </c>
      <c r="S281" s="245">
        <f>'Yield Curves'!T280-'Yield Curves'!T281</f>
        <v>-3.1250000000024869E-3</v>
      </c>
      <c r="T281" s="245">
        <f>'Yield Curves'!U280-'Yield Curves'!U281</f>
        <v>0</v>
      </c>
      <c r="U281" s="245">
        <f>'Yield Curves'!V280-'Yield Curves'!V281</f>
        <v>3.1250000000024869E-3</v>
      </c>
      <c r="V281" s="252">
        <f>MAX(B281:U281)</f>
        <v>2.000000000000135E-2</v>
      </c>
      <c r="AB281" s="250" t="e">
        <f>AA281/AA282-1</f>
        <v>#DIV/0!</v>
      </c>
      <c r="AF281" s="250"/>
      <c r="AG281" s="250"/>
      <c r="AI281" s="250" t="e">
        <f>AH281/AH282-1</f>
        <v>#DIV/0!</v>
      </c>
      <c r="AP281" s="250" t="e">
        <f>AO281/AO282-1</f>
        <v>#DIV/0!</v>
      </c>
      <c r="AT281" s="251">
        <f>$AC$1*X280/100</f>
        <v>0</v>
      </c>
      <c r="AU281" s="249">
        <f>AT281*SQRT(10)</f>
        <v>0</v>
      </c>
      <c r="AW281" s="250" t="e">
        <f>AV281/AV282-1</f>
        <v>#DIV/0!</v>
      </c>
      <c r="BB281" s="249">
        <f>BA281*SQRT(10)</f>
        <v>0</v>
      </c>
      <c r="BD281" s="250" t="e">
        <f>BC281/BC282-1</f>
        <v>#DIV/0!</v>
      </c>
      <c r="BI281" s="249">
        <f>BH281*SQRT(10)</f>
        <v>0</v>
      </c>
    </row>
    <row r="282" spans="1:61" x14ac:dyDescent="0.2">
      <c r="A282" s="253">
        <v>42726</v>
      </c>
      <c r="B282" s="245">
        <f>'Yield Curves'!C281-'Yield Curves'!C282</f>
        <v>-2.9999999999999361E-2</v>
      </c>
      <c r="C282" s="245">
        <f>'Yield Curves'!D281-'Yield Curves'!D282</f>
        <v>-3.5000000000000142E-2</v>
      </c>
      <c r="D282" s="245">
        <f>'Yield Curves'!E281-'Yield Curves'!E282</f>
        <v>-4.0000000000000924E-2</v>
      </c>
      <c r="E282" s="245">
        <f>'Yield Curves'!F281-'Yield Curves'!F282</f>
        <v>-2.5000000000002132E-2</v>
      </c>
      <c r="F282" s="245">
        <f>'Yield Curves'!G281-'Yield Curves'!G282</f>
        <v>-9.9999999999997868E-3</v>
      </c>
      <c r="G282" s="245">
        <f>'Yield Curves'!H281-'Yield Curves'!H282</f>
        <v>-2.5000000000000355E-2</v>
      </c>
      <c r="H282" s="245">
        <f>'Yield Curves'!I281-'Yield Curves'!I282</f>
        <v>-3.9999999999999147E-2</v>
      </c>
      <c r="I282" s="245">
        <f>'Yield Curves'!J281-'Yield Curves'!J282</f>
        <v>-2.4999999999998579E-2</v>
      </c>
      <c r="J282" s="245">
        <f>'Yield Curves'!K281-'Yield Curves'!K282</f>
        <v>-9.9999999999997868E-3</v>
      </c>
      <c r="K282" s="245">
        <f>'Yield Curves'!L281-'Yield Curves'!L282</f>
        <v>-1.5000000000000568E-2</v>
      </c>
      <c r="L282" s="245">
        <f>'Yield Curves'!M281-'Yield Curves'!M282</f>
        <v>-1.9999999999999574E-2</v>
      </c>
      <c r="M282" s="245">
        <f>'Yield Curves'!N281-'Yield Curves'!N282</f>
        <v>-2.4999999999998579E-2</v>
      </c>
      <c r="N282" s="245">
        <f>'Yield Curves'!O281-'Yield Curves'!O282</f>
        <v>-2.9999999999999361E-2</v>
      </c>
      <c r="O282" s="245">
        <f>'Yield Curves'!P281-'Yield Curves'!P282</f>
        <v>-3.5000000000000142E-2</v>
      </c>
      <c r="P282" s="245">
        <f>'Yield Curves'!Q281-'Yield Curves'!Q282</f>
        <v>-3.4999999999998366E-2</v>
      </c>
      <c r="Q282" s="245">
        <f>'Yield Curves'!R281-'Yield Curves'!R282</f>
        <v>-3.4999999999998366E-2</v>
      </c>
      <c r="R282" s="245">
        <f>'Yield Curves'!S281-'Yield Curves'!S282</f>
        <v>-3.4999999999998366E-2</v>
      </c>
      <c r="S282" s="245">
        <f>'Yield Curves'!T281-'Yield Curves'!T282</f>
        <v>-3.7499999999997868E-2</v>
      </c>
      <c r="T282" s="245">
        <f>'Yield Curves'!U281-'Yield Curves'!U282</f>
        <v>-3.9999999999999147E-2</v>
      </c>
      <c r="U282" s="245">
        <f>'Yield Curves'!V281-'Yield Curves'!V282</f>
        <v>-4.2500000000000426E-2</v>
      </c>
      <c r="V282" s="252">
        <f>MAX(B282:U282)</f>
        <v>-9.9999999999997868E-3</v>
      </c>
      <c r="AB282" s="250" t="e">
        <f>AA282/AA283-1</f>
        <v>#DIV/0!</v>
      </c>
      <c r="AF282" s="250"/>
      <c r="AG282" s="250"/>
      <c r="AI282" s="250" t="e">
        <f>AH282/AH283-1</f>
        <v>#DIV/0!</v>
      </c>
      <c r="AP282" s="250" t="e">
        <f>AO282/AO283-1</f>
        <v>#DIV/0!</v>
      </c>
      <c r="AT282" s="251">
        <f>$AC$1*X281/100</f>
        <v>0</v>
      </c>
      <c r="AU282" s="249">
        <f>AT282*SQRT(10)</f>
        <v>0</v>
      </c>
      <c r="AW282" s="250" t="e">
        <f>AV282/AV283-1</f>
        <v>#DIV/0!</v>
      </c>
      <c r="BB282" s="249">
        <f>BA282*SQRT(10)</f>
        <v>0</v>
      </c>
      <c r="BD282" s="250" t="e">
        <f>BC282/BC283-1</f>
        <v>#DIV/0!</v>
      </c>
      <c r="BI282" s="249">
        <f>BH282*SQRT(10)</f>
        <v>0</v>
      </c>
    </row>
    <row r="283" spans="1:61" x14ac:dyDescent="0.2">
      <c r="A283" s="253">
        <v>42725</v>
      </c>
      <c r="B283" s="245">
        <f>'Yield Curves'!C282-'Yield Curves'!C283</f>
        <v>1.9999999999999574E-2</v>
      </c>
      <c r="C283" s="245">
        <f>'Yield Curves'!D282-'Yield Curves'!D283</f>
        <v>1.9999999999999574E-2</v>
      </c>
      <c r="D283" s="245">
        <f>'Yield Curves'!E282-'Yield Curves'!E283</f>
        <v>1.9999999999999574E-2</v>
      </c>
      <c r="E283" s="245">
        <f>'Yield Curves'!F282-'Yield Curves'!F283</f>
        <v>1.0000000000001563E-2</v>
      </c>
      <c r="F283" s="245">
        <f>'Yield Curves'!G282-'Yield Curves'!G283</f>
        <v>0</v>
      </c>
      <c r="G283" s="245">
        <f>'Yield Curves'!H282-'Yield Curves'!H283</f>
        <v>-9.9999999999997868E-3</v>
      </c>
      <c r="H283" s="245">
        <f>'Yield Curves'!I282-'Yield Curves'!I283</f>
        <v>-2.000000000000135E-2</v>
      </c>
      <c r="I283" s="245">
        <f>'Yield Curves'!J282-'Yield Curves'!J283</f>
        <v>-1.5000000000000568E-2</v>
      </c>
      <c r="J283" s="245">
        <f>'Yield Curves'!K282-'Yield Curves'!K283</f>
        <v>-9.9999999999997868E-3</v>
      </c>
      <c r="K283" s="245">
        <f>'Yield Curves'!L282-'Yield Curves'!L283</f>
        <v>-7.4999999999985079E-3</v>
      </c>
      <c r="L283" s="245">
        <f>'Yield Curves'!M282-'Yield Curves'!M283</f>
        <v>-4.9999999999990052E-3</v>
      </c>
      <c r="M283" s="245">
        <f>'Yield Curves'!N282-'Yield Curves'!N283</f>
        <v>-2.4999999999995026E-3</v>
      </c>
      <c r="N283" s="245">
        <f>'Yield Curves'!O282-'Yield Curves'!O283</f>
        <v>0</v>
      </c>
      <c r="O283" s="245">
        <f>'Yield Curves'!P282-'Yield Curves'!P283</f>
        <v>2.4999999999995026E-3</v>
      </c>
      <c r="P283" s="245">
        <f>'Yield Curves'!Q282-'Yield Curves'!Q283</f>
        <v>-1.2500000000024158E-3</v>
      </c>
      <c r="Q283" s="245">
        <f>'Yield Curves'!R282-'Yield Curves'!R283</f>
        <v>-5.0000000000007816E-3</v>
      </c>
      <c r="R283" s="245">
        <f>'Yield Curves'!S282-'Yield Curves'!S283</f>
        <v>-8.7499999999991473E-3</v>
      </c>
      <c r="S283" s="245">
        <f>'Yield Curves'!T282-'Yield Curves'!T283</f>
        <v>-9.3749999999985789E-3</v>
      </c>
      <c r="T283" s="245">
        <f>'Yield Curves'!U282-'Yield Curves'!U283</f>
        <v>-9.9999999999997868E-3</v>
      </c>
      <c r="U283" s="245">
        <f>'Yield Curves'!V282-'Yield Curves'!V283</f>
        <v>-1.0625000000000995E-2</v>
      </c>
      <c r="V283" s="252">
        <f>MAX(B283:U283)</f>
        <v>1.9999999999999574E-2</v>
      </c>
      <c r="AB283" s="250" t="e">
        <f>AA283/AA284-1</f>
        <v>#DIV/0!</v>
      </c>
      <c r="AF283" s="250"/>
      <c r="AG283" s="250"/>
      <c r="AI283" s="250" t="e">
        <f>AH283/AH284-1</f>
        <v>#DIV/0!</v>
      </c>
      <c r="AP283" s="250" t="e">
        <f>AO283/AO284-1</f>
        <v>#DIV/0!</v>
      </c>
      <c r="AT283" s="251">
        <f>$AC$1*X282/100</f>
        <v>0</v>
      </c>
      <c r="AU283" s="249">
        <f>AT283*SQRT(10)</f>
        <v>0</v>
      </c>
      <c r="AW283" s="250" t="e">
        <f>AV283/AV284-1</f>
        <v>#DIV/0!</v>
      </c>
      <c r="BB283" s="249">
        <f>BA283*SQRT(10)</f>
        <v>0</v>
      </c>
      <c r="BD283" s="250" t="e">
        <f>BC283/BC284-1</f>
        <v>#DIV/0!</v>
      </c>
      <c r="BI283" s="249">
        <f>BH283*SQRT(10)</f>
        <v>0</v>
      </c>
    </row>
    <row r="284" spans="1:61" x14ac:dyDescent="0.2">
      <c r="A284" s="253">
        <v>42724</v>
      </c>
      <c r="B284" s="245">
        <f>'Yield Curves'!C283-'Yield Curves'!C284</f>
        <v>9.9999999999997868E-3</v>
      </c>
      <c r="C284" s="245">
        <f>'Yield Curves'!D283-'Yield Curves'!D284</f>
        <v>5.0000000000007816E-3</v>
      </c>
      <c r="D284" s="245">
        <f>'Yield Curves'!E283-'Yield Curves'!E284</f>
        <v>0</v>
      </c>
      <c r="E284" s="245">
        <f>'Yield Curves'!F283-'Yield Curves'!F284</f>
        <v>-5.000000000002558E-3</v>
      </c>
      <c r="F284" s="245">
        <f>'Yield Curves'!G283-'Yield Curves'!G284</f>
        <v>-1.0000000000001563E-2</v>
      </c>
      <c r="G284" s="245">
        <f>'Yield Curves'!H283-'Yield Curves'!H284</f>
        <v>1.4999999999998792E-2</v>
      </c>
      <c r="H284" s="245">
        <f>'Yield Curves'!I283-'Yield Curves'!I284</f>
        <v>4.0000000000000924E-2</v>
      </c>
      <c r="I284" s="245">
        <f>'Yield Curves'!J283-'Yield Curves'!J284</f>
        <v>2.5000000000000355E-2</v>
      </c>
      <c r="J284" s="245">
        <f>'Yield Curves'!K283-'Yield Curves'!K284</f>
        <v>9.9999999999997868E-3</v>
      </c>
      <c r="K284" s="245">
        <f>'Yield Curves'!L283-'Yield Curves'!L284</f>
        <v>1.2500000000001066E-2</v>
      </c>
      <c r="L284" s="245">
        <f>'Yield Curves'!M283-'Yield Curves'!M284</f>
        <v>1.5000000000000568E-2</v>
      </c>
      <c r="M284" s="245">
        <f>'Yield Curves'!N283-'Yield Curves'!N284</f>
        <v>1.7500000000000071E-2</v>
      </c>
      <c r="N284" s="245">
        <f>'Yield Curves'!O283-'Yield Curves'!O284</f>
        <v>1.9999999999999574E-2</v>
      </c>
      <c r="O284" s="245">
        <f>'Yield Curves'!P283-'Yield Curves'!P284</f>
        <v>2.2499999999999076E-2</v>
      </c>
      <c r="P284" s="245">
        <f>'Yield Curves'!Q283-'Yield Curves'!Q284</f>
        <v>2.3749999999999716E-2</v>
      </c>
      <c r="Q284" s="245">
        <f>'Yield Curves'!R283-'Yield Curves'!R284</f>
        <v>2.5000000000000355E-2</v>
      </c>
      <c r="R284" s="245">
        <f>'Yield Curves'!S283-'Yield Curves'!S284</f>
        <v>2.6250000000000995E-2</v>
      </c>
      <c r="S284" s="245">
        <f>'Yield Curves'!T283-'Yield Curves'!T284</f>
        <v>2.8124999999999289E-2</v>
      </c>
      <c r="T284" s="245">
        <f>'Yield Curves'!U283-'Yield Curves'!U284</f>
        <v>2.9999999999999361E-2</v>
      </c>
      <c r="U284" s="245">
        <f>'Yield Curves'!V283-'Yield Curves'!V284</f>
        <v>3.1874999999999432E-2</v>
      </c>
      <c r="V284" s="252">
        <f>MAX(B284:U284)</f>
        <v>4.0000000000000924E-2</v>
      </c>
      <c r="AB284" s="250" t="e">
        <f>AA284/AA285-1</f>
        <v>#DIV/0!</v>
      </c>
      <c r="AF284" s="250"/>
      <c r="AG284" s="250"/>
      <c r="AI284" s="250" t="e">
        <f>AH284/AH285-1</f>
        <v>#DIV/0!</v>
      </c>
      <c r="AP284" s="250" t="e">
        <f>AO284/AO285-1</f>
        <v>#DIV/0!</v>
      </c>
      <c r="AT284" s="251">
        <f>$AC$1*X283/100</f>
        <v>0</v>
      </c>
      <c r="AU284" s="249">
        <f>AT284*SQRT(10)</f>
        <v>0</v>
      </c>
      <c r="AW284" s="250" t="e">
        <f>AV284/AV285-1</f>
        <v>#DIV/0!</v>
      </c>
      <c r="BB284" s="249">
        <f>BA284*SQRT(10)</f>
        <v>0</v>
      </c>
      <c r="BD284" s="250" t="e">
        <f>BC284/BC285-1</f>
        <v>#DIV/0!</v>
      </c>
      <c r="BI284" s="249">
        <f>BH284*SQRT(10)</f>
        <v>0</v>
      </c>
    </row>
    <row r="285" spans="1:61" x14ac:dyDescent="0.2">
      <c r="A285" s="253">
        <v>42723</v>
      </c>
      <c r="B285" s="245">
        <f>'Yield Curves'!C284-'Yield Curves'!C285</f>
        <v>2.000000000000135E-2</v>
      </c>
      <c r="C285" s="245">
        <f>'Yield Curves'!D284-'Yield Curves'!D285</f>
        <v>5.0000000000007816E-3</v>
      </c>
      <c r="D285" s="245">
        <f>'Yield Curves'!E284-'Yield Curves'!E285</f>
        <v>-9.9999999999997868E-3</v>
      </c>
      <c r="E285" s="245">
        <f>'Yield Curves'!F284-'Yield Curves'!F285</f>
        <v>0</v>
      </c>
      <c r="F285" s="245">
        <f>'Yield Curves'!G284-'Yield Curves'!G285</f>
        <v>1.0000000000001563E-2</v>
      </c>
      <c r="G285" s="245">
        <f>'Yield Curves'!H284-'Yield Curves'!H285</f>
        <v>-9.9999999999997868E-3</v>
      </c>
      <c r="H285" s="245">
        <f>'Yield Curves'!I284-'Yield Curves'!I285</f>
        <v>-2.9999999999999361E-2</v>
      </c>
      <c r="I285" s="245">
        <f>'Yield Curves'!J284-'Yield Curves'!J285</f>
        <v>-9.9999999999997868E-3</v>
      </c>
      <c r="J285" s="245">
        <f>'Yield Curves'!K284-'Yield Curves'!K285</f>
        <v>9.9999999999997868E-3</v>
      </c>
      <c r="K285" s="245">
        <f>'Yield Curves'!L284-'Yield Curves'!L285</f>
        <v>7.4999999999985079E-3</v>
      </c>
      <c r="L285" s="245">
        <f>'Yield Curves'!M284-'Yield Curves'!M285</f>
        <v>4.9999999999990052E-3</v>
      </c>
      <c r="M285" s="245">
        <f>'Yield Curves'!N284-'Yield Curves'!N285</f>
        <v>2.4999999999995026E-3</v>
      </c>
      <c r="N285" s="245">
        <f>'Yield Curves'!O284-'Yield Curves'!O285</f>
        <v>0</v>
      </c>
      <c r="O285" s="245">
        <f>'Yield Curves'!P284-'Yield Curves'!P285</f>
        <v>-2.4999999999995026E-3</v>
      </c>
      <c r="P285" s="245">
        <f>'Yield Curves'!Q284-'Yield Curves'!Q285</f>
        <v>-3.7500000000001421E-3</v>
      </c>
      <c r="Q285" s="245">
        <f>'Yield Curves'!R284-'Yield Curves'!R285</f>
        <v>-5.0000000000007816E-3</v>
      </c>
      <c r="R285" s="245">
        <f>'Yield Curves'!S284-'Yield Curves'!S285</f>
        <v>-6.2500000000014211E-3</v>
      </c>
      <c r="S285" s="245">
        <f>'Yield Curves'!T284-'Yield Curves'!T285</f>
        <v>-8.1249999999997158E-3</v>
      </c>
      <c r="T285" s="245">
        <f>'Yield Curves'!U284-'Yield Curves'!U285</f>
        <v>-9.9999999999997868E-3</v>
      </c>
      <c r="U285" s="245">
        <f>'Yield Curves'!V284-'Yield Curves'!V285</f>
        <v>-1.1874999999999858E-2</v>
      </c>
      <c r="V285" s="252">
        <f>MAX(B285:U285)</f>
        <v>2.000000000000135E-2</v>
      </c>
      <c r="AB285" s="250" t="e">
        <f>AA285/AA286-1</f>
        <v>#DIV/0!</v>
      </c>
      <c r="AF285" s="250"/>
      <c r="AG285" s="250"/>
      <c r="AI285" s="250" t="e">
        <f>AH285/AH286-1</f>
        <v>#DIV/0!</v>
      </c>
      <c r="AP285" s="250" t="e">
        <f>AO285/AO286-1</f>
        <v>#DIV/0!</v>
      </c>
      <c r="AT285" s="251">
        <f>$AC$1*X284/100</f>
        <v>0</v>
      </c>
      <c r="AU285" s="249">
        <f>AT285*SQRT(10)</f>
        <v>0</v>
      </c>
      <c r="AW285" s="250" t="e">
        <f>AV285/AV286-1</f>
        <v>#DIV/0!</v>
      </c>
      <c r="BB285" s="249">
        <f>BA285*SQRT(10)</f>
        <v>0</v>
      </c>
      <c r="BD285" s="250" t="e">
        <f>BC285/BC286-1</f>
        <v>#DIV/0!</v>
      </c>
      <c r="BI285" s="249">
        <f>BH285*SQRT(10)</f>
        <v>0</v>
      </c>
    </row>
    <row r="286" spans="1:61" x14ac:dyDescent="0.2">
      <c r="A286" s="253">
        <v>42720</v>
      </c>
      <c r="B286" s="245">
        <f>'Yield Curves'!C285-'Yield Curves'!C286</f>
        <v>-7.0000000000000284E-2</v>
      </c>
      <c r="C286" s="245">
        <f>'Yield Curves'!D285-'Yield Curves'!D286</f>
        <v>-4.4999999999999929E-2</v>
      </c>
      <c r="D286" s="245">
        <f>'Yield Curves'!E285-'Yield Curves'!E286</f>
        <v>-1.9999999999999574E-2</v>
      </c>
      <c r="E286" s="245">
        <f>'Yield Curves'!F285-'Yield Curves'!F286</f>
        <v>-1.5000000000000568E-2</v>
      </c>
      <c r="F286" s="245">
        <f>'Yield Curves'!G285-'Yield Curves'!G286</f>
        <v>-1.0000000000001563E-2</v>
      </c>
      <c r="G286" s="245">
        <f>'Yield Curves'!H285-'Yield Curves'!H286</f>
        <v>-2.5000000000000355E-2</v>
      </c>
      <c r="H286" s="245">
        <f>'Yield Curves'!I285-'Yield Curves'!I286</f>
        <v>-4.0000000000000924E-2</v>
      </c>
      <c r="I286" s="245">
        <f>'Yield Curves'!J285-'Yield Curves'!J286</f>
        <v>-2.5000000000000355E-2</v>
      </c>
      <c r="J286" s="245">
        <f>'Yield Curves'!K285-'Yield Curves'!K286</f>
        <v>-9.9999999999997868E-3</v>
      </c>
      <c r="K286" s="245">
        <f>'Yield Curves'!L285-'Yield Curves'!L286</f>
        <v>-1.2500000000001066E-2</v>
      </c>
      <c r="L286" s="245">
        <f>'Yield Curves'!M285-'Yield Curves'!M286</f>
        <v>-1.5000000000000568E-2</v>
      </c>
      <c r="M286" s="245">
        <f>'Yield Curves'!N285-'Yield Curves'!N286</f>
        <v>-1.7500000000000071E-2</v>
      </c>
      <c r="N286" s="245">
        <f>'Yield Curves'!O285-'Yield Curves'!O286</f>
        <v>-1.9999999999999574E-2</v>
      </c>
      <c r="O286" s="245">
        <f>'Yield Curves'!P285-'Yield Curves'!P286</f>
        <v>-2.2499999999999076E-2</v>
      </c>
      <c r="P286" s="245">
        <f>'Yield Curves'!Q285-'Yield Curves'!Q286</f>
        <v>-2.6249999999997442E-2</v>
      </c>
      <c r="Q286" s="245">
        <f>'Yield Curves'!R285-'Yield Curves'!R286</f>
        <v>-2.9999999999997584E-2</v>
      </c>
      <c r="R286" s="245">
        <f>'Yield Curves'!S285-'Yield Curves'!S286</f>
        <v>-3.3749999999997726E-2</v>
      </c>
      <c r="S286" s="245">
        <f>'Yield Curves'!T285-'Yield Curves'!T286</f>
        <v>-3.6874999999998437E-2</v>
      </c>
      <c r="T286" s="245">
        <f>'Yield Curves'!U285-'Yield Curves'!U286</f>
        <v>-3.9999999999999147E-2</v>
      </c>
      <c r="U286" s="245">
        <f>'Yield Curves'!V285-'Yield Curves'!V286</f>
        <v>-4.3124999999999858E-2</v>
      </c>
      <c r="V286" s="252">
        <f>MAX(B286:U286)</f>
        <v>-9.9999999999997868E-3</v>
      </c>
      <c r="AB286" s="250" t="e">
        <f>AA286/AA287-1</f>
        <v>#DIV/0!</v>
      </c>
      <c r="AF286" s="250"/>
      <c r="AG286" s="250"/>
      <c r="AI286" s="250" t="e">
        <f>AH286/AH287-1</f>
        <v>#DIV/0!</v>
      </c>
      <c r="AP286" s="250" t="e">
        <f>AO286/AO287-1</f>
        <v>#DIV/0!</v>
      </c>
      <c r="AT286" s="251">
        <f>$AC$1*X285/100</f>
        <v>0</v>
      </c>
      <c r="AU286" s="249">
        <f>AT286*SQRT(10)</f>
        <v>0</v>
      </c>
      <c r="AW286" s="250" t="e">
        <f>AV286/AV287-1</f>
        <v>#DIV/0!</v>
      </c>
      <c r="BB286" s="249">
        <f>BA286*SQRT(10)</f>
        <v>0</v>
      </c>
      <c r="BD286" s="250" t="e">
        <f>BC286/BC287-1</f>
        <v>#DIV/0!</v>
      </c>
      <c r="BI286" s="249">
        <f>BH286*SQRT(10)</f>
        <v>0</v>
      </c>
    </row>
    <row r="287" spans="1:61" x14ac:dyDescent="0.2">
      <c r="A287" s="253">
        <v>42719</v>
      </c>
      <c r="B287" s="245">
        <f>'Yield Curves'!C286-'Yield Curves'!C287</f>
        <v>0</v>
      </c>
      <c r="C287" s="245">
        <f>'Yield Curves'!D286-'Yield Curves'!D287</f>
        <v>1.9999999999999574E-2</v>
      </c>
      <c r="D287" s="245">
        <f>'Yield Curves'!E286-'Yield Curves'!E287</f>
        <v>3.9999999999999147E-2</v>
      </c>
      <c r="E287" s="245">
        <f>'Yield Curves'!F286-'Yield Curves'!F287</f>
        <v>4.4999999999999929E-2</v>
      </c>
      <c r="F287" s="245">
        <f>'Yield Curves'!G286-'Yield Curves'!G287</f>
        <v>5.0000000000000711E-2</v>
      </c>
      <c r="G287" s="245">
        <f>'Yield Curves'!H286-'Yield Curves'!H287</f>
        <v>0.10500000000000043</v>
      </c>
      <c r="H287" s="245">
        <f>'Yield Curves'!I286-'Yield Curves'!I287</f>
        <v>0.16000000000000014</v>
      </c>
      <c r="I287" s="245">
        <f>'Yield Curves'!J286-'Yield Curves'!J287</f>
        <v>0.11500000000000021</v>
      </c>
      <c r="J287" s="245">
        <f>'Yield Curves'!K286-'Yield Curves'!K287</f>
        <v>7.0000000000000284E-2</v>
      </c>
      <c r="K287" s="245">
        <f>'Yield Curves'!L286-'Yield Curves'!L287</f>
        <v>7.5000000000002842E-2</v>
      </c>
      <c r="L287" s="245">
        <f>'Yield Curves'!M286-'Yield Curves'!M287</f>
        <v>8.0000000000001847E-2</v>
      </c>
      <c r="M287" s="245">
        <f>'Yield Curves'!N286-'Yield Curves'!N287</f>
        <v>8.5000000000000853E-2</v>
      </c>
      <c r="N287" s="245">
        <f>'Yield Curves'!O286-'Yield Curves'!O287</f>
        <v>8.9999999999999858E-2</v>
      </c>
      <c r="O287" s="245">
        <f>'Yield Curves'!P286-'Yield Curves'!P287</f>
        <v>9.4999999999998863E-2</v>
      </c>
      <c r="P287" s="245">
        <f>'Yield Curves'!Q286-'Yield Curves'!Q287</f>
        <v>0.10249999999999915</v>
      </c>
      <c r="Q287" s="245">
        <f>'Yield Curves'!R286-'Yield Curves'!R287</f>
        <v>0.10999999999999943</v>
      </c>
      <c r="R287" s="245">
        <f>'Yield Curves'!S286-'Yield Curves'!S287</f>
        <v>0.11749999999999972</v>
      </c>
      <c r="S287" s="245">
        <f>'Yield Curves'!T286-'Yield Curves'!T287</f>
        <v>0.12374999999999758</v>
      </c>
      <c r="T287" s="245">
        <f>'Yield Curves'!U286-'Yield Curves'!U287</f>
        <v>0.12999999999999901</v>
      </c>
      <c r="U287" s="245">
        <f>'Yield Curves'!V286-'Yield Curves'!V287</f>
        <v>0.13625000000000043</v>
      </c>
      <c r="V287" s="252">
        <f>MAX(B287:U287)</f>
        <v>0.16000000000000014</v>
      </c>
      <c r="AB287" s="250" t="e">
        <f>AA287/AA288-1</f>
        <v>#DIV/0!</v>
      </c>
      <c r="AF287" s="250"/>
      <c r="AG287" s="250"/>
      <c r="AI287" s="250" t="e">
        <f>AH287/AH288-1</f>
        <v>#DIV/0!</v>
      </c>
      <c r="AP287" s="250" t="e">
        <f>AO287/AO288-1</f>
        <v>#DIV/0!</v>
      </c>
      <c r="AT287" s="251">
        <f>$AC$1*X286/100</f>
        <v>0</v>
      </c>
      <c r="AU287" s="249">
        <f>AT287*SQRT(10)</f>
        <v>0</v>
      </c>
      <c r="AW287" s="250" t="e">
        <f>AV287/AV288-1</f>
        <v>#DIV/0!</v>
      </c>
      <c r="BB287" s="249">
        <f>BA287*SQRT(10)</f>
        <v>0</v>
      </c>
      <c r="BD287" s="250" t="e">
        <f>BC287/BC288-1</f>
        <v>#DIV/0!</v>
      </c>
      <c r="BI287" s="249">
        <f>BH287*SQRT(10)</f>
        <v>0</v>
      </c>
    </row>
    <row r="288" spans="1:61" x14ac:dyDescent="0.2">
      <c r="A288" s="253">
        <v>42718</v>
      </c>
      <c r="B288" s="245">
        <f>'Yield Curves'!C287-'Yield Curves'!C288</f>
        <v>-8.9999999999999858E-2</v>
      </c>
      <c r="C288" s="245">
        <f>'Yield Curves'!D287-'Yield Curves'!D288</f>
        <v>-9.5000000000000639E-2</v>
      </c>
      <c r="D288" s="245">
        <f>'Yield Curves'!E287-'Yield Curves'!E288</f>
        <v>-9.9999999999999645E-2</v>
      </c>
      <c r="E288" s="245">
        <f>'Yield Curves'!F287-'Yield Curves'!F288</f>
        <v>-8.5000000000000853E-2</v>
      </c>
      <c r="F288" s="245">
        <f>'Yield Curves'!G287-'Yield Curves'!G288</f>
        <v>-7.0000000000000284E-2</v>
      </c>
      <c r="G288" s="245">
        <f>'Yield Curves'!H287-'Yield Curves'!H288</f>
        <v>-4.4999999999999929E-2</v>
      </c>
      <c r="H288" s="245">
        <f>'Yield Curves'!I287-'Yield Curves'!I288</f>
        <v>-1.9999999999999574E-2</v>
      </c>
      <c r="I288" s="245">
        <f>'Yield Curves'!J287-'Yield Curves'!J288</f>
        <v>-2.5000000000000355E-2</v>
      </c>
      <c r="J288" s="245">
        <f>'Yield Curves'!K287-'Yield Curves'!K288</f>
        <v>-3.0000000000001137E-2</v>
      </c>
      <c r="K288" s="245">
        <f>'Yield Curves'!L287-'Yield Curves'!L288</f>
        <v>-2.5000000000002132E-2</v>
      </c>
      <c r="L288" s="245">
        <f>'Yield Curves'!M287-'Yield Curves'!M288</f>
        <v>-2.000000000000135E-2</v>
      </c>
      <c r="M288" s="245">
        <f>'Yield Curves'!N287-'Yield Curves'!N288</f>
        <v>-1.5000000000000568E-2</v>
      </c>
      <c r="N288" s="245">
        <f>'Yield Curves'!O287-'Yield Curves'!O288</f>
        <v>-9.9999999999997868E-3</v>
      </c>
      <c r="O288" s="245">
        <f>'Yield Curves'!P287-'Yield Curves'!P288</f>
        <v>-4.9999999999990052E-3</v>
      </c>
      <c r="P288" s="245">
        <f>'Yield Curves'!Q287-'Yield Curves'!Q288</f>
        <v>-9.9999999999997868E-3</v>
      </c>
      <c r="Q288" s="245">
        <f>'Yield Curves'!R287-'Yield Curves'!R288</f>
        <v>-1.5000000000000568E-2</v>
      </c>
      <c r="R288" s="245">
        <f>'Yield Curves'!S287-'Yield Curves'!S288</f>
        <v>-2.000000000000135E-2</v>
      </c>
      <c r="S288" s="245">
        <f>'Yield Curves'!T287-'Yield Curves'!T288</f>
        <v>-1.9999999999999574E-2</v>
      </c>
      <c r="T288" s="245">
        <f>'Yield Curves'!U287-'Yield Curves'!U288</f>
        <v>-1.9999999999999574E-2</v>
      </c>
      <c r="U288" s="245">
        <f>'Yield Curves'!V287-'Yield Curves'!V288</f>
        <v>-1.9999999999999574E-2</v>
      </c>
      <c r="V288" s="252">
        <f>MAX(B288:U288)</f>
        <v>-4.9999999999990052E-3</v>
      </c>
      <c r="AB288" s="250" t="e">
        <f>AA288/AA289-1</f>
        <v>#DIV/0!</v>
      </c>
      <c r="AF288" s="250"/>
      <c r="AG288" s="250"/>
      <c r="AI288" s="250" t="e">
        <f>AH288/AH289-1</f>
        <v>#DIV/0!</v>
      </c>
      <c r="AP288" s="250" t="e">
        <f>AO288/AO289-1</f>
        <v>#DIV/0!</v>
      </c>
      <c r="AT288" s="251">
        <f>$AC$1*X287/100</f>
        <v>0</v>
      </c>
      <c r="AU288" s="249">
        <f>AT288*SQRT(10)</f>
        <v>0</v>
      </c>
      <c r="AW288" s="250" t="e">
        <f>AV288/AV289-1</f>
        <v>#DIV/0!</v>
      </c>
      <c r="BB288" s="249">
        <f>BA288*SQRT(10)</f>
        <v>0</v>
      </c>
      <c r="BD288" s="250" t="e">
        <f>BC288/BC289-1</f>
        <v>#DIV/0!</v>
      </c>
      <c r="BI288" s="249">
        <f>BH288*SQRT(10)</f>
        <v>0</v>
      </c>
    </row>
    <row r="289" spans="1:61" x14ac:dyDescent="0.2">
      <c r="A289" s="253">
        <v>42717</v>
      </c>
      <c r="B289" s="245">
        <f>'Yield Curves'!C288-'Yield Curves'!C289</f>
        <v>9.9999999999997868E-3</v>
      </c>
      <c r="C289" s="245">
        <f>'Yield Curves'!D288-'Yield Curves'!D289</f>
        <v>1.5000000000000568E-2</v>
      </c>
      <c r="D289" s="245">
        <f>'Yield Curves'!E288-'Yield Curves'!E289</f>
        <v>1.9999999999999574E-2</v>
      </c>
      <c r="E289" s="245">
        <f>'Yield Curves'!F288-'Yield Curves'!F289</f>
        <v>5.0000000000007816E-3</v>
      </c>
      <c r="F289" s="245">
        <f>'Yield Curves'!G288-'Yield Curves'!G289</f>
        <v>-9.9999999999997868E-3</v>
      </c>
      <c r="G289" s="245">
        <f>'Yield Curves'!H288-'Yield Curves'!H289</f>
        <v>3.0000000000001137E-2</v>
      </c>
      <c r="H289" s="245">
        <f>'Yield Curves'!I288-'Yield Curves'!I289</f>
        <v>7.0000000000000284E-2</v>
      </c>
      <c r="I289" s="245">
        <f>'Yield Curves'!J288-'Yield Curves'!J289</f>
        <v>1.5000000000000568E-2</v>
      </c>
      <c r="J289" s="245">
        <f>'Yield Curves'!K288-'Yield Curves'!K289</f>
        <v>-3.9999999999999147E-2</v>
      </c>
      <c r="K289" s="245">
        <f>'Yield Curves'!L288-'Yield Curves'!L289</f>
        <v>-3.7499999999997868E-2</v>
      </c>
      <c r="L289" s="245">
        <f>'Yield Curves'!M288-'Yield Curves'!M289</f>
        <v>-3.4999999999998366E-2</v>
      </c>
      <c r="M289" s="245">
        <f>'Yield Curves'!N288-'Yield Curves'!N289</f>
        <v>-3.2499999999998863E-2</v>
      </c>
      <c r="N289" s="245">
        <f>'Yield Curves'!O288-'Yield Curves'!O289</f>
        <v>-2.9999999999999361E-2</v>
      </c>
      <c r="O289" s="245">
        <f>'Yield Curves'!P288-'Yield Curves'!P289</f>
        <v>-2.7499999999999858E-2</v>
      </c>
      <c r="P289" s="245">
        <f>'Yield Curves'!Q288-'Yield Curves'!Q289</f>
        <v>-1.6249999999999432E-2</v>
      </c>
      <c r="Q289" s="245">
        <f>'Yield Curves'!R288-'Yield Curves'!R289</f>
        <v>-4.9999999999990052E-3</v>
      </c>
      <c r="R289" s="245">
        <f>'Yield Curves'!S288-'Yield Curves'!S289</f>
        <v>6.2500000000014211E-3</v>
      </c>
      <c r="S289" s="245">
        <f>'Yield Curves'!T288-'Yield Curves'!T289</f>
        <v>1.3125000000000497E-2</v>
      </c>
      <c r="T289" s="245">
        <f>'Yield Curves'!U288-'Yield Curves'!U289</f>
        <v>1.9999999999999574E-2</v>
      </c>
      <c r="U289" s="245">
        <f>'Yield Curves'!V288-'Yield Curves'!V289</f>
        <v>2.687499999999865E-2</v>
      </c>
      <c r="V289" s="252">
        <f>MAX(B289:U289)</f>
        <v>7.0000000000000284E-2</v>
      </c>
      <c r="AB289" s="250" t="e">
        <f>AA289/AA290-1</f>
        <v>#DIV/0!</v>
      </c>
      <c r="AF289" s="250"/>
      <c r="AG289" s="250"/>
      <c r="AI289" s="250" t="e">
        <f>AH289/AH290-1</f>
        <v>#DIV/0!</v>
      </c>
      <c r="AP289" s="250" t="e">
        <f>AO289/AO290-1</f>
        <v>#DIV/0!</v>
      </c>
      <c r="AT289" s="251">
        <f>$AC$1*X288/100</f>
        <v>0</v>
      </c>
      <c r="AU289" s="249">
        <f>AT289*SQRT(10)</f>
        <v>0</v>
      </c>
      <c r="AW289" s="250" t="e">
        <f>AV289/AV290-1</f>
        <v>#DIV/0!</v>
      </c>
      <c r="BB289" s="249">
        <f>BA289*SQRT(10)</f>
        <v>0</v>
      </c>
      <c r="BD289" s="250" t="e">
        <f>BC289/BC290-1</f>
        <v>#DIV/0!</v>
      </c>
      <c r="BI289" s="249">
        <f>BH289*SQRT(10)</f>
        <v>0</v>
      </c>
    </row>
    <row r="290" spans="1:61" x14ac:dyDescent="0.2">
      <c r="A290" s="253">
        <v>42716</v>
      </c>
      <c r="B290" s="245">
        <f>'Yield Curves'!C289-'Yield Curves'!C290</f>
        <v>-7.0000000000000284E-2</v>
      </c>
      <c r="C290" s="245">
        <f>'Yield Curves'!D289-'Yield Curves'!D290</f>
        <v>-9.9999999999999645E-2</v>
      </c>
      <c r="D290" s="245">
        <f>'Yield Curves'!E289-'Yield Curves'!E290</f>
        <v>-0.12999999999999901</v>
      </c>
      <c r="E290" s="245">
        <f>'Yield Curves'!F289-'Yield Curves'!F290</f>
        <v>-0.13499999999999979</v>
      </c>
      <c r="F290" s="245">
        <f>'Yield Curves'!G289-'Yield Curves'!G290</f>
        <v>-0.14000000000000057</v>
      </c>
      <c r="G290" s="245">
        <f>'Yield Curves'!H289-'Yield Curves'!H290</f>
        <v>-9.0000000000001634E-2</v>
      </c>
      <c r="H290" s="245">
        <f>'Yield Curves'!I289-'Yield Curves'!I290</f>
        <v>-4.0000000000000924E-2</v>
      </c>
      <c r="I290" s="245">
        <f>'Yield Curves'!J289-'Yield Curves'!J290</f>
        <v>-7.0000000000000284E-2</v>
      </c>
      <c r="J290" s="245">
        <f>'Yield Curves'!K289-'Yield Curves'!K290</f>
        <v>-9.9999999999999645E-2</v>
      </c>
      <c r="K290" s="245">
        <f>'Yield Curves'!L289-'Yield Curves'!L290</f>
        <v>-9.0000000000001634E-2</v>
      </c>
      <c r="L290" s="245">
        <f>'Yield Curves'!M289-'Yield Curves'!M290</f>
        <v>-8.0000000000001847E-2</v>
      </c>
      <c r="M290" s="245">
        <f>'Yield Curves'!N289-'Yield Curves'!N290</f>
        <v>-7.0000000000000284E-2</v>
      </c>
      <c r="N290" s="245">
        <f>'Yield Curves'!O289-'Yield Curves'!O290</f>
        <v>-6.0000000000000497E-2</v>
      </c>
      <c r="O290" s="245">
        <f>'Yield Curves'!P289-'Yield Curves'!P290</f>
        <v>-5.0000000000000711E-2</v>
      </c>
      <c r="P290" s="245">
        <f>'Yield Curves'!Q289-'Yield Curves'!Q290</f>
        <v>-5.0000000000000711E-2</v>
      </c>
      <c r="Q290" s="245">
        <f>'Yield Curves'!R289-'Yield Curves'!R290</f>
        <v>-5.0000000000000711E-2</v>
      </c>
      <c r="R290" s="245">
        <f>'Yield Curves'!S289-'Yield Curves'!S290</f>
        <v>-5.0000000000000711E-2</v>
      </c>
      <c r="S290" s="245">
        <f>'Yield Curves'!T289-'Yield Curves'!T290</f>
        <v>-4.4999999999999929E-2</v>
      </c>
      <c r="T290" s="245">
        <f>'Yield Curves'!U289-'Yield Curves'!U290</f>
        <v>-3.9999999999999147E-2</v>
      </c>
      <c r="U290" s="245">
        <f>'Yield Curves'!V289-'Yield Curves'!V290</f>
        <v>-3.4999999999998366E-2</v>
      </c>
      <c r="V290" s="252">
        <f>MAX(B290:U290)</f>
        <v>-3.4999999999998366E-2</v>
      </c>
      <c r="AB290" s="250" t="e">
        <f>AA290/AA291-1</f>
        <v>#DIV/0!</v>
      </c>
      <c r="AF290" s="250"/>
      <c r="AG290" s="250"/>
      <c r="AI290" s="250" t="e">
        <f>AH290/AH291-1</f>
        <v>#DIV/0!</v>
      </c>
      <c r="AP290" s="250" t="e">
        <f>AO290/AO291-1</f>
        <v>#DIV/0!</v>
      </c>
      <c r="AT290" s="251">
        <f>$AC$1*X289/100</f>
        <v>0</v>
      </c>
      <c r="AU290" s="249">
        <f>AT290*SQRT(10)</f>
        <v>0</v>
      </c>
      <c r="AW290" s="250" t="e">
        <f>AV290/AV291-1</f>
        <v>#DIV/0!</v>
      </c>
      <c r="BB290" s="249">
        <f>BA290*SQRT(10)</f>
        <v>0</v>
      </c>
      <c r="BD290" s="250" t="e">
        <f>BC290/BC291-1</f>
        <v>#DIV/0!</v>
      </c>
      <c r="BI290" s="249">
        <f>BH290*SQRT(10)</f>
        <v>0</v>
      </c>
    </row>
    <row r="291" spans="1:61" x14ac:dyDescent="0.2">
      <c r="A291" s="253">
        <v>42713</v>
      </c>
      <c r="B291" s="245">
        <f>'Yield Curves'!C290-'Yield Curves'!C291</f>
        <v>-5.0000000000000711E-2</v>
      </c>
      <c r="C291" s="245">
        <f>'Yield Curves'!D290-'Yield Curves'!D291</f>
        <v>-6.0000000000000497E-2</v>
      </c>
      <c r="D291" s="245">
        <f>'Yield Curves'!E290-'Yield Curves'!E291</f>
        <v>-7.0000000000000284E-2</v>
      </c>
      <c r="E291" s="245">
        <f>'Yield Curves'!F290-'Yield Curves'!F291</f>
        <v>-6.4999999999999503E-2</v>
      </c>
      <c r="F291" s="245">
        <f>'Yield Curves'!G290-'Yield Curves'!G291</f>
        <v>-5.9999999999998721E-2</v>
      </c>
      <c r="G291" s="245">
        <f>'Yield Curves'!H290-'Yield Curves'!H291</f>
        <v>-7.4999999999999289E-2</v>
      </c>
      <c r="H291" s="245">
        <f>'Yield Curves'!I290-'Yield Curves'!I291</f>
        <v>-8.9999999999999858E-2</v>
      </c>
      <c r="I291" s="245">
        <f>'Yield Curves'!J290-'Yield Curves'!J291</f>
        <v>-6.0000000000000497E-2</v>
      </c>
      <c r="J291" s="245">
        <f>'Yield Curves'!K290-'Yield Curves'!K291</f>
        <v>-3.0000000000001137E-2</v>
      </c>
      <c r="K291" s="245">
        <f>'Yield Curves'!L290-'Yield Curves'!L291</f>
        <v>-2.9999999999999361E-2</v>
      </c>
      <c r="L291" s="245">
        <f>'Yield Curves'!M290-'Yield Curves'!M291</f>
        <v>-2.9999999999999361E-2</v>
      </c>
      <c r="M291" s="245">
        <f>'Yield Curves'!N290-'Yield Curves'!N291</f>
        <v>-3.0000000000001137E-2</v>
      </c>
      <c r="N291" s="245">
        <f>'Yield Curves'!O290-'Yield Curves'!O291</f>
        <v>-2.9999999999999361E-2</v>
      </c>
      <c r="O291" s="245">
        <f>'Yield Curves'!P290-'Yield Curves'!P291</f>
        <v>-2.9999999999997584E-2</v>
      </c>
      <c r="P291" s="245">
        <f>'Yield Curves'!Q290-'Yield Curves'!Q291</f>
        <v>-3.9999999999999147E-2</v>
      </c>
      <c r="Q291" s="245">
        <f>'Yield Curves'!R290-'Yield Curves'!R291</f>
        <v>-5.0000000000000711E-2</v>
      </c>
      <c r="R291" s="245">
        <f>'Yield Curves'!S290-'Yield Curves'!S291</f>
        <v>-6.0000000000002274E-2</v>
      </c>
      <c r="S291" s="245">
        <f>'Yield Curves'!T290-'Yield Curves'!T291</f>
        <v>-6.5000000000001279E-2</v>
      </c>
      <c r="T291" s="245">
        <f>'Yield Curves'!U290-'Yield Curves'!U291</f>
        <v>-7.0000000000000284E-2</v>
      </c>
      <c r="U291" s="245">
        <f>'Yield Curves'!V290-'Yield Curves'!V291</f>
        <v>-7.4999999999999289E-2</v>
      </c>
      <c r="V291" s="252">
        <f>MAX(B291:U291)</f>
        <v>-2.9999999999997584E-2</v>
      </c>
      <c r="AB291" s="250" t="e">
        <f>AA291/AA292-1</f>
        <v>#DIV/0!</v>
      </c>
      <c r="AF291" s="250"/>
      <c r="AG291" s="250"/>
      <c r="AI291" s="250" t="e">
        <f>AH291/AH292-1</f>
        <v>#DIV/0!</v>
      </c>
      <c r="AP291" s="250" t="e">
        <f>AO291/AO292-1</f>
        <v>#DIV/0!</v>
      </c>
      <c r="AT291" s="251">
        <f>$AC$1*X290/100</f>
        <v>0</v>
      </c>
      <c r="AU291" s="249">
        <f>AT291*SQRT(10)</f>
        <v>0</v>
      </c>
      <c r="AW291" s="250" t="e">
        <f>AV291/AV292-1</f>
        <v>#DIV/0!</v>
      </c>
      <c r="BB291" s="249">
        <f>BA291*SQRT(10)</f>
        <v>0</v>
      </c>
      <c r="BD291" s="250" t="e">
        <f>BC291/BC292-1</f>
        <v>#DIV/0!</v>
      </c>
      <c r="BI291" s="249">
        <f>BH291*SQRT(10)</f>
        <v>0</v>
      </c>
    </row>
    <row r="292" spans="1:61" x14ac:dyDescent="0.2">
      <c r="A292" s="253">
        <v>42712</v>
      </c>
      <c r="B292" s="245">
        <f>'Yield Curves'!C291-'Yield Curves'!C292</f>
        <v>-9.9999999999997868E-3</v>
      </c>
      <c r="C292" s="245">
        <f>'Yield Curves'!D291-'Yield Curves'!D292</f>
        <v>-2.4999999999998579E-2</v>
      </c>
      <c r="D292" s="245">
        <f>'Yield Curves'!E291-'Yield Curves'!E292</f>
        <v>-3.9999999999999147E-2</v>
      </c>
      <c r="E292" s="245">
        <f>'Yield Curves'!F291-'Yield Curves'!F292</f>
        <v>-5.4999999999999716E-2</v>
      </c>
      <c r="F292" s="245">
        <f>'Yield Curves'!G291-'Yield Curves'!G292</f>
        <v>-7.0000000000000284E-2</v>
      </c>
      <c r="G292" s="245">
        <f>'Yield Curves'!H291-'Yield Curves'!H292</f>
        <v>-6.0000000000000497E-2</v>
      </c>
      <c r="H292" s="245">
        <f>'Yield Curves'!I291-'Yield Curves'!I292</f>
        <v>-5.0000000000000711E-2</v>
      </c>
      <c r="I292" s="245">
        <f>'Yield Curves'!J291-'Yield Curves'!J292</f>
        <v>-7.0000000000000284E-2</v>
      </c>
      <c r="J292" s="245">
        <f>'Yield Curves'!K291-'Yield Curves'!K292</f>
        <v>-8.9999999999999858E-2</v>
      </c>
      <c r="K292" s="245">
        <f>'Yield Curves'!L291-'Yield Curves'!L292</f>
        <v>-9.0000000000001634E-2</v>
      </c>
      <c r="L292" s="245">
        <f>'Yield Curves'!M291-'Yield Curves'!M292</f>
        <v>-9.0000000000001634E-2</v>
      </c>
      <c r="M292" s="245">
        <f>'Yield Curves'!N291-'Yield Curves'!N292</f>
        <v>-8.9999999999999858E-2</v>
      </c>
      <c r="N292" s="245">
        <f>'Yield Curves'!O291-'Yield Curves'!O292</f>
        <v>-9.0000000000001634E-2</v>
      </c>
      <c r="O292" s="245">
        <f>'Yield Curves'!P291-'Yield Curves'!P292</f>
        <v>-9.0000000000003411E-2</v>
      </c>
      <c r="P292" s="245">
        <f>'Yield Curves'!Q291-'Yield Curves'!Q292</f>
        <v>-8.250000000000135E-2</v>
      </c>
      <c r="Q292" s="245">
        <f>'Yield Curves'!R291-'Yield Curves'!R292</f>
        <v>-7.4999999999999289E-2</v>
      </c>
      <c r="R292" s="245">
        <f>'Yield Curves'!S291-'Yield Curves'!S292</f>
        <v>-6.7499999999997229E-2</v>
      </c>
      <c r="S292" s="245">
        <f>'Yield Curves'!T291-'Yield Curves'!T292</f>
        <v>-6.3749999999998863E-2</v>
      </c>
      <c r="T292" s="245">
        <f>'Yield Curves'!U291-'Yield Curves'!U292</f>
        <v>-6.0000000000000497E-2</v>
      </c>
      <c r="U292" s="245">
        <f>'Yield Curves'!V291-'Yield Curves'!V292</f>
        <v>-5.6250000000002132E-2</v>
      </c>
      <c r="V292" s="252">
        <f>MAX(B292:U292)</f>
        <v>-9.9999999999997868E-3</v>
      </c>
      <c r="AB292" s="250" t="e">
        <f>AA292/AA293-1</f>
        <v>#DIV/0!</v>
      </c>
      <c r="AF292" s="250"/>
      <c r="AG292" s="250"/>
      <c r="AI292" s="250" t="e">
        <f>AH292/AH293-1</f>
        <v>#DIV/0!</v>
      </c>
      <c r="AP292" s="250" t="e">
        <f>AO292/AO293-1</f>
        <v>#DIV/0!</v>
      </c>
      <c r="AT292" s="251">
        <f>$AC$1*X291/100</f>
        <v>0</v>
      </c>
      <c r="AU292" s="249">
        <f>AT292*SQRT(10)</f>
        <v>0</v>
      </c>
      <c r="AW292" s="250" t="e">
        <f>AV292/AV293-1</f>
        <v>#DIV/0!</v>
      </c>
      <c r="BB292" s="249">
        <f>BA292*SQRT(10)</f>
        <v>0</v>
      </c>
      <c r="BD292" s="250" t="e">
        <f>BC292/BC293-1</f>
        <v>#DIV/0!</v>
      </c>
      <c r="BI292" s="249">
        <f>BH292*SQRT(10)</f>
        <v>0</v>
      </c>
    </row>
    <row r="293" spans="1:61" x14ac:dyDescent="0.2">
      <c r="A293" s="253">
        <v>42711</v>
      </c>
      <c r="B293" s="245">
        <f>'Yield Curves'!C292-'Yield Curves'!C293</f>
        <v>-4.9999999999998934E-2</v>
      </c>
      <c r="C293" s="245">
        <f>'Yield Curves'!D292-'Yield Curves'!D293</f>
        <v>-4.0000000000000924E-2</v>
      </c>
      <c r="D293" s="245">
        <f>'Yield Curves'!E292-'Yield Curves'!E293</f>
        <v>-3.0000000000001137E-2</v>
      </c>
      <c r="E293" s="245">
        <f>'Yield Curves'!F292-'Yield Curves'!F293</f>
        <v>-2.5000000000000355E-2</v>
      </c>
      <c r="F293" s="245">
        <f>'Yield Curves'!G292-'Yield Curves'!G293</f>
        <v>-1.9999999999999574E-2</v>
      </c>
      <c r="G293" s="245">
        <f>'Yield Curves'!H292-'Yield Curves'!H293</f>
        <v>-3.5000000000000142E-2</v>
      </c>
      <c r="H293" s="245">
        <f>'Yield Curves'!I292-'Yield Curves'!I293</f>
        <v>-4.9999999999998934E-2</v>
      </c>
      <c r="I293" s="245">
        <f>'Yield Curves'!J292-'Yield Curves'!J293</f>
        <v>-5.9999999999998721E-2</v>
      </c>
      <c r="J293" s="245">
        <f>'Yield Curves'!K292-'Yield Curves'!K293</f>
        <v>-7.0000000000000284E-2</v>
      </c>
      <c r="K293" s="245">
        <f>'Yield Curves'!L292-'Yield Curves'!L293</f>
        <v>-7.4999999999999289E-2</v>
      </c>
      <c r="L293" s="245">
        <f>'Yield Curves'!M292-'Yield Curves'!M293</f>
        <v>-7.9999999999998295E-2</v>
      </c>
      <c r="M293" s="245">
        <f>'Yield Curves'!N292-'Yield Curves'!N293</f>
        <v>-8.5000000000000853E-2</v>
      </c>
      <c r="N293" s="245">
        <f>'Yield Curves'!O292-'Yield Curves'!O293</f>
        <v>-8.9999999999999858E-2</v>
      </c>
      <c r="O293" s="245">
        <f>'Yield Curves'!P292-'Yield Curves'!P293</f>
        <v>-9.4999999999998863E-2</v>
      </c>
      <c r="P293" s="245">
        <f>'Yield Curves'!Q292-'Yield Curves'!Q293</f>
        <v>-8.7500000000000355E-2</v>
      </c>
      <c r="Q293" s="245">
        <f>'Yield Curves'!R292-'Yield Curves'!R293</f>
        <v>-8.0000000000001847E-2</v>
      </c>
      <c r="R293" s="245">
        <f>'Yield Curves'!S292-'Yield Curves'!S293</f>
        <v>-7.250000000000334E-2</v>
      </c>
      <c r="S293" s="245">
        <f>'Yield Curves'!T292-'Yield Curves'!T293</f>
        <v>-7.12500000000027E-2</v>
      </c>
      <c r="T293" s="245">
        <f>'Yield Curves'!U292-'Yield Curves'!U293</f>
        <v>-7.0000000000000284E-2</v>
      </c>
      <c r="U293" s="245">
        <f>'Yield Curves'!V292-'Yield Curves'!V293</f>
        <v>-6.8749999999997868E-2</v>
      </c>
      <c r="V293" s="252">
        <f>MAX(B293:U293)</f>
        <v>-1.9999999999999574E-2</v>
      </c>
      <c r="AB293" s="250" t="e">
        <f>AA293/AA294-1</f>
        <v>#DIV/0!</v>
      </c>
      <c r="AF293" s="250"/>
      <c r="AG293" s="250"/>
      <c r="AI293" s="250" t="e">
        <f>AH293/AH294-1</f>
        <v>#DIV/0!</v>
      </c>
      <c r="AP293" s="250" t="e">
        <f>AO293/AO294-1</f>
        <v>#DIV/0!</v>
      </c>
      <c r="AT293" s="251">
        <f>$AC$1*X292/100</f>
        <v>0</v>
      </c>
      <c r="AU293" s="249">
        <f>AT293*SQRT(10)</f>
        <v>0</v>
      </c>
      <c r="AW293" s="250" t="e">
        <f>AV293/AV294-1</f>
        <v>#DIV/0!</v>
      </c>
      <c r="BB293" s="249">
        <f>BA293*SQRT(10)</f>
        <v>0</v>
      </c>
      <c r="BD293" s="250" t="e">
        <f>BC293/BC294-1</f>
        <v>#DIV/0!</v>
      </c>
      <c r="BI293" s="249">
        <f>BH293*SQRT(10)</f>
        <v>0</v>
      </c>
    </row>
    <row r="294" spans="1:61" x14ac:dyDescent="0.2">
      <c r="A294" s="253">
        <v>42710</v>
      </c>
      <c r="B294" s="245">
        <f>'Yield Curves'!C293-'Yield Curves'!C294</f>
        <v>-6.0000000000000497E-2</v>
      </c>
      <c r="C294" s="245">
        <f>'Yield Curves'!D293-'Yield Curves'!D294</f>
        <v>-6.4999999999999503E-2</v>
      </c>
      <c r="D294" s="245">
        <f>'Yield Curves'!E293-'Yield Curves'!E294</f>
        <v>-7.0000000000000284E-2</v>
      </c>
      <c r="E294" s="245">
        <f>'Yield Curves'!F293-'Yield Curves'!F294</f>
        <v>-6.5000000000001279E-2</v>
      </c>
      <c r="F294" s="245">
        <f>'Yield Curves'!G293-'Yield Curves'!G294</f>
        <v>-6.0000000000000497E-2</v>
      </c>
      <c r="G294" s="245">
        <f>'Yield Curves'!H293-'Yield Curves'!H294</f>
        <v>-5.9999999999998721E-2</v>
      </c>
      <c r="H294" s="245">
        <f>'Yield Curves'!I293-'Yield Curves'!I294</f>
        <v>-6.0000000000000497E-2</v>
      </c>
      <c r="I294" s="245">
        <f>'Yield Curves'!J293-'Yield Curves'!J294</f>
        <v>-5.0000000000000711E-2</v>
      </c>
      <c r="J294" s="245">
        <f>'Yield Curves'!K293-'Yield Curves'!K294</f>
        <v>-3.9999999999999147E-2</v>
      </c>
      <c r="K294" s="245">
        <f>'Yield Curves'!L293-'Yield Curves'!L294</f>
        <v>-3.9999999999999147E-2</v>
      </c>
      <c r="L294" s="245">
        <f>'Yield Curves'!M293-'Yield Curves'!M294</f>
        <v>-3.9999999999999147E-2</v>
      </c>
      <c r="M294" s="245">
        <f>'Yield Curves'!N293-'Yield Curves'!N294</f>
        <v>-3.9999999999999147E-2</v>
      </c>
      <c r="N294" s="245">
        <f>'Yield Curves'!O293-'Yield Curves'!O294</f>
        <v>-3.9999999999999147E-2</v>
      </c>
      <c r="O294" s="245">
        <f>'Yield Curves'!P293-'Yield Curves'!P294</f>
        <v>-3.9999999999999147E-2</v>
      </c>
      <c r="P294" s="245">
        <f>'Yield Curves'!Q293-'Yield Curves'!Q294</f>
        <v>-4.249999999999865E-2</v>
      </c>
      <c r="Q294" s="245">
        <f>'Yield Curves'!R293-'Yield Curves'!R294</f>
        <v>-4.4999999999998153E-2</v>
      </c>
      <c r="R294" s="245">
        <f>'Yield Curves'!S293-'Yield Curves'!S294</f>
        <v>-4.7499999999997655E-2</v>
      </c>
      <c r="S294" s="245">
        <f>'Yield Curves'!T293-'Yield Curves'!T294</f>
        <v>-4.8749999999998295E-2</v>
      </c>
      <c r="T294" s="245">
        <f>'Yield Curves'!U293-'Yield Curves'!U294</f>
        <v>-4.9999999999998934E-2</v>
      </c>
      <c r="U294" s="245">
        <f>'Yield Curves'!V293-'Yield Curves'!V294</f>
        <v>-5.1249999999999574E-2</v>
      </c>
      <c r="V294" s="252">
        <f>MAX(B294:U294)</f>
        <v>-3.9999999999999147E-2</v>
      </c>
      <c r="AB294" s="250" t="e">
        <f>AA294/AA295-1</f>
        <v>#DIV/0!</v>
      </c>
      <c r="AF294" s="250"/>
      <c r="AG294" s="250"/>
      <c r="AI294" s="250" t="e">
        <f>AH294/AH295-1</f>
        <v>#DIV/0!</v>
      </c>
      <c r="AP294" s="250" t="e">
        <f>AO294/AO295-1</f>
        <v>#DIV/0!</v>
      </c>
      <c r="AT294" s="251">
        <f>$AC$1*X293/100</f>
        <v>0</v>
      </c>
      <c r="AU294" s="249">
        <f>AT294*SQRT(10)</f>
        <v>0</v>
      </c>
      <c r="AW294" s="250" t="e">
        <f>AV294/AV295-1</f>
        <v>#DIV/0!</v>
      </c>
      <c r="BB294" s="249">
        <f>BA294*SQRT(10)</f>
        <v>0</v>
      </c>
      <c r="BD294" s="250" t="e">
        <f>BC294/BC295-1</f>
        <v>#DIV/0!</v>
      </c>
      <c r="BI294" s="249">
        <f>BH294*SQRT(10)</f>
        <v>0</v>
      </c>
    </row>
    <row r="295" spans="1:61" x14ac:dyDescent="0.2">
      <c r="A295" s="253">
        <v>42709</v>
      </c>
      <c r="B295" s="245">
        <f>'Yield Curves'!C294-'Yield Curves'!C295</f>
        <v>0</v>
      </c>
      <c r="C295" s="245">
        <f>'Yield Curves'!D294-'Yield Curves'!D295</f>
        <v>-5.0000000000007816E-3</v>
      </c>
      <c r="D295" s="245">
        <f>'Yield Curves'!E294-'Yield Curves'!E295</f>
        <v>-9.9999999999997868E-3</v>
      </c>
      <c r="E295" s="245">
        <f>'Yield Curves'!F294-'Yield Curves'!F295</f>
        <v>-1.9999999999999574E-2</v>
      </c>
      <c r="F295" s="245">
        <f>'Yield Curves'!G294-'Yield Curves'!G295</f>
        <v>-2.9999999999999361E-2</v>
      </c>
      <c r="G295" s="245">
        <f>'Yield Curves'!H294-'Yield Curves'!H295</f>
        <v>-3.5000000000000142E-2</v>
      </c>
      <c r="H295" s="245">
        <f>'Yield Curves'!I294-'Yield Curves'!I295</f>
        <v>-3.9999999999999147E-2</v>
      </c>
      <c r="I295" s="245">
        <f>'Yield Curves'!J294-'Yield Curves'!J295</f>
        <v>-4.4999999999999929E-2</v>
      </c>
      <c r="J295" s="245">
        <f>'Yield Curves'!K294-'Yield Curves'!K295</f>
        <v>-5.0000000000000711E-2</v>
      </c>
      <c r="K295" s="245">
        <f>'Yield Curves'!L294-'Yield Curves'!L295</f>
        <v>-5.0000000000000711E-2</v>
      </c>
      <c r="L295" s="245">
        <f>'Yield Curves'!M294-'Yield Curves'!M295</f>
        <v>-5.0000000000000711E-2</v>
      </c>
      <c r="M295" s="245">
        <f>'Yield Curves'!N294-'Yield Curves'!N295</f>
        <v>-5.0000000000000711E-2</v>
      </c>
      <c r="N295" s="245">
        <f>'Yield Curves'!O294-'Yield Curves'!O295</f>
        <v>-5.0000000000000711E-2</v>
      </c>
      <c r="O295" s="245">
        <f>'Yield Curves'!P294-'Yield Curves'!P295</f>
        <v>-5.0000000000000711E-2</v>
      </c>
      <c r="P295" s="245">
        <f>'Yield Curves'!Q294-'Yield Curves'!Q295</f>
        <v>-4.7500000000001208E-2</v>
      </c>
      <c r="Q295" s="245">
        <f>'Yield Curves'!R294-'Yield Curves'!R295</f>
        <v>-4.5000000000001705E-2</v>
      </c>
      <c r="R295" s="245">
        <f>'Yield Curves'!S294-'Yield Curves'!S295</f>
        <v>-4.2500000000002203E-2</v>
      </c>
      <c r="S295" s="245">
        <f>'Yield Curves'!T294-'Yield Curves'!T295</f>
        <v>-4.1250000000001563E-2</v>
      </c>
      <c r="T295" s="245">
        <f>'Yield Curves'!U294-'Yield Curves'!U295</f>
        <v>-4.0000000000000924E-2</v>
      </c>
      <c r="U295" s="245">
        <f>'Yield Curves'!V294-'Yield Curves'!V295</f>
        <v>-3.8750000000000284E-2</v>
      </c>
      <c r="V295" s="252">
        <f>MAX(B295:U295)</f>
        <v>0</v>
      </c>
      <c r="AB295" s="250" t="e">
        <f>AA295/AA296-1</f>
        <v>#DIV/0!</v>
      </c>
      <c r="AF295" s="250"/>
      <c r="AG295" s="250"/>
      <c r="AI295" s="250" t="e">
        <f>AH295/AH296-1</f>
        <v>#DIV/0!</v>
      </c>
      <c r="AP295" s="250" t="e">
        <f>AO295/AO296-1</f>
        <v>#DIV/0!</v>
      </c>
      <c r="AT295" s="251">
        <f>$AC$1*X294/100</f>
        <v>0</v>
      </c>
      <c r="AU295" s="249">
        <f>AT295*SQRT(10)</f>
        <v>0</v>
      </c>
      <c r="AW295" s="250" t="e">
        <f>AV295/AV296-1</f>
        <v>#DIV/0!</v>
      </c>
      <c r="BB295" s="249">
        <f>BA295*SQRT(10)</f>
        <v>0</v>
      </c>
      <c r="BD295" s="250" t="e">
        <f>BC295/BC296-1</f>
        <v>#DIV/0!</v>
      </c>
      <c r="BI295" s="249">
        <f>BH295*SQRT(10)</f>
        <v>0</v>
      </c>
    </row>
    <row r="296" spans="1:61" x14ac:dyDescent="0.2">
      <c r="A296" s="253">
        <v>42706</v>
      </c>
      <c r="B296" s="245">
        <f>'Yield Curves'!C295-'Yield Curves'!C296</f>
        <v>3.9999999999999147E-2</v>
      </c>
      <c r="C296" s="245">
        <f>'Yield Curves'!D295-'Yield Curves'!D296</f>
        <v>4.0000000000000924E-2</v>
      </c>
      <c r="D296" s="245">
        <f>'Yield Curves'!E295-'Yield Curves'!E296</f>
        <v>4.0000000000000924E-2</v>
      </c>
      <c r="E296" s="245">
        <f>'Yield Curves'!F295-'Yield Curves'!F296</f>
        <v>3.5000000000000142E-2</v>
      </c>
      <c r="F296" s="245">
        <f>'Yield Curves'!G295-'Yield Curves'!G296</f>
        <v>2.9999999999999361E-2</v>
      </c>
      <c r="G296" s="245">
        <f>'Yield Curves'!H295-'Yield Curves'!H296</f>
        <v>1.5000000000000568E-2</v>
      </c>
      <c r="H296" s="245">
        <f>'Yield Curves'!I295-'Yield Curves'!I296</f>
        <v>0</v>
      </c>
      <c r="I296" s="245">
        <f>'Yield Curves'!J295-'Yield Curves'!J296</f>
        <v>9.9999999999997868E-3</v>
      </c>
      <c r="J296" s="245">
        <f>'Yield Curves'!K295-'Yield Curves'!K296</f>
        <v>2.000000000000135E-2</v>
      </c>
      <c r="K296" s="245">
        <f>'Yield Curves'!L295-'Yield Curves'!L296</f>
        <v>1.7500000000000071E-2</v>
      </c>
      <c r="L296" s="245">
        <f>'Yield Curves'!M295-'Yield Curves'!M296</f>
        <v>1.5000000000000568E-2</v>
      </c>
      <c r="M296" s="245">
        <f>'Yield Curves'!N295-'Yield Curves'!N296</f>
        <v>1.2500000000001066E-2</v>
      </c>
      <c r="N296" s="245">
        <f>'Yield Curves'!O295-'Yield Curves'!O296</f>
        <v>9.9999999999997868E-3</v>
      </c>
      <c r="O296" s="245">
        <f>'Yield Curves'!P295-'Yield Curves'!P296</f>
        <v>7.4999999999985079E-3</v>
      </c>
      <c r="P296" s="245">
        <f>'Yield Curves'!Q295-'Yield Curves'!Q296</f>
        <v>6.2499999999996447E-3</v>
      </c>
      <c r="Q296" s="245">
        <f>'Yield Curves'!R295-'Yield Curves'!R296</f>
        <v>5.0000000000007816E-3</v>
      </c>
      <c r="R296" s="245">
        <f>'Yield Curves'!S295-'Yield Curves'!S296</f>
        <v>3.7500000000019185E-3</v>
      </c>
      <c r="S296" s="245">
        <f>'Yield Curves'!T295-'Yield Curves'!T296</f>
        <v>1.8750000000018474E-3</v>
      </c>
      <c r="T296" s="245">
        <f>'Yield Curves'!U295-'Yield Curves'!U296</f>
        <v>0</v>
      </c>
      <c r="U296" s="245">
        <f>'Yield Curves'!V295-'Yield Curves'!V296</f>
        <v>-1.8750000000018474E-3</v>
      </c>
      <c r="V296" s="252">
        <f>MAX(B296:U296)</f>
        <v>4.0000000000000924E-2</v>
      </c>
      <c r="AB296" s="250" t="e">
        <f>AA296/AA297-1</f>
        <v>#DIV/0!</v>
      </c>
      <c r="AF296" s="250"/>
      <c r="AG296" s="250"/>
      <c r="AI296" s="250" t="e">
        <f>AH296/AH297-1</f>
        <v>#DIV/0!</v>
      </c>
      <c r="AP296" s="250" t="e">
        <f>AO296/AO297-1</f>
        <v>#DIV/0!</v>
      </c>
      <c r="AT296" s="251">
        <f>$AC$1*X295/100</f>
        <v>0</v>
      </c>
      <c r="AU296" s="249">
        <f>AT296*SQRT(10)</f>
        <v>0</v>
      </c>
      <c r="AW296" s="250" t="e">
        <f>AV296/AV297-1</f>
        <v>#DIV/0!</v>
      </c>
      <c r="BB296" s="249">
        <f>BA296*SQRT(10)</f>
        <v>0</v>
      </c>
      <c r="BD296" s="250" t="e">
        <f>BC296/BC297-1</f>
        <v>#DIV/0!</v>
      </c>
      <c r="BI296" s="249">
        <f>BH296*SQRT(10)</f>
        <v>0</v>
      </c>
    </row>
    <row r="297" spans="1:61" x14ac:dyDescent="0.2">
      <c r="A297" s="253">
        <v>42705</v>
      </c>
      <c r="B297" s="245">
        <f>'Yield Curves'!C296-'Yield Curves'!C297</f>
        <v>-6.9999999999998508E-2</v>
      </c>
      <c r="C297" s="245">
        <f>'Yield Curves'!D296-'Yield Curves'!D297</f>
        <v>-7.4999999999999289E-2</v>
      </c>
      <c r="D297" s="245">
        <f>'Yield Curves'!E296-'Yield Curves'!E297</f>
        <v>-8.0000000000000071E-2</v>
      </c>
      <c r="E297" s="245">
        <f>'Yield Curves'!F296-'Yield Curves'!F297</f>
        <v>-7.9999999999998295E-2</v>
      </c>
      <c r="F297" s="245">
        <f>'Yield Curves'!G296-'Yield Curves'!G297</f>
        <v>-8.0000000000000071E-2</v>
      </c>
      <c r="G297" s="245">
        <f>'Yield Curves'!H296-'Yield Curves'!H297</f>
        <v>-7.5000000000001066E-2</v>
      </c>
      <c r="H297" s="245">
        <f>'Yield Curves'!I296-'Yield Curves'!I297</f>
        <v>-7.0000000000000284E-2</v>
      </c>
      <c r="I297" s="245">
        <f>'Yield Curves'!J296-'Yield Curves'!J297</f>
        <v>-7.0000000000000284E-2</v>
      </c>
      <c r="J297" s="245">
        <f>'Yield Curves'!K296-'Yield Curves'!K297</f>
        <v>-7.0000000000000284E-2</v>
      </c>
      <c r="K297" s="245">
        <f>'Yield Curves'!L296-'Yield Curves'!L297</f>
        <v>-6.7499999999999005E-2</v>
      </c>
      <c r="L297" s="245">
        <f>'Yield Curves'!M296-'Yield Curves'!M297</f>
        <v>-6.5000000000001279E-2</v>
      </c>
      <c r="M297" s="245">
        <f>'Yield Curves'!N296-'Yield Curves'!N297</f>
        <v>-6.25E-2</v>
      </c>
      <c r="N297" s="245">
        <f>'Yield Curves'!O296-'Yield Curves'!O297</f>
        <v>-5.9999999999998721E-2</v>
      </c>
      <c r="O297" s="245">
        <f>'Yield Curves'!P296-'Yield Curves'!P297</f>
        <v>-5.7499999999997442E-2</v>
      </c>
      <c r="P297" s="245">
        <f>'Yield Curves'!Q296-'Yield Curves'!Q297</f>
        <v>-5.6249999999998579E-2</v>
      </c>
      <c r="Q297" s="245">
        <f>'Yield Curves'!R296-'Yield Curves'!R297</f>
        <v>-5.4999999999997939E-2</v>
      </c>
      <c r="R297" s="245">
        <f>'Yield Curves'!S296-'Yield Curves'!S297</f>
        <v>-5.37499999999973E-2</v>
      </c>
      <c r="S297" s="245">
        <f>'Yield Curves'!T296-'Yield Curves'!T297</f>
        <v>-5.1874999999999005E-2</v>
      </c>
      <c r="T297" s="245">
        <f>'Yield Curves'!U296-'Yield Curves'!U297</f>
        <v>-4.9999999999998934E-2</v>
      </c>
      <c r="U297" s="245">
        <f>'Yield Curves'!V296-'Yield Curves'!V297</f>
        <v>-4.8124999999998863E-2</v>
      </c>
      <c r="V297" s="252">
        <f>MAX(B297:U297)</f>
        <v>-4.8124999999998863E-2</v>
      </c>
      <c r="AB297" s="250" t="e">
        <f>AA297/AA298-1</f>
        <v>#DIV/0!</v>
      </c>
      <c r="AF297" s="250"/>
      <c r="AG297" s="250"/>
      <c r="AI297" s="250" t="e">
        <f>AH297/AH298-1</f>
        <v>#DIV/0!</v>
      </c>
      <c r="AP297" s="250" t="e">
        <f>AO297/AO298-1</f>
        <v>#DIV/0!</v>
      </c>
      <c r="AT297" s="251">
        <f>$AC$1*X296/100</f>
        <v>0</v>
      </c>
      <c r="AU297" s="249">
        <f>AT297*SQRT(10)</f>
        <v>0</v>
      </c>
      <c r="AW297" s="250" t="e">
        <f>AV297/AV298-1</f>
        <v>#DIV/0!</v>
      </c>
      <c r="BB297" s="249">
        <f>BA297*SQRT(10)</f>
        <v>0</v>
      </c>
      <c r="BD297" s="250" t="e">
        <f>BC297/BC298-1</f>
        <v>#DIV/0!</v>
      </c>
      <c r="BI297" s="249">
        <f>BH297*SQRT(10)</f>
        <v>0</v>
      </c>
    </row>
    <row r="298" spans="1:61" x14ac:dyDescent="0.2">
      <c r="A298" s="253">
        <v>42704</v>
      </c>
      <c r="B298" s="245">
        <f>'Yield Curves'!C297-'Yield Curves'!C298</f>
        <v>-1.0000000000001563E-2</v>
      </c>
      <c r="C298" s="245">
        <f>'Yield Curves'!D297-'Yield Curves'!D298</f>
        <v>-1.0000000000001563E-2</v>
      </c>
      <c r="D298" s="245">
        <f>'Yield Curves'!E297-'Yield Curves'!E298</f>
        <v>-9.9999999999997868E-3</v>
      </c>
      <c r="E298" s="245">
        <f>'Yield Curves'!F297-'Yield Curves'!F298</f>
        <v>-1.0000000000001563E-2</v>
      </c>
      <c r="F298" s="245">
        <f>'Yield Curves'!G297-'Yield Curves'!G298</f>
        <v>-9.9999999999997868E-3</v>
      </c>
      <c r="G298" s="245">
        <f>'Yield Curves'!H297-'Yield Curves'!H298</f>
        <v>-4.0000000000000924E-2</v>
      </c>
      <c r="H298" s="245">
        <f>'Yield Curves'!I297-'Yield Curves'!I298</f>
        <v>-7.0000000000000284E-2</v>
      </c>
      <c r="I298" s="245">
        <f>'Yield Curves'!J297-'Yield Curves'!J298</f>
        <v>-4.4999999999998153E-2</v>
      </c>
      <c r="J298" s="245">
        <f>'Yield Curves'!K297-'Yield Curves'!K298</f>
        <v>-1.9999999999999574E-2</v>
      </c>
      <c r="K298" s="245">
        <f>'Yield Curves'!L297-'Yield Curves'!L298</f>
        <v>-2.5000000000000355E-2</v>
      </c>
      <c r="L298" s="245">
        <f>'Yield Curves'!M297-'Yield Curves'!M298</f>
        <v>-2.9999999999999361E-2</v>
      </c>
      <c r="M298" s="245">
        <f>'Yield Curves'!N297-'Yield Curves'!N298</f>
        <v>-3.5000000000000142E-2</v>
      </c>
      <c r="N298" s="245">
        <f>'Yield Curves'!O297-'Yield Curves'!O298</f>
        <v>-4.0000000000000924E-2</v>
      </c>
      <c r="O298" s="245">
        <f>'Yield Curves'!P297-'Yield Curves'!P298</f>
        <v>-4.5000000000001705E-2</v>
      </c>
      <c r="P298" s="245">
        <f>'Yield Curves'!Q297-'Yield Curves'!Q298</f>
        <v>-5.250000000000199E-2</v>
      </c>
      <c r="Q298" s="245">
        <f>'Yield Curves'!R297-'Yield Curves'!R298</f>
        <v>-6.0000000000002274E-2</v>
      </c>
      <c r="R298" s="245">
        <f>'Yield Curves'!S297-'Yield Curves'!S298</f>
        <v>-6.7500000000002558E-2</v>
      </c>
      <c r="S298" s="245">
        <f>'Yield Curves'!T297-'Yield Curves'!T298</f>
        <v>-7.3750000000000426E-2</v>
      </c>
      <c r="T298" s="245">
        <f>'Yield Curves'!U297-'Yield Curves'!U298</f>
        <v>-8.0000000000000071E-2</v>
      </c>
      <c r="U298" s="245">
        <f>'Yield Curves'!V297-'Yield Curves'!V298</f>
        <v>-8.6249999999999716E-2</v>
      </c>
      <c r="V298" s="252">
        <f>MAX(B298:U298)</f>
        <v>-9.9999999999997868E-3</v>
      </c>
      <c r="AB298" s="250" t="e">
        <f>AA298/AA299-1</f>
        <v>#DIV/0!</v>
      </c>
      <c r="AF298" s="250"/>
      <c r="AG298" s="250"/>
      <c r="AI298" s="250" t="e">
        <f>AH298/AH299-1</f>
        <v>#DIV/0!</v>
      </c>
      <c r="AP298" s="250" t="e">
        <f>AO298/AO299-1</f>
        <v>#DIV/0!</v>
      </c>
      <c r="AT298" s="251">
        <f>$AC$1*X297/100</f>
        <v>0</v>
      </c>
      <c r="AU298" s="249">
        <f>AT298*SQRT(10)</f>
        <v>0</v>
      </c>
      <c r="AW298" s="250" t="e">
        <f>AV298/AV299-1</f>
        <v>#DIV/0!</v>
      </c>
      <c r="BB298" s="249">
        <f>BA298*SQRT(10)</f>
        <v>0</v>
      </c>
      <c r="BD298" s="250" t="e">
        <f>BC298/BC299-1</f>
        <v>#DIV/0!</v>
      </c>
      <c r="BI298" s="249">
        <f>BH298*SQRT(10)</f>
        <v>0</v>
      </c>
    </row>
    <row r="299" spans="1:61" x14ac:dyDescent="0.2">
      <c r="A299" s="253">
        <v>42703</v>
      </c>
      <c r="B299" s="245">
        <f>'Yield Curves'!C298-'Yield Curves'!C299</f>
        <v>3.0000000000001137E-2</v>
      </c>
      <c r="C299" s="245">
        <f>'Yield Curves'!D298-'Yield Curves'!D299</f>
        <v>3.5000000000000142E-2</v>
      </c>
      <c r="D299" s="245">
        <f>'Yield Curves'!E298-'Yield Curves'!E299</f>
        <v>3.9999999999999147E-2</v>
      </c>
      <c r="E299" s="245">
        <f>'Yield Curves'!F298-'Yield Curves'!F299</f>
        <v>4.4999999999999929E-2</v>
      </c>
      <c r="F299" s="245">
        <f>'Yield Curves'!G298-'Yield Curves'!G299</f>
        <v>4.9999999999998934E-2</v>
      </c>
      <c r="G299" s="245">
        <f>'Yield Curves'!H298-'Yield Curves'!H299</f>
        <v>5.0000000000000711E-2</v>
      </c>
      <c r="H299" s="245">
        <f>'Yield Curves'!I298-'Yield Curves'!I299</f>
        <v>5.0000000000000711E-2</v>
      </c>
      <c r="I299" s="245">
        <f>'Yield Curves'!J298-'Yield Curves'!J299</f>
        <v>4.4999999999998153E-2</v>
      </c>
      <c r="J299" s="245">
        <f>'Yield Curves'!K298-'Yield Curves'!K299</f>
        <v>3.9999999999999147E-2</v>
      </c>
      <c r="K299" s="245">
        <f>'Yield Curves'!L298-'Yield Curves'!L299</f>
        <v>4.249999999999865E-2</v>
      </c>
      <c r="L299" s="245">
        <f>'Yield Curves'!M298-'Yield Curves'!M299</f>
        <v>4.4999999999999929E-2</v>
      </c>
      <c r="M299" s="245">
        <f>'Yield Curves'!N298-'Yield Curves'!N299</f>
        <v>4.7500000000001208E-2</v>
      </c>
      <c r="N299" s="245">
        <f>'Yield Curves'!O298-'Yield Curves'!O299</f>
        <v>5.0000000000000711E-2</v>
      </c>
      <c r="O299" s="245">
        <f>'Yield Curves'!P298-'Yield Curves'!P299</f>
        <v>5.2500000000000213E-2</v>
      </c>
      <c r="P299" s="245">
        <f>'Yield Curves'!Q298-'Yield Curves'!Q299</f>
        <v>5.3750000000000853E-2</v>
      </c>
      <c r="Q299" s="245">
        <f>'Yield Curves'!R298-'Yield Curves'!R299</f>
        <v>5.4999999999999716E-2</v>
      </c>
      <c r="R299" s="245">
        <f>'Yield Curves'!S298-'Yield Curves'!S299</f>
        <v>5.6249999999998579E-2</v>
      </c>
      <c r="S299" s="245">
        <f>'Yield Curves'!T298-'Yield Curves'!T299</f>
        <v>5.812499999999865E-2</v>
      </c>
      <c r="T299" s="245">
        <f>'Yield Curves'!U298-'Yield Curves'!U299</f>
        <v>5.9999999999998721E-2</v>
      </c>
      <c r="U299" s="245">
        <f>'Yield Curves'!V298-'Yield Curves'!V299</f>
        <v>6.1874999999998792E-2</v>
      </c>
      <c r="V299" s="252">
        <f>MAX(B299:U299)</f>
        <v>6.1874999999998792E-2</v>
      </c>
      <c r="AB299" s="250" t="e">
        <f>AA299/AA300-1</f>
        <v>#DIV/0!</v>
      </c>
      <c r="AF299" s="250"/>
      <c r="AG299" s="250"/>
      <c r="AI299" s="250" t="e">
        <f>AH299/AH300-1</f>
        <v>#DIV/0!</v>
      </c>
      <c r="AP299" s="250" t="e">
        <f>AO299/AO300-1</f>
        <v>#DIV/0!</v>
      </c>
      <c r="AT299" s="251">
        <f>$AC$1*X298/100</f>
        <v>0</v>
      </c>
      <c r="AU299" s="249">
        <f>AT299*SQRT(10)</f>
        <v>0</v>
      </c>
      <c r="AW299" s="250" t="e">
        <f>AV299/AV300-1</f>
        <v>#DIV/0!</v>
      </c>
      <c r="BB299" s="249">
        <f>BA299*SQRT(10)</f>
        <v>0</v>
      </c>
      <c r="BD299" s="250" t="e">
        <f>BC299/BC300-1</f>
        <v>#DIV/0!</v>
      </c>
      <c r="BI299" s="249">
        <f>BH299*SQRT(10)</f>
        <v>0</v>
      </c>
    </row>
    <row r="300" spans="1:61" x14ac:dyDescent="0.2">
      <c r="A300" s="253">
        <v>42702</v>
      </c>
      <c r="B300" s="245">
        <f>'Yield Curves'!C299-'Yield Curves'!C300</f>
        <v>-3.0000000000001137E-2</v>
      </c>
      <c r="C300" s="245">
        <f>'Yield Curves'!D299-'Yield Curves'!D300</f>
        <v>-1.5000000000000568E-2</v>
      </c>
      <c r="D300" s="245">
        <f>'Yield Curves'!E299-'Yield Curves'!E300</f>
        <v>0</v>
      </c>
      <c r="E300" s="245">
        <f>'Yield Curves'!F299-'Yield Curves'!F300</f>
        <v>0</v>
      </c>
      <c r="F300" s="245">
        <f>'Yield Curves'!G299-'Yield Curves'!G300</f>
        <v>0</v>
      </c>
      <c r="G300" s="245">
        <f>'Yield Curves'!H299-'Yield Curves'!H300</f>
        <v>-1.0000000000001563E-2</v>
      </c>
      <c r="H300" s="245">
        <f>'Yield Curves'!I299-'Yield Curves'!I300</f>
        <v>-2.000000000000135E-2</v>
      </c>
      <c r="I300" s="245">
        <f>'Yield Curves'!J299-'Yield Curves'!J300</f>
        <v>-1.5000000000000568E-2</v>
      </c>
      <c r="J300" s="245">
        <f>'Yield Curves'!K299-'Yield Curves'!K300</f>
        <v>-9.9999999999997868E-3</v>
      </c>
      <c r="K300" s="245">
        <f>'Yield Curves'!L299-'Yield Curves'!L300</f>
        <v>-1.4999999999998792E-2</v>
      </c>
      <c r="L300" s="245">
        <f>'Yield Curves'!M299-'Yield Curves'!M300</f>
        <v>-1.9999999999999574E-2</v>
      </c>
      <c r="M300" s="245">
        <f>'Yield Curves'!N299-'Yield Curves'!N300</f>
        <v>-2.5000000000002132E-2</v>
      </c>
      <c r="N300" s="245">
        <f>'Yield Curves'!O299-'Yield Curves'!O300</f>
        <v>-3.0000000000001137E-2</v>
      </c>
      <c r="O300" s="245">
        <f>'Yield Curves'!P299-'Yield Curves'!P300</f>
        <v>-3.5000000000000142E-2</v>
      </c>
      <c r="P300" s="245">
        <f>'Yield Curves'!Q299-'Yield Curves'!Q300</f>
        <v>-3.2499999999998863E-2</v>
      </c>
      <c r="Q300" s="245">
        <f>'Yield Curves'!R299-'Yield Curves'!R300</f>
        <v>-2.9999999999999361E-2</v>
      </c>
      <c r="R300" s="245">
        <f>'Yield Curves'!S299-'Yield Curves'!S300</f>
        <v>-2.7499999999999858E-2</v>
      </c>
      <c r="S300" s="245">
        <f>'Yield Curves'!T299-'Yield Curves'!T300</f>
        <v>-2.8750000000000497E-2</v>
      </c>
      <c r="T300" s="245">
        <f>'Yield Curves'!U299-'Yield Curves'!U300</f>
        <v>-2.9999999999999361E-2</v>
      </c>
      <c r="U300" s="245">
        <f>'Yield Curves'!V299-'Yield Curves'!V300</f>
        <v>-3.1249999999998224E-2</v>
      </c>
      <c r="V300" s="252">
        <f>MAX(B300:U300)</f>
        <v>0</v>
      </c>
      <c r="AB300" s="250" t="e">
        <f>AA300/AA301-1</f>
        <v>#DIV/0!</v>
      </c>
      <c r="AF300" s="250"/>
      <c r="AG300" s="250"/>
      <c r="AI300" s="250" t="e">
        <f>AH300/AH301-1</f>
        <v>#DIV/0!</v>
      </c>
      <c r="AP300" s="250" t="e">
        <f>AO300/AO301-1</f>
        <v>#DIV/0!</v>
      </c>
      <c r="AT300" s="251">
        <f>$AC$1*X299/100</f>
        <v>0</v>
      </c>
      <c r="AU300" s="249">
        <f>AT300*SQRT(10)</f>
        <v>0</v>
      </c>
      <c r="AW300" s="250" t="e">
        <f>AV300/AV301-1</f>
        <v>#DIV/0!</v>
      </c>
      <c r="BB300" s="249">
        <f>BA300*SQRT(10)</f>
        <v>0</v>
      </c>
      <c r="BD300" s="250" t="e">
        <f>BC300/BC301-1</f>
        <v>#DIV/0!</v>
      </c>
      <c r="BI300" s="249">
        <f>BH300*SQRT(10)</f>
        <v>0</v>
      </c>
    </row>
    <row r="301" spans="1:61" x14ac:dyDescent="0.2">
      <c r="A301" s="253">
        <v>42699</v>
      </c>
      <c r="B301" s="245">
        <f>'Yield Curves'!C300-'Yield Curves'!C301</f>
        <v>8.0000000000000071E-2</v>
      </c>
      <c r="C301" s="245">
        <f>'Yield Curves'!D300-'Yield Curves'!D301</f>
        <v>7.4999999999999289E-2</v>
      </c>
      <c r="D301" s="245">
        <f>'Yield Curves'!E300-'Yield Curves'!E301</f>
        <v>7.0000000000000284E-2</v>
      </c>
      <c r="E301" s="245">
        <f>'Yield Curves'!F300-'Yield Curves'!F301</f>
        <v>5.0000000000000711E-2</v>
      </c>
      <c r="F301" s="245">
        <f>'Yield Curves'!G300-'Yield Curves'!G301</f>
        <v>3.0000000000001137E-2</v>
      </c>
      <c r="G301" s="245">
        <f>'Yield Curves'!H300-'Yield Curves'!H301</f>
        <v>6.0000000000002274E-2</v>
      </c>
      <c r="H301" s="245">
        <f>'Yield Curves'!I300-'Yield Curves'!I301</f>
        <v>8.9999999999999858E-2</v>
      </c>
      <c r="I301" s="245">
        <f>'Yield Curves'!J300-'Yield Curves'!J301</f>
        <v>5.4999999999999716E-2</v>
      </c>
      <c r="J301" s="245">
        <f>'Yield Curves'!K300-'Yield Curves'!K301</f>
        <v>1.9999999999999574E-2</v>
      </c>
      <c r="K301" s="245">
        <f>'Yield Curves'!L300-'Yield Curves'!L301</f>
        <v>2.5000000000000355E-2</v>
      </c>
      <c r="L301" s="245">
        <f>'Yield Curves'!M300-'Yield Curves'!M301</f>
        <v>2.9999999999999361E-2</v>
      </c>
      <c r="M301" s="245">
        <f>'Yield Curves'!N300-'Yield Curves'!N301</f>
        <v>3.5000000000000142E-2</v>
      </c>
      <c r="N301" s="245">
        <f>'Yield Curves'!O300-'Yield Curves'!O301</f>
        <v>4.0000000000000924E-2</v>
      </c>
      <c r="O301" s="245">
        <f>'Yield Curves'!P300-'Yield Curves'!P301</f>
        <v>4.5000000000001705E-2</v>
      </c>
      <c r="P301" s="245">
        <f>'Yield Curves'!Q300-'Yield Curves'!Q301</f>
        <v>5.0000000000000711E-2</v>
      </c>
      <c r="Q301" s="245">
        <f>'Yield Curves'!R300-'Yield Curves'!R301</f>
        <v>5.5000000000001492E-2</v>
      </c>
      <c r="R301" s="245">
        <f>'Yield Curves'!S300-'Yield Curves'!S301</f>
        <v>6.0000000000002274E-2</v>
      </c>
      <c r="S301" s="245">
        <f>'Yield Curves'!T300-'Yield Curves'!T301</f>
        <v>6.5000000000001279E-2</v>
      </c>
      <c r="T301" s="245">
        <f>'Yield Curves'!U300-'Yield Curves'!U301</f>
        <v>7.0000000000000284E-2</v>
      </c>
      <c r="U301" s="245">
        <f>'Yield Curves'!V300-'Yield Curves'!V301</f>
        <v>7.4999999999999289E-2</v>
      </c>
      <c r="V301" s="252">
        <f>MAX(B301:U301)</f>
        <v>8.9999999999999858E-2</v>
      </c>
      <c r="AB301" s="250" t="e">
        <f>AA301/AA302-1</f>
        <v>#DIV/0!</v>
      </c>
      <c r="AF301" s="250"/>
      <c r="AG301" s="250"/>
      <c r="AI301" s="250" t="e">
        <f>AH301/AH302-1</f>
        <v>#DIV/0!</v>
      </c>
      <c r="AP301" s="250" t="e">
        <f>AO301/AO302-1</f>
        <v>#DIV/0!</v>
      </c>
      <c r="AT301" s="251">
        <f>$AC$1*X300/100</f>
        <v>0</v>
      </c>
      <c r="AU301" s="249">
        <f>AT301*SQRT(10)</f>
        <v>0</v>
      </c>
      <c r="AW301" s="250" t="e">
        <f>AV301/AV302-1</f>
        <v>#DIV/0!</v>
      </c>
      <c r="BB301" s="249">
        <f>BA301*SQRT(10)</f>
        <v>0</v>
      </c>
      <c r="BD301" s="250" t="e">
        <f>BC301/BC302-1</f>
        <v>#DIV/0!</v>
      </c>
      <c r="BI301" s="249">
        <f>BH301*SQRT(10)</f>
        <v>0</v>
      </c>
    </row>
    <row r="302" spans="1:61" x14ac:dyDescent="0.2">
      <c r="A302" s="253">
        <v>42698</v>
      </c>
      <c r="B302" s="245">
        <f>'Yield Curves'!C301-'Yield Curves'!C302</f>
        <v>2.000000000000135E-2</v>
      </c>
      <c r="C302" s="245">
        <f>'Yield Curves'!D301-'Yield Curves'!D302</f>
        <v>5.000000000002558E-3</v>
      </c>
      <c r="D302" s="245">
        <f>'Yield Curves'!E301-'Yield Curves'!E302</f>
        <v>-9.9999999999997868E-3</v>
      </c>
      <c r="E302" s="245">
        <f>'Yield Curves'!F301-'Yield Curves'!F302</f>
        <v>-1.4999999999998792E-2</v>
      </c>
      <c r="F302" s="245">
        <f>'Yield Curves'!G301-'Yield Curves'!G302</f>
        <v>-1.9999999999999574E-2</v>
      </c>
      <c r="G302" s="245">
        <f>'Yield Curves'!H301-'Yield Curves'!H302</f>
        <v>-1.5000000000000568E-2</v>
      </c>
      <c r="H302" s="245">
        <f>'Yield Curves'!I301-'Yield Curves'!I302</f>
        <v>-9.9999999999997868E-3</v>
      </c>
      <c r="I302" s="245">
        <f>'Yield Curves'!J301-'Yield Curves'!J302</f>
        <v>-4.9999999999990052E-3</v>
      </c>
      <c r="J302" s="245">
        <f>'Yield Curves'!K301-'Yield Curves'!K302</f>
        <v>0</v>
      </c>
      <c r="K302" s="245">
        <f>'Yield Curves'!L301-'Yield Curves'!L302</f>
        <v>2.4999999999995026E-3</v>
      </c>
      <c r="L302" s="245">
        <f>'Yield Curves'!M301-'Yield Curves'!M302</f>
        <v>5.0000000000007816E-3</v>
      </c>
      <c r="M302" s="245">
        <f>'Yield Curves'!N301-'Yield Curves'!N302</f>
        <v>7.5000000000002842E-3</v>
      </c>
      <c r="N302" s="245">
        <f>'Yield Curves'!O301-'Yield Curves'!O302</f>
        <v>9.9999999999997868E-3</v>
      </c>
      <c r="O302" s="245">
        <f>'Yield Curves'!P301-'Yield Curves'!P302</f>
        <v>1.2499999999999289E-2</v>
      </c>
      <c r="P302" s="245">
        <f>'Yield Curves'!Q301-'Yield Curves'!Q302</f>
        <v>1.124999999999865E-2</v>
      </c>
      <c r="Q302" s="245">
        <f>'Yield Curves'!R301-'Yield Curves'!R302</f>
        <v>9.9999999999980105E-3</v>
      </c>
      <c r="R302" s="245">
        <f>'Yield Curves'!S301-'Yield Curves'!S302</f>
        <v>8.749999999997371E-3</v>
      </c>
      <c r="S302" s="245">
        <f>'Yield Curves'!T301-'Yield Curves'!T302</f>
        <v>9.3749999999985789E-3</v>
      </c>
      <c r="T302" s="245">
        <f>'Yield Curves'!U301-'Yield Curves'!U302</f>
        <v>9.9999999999997868E-3</v>
      </c>
      <c r="U302" s="245">
        <f>'Yield Curves'!V301-'Yield Curves'!V302</f>
        <v>1.0625000000000995E-2</v>
      </c>
      <c r="V302" s="252">
        <f>MAX(B302:U302)</f>
        <v>2.000000000000135E-2</v>
      </c>
      <c r="AB302" s="250" t="e">
        <f>AA302/AA303-1</f>
        <v>#DIV/0!</v>
      </c>
      <c r="AF302" s="250"/>
      <c r="AG302" s="250"/>
      <c r="AI302" s="250" t="e">
        <f>AH302/AH303-1</f>
        <v>#DIV/0!</v>
      </c>
      <c r="AP302" s="250" t="e">
        <f>AO302/AO303-1</f>
        <v>#DIV/0!</v>
      </c>
      <c r="AT302" s="251">
        <f>$AC$1*X301/100</f>
        <v>0</v>
      </c>
      <c r="AU302" s="249">
        <f>AT302*SQRT(10)</f>
        <v>0</v>
      </c>
      <c r="AW302" s="250" t="e">
        <f>AV302/AV303-1</f>
        <v>#DIV/0!</v>
      </c>
      <c r="BB302" s="249">
        <f>BA302*SQRT(10)</f>
        <v>0</v>
      </c>
      <c r="BD302" s="250" t="e">
        <f>BC302/BC303-1</f>
        <v>#DIV/0!</v>
      </c>
      <c r="BI302" s="249">
        <f>BH302*SQRT(10)</f>
        <v>0</v>
      </c>
    </row>
    <row r="303" spans="1:61" x14ac:dyDescent="0.2">
      <c r="A303" s="253">
        <v>42697</v>
      </c>
      <c r="B303" s="245">
        <f>'Yield Curves'!C302-'Yield Curves'!C303</f>
        <v>-9.9999999999997868E-3</v>
      </c>
      <c r="C303" s="245">
        <f>'Yield Curves'!D302-'Yield Curves'!D303</f>
        <v>1.4999999999998792E-2</v>
      </c>
      <c r="D303" s="245">
        <f>'Yield Curves'!E302-'Yield Curves'!E303</f>
        <v>3.9999999999999147E-2</v>
      </c>
      <c r="E303" s="245">
        <f>'Yield Curves'!F302-'Yield Curves'!F303</f>
        <v>6.4999999999997726E-2</v>
      </c>
      <c r="F303" s="245">
        <f>'Yield Curves'!G302-'Yield Curves'!G303</f>
        <v>8.9999999999999858E-2</v>
      </c>
      <c r="G303" s="245">
        <f>'Yield Curves'!H302-'Yield Curves'!H303</f>
        <v>8.0000000000000071E-2</v>
      </c>
      <c r="H303" s="245">
        <f>'Yield Curves'!I302-'Yield Curves'!I303</f>
        <v>7.0000000000000284E-2</v>
      </c>
      <c r="I303" s="245">
        <f>'Yield Curves'!J302-'Yield Curves'!J303</f>
        <v>8.5000000000000853E-2</v>
      </c>
      <c r="J303" s="245">
        <f>'Yield Curves'!K302-'Yield Curves'!K303</f>
        <v>9.9999999999999645E-2</v>
      </c>
      <c r="K303" s="245">
        <f>'Yield Curves'!L302-'Yield Curves'!L303</f>
        <v>9.7499999999998366E-2</v>
      </c>
      <c r="L303" s="245">
        <f>'Yield Curves'!M302-'Yield Curves'!M303</f>
        <v>9.4999999999998863E-2</v>
      </c>
      <c r="M303" s="245">
        <f>'Yield Curves'!N302-'Yield Curves'!N303</f>
        <v>9.2500000000001137E-2</v>
      </c>
      <c r="N303" s="245">
        <f>'Yield Curves'!O302-'Yield Curves'!O303</f>
        <v>8.9999999999999858E-2</v>
      </c>
      <c r="O303" s="245">
        <f>'Yield Curves'!P302-'Yield Curves'!P303</f>
        <v>8.7499999999998579E-2</v>
      </c>
      <c r="P303" s="245">
        <f>'Yield Curves'!Q302-'Yield Curves'!Q303</f>
        <v>8.6249999999999716E-2</v>
      </c>
      <c r="Q303" s="245">
        <f>'Yield Curves'!R302-'Yield Curves'!R303</f>
        <v>8.5000000000000853E-2</v>
      </c>
      <c r="R303" s="245">
        <f>'Yield Curves'!S302-'Yield Curves'!S303</f>
        <v>8.375000000000199E-2</v>
      </c>
      <c r="S303" s="245">
        <f>'Yield Curves'!T302-'Yield Curves'!T303</f>
        <v>8.1875000000001918E-2</v>
      </c>
      <c r="T303" s="245">
        <f>'Yield Curves'!U302-'Yield Curves'!U303</f>
        <v>8.0000000000000071E-2</v>
      </c>
      <c r="U303" s="245">
        <f>'Yield Curves'!V302-'Yield Curves'!V303</f>
        <v>7.8124999999998224E-2</v>
      </c>
      <c r="V303" s="252">
        <f>MAX(B303:U303)</f>
        <v>9.9999999999999645E-2</v>
      </c>
      <c r="AB303" s="250" t="e">
        <f>AA303/AA304-1</f>
        <v>#DIV/0!</v>
      </c>
      <c r="AF303" s="250"/>
      <c r="AG303" s="250"/>
      <c r="AI303" s="250" t="e">
        <f>AH303/AH304-1</f>
        <v>#DIV/0!</v>
      </c>
      <c r="AP303" s="250" t="e">
        <f>AO303/AO304-1</f>
        <v>#DIV/0!</v>
      </c>
      <c r="AT303" s="251">
        <f>$AC$1*X302/100</f>
        <v>0</v>
      </c>
      <c r="AU303" s="249">
        <f>AT303*SQRT(10)</f>
        <v>0</v>
      </c>
      <c r="AW303" s="250" t="e">
        <f>AV303/AV304-1</f>
        <v>#DIV/0!</v>
      </c>
      <c r="BB303" s="249">
        <f>BA303*SQRT(10)</f>
        <v>0</v>
      </c>
      <c r="BD303" s="250" t="e">
        <f>BC303/BC304-1</f>
        <v>#DIV/0!</v>
      </c>
      <c r="BI303" s="249">
        <f>BH303*SQRT(10)</f>
        <v>0</v>
      </c>
    </row>
    <row r="304" spans="1:61" x14ac:dyDescent="0.2">
      <c r="A304" s="253">
        <v>42696</v>
      </c>
      <c r="B304" s="245">
        <f>'Yield Curves'!C303-'Yield Curves'!C304</f>
        <v>4.9999999999998934E-2</v>
      </c>
      <c r="C304" s="245">
        <f>'Yield Curves'!D303-'Yield Curves'!D304</f>
        <v>2.9999999999999361E-2</v>
      </c>
      <c r="D304" s="245">
        <f>'Yield Curves'!E303-'Yield Curves'!E304</f>
        <v>9.9999999999997868E-3</v>
      </c>
      <c r="E304" s="245">
        <f>'Yield Curves'!F303-'Yield Curves'!F304</f>
        <v>-4.9999999999990052E-3</v>
      </c>
      <c r="F304" s="245">
        <f>'Yield Curves'!G303-'Yield Curves'!G304</f>
        <v>-2.000000000000135E-2</v>
      </c>
      <c r="G304" s="245">
        <f>'Yield Curves'!H303-'Yield Curves'!H304</f>
        <v>5.0000000000007816E-3</v>
      </c>
      <c r="H304" s="245">
        <f>'Yield Curves'!I303-'Yield Curves'!I304</f>
        <v>3.0000000000001137E-2</v>
      </c>
      <c r="I304" s="245">
        <f>'Yield Curves'!J303-'Yield Curves'!J304</f>
        <v>4.9999999999990052E-3</v>
      </c>
      <c r="J304" s="245">
        <f>'Yield Curves'!K303-'Yield Curves'!K304</f>
        <v>-1.9999999999999574E-2</v>
      </c>
      <c r="K304" s="245">
        <f>'Yield Curves'!L303-'Yield Curves'!L304</f>
        <v>-1.4999999999998792E-2</v>
      </c>
      <c r="L304" s="245">
        <f>'Yield Curves'!M303-'Yield Curves'!M304</f>
        <v>-9.9999999999997868E-3</v>
      </c>
      <c r="M304" s="245">
        <f>'Yield Curves'!N303-'Yield Curves'!N304</f>
        <v>-5.0000000000007816E-3</v>
      </c>
      <c r="N304" s="245">
        <f>'Yield Curves'!O303-'Yield Curves'!O304</f>
        <v>0</v>
      </c>
      <c r="O304" s="245">
        <f>'Yield Curves'!P303-'Yield Curves'!P304</f>
        <v>5.0000000000007816E-3</v>
      </c>
      <c r="P304" s="245">
        <f>'Yield Curves'!Q303-'Yield Curves'!Q304</f>
        <v>5.0000000000007816E-3</v>
      </c>
      <c r="Q304" s="245">
        <f>'Yield Curves'!R303-'Yield Curves'!R304</f>
        <v>4.9999999999990052E-3</v>
      </c>
      <c r="R304" s="245">
        <f>'Yield Curves'!S303-'Yield Curves'!S304</f>
        <v>4.9999999999972289E-3</v>
      </c>
      <c r="S304" s="245">
        <f>'Yield Curves'!T303-'Yield Curves'!T304</f>
        <v>7.4999999999985079E-3</v>
      </c>
      <c r="T304" s="245">
        <f>'Yield Curves'!U303-'Yield Curves'!U304</f>
        <v>9.9999999999997868E-3</v>
      </c>
      <c r="U304" s="245">
        <f>'Yield Curves'!V303-'Yield Curves'!V304</f>
        <v>1.2500000000001066E-2</v>
      </c>
      <c r="V304" s="252">
        <f>MAX(B304:U304)</f>
        <v>4.9999999999998934E-2</v>
      </c>
      <c r="AB304" s="250" t="e">
        <f>AA304/AA305-1</f>
        <v>#DIV/0!</v>
      </c>
      <c r="AF304" s="250"/>
      <c r="AG304" s="250"/>
      <c r="AI304" s="250" t="e">
        <f>AH304/AH305-1</f>
        <v>#DIV/0!</v>
      </c>
      <c r="AP304" s="250" t="e">
        <f>AO304/AO305-1</f>
        <v>#DIV/0!</v>
      </c>
      <c r="AT304" s="251">
        <f>$AC$1*X303/100</f>
        <v>0</v>
      </c>
      <c r="AU304" s="249">
        <f>AT304*SQRT(10)</f>
        <v>0</v>
      </c>
      <c r="AW304" s="250" t="e">
        <f>AV304/AV305-1</f>
        <v>#DIV/0!</v>
      </c>
      <c r="BB304" s="249">
        <f>BA304*SQRT(10)</f>
        <v>0</v>
      </c>
      <c r="BD304" s="250" t="e">
        <f>BC304/BC305-1</f>
        <v>#DIV/0!</v>
      </c>
      <c r="BI304" s="249">
        <f>BH304*SQRT(10)</f>
        <v>0</v>
      </c>
    </row>
    <row r="305" spans="1:61" x14ac:dyDescent="0.2">
      <c r="A305" s="253">
        <v>42695</v>
      </c>
      <c r="B305" s="245">
        <f>'Yield Curves'!C304-'Yield Curves'!C305</f>
        <v>-4.9999999999998934E-2</v>
      </c>
      <c r="C305" s="245">
        <f>'Yield Curves'!D304-'Yield Curves'!D305</f>
        <v>-4.9999999999998934E-2</v>
      </c>
      <c r="D305" s="245">
        <f>'Yield Curves'!E304-'Yield Curves'!E305</f>
        <v>-4.9999999999998934E-2</v>
      </c>
      <c r="E305" s="245">
        <f>'Yield Curves'!F304-'Yield Curves'!F305</f>
        <v>-5.0000000000000711E-2</v>
      </c>
      <c r="F305" s="245">
        <f>'Yield Curves'!G304-'Yield Curves'!G305</f>
        <v>-4.9999999999998934E-2</v>
      </c>
      <c r="G305" s="245">
        <f>'Yield Curves'!H304-'Yield Curves'!H305</f>
        <v>-4.5000000000001705E-2</v>
      </c>
      <c r="H305" s="245">
        <f>'Yield Curves'!I304-'Yield Curves'!I305</f>
        <v>-4.0000000000000924E-2</v>
      </c>
      <c r="I305" s="245">
        <f>'Yield Curves'!J304-'Yield Curves'!J305</f>
        <v>-3.9999999999999147E-2</v>
      </c>
      <c r="J305" s="245">
        <f>'Yield Curves'!K304-'Yield Curves'!K305</f>
        <v>-3.9999999999999147E-2</v>
      </c>
      <c r="K305" s="245">
        <f>'Yield Curves'!L304-'Yield Curves'!L305</f>
        <v>-3.4999999999998366E-2</v>
      </c>
      <c r="L305" s="245">
        <f>'Yield Curves'!M304-'Yield Curves'!M305</f>
        <v>-2.9999999999999361E-2</v>
      </c>
      <c r="M305" s="245">
        <f>'Yield Curves'!N304-'Yield Curves'!N305</f>
        <v>-2.5000000000000355E-2</v>
      </c>
      <c r="N305" s="245">
        <f>'Yield Curves'!O304-'Yield Curves'!O305</f>
        <v>-1.9999999999999574E-2</v>
      </c>
      <c r="O305" s="245">
        <f>'Yield Curves'!P304-'Yield Curves'!P305</f>
        <v>-1.4999999999998792E-2</v>
      </c>
      <c r="P305" s="245">
        <f>'Yield Curves'!Q304-'Yield Curves'!Q305</f>
        <v>-1.7500000000000071E-2</v>
      </c>
      <c r="Q305" s="245">
        <f>'Yield Curves'!R304-'Yield Curves'!R305</f>
        <v>-1.9999999999999574E-2</v>
      </c>
      <c r="R305" s="245">
        <f>'Yield Curves'!S304-'Yield Curves'!S305</f>
        <v>-2.2499999999999076E-2</v>
      </c>
      <c r="S305" s="245">
        <f>'Yield Curves'!T304-'Yield Curves'!T305</f>
        <v>-2.1249999999998437E-2</v>
      </c>
      <c r="T305" s="245">
        <f>'Yield Curves'!U304-'Yield Curves'!U305</f>
        <v>-1.9999999999999574E-2</v>
      </c>
      <c r="U305" s="245">
        <f>'Yield Curves'!V304-'Yield Curves'!V305</f>
        <v>-1.8750000000000711E-2</v>
      </c>
      <c r="V305" s="252">
        <f>MAX(B305:U305)</f>
        <v>-1.4999999999998792E-2</v>
      </c>
      <c r="AB305" s="250" t="e">
        <f>AA305/AA306-1</f>
        <v>#DIV/0!</v>
      </c>
      <c r="AF305" s="250"/>
      <c r="AG305" s="250"/>
      <c r="AI305" s="250" t="e">
        <f>AH305/AH306-1</f>
        <v>#DIV/0!</v>
      </c>
      <c r="AP305" s="250" t="e">
        <f>AO305/AO306-1</f>
        <v>#DIV/0!</v>
      </c>
      <c r="AT305" s="251">
        <f>$AC$1*X304/100</f>
        <v>0</v>
      </c>
      <c r="AU305" s="249">
        <f>AT305*SQRT(10)</f>
        <v>0</v>
      </c>
      <c r="AW305" s="250" t="e">
        <f>AV305/AV306-1</f>
        <v>#DIV/0!</v>
      </c>
      <c r="BB305" s="249">
        <f>BA305*SQRT(10)</f>
        <v>0</v>
      </c>
      <c r="BD305" s="250" t="e">
        <f>BC305/BC306-1</f>
        <v>#DIV/0!</v>
      </c>
      <c r="BI305" s="249">
        <f>BH305*SQRT(10)</f>
        <v>0</v>
      </c>
    </row>
    <row r="306" spans="1:61" x14ac:dyDescent="0.2">
      <c r="A306" s="253">
        <v>42692</v>
      </c>
      <c r="B306" s="245">
        <f>'Yield Curves'!C305-'Yield Curves'!C306</f>
        <v>6.9999999999998508E-2</v>
      </c>
      <c r="C306" s="245">
        <f>'Yield Curves'!D305-'Yield Curves'!D306</f>
        <v>3.9999999999999147E-2</v>
      </c>
      <c r="D306" s="245">
        <f>'Yield Curves'!E305-'Yield Curves'!E306</f>
        <v>9.9999999999997868E-3</v>
      </c>
      <c r="E306" s="245">
        <f>'Yield Curves'!F305-'Yield Curves'!F306</f>
        <v>0</v>
      </c>
      <c r="F306" s="245">
        <f>'Yield Curves'!G305-'Yield Curves'!G306</f>
        <v>-9.9999999999997868E-3</v>
      </c>
      <c r="G306" s="245">
        <f>'Yield Curves'!H305-'Yield Curves'!H306</f>
        <v>-4.9999999999990052E-3</v>
      </c>
      <c r="H306" s="245">
        <f>'Yield Curves'!I305-'Yield Curves'!I306</f>
        <v>0</v>
      </c>
      <c r="I306" s="245">
        <f>'Yield Curves'!J305-'Yield Curves'!J306</f>
        <v>-4.9999999999990052E-3</v>
      </c>
      <c r="J306" s="245">
        <f>'Yield Curves'!K305-'Yield Curves'!K306</f>
        <v>-9.9999999999997868E-3</v>
      </c>
      <c r="K306" s="245">
        <f>'Yield Curves'!L305-'Yield Curves'!L306</f>
        <v>-1.5000000000000568E-2</v>
      </c>
      <c r="L306" s="245">
        <f>'Yield Curves'!M305-'Yield Curves'!M306</f>
        <v>-1.9999999999999574E-2</v>
      </c>
      <c r="M306" s="245">
        <f>'Yield Curves'!N305-'Yield Curves'!N306</f>
        <v>-2.4999999999998579E-2</v>
      </c>
      <c r="N306" s="245">
        <f>'Yield Curves'!O305-'Yield Curves'!O306</f>
        <v>-2.9999999999999361E-2</v>
      </c>
      <c r="O306" s="245">
        <f>'Yield Curves'!P305-'Yield Curves'!P306</f>
        <v>-3.5000000000000142E-2</v>
      </c>
      <c r="P306" s="245">
        <f>'Yield Curves'!Q305-'Yield Curves'!Q306</f>
        <v>-2.7499999999999858E-2</v>
      </c>
      <c r="Q306" s="245">
        <f>'Yield Curves'!R305-'Yield Curves'!R306</f>
        <v>-1.9999999999999574E-2</v>
      </c>
      <c r="R306" s="245">
        <f>'Yield Curves'!S305-'Yield Curves'!S306</f>
        <v>-1.2499999999999289E-2</v>
      </c>
      <c r="S306" s="245">
        <f>'Yield Curves'!T305-'Yield Curves'!T306</f>
        <v>-1.1250000000000426E-2</v>
      </c>
      <c r="T306" s="245">
        <f>'Yield Curves'!U305-'Yield Curves'!U306</f>
        <v>-9.9999999999997868E-3</v>
      </c>
      <c r="U306" s="245">
        <f>'Yield Curves'!V305-'Yield Curves'!V306</f>
        <v>-8.7499999999991473E-3</v>
      </c>
      <c r="V306" s="252">
        <f>MAX(B306:U306)</f>
        <v>6.9999999999998508E-2</v>
      </c>
      <c r="AB306" s="250" t="e">
        <f>AA306/AA307-1</f>
        <v>#DIV/0!</v>
      </c>
      <c r="AF306" s="250"/>
      <c r="AG306" s="250"/>
      <c r="AI306" s="250" t="e">
        <f>AH306/AH307-1</f>
        <v>#DIV/0!</v>
      </c>
      <c r="AP306" s="250" t="e">
        <f>AO306/AO307-1</f>
        <v>#DIV/0!</v>
      </c>
      <c r="AT306" s="251">
        <f>$AC$1*X305/100</f>
        <v>0</v>
      </c>
      <c r="AU306" s="249">
        <f>AT306*SQRT(10)</f>
        <v>0</v>
      </c>
      <c r="AW306" s="250" t="e">
        <f>AV306/AV307-1</f>
        <v>#DIV/0!</v>
      </c>
      <c r="BB306" s="249">
        <f>BA306*SQRT(10)</f>
        <v>0</v>
      </c>
      <c r="BD306" s="250" t="e">
        <f>BC306/BC307-1</f>
        <v>#DIV/0!</v>
      </c>
      <c r="BI306" s="249">
        <f>BH306*SQRT(10)</f>
        <v>0</v>
      </c>
    </row>
    <row r="307" spans="1:61" x14ac:dyDescent="0.2">
      <c r="A307" s="253">
        <v>42691</v>
      </c>
      <c r="B307" s="245">
        <f>'Yield Curves'!C306-'Yield Curves'!C307</f>
        <v>-8.9999999999999858E-2</v>
      </c>
      <c r="C307" s="245">
        <f>'Yield Curves'!D306-'Yield Curves'!D307</f>
        <v>-6.4999999999999503E-2</v>
      </c>
      <c r="D307" s="245">
        <f>'Yield Curves'!E306-'Yield Curves'!E307</f>
        <v>-3.9999999999999147E-2</v>
      </c>
      <c r="E307" s="245">
        <f>'Yield Curves'!F306-'Yield Curves'!F307</f>
        <v>-4.4999999999998153E-2</v>
      </c>
      <c r="F307" s="245">
        <f>'Yield Curves'!G306-'Yield Curves'!G307</f>
        <v>-5.0000000000000711E-2</v>
      </c>
      <c r="G307" s="245">
        <f>'Yield Curves'!H306-'Yield Curves'!H307</f>
        <v>-6.5000000000001279E-2</v>
      </c>
      <c r="H307" s="245">
        <f>'Yield Curves'!I306-'Yield Curves'!I307</f>
        <v>-8.0000000000000071E-2</v>
      </c>
      <c r="I307" s="245">
        <f>'Yield Curves'!J306-'Yield Curves'!J307</f>
        <v>-8.0000000000001847E-2</v>
      </c>
      <c r="J307" s="245">
        <f>'Yield Curves'!K306-'Yield Curves'!K307</f>
        <v>-8.0000000000000071E-2</v>
      </c>
      <c r="K307" s="245">
        <f>'Yield Curves'!L306-'Yield Curves'!L307</f>
        <v>-7.7500000000000568E-2</v>
      </c>
      <c r="L307" s="245">
        <f>'Yield Curves'!M306-'Yield Curves'!M307</f>
        <v>-7.4999999999999289E-2</v>
      </c>
      <c r="M307" s="245">
        <f>'Yield Curves'!N306-'Yield Curves'!N307</f>
        <v>-7.2499999999999787E-2</v>
      </c>
      <c r="N307" s="245">
        <f>'Yield Curves'!O306-'Yield Curves'!O307</f>
        <v>-7.0000000000000284E-2</v>
      </c>
      <c r="O307" s="245">
        <f>'Yield Curves'!P306-'Yield Curves'!P307</f>
        <v>-6.7500000000000782E-2</v>
      </c>
      <c r="P307" s="245">
        <f>'Yield Curves'!Q306-'Yield Curves'!Q307</f>
        <v>-7.1250000000000924E-2</v>
      </c>
      <c r="Q307" s="245">
        <f>'Yield Curves'!R306-'Yield Curves'!R307</f>
        <v>-7.4999999999999289E-2</v>
      </c>
      <c r="R307" s="245">
        <f>'Yield Curves'!S306-'Yield Curves'!S307</f>
        <v>-7.8749999999997655E-2</v>
      </c>
      <c r="S307" s="245">
        <f>'Yield Curves'!T306-'Yield Curves'!T307</f>
        <v>-7.9374999999998863E-2</v>
      </c>
      <c r="T307" s="245">
        <f>'Yield Curves'!U306-'Yield Curves'!U307</f>
        <v>-8.0000000000000071E-2</v>
      </c>
      <c r="U307" s="245">
        <f>'Yield Curves'!V306-'Yield Curves'!V307</f>
        <v>-8.0625000000001279E-2</v>
      </c>
      <c r="V307" s="252">
        <f>MAX(B307:U307)</f>
        <v>-3.9999999999999147E-2</v>
      </c>
      <c r="AB307" s="250" t="e">
        <f>AA307/AA308-1</f>
        <v>#DIV/0!</v>
      </c>
      <c r="AF307" s="250"/>
      <c r="AG307" s="250"/>
      <c r="AI307" s="250" t="e">
        <f>AH307/AH308-1</f>
        <v>#DIV/0!</v>
      </c>
      <c r="AP307" s="250" t="e">
        <f>AO307/AO308-1</f>
        <v>#DIV/0!</v>
      </c>
      <c r="AT307" s="251">
        <f>$AC$1*X306/100</f>
        <v>0</v>
      </c>
      <c r="AU307" s="249">
        <f>AT307*SQRT(10)</f>
        <v>0</v>
      </c>
      <c r="AW307" s="250" t="e">
        <f>AV307/AV308-1</f>
        <v>#DIV/0!</v>
      </c>
      <c r="BB307" s="249">
        <f>BA307*SQRT(10)</f>
        <v>0</v>
      </c>
      <c r="BD307" s="250" t="e">
        <f>BC307/BC308-1</f>
        <v>#DIV/0!</v>
      </c>
      <c r="BI307" s="249">
        <f>BH307*SQRT(10)</f>
        <v>0</v>
      </c>
    </row>
    <row r="308" spans="1:61" x14ac:dyDescent="0.2">
      <c r="A308" s="253">
        <v>42690</v>
      </c>
      <c r="B308" s="245">
        <f>'Yield Curves'!C307-'Yield Curves'!C308</f>
        <v>2.000000000000135E-2</v>
      </c>
      <c r="C308" s="245">
        <f>'Yield Curves'!D307-'Yield Curves'!D308</f>
        <v>1.9999999999999574E-2</v>
      </c>
      <c r="D308" s="245">
        <f>'Yield Curves'!E307-'Yield Curves'!E308</f>
        <v>1.9999999999999574E-2</v>
      </c>
      <c r="E308" s="245">
        <f>'Yield Curves'!F307-'Yield Curves'!F308</f>
        <v>2.9999999999999361E-2</v>
      </c>
      <c r="F308" s="245">
        <f>'Yield Curves'!G307-'Yield Curves'!G308</f>
        <v>4.0000000000000924E-2</v>
      </c>
      <c r="G308" s="245">
        <f>'Yield Curves'!H307-'Yield Curves'!H308</f>
        <v>7.0000000000000284E-2</v>
      </c>
      <c r="H308" s="245">
        <f>'Yield Curves'!I307-'Yield Curves'!I308</f>
        <v>9.9999999999999645E-2</v>
      </c>
      <c r="I308" s="245">
        <f>'Yield Curves'!J307-'Yield Curves'!J308</f>
        <v>7.4999999999999289E-2</v>
      </c>
      <c r="J308" s="245">
        <f>'Yield Curves'!K307-'Yield Curves'!K308</f>
        <v>4.9999999999998934E-2</v>
      </c>
      <c r="K308" s="245">
        <f>'Yield Curves'!L307-'Yield Curves'!L308</f>
        <v>4.9999999999998934E-2</v>
      </c>
      <c r="L308" s="245">
        <f>'Yield Curves'!M307-'Yield Curves'!M308</f>
        <v>4.9999999999997158E-2</v>
      </c>
      <c r="M308" s="245">
        <f>'Yield Curves'!N307-'Yield Curves'!N308</f>
        <v>4.9999999999998934E-2</v>
      </c>
      <c r="N308" s="245">
        <f>'Yield Curves'!O307-'Yield Curves'!O308</f>
        <v>4.9999999999998934E-2</v>
      </c>
      <c r="O308" s="245">
        <f>'Yield Curves'!P307-'Yield Curves'!P308</f>
        <v>4.9999999999998934E-2</v>
      </c>
      <c r="P308" s="245">
        <f>'Yield Curves'!Q307-'Yield Curves'!Q308</f>
        <v>5.2500000000000213E-2</v>
      </c>
      <c r="Q308" s="245">
        <f>'Yield Curves'!R307-'Yield Curves'!R308</f>
        <v>5.4999999999999716E-2</v>
      </c>
      <c r="R308" s="245">
        <f>'Yield Curves'!S307-'Yield Curves'!S308</f>
        <v>5.7499999999999218E-2</v>
      </c>
      <c r="S308" s="245">
        <f>'Yield Curves'!T307-'Yield Curves'!T308</f>
        <v>5.8749999999999858E-2</v>
      </c>
      <c r="T308" s="245">
        <f>'Yield Curves'!U307-'Yield Curves'!U308</f>
        <v>5.9999999999998721E-2</v>
      </c>
      <c r="U308" s="245">
        <f>'Yield Curves'!V307-'Yield Curves'!V308</f>
        <v>6.1249999999997584E-2</v>
      </c>
      <c r="V308" s="252">
        <f>MAX(B308:U308)</f>
        <v>9.9999999999999645E-2</v>
      </c>
      <c r="AB308" s="250" t="e">
        <f>AA308/AA309-1</f>
        <v>#DIV/0!</v>
      </c>
      <c r="AF308" s="250"/>
      <c r="AG308" s="250"/>
      <c r="AI308" s="250" t="e">
        <f>AH308/AH309-1</f>
        <v>#DIV/0!</v>
      </c>
      <c r="AP308" s="250" t="e">
        <f>AO308/AO309-1</f>
        <v>#DIV/0!</v>
      </c>
      <c r="AT308" s="251">
        <f>$AC$1*X307/100</f>
        <v>0</v>
      </c>
      <c r="AU308" s="249">
        <f>AT308*SQRT(10)</f>
        <v>0</v>
      </c>
      <c r="AW308" s="250" t="e">
        <f>AV308/AV309-1</f>
        <v>#DIV/0!</v>
      </c>
      <c r="BB308" s="249">
        <f>BA308*SQRT(10)</f>
        <v>0</v>
      </c>
      <c r="BD308" s="250" t="e">
        <f>BC308/BC309-1</f>
        <v>#DIV/0!</v>
      </c>
      <c r="BI308" s="249">
        <f>BH308*SQRT(10)</f>
        <v>0</v>
      </c>
    </row>
    <row r="309" spans="1:61" x14ac:dyDescent="0.2">
      <c r="A309" s="253">
        <v>42689</v>
      </c>
      <c r="B309" s="245">
        <f>'Yield Curves'!C308-'Yield Curves'!C309</f>
        <v>-0.11000000000000121</v>
      </c>
      <c r="C309" s="245">
        <f>'Yield Curves'!D308-'Yield Curves'!D309</f>
        <v>-8.0000000000000071E-2</v>
      </c>
      <c r="D309" s="245">
        <f>'Yield Curves'!E308-'Yield Curves'!E309</f>
        <v>-5.0000000000000711E-2</v>
      </c>
      <c r="E309" s="245">
        <f>'Yield Curves'!F308-'Yield Curves'!F309</f>
        <v>-5.0000000000000711E-2</v>
      </c>
      <c r="F309" s="245">
        <f>'Yield Curves'!G308-'Yield Curves'!G309</f>
        <v>-5.0000000000000711E-2</v>
      </c>
      <c r="G309" s="245">
        <f>'Yield Curves'!H308-'Yield Curves'!H309</f>
        <v>-9.4999999999998863E-2</v>
      </c>
      <c r="H309" s="245">
        <f>'Yield Curves'!I308-'Yield Curves'!I309</f>
        <v>-0.13999999999999879</v>
      </c>
      <c r="I309" s="245">
        <f>'Yield Curves'!J308-'Yield Curves'!J309</f>
        <v>-0.10499999999999865</v>
      </c>
      <c r="J309" s="245">
        <f>'Yield Curves'!K308-'Yield Curves'!K309</f>
        <v>-7.0000000000000284E-2</v>
      </c>
      <c r="K309" s="245">
        <f>'Yield Curves'!L308-'Yield Curves'!L309</f>
        <v>-8.0000000000000071E-2</v>
      </c>
      <c r="L309" s="245">
        <f>'Yield Curves'!M308-'Yield Curves'!M309</f>
        <v>-8.9999999999999858E-2</v>
      </c>
      <c r="M309" s="245">
        <f>'Yield Curves'!N308-'Yield Curves'!N309</f>
        <v>-0.10000000000000142</v>
      </c>
      <c r="N309" s="245">
        <f>'Yield Curves'!O308-'Yield Curves'!O309</f>
        <v>-0.10999999999999943</v>
      </c>
      <c r="O309" s="245">
        <f>'Yield Curves'!P308-'Yield Curves'!P309</f>
        <v>-0.11999999999999744</v>
      </c>
      <c r="P309" s="245">
        <f>'Yield Curves'!Q308-'Yield Curves'!Q309</f>
        <v>-0.11999999999999922</v>
      </c>
      <c r="Q309" s="245">
        <f>'Yield Curves'!R308-'Yield Curves'!R309</f>
        <v>-0.12000000000000099</v>
      </c>
      <c r="R309" s="245">
        <f>'Yield Curves'!S308-'Yield Curves'!S309</f>
        <v>-0.12000000000000277</v>
      </c>
      <c r="S309" s="245">
        <f>'Yield Curves'!T308-'Yield Curves'!T309</f>
        <v>-0.12500000000000178</v>
      </c>
      <c r="T309" s="245">
        <f>'Yield Curves'!U308-'Yield Curves'!U309</f>
        <v>-0.12999999999999901</v>
      </c>
      <c r="U309" s="245">
        <f>'Yield Curves'!V308-'Yield Curves'!V309</f>
        <v>-0.13499999999999623</v>
      </c>
      <c r="V309" s="252">
        <f>MAX(B309:U309)</f>
        <v>-5.0000000000000711E-2</v>
      </c>
      <c r="AB309" s="250" t="e">
        <f>AA309/AA310-1</f>
        <v>#DIV/0!</v>
      </c>
      <c r="AF309" s="250"/>
      <c r="AG309" s="250"/>
      <c r="AI309" s="250" t="e">
        <f>AH309/AH310-1</f>
        <v>#DIV/0!</v>
      </c>
      <c r="AP309" s="250" t="e">
        <f>AO309/AO310-1</f>
        <v>#DIV/0!</v>
      </c>
      <c r="AT309" s="251">
        <f>$AC$1*X308/100</f>
        <v>0</v>
      </c>
      <c r="AU309" s="249">
        <f>AT309*SQRT(10)</f>
        <v>0</v>
      </c>
      <c r="AW309" s="250" t="e">
        <f>AV309/AV310-1</f>
        <v>#DIV/0!</v>
      </c>
      <c r="BB309" s="249">
        <f>BA309*SQRT(10)</f>
        <v>0</v>
      </c>
      <c r="BD309" s="250" t="e">
        <f>BC309/BC310-1</f>
        <v>#DIV/0!</v>
      </c>
      <c r="BI309" s="249">
        <f>BH309*SQRT(10)</f>
        <v>0</v>
      </c>
    </row>
    <row r="310" spans="1:61" x14ac:dyDescent="0.2">
      <c r="A310" s="253">
        <v>42688</v>
      </c>
      <c r="B310" s="245">
        <f>'Yield Curves'!C309-'Yield Curves'!C310</f>
        <v>-2.9999999999999361E-2</v>
      </c>
      <c r="C310" s="245">
        <f>'Yield Curves'!D309-'Yield Curves'!D310</f>
        <v>-1.4999999999998792E-2</v>
      </c>
      <c r="D310" s="245">
        <f>'Yield Curves'!E309-'Yield Curves'!E310</f>
        <v>0</v>
      </c>
      <c r="E310" s="245">
        <f>'Yield Curves'!F309-'Yield Curves'!F310</f>
        <v>5.0000000000007816E-3</v>
      </c>
      <c r="F310" s="245">
        <f>'Yield Curves'!G309-'Yield Curves'!G310</f>
        <v>9.9999999999997868E-3</v>
      </c>
      <c r="G310" s="245">
        <f>'Yield Curves'!H309-'Yield Curves'!H310</f>
        <v>-1.9999999999999574E-2</v>
      </c>
      <c r="H310" s="245">
        <f>'Yield Curves'!I309-'Yield Curves'!I310</f>
        <v>-5.0000000000000711E-2</v>
      </c>
      <c r="I310" s="245">
        <f>'Yield Curves'!J309-'Yield Curves'!J310</f>
        <v>-2.5000000000000355E-2</v>
      </c>
      <c r="J310" s="245">
        <f>'Yield Curves'!K309-'Yield Curves'!K310</f>
        <v>0</v>
      </c>
      <c r="K310" s="245">
        <f>'Yield Curves'!L309-'Yield Curves'!L310</f>
        <v>-2.4999999999995026E-3</v>
      </c>
      <c r="L310" s="245">
        <f>'Yield Curves'!M309-'Yield Curves'!M310</f>
        <v>-4.9999999999990052E-3</v>
      </c>
      <c r="M310" s="245">
        <f>'Yield Curves'!N309-'Yield Curves'!N310</f>
        <v>-7.4999999999985079E-3</v>
      </c>
      <c r="N310" s="245">
        <f>'Yield Curves'!O309-'Yield Curves'!O310</f>
        <v>-9.9999999999997868E-3</v>
      </c>
      <c r="O310" s="245">
        <f>'Yield Curves'!P309-'Yield Curves'!P310</f>
        <v>-1.2500000000001066E-2</v>
      </c>
      <c r="P310" s="245">
        <f>'Yield Curves'!Q309-'Yield Curves'!Q310</f>
        <v>-1.6249999999999432E-2</v>
      </c>
      <c r="Q310" s="245">
        <f>'Yield Curves'!R309-'Yield Curves'!R310</f>
        <v>-1.9999999999999574E-2</v>
      </c>
      <c r="R310" s="245">
        <f>'Yield Curves'!S309-'Yield Curves'!S310</f>
        <v>-2.3749999999999716E-2</v>
      </c>
      <c r="S310" s="245">
        <f>'Yield Curves'!T309-'Yield Curves'!T310</f>
        <v>-2.6875000000000426E-2</v>
      </c>
      <c r="T310" s="245">
        <f>'Yield Curves'!U309-'Yield Curves'!U310</f>
        <v>-3.0000000000001137E-2</v>
      </c>
      <c r="U310" s="245">
        <f>'Yield Curves'!V309-'Yield Curves'!V310</f>
        <v>-3.3125000000001847E-2</v>
      </c>
      <c r="V310" s="252">
        <f>MAX(B310:U310)</f>
        <v>9.9999999999997868E-3</v>
      </c>
      <c r="AB310" s="250" t="e">
        <f>AA310/AA311-1</f>
        <v>#DIV/0!</v>
      </c>
      <c r="AF310" s="250"/>
      <c r="AG310" s="250"/>
      <c r="AI310" s="250" t="e">
        <f>AH310/AH311-1</f>
        <v>#DIV/0!</v>
      </c>
      <c r="AP310" s="250" t="e">
        <f>AO310/AO311-1</f>
        <v>#DIV/0!</v>
      </c>
      <c r="AT310" s="251">
        <f>$AC$1*X309/100</f>
        <v>0</v>
      </c>
      <c r="AU310" s="249">
        <f>AT310*SQRT(10)</f>
        <v>0</v>
      </c>
      <c r="AW310" s="250" t="e">
        <f>AV310/AV311-1</f>
        <v>#DIV/0!</v>
      </c>
      <c r="BB310" s="249">
        <f>BA310*SQRT(10)</f>
        <v>0</v>
      </c>
      <c r="BD310" s="250" t="e">
        <f>BC310/BC311-1</f>
        <v>#DIV/0!</v>
      </c>
      <c r="BI310" s="249">
        <f>BH310*SQRT(10)</f>
        <v>0</v>
      </c>
    </row>
    <row r="311" spans="1:61" x14ac:dyDescent="0.2">
      <c r="A311" s="253">
        <v>42685</v>
      </c>
      <c r="B311" s="245">
        <f>'Yield Curves'!C310-'Yield Curves'!C311</f>
        <v>3.9999999999999147E-2</v>
      </c>
      <c r="C311" s="245">
        <f>'Yield Curves'!D310-'Yield Curves'!D311</f>
        <v>4.9999999999998934E-2</v>
      </c>
      <c r="D311" s="245">
        <f>'Yield Curves'!E310-'Yield Curves'!E311</f>
        <v>6.0000000000000497E-2</v>
      </c>
      <c r="E311" s="245">
        <f>'Yield Curves'!F310-'Yield Curves'!F311</f>
        <v>7.4999999999999289E-2</v>
      </c>
      <c r="F311" s="245">
        <f>'Yield Curves'!G310-'Yield Curves'!G311</f>
        <v>8.9999999999999858E-2</v>
      </c>
      <c r="G311" s="245">
        <f>'Yield Curves'!H310-'Yield Curves'!H311</f>
        <v>0.17499999999999893</v>
      </c>
      <c r="H311" s="245">
        <f>'Yield Curves'!I310-'Yield Curves'!I311</f>
        <v>0.25999999999999979</v>
      </c>
      <c r="I311" s="245">
        <f>'Yield Curves'!J310-'Yield Curves'!J311</f>
        <v>0.20500000000000007</v>
      </c>
      <c r="J311" s="245">
        <f>'Yield Curves'!K310-'Yield Curves'!K311</f>
        <v>0.15000000000000036</v>
      </c>
      <c r="K311" s="245">
        <f>'Yield Curves'!L310-'Yield Curves'!L311</f>
        <v>0.16500000000000092</v>
      </c>
      <c r="L311" s="245">
        <f>'Yield Curves'!M310-'Yield Curves'!M311</f>
        <v>0.17999999999999972</v>
      </c>
      <c r="M311" s="245">
        <f>'Yield Curves'!N310-'Yield Curves'!N311</f>
        <v>0.19499999999999851</v>
      </c>
      <c r="N311" s="245">
        <f>'Yield Curves'!O310-'Yield Curves'!O311</f>
        <v>0.20999999999999908</v>
      </c>
      <c r="O311" s="245">
        <f>'Yield Curves'!P310-'Yield Curves'!P311</f>
        <v>0.22499999999999964</v>
      </c>
      <c r="P311" s="245">
        <f>'Yield Curves'!Q310-'Yield Curves'!Q311</f>
        <v>0.22499999999999787</v>
      </c>
      <c r="Q311" s="245">
        <f>'Yield Curves'!R310-'Yield Curves'!R311</f>
        <v>0.22499999999999964</v>
      </c>
      <c r="R311" s="245">
        <f>'Yield Curves'!S310-'Yield Curves'!S311</f>
        <v>0.22500000000000142</v>
      </c>
      <c r="S311" s="245">
        <f>'Yield Curves'!T310-'Yield Curves'!T311</f>
        <v>0.23249999999999993</v>
      </c>
      <c r="T311" s="245">
        <f>'Yield Curves'!U310-'Yield Curves'!U311</f>
        <v>0.24000000000000021</v>
      </c>
      <c r="U311" s="245">
        <f>'Yield Curves'!V310-'Yield Curves'!V311</f>
        <v>0.2475000000000005</v>
      </c>
      <c r="V311" s="252">
        <f>MAX(B311:U311)</f>
        <v>0.25999999999999979</v>
      </c>
      <c r="AB311" s="250" t="e">
        <f>AA311/AA312-1</f>
        <v>#DIV/0!</v>
      </c>
      <c r="AF311" s="250"/>
      <c r="AG311" s="250"/>
      <c r="AI311" s="250" t="e">
        <f>AH311/AH312-1</f>
        <v>#DIV/0!</v>
      </c>
      <c r="AP311" s="250" t="e">
        <f>AO311/AO312-1</f>
        <v>#DIV/0!</v>
      </c>
      <c r="AT311" s="251">
        <f>$AC$1*X310/100</f>
        <v>0</v>
      </c>
      <c r="AU311" s="249">
        <f>AT311*SQRT(10)</f>
        <v>0</v>
      </c>
      <c r="AW311" s="250" t="e">
        <f>AV311/AV312-1</f>
        <v>#DIV/0!</v>
      </c>
      <c r="BB311" s="249">
        <f>BA311*SQRT(10)</f>
        <v>0</v>
      </c>
      <c r="BD311" s="250" t="e">
        <f>BC311/BC312-1</f>
        <v>#DIV/0!</v>
      </c>
      <c r="BI311" s="249">
        <f>BH311*SQRT(10)</f>
        <v>0</v>
      </c>
    </row>
    <row r="312" spans="1:61" x14ac:dyDescent="0.2">
      <c r="A312" s="253">
        <v>42684</v>
      </c>
      <c r="B312" s="245">
        <f>'Yield Curves'!C311-'Yield Curves'!C312</f>
        <v>-5.9999999999998721E-2</v>
      </c>
      <c r="C312" s="245">
        <f>'Yield Curves'!D311-'Yield Curves'!D312</f>
        <v>-1.4999999999998792E-2</v>
      </c>
      <c r="D312" s="245">
        <f>'Yield Curves'!E311-'Yield Curves'!E312</f>
        <v>2.9999999999999361E-2</v>
      </c>
      <c r="E312" s="245">
        <f>'Yield Curves'!F311-'Yield Curves'!F312</f>
        <v>5.4999999999999716E-2</v>
      </c>
      <c r="F312" s="245">
        <f>'Yield Curves'!G311-'Yield Curves'!G312</f>
        <v>8.0000000000000071E-2</v>
      </c>
      <c r="G312" s="245">
        <f>'Yield Curves'!H311-'Yield Curves'!H312</f>
        <v>0.13499999999999979</v>
      </c>
      <c r="H312" s="245">
        <f>'Yield Curves'!I311-'Yield Curves'!I312</f>
        <v>0.1899999999999995</v>
      </c>
      <c r="I312" s="245">
        <f>'Yield Curves'!J311-'Yield Curves'!J312</f>
        <v>0.16000000000000014</v>
      </c>
      <c r="J312" s="245">
        <f>'Yield Curves'!K311-'Yield Curves'!K312</f>
        <v>0.13000000000000078</v>
      </c>
      <c r="K312" s="245">
        <f>'Yield Curves'!L311-'Yield Curves'!L312</f>
        <v>0.13250000000000028</v>
      </c>
      <c r="L312" s="245">
        <f>'Yield Curves'!M311-'Yield Curves'!M312</f>
        <v>0.13500000000000156</v>
      </c>
      <c r="M312" s="245">
        <f>'Yield Curves'!N311-'Yield Curves'!N312</f>
        <v>0.13750000000000284</v>
      </c>
      <c r="N312" s="245">
        <f>'Yield Curves'!O311-'Yield Curves'!O312</f>
        <v>0.14000000000000057</v>
      </c>
      <c r="O312" s="245">
        <f>'Yield Curves'!P311-'Yield Curves'!P312</f>
        <v>0.14249999999999829</v>
      </c>
      <c r="P312" s="245">
        <f>'Yield Curves'!Q311-'Yield Curves'!Q312</f>
        <v>0.14874999999999972</v>
      </c>
      <c r="Q312" s="245">
        <f>'Yield Curves'!R311-'Yield Curves'!R312</f>
        <v>0.15499999999999936</v>
      </c>
      <c r="R312" s="245">
        <f>'Yield Curves'!S311-'Yield Curves'!S312</f>
        <v>0.16124999999999901</v>
      </c>
      <c r="S312" s="245">
        <f>'Yield Curves'!T311-'Yield Curves'!T312</f>
        <v>0.16562500000000036</v>
      </c>
      <c r="T312" s="245">
        <f>'Yield Curves'!U311-'Yield Curves'!U312</f>
        <v>0.16999999999999993</v>
      </c>
      <c r="U312" s="245">
        <f>'Yield Curves'!V311-'Yield Curves'!V312</f>
        <v>0.1743749999999995</v>
      </c>
      <c r="V312" s="252">
        <f>MAX(B312:U312)</f>
        <v>0.1899999999999995</v>
      </c>
      <c r="AB312" s="250" t="e">
        <f>AA312/AA313-1</f>
        <v>#DIV/0!</v>
      </c>
      <c r="AF312" s="250"/>
      <c r="AG312" s="250"/>
      <c r="AI312" s="250" t="e">
        <f>AH312/AH313-1</f>
        <v>#DIV/0!</v>
      </c>
      <c r="AP312" s="250" t="e">
        <f>AO312/AO313-1</f>
        <v>#DIV/0!</v>
      </c>
      <c r="AT312" s="251">
        <f>$AC$1*X311/100</f>
        <v>0</v>
      </c>
      <c r="AU312" s="249">
        <f>AT312*SQRT(10)</f>
        <v>0</v>
      </c>
      <c r="AW312" s="250" t="e">
        <f>AV312/AV313-1</f>
        <v>#DIV/0!</v>
      </c>
      <c r="BB312" s="249">
        <f>BA312*SQRT(10)</f>
        <v>0</v>
      </c>
      <c r="BD312" s="250" t="e">
        <f>BC312/BC313-1</f>
        <v>#DIV/0!</v>
      </c>
      <c r="BI312" s="249">
        <f>BH312*SQRT(10)</f>
        <v>0</v>
      </c>
    </row>
    <row r="313" spans="1:61" x14ac:dyDescent="0.2">
      <c r="A313" s="253">
        <v>42683</v>
      </c>
      <c r="B313" s="245">
        <f>'Yield Curves'!C312-'Yield Curves'!C313</f>
        <v>-2.000000000000135E-2</v>
      </c>
      <c r="C313" s="245">
        <f>'Yield Curves'!D312-'Yield Curves'!D313</f>
        <v>1.9999999999999574E-2</v>
      </c>
      <c r="D313" s="245">
        <f>'Yield Curves'!E312-'Yield Curves'!E313</f>
        <v>6.0000000000000497E-2</v>
      </c>
      <c r="E313" s="245">
        <f>'Yield Curves'!F312-'Yield Curves'!F313</f>
        <v>6.5000000000001279E-2</v>
      </c>
      <c r="F313" s="245">
        <f>'Yield Curves'!G312-'Yield Curves'!G313</f>
        <v>7.0000000000000284E-2</v>
      </c>
      <c r="G313" s="245">
        <f>'Yield Curves'!H312-'Yield Curves'!H313</f>
        <v>5.0000000000000711E-2</v>
      </c>
      <c r="H313" s="245">
        <f>'Yield Curves'!I312-'Yield Curves'!I313</f>
        <v>3.0000000000001137E-2</v>
      </c>
      <c r="I313" s="245">
        <f>'Yield Curves'!J312-'Yield Curves'!J313</f>
        <v>3.5000000000000142E-2</v>
      </c>
      <c r="J313" s="245">
        <f>'Yield Curves'!K312-'Yield Curves'!K313</f>
        <v>3.9999999999999147E-2</v>
      </c>
      <c r="K313" s="245">
        <f>'Yield Curves'!L312-'Yield Curves'!L313</f>
        <v>3.7499999999997868E-2</v>
      </c>
      <c r="L313" s="245">
        <f>'Yield Curves'!M312-'Yield Curves'!M313</f>
        <v>3.4999999999998366E-2</v>
      </c>
      <c r="M313" s="245">
        <f>'Yield Curves'!N312-'Yield Curves'!N313</f>
        <v>3.2499999999998863E-2</v>
      </c>
      <c r="N313" s="245">
        <f>'Yield Curves'!O312-'Yield Curves'!O313</f>
        <v>2.9999999999999361E-2</v>
      </c>
      <c r="O313" s="245">
        <f>'Yield Curves'!P312-'Yield Curves'!P313</f>
        <v>2.7499999999999858E-2</v>
      </c>
      <c r="P313" s="245">
        <f>'Yield Curves'!Q312-'Yield Curves'!Q313</f>
        <v>2.6250000000000995E-2</v>
      </c>
      <c r="Q313" s="245">
        <f>'Yield Curves'!R312-'Yield Curves'!R313</f>
        <v>2.5000000000002132E-2</v>
      </c>
      <c r="R313" s="245">
        <f>'Yield Curves'!S312-'Yield Curves'!S313</f>
        <v>2.3750000000003268E-2</v>
      </c>
      <c r="S313" s="245">
        <f>'Yield Curves'!T312-'Yield Curves'!T313</f>
        <v>2.1875000000003197E-2</v>
      </c>
      <c r="T313" s="245">
        <f>'Yield Curves'!U312-'Yield Curves'!U313</f>
        <v>2.000000000000135E-2</v>
      </c>
      <c r="U313" s="245">
        <f>'Yield Curves'!V312-'Yield Curves'!V313</f>
        <v>1.8124999999999503E-2</v>
      </c>
      <c r="V313" s="252">
        <f>MAX(B313:U313)</f>
        <v>7.0000000000000284E-2</v>
      </c>
      <c r="AB313" s="250" t="e">
        <f>AA313/AA314-1</f>
        <v>#DIV/0!</v>
      </c>
      <c r="AF313" s="250"/>
      <c r="AG313" s="250"/>
      <c r="AI313" s="250" t="e">
        <f>AH313/AH314-1</f>
        <v>#DIV/0!</v>
      </c>
      <c r="AP313" s="250" t="e">
        <f>AO313/AO314-1</f>
        <v>#DIV/0!</v>
      </c>
      <c r="AT313" s="251">
        <f>$AC$1*X312/100</f>
        <v>0</v>
      </c>
      <c r="AU313" s="249">
        <f>AT313*SQRT(10)</f>
        <v>0</v>
      </c>
      <c r="AW313" s="250" t="e">
        <f>AV313/AV314-1</f>
        <v>#DIV/0!</v>
      </c>
      <c r="BB313" s="249">
        <f>BA313*SQRT(10)</f>
        <v>0</v>
      </c>
      <c r="BD313" s="250" t="e">
        <f>BC313/BC314-1</f>
        <v>#DIV/0!</v>
      </c>
      <c r="BI313" s="249">
        <f>BH313*SQRT(10)</f>
        <v>0</v>
      </c>
    </row>
    <row r="314" spans="1:61" x14ac:dyDescent="0.2">
      <c r="A314" s="253">
        <v>42682</v>
      </c>
      <c r="B314" s="245">
        <f>'Yield Curves'!C313-'Yield Curves'!C314</f>
        <v>2.000000000000135E-2</v>
      </c>
      <c r="C314" s="245">
        <f>'Yield Curves'!D313-'Yield Curves'!D314</f>
        <v>1.5000000000000568E-2</v>
      </c>
      <c r="D314" s="245">
        <f>'Yield Curves'!E313-'Yield Curves'!E314</f>
        <v>9.9999999999997868E-3</v>
      </c>
      <c r="E314" s="245">
        <f>'Yield Curves'!F313-'Yield Curves'!F314</f>
        <v>0</v>
      </c>
      <c r="F314" s="245">
        <f>'Yield Curves'!G313-'Yield Curves'!G314</f>
        <v>-9.9999999999997868E-3</v>
      </c>
      <c r="G314" s="245">
        <f>'Yield Curves'!H313-'Yield Curves'!H314</f>
        <v>-1.9999999999999574E-2</v>
      </c>
      <c r="H314" s="245">
        <f>'Yield Curves'!I313-'Yield Curves'!I314</f>
        <v>-3.0000000000001137E-2</v>
      </c>
      <c r="I314" s="245">
        <f>'Yield Curves'!J313-'Yield Curves'!J314</f>
        <v>-2.000000000000135E-2</v>
      </c>
      <c r="J314" s="245">
        <f>'Yield Curves'!K313-'Yield Curves'!K314</f>
        <v>-9.9999999999997868E-3</v>
      </c>
      <c r="K314" s="245">
        <f>'Yield Curves'!L313-'Yield Curves'!L314</f>
        <v>-9.9999999999980105E-3</v>
      </c>
      <c r="L314" s="245">
        <f>'Yield Curves'!M313-'Yield Curves'!M314</f>
        <v>-9.9999999999997868E-3</v>
      </c>
      <c r="M314" s="245">
        <f>'Yield Curves'!N313-'Yield Curves'!N314</f>
        <v>-1.0000000000001563E-2</v>
      </c>
      <c r="N314" s="245">
        <f>'Yield Curves'!O313-'Yield Curves'!O314</f>
        <v>-9.9999999999997868E-3</v>
      </c>
      <c r="O314" s="245">
        <f>'Yield Curves'!P313-'Yield Curves'!P314</f>
        <v>-9.9999999999980105E-3</v>
      </c>
      <c r="P314" s="245">
        <f>'Yield Curves'!Q313-'Yield Curves'!Q314</f>
        <v>-1.2499999999999289E-2</v>
      </c>
      <c r="Q314" s="245">
        <f>'Yield Curves'!R313-'Yield Curves'!R314</f>
        <v>-1.5000000000000568E-2</v>
      </c>
      <c r="R314" s="245">
        <f>'Yield Curves'!S313-'Yield Curves'!S314</f>
        <v>-1.7500000000001847E-2</v>
      </c>
      <c r="S314" s="245">
        <f>'Yield Curves'!T313-'Yield Curves'!T314</f>
        <v>-1.8750000000002487E-2</v>
      </c>
      <c r="T314" s="245">
        <f>'Yield Curves'!U313-'Yield Curves'!U314</f>
        <v>-2.000000000000135E-2</v>
      </c>
      <c r="U314" s="245">
        <f>'Yield Curves'!V313-'Yield Curves'!V314</f>
        <v>-2.1250000000000213E-2</v>
      </c>
      <c r="V314" s="252">
        <f>MAX(B314:U314)</f>
        <v>2.000000000000135E-2</v>
      </c>
      <c r="AB314" s="250" t="e">
        <f>AA314/AA315-1</f>
        <v>#DIV/0!</v>
      </c>
      <c r="AF314" s="250"/>
      <c r="AG314" s="250"/>
      <c r="AI314" s="250" t="e">
        <f>AH314/AH315-1</f>
        <v>#DIV/0!</v>
      </c>
      <c r="AP314" s="250" t="e">
        <f>AO314/AO315-1</f>
        <v>#DIV/0!</v>
      </c>
      <c r="AT314" s="251">
        <f>$AC$1*X313/100</f>
        <v>0</v>
      </c>
      <c r="AU314" s="249">
        <f>AT314*SQRT(10)</f>
        <v>0</v>
      </c>
      <c r="AW314" s="250" t="e">
        <f>AV314/AV315-1</f>
        <v>#DIV/0!</v>
      </c>
      <c r="BB314" s="249">
        <f>BA314*SQRT(10)</f>
        <v>0</v>
      </c>
      <c r="BD314" s="250" t="e">
        <f>BC314/BC315-1</f>
        <v>#DIV/0!</v>
      </c>
      <c r="BI314" s="249">
        <f>BH314*SQRT(10)</f>
        <v>0</v>
      </c>
    </row>
    <row r="315" spans="1:61" x14ac:dyDescent="0.2">
      <c r="A315" s="253">
        <v>42681</v>
      </c>
      <c r="B315" s="245">
        <f>'Yield Curves'!C314-'Yield Curves'!C315</f>
        <v>1.9999999999999574E-2</v>
      </c>
      <c r="C315" s="245">
        <f>'Yield Curves'!D314-'Yield Curves'!D315</f>
        <v>-1.5000000000000568E-2</v>
      </c>
      <c r="D315" s="245">
        <f>'Yield Curves'!E314-'Yield Curves'!E315</f>
        <v>-5.0000000000000711E-2</v>
      </c>
      <c r="E315" s="245">
        <f>'Yield Curves'!F314-'Yield Curves'!F315</f>
        <v>-7.5000000000001066E-2</v>
      </c>
      <c r="F315" s="245">
        <f>'Yield Curves'!G314-'Yield Curves'!G315</f>
        <v>-9.9999999999999645E-2</v>
      </c>
      <c r="G315" s="245">
        <f>'Yield Curves'!H314-'Yield Curves'!H315</f>
        <v>-0.10999999999999943</v>
      </c>
      <c r="H315" s="245">
        <f>'Yield Curves'!I314-'Yield Curves'!I315</f>
        <v>-0.11999999999999922</v>
      </c>
      <c r="I315" s="245">
        <f>'Yield Curves'!J314-'Yield Curves'!J315</f>
        <v>-0.125</v>
      </c>
      <c r="J315" s="245">
        <f>'Yield Curves'!K314-'Yield Curves'!K315</f>
        <v>-0.13000000000000078</v>
      </c>
      <c r="K315" s="245">
        <f>'Yield Curves'!L314-'Yield Curves'!L315</f>
        <v>-0.12750000000000128</v>
      </c>
      <c r="L315" s="245">
        <f>'Yield Curves'!M314-'Yield Curves'!M315</f>
        <v>-0.125</v>
      </c>
      <c r="M315" s="245">
        <f>'Yield Curves'!N314-'Yield Curves'!N315</f>
        <v>-0.12249999999999872</v>
      </c>
      <c r="N315" s="245">
        <f>'Yield Curves'!O314-'Yield Curves'!O315</f>
        <v>-0.11999999999999922</v>
      </c>
      <c r="O315" s="245">
        <f>'Yield Curves'!P314-'Yield Curves'!P315</f>
        <v>-0.11749999999999972</v>
      </c>
      <c r="P315" s="245">
        <f>'Yield Curves'!Q314-'Yield Curves'!Q315</f>
        <v>-0.11625000000000085</v>
      </c>
      <c r="Q315" s="245">
        <f>'Yield Curves'!R314-'Yield Curves'!R315</f>
        <v>-0.11500000000000021</v>
      </c>
      <c r="R315" s="245">
        <f>'Yield Curves'!S314-'Yield Curves'!S315</f>
        <v>-0.11374999999999957</v>
      </c>
      <c r="S315" s="245">
        <f>'Yield Curves'!T314-'Yield Curves'!T315</f>
        <v>-0.1118749999999995</v>
      </c>
      <c r="T315" s="245">
        <f>'Yield Curves'!U314-'Yield Curves'!U315</f>
        <v>-0.10999999999999943</v>
      </c>
      <c r="U315" s="245">
        <f>'Yield Curves'!V314-'Yield Curves'!V315</f>
        <v>-0.10812499999999936</v>
      </c>
      <c r="V315" s="252">
        <f>MAX(B315:U315)</f>
        <v>1.9999999999999574E-2</v>
      </c>
      <c r="AB315" s="250" t="e">
        <f>AA315/AA316-1</f>
        <v>#DIV/0!</v>
      </c>
      <c r="AF315" s="250"/>
      <c r="AG315" s="250"/>
      <c r="AI315" s="250" t="e">
        <f>AH315/AH316-1</f>
        <v>#DIV/0!</v>
      </c>
      <c r="AP315" s="250" t="e">
        <f>AO315/AO316-1</f>
        <v>#DIV/0!</v>
      </c>
      <c r="AT315" s="251">
        <f>$AC$1*X314/100</f>
        <v>0</v>
      </c>
      <c r="AU315" s="249">
        <f>AT315*SQRT(10)</f>
        <v>0</v>
      </c>
      <c r="AW315" s="250" t="e">
        <f>AV315/AV316-1</f>
        <v>#DIV/0!</v>
      </c>
      <c r="BB315" s="249">
        <f>BA315*SQRT(10)</f>
        <v>0</v>
      </c>
      <c r="BD315" s="250" t="e">
        <f>BC315/BC316-1</f>
        <v>#DIV/0!</v>
      </c>
      <c r="BI315" s="249">
        <f>BH315*SQRT(10)</f>
        <v>0</v>
      </c>
    </row>
    <row r="316" spans="1:61" x14ac:dyDescent="0.2">
      <c r="A316" s="253">
        <v>42677</v>
      </c>
      <c r="B316" s="245">
        <f>'Yield Curves'!C315-'Yield Curves'!C316</f>
        <v>6.0000000000000497E-2</v>
      </c>
      <c r="C316" s="245">
        <f>'Yield Curves'!D315-'Yield Curves'!D316</f>
        <v>3.9999999999999147E-2</v>
      </c>
      <c r="D316" s="245">
        <f>'Yield Curves'!E315-'Yield Curves'!E316</f>
        <v>2.000000000000135E-2</v>
      </c>
      <c r="E316" s="245">
        <f>'Yield Curves'!F315-'Yield Curves'!F316</f>
        <v>0</v>
      </c>
      <c r="F316" s="245">
        <f>'Yield Curves'!G315-'Yield Curves'!G316</f>
        <v>-2.000000000000135E-2</v>
      </c>
      <c r="G316" s="245">
        <f>'Yield Curves'!H315-'Yield Curves'!H316</f>
        <v>-4.00000000000027E-2</v>
      </c>
      <c r="H316" s="245">
        <f>'Yield Curves'!I315-'Yield Curves'!I316</f>
        <v>-6.0000000000000497E-2</v>
      </c>
      <c r="I316" s="245">
        <f>'Yield Curves'!J315-'Yield Curves'!J316</f>
        <v>-5.4999999999999716E-2</v>
      </c>
      <c r="J316" s="245">
        <f>'Yield Curves'!K315-'Yield Curves'!K316</f>
        <v>-4.9999999999998934E-2</v>
      </c>
      <c r="K316" s="245">
        <f>'Yield Curves'!L315-'Yield Curves'!L316</f>
        <v>-5.2499999999998437E-2</v>
      </c>
      <c r="L316" s="245">
        <f>'Yield Curves'!M315-'Yield Curves'!M316</f>
        <v>-5.4999999999999716E-2</v>
      </c>
      <c r="M316" s="245">
        <f>'Yield Curves'!N315-'Yield Curves'!N316</f>
        <v>-5.7500000000000995E-2</v>
      </c>
      <c r="N316" s="245">
        <f>'Yield Curves'!O315-'Yield Curves'!O316</f>
        <v>-6.0000000000000497E-2</v>
      </c>
      <c r="O316" s="245">
        <f>'Yield Curves'!P315-'Yield Curves'!P316</f>
        <v>-6.25E-2</v>
      </c>
      <c r="P316" s="245">
        <f>'Yield Curves'!Q315-'Yield Curves'!Q316</f>
        <v>-6.1249999999999361E-2</v>
      </c>
      <c r="Q316" s="245">
        <f>'Yield Curves'!R315-'Yield Curves'!R316</f>
        <v>-6.0000000000000497E-2</v>
      </c>
      <c r="R316" s="245">
        <f>'Yield Curves'!S315-'Yield Curves'!S316</f>
        <v>-5.8750000000001634E-2</v>
      </c>
      <c r="S316" s="245">
        <f>'Yield Curves'!T315-'Yield Curves'!T316</f>
        <v>-5.9375000000001066E-2</v>
      </c>
      <c r="T316" s="245">
        <f>'Yield Curves'!U315-'Yield Curves'!U316</f>
        <v>-6.0000000000000497E-2</v>
      </c>
      <c r="U316" s="245">
        <f>'Yield Curves'!V315-'Yield Curves'!V316</f>
        <v>-6.0624999999999929E-2</v>
      </c>
      <c r="V316" s="252">
        <f>MAX(B316:U316)</f>
        <v>6.0000000000000497E-2</v>
      </c>
      <c r="AB316" s="250" t="e">
        <f>AA316/AA317-1</f>
        <v>#DIV/0!</v>
      </c>
      <c r="AF316" s="250"/>
      <c r="AG316" s="250"/>
      <c r="AI316" s="250" t="e">
        <f>AH316/AH317-1</f>
        <v>#DIV/0!</v>
      </c>
      <c r="AP316" s="250" t="e">
        <f>AO316/AO317-1</f>
        <v>#DIV/0!</v>
      </c>
      <c r="AT316" s="251">
        <f>$AC$1*X315/100</f>
        <v>0</v>
      </c>
      <c r="AU316" s="249">
        <f>AT316*SQRT(10)</f>
        <v>0</v>
      </c>
      <c r="AW316" s="250" t="e">
        <f>AV316/AV317-1</f>
        <v>#DIV/0!</v>
      </c>
      <c r="BB316" s="249">
        <f>BA316*SQRT(10)</f>
        <v>0</v>
      </c>
      <c r="BD316" s="250" t="e">
        <f>BC316/BC317-1</f>
        <v>#DIV/0!</v>
      </c>
      <c r="BI316" s="249">
        <f>BH316*SQRT(10)</f>
        <v>0</v>
      </c>
    </row>
    <row r="317" spans="1:61" x14ac:dyDescent="0.2">
      <c r="A317" s="253">
        <v>42676</v>
      </c>
      <c r="B317" s="245">
        <f>'Yield Curves'!C316-'Yield Curves'!C317</f>
        <v>-2.000000000000135E-2</v>
      </c>
      <c r="C317" s="245">
        <f>'Yield Curves'!D316-'Yield Curves'!D317</f>
        <v>0</v>
      </c>
      <c r="D317" s="245">
        <f>'Yield Curves'!E316-'Yield Curves'!E317</f>
        <v>1.9999999999999574E-2</v>
      </c>
      <c r="E317" s="245">
        <f>'Yield Curves'!F316-'Yield Curves'!F317</f>
        <v>2.9999999999999361E-2</v>
      </c>
      <c r="F317" s="245">
        <f>'Yield Curves'!G316-'Yield Curves'!G317</f>
        <v>4.0000000000000924E-2</v>
      </c>
      <c r="G317" s="245">
        <f>'Yield Curves'!H316-'Yield Curves'!H317</f>
        <v>6.0000000000002274E-2</v>
      </c>
      <c r="H317" s="245">
        <f>'Yield Curves'!I316-'Yield Curves'!I317</f>
        <v>8.0000000000000071E-2</v>
      </c>
      <c r="I317" s="245">
        <f>'Yield Curves'!J316-'Yield Curves'!J317</f>
        <v>7.0000000000000284E-2</v>
      </c>
      <c r="J317" s="245">
        <f>'Yield Curves'!K316-'Yield Curves'!K317</f>
        <v>6.0000000000000497E-2</v>
      </c>
      <c r="K317" s="245">
        <f>'Yield Curves'!L316-'Yield Curves'!L317</f>
        <v>6.25E-2</v>
      </c>
      <c r="L317" s="245">
        <f>'Yield Curves'!M316-'Yield Curves'!M317</f>
        <v>6.5000000000001279E-2</v>
      </c>
      <c r="M317" s="245">
        <f>'Yield Curves'!N316-'Yield Curves'!N317</f>
        <v>6.7500000000002558E-2</v>
      </c>
      <c r="N317" s="245">
        <f>'Yield Curves'!O316-'Yield Curves'!O317</f>
        <v>7.0000000000000284E-2</v>
      </c>
      <c r="O317" s="245">
        <f>'Yield Curves'!P316-'Yield Curves'!P317</f>
        <v>7.249999999999801E-2</v>
      </c>
      <c r="P317" s="245">
        <f>'Yield Curves'!Q316-'Yield Curves'!Q317</f>
        <v>7.1249999999999147E-2</v>
      </c>
      <c r="Q317" s="245">
        <f>'Yield Curves'!R316-'Yield Curves'!R317</f>
        <v>7.0000000000000284E-2</v>
      </c>
      <c r="R317" s="245">
        <f>'Yield Curves'!S316-'Yield Curves'!S317</f>
        <v>6.8750000000001421E-2</v>
      </c>
      <c r="S317" s="245">
        <f>'Yield Curves'!T316-'Yield Curves'!T317</f>
        <v>6.9375000000000853E-2</v>
      </c>
      <c r="T317" s="245">
        <f>'Yield Curves'!U316-'Yield Curves'!U317</f>
        <v>7.0000000000000284E-2</v>
      </c>
      <c r="U317" s="245">
        <f>'Yield Curves'!V316-'Yield Curves'!V317</f>
        <v>7.0624999999999716E-2</v>
      </c>
      <c r="V317" s="252">
        <f>MAX(B317:U317)</f>
        <v>8.0000000000000071E-2</v>
      </c>
      <c r="AB317" s="250" t="e">
        <f>AA317/AA318-1</f>
        <v>#DIV/0!</v>
      </c>
      <c r="AF317" s="250"/>
      <c r="AG317" s="250"/>
      <c r="AI317" s="250" t="e">
        <f>AH317/AH318-1</f>
        <v>#DIV/0!</v>
      </c>
      <c r="AP317" s="250" t="e">
        <f>AO317/AO318-1</f>
        <v>#DIV/0!</v>
      </c>
      <c r="AT317" s="251">
        <f>$AC$1*X316/100</f>
        <v>0</v>
      </c>
      <c r="AU317" s="249">
        <f>AT317*SQRT(10)</f>
        <v>0</v>
      </c>
      <c r="AW317" s="250" t="e">
        <f>AV317/AV318-1</f>
        <v>#DIV/0!</v>
      </c>
      <c r="BB317" s="249">
        <f>BA317*SQRT(10)</f>
        <v>0</v>
      </c>
      <c r="BD317" s="250" t="e">
        <f>BC317/BC318-1</f>
        <v>#DIV/0!</v>
      </c>
      <c r="BI317" s="249">
        <f>BH317*SQRT(10)</f>
        <v>0</v>
      </c>
    </row>
    <row r="318" spans="1:61" x14ac:dyDescent="0.2">
      <c r="A318" s="253">
        <v>42675</v>
      </c>
      <c r="B318" s="245">
        <f>'Yield Curves'!C317-'Yield Curves'!C318</f>
        <v>-1.9999999999999574E-2</v>
      </c>
      <c r="C318" s="245">
        <f>'Yield Curves'!D317-'Yield Curves'!D318</f>
        <v>-2.4999999999998579E-2</v>
      </c>
      <c r="D318" s="245">
        <f>'Yield Curves'!E317-'Yield Curves'!E318</f>
        <v>-2.9999999999999361E-2</v>
      </c>
      <c r="E318" s="245">
        <f>'Yield Curves'!F317-'Yield Curves'!F318</f>
        <v>-2.9999999999999361E-2</v>
      </c>
      <c r="F318" s="245">
        <f>'Yield Curves'!G317-'Yield Curves'!G318</f>
        <v>-3.0000000000001137E-2</v>
      </c>
      <c r="G318" s="245">
        <f>'Yield Curves'!H317-'Yield Curves'!H318</f>
        <v>-2.5000000000002132E-2</v>
      </c>
      <c r="H318" s="245">
        <f>'Yield Curves'!I317-'Yield Curves'!I318</f>
        <v>-1.9999999999999574E-2</v>
      </c>
      <c r="I318" s="245">
        <f>'Yield Curves'!J317-'Yield Curves'!J318</f>
        <v>-2.4999999999998579E-2</v>
      </c>
      <c r="J318" s="245">
        <f>'Yield Curves'!K317-'Yield Curves'!K318</f>
        <v>-3.0000000000001137E-2</v>
      </c>
      <c r="K318" s="245">
        <f>'Yield Curves'!L317-'Yield Curves'!L318</f>
        <v>-3.2500000000002416E-2</v>
      </c>
      <c r="L318" s="245">
        <f>'Yield Curves'!M317-'Yield Curves'!M318</f>
        <v>-3.5000000000001918E-2</v>
      </c>
      <c r="M318" s="245">
        <f>'Yield Curves'!N317-'Yield Curves'!N318</f>
        <v>-3.7500000000001421E-2</v>
      </c>
      <c r="N318" s="245">
        <f>'Yield Curves'!O317-'Yield Curves'!O318</f>
        <v>-4.0000000000000924E-2</v>
      </c>
      <c r="O318" s="245">
        <f>'Yield Curves'!P317-'Yield Curves'!P318</f>
        <v>-4.2500000000000426E-2</v>
      </c>
      <c r="P318" s="245">
        <f>'Yield Curves'!Q317-'Yield Curves'!Q318</f>
        <v>-3.8750000000000284E-2</v>
      </c>
      <c r="Q318" s="245">
        <f>'Yield Curves'!R317-'Yield Curves'!R318</f>
        <v>-3.5000000000000142E-2</v>
      </c>
      <c r="R318" s="245">
        <f>'Yield Curves'!S317-'Yield Curves'!S318</f>
        <v>-3.125E-2</v>
      </c>
      <c r="S318" s="245">
        <f>'Yield Curves'!T317-'Yield Curves'!T318</f>
        <v>-3.0624999999998792E-2</v>
      </c>
      <c r="T318" s="245">
        <f>'Yield Curves'!U317-'Yield Curves'!U318</f>
        <v>-2.9999999999999361E-2</v>
      </c>
      <c r="U318" s="245">
        <f>'Yield Curves'!V317-'Yield Curves'!V318</f>
        <v>-2.9374999999999929E-2</v>
      </c>
      <c r="V318" s="252">
        <f>MAX(B318:U318)</f>
        <v>-1.9999999999999574E-2</v>
      </c>
      <c r="AB318" s="250" t="e">
        <f>AA318/AA319-1</f>
        <v>#DIV/0!</v>
      </c>
      <c r="AF318" s="250"/>
      <c r="AG318" s="250"/>
      <c r="AI318" s="250" t="e">
        <f>AH318/AH319-1</f>
        <v>#DIV/0!</v>
      </c>
      <c r="AP318" s="250" t="e">
        <f>AO318/AO319-1</f>
        <v>#DIV/0!</v>
      </c>
      <c r="AT318" s="251">
        <f>$AC$1*X317/100</f>
        <v>0</v>
      </c>
      <c r="AU318" s="249">
        <f>AT318*SQRT(10)</f>
        <v>0</v>
      </c>
      <c r="AW318" s="250" t="e">
        <f>AV318/AV319-1</f>
        <v>#DIV/0!</v>
      </c>
      <c r="BB318" s="249">
        <f>BA318*SQRT(10)</f>
        <v>0</v>
      </c>
      <c r="BD318" s="250" t="e">
        <f>BC318/BC319-1</f>
        <v>#DIV/0!</v>
      </c>
      <c r="BI318" s="249">
        <f>BH318*SQRT(10)</f>
        <v>0</v>
      </c>
    </row>
    <row r="319" spans="1:61" x14ac:dyDescent="0.2">
      <c r="A319" s="253">
        <v>42674</v>
      </c>
      <c r="B319" s="245">
        <f>'Yield Curves'!C318-'Yield Curves'!C319</f>
        <v>8.0000000000000071E-2</v>
      </c>
      <c r="C319" s="245">
        <f>'Yield Curves'!D318-'Yield Curves'!D319</f>
        <v>2.4999999999998579E-2</v>
      </c>
      <c r="D319" s="245">
        <f>'Yield Curves'!E318-'Yield Curves'!E319</f>
        <v>-3.0000000000001137E-2</v>
      </c>
      <c r="E319" s="245">
        <f>'Yield Curves'!F318-'Yield Curves'!F319</f>
        <v>-2.000000000000135E-2</v>
      </c>
      <c r="F319" s="245">
        <f>'Yield Curves'!G318-'Yield Curves'!G319</f>
        <v>-9.9999999999997868E-3</v>
      </c>
      <c r="G319" s="245">
        <f>'Yield Curves'!H318-'Yield Curves'!H319</f>
        <v>3.0000000000001137E-2</v>
      </c>
      <c r="H319" s="245">
        <f>'Yield Curves'!I318-'Yield Curves'!I319</f>
        <v>7.0000000000000284E-2</v>
      </c>
      <c r="I319" s="245">
        <f>'Yield Curves'!J318-'Yield Curves'!J319</f>
        <v>5.0000000000000711E-2</v>
      </c>
      <c r="J319" s="245">
        <f>'Yield Curves'!K318-'Yield Curves'!K319</f>
        <v>3.0000000000001137E-2</v>
      </c>
      <c r="K319" s="245">
        <f>'Yield Curves'!L318-'Yield Curves'!L319</f>
        <v>3.7500000000001421E-2</v>
      </c>
      <c r="L319" s="245">
        <f>'Yield Curves'!M318-'Yield Curves'!M319</f>
        <v>4.4999999999999929E-2</v>
      </c>
      <c r="M319" s="245">
        <f>'Yield Curves'!N318-'Yield Curves'!N319</f>
        <v>5.2499999999998437E-2</v>
      </c>
      <c r="N319" s="245">
        <f>'Yield Curves'!O318-'Yield Curves'!O319</f>
        <v>6.0000000000000497E-2</v>
      </c>
      <c r="O319" s="245">
        <f>'Yield Curves'!P318-'Yield Curves'!P319</f>
        <v>6.7500000000002558E-2</v>
      </c>
      <c r="P319" s="245">
        <f>'Yield Curves'!Q318-'Yield Curves'!Q319</f>
        <v>6.6250000000001918E-2</v>
      </c>
      <c r="Q319" s="245">
        <f>'Yield Curves'!R318-'Yield Curves'!R319</f>
        <v>6.5000000000001279E-2</v>
      </c>
      <c r="R319" s="245">
        <f>'Yield Curves'!S318-'Yield Curves'!S319</f>
        <v>6.3750000000000639E-2</v>
      </c>
      <c r="S319" s="245">
        <f>'Yield Curves'!T318-'Yield Curves'!T319</f>
        <v>6.6874999999999574E-2</v>
      </c>
      <c r="T319" s="245">
        <f>'Yield Curves'!U318-'Yield Curves'!U319</f>
        <v>7.0000000000000284E-2</v>
      </c>
      <c r="U319" s="245">
        <f>'Yield Curves'!V318-'Yield Curves'!V319</f>
        <v>7.3125000000000995E-2</v>
      </c>
      <c r="V319" s="252">
        <f>MAX(B319:U319)</f>
        <v>8.0000000000000071E-2</v>
      </c>
      <c r="AB319" s="250" t="e">
        <f>AA319/AA320-1</f>
        <v>#DIV/0!</v>
      </c>
      <c r="AF319" s="250"/>
      <c r="AG319" s="250"/>
      <c r="AI319" s="250" t="e">
        <f>AH319/AH320-1</f>
        <v>#DIV/0!</v>
      </c>
      <c r="AP319" s="250" t="e">
        <f>AO319/AO320-1</f>
        <v>#DIV/0!</v>
      </c>
      <c r="AT319" s="251">
        <f>$AC$1*X318/100</f>
        <v>0</v>
      </c>
      <c r="AU319" s="249">
        <f>AT319*SQRT(10)</f>
        <v>0</v>
      </c>
      <c r="AW319" s="250" t="e">
        <f>AV319/AV320-1</f>
        <v>#DIV/0!</v>
      </c>
      <c r="BB319" s="249">
        <f>BA319*SQRT(10)</f>
        <v>0</v>
      </c>
      <c r="BD319" s="250" t="e">
        <f>BC319/BC320-1</f>
        <v>#DIV/0!</v>
      </c>
      <c r="BI319" s="249">
        <f>BH319*SQRT(10)</f>
        <v>0</v>
      </c>
    </row>
    <row r="320" spans="1:61" x14ac:dyDescent="0.2">
      <c r="A320" s="253">
        <v>42671</v>
      </c>
      <c r="B320" s="245">
        <f>'Yield Curves'!C319-'Yield Curves'!C320</f>
        <v>0</v>
      </c>
      <c r="C320" s="245">
        <f>'Yield Curves'!D319-'Yield Curves'!D320</f>
        <v>2.5000000000000355E-2</v>
      </c>
      <c r="D320" s="245">
        <f>'Yield Curves'!E319-'Yield Curves'!E320</f>
        <v>5.0000000000000711E-2</v>
      </c>
      <c r="E320" s="245">
        <f>'Yield Curves'!F319-'Yield Curves'!F320</f>
        <v>5.0000000000000711E-2</v>
      </c>
      <c r="F320" s="245">
        <f>'Yield Curves'!G319-'Yield Curves'!G320</f>
        <v>5.0000000000000711E-2</v>
      </c>
      <c r="G320" s="245">
        <f>'Yield Curves'!H319-'Yield Curves'!H320</f>
        <v>3.9999999999999147E-2</v>
      </c>
      <c r="H320" s="245">
        <f>'Yield Curves'!I319-'Yield Curves'!I320</f>
        <v>2.9999999999999361E-2</v>
      </c>
      <c r="I320" s="245">
        <f>'Yield Curves'!J319-'Yield Curves'!J320</f>
        <v>3.9999999999999147E-2</v>
      </c>
      <c r="J320" s="245">
        <f>'Yield Curves'!K319-'Yield Curves'!K320</f>
        <v>4.9999999999998934E-2</v>
      </c>
      <c r="K320" s="245">
        <f>'Yield Curves'!L319-'Yield Curves'!L320</f>
        <v>4.4999999999999929E-2</v>
      </c>
      <c r="L320" s="245">
        <f>'Yield Curves'!M319-'Yield Curves'!M320</f>
        <v>4.0000000000000924E-2</v>
      </c>
      <c r="M320" s="245">
        <f>'Yield Curves'!N319-'Yield Curves'!N320</f>
        <v>3.5000000000001918E-2</v>
      </c>
      <c r="N320" s="245">
        <f>'Yield Curves'!O319-'Yield Curves'!O320</f>
        <v>3.0000000000001137E-2</v>
      </c>
      <c r="O320" s="245">
        <f>'Yield Curves'!P319-'Yield Curves'!P320</f>
        <v>2.5000000000000355E-2</v>
      </c>
      <c r="P320" s="245">
        <f>'Yield Curves'!Q319-'Yield Curves'!Q320</f>
        <v>2.7499999999999858E-2</v>
      </c>
      <c r="Q320" s="245">
        <f>'Yield Curves'!R319-'Yield Curves'!R320</f>
        <v>2.9999999999999361E-2</v>
      </c>
      <c r="R320" s="245">
        <f>'Yield Curves'!S319-'Yield Curves'!S320</f>
        <v>3.2499999999998863E-2</v>
      </c>
      <c r="S320" s="245">
        <f>'Yield Curves'!T319-'Yield Curves'!T320</f>
        <v>3.125E-2</v>
      </c>
      <c r="T320" s="245">
        <f>'Yield Curves'!U319-'Yield Curves'!U320</f>
        <v>2.9999999999999361E-2</v>
      </c>
      <c r="U320" s="245">
        <f>'Yield Curves'!V319-'Yield Curves'!V320</f>
        <v>2.8749999999998721E-2</v>
      </c>
      <c r="V320" s="252">
        <f>MAX(B320:U320)</f>
        <v>5.0000000000000711E-2</v>
      </c>
      <c r="AB320" s="250" t="e">
        <f>AA320/AA321-1</f>
        <v>#DIV/0!</v>
      </c>
      <c r="AF320" s="250"/>
      <c r="AG320" s="250"/>
      <c r="AI320" s="250" t="e">
        <f>AH320/AH321-1</f>
        <v>#DIV/0!</v>
      </c>
      <c r="AP320" s="250" t="e">
        <f>AO320/AO321-1</f>
        <v>#DIV/0!</v>
      </c>
      <c r="AT320" s="251">
        <f>$AC$1*X319/100</f>
        <v>0</v>
      </c>
      <c r="AU320" s="249">
        <f>AT320*SQRT(10)</f>
        <v>0</v>
      </c>
      <c r="AW320" s="250" t="e">
        <f>AV320/AV321-1</f>
        <v>#DIV/0!</v>
      </c>
      <c r="BB320" s="249">
        <f>BA320*SQRT(10)</f>
        <v>0</v>
      </c>
      <c r="BD320" s="250" t="e">
        <f>BC320/BC321-1</f>
        <v>#DIV/0!</v>
      </c>
      <c r="BI320" s="249">
        <f>BH320*SQRT(10)</f>
        <v>0</v>
      </c>
    </row>
    <row r="321" spans="1:61" x14ac:dyDescent="0.2">
      <c r="A321" s="253">
        <v>42670</v>
      </c>
      <c r="B321" s="245">
        <f>'Yield Curves'!C320-'Yield Curves'!C321</f>
        <v>2.9999999999999361E-2</v>
      </c>
      <c r="C321" s="245">
        <f>'Yield Curves'!D320-'Yield Curves'!D321</f>
        <v>1.4999999999998792E-2</v>
      </c>
      <c r="D321" s="245">
        <f>'Yield Curves'!E320-'Yield Curves'!E321</f>
        <v>0</v>
      </c>
      <c r="E321" s="245">
        <f>'Yield Curves'!F320-'Yield Curves'!F321</f>
        <v>5.0000000000007816E-3</v>
      </c>
      <c r="F321" s="245">
        <f>'Yield Curves'!G320-'Yield Curves'!G321</f>
        <v>9.9999999999997868E-3</v>
      </c>
      <c r="G321" s="245">
        <f>'Yield Curves'!H320-'Yield Curves'!H321</f>
        <v>4.5000000000001705E-2</v>
      </c>
      <c r="H321" s="245">
        <f>'Yield Curves'!I320-'Yield Curves'!I321</f>
        <v>8.0000000000000071E-2</v>
      </c>
      <c r="I321" s="245">
        <f>'Yield Curves'!J320-'Yield Curves'!J321</f>
        <v>5.9999999999998721E-2</v>
      </c>
      <c r="J321" s="245">
        <f>'Yield Curves'!K320-'Yield Curves'!K321</f>
        <v>4.0000000000000924E-2</v>
      </c>
      <c r="K321" s="245">
        <f>'Yield Curves'!L320-'Yield Curves'!L321</f>
        <v>4.7500000000001208E-2</v>
      </c>
      <c r="L321" s="245">
        <f>'Yield Curves'!M320-'Yield Curves'!M321</f>
        <v>5.4999999999999716E-2</v>
      </c>
      <c r="M321" s="245">
        <f>'Yield Curves'!N320-'Yield Curves'!N321</f>
        <v>6.2499999999998224E-2</v>
      </c>
      <c r="N321" s="245">
        <f>'Yield Curves'!O320-'Yield Curves'!O321</f>
        <v>6.9999999999998508E-2</v>
      </c>
      <c r="O321" s="245">
        <f>'Yield Curves'!P320-'Yield Curves'!P321</f>
        <v>7.7499999999998792E-2</v>
      </c>
      <c r="P321" s="245">
        <f>'Yield Curves'!Q320-'Yield Curves'!Q321</f>
        <v>7.6249999999998153E-2</v>
      </c>
      <c r="Q321" s="245">
        <f>'Yield Curves'!R320-'Yield Curves'!R321</f>
        <v>7.4999999999999289E-2</v>
      </c>
      <c r="R321" s="245">
        <f>'Yield Curves'!S320-'Yield Curves'!S321</f>
        <v>7.3750000000000426E-2</v>
      </c>
      <c r="S321" s="245">
        <f>'Yield Curves'!T320-'Yield Curves'!T321</f>
        <v>7.6874999999999361E-2</v>
      </c>
      <c r="T321" s="245">
        <f>'Yield Curves'!U320-'Yield Curves'!U321</f>
        <v>8.0000000000000071E-2</v>
      </c>
      <c r="U321" s="245">
        <f>'Yield Curves'!V320-'Yield Curves'!V321</f>
        <v>8.3125000000000782E-2</v>
      </c>
      <c r="V321" s="252">
        <f>MAX(B321:U321)</f>
        <v>8.3125000000000782E-2</v>
      </c>
      <c r="AB321" s="250" t="e">
        <f>AA321/AA322-1</f>
        <v>#DIV/0!</v>
      </c>
      <c r="AF321" s="250"/>
      <c r="AG321" s="250"/>
      <c r="AI321" s="250" t="e">
        <f>AH321/AH322-1</f>
        <v>#DIV/0!</v>
      </c>
      <c r="AP321" s="250" t="e">
        <f>AO321/AO322-1</f>
        <v>#DIV/0!</v>
      </c>
      <c r="AT321" s="251">
        <f>$AC$1*X320/100</f>
        <v>0</v>
      </c>
      <c r="AU321" s="249">
        <f>AT321*SQRT(10)</f>
        <v>0</v>
      </c>
      <c r="AW321" s="250" t="e">
        <f>AV321/AV322-1</f>
        <v>#DIV/0!</v>
      </c>
      <c r="BB321" s="249">
        <f>BA321*SQRT(10)</f>
        <v>0</v>
      </c>
      <c r="BD321" s="250" t="e">
        <f>BC321/BC322-1</f>
        <v>#DIV/0!</v>
      </c>
      <c r="BI321" s="249">
        <f>BH321*SQRT(10)</f>
        <v>0</v>
      </c>
    </row>
    <row r="322" spans="1:61" x14ac:dyDescent="0.2">
      <c r="A322" s="253">
        <v>42669</v>
      </c>
      <c r="B322" s="245">
        <f>'Yield Curves'!C321-'Yield Curves'!C322</f>
        <v>-6.9999999999998508E-2</v>
      </c>
      <c r="C322" s="245">
        <f>'Yield Curves'!D321-'Yield Curves'!D322</f>
        <v>-9.9999999999980105E-3</v>
      </c>
      <c r="D322" s="245">
        <f>'Yield Curves'!E321-'Yield Curves'!E322</f>
        <v>4.9999999999998934E-2</v>
      </c>
      <c r="E322" s="245">
        <f>'Yield Curves'!F321-'Yield Curves'!F322</f>
        <v>6.0000000000000497E-2</v>
      </c>
      <c r="F322" s="245">
        <f>'Yield Curves'!G321-'Yield Curves'!G322</f>
        <v>7.0000000000000284E-2</v>
      </c>
      <c r="G322" s="245">
        <f>'Yield Curves'!H321-'Yield Curves'!H322</f>
        <v>5.4999999999999716E-2</v>
      </c>
      <c r="H322" s="245">
        <f>'Yield Curves'!I321-'Yield Curves'!I322</f>
        <v>4.0000000000000924E-2</v>
      </c>
      <c r="I322" s="245">
        <f>'Yield Curves'!J321-'Yield Curves'!J322</f>
        <v>5.0000000000000711E-2</v>
      </c>
      <c r="J322" s="245">
        <f>'Yield Curves'!K321-'Yield Curves'!K322</f>
        <v>5.9999999999998721E-2</v>
      </c>
      <c r="K322" s="245">
        <f>'Yield Curves'!L321-'Yield Curves'!L322</f>
        <v>5.4999999999997939E-2</v>
      </c>
      <c r="L322" s="245">
        <f>'Yield Curves'!M321-'Yield Curves'!M322</f>
        <v>4.9999999999998934E-2</v>
      </c>
      <c r="M322" s="245">
        <f>'Yield Curves'!N321-'Yield Curves'!N322</f>
        <v>4.5000000000001705E-2</v>
      </c>
      <c r="N322" s="245">
        <f>'Yield Curves'!O321-'Yield Curves'!O322</f>
        <v>4.0000000000000924E-2</v>
      </c>
      <c r="O322" s="245">
        <f>'Yield Curves'!P321-'Yield Curves'!P322</f>
        <v>3.5000000000000142E-2</v>
      </c>
      <c r="P322" s="245">
        <f>'Yield Curves'!Q321-'Yield Curves'!Q322</f>
        <v>3.5000000000000142E-2</v>
      </c>
      <c r="Q322" s="245">
        <f>'Yield Curves'!R321-'Yield Curves'!R322</f>
        <v>3.5000000000000142E-2</v>
      </c>
      <c r="R322" s="245">
        <f>'Yield Curves'!S321-'Yield Curves'!S322</f>
        <v>3.5000000000000142E-2</v>
      </c>
      <c r="S322" s="245">
        <f>'Yield Curves'!T321-'Yield Curves'!T322</f>
        <v>3.2500000000000639E-2</v>
      </c>
      <c r="T322" s="245">
        <f>'Yield Curves'!U321-'Yield Curves'!U322</f>
        <v>2.9999999999999361E-2</v>
      </c>
      <c r="U322" s="245">
        <f>'Yield Curves'!V321-'Yield Curves'!V322</f>
        <v>2.7499999999998082E-2</v>
      </c>
      <c r="V322" s="252">
        <f>MAX(B322:U322)</f>
        <v>7.0000000000000284E-2</v>
      </c>
      <c r="AB322" s="250" t="e">
        <f>AA322/AA323-1</f>
        <v>#DIV/0!</v>
      </c>
      <c r="AF322" s="250"/>
      <c r="AG322" s="250"/>
      <c r="AI322" s="250" t="e">
        <f>AH322/AH323-1</f>
        <v>#DIV/0!</v>
      </c>
      <c r="AP322" s="250" t="e">
        <f>AO322/AO323-1</f>
        <v>#DIV/0!</v>
      </c>
      <c r="AT322" s="251">
        <f>$AC$1*X321/100</f>
        <v>0</v>
      </c>
      <c r="AU322" s="249">
        <f>AT322*SQRT(10)</f>
        <v>0</v>
      </c>
      <c r="AW322" s="250" t="e">
        <f>AV322/AV323-1</f>
        <v>#DIV/0!</v>
      </c>
      <c r="BB322" s="249">
        <f>BA322*SQRT(10)</f>
        <v>0</v>
      </c>
      <c r="BD322" s="250" t="e">
        <f>BC322/BC323-1</f>
        <v>#DIV/0!</v>
      </c>
      <c r="BI322" s="249">
        <f>BH322*SQRT(10)</f>
        <v>0</v>
      </c>
    </row>
    <row r="323" spans="1:61" x14ac:dyDescent="0.2">
      <c r="A323" s="253">
        <v>42668</v>
      </c>
      <c r="B323" s="245">
        <f>'Yield Curves'!C322-'Yield Curves'!C323</f>
        <v>-2.000000000000135E-2</v>
      </c>
      <c r="C323" s="245">
        <f>'Yield Curves'!D322-'Yield Curves'!D323</f>
        <v>-1.5000000000000568E-2</v>
      </c>
      <c r="D323" s="245">
        <f>'Yield Curves'!E322-'Yield Curves'!E323</f>
        <v>-9.9999999999997868E-3</v>
      </c>
      <c r="E323" s="245">
        <f>'Yield Curves'!F322-'Yield Curves'!F323</f>
        <v>-1.0000000000001563E-2</v>
      </c>
      <c r="F323" s="245">
        <f>'Yield Curves'!G322-'Yield Curves'!G323</f>
        <v>-9.9999999999997868E-3</v>
      </c>
      <c r="G323" s="245">
        <f>'Yield Curves'!H322-'Yield Curves'!H323</f>
        <v>1.9999999999999574E-2</v>
      </c>
      <c r="H323" s="245">
        <f>'Yield Curves'!I322-'Yield Curves'!I323</f>
        <v>4.9999999999998934E-2</v>
      </c>
      <c r="I323" s="245">
        <f>'Yield Curves'!J322-'Yield Curves'!J323</f>
        <v>2.4999999999998579E-2</v>
      </c>
      <c r="J323" s="245">
        <f>'Yield Curves'!K322-'Yield Curves'!K323</f>
        <v>0</v>
      </c>
      <c r="K323" s="245">
        <f>'Yield Curves'!L322-'Yield Curves'!L323</f>
        <v>7.5000000000002842E-3</v>
      </c>
      <c r="L323" s="245">
        <f>'Yield Curves'!M322-'Yield Curves'!M323</f>
        <v>1.5000000000000568E-2</v>
      </c>
      <c r="M323" s="245">
        <f>'Yield Curves'!N322-'Yield Curves'!N323</f>
        <v>2.2499999999999076E-2</v>
      </c>
      <c r="N323" s="245">
        <f>'Yield Curves'!O322-'Yield Curves'!O323</f>
        <v>2.9999999999999361E-2</v>
      </c>
      <c r="O323" s="245">
        <f>'Yield Curves'!P322-'Yield Curves'!P323</f>
        <v>3.7499999999999645E-2</v>
      </c>
      <c r="P323" s="245">
        <f>'Yield Curves'!Q322-'Yield Curves'!Q323</f>
        <v>3.8750000000000284E-2</v>
      </c>
      <c r="Q323" s="245">
        <f>'Yield Curves'!R322-'Yield Curves'!R323</f>
        <v>4.0000000000000924E-2</v>
      </c>
      <c r="R323" s="245">
        <f>'Yield Curves'!S322-'Yield Curves'!S323</f>
        <v>4.1250000000001563E-2</v>
      </c>
      <c r="S323" s="245">
        <f>'Yield Curves'!T322-'Yield Curves'!T323</f>
        <v>4.5625000000001137E-2</v>
      </c>
      <c r="T323" s="245">
        <f>'Yield Curves'!U322-'Yield Curves'!U323</f>
        <v>5.0000000000000711E-2</v>
      </c>
      <c r="U323" s="245">
        <f>'Yield Curves'!V322-'Yield Curves'!V323</f>
        <v>5.4375000000000284E-2</v>
      </c>
      <c r="V323" s="252">
        <f>MAX(B323:U323)</f>
        <v>5.4375000000000284E-2</v>
      </c>
      <c r="AB323" s="250" t="e">
        <f>AA323/AA324-1</f>
        <v>#DIV/0!</v>
      </c>
      <c r="AF323" s="250"/>
      <c r="AG323" s="250"/>
      <c r="AI323" s="250" t="e">
        <f>AH323/AH324-1</f>
        <v>#DIV/0!</v>
      </c>
      <c r="AP323" s="250" t="e">
        <f>AO323/AO324-1</f>
        <v>#DIV/0!</v>
      </c>
      <c r="AT323" s="251">
        <f>$AC$1*X322/100</f>
        <v>0</v>
      </c>
      <c r="AU323" s="249">
        <f>AT323*SQRT(10)</f>
        <v>0</v>
      </c>
      <c r="AW323" s="250" t="e">
        <f>AV323/AV324-1</f>
        <v>#DIV/0!</v>
      </c>
      <c r="BB323" s="249">
        <f>BA323*SQRT(10)</f>
        <v>0</v>
      </c>
      <c r="BD323" s="250" t="e">
        <f>BC323/BC324-1</f>
        <v>#DIV/0!</v>
      </c>
      <c r="BI323" s="249">
        <f>BH323*SQRT(10)</f>
        <v>0</v>
      </c>
    </row>
    <row r="324" spans="1:61" x14ac:dyDescent="0.2">
      <c r="A324" s="253">
        <v>42667</v>
      </c>
      <c r="B324" s="245">
        <f>'Yield Curves'!C323-'Yield Curves'!C324</f>
        <v>-5.9999999999998721E-2</v>
      </c>
      <c r="C324" s="245">
        <f>'Yield Curves'!D323-'Yield Curves'!D324</f>
        <v>-5.9999999999998721E-2</v>
      </c>
      <c r="D324" s="245">
        <f>'Yield Curves'!E323-'Yield Curves'!E324</f>
        <v>-5.9999999999998721E-2</v>
      </c>
      <c r="E324" s="245">
        <f>'Yield Curves'!F323-'Yield Curves'!F324</f>
        <v>-3.9999999999999147E-2</v>
      </c>
      <c r="F324" s="245">
        <f>'Yield Curves'!G323-'Yield Curves'!G324</f>
        <v>-1.9999999999999574E-2</v>
      </c>
      <c r="G324" s="245">
        <f>'Yield Curves'!H323-'Yield Curves'!H324</f>
        <v>0</v>
      </c>
      <c r="H324" s="245">
        <f>'Yield Curves'!I323-'Yield Curves'!I324</f>
        <v>1.9999999999999574E-2</v>
      </c>
      <c r="I324" s="245">
        <f>'Yield Curves'!J323-'Yield Curves'!J324</f>
        <v>1.5000000000000568E-2</v>
      </c>
      <c r="J324" s="245">
        <f>'Yield Curves'!K323-'Yield Curves'!K324</f>
        <v>1.0000000000001563E-2</v>
      </c>
      <c r="K324" s="245">
        <f>'Yield Curves'!L323-'Yield Curves'!L324</f>
        <v>1.2500000000001066E-2</v>
      </c>
      <c r="L324" s="245">
        <f>'Yield Curves'!M323-'Yield Curves'!M324</f>
        <v>1.5000000000000568E-2</v>
      </c>
      <c r="M324" s="245">
        <f>'Yield Curves'!N323-'Yield Curves'!N324</f>
        <v>1.7500000000000071E-2</v>
      </c>
      <c r="N324" s="245">
        <f>'Yield Curves'!O323-'Yield Curves'!O324</f>
        <v>1.9999999999999574E-2</v>
      </c>
      <c r="O324" s="245">
        <f>'Yield Curves'!P323-'Yield Curves'!P324</f>
        <v>2.2499999999999076E-2</v>
      </c>
      <c r="P324" s="245">
        <f>'Yield Curves'!Q323-'Yield Curves'!Q324</f>
        <v>2.1250000000000213E-2</v>
      </c>
      <c r="Q324" s="245">
        <f>'Yield Curves'!R323-'Yield Curves'!R324</f>
        <v>1.9999999999999574E-2</v>
      </c>
      <c r="R324" s="245">
        <f>'Yield Curves'!S323-'Yield Curves'!S324</f>
        <v>1.8749999999998934E-2</v>
      </c>
      <c r="S324" s="245">
        <f>'Yield Curves'!T323-'Yield Curves'!T324</f>
        <v>1.9374999999998366E-2</v>
      </c>
      <c r="T324" s="245">
        <f>'Yield Curves'!U323-'Yield Curves'!U324</f>
        <v>1.9999999999999574E-2</v>
      </c>
      <c r="U324" s="245">
        <f>'Yield Curves'!V323-'Yield Curves'!V324</f>
        <v>2.0625000000000782E-2</v>
      </c>
      <c r="V324" s="252">
        <f>MAX(B324:U324)</f>
        <v>2.2499999999999076E-2</v>
      </c>
      <c r="AB324" s="250" t="e">
        <f>AA324/AA325-1</f>
        <v>#DIV/0!</v>
      </c>
      <c r="AF324" s="250"/>
      <c r="AG324" s="250"/>
      <c r="AI324" s="250" t="e">
        <f>AH324/AH325-1</f>
        <v>#DIV/0!</v>
      </c>
      <c r="AP324" s="250" t="e">
        <f>AO324/AO325-1</f>
        <v>#DIV/0!</v>
      </c>
      <c r="AT324" s="251">
        <f>$AC$1*X323/100</f>
        <v>0</v>
      </c>
      <c r="AU324" s="249">
        <f>AT324*SQRT(10)</f>
        <v>0</v>
      </c>
      <c r="AW324" s="250" t="e">
        <f>AV324/AV325-1</f>
        <v>#DIV/0!</v>
      </c>
      <c r="BB324" s="249">
        <f>BA324*SQRT(10)</f>
        <v>0</v>
      </c>
      <c r="BD324" s="250" t="e">
        <f>BC324/BC325-1</f>
        <v>#DIV/0!</v>
      </c>
      <c r="BI324" s="249">
        <f>BH324*SQRT(10)</f>
        <v>0</v>
      </c>
    </row>
    <row r="325" spans="1:61" x14ac:dyDescent="0.2">
      <c r="A325" s="253">
        <v>42664</v>
      </c>
      <c r="B325" s="245">
        <f>'Yield Curves'!C324-'Yield Curves'!C325</f>
        <v>2.9999999999999361E-2</v>
      </c>
      <c r="C325" s="245">
        <f>'Yield Curves'!D324-'Yield Curves'!D325</f>
        <v>2.4999999999998579E-2</v>
      </c>
      <c r="D325" s="245">
        <f>'Yield Curves'!E324-'Yield Curves'!E325</f>
        <v>1.9999999999999574E-2</v>
      </c>
      <c r="E325" s="245">
        <f>'Yield Curves'!F324-'Yield Curves'!F325</f>
        <v>0</v>
      </c>
      <c r="F325" s="245">
        <f>'Yield Curves'!G324-'Yield Curves'!G325</f>
        <v>-2.000000000000135E-2</v>
      </c>
      <c r="G325" s="245">
        <f>'Yield Curves'!H324-'Yield Curves'!H325</f>
        <v>-4.4999999999999929E-2</v>
      </c>
      <c r="H325" s="245">
        <f>'Yield Curves'!I324-'Yield Curves'!I325</f>
        <v>-6.9999999999998508E-2</v>
      </c>
      <c r="I325" s="245">
        <f>'Yield Curves'!J324-'Yield Curves'!J325</f>
        <v>-6.4999999999997726E-2</v>
      </c>
      <c r="J325" s="245">
        <f>'Yield Curves'!K324-'Yield Curves'!K325</f>
        <v>-6.0000000000000497E-2</v>
      </c>
      <c r="K325" s="245">
        <f>'Yield Curves'!L324-'Yield Curves'!L325</f>
        <v>-6.25E-2</v>
      </c>
      <c r="L325" s="245">
        <f>'Yield Curves'!M324-'Yield Curves'!M325</f>
        <v>-6.4999999999999503E-2</v>
      </c>
      <c r="M325" s="245">
        <f>'Yield Curves'!N324-'Yield Curves'!N325</f>
        <v>-6.7499999999999005E-2</v>
      </c>
      <c r="N325" s="245">
        <f>'Yield Curves'!O324-'Yield Curves'!O325</f>
        <v>-6.9999999999998508E-2</v>
      </c>
      <c r="O325" s="245">
        <f>'Yield Curves'!P324-'Yield Curves'!P325</f>
        <v>-7.249999999999801E-2</v>
      </c>
      <c r="P325" s="245">
        <f>'Yield Curves'!Q324-'Yield Curves'!Q325</f>
        <v>-7.1249999999999147E-2</v>
      </c>
      <c r="Q325" s="245">
        <f>'Yield Curves'!R324-'Yield Curves'!R325</f>
        <v>-7.0000000000000284E-2</v>
      </c>
      <c r="R325" s="245">
        <f>'Yield Curves'!S324-'Yield Curves'!S325</f>
        <v>-6.8750000000001421E-2</v>
      </c>
      <c r="S325" s="245">
        <f>'Yield Curves'!T324-'Yield Curves'!T325</f>
        <v>-6.9375000000000853E-2</v>
      </c>
      <c r="T325" s="245">
        <f>'Yield Curves'!U324-'Yield Curves'!U325</f>
        <v>-7.0000000000000284E-2</v>
      </c>
      <c r="U325" s="245">
        <f>'Yield Curves'!V324-'Yield Curves'!V325</f>
        <v>-7.0624999999999716E-2</v>
      </c>
      <c r="V325" s="252">
        <f>MAX(B325:U325)</f>
        <v>2.9999999999999361E-2</v>
      </c>
      <c r="AB325" s="250" t="e">
        <f>AA325/AA326-1</f>
        <v>#DIV/0!</v>
      </c>
      <c r="AF325" s="250"/>
      <c r="AG325" s="250"/>
      <c r="AI325" s="250" t="e">
        <f>AH325/AH326-1</f>
        <v>#DIV/0!</v>
      </c>
      <c r="AP325" s="250" t="e">
        <f>AO325/AO326-1</f>
        <v>#DIV/0!</v>
      </c>
      <c r="AT325" s="251">
        <f>$AC$1*X324/100</f>
        <v>0</v>
      </c>
      <c r="AU325" s="249">
        <f>AT325*SQRT(10)</f>
        <v>0</v>
      </c>
      <c r="AW325" s="250" t="e">
        <f>AV325/AV326-1</f>
        <v>#DIV/0!</v>
      </c>
      <c r="BB325" s="249">
        <f>BA325*SQRT(10)</f>
        <v>0</v>
      </c>
      <c r="BD325" s="250" t="e">
        <f>BC325/BC326-1</f>
        <v>#DIV/0!</v>
      </c>
      <c r="BI325" s="249">
        <f>BH325*SQRT(10)</f>
        <v>0</v>
      </c>
    </row>
    <row r="326" spans="1:61" x14ac:dyDescent="0.2">
      <c r="A326" s="253">
        <v>42663</v>
      </c>
      <c r="B326" s="245">
        <f>'Yield Curves'!C325-'Yield Curves'!C326</f>
        <v>-9.9999999999997868E-3</v>
      </c>
      <c r="C326" s="245">
        <f>'Yield Curves'!D325-'Yield Curves'!D326</f>
        <v>-9.9999999999997868E-3</v>
      </c>
      <c r="D326" s="245">
        <f>'Yield Curves'!E325-'Yield Curves'!E326</f>
        <v>-9.9999999999997868E-3</v>
      </c>
      <c r="E326" s="245">
        <f>'Yield Curves'!F325-'Yield Curves'!F326</f>
        <v>0</v>
      </c>
      <c r="F326" s="245">
        <f>'Yield Curves'!G325-'Yield Curves'!G326</f>
        <v>9.9999999999997868E-3</v>
      </c>
      <c r="G326" s="245">
        <f>'Yield Curves'!H325-'Yield Curves'!H326</f>
        <v>-5.0000000000007816E-3</v>
      </c>
      <c r="H326" s="245">
        <f>'Yield Curves'!I325-'Yield Curves'!I326</f>
        <v>-2.000000000000135E-2</v>
      </c>
      <c r="I326" s="245">
        <f>'Yield Curves'!J325-'Yield Curves'!J326</f>
        <v>0</v>
      </c>
      <c r="J326" s="245">
        <f>'Yield Curves'!K325-'Yield Curves'!K326</f>
        <v>1.9999999999999574E-2</v>
      </c>
      <c r="K326" s="245">
        <f>'Yield Curves'!L325-'Yield Curves'!L326</f>
        <v>1.7499999999998295E-2</v>
      </c>
      <c r="L326" s="245">
        <f>'Yield Curves'!M325-'Yield Curves'!M326</f>
        <v>1.4999999999998792E-2</v>
      </c>
      <c r="M326" s="245">
        <f>'Yield Curves'!N325-'Yield Curves'!N326</f>
        <v>1.2499999999999289E-2</v>
      </c>
      <c r="N326" s="245">
        <f>'Yield Curves'!O325-'Yield Curves'!O326</f>
        <v>9.9999999999997868E-3</v>
      </c>
      <c r="O326" s="245">
        <f>'Yield Curves'!P325-'Yield Curves'!P326</f>
        <v>7.5000000000002842E-3</v>
      </c>
      <c r="P326" s="245">
        <f>'Yield Curves'!Q325-'Yield Curves'!Q326</f>
        <v>3.7500000000001421E-3</v>
      </c>
      <c r="Q326" s="245">
        <f>'Yield Curves'!R325-'Yield Curves'!R326</f>
        <v>0</v>
      </c>
      <c r="R326" s="245">
        <f>'Yield Curves'!S325-'Yield Curves'!S326</f>
        <v>-3.7500000000001421E-3</v>
      </c>
      <c r="S326" s="245">
        <f>'Yield Curves'!T325-'Yield Curves'!T326</f>
        <v>-6.8749999999990763E-3</v>
      </c>
      <c r="T326" s="245">
        <f>'Yield Curves'!U325-'Yield Curves'!U326</f>
        <v>-9.9999999999997868E-3</v>
      </c>
      <c r="U326" s="245">
        <f>'Yield Curves'!V325-'Yield Curves'!V326</f>
        <v>-1.3125000000000497E-2</v>
      </c>
      <c r="V326" s="252">
        <f>MAX(B326:U326)</f>
        <v>1.9999999999999574E-2</v>
      </c>
      <c r="AB326" s="250" t="e">
        <f>AA326/AA327-1</f>
        <v>#DIV/0!</v>
      </c>
      <c r="AF326" s="250"/>
      <c r="AG326" s="250"/>
      <c r="AI326" s="250" t="e">
        <f>AH326/AH327-1</f>
        <v>#DIV/0!</v>
      </c>
      <c r="AP326" s="250" t="e">
        <f>AO326/AO327-1</f>
        <v>#DIV/0!</v>
      </c>
      <c r="AT326" s="251">
        <f>$AC$1*X325/100</f>
        <v>0</v>
      </c>
      <c r="AU326" s="249">
        <f>AT326*SQRT(10)</f>
        <v>0</v>
      </c>
      <c r="AW326" s="250" t="e">
        <f>AV326/AV327-1</f>
        <v>#DIV/0!</v>
      </c>
      <c r="BB326" s="249">
        <f>BA326*SQRT(10)</f>
        <v>0</v>
      </c>
      <c r="BD326" s="250" t="e">
        <f>BC326/BC327-1</f>
        <v>#DIV/0!</v>
      </c>
      <c r="BI326" s="249">
        <f>BH326*SQRT(10)</f>
        <v>0</v>
      </c>
    </row>
    <row r="327" spans="1:61" x14ac:dyDescent="0.2">
      <c r="A327" s="253">
        <v>42662</v>
      </c>
      <c r="B327" s="245">
        <f>'Yield Curves'!C326-'Yield Curves'!C327</f>
        <v>-5.0000000000000711E-2</v>
      </c>
      <c r="C327" s="245">
        <f>'Yield Curves'!D326-'Yield Curves'!D327</f>
        <v>-7.5000000000001066E-2</v>
      </c>
      <c r="D327" s="245">
        <f>'Yield Curves'!E326-'Yield Curves'!E327</f>
        <v>-9.9999999999999645E-2</v>
      </c>
      <c r="E327" s="245">
        <f>'Yield Curves'!F326-'Yield Curves'!F327</f>
        <v>-0.10999999999999943</v>
      </c>
      <c r="F327" s="245">
        <f>'Yield Curves'!G326-'Yield Curves'!G327</f>
        <v>-0.11999999999999922</v>
      </c>
      <c r="G327" s="245">
        <f>'Yield Curves'!H326-'Yield Curves'!H327</f>
        <v>-0.10999999999999943</v>
      </c>
      <c r="H327" s="245">
        <f>'Yield Curves'!I326-'Yield Curves'!I327</f>
        <v>-9.9999999999999645E-2</v>
      </c>
      <c r="I327" s="245">
        <f>'Yield Curves'!J326-'Yield Curves'!J327</f>
        <v>-0.10999999999999943</v>
      </c>
      <c r="J327" s="245">
        <f>'Yield Curves'!K326-'Yield Curves'!K327</f>
        <v>-0.11999999999999922</v>
      </c>
      <c r="K327" s="245">
        <f>'Yield Curves'!L326-'Yield Curves'!L327</f>
        <v>-0.11999999999999744</v>
      </c>
      <c r="L327" s="245">
        <f>'Yield Curves'!M326-'Yield Curves'!M327</f>
        <v>-0.11999999999999922</v>
      </c>
      <c r="M327" s="245">
        <f>'Yield Curves'!N326-'Yield Curves'!N327</f>
        <v>-0.12000000000000099</v>
      </c>
      <c r="N327" s="245">
        <f>'Yield Curves'!O326-'Yield Curves'!O327</f>
        <v>-0.12000000000000099</v>
      </c>
      <c r="O327" s="245">
        <f>'Yield Curves'!P326-'Yield Curves'!P327</f>
        <v>-0.12000000000000099</v>
      </c>
      <c r="P327" s="245">
        <f>'Yield Curves'!Q326-'Yield Curves'!Q327</f>
        <v>-0.11500000000000021</v>
      </c>
      <c r="Q327" s="245">
        <f>'Yield Curves'!R326-'Yield Curves'!R327</f>
        <v>-0.10999999999999943</v>
      </c>
      <c r="R327" s="245">
        <f>'Yield Curves'!S326-'Yield Curves'!S327</f>
        <v>-0.10499999999999865</v>
      </c>
      <c r="S327" s="245">
        <f>'Yield Curves'!T326-'Yield Curves'!T327</f>
        <v>-0.10249999999999915</v>
      </c>
      <c r="T327" s="245">
        <f>'Yield Curves'!U326-'Yield Curves'!U327</f>
        <v>-9.9999999999999645E-2</v>
      </c>
      <c r="U327" s="245">
        <f>'Yield Curves'!V326-'Yield Curves'!V327</f>
        <v>-9.7500000000000142E-2</v>
      </c>
      <c r="V327" s="252">
        <f>MAX(B327:U327)</f>
        <v>-5.0000000000000711E-2</v>
      </c>
      <c r="AB327" s="250" t="e">
        <f>AA327/AA328-1</f>
        <v>#DIV/0!</v>
      </c>
      <c r="AF327" s="250"/>
      <c r="AG327" s="250"/>
      <c r="AI327" s="250" t="e">
        <f>AH327/AH328-1</f>
        <v>#DIV/0!</v>
      </c>
      <c r="AP327" s="250" t="e">
        <f>AO327/AO328-1</f>
        <v>#DIV/0!</v>
      </c>
      <c r="AT327" s="251">
        <f>$AC$1*X326/100</f>
        <v>0</v>
      </c>
      <c r="AU327" s="249">
        <f>AT327*SQRT(10)</f>
        <v>0</v>
      </c>
      <c r="AW327" s="250" t="e">
        <f>AV327/AV328-1</f>
        <v>#DIV/0!</v>
      </c>
      <c r="BB327" s="249">
        <f>BA327*SQRT(10)</f>
        <v>0</v>
      </c>
      <c r="BD327" s="250" t="e">
        <f>BC327/BC328-1</f>
        <v>#DIV/0!</v>
      </c>
      <c r="BI327" s="249">
        <f>BH327*SQRT(10)</f>
        <v>0</v>
      </c>
    </row>
    <row r="328" spans="1:61" x14ac:dyDescent="0.2">
      <c r="A328" s="253">
        <v>42661</v>
      </c>
      <c r="B328" s="245">
        <f>'Yield Curves'!C327-'Yield Curves'!C328</f>
        <v>0</v>
      </c>
      <c r="C328" s="245">
        <f>'Yield Curves'!D327-'Yield Curves'!D328</f>
        <v>1.5000000000000568E-2</v>
      </c>
      <c r="D328" s="245">
        <f>'Yield Curves'!E327-'Yield Curves'!E328</f>
        <v>2.9999999999999361E-2</v>
      </c>
      <c r="E328" s="245">
        <f>'Yield Curves'!F327-'Yield Curves'!F328</f>
        <v>2.4999999999998579E-2</v>
      </c>
      <c r="F328" s="245">
        <f>'Yield Curves'!G327-'Yield Curves'!G328</f>
        <v>1.9999999999999574E-2</v>
      </c>
      <c r="G328" s="245">
        <f>'Yield Curves'!H327-'Yield Curves'!H328</f>
        <v>4.9999999999990052E-3</v>
      </c>
      <c r="H328" s="245">
        <f>'Yield Curves'!I327-'Yield Curves'!I328</f>
        <v>-9.9999999999997868E-3</v>
      </c>
      <c r="I328" s="245">
        <f>'Yield Curves'!J327-'Yield Curves'!J328</f>
        <v>-5.0000000000007816E-3</v>
      </c>
      <c r="J328" s="245">
        <f>'Yield Curves'!K327-'Yield Curves'!K328</f>
        <v>0</v>
      </c>
      <c r="K328" s="245">
        <f>'Yield Curves'!L327-'Yield Curves'!L328</f>
        <v>-2.500000000001279E-3</v>
      </c>
      <c r="L328" s="245">
        <f>'Yield Curves'!M327-'Yield Curves'!M328</f>
        <v>-5.0000000000007816E-3</v>
      </c>
      <c r="M328" s="245">
        <f>'Yield Curves'!N327-'Yield Curves'!N328</f>
        <v>-7.5000000000002842E-3</v>
      </c>
      <c r="N328" s="245">
        <f>'Yield Curves'!O327-'Yield Curves'!O328</f>
        <v>-9.9999999999997868E-3</v>
      </c>
      <c r="O328" s="245">
        <f>'Yield Curves'!P327-'Yield Curves'!P328</f>
        <v>-1.2499999999999289E-2</v>
      </c>
      <c r="P328" s="245">
        <f>'Yield Curves'!Q327-'Yield Curves'!Q328</f>
        <v>-1.3749999999999929E-2</v>
      </c>
      <c r="Q328" s="245">
        <f>'Yield Curves'!R327-'Yield Curves'!R328</f>
        <v>-1.5000000000000568E-2</v>
      </c>
      <c r="R328" s="245">
        <f>'Yield Curves'!S327-'Yield Curves'!S328</f>
        <v>-1.6250000000001208E-2</v>
      </c>
      <c r="S328" s="245">
        <f>'Yield Curves'!T327-'Yield Curves'!T328</f>
        <v>-1.8125000000001279E-2</v>
      </c>
      <c r="T328" s="245">
        <f>'Yield Curves'!U327-'Yield Curves'!U328</f>
        <v>-1.9999999999999574E-2</v>
      </c>
      <c r="U328" s="245">
        <f>'Yield Curves'!V327-'Yield Curves'!V328</f>
        <v>-2.1874999999997868E-2</v>
      </c>
      <c r="V328" s="252">
        <f>MAX(B328:U328)</f>
        <v>2.9999999999999361E-2</v>
      </c>
      <c r="AB328" s="250" t="e">
        <f>AA328/AA329-1</f>
        <v>#DIV/0!</v>
      </c>
      <c r="AF328" s="250"/>
      <c r="AG328" s="250"/>
      <c r="AI328" s="250" t="e">
        <f>AH328/AH329-1</f>
        <v>#DIV/0!</v>
      </c>
      <c r="AP328" s="250" t="e">
        <f>AO328/AO329-1</f>
        <v>#DIV/0!</v>
      </c>
      <c r="AT328" s="251">
        <f>$AC$1*X327/100</f>
        <v>0</v>
      </c>
      <c r="AU328" s="249">
        <f>AT328*SQRT(10)</f>
        <v>0</v>
      </c>
      <c r="AW328" s="250" t="e">
        <f>AV328/AV329-1</f>
        <v>#DIV/0!</v>
      </c>
      <c r="BB328" s="249">
        <f>BA328*SQRT(10)</f>
        <v>0</v>
      </c>
      <c r="BD328" s="250" t="e">
        <f>BC328/BC329-1</f>
        <v>#DIV/0!</v>
      </c>
      <c r="BI328" s="249">
        <f>BH328*SQRT(10)</f>
        <v>0</v>
      </c>
    </row>
    <row r="329" spans="1:61" x14ac:dyDescent="0.2">
      <c r="A329" s="253">
        <v>42660</v>
      </c>
      <c r="B329" s="245">
        <f>'Yield Curves'!C328-'Yield Curves'!C329</f>
        <v>2.000000000000135E-2</v>
      </c>
      <c r="C329" s="245">
        <f>'Yield Curves'!D328-'Yield Curves'!D329</f>
        <v>5.4999999999999716E-2</v>
      </c>
      <c r="D329" s="245">
        <f>'Yield Curves'!E328-'Yield Curves'!E329</f>
        <v>8.9999999999999858E-2</v>
      </c>
      <c r="E329" s="245">
        <f>'Yield Curves'!F328-'Yield Curves'!F329</f>
        <v>0.11000000000000121</v>
      </c>
      <c r="F329" s="245">
        <f>'Yield Curves'!G328-'Yield Curves'!G329</f>
        <v>0.13000000000000078</v>
      </c>
      <c r="G329" s="245">
        <f>'Yield Curves'!H328-'Yield Curves'!H329</f>
        <v>0.17500000000000071</v>
      </c>
      <c r="H329" s="245">
        <f>'Yield Curves'!I328-'Yield Curves'!I329</f>
        <v>0.22000000000000064</v>
      </c>
      <c r="I329" s="245">
        <f>'Yield Curves'!J328-'Yield Curves'!J329</f>
        <v>0.1850000000000005</v>
      </c>
      <c r="J329" s="245">
        <f>'Yield Curves'!K328-'Yield Curves'!K329</f>
        <v>0.14999999999999858</v>
      </c>
      <c r="K329" s="245">
        <f>'Yield Curves'!L328-'Yield Curves'!L329</f>
        <v>0.15249999999999986</v>
      </c>
      <c r="L329" s="245">
        <f>'Yield Curves'!M328-'Yield Curves'!M329</f>
        <v>0.15500000000000114</v>
      </c>
      <c r="M329" s="245">
        <f>'Yield Curves'!N328-'Yield Curves'!N329</f>
        <v>0.15750000000000242</v>
      </c>
      <c r="N329" s="245">
        <f>'Yield Curves'!O328-'Yield Curves'!O329</f>
        <v>0.16000000000000014</v>
      </c>
      <c r="O329" s="245">
        <f>'Yield Curves'!P328-'Yield Curves'!P329</f>
        <v>0.16249999999999787</v>
      </c>
      <c r="P329" s="245">
        <f>'Yield Curves'!Q328-'Yield Curves'!Q329</f>
        <v>0.17124999999999879</v>
      </c>
      <c r="Q329" s="245">
        <f>'Yield Curves'!R328-'Yield Curves'!R329</f>
        <v>0.17999999999999972</v>
      </c>
      <c r="R329" s="245">
        <f>'Yield Curves'!S328-'Yield Curves'!S329</f>
        <v>0.18875000000000064</v>
      </c>
      <c r="S329" s="245">
        <f>'Yield Curves'!T328-'Yield Curves'!T329</f>
        <v>0.19437500000000085</v>
      </c>
      <c r="T329" s="245">
        <f>'Yield Curves'!U328-'Yield Curves'!U329</f>
        <v>0.19999999999999929</v>
      </c>
      <c r="U329" s="245">
        <f>'Yield Curves'!V328-'Yield Curves'!V329</f>
        <v>0.20562499999999773</v>
      </c>
      <c r="V329" s="252">
        <f>MAX(B329:U329)</f>
        <v>0.22000000000000064</v>
      </c>
      <c r="AB329" s="250" t="e">
        <f>AA329/AA330-1</f>
        <v>#DIV/0!</v>
      </c>
      <c r="AF329" s="250"/>
      <c r="AG329" s="250"/>
      <c r="AI329" s="250" t="e">
        <f>AH329/AH330-1</f>
        <v>#DIV/0!</v>
      </c>
      <c r="AP329" s="250" t="e">
        <f>AO329/AO330-1</f>
        <v>#DIV/0!</v>
      </c>
      <c r="AT329" s="251">
        <f>$AC$1*X328/100</f>
        <v>0</v>
      </c>
      <c r="AU329" s="249">
        <f>AT329*SQRT(10)</f>
        <v>0</v>
      </c>
      <c r="AW329" s="250" t="e">
        <f>AV329/AV330-1</f>
        <v>#DIV/0!</v>
      </c>
      <c r="BB329" s="249">
        <f>BA329*SQRT(10)</f>
        <v>0</v>
      </c>
      <c r="BD329" s="250" t="e">
        <f>BC329/BC330-1</f>
        <v>#DIV/0!</v>
      </c>
      <c r="BI329" s="249">
        <f>BH329*SQRT(10)</f>
        <v>0</v>
      </c>
    </row>
    <row r="330" spans="1:61" x14ac:dyDescent="0.2">
      <c r="A330" s="253">
        <v>42657</v>
      </c>
      <c r="B330" s="245">
        <f>'Yield Curves'!C329-'Yield Curves'!C330</f>
        <v>0</v>
      </c>
      <c r="C330" s="245">
        <f>'Yield Curves'!D329-'Yield Curves'!D330</f>
        <v>-2.4999999999998579E-2</v>
      </c>
      <c r="D330" s="245">
        <f>'Yield Curves'!E329-'Yield Curves'!E330</f>
        <v>-5.0000000000000711E-2</v>
      </c>
      <c r="E330" s="245">
        <f>'Yield Curves'!F329-'Yield Curves'!F330</f>
        <v>-5.5000000000001492E-2</v>
      </c>
      <c r="F330" s="245">
        <f>'Yield Curves'!G329-'Yield Curves'!G330</f>
        <v>-6.0000000000000497E-2</v>
      </c>
      <c r="G330" s="245">
        <f>'Yield Curves'!H329-'Yield Curves'!H330</f>
        <v>-2.4999999999998579E-2</v>
      </c>
      <c r="H330" s="245">
        <f>'Yield Curves'!I329-'Yield Curves'!I330</f>
        <v>9.9999999999997868E-3</v>
      </c>
      <c r="I330" s="245">
        <f>'Yield Curves'!J329-'Yield Curves'!J330</f>
        <v>-1.9999999999999574E-2</v>
      </c>
      <c r="J330" s="245">
        <f>'Yield Curves'!K329-'Yield Curves'!K330</f>
        <v>-4.9999999999998934E-2</v>
      </c>
      <c r="K330" s="245">
        <f>'Yield Curves'!L329-'Yield Curves'!L330</f>
        <v>-4.4999999999998153E-2</v>
      </c>
      <c r="L330" s="245">
        <f>'Yield Curves'!M329-'Yield Curves'!M330</f>
        <v>-3.9999999999999147E-2</v>
      </c>
      <c r="M330" s="245">
        <f>'Yield Curves'!N329-'Yield Curves'!N330</f>
        <v>-3.5000000000000142E-2</v>
      </c>
      <c r="N330" s="245">
        <f>'Yield Curves'!O329-'Yield Curves'!O330</f>
        <v>-2.9999999999999361E-2</v>
      </c>
      <c r="O330" s="245">
        <f>'Yield Curves'!P329-'Yield Curves'!P330</f>
        <v>-2.4999999999998579E-2</v>
      </c>
      <c r="P330" s="245">
        <f>'Yield Curves'!Q329-'Yield Curves'!Q330</f>
        <v>-1.9999999999999574E-2</v>
      </c>
      <c r="Q330" s="245">
        <f>'Yield Curves'!R329-'Yield Curves'!R330</f>
        <v>-1.5000000000000568E-2</v>
      </c>
      <c r="R330" s="245">
        <f>'Yield Curves'!S329-'Yield Curves'!S330</f>
        <v>-1.0000000000001563E-2</v>
      </c>
      <c r="S330" s="245">
        <f>'Yield Curves'!T329-'Yield Curves'!T330</f>
        <v>-5.000000000002558E-3</v>
      </c>
      <c r="T330" s="245">
        <f>'Yield Curves'!U329-'Yield Curves'!U330</f>
        <v>0</v>
      </c>
      <c r="U330" s="245">
        <f>'Yield Curves'!V329-'Yield Curves'!V330</f>
        <v>5.000000000002558E-3</v>
      </c>
      <c r="V330" s="252">
        <f>MAX(B330:U330)</f>
        <v>9.9999999999997868E-3</v>
      </c>
      <c r="AB330" s="250" t="e">
        <f>AA330/AA331-1</f>
        <v>#DIV/0!</v>
      </c>
      <c r="AF330" s="250"/>
      <c r="AG330" s="250"/>
      <c r="AI330" s="250" t="e">
        <f>AH330/AH331-1</f>
        <v>#DIV/0!</v>
      </c>
      <c r="AP330" s="250" t="e">
        <f>AO330/AO331-1</f>
        <v>#DIV/0!</v>
      </c>
      <c r="AT330" s="251">
        <f>$AC$1*X329/100</f>
        <v>0</v>
      </c>
      <c r="AU330" s="249">
        <f>AT330*SQRT(10)</f>
        <v>0</v>
      </c>
      <c r="AW330" s="250" t="e">
        <f>AV330/AV331-1</f>
        <v>#DIV/0!</v>
      </c>
      <c r="BB330" s="249">
        <f>BA330*SQRT(10)</f>
        <v>0</v>
      </c>
      <c r="BD330" s="250" t="e">
        <f>BC330/BC331-1</f>
        <v>#DIV/0!</v>
      </c>
      <c r="BI330" s="249">
        <f>BH330*SQRT(10)</f>
        <v>0</v>
      </c>
    </row>
    <row r="331" spans="1:61" x14ac:dyDescent="0.2">
      <c r="A331" s="253">
        <v>42656</v>
      </c>
      <c r="B331" s="245">
        <f>'Yield Curves'!C330-'Yield Curves'!C331</f>
        <v>-1.0000000000001563E-2</v>
      </c>
      <c r="C331" s="245">
        <f>'Yield Curves'!D330-'Yield Curves'!D331</f>
        <v>-1.0000000000001563E-2</v>
      </c>
      <c r="D331" s="245">
        <f>'Yield Curves'!E330-'Yield Curves'!E331</f>
        <v>-9.9999999999997868E-3</v>
      </c>
      <c r="E331" s="245">
        <f>'Yield Curves'!F330-'Yield Curves'!F331</f>
        <v>1.0000000000001563E-2</v>
      </c>
      <c r="F331" s="245">
        <f>'Yield Curves'!G330-'Yield Curves'!G331</f>
        <v>2.9999999999999361E-2</v>
      </c>
      <c r="G331" s="245">
        <f>'Yield Curves'!H330-'Yield Curves'!H331</f>
        <v>-5.000000000002558E-3</v>
      </c>
      <c r="H331" s="245">
        <f>'Yield Curves'!I330-'Yield Curves'!I331</f>
        <v>-4.0000000000000924E-2</v>
      </c>
      <c r="I331" s="245">
        <f>'Yield Curves'!J330-'Yield Curves'!J331</f>
        <v>1.4999999999998792E-2</v>
      </c>
      <c r="J331" s="245">
        <f>'Yield Curves'!K330-'Yield Curves'!K331</f>
        <v>7.0000000000000284E-2</v>
      </c>
      <c r="K331" s="245">
        <f>'Yield Curves'!L330-'Yield Curves'!L331</f>
        <v>6.4999999999997726E-2</v>
      </c>
      <c r="L331" s="245">
        <f>'Yield Curves'!M330-'Yield Curves'!M331</f>
        <v>5.9999999999998721E-2</v>
      </c>
      <c r="M331" s="245">
        <f>'Yield Curves'!N330-'Yield Curves'!N331</f>
        <v>5.4999999999999716E-2</v>
      </c>
      <c r="N331" s="245">
        <f>'Yield Curves'!O330-'Yield Curves'!O331</f>
        <v>4.9999999999998934E-2</v>
      </c>
      <c r="O331" s="245">
        <f>'Yield Curves'!P330-'Yield Curves'!P331</f>
        <v>4.4999999999998153E-2</v>
      </c>
      <c r="P331" s="245">
        <f>'Yield Curves'!Q330-'Yield Curves'!Q331</f>
        <v>2.9999999999999361E-2</v>
      </c>
      <c r="Q331" s="245">
        <f>'Yield Curves'!R330-'Yield Curves'!R331</f>
        <v>1.5000000000000568E-2</v>
      </c>
      <c r="R331" s="245">
        <f>'Yield Curves'!S330-'Yield Curves'!S331</f>
        <v>0</v>
      </c>
      <c r="S331" s="245">
        <f>'Yield Curves'!T330-'Yield Curves'!T331</f>
        <v>-9.9999999999980105E-3</v>
      </c>
      <c r="T331" s="245">
        <f>'Yield Curves'!U330-'Yield Curves'!U331</f>
        <v>-1.9999999999999574E-2</v>
      </c>
      <c r="U331" s="245">
        <f>'Yield Curves'!V330-'Yield Curves'!V331</f>
        <v>-3.0000000000001137E-2</v>
      </c>
      <c r="V331" s="252">
        <f>MAX(B331:U331)</f>
        <v>7.0000000000000284E-2</v>
      </c>
      <c r="AB331" s="250" t="e">
        <f>AA331/AA332-1</f>
        <v>#DIV/0!</v>
      </c>
      <c r="AF331" s="250"/>
      <c r="AG331" s="250"/>
      <c r="AI331" s="250" t="e">
        <f>AH331/AH332-1</f>
        <v>#DIV/0!</v>
      </c>
      <c r="AP331" s="250" t="e">
        <f>AO331/AO332-1</f>
        <v>#DIV/0!</v>
      </c>
      <c r="AT331" s="251">
        <f>$AC$1*X330/100</f>
        <v>0</v>
      </c>
      <c r="AU331" s="249">
        <f>AT331*SQRT(10)</f>
        <v>0</v>
      </c>
      <c r="AW331" s="250" t="e">
        <f>AV331/AV332-1</f>
        <v>#DIV/0!</v>
      </c>
      <c r="BB331" s="249">
        <f>BA331*SQRT(10)</f>
        <v>0</v>
      </c>
      <c r="BD331" s="250" t="e">
        <f>BC331/BC332-1</f>
        <v>#DIV/0!</v>
      </c>
      <c r="BI331" s="249">
        <f>BH331*SQRT(10)</f>
        <v>0</v>
      </c>
    </row>
    <row r="332" spans="1:61" x14ac:dyDescent="0.2">
      <c r="A332" s="253">
        <v>42655</v>
      </c>
      <c r="B332" s="245">
        <f>'Yield Curves'!C331-'Yield Curves'!C332</f>
        <v>0</v>
      </c>
      <c r="C332" s="245">
        <f>'Yield Curves'!D331-'Yield Curves'!D332</f>
        <v>4.9999999999990052E-3</v>
      </c>
      <c r="D332" s="245">
        <f>'Yield Curves'!E331-'Yield Curves'!E332</f>
        <v>9.9999999999997868E-3</v>
      </c>
      <c r="E332" s="245">
        <f>'Yield Curves'!F331-'Yield Curves'!F332</f>
        <v>0</v>
      </c>
      <c r="F332" s="245">
        <f>'Yield Curves'!G331-'Yield Curves'!G332</f>
        <v>-9.9999999999997868E-3</v>
      </c>
      <c r="G332" s="245">
        <f>'Yield Curves'!H331-'Yield Curves'!H332</f>
        <v>4.5000000000001705E-2</v>
      </c>
      <c r="H332" s="245">
        <f>'Yield Curves'!I331-'Yield Curves'!I332</f>
        <v>0.10000000000000142</v>
      </c>
      <c r="I332" s="245">
        <f>'Yield Curves'!J331-'Yield Curves'!J332</f>
        <v>4.5000000000001705E-2</v>
      </c>
      <c r="J332" s="245">
        <f>'Yield Curves'!K331-'Yield Curves'!K332</f>
        <v>-9.9999999999997868E-3</v>
      </c>
      <c r="K332" s="245">
        <f>'Yield Curves'!L331-'Yield Curves'!L332</f>
        <v>0</v>
      </c>
      <c r="L332" s="245">
        <f>'Yield Curves'!M331-'Yield Curves'!M332</f>
        <v>1.0000000000001563E-2</v>
      </c>
      <c r="M332" s="245">
        <f>'Yield Curves'!N331-'Yield Curves'!N332</f>
        <v>1.9999999999999574E-2</v>
      </c>
      <c r="N332" s="245">
        <f>'Yield Curves'!O331-'Yield Curves'!O332</f>
        <v>3.0000000000001137E-2</v>
      </c>
      <c r="O332" s="245">
        <f>'Yield Curves'!P331-'Yield Curves'!P332</f>
        <v>4.00000000000027E-2</v>
      </c>
      <c r="P332" s="245">
        <f>'Yield Curves'!Q331-'Yield Curves'!Q332</f>
        <v>5.0000000000002487E-2</v>
      </c>
      <c r="Q332" s="245">
        <f>'Yield Curves'!R331-'Yield Curves'!R332</f>
        <v>6.0000000000000497E-2</v>
      </c>
      <c r="R332" s="245">
        <f>'Yield Curves'!S331-'Yield Curves'!S332</f>
        <v>6.9999999999998508E-2</v>
      </c>
      <c r="S332" s="245">
        <f>'Yield Curves'!T331-'Yield Curves'!T332</f>
        <v>7.9999999999998295E-2</v>
      </c>
      <c r="T332" s="245">
        <f>'Yield Curves'!U331-'Yield Curves'!U332</f>
        <v>8.9999999999999858E-2</v>
      </c>
      <c r="U332" s="245">
        <f>'Yield Curves'!V331-'Yield Curves'!V332</f>
        <v>0.10000000000000142</v>
      </c>
      <c r="V332" s="252">
        <f>MAX(B332:U332)</f>
        <v>0.10000000000000142</v>
      </c>
      <c r="AB332" s="250" t="e">
        <f>AA332/AA333-1</f>
        <v>#DIV/0!</v>
      </c>
      <c r="AF332" s="250"/>
      <c r="AG332" s="250"/>
      <c r="AI332" s="250" t="e">
        <f>AH332/AH333-1</f>
        <v>#DIV/0!</v>
      </c>
      <c r="AP332" s="250" t="e">
        <f>AO332/AO333-1</f>
        <v>#DIV/0!</v>
      </c>
      <c r="AT332" s="251">
        <f>$AC$1*X331/100</f>
        <v>0</v>
      </c>
      <c r="AU332" s="249">
        <f>AT332*SQRT(10)</f>
        <v>0</v>
      </c>
      <c r="AW332" s="250" t="e">
        <f>AV332/AV333-1</f>
        <v>#DIV/0!</v>
      </c>
      <c r="BB332" s="249">
        <f>BA332*SQRT(10)</f>
        <v>0</v>
      </c>
      <c r="BD332" s="250" t="e">
        <f>BC332/BC333-1</f>
        <v>#DIV/0!</v>
      </c>
      <c r="BI332" s="249">
        <f>BH332*SQRT(10)</f>
        <v>0</v>
      </c>
    </row>
    <row r="333" spans="1:61" x14ac:dyDescent="0.2">
      <c r="A333" s="253">
        <v>42654</v>
      </c>
      <c r="B333" s="245">
        <f>'Yield Curves'!C332-'Yield Curves'!C333</f>
        <v>1.0000000000001563E-2</v>
      </c>
      <c r="C333" s="245">
        <f>'Yield Curves'!D332-'Yield Curves'!D333</f>
        <v>3.5000000000001918E-2</v>
      </c>
      <c r="D333" s="245">
        <f>'Yield Curves'!E332-'Yield Curves'!E333</f>
        <v>6.0000000000000497E-2</v>
      </c>
      <c r="E333" s="245">
        <f>'Yield Curves'!F332-'Yield Curves'!F333</f>
        <v>6.4999999999999503E-2</v>
      </c>
      <c r="F333" s="245">
        <f>'Yield Curves'!G332-'Yield Curves'!G333</f>
        <v>7.0000000000000284E-2</v>
      </c>
      <c r="G333" s="245">
        <f>'Yield Curves'!H332-'Yield Curves'!H333</f>
        <v>5.0000000000000711E-2</v>
      </c>
      <c r="H333" s="245">
        <f>'Yield Curves'!I332-'Yield Curves'!I333</f>
        <v>2.9999999999999361E-2</v>
      </c>
      <c r="I333" s="245">
        <f>'Yield Curves'!J332-'Yield Curves'!J333</f>
        <v>4.4999999999998153E-2</v>
      </c>
      <c r="J333" s="245">
        <f>'Yield Curves'!K332-'Yield Curves'!K333</f>
        <v>5.9999999999998721E-2</v>
      </c>
      <c r="K333" s="245">
        <f>'Yield Curves'!L332-'Yield Curves'!L333</f>
        <v>5.7499999999999218E-2</v>
      </c>
      <c r="L333" s="245">
        <f>'Yield Curves'!M332-'Yield Curves'!M333</f>
        <v>5.4999999999997939E-2</v>
      </c>
      <c r="M333" s="245">
        <f>'Yield Curves'!N332-'Yield Curves'!N333</f>
        <v>5.2499999999998437E-2</v>
      </c>
      <c r="N333" s="245">
        <f>'Yield Curves'!O332-'Yield Curves'!O333</f>
        <v>4.9999999999998934E-2</v>
      </c>
      <c r="O333" s="245">
        <f>'Yield Curves'!P332-'Yield Curves'!P333</f>
        <v>4.7499999999999432E-2</v>
      </c>
      <c r="P333" s="245">
        <f>'Yield Curves'!Q332-'Yield Curves'!Q333</f>
        <v>4.6249999999998792E-2</v>
      </c>
      <c r="Q333" s="245">
        <f>'Yield Curves'!R332-'Yield Curves'!R333</f>
        <v>4.4999999999999929E-2</v>
      </c>
      <c r="R333" s="245">
        <f>'Yield Curves'!S332-'Yield Curves'!S333</f>
        <v>4.3750000000001066E-2</v>
      </c>
      <c r="S333" s="245">
        <f>'Yield Curves'!T332-'Yield Curves'!T333</f>
        <v>4.1875000000000995E-2</v>
      </c>
      <c r="T333" s="245">
        <f>'Yield Curves'!U332-'Yield Curves'!U333</f>
        <v>4.0000000000000924E-2</v>
      </c>
      <c r="U333" s="245">
        <f>'Yield Curves'!V332-'Yield Curves'!V333</f>
        <v>3.8125000000000853E-2</v>
      </c>
      <c r="V333" s="252">
        <f>MAX(B333:U333)</f>
        <v>7.0000000000000284E-2</v>
      </c>
      <c r="AB333" s="250" t="e">
        <f>AA333/AA334-1</f>
        <v>#DIV/0!</v>
      </c>
      <c r="AF333" s="250"/>
      <c r="AG333" s="250"/>
      <c r="AI333" s="250" t="e">
        <f>AH333/AH334-1</f>
        <v>#DIV/0!</v>
      </c>
      <c r="AP333" s="250" t="e">
        <f>AO333/AO334-1</f>
        <v>#DIV/0!</v>
      </c>
      <c r="AT333" s="251">
        <f>$AC$1*X332/100</f>
        <v>0</v>
      </c>
      <c r="AU333" s="249">
        <f>AT333*SQRT(10)</f>
        <v>0</v>
      </c>
      <c r="AW333" s="250" t="e">
        <f>AV333/AV334-1</f>
        <v>#DIV/0!</v>
      </c>
      <c r="BB333" s="249">
        <f>BA333*SQRT(10)</f>
        <v>0</v>
      </c>
      <c r="BD333" s="250" t="e">
        <f>BC333/BC334-1</f>
        <v>#DIV/0!</v>
      </c>
      <c r="BI333" s="249">
        <f>BH333*SQRT(10)</f>
        <v>0</v>
      </c>
    </row>
    <row r="334" spans="1:61" x14ac:dyDescent="0.2">
      <c r="A334" s="253">
        <v>42653</v>
      </c>
      <c r="B334" s="245">
        <f>'Yield Curves'!C333-'Yield Curves'!C334</f>
        <v>0</v>
      </c>
      <c r="C334" s="245">
        <f>'Yield Curves'!D333-'Yield Curves'!D334</f>
        <v>1.4999999999998792E-2</v>
      </c>
      <c r="D334" s="245">
        <f>'Yield Curves'!E333-'Yield Curves'!E334</f>
        <v>2.9999999999999361E-2</v>
      </c>
      <c r="E334" s="245">
        <f>'Yield Curves'!F333-'Yield Curves'!F334</f>
        <v>3.5000000000000142E-2</v>
      </c>
      <c r="F334" s="245">
        <f>'Yield Curves'!G333-'Yield Curves'!G334</f>
        <v>4.0000000000000924E-2</v>
      </c>
      <c r="G334" s="245">
        <f>'Yield Curves'!H333-'Yield Curves'!H334</f>
        <v>4.4999999999998153E-2</v>
      </c>
      <c r="H334" s="245">
        <f>'Yield Curves'!I333-'Yield Curves'!I334</f>
        <v>4.9999999999998934E-2</v>
      </c>
      <c r="I334" s="245">
        <f>'Yield Curves'!J333-'Yield Curves'!J334</f>
        <v>4.5000000000001705E-2</v>
      </c>
      <c r="J334" s="245">
        <f>'Yield Curves'!K333-'Yield Curves'!K334</f>
        <v>4.0000000000000924E-2</v>
      </c>
      <c r="K334" s="245">
        <f>'Yield Curves'!L333-'Yield Curves'!L334</f>
        <v>3.9999999999999147E-2</v>
      </c>
      <c r="L334" s="245">
        <f>'Yield Curves'!M333-'Yield Curves'!M334</f>
        <v>4.0000000000000924E-2</v>
      </c>
      <c r="M334" s="245">
        <f>'Yield Curves'!N333-'Yield Curves'!N334</f>
        <v>4.00000000000027E-2</v>
      </c>
      <c r="N334" s="245">
        <f>'Yield Curves'!O333-'Yield Curves'!O334</f>
        <v>4.0000000000000924E-2</v>
      </c>
      <c r="O334" s="245">
        <f>'Yield Curves'!P333-'Yield Curves'!P334</f>
        <v>3.9999999999999147E-2</v>
      </c>
      <c r="P334" s="245">
        <f>'Yield Curves'!Q333-'Yield Curves'!Q334</f>
        <v>3.9999999999999147E-2</v>
      </c>
      <c r="Q334" s="245">
        <f>'Yield Curves'!R333-'Yield Curves'!R334</f>
        <v>3.9999999999999147E-2</v>
      </c>
      <c r="R334" s="245">
        <f>'Yield Curves'!S333-'Yield Curves'!S334</f>
        <v>3.9999999999999147E-2</v>
      </c>
      <c r="S334" s="245">
        <f>'Yield Curves'!T333-'Yield Curves'!T334</f>
        <v>3.9999999999999147E-2</v>
      </c>
      <c r="T334" s="245">
        <f>'Yield Curves'!U333-'Yield Curves'!U334</f>
        <v>3.9999999999999147E-2</v>
      </c>
      <c r="U334" s="245">
        <f>'Yield Curves'!V333-'Yield Curves'!V334</f>
        <v>3.9999999999999147E-2</v>
      </c>
      <c r="V334" s="252">
        <f>MAX(B334:U334)</f>
        <v>4.9999999999998934E-2</v>
      </c>
      <c r="AB334" s="250" t="e">
        <f>AA334/AA335-1</f>
        <v>#DIV/0!</v>
      </c>
      <c r="AF334" s="250"/>
      <c r="AG334" s="250"/>
      <c r="AI334" s="250" t="e">
        <f>AH334/AH335-1</f>
        <v>#DIV/0!</v>
      </c>
      <c r="AP334" s="250" t="e">
        <f>AO334/AO335-1</f>
        <v>#DIV/0!</v>
      </c>
      <c r="AT334" s="251">
        <f>$AC$1*X333/100</f>
        <v>0</v>
      </c>
      <c r="AU334" s="249">
        <f>AT334*SQRT(10)</f>
        <v>0</v>
      </c>
      <c r="AW334" s="250" t="e">
        <f>AV334/AV335-1</f>
        <v>#DIV/0!</v>
      </c>
      <c r="BB334" s="249">
        <f>BA334*SQRT(10)</f>
        <v>0</v>
      </c>
      <c r="BD334" s="250" t="e">
        <f>BC334/BC335-1</f>
        <v>#DIV/0!</v>
      </c>
      <c r="BI334" s="249">
        <f>BH334*SQRT(10)</f>
        <v>0</v>
      </c>
    </row>
    <row r="335" spans="1:61" x14ac:dyDescent="0.2">
      <c r="A335" s="253">
        <v>42650</v>
      </c>
      <c r="B335" s="245">
        <f>'Yield Curves'!C334-'Yield Curves'!C335</f>
        <v>-4.0000000000000924E-2</v>
      </c>
      <c r="C335" s="245">
        <f>'Yield Curves'!D334-'Yield Curves'!D335</f>
        <v>-3.9999999999999147E-2</v>
      </c>
      <c r="D335" s="245">
        <f>'Yield Curves'!E334-'Yield Curves'!E335</f>
        <v>-3.9999999999999147E-2</v>
      </c>
      <c r="E335" s="245">
        <f>'Yield Curves'!F334-'Yield Curves'!F335</f>
        <v>-1.9999999999999574E-2</v>
      </c>
      <c r="F335" s="245">
        <f>'Yield Curves'!G334-'Yield Curves'!G335</f>
        <v>0</v>
      </c>
      <c r="G335" s="245">
        <f>'Yield Curves'!H334-'Yield Curves'!H335</f>
        <v>5.000000000002558E-3</v>
      </c>
      <c r="H335" s="245">
        <f>'Yield Curves'!I334-'Yield Curves'!I335</f>
        <v>1.0000000000001563E-2</v>
      </c>
      <c r="I335" s="245">
        <f>'Yield Curves'!J334-'Yield Curves'!J335</f>
        <v>2.4999999999998579E-2</v>
      </c>
      <c r="J335" s="245">
        <f>'Yield Curves'!K334-'Yield Curves'!K335</f>
        <v>3.9999999999999147E-2</v>
      </c>
      <c r="K335" s="245">
        <f>'Yield Curves'!L334-'Yield Curves'!L335</f>
        <v>3.9999999999999147E-2</v>
      </c>
      <c r="L335" s="245">
        <f>'Yield Curves'!M334-'Yield Curves'!M335</f>
        <v>3.9999999999999147E-2</v>
      </c>
      <c r="M335" s="245">
        <f>'Yield Curves'!N334-'Yield Curves'!N335</f>
        <v>3.9999999999999147E-2</v>
      </c>
      <c r="N335" s="245">
        <f>'Yield Curves'!O334-'Yield Curves'!O335</f>
        <v>3.9999999999999147E-2</v>
      </c>
      <c r="O335" s="245">
        <f>'Yield Curves'!P334-'Yield Curves'!P335</f>
        <v>3.9999999999999147E-2</v>
      </c>
      <c r="P335" s="245">
        <f>'Yield Curves'!Q334-'Yield Curves'!Q335</f>
        <v>3.5000000000000142E-2</v>
      </c>
      <c r="Q335" s="245">
        <f>'Yield Curves'!R334-'Yield Curves'!R335</f>
        <v>3.0000000000001137E-2</v>
      </c>
      <c r="R335" s="245">
        <f>'Yield Curves'!S334-'Yield Curves'!S335</f>
        <v>2.5000000000002132E-2</v>
      </c>
      <c r="S335" s="245">
        <f>'Yield Curves'!T334-'Yield Curves'!T335</f>
        <v>2.2500000000000853E-2</v>
      </c>
      <c r="T335" s="245">
        <f>'Yield Curves'!U334-'Yield Curves'!U335</f>
        <v>1.9999999999999574E-2</v>
      </c>
      <c r="U335" s="245">
        <f>'Yield Curves'!V334-'Yield Curves'!V335</f>
        <v>1.7499999999998295E-2</v>
      </c>
      <c r="V335" s="252">
        <f>MAX(B335:U335)</f>
        <v>3.9999999999999147E-2</v>
      </c>
      <c r="AB335" s="250" t="e">
        <f>AA335/AA336-1</f>
        <v>#DIV/0!</v>
      </c>
      <c r="AF335" s="250"/>
      <c r="AG335" s="250"/>
      <c r="AI335" s="250" t="e">
        <f>AH335/AH336-1</f>
        <v>#DIV/0!</v>
      </c>
      <c r="AP335" s="250" t="e">
        <f>AO335/AO336-1</f>
        <v>#DIV/0!</v>
      </c>
      <c r="AT335" s="251">
        <f>$AC$1*X334/100</f>
        <v>0</v>
      </c>
      <c r="AU335" s="249">
        <f>AT335*SQRT(10)</f>
        <v>0</v>
      </c>
      <c r="AW335" s="250" t="e">
        <f>AV335/AV336-1</f>
        <v>#DIV/0!</v>
      </c>
      <c r="BB335" s="249">
        <f>BA335*SQRT(10)</f>
        <v>0</v>
      </c>
      <c r="BD335" s="250" t="e">
        <f>BC335/BC336-1</f>
        <v>#DIV/0!</v>
      </c>
      <c r="BI335" s="249">
        <f>BH335*SQRT(10)</f>
        <v>0</v>
      </c>
    </row>
    <row r="336" spans="1:61" x14ac:dyDescent="0.2">
      <c r="A336" s="253">
        <v>42649</v>
      </c>
      <c r="B336" s="245">
        <f>'Yield Curves'!C335-'Yield Curves'!C336</f>
        <v>7.0000000000000284E-2</v>
      </c>
      <c r="C336" s="245">
        <f>'Yield Curves'!D335-'Yield Curves'!D336</f>
        <v>6.0000000000000497E-2</v>
      </c>
      <c r="D336" s="245">
        <f>'Yield Curves'!E335-'Yield Curves'!E336</f>
        <v>5.0000000000000711E-2</v>
      </c>
      <c r="E336" s="245">
        <f>'Yield Curves'!F335-'Yield Curves'!F336</f>
        <v>4.9999999999998934E-2</v>
      </c>
      <c r="F336" s="245">
        <f>'Yield Curves'!G335-'Yield Curves'!G336</f>
        <v>4.9999999999998934E-2</v>
      </c>
      <c r="G336" s="245">
        <f>'Yield Curves'!H335-'Yield Curves'!H336</f>
        <v>3.9999999999999147E-2</v>
      </c>
      <c r="H336" s="245">
        <f>'Yield Curves'!I335-'Yield Curves'!I336</f>
        <v>2.9999999999999361E-2</v>
      </c>
      <c r="I336" s="245">
        <f>'Yield Curves'!J335-'Yield Curves'!J336</f>
        <v>4.0000000000000924E-2</v>
      </c>
      <c r="J336" s="245">
        <f>'Yield Curves'!K335-'Yield Curves'!K336</f>
        <v>5.0000000000000711E-2</v>
      </c>
      <c r="K336" s="245">
        <f>'Yield Curves'!L335-'Yield Curves'!L336</f>
        <v>5.0000000000000711E-2</v>
      </c>
      <c r="L336" s="245">
        <f>'Yield Curves'!M335-'Yield Curves'!M336</f>
        <v>5.0000000000000711E-2</v>
      </c>
      <c r="M336" s="245">
        <f>'Yield Curves'!N335-'Yield Curves'!N336</f>
        <v>5.0000000000000711E-2</v>
      </c>
      <c r="N336" s="245">
        <f>'Yield Curves'!O335-'Yield Curves'!O336</f>
        <v>5.0000000000000711E-2</v>
      </c>
      <c r="O336" s="245">
        <f>'Yield Curves'!P335-'Yield Curves'!P336</f>
        <v>5.0000000000000711E-2</v>
      </c>
      <c r="P336" s="245">
        <f>'Yield Curves'!Q335-'Yield Curves'!Q336</f>
        <v>4.4999999999999929E-2</v>
      </c>
      <c r="Q336" s="245">
        <f>'Yield Curves'!R335-'Yield Curves'!R336</f>
        <v>3.9999999999999147E-2</v>
      </c>
      <c r="R336" s="245">
        <f>'Yield Curves'!S335-'Yield Curves'!S336</f>
        <v>3.4999999999998366E-2</v>
      </c>
      <c r="S336" s="245">
        <f>'Yield Curves'!T335-'Yield Curves'!T336</f>
        <v>3.2500000000000639E-2</v>
      </c>
      <c r="T336" s="245">
        <f>'Yield Curves'!U335-'Yield Curves'!U336</f>
        <v>3.0000000000001137E-2</v>
      </c>
      <c r="U336" s="245">
        <f>'Yield Curves'!V335-'Yield Curves'!V336</f>
        <v>2.7500000000001634E-2</v>
      </c>
      <c r="V336" s="252">
        <f>MAX(B336:U336)</f>
        <v>7.0000000000000284E-2</v>
      </c>
      <c r="AB336" s="250" t="e">
        <f>AA336/AA337-1</f>
        <v>#DIV/0!</v>
      </c>
      <c r="AF336" s="250"/>
      <c r="AG336" s="250"/>
      <c r="AI336" s="250" t="e">
        <f>AH336/AH337-1</f>
        <v>#DIV/0!</v>
      </c>
      <c r="AP336" s="250" t="e">
        <f>AO336/AO337-1</f>
        <v>#DIV/0!</v>
      </c>
      <c r="AT336" s="251">
        <f>$AC$1*X335/100</f>
        <v>0</v>
      </c>
      <c r="AU336" s="249">
        <f>AT336*SQRT(10)</f>
        <v>0</v>
      </c>
      <c r="AW336" s="250" t="e">
        <f>AV336/AV337-1</f>
        <v>#DIV/0!</v>
      </c>
      <c r="BB336" s="249">
        <f>BA336*SQRT(10)</f>
        <v>0</v>
      </c>
      <c r="BD336" s="250" t="e">
        <f>BC336/BC337-1</f>
        <v>#DIV/0!</v>
      </c>
      <c r="BI336" s="249">
        <f>BH336*SQRT(10)</f>
        <v>0</v>
      </c>
    </row>
    <row r="337" spans="1:61" x14ac:dyDescent="0.2">
      <c r="A337" s="253">
        <v>42648</v>
      </c>
      <c r="B337" s="245">
        <f>'Yield Curves'!C336-'Yield Curves'!C337</f>
        <v>2.9999999999999361E-2</v>
      </c>
      <c r="C337" s="245">
        <f>'Yield Curves'!D336-'Yield Curves'!D337</f>
        <v>6.0000000000000497E-2</v>
      </c>
      <c r="D337" s="245">
        <f>'Yield Curves'!E336-'Yield Curves'!E337</f>
        <v>8.9999999999999858E-2</v>
      </c>
      <c r="E337" s="245">
        <f>'Yield Curves'!F336-'Yield Curves'!F337</f>
        <v>9.5000000000000639E-2</v>
      </c>
      <c r="F337" s="245">
        <f>'Yield Curves'!G336-'Yield Curves'!G337</f>
        <v>9.9999999999999645E-2</v>
      </c>
      <c r="G337" s="245">
        <f>'Yield Curves'!H336-'Yield Curves'!H337</f>
        <v>7.9999999999998295E-2</v>
      </c>
      <c r="H337" s="245">
        <f>'Yield Curves'!I336-'Yield Curves'!I337</f>
        <v>6.0000000000000497E-2</v>
      </c>
      <c r="I337" s="245">
        <f>'Yield Curves'!J336-'Yield Curves'!J337</f>
        <v>7.5000000000001066E-2</v>
      </c>
      <c r="J337" s="245">
        <f>'Yield Curves'!K336-'Yield Curves'!K337</f>
        <v>8.9999999999999858E-2</v>
      </c>
      <c r="K337" s="245">
        <f>'Yield Curves'!L336-'Yield Curves'!L337</f>
        <v>8.5000000000000853E-2</v>
      </c>
      <c r="L337" s="245">
        <f>'Yield Curves'!M336-'Yield Curves'!M337</f>
        <v>8.0000000000000071E-2</v>
      </c>
      <c r="M337" s="245">
        <f>'Yield Curves'!N336-'Yield Curves'!N337</f>
        <v>7.4999999999999289E-2</v>
      </c>
      <c r="N337" s="245">
        <f>'Yield Curves'!O336-'Yield Curves'!O337</f>
        <v>7.0000000000000284E-2</v>
      </c>
      <c r="O337" s="245">
        <f>'Yield Curves'!P336-'Yield Curves'!P337</f>
        <v>6.5000000000001279E-2</v>
      </c>
      <c r="P337" s="245">
        <f>'Yield Curves'!Q336-'Yield Curves'!Q337</f>
        <v>6.7500000000000782E-2</v>
      </c>
      <c r="Q337" s="245">
        <f>'Yield Curves'!R336-'Yield Curves'!R337</f>
        <v>7.0000000000000284E-2</v>
      </c>
      <c r="R337" s="245">
        <f>'Yield Curves'!S336-'Yield Curves'!S337</f>
        <v>7.2499999999999787E-2</v>
      </c>
      <c r="S337" s="245">
        <f>'Yield Curves'!T336-'Yield Curves'!T337</f>
        <v>7.1249999999999147E-2</v>
      </c>
      <c r="T337" s="245">
        <f>'Yield Curves'!U336-'Yield Curves'!U337</f>
        <v>6.9999999999998508E-2</v>
      </c>
      <c r="U337" s="245">
        <f>'Yield Curves'!V336-'Yield Curves'!V337</f>
        <v>6.8749999999997868E-2</v>
      </c>
      <c r="V337" s="252">
        <f>MAX(B337:U337)</f>
        <v>9.9999999999999645E-2</v>
      </c>
      <c r="AB337" s="250" t="e">
        <f>AA337/AA338-1</f>
        <v>#DIV/0!</v>
      </c>
      <c r="AF337" s="250"/>
      <c r="AG337" s="250"/>
      <c r="AI337" s="250" t="e">
        <f>AH337/AH338-1</f>
        <v>#DIV/0!</v>
      </c>
      <c r="AP337" s="250" t="e">
        <f>AO337/AO338-1</f>
        <v>#DIV/0!</v>
      </c>
      <c r="AT337" s="251">
        <f>$AC$1*X336/100</f>
        <v>0</v>
      </c>
      <c r="AU337" s="249">
        <f>AT337*SQRT(10)</f>
        <v>0</v>
      </c>
      <c r="AW337" s="250" t="e">
        <f>AV337/AV338-1</f>
        <v>#DIV/0!</v>
      </c>
      <c r="BB337" s="249">
        <f>BA337*SQRT(10)</f>
        <v>0</v>
      </c>
      <c r="BD337" s="250" t="e">
        <f>BC337/BC338-1</f>
        <v>#DIV/0!</v>
      </c>
      <c r="BI337" s="249">
        <f>BH337*SQRT(10)</f>
        <v>0</v>
      </c>
    </row>
    <row r="338" spans="1:61" x14ac:dyDescent="0.2">
      <c r="A338" s="253">
        <v>42647</v>
      </c>
      <c r="B338" s="245">
        <f>'Yield Curves'!C337-'Yield Curves'!C338</f>
        <v>3.0000000000001137E-2</v>
      </c>
      <c r="C338" s="245">
        <f>'Yield Curves'!D337-'Yield Curves'!D338</f>
        <v>2.4999999999998579E-2</v>
      </c>
      <c r="D338" s="245">
        <f>'Yield Curves'!E337-'Yield Curves'!E338</f>
        <v>1.9999999999999574E-2</v>
      </c>
      <c r="E338" s="245">
        <f>'Yield Curves'!F337-'Yield Curves'!F338</f>
        <v>2.000000000000135E-2</v>
      </c>
      <c r="F338" s="245">
        <f>'Yield Curves'!G337-'Yield Curves'!G338</f>
        <v>2.000000000000135E-2</v>
      </c>
      <c r="G338" s="245">
        <f>'Yield Curves'!H337-'Yield Curves'!H338</f>
        <v>2.000000000000135E-2</v>
      </c>
      <c r="H338" s="245">
        <f>'Yield Curves'!I337-'Yield Curves'!I338</f>
        <v>1.9999999999999574E-2</v>
      </c>
      <c r="I338" s="245">
        <f>'Yield Curves'!J337-'Yield Curves'!J338</f>
        <v>1.9999999999999574E-2</v>
      </c>
      <c r="J338" s="245">
        <f>'Yield Curves'!K337-'Yield Curves'!K338</f>
        <v>1.9999999999999574E-2</v>
      </c>
      <c r="K338" s="245">
        <f>'Yield Curves'!L337-'Yield Curves'!L338</f>
        <v>1.9999999999999574E-2</v>
      </c>
      <c r="L338" s="245">
        <f>'Yield Curves'!M337-'Yield Curves'!M338</f>
        <v>1.9999999999999574E-2</v>
      </c>
      <c r="M338" s="245">
        <f>'Yield Curves'!N337-'Yield Curves'!N338</f>
        <v>1.9999999999999574E-2</v>
      </c>
      <c r="N338" s="245">
        <f>'Yield Curves'!O337-'Yield Curves'!O338</f>
        <v>1.9999999999999574E-2</v>
      </c>
      <c r="O338" s="245">
        <f>'Yield Curves'!P337-'Yield Curves'!P338</f>
        <v>1.9999999999999574E-2</v>
      </c>
      <c r="P338" s="245">
        <f>'Yield Curves'!Q337-'Yield Curves'!Q338</f>
        <v>1.9999999999999574E-2</v>
      </c>
      <c r="Q338" s="245">
        <f>'Yield Curves'!R337-'Yield Curves'!R338</f>
        <v>1.9999999999999574E-2</v>
      </c>
      <c r="R338" s="245">
        <f>'Yield Curves'!S337-'Yield Curves'!S338</f>
        <v>1.9999999999999574E-2</v>
      </c>
      <c r="S338" s="245">
        <f>'Yield Curves'!T337-'Yield Curves'!T338</f>
        <v>2.000000000000135E-2</v>
      </c>
      <c r="T338" s="245">
        <f>'Yield Curves'!U337-'Yield Curves'!U338</f>
        <v>2.000000000000135E-2</v>
      </c>
      <c r="U338" s="245">
        <f>'Yield Curves'!V337-'Yield Curves'!V338</f>
        <v>2.000000000000135E-2</v>
      </c>
      <c r="V338" s="252">
        <f>MAX(B338:U338)</f>
        <v>3.0000000000001137E-2</v>
      </c>
      <c r="AB338" s="250" t="e">
        <f>AA338/AA339-1</f>
        <v>#DIV/0!</v>
      </c>
      <c r="AF338" s="250"/>
      <c r="AG338" s="250"/>
      <c r="AI338" s="250" t="e">
        <f>AH338/AH339-1</f>
        <v>#DIV/0!</v>
      </c>
      <c r="AP338" s="250" t="e">
        <f>AO338/AO339-1</f>
        <v>#DIV/0!</v>
      </c>
      <c r="AT338" s="251">
        <f>$AC$1*X337/100</f>
        <v>0</v>
      </c>
      <c r="AU338" s="249">
        <f>AT338*SQRT(10)</f>
        <v>0</v>
      </c>
      <c r="AW338" s="250" t="e">
        <f>AV338/AV339-1</f>
        <v>#DIV/0!</v>
      </c>
      <c r="BB338" s="249">
        <f>BA338*SQRT(10)</f>
        <v>0</v>
      </c>
      <c r="BD338" s="250" t="e">
        <f>BC338/BC339-1</f>
        <v>#DIV/0!</v>
      </c>
      <c r="BI338" s="249">
        <f>BH338*SQRT(10)</f>
        <v>0</v>
      </c>
    </row>
    <row r="339" spans="1:61" x14ac:dyDescent="0.2">
      <c r="A339" s="253">
        <v>42646</v>
      </c>
      <c r="B339" s="245">
        <f>'Yield Curves'!C338-'Yield Curves'!C339</f>
        <v>-1.0000000000001563E-2</v>
      </c>
      <c r="C339" s="245">
        <f>'Yield Curves'!D338-'Yield Curves'!D339</f>
        <v>-3.9999999999999147E-2</v>
      </c>
      <c r="D339" s="245">
        <f>'Yield Curves'!E338-'Yield Curves'!E339</f>
        <v>-7.0000000000000284E-2</v>
      </c>
      <c r="E339" s="245">
        <f>'Yield Curves'!F338-'Yield Curves'!F339</f>
        <v>-8.5000000000000853E-2</v>
      </c>
      <c r="F339" s="245">
        <f>'Yield Curves'!G338-'Yield Curves'!G339</f>
        <v>-0.10000000000000142</v>
      </c>
      <c r="G339" s="245">
        <f>'Yield Curves'!H338-'Yield Curves'!H339</f>
        <v>-8.0000000000000071E-2</v>
      </c>
      <c r="H339" s="245">
        <f>'Yield Curves'!I338-'Yield Curves'!I339</f>
        <v>-6.0000000000000497E-2</v>
      </c>
      <c r="I339" s="245">
        <f>'Yield Curves'!J338-'Yield Curves'!J339</f>
        <v>-8.0000000000001847E-2</v>
      </c>
      <c r="J339" s="245">
        <f>'Yield Curves'!K338-'Yield Curves'!K339</f>
        <v>-9.9999999999999645E-2</v>
      </c>
      <c r="K339" s="245">
        <f>'Yield Curves'!L338-'Yield Curves'!L339</f>
        <v>-9.4999999999998863E-2</v>
      </c>
      <c r="L339" s="245">
        <f>'Yield Curves'!M338-'Yield Curves'!M339</f>
        <v>-8.9999999999999858E-2</v>
      </c>
      <c r="M339" s="245">
        <f>'Yield Curves'!N338-'Yield Curves'!N339</f>
        <v>-8.5000000000000853E-2</v>
      </c>
      <c r="N339" s="245">
        <f>'Yield Curves'!O338-'Yield Curves'!O339</f>
        <v>-8.0000000000000071E-2</v>
      </c>
      <c r="O339" s="245">
        <f>'Yield Curves'!P338-'Yield Curves'!P339</f>
        <v>-7.4999999999999289E-2</v>
      </c>
      <c r="P339" s="245">
        <f>'Yield Curves'!Q338-'Yield Curves'!Q339</f>
        <v>-7.4999999999999289E-2</v>
      </c>
      <c r="Q339" s="245">
        <f>'Yield Curves'!R338-'Yield Curves'!R339</f>
        <v>-7.4999999999999289E-2</v>
      </c>
      <c r="R339" s="245">
        <f>'Yield Curves'!S338-'Yield Curves'!S339</f>
        <v>-7.4999999999999289E-2</v>
      </c>
      <c r="S339" s="245">
        <f>'Yield Curves'!T338-'Yield Curves'!T339</f>
        <v>-7.2500000000001563E-2</v>
      </c>
      <c r="T339" s="245">
        <f>'Yield Curves'!U338-'Yield Curves'!U339</f>
        <v>-7.0000000000000284E-2</v>
      </c>
      <c r="U339" s="245">
        <f>'Yield Curves'!V338-'Yield Curves'!V339</f>
        <v>-6.7499999999999005E-2</v>
      </c>
      <c r="V339" s="252">
        <f>MAX(B339:U339)</f>
        <v>-1.0000000000001563E-2</v>
      </c>
      <c r="AB339" s="250" t="e">
        <f>AA339/AA340-1</f>
        <v>#DIV/0!</v>
      </c>
      <c r="AF339" s="250"/>
      <c r="AG339" s="250"/>
      <c r="AI339" s="250" t="e">
        <f>AH339/AH340-1</f>
        <v>#DIV/0!</v>
      </c>
      <c r="AP339" s="250" t="e">
        <f>AO339/AO340-1</f>
        <v>#DIV/0!</v>
      </c>
      <c r="AT339" s="251">
        <f>$AC$1*X338/100</f>
        <v>0</v>
      </c>
      <c r="AU339" s="249">
        <f>AT339*SQRT(10)</f>
        <v>0</v>
      </c>
      <c r="AW339" s="250" t="e">
        <f>AV339/AV340-1</f>
        <v>#DIV/0!</v>
      </c>
      <c r="BB339" s="249">
        <f>BA339*SQRT(10)</f>
        <v>0</v>
      </c>
      <c r="BD339" s="250" t="e">
        <f>BC339/BC340-1</f>
        <v>#DIV/0!</v>
      </c>
      <c r="BI339" s="249">
        <f>BH339*SQRT(10)</f>
        <v>0</v>
      </c>
    </row>
    <row r="340" spans="1:61" x14ac:dyDescent="0.2">
      <c r="A340" s="253">
        <v>42643</v>
      </c>
      <c r="B340" s="245">
        <f>'Yield Curves'!C339-'Yield Curves'!C340</f>
        <v>-2.9999999999999361E-2</v>
      </c>
      <c r="C340" s="245">
        <f>'Yield Curves'!D339-'Yield Curves'!D340</f>
        <v>-2.5000000000000355E-2</v>
      </c>
      <c r="D340" s="245">
        <f>'Yield Curves'!E339-'Yield Curves'!E340</f>
        <v>-1.9999999999999574E-2</v>
      </c>
      <c r="E340" s="245">
        <f>'Yield Curves'!F339-'Yield Curves'!F340</f>
        <v>-1.0000000000001563E-2</v>
      </c>
      <c r="F340" s="245">
        <f>'Yield Curves'!G339-'Yield Curves'!G340</f>
        <v>0</v>
      </c>
      <c r="G340" s="245">
        <f>'Yield Curves'!H339-'Yield Curves'!H340</f>
        <v>4.9999999999990052E-3</v>
      </c>
      <c r="H340" s="245">
        <f>'Yield Curves'!I339-'Yield Curves'!I340</f>
        <v>9.9999999999997868E-3</v>
      </c>
      <c r="I340" s="245">
        <f>'Yield Curves'!J339-'Yield Curves'!J340</f>
        <v>1.0000000000001563E-2</v>
      </c>
      <c r="J340" s="245">
        <f>'Yield Curves'!K339-'Yield Curves'!K340</f>
        <v>9.9999999999997868E-3</v>
      </c>
      <c r="K340" s="245">
        <f>'Yield Curves'!L339-'Yield Curves'!L340</f>
        <v>9.9999999999980105E-3</v>
      </c>
      <c r="L340" s="245">
        <f>'Yield Curves'!M339-'Yield Curves'!M340</f>
        <v>9.9999999999997868E-3</v>
      </c>
      <c r="M340" s="245">
        <f>'Yield Curves'!N339-'Yield Curves'!N340</f>
        <v>1.0000000000001563E-2</v>
      </c>
      <c r="N340" s="245">
        <f>'Yield Curves'!O339-'Yield Curves'!O340</f>
        <v>9.9999999999997868E-3</v>
      </c>
      <c r="O340" s="245">
        <f>'Yield Curves'!P339-'Yield Curves'!P340</f>
        <v>9.9999999999980105E-3</v>
      </c>
      <c r="P340" s="245">
        <f>'Yield Curves'!Q339-'Yield Curves'!Q340</f>
        <v>1.2499999999999289E-2</v>
      </c>
      <c r="Q340" s="245">
        <f>'Yield Curves'!R339-'Yield Curves'!R340</f>
        <v>1.5000000000000568E-2</v>
      </c>
      <c r="R340" s="245">
        <f>'Yield Curves'!S339-'Yield Curves'!S340</f>
        <v>1.7500000000001847E-2</v>
      </c>
      <c r="S340" s="245">
        <f>'Yield Curves'!T339-'Yield Curves'!T340</f>
        <v>1.8750000000000711E-2</v>
      </c>
      <c r="T340" s="245">
        <f>'Yield Curves'!U339-'Yield Curves'!U340</f>
        <v>1.9999999999999574E-2</v>
      </c>
      <c r="U340" s="245">
        <f>'Yield Curves'!V339-'Yield Curves'!V340</f>
        <v>2.1249999999998437E-2</v>
      </c>
      <c r="V340" s="252">
        <f>MAX(B340:U340)</f>
        <v>2.1249999999998437E-2</v>
      </c>
      <c r="AB340" s="250" t="e">
        <f>AA340/AA341-1</f>
        <v>#DIV/0!</v>
      </c>
      <c r="AF340" s="250"/>
      <c r="AG340" s="250"/>
      <c r="AI340" s="250" t="e">
        <f>AH340/AH341-1</f>
        <v>#DIV/0!</v>
      </c>
      <c r="AP340" s="250" t="e">
        <f>AO340/AO341-1</f>
        <v>#DIV/0!</v>
      </c>
      <c r="AT340" s="251">
        <f>$AC$1*X339/100</f>
        <v>0</v>
      </c>
      <c r="AU340" s="249">
        <f>AT340*SQRT(10)</f>
        <v>0</v>
      </c>
      <c r="AW340" s="250" t="e">
        <f>AV340/AV341-1</f>
        <v>#DIV/0!</v>
      </c>
      <c r="BB340" s="249">
        <f>BA340*SQRT(10)</f>
        <v>0</v>
      </c>
      <c r="BD340" s="250" t="e">
        <f>BC340/BC341-1</f>
        <v>#DIV/0!</v>
      </c>
      <c r="BI340" s="249">
        <f>BH340*SQRT(10)</f>
        <v>0</v>
      </c>
    </row>
    <row r="341" spans="1:61" x14ac:dyDescent="0.2">
      <c r="A341" s="253">
        <v>42642</v>
      </c>
      <c r="B341" s="245">
        <f>'Yield Curves'!C340-'Yield Curves'!C341</f>
        <v>-8.0000000000000071E-2</v>
      </c>
      <c r="C341" s="245">
        <f>'Yield Curves'!D340-'Yield Curves'!D341</f>
        <v>-7.5000000000001066E-2</v>
      </c>
      <c r="D341" s="245">
        <f>'Yield Curves'!E340-'Yield Curves'!E341</f>
        <v>-7.0000000000000284E-2</v>
      </c>
      <c r="E341" s="245">
        <f>'Yield Curves'!F340-'Yield Curves'!F341</f>
        <v>-6.4999999999997726E-2</v>
      </c>
      <c r="F341" s="245">
        <f>'Yield Curves'!G340-'Yield Curves'!G341</f>
        <v>-5.9999999999998721E-2</v>
      </c>
      <c r="G341" s="245">
        <f>'Yield Curves'!H340-'Yield Curves'!H341</f>
        <v>-6.4999999999999503E-2</v>
      </c>
      <c r="H341" s="245">
        <f>'Yield Curves'!I340-'Yield Curves'!I341</f>
        <v>-7.0000000000000284E-2</v>
      </c>
      <c r="I341" s="245">
        <f>'Yield Curves'!J340-'Yield Curves'!J341</f>
        <v>-5.4999999999999716E-2</v>
      </c>
      <c r="J341" s="245">
        <f>'Yield Curves'!K340-'Yield Curves'!K341</f>
        <v>-3.9999999999999147E-2</v>
      </c>
      <c r="K341" s="245">
        <f>'Yield Curves'!L340-'Yield Curves'!L341</f>
        <v>-4.4999999999998153E-2</v>
      </c>
      <c r="L341" s="245">
        <f>'Yield Curves'!M340-'Yield Curves'!M341</f>
        <v>-5.0000000000000711E-2</v>
      </c>
      <c r="M341" s="245">
        <f>'Yield Curves'!N340-'Yield Curves'!N341</f>
        <v>-5.5000000000001492E-2</v>
      </c>
      <c r="N341" s="245">
        <f>'Yield Curves'!O340-'Yield Curves'!O341</f>
        <v>-6.0000000000000497E-2</v>
      </c>
      <c r="O341" s="245">
        <f>'Yield Curves'!P340-'Yield Curves'!P341</f>
        <v>-6.4999999999999503E-2</v>
      </c>
      <c r="P341" s="245">
        <f>'Yield Curves'!Q340-'Yield Curves'!Q341</f>
        <v>-6.7500000000000782E-2</v>
      </c>
      <c r="Q341" s="245">
        <f>'Yield Curves'!R340-'Yield Curves'!R341</f>
        <v>-7.0000000000000284E-2</v>
      </c>
      <c r="R341" s="245">
        <f>'Yield Curves'!S340-'Yield Curves'!S341</f>
        <v>-7.2499999999999787E-2</v>
      </c>
      <c r="S341" s="245">
        <f>'Yield Curves'!T340-'Yield Curves'!T341</f>
        <v>-7.6249999999998153E-2</v>
      </c>
      <c r="T341" s="245">
        <f>'Yield Curves'!U340-'Yield Curves'!U341</f>
        <v>-8.0000000000000071E-2</v>
      </c>
      <c r="U341" s="245">
        <f>'Yield Curves'!V340-'Yield Curves'!V341</f>
        <v>-8.375000000000199E-2</v>
      </c>
      <c r="V341" s="252">
        <f>MAX(B341:U341)</f>
        <v>-3.9999999999999147E-2</v>
      </c>
      <c r="AB341" s="250" t="e">
        <f>AA341/AA342-1</f>
        <v>#DIV/0!</v>
      </c>
      <c r="AF341" s="250"/>
      <c r="AG341" s="250"/>
      <c r="AI341" s="250" t="e">
        <f>AH341/AH342-1</f>
        <v>#DIV/0!</v>
      </c>
      <c r="AP341" s="250" t="e">
        <f>AO341/AO342-1</f>
        <v>#DIV/0!</v>
      </c>
      <c r="AT341" s="251">
        <f>$AC$1*X340/100</f>
        <v>0</v>
      </c>
      <c r="AU341" s="249">
        <f>AT341*SQRT(10)</f>
        <v>0</v>
      </c>
      <c r="AW341" s="250" t="e">
        <f>AV341/AV342-1</f>
        <v>#DIV/0!</v>
      </c>
      <c r="BB341" s="249">
        <f>BA341*SQRT(10)</f>
        <v>0</v>
      </c>
      <c r="BD341" s="250" t="e">
        <f>BC341/BC342-1</f>
        <v>#DIV/0!</v>
      </c>
      <c r="BI341" s="249">
        <f>BH341*SQRT(10)</f>
        <v>0</v>
      </c>
    </row>
    <row r="342" spans="1:61" x14ac:dyDescent="0.2">
      <c r="A342" s="253">
        <v>42641</v>
      </c>
      <c r="B342" s="245">
        <f>'Yield Curves'!C341-'Yield Curves'!C342</f>
        <v>-4.9999999999998934E-2</v>
      </c>
      <c r="C342" s="245">
        <f>'Yield Curves'!D341-'Yield Curves'!D342</f>
        <v>-4.4999999999998153E-2</v>
      </c>
      <c r="D342" s="245">
        <f>'Yield Curves'!E341-'Yield Curves'!E342</f>
        <v>-4.0000000000000924E-2</v>
      </c>
      <c r="E342" s="245">
        <f>'Yield Curves'!F341-'Yield Curves'!F342</f>
        <v>-3.5000000000001918E-2</v>
      </c>
      <c r="F342" s="245">
        <f>'Yield Curves'!G341-'Yield Curves'!G342</f>
        <v>-3.0000000000001137E-2</v>
      </c>
      <c r="G342" s="245">
        <f>'Yield Curves'!H341-'Yield Curves'!H342</f>
        <v>-3.5000000000000142E-2</v>
      </c>
      <c r="H342" s="245">
        <f>'Yield Curves'!I341-'Yield Curves'!I342</f>
        <v>-3.9999999999999147E-2</v>
      </c>
      <c r="I342" s="245">
        <f>'Yield Curves'!J341-'Yield Curves'!J342</f>
        <v>-4.0000000000000924E-2</v>
      </c>
      <c r="J342" s="245">
        <f>'Yield Curves'!K341-'Yield Curves'!K342</f>
        <v>-4.0000000000000924E-2</v>
      </c>
      <c r="K342" s="245">
        <f>'Yield Curves'!L341-'Yield Curves'!L342</f>
        <v>-3.7500000000001421E-2</v>
      </c>
      <c r="L342" s="245">
        <f>'Yield Curves'!M341-'Yield Curves'!M342</f>
        <v>-3.5000000000000142E-2</v>
      </c>
      <c r="M342" s="245">
        <f>'Yield Curves'!N341-'Yield Curves'!N342</f>
        <v>-3.2500000000000639E-2</v>
      </c>
      <c r="N342" s="245">
        <f>'Yield Curves'!O341-'Yield Curves'!O342</f>
        <v>-2.9999999999999361E-2</v>
      </c>
      <c r="O342" s="245">
        <f>'Yield Curves'!P341-'Yield Curves'!P342</f>
        <v>-2.7499999999998082E-2</v>
      </c>
      <c r="P342" s="245">
        <f>'Yield Curves'!Q341-'Yield Curves'!Q342</f>
        <v>-2.8749999999998721E-2</v>
      </c>
      <c r="Q342" s="245">
        <f>'Yield Curves'!R341-'Yield Curves'!R342</f>
        <v>-3.0000000000001137E-2</v>
      </c>
      <c r="R342" s="245">
        <f>'Yield Curves'!S341-'Yield Curves'!S342</f>
        <v>-3.1250000000003553E-2</v>
      </c>
      <c r="S342" s="245">
        <f>'Yield Curves'!T341-'Yield Curves'!T342</f>
        <v>-3.0625000000002345E-2</v>
      </c>
      <c r="T342" s="245">
        <f>'Yield Curves'!U341-'Yield Curves'!U342</f>
        <v>-2.9999999999999361E-2</v>
      </c>
      <c r="U342" s="245">
        <f>'Yield Curves'!V341-'Yield Curves'!V342</f>
        <v>-2.9374999999996376E-2</v>
      </c>
      <c r="V342" s="252">
        <f>MAX(B342:U342)</f>
        <v>-2.7499999999998082E-2</v>
      </c>
      <c r="AB342" s="250" t="e">
        <f>AA342/AA343-1</f>
        <v>#DIV/0!</v>
      </c>
      <c r="AF342" s="250"/>
      <c r="AG342" s="250"/>
      <c r="AI342" s="250" t="e">
        <f>AH342/AH343-1</f>
        <v>#DIV/0!</v>
      </c>
      <c r="AP342" s="250" t="e">
        <f>AO342/AO343-1</f>
        <v>#DIV/0!</v>
      </c>
      <c r="AT342" s="251">
        <f>$AC$1*X341/100</f>
        <v>0</v>
      </c>
      <c r="AU342" s="249">
        <f>AT342*SQRT(10)</f>
        <v>0</v>
      </c>
      <c r="AW342" s="250" t="e">
        <f>AV342/AV343-1</f>
        <v>#DIV/0!</v>
      </c>
      <c r="BB342" s="249">
        <f>BA342*SQRT(10)</f>
        <v>0</v>
      </c>
      <c r="BD342" s="250" t="e">
        <f>BC342/BC343-1</f>
        <v>#DIV/0!</v>
      </c>
      <c r="BI342" s="249">
        <f>BH342*SQRT(10)</f>
        <v>0</v>
      </c>
    </row>
    <row r="343" spans="1:61" x14ac:dyDescent="0.2">
      <c r="A343" s="253">
        <v>42640</v>
      </c>
      <c r="B343" s="245">
        <f>'Yield Curves'!C342-'Yield Curves'!C343</f>
        <v>1.9999999999999574E-2</v>
      </c>
      <c r="C343" s="245">
        <f>'Yield Curves'!D342-'Yield Curves'!D343</f>
        <v>1.9999999999999574E-2</v>
      </c>
      <c r="D343" s="245">
        <f>'Yield Curves'!E342-'Yield Curves'!E343</f>
        <v>2.000000000000135E-2</v>
      </c>
      <c r="E343" s="245">
        <f>'Yield Curves'!F342-'Yield Curves'!F343</f>
        <v>1.5000000000002345E-2</v>
      </c>
      <c r="F343" s="245">
        <f>'Yield Curves'!G342-'Yield Curves'!G343</f>
        <v>1.0000000000001563E-2</v>
      </c>
      <c r="G343" s="245">
        <f>'Yield Curves'!H342-'Yield Curves'!H343</f>
        <v>2.000000000000135E-2</v>
      </c>
      <c r="H343" s="245">
        <f>'Yield Curves'!I342-'Yield Curves'!I343</f>
        <v>2.9999999999999361E-2</v>
      </c>
      <c r="I343" s="245">
        <f>'Yield Curves'!J342-'Yield Curves'!J343</f>
        <v>2.9999999999999361E-2</v>
      </c>
      <c r="J343" s="245">
        <f>'Yield Curves'!K342-'Yield Curves'!K343</f>
        <v>2.9999999999999361E-2</v>
      </c>
      <c r="K343" s="245">
        <f>'Yield Curves'!L342-'Yield Curves'!L343</f>
        <v>3.2499999999998863E-2</v>
      </c>
      <c r="L343" s="245">
        <f>'Yield Curves'!M342-'Yield Curves'!M343</f>
        <v>3.5000000000000142E-2</v>
      </c>
      <c r="M343" s="245">
        <f>'Yield Curves'!N342-'Yield Curves'!N343</f>
        <v>3.7500000000001421E-2</v>
      </c>
      <c r="N343" s="245">
        <f>'Yield Curves'!O342-'Yield Curves'!O343</f>
        <v>4.0000000000000924E-2</v>
      </c>
      <c r="O343" s="245">
        <f>'Yield Curves'!P342-'Yield Curves'!P343</f>
        <v>4.2500000000000426E-2</v>
      </c>
      <c r="P343" s="245">
        <f>'Yield Curves'!Q342-'Yield Curves'!Q343</f>
        <v>4.1250000000001563E-2</v>
      </c>
      <c r="Q343" s="245">
        <f>'Yield Curves'!R342-'Yield Curves'!R343</f>
        <v>4.0000000000000924E-2</v>
      </c>
      <c r="R343" s="245">
        <f>'Yield Curves'!S342-'Yield Curves'!S343</f>
        <v>3.8750000000000284E-2</v>
      </c>
      <c r="S343" s="245">
        <f>'Yield Curves'!T342-'Yield Curves'!T343</f>
        <v>3.9374999999999716E-2</v>
      </c>
      <c r="T343" s="245">
        <f>'Yield Curves'!U342-'Yield Curves'!U343</f>
        <v>3.9999999999999147E-2</v>
      </c>
      <c r="U343" s="245">
        <f>'Yield Curves'!V342-'Yield Curves'!V343</f>
        <v>4.0624999999998579E-2</v>
      </c>
      <c r="V343" s="252">
        <f>MAX(B343:U343)</f>
        <v>4.2500000000000426E-2</v>
      </c>
      <c r="AB343" s="250" t="e">
        <f>AA343/AA344-1</f>
        <v>#DIV/0!</v>
      </c>
      <c r="AF343" s="250"/>
      <c r="AG343" s="250"/>
      <c r="AI343" s="250" t="e">
        <f>AH343/AH344-1</f>
        <v>#DIV/0!</v>
      </c>
      <c r="AP343" s="250" t="e">
        <f>AO343/AO344-1</f>
        <v>#DIV/0!</v>
      </c>
      <c r="AT343" s="251">
        <f>$AC$1*X342/100</f>
        <v>0</v>
      </c>
      <c r="AU343" s="249">
        <f>AT343*SQRT(10)</f>
        <v>0</v>
      </c>
      <c r="AW343" s="250" t="e">
        <f>AV343/AV344-1</f>
        <v>#DIV/0!</v>
      </c>
      <c r="BB343" s="249">
        <f>BA343*SQRT(10)</f>
        <v>0</v>
      </c>
      <c r="BD343" s="250" t="e">
        <f>BC343/BC344-1</f>
        <v>#DIV/0!</v>
      </c>
      <c r="BI343" s="249">
        <f>BH343*SQRT(10)</f>
        <v>0</v>
      </c>
    </row>
    <row r="344" spans="1:61" x14ac:dyDescent="0.2">
      <c r="A344" s="253">
        <v>42639</v>
      </c>
      <c r="B344" s="245">
        <f>'Yield Curves'!C343-'Yield Curves'!C344</f>
        <v>9.9999999999997868E-3</v>
      </c>
      <c r="C344" s="245">
        <f>'Yield Curves'!D343-'Yield Curves'!D344</f>
        <v>2.9999999999999361E-2</v>
      </c>
      <c r="D344" s="245">
        <f>'Yield Curves'!E343-'Yield Curves'!E344</f>
        <v>4.9999999999998934E-2</v>
      </c>
      <c r="E344" s="245">
        <f>'Yield Curves'!F343-'Yield Curves'!F344</f>
        <v>5.9999999999998721E-2</v>
      </c>
      <c r="F344" s="245">
        <f>'Yield Curves'!G343-'Yield Curves'!G344</f>
        <v>6.9999999999998508E-2</v>
      </c>
      <c r="G344" s="245">
        <f>'Yield Curves'!H343-'Yield Curves'!H344</f>
        <v>2.9999999999997584E-2</v>
      </c>
      <c r="H344" s="245">
        <f>'Yield Curves'!I343-'Yield Curves'!I344</f>
        <v>-9.9999999999997868E-3</v>
      </c>
      <c r="I344" s="245">
        <f>'Yield Curves'!J343-'Yield Curves'!J344</f>
        <v>1.0000000000001563E-2</v>
      </c>
      <c r="J344" s="245">
        <f>'Yield Curves'!K343-'Yield Curves'!K344</f>
        <v>3.0000000000001137E-2</v>
      </c>
      <c r="K344" s="245">
        <f>'Yield Curves'!L343-'Yield Curves'!L344</f>
        <v>2.5000000000002132E-2</v>
      </c>
      <c r="L344" s="245">
        <f>'Yield Curves'!M343-'Yield Curves'!M344</f>
        <v>2.000000000000135E-2</v>
      </c>
      <c r="M344" s="245">
        <f>'Yield Curves'!N343-'Yield Curves'!N344</f>
        <v>1.5000000000000568E-2</v>
      </c>
      <c r="N344" s="245">
        <f>'Yield Curves'!O343-'Yield Curves'!O344</f>
        <v>9.9999999999997868E-3</v>
      </c>
      <c r="O344" s="245">
        <f>'Yield Curves'!P343-'Yield Curves'!P344</f>
        <v>4.9999999999990052E-3</v>
      </c>
      <c r="P344" s="245">
        <f>'Yield Curves'!Q343-'Yield Curves'!Q344</f>
        <v>7.4999999999985079E-3</v>
      </c>
      <c r="Q344" s="245">
        <f>'Yield Curves'!R343-'Yield Curves'!R344</f>
        <v>9.9999999999997868E-3</v>
      </c>
      <c r="R344" s="245">
        <f>'Yield Curves'!S343-'Yield Curves'!S344</f>
        <v>1.2500000000001066E-2</v>
      </c>
      <c r="S344" s="245">
        <f>'Yield Curves'!T343-'Yield Curves'!T344</f>
        <v>1.1250000000000426E-2</v>
      </c>
      <c r="T344" s="245">
        <f>'Yield Curves'!U343-'Yield Curves'!U344</f>
        <v>9.9999999999997868E-3</v>
      </c>
      <c r="U344" s="245">
        <f>'Yield Curves'!V343-'Yield Curves'!V344</f>
        <v>8.7499999999991473E-3</v>
      </c>
      <c r="V344" s="252">
        <f>MAX(B344:U344)</f>
        <v>6.9999999999998508E-2</v>
      </c>
      <c r="AB344" s="250" t="e">
        <f>AA344/AA345-1</f>
        <v>#DIV/0!</v>
      </c>
      <c r="AF344" s="250"/>
      <c r="AG344" s="250"/>
      <c r="AI344" s="250" t="e">
        <f>AH344/AH345-1</f>
        <v>#DIV/0!</v>
      </c>
      <c r="AP344" s="250" t="e">
        <f>AO344/AO345-1</f>
        <v>#DIV/0!</v>
      </c>
      <c r="AT344" s="251">
        <f>$AC$1*X343/100</f>
        <v>0</v>
      </c>
      <c r="AU344" s="249">
        <f>AT344*SQRT(10)</f>
        <v>0</v>
      </c>
      <c r="AW344" s="250" t="e">
        <f>AV344/AV345-1</f>
        <v>#DIV/0!</v>
      </c>
      <c r="BB344" s="249">
        <f>BA344*SQRT(10)</f>
        <v>0</v>
      </c>
      <c r="BD344" s="250" t="e">
        <f>BC344/BC345-1</f>
        <v>#DIV/0!</v>
      </c>
      <c r="BI344" s="249">
        <f>BH344*SQRT(10)</f>
        <v>0</v>
      </c>
    </row>
    <row r="345" spans="1:61" x14ac:dyDescent="0.2">
      <c r="A345" s="253">
        <v>42636</v>
      </c>
      <c r="B345" s="245">
        <f>'Yield Curves'!C344-'Yield Curves'!C345</f>
        <v>9.9999999999997868E-3</v>
      </c>
      <c r="C345" s="245">
        <f>'Yield Curves'!D344-'Yield Curves'!D345</f>
        <v>9.9999999999997868E-3</v>
      </c>
      <c r="D345" s="245">
        <f>'Yield Curves'!E344-'Yield Curves'!E345</f>
        <v>9.9999999999997868E-3</v>
      </c>
      <c r="E345" s="245">
        <f>'Yield Curves'!F344-'Yield Curves'!F345</f>
        <v>9.9999999999980105E-3</v>
      </c>
      <c r="F345" s="245">
        <f>'Yield Curves'!G344-'Yield Curves'!G345</f>
        <v>9.9999999999997868E-3</v>
      </c>
      <c r="G345" s="245">
        <f>'Yield Curves'!H344-'Yield Curves'!H345</f>
        <v>-9.9999999999980105E-3</v>
      </c>
      <c r="H345" s="245">
        <f>'Yield Curves'!I344-'Yield Curves'!I345</f>
        <v>-2.9999999999999361E-2</v>
      </c>
      <c r="I345" s="245">
        <f>'Yield Curves'!J344-'Yield Curves'!J345</f>
        <v>2.4999999999998579E-2</v>
      </c>
      <c r="J345" s="245">
        <f>'Yield Curves'!K344-'Yield Curves'!K345</f>
        <v>8.0000000000000071E-2</v>
      </c>
      <c r="K345" s="245">
        <f>'Yield Curves'!L344-'Yield Curves'!L345</f>
        <v>8.7500000000000355E-2</v>
      </c>
      <c r="L345" s="245">
        <f>'Yield Curves'!M344-'Yield Curves'!M345</f>
        <v>9.5000000000000639E-2</v>
      </c>
      <c r="M345" s="245">
        <f>'Yield Curves'!N344-'Yield Curves'!N345</f>
        <v>0.10249999999999915</v>
      </c>
      <c r="N345" s="245">
        <f>'Yield Curves'!O344-'Yield Curves'!O345</f>
        <v>0.10999999999999943</v>
      </c>
      <c r="O345" s="245">
        <f>'Yield Curves'!P344-'Yield Curves'!P345</f>
        <v>0.11749999999999972</v>
      </c>
      <c r="P345" s="245">
        <f>'Yield Curves'!Q344-'Yield Curves'!Q345</f>
        <v>0.10125000000000028</v>
      </c>
      <c r="Q345" s="245">
        <f>'Yield Curves'!R344-'Yield Curves'!R345</f>
        <v>8.5000000000000853E-2</v>
      </c>
      <c r="R345" s="245">
        <f>'Yield Curves'!S344-'Yield Curves'!S345</f>
        <v>6.8750000000001421E-2</v>
      </c>
      <c r="S345" s="245">
        <f>'Yield Curves'!T344-'Yield Curves'!T345</f>
        <v>6.4375000000000071E-2</v>
      </c>
      <c r="T345" s="245">
        <f>'Yield Curves'!U344-'Yield Curves'!U345</f>
        <v>6.0000000000000497E-2</v>
      </c>
      <c r="U345" s="245">
        <f>'Yield Curves'!V344-'Yield Curves'!V345</f>
        <v>5.5625000000000924E-2</v>
      </c>
      <c r="V345" s="252">
        <f>MAX(B345:U345)</f>
        <v>0.11749999999999972</v>
      </c>
      <c r="AB345" s="250" t="e">
        <f>AA345/AA346-1</f>
        <v>#DIV/0!</v>
      </c>
      <c r="AF345" s="250"/>
      <c r="AG345" s="250"/>
      <c r="AI345" s="250" t="e">
        <f>AH345/AH346-1</f>
        <v>#DIV/0!</v>
      </c>
      <c r="AP345" s="250" t="e">
        <f>AO345/AO346-1</f>
        <v>#DIV/0!</v>
      </c>
      <c r="AT345" s="251">
        <f>$AC$1*X344/100</f>
        <v>0</v>
      </c>
      <c r="AU345" s="249">
        <f>AT345*SQRT(10)</f>
        <v>0</v>
      </c>
      <c r="AW345" s="250" t="e">
        <f>AV345/AV346-1</f>
        <v>#DIV/0!</v>
      </c>
      <c r="BB345" s="249">
        <f>BA345*SQRT(10)</f>
        <v>0</v>
      </c>
      <c r="BD345" s="250" t="e">
        <f>BC345/BC346-1</f>
        <v>#DIV/0!</v>
      </c>
      <c r="BI345" s="249">
        <f>BH345*SQRT(10)</f>
        <v>0</v>
      </c>
    </row>
    <row r="346" spans="1:61" x14ac:dyDescent="0.2">
      <c r="A346" s="253">
        <v>42635</v>
      </c>
      <c r="B346" s="245">
        <f>'Yield Curves'!C345-'Yield Curves'!C346</f>
        <v>1.9999999999999574E-2</v>
      </c>
      <c r="C346" s="245">
        <f>'Yield Curves'!D345-'Yield Curves'!D346</f>
        <v>-4.9999999999990052E-3</v>
      </c>
      <c r="D346" s="245">
        <f>'Yield Curves'!E345-'Yield Curves'!E346</f>
        <v>-2.9999999999999361E-2</v>
      </c>
      <c r="E346" s="245">
        <f>'Yield Curves'!F345-'Yield Curves'!F346</f>
        <v>-4.4999999999998153E-2</v>
      </c>
      <c r="F346" s="245">
        <f>'Yield Curves'!G345-'Yield Curves'!G346</f>
        <v>-5.9999999999998721E-2</v>
      </c>
      <c r="G346" s="245">
        <f>'Yield Curves'!H345-'Yield Curves'!H346</f>
        <v>-5.4999999999999716E-2</v>
      </c>
      <c r="H346" s="245">
        <f>'Yield Curves'!I345-'Yield Curves'!I346</f>
        <v>-5.0000000000000711E-2</v>
      </c>
      <c r="I346" s="245">
        <f>'Yield Curves'!J345-'Yield Curves'!J346</f>
        <v>-5.4999999999999716E-2</v>
      </c>
      <c r="J346" s="245">
        <f>'Yield Curves'!K345-'Yield Curves'!K346</f>
        <v>-6.0000000000000497E-2</v>
      </c>
      <c r="K346" s="245">
        <f>'Yield Curves'!L345-'Yield Curves'!L346</f>
        <v>-5.7500000000000995E-2</v>
      </c>
      <c r="L346" s="245">
        <f>'Yield Curves'!M345-'Yield Curves'!M346</f>
        <v>-5.5000000000001492E-2</v>
      </c>
      <c r="M346" s="245">
        <f>'Yield Curves'!N345-'Yield Curves'!N346</f>
        <v>-5.2500000000000213E-2</v>
      </c>
      <c r="N346" s="245">
        <f>'Yield Curves'!O345-'Yield Curves'!O346</f>
        <v>-5.0000000000000711E-2</v>
      </c>
      <c r="O346" s="245">
        <f>'Yield Curves'!P345-'Yield Curves'!P346</f>
        <v>-4.7500000000001208E-2</v>
      </c>
      <c r="P346" s="245">
        <f>'Yield Curves'!Q345-'Yield Curves'!Q346</f>
        <v>-4.6250000000002345E-2</v>
      </c>
      <c r="Q346" s="245">
        <f>'Yield Curves'!R345-'Yield Curves'!R346</f>
        <v>-4.5000000000001705E-2</v>
      </c>
      <c r="R346" s="245">
        <f>'Yield Curves'!S345-'Yield Curves'!S346</f>
        <v>-4.3750000000001066E-2</v>
      </c>
      <c r="S346" s="245">
        <f>'Yield Curves'!T345-'Yield Curves'!T346</f>
        <v>-4.1874999999999218E-2</v>
      </c>
      <c r="T346" s="245">
        <f>'Yield Curves'!U345-'Yield Curves'!U346</f>
        <v>-3.9999999999999147E-2</v>
      </c>
      <c r="U346" s="245">
        <f>'Yield Curves'!V345-'Yield Curves'!V346</f>
        <v>-3.8124999999999076E-2</v>
      </c>
      <c r="V346" s="252">
        <f>MAX(B346:U346)</f>
        <v>1.9999999999999574E-2</v>
      </c>
      <c r="AB346" s="250" t="e">
        <f>AA346/AA347-1</f>
        <v>#DIV/0!</v>
      </c>
      <c r="AF346" s="250"/>
      <c r="AG346" s="250"/>
      <c r="AI346" s="250" t="e">
        <f>AH346/AH347-1</f>
        <v>#DIV/0!</v>
      </c>
      <c r="AP346" s="250" t="e">
        <f>AO346/AO347-1</f>
        <v>#DIV/0!</v>
      </c>
      <c r="AT346" s="251">
        <f>$AC$1*X345/100</f>
        <v>0</v>
      </c>
      <c r="AU346" s="249">
        <f>AT346*SQRT(10)</f>
        <v>0</v>
      </c>
      <c r="AW346" s="250" t="e">
        <f>AV346/AV347-1</f>
        <v>#DIV/0!</v>
      </c>
      <c r="BB346" s="249">
        <f>BA346*SQRT(10)</f>
        <v>0</v>
      </c>
      <c r="BD346" s="250" t="e">
        <f>BC346/BC347-1</f>
        <v>#DIV/0!</v>
      </c>
      <c r="BI346" s="249">
        <f>BH346*SQRT(10)</f>
        <v>0</v>
      </c>
    </row>
    <row r="347" spans="1:61" x14ac:dyDescent="0.2">
      <c r="A347" s="253">
        <v>42634</v>
      </c>
      <c r="B347" s="245">
        <f>'Yield Curves'!C346-'Yield Curves'!C347</f>
        <v>-0.10999999999999943</v>
      </c>
      <c r="C347" s="245">
        <f>'Yield Curves'!D346-'Yield Curves'!D347</f>
        <v>-0.13500000000000156</v>
      </c>
      <c r="D347" s="245">
        <f>'Yield Curves'!E346-'Yield Curves'!E347</f>
        <v>-0.16000000000000014</v>
      </c>
      <c r="E347" s="245">
        <f>'Yield Curves'!F346-'Yield Curves'!F347</f>
        <v>-0.15000000000000036</v>
      </c>
      <c r="F347" s="245">
        <f>'Yield Curves'!G346-'Yield Curves'!G347</f>
        <v>-0.14000000000000057</v>
      </c>
      <c r="G347" s="245">
        <f>'Yield Curves'!H346-'Yield Curves'!H347</f>
        <v>-9.5000000000000639E-2</v>
      </c>
      <c r="H347" s="245">
        <f>'Yield Curves'!I346-'Yield Curves'!I347</f>
        <v>-4.9999999999998934E-2</v>
      </c>
      <c r="I347" s="245">
        <f>'Yield Curves'!J346-'Yield Curves'!J347</f>
        <v>-7.9999999999998295E-2</v>
      </c>
      <c r="J347" s="245">
        <f>'Yield Curves'!K346-'Yield Curves'!K347</f>
        <v>-0.10999999999999943</v>
      </c>
      <c r="K347" s="245">
        <f>'Yield Curves'!L346-'Yield Curves'!L347</f>
        <v>-0.10749999999999993</v>
      </c>
      <c r="L347" s="245">
        <f>'Yield Curves'!M346-'Yield Curves'!M347</f>
        <v>-0.10499999999999865</v>
      </c>
      <c r="M347" s="245">
        <f>'Yield Curves'!N346-'Yield Curves'!N347</f>
        <v>-0.10249999999999915</v>
      </c>
      <c r="N347" s="245">
        <f>'Yield Curves'!O346-'Yield Curves'!O347</f>
        <v>-9.9999999999999645E-2</v>
      </c>
      <c r="O347" s="245">
        <f>'Yield Curves'!P346-'Yield Curves'!P347</f>
        <v>-9.7500000000000142E-2</v>
      </c>
      <c r="P347" s="245">
        <f>'Yield Curves'!Q346-'Yield Curves'!Q347</f>
        <v>-9.1249999999998721E-2</v>
      </c>
      <c r="Q347" s="245">
        <f>'Yield Curves'!R346-'Yield Curves'!R347</f>
        <v>-8.4999999999999076E-2</v>
      </c>
      <c r="R347" s="245">
        <f>'Yield Curves'!S346-'Yield Curves'!S347</f>
        <v>-7.8749999999999432E-2</v>
      </c>
      <c r="S347" s="245">
        <f>'Yield Curves'!T346-'Yield Curves'!T347</f>
        <v>-7.4374999999999858E-2</v>
      </c>
      <c r="T347" s="245">
        <f>'Yield Curves'!U346-'Yield Curves'!U347</f>
        <v>-7.0000000000000284E-2</v>
      </c>
      <c r="U347" s="245">
        <f>'Yield Curves'!V346-'Yield Curves'!V347</f>
        <v>-6.5625000000000711E-2</v>
      </c>
      <c r="V347" s="252">
        <f>MAX(B347:U347)</f>
        <v>-4.9999999999998934E-2</v>
      </c>
      <c r="AB347" s="250" t="e">
        <f>AA347/AA348-1</f>
        <v>#DIV/0!</v>
      </c>
      <c r="AF347" s="250"/>
      <c r="AG347" s="250"/>
      <c r="AI347" s="250" t="e">
        <f>AH347/AH348-1</f>
        <v>#DIV/0!</v>
      </c>
      <c r="AP347" s="250" t="e">
        <f>AO347/AO348-1</f>
        <v>#DIV/0!</v>
      </c>
      <c r="AT347" s="251">
        <f>$AC$1*X346/100</f>
        <v>0</v>
      </c>
      <c r="AU347" s="249">
        <f>AT347*SQRT(10)</f>
        <v>0</v>
      </c>
      <c r="AW347" s="250" t="e">
        <f>AV347/AV348-1</f>
        <v>#DIV/0!</v>
      </c>
      <c r="BB347" s="249">
        <f>BA347*SQRT(10)</f>
        <v>0</v>
      </c>
      <c r="BD347" s="250" t="e">
        <f>BC347/BC348-1</f>
        <v>#DIV/0!</v>
      </c>
      <c r="BI347" s="249">
        <f>BH347*SQRT(10)</f>
        <v>0</v>
      </c>
    </row>
    <row r="348" spans="1:61" x14ac:dyDescent="0.2">
      <c r="A348" s="253">
        <v>42633</v>
      </c>
      <c r="B348" s="245">
        <f>'Yield Curves'!C347-'Yield Curves'!C348</f>
        <v>8.9999999999999858E-2</v>
      </c>
      <c r="C348" s="245">
        <f>'Yield Curves'!D347-'Yield Curves'!D348</f>
        <v>7.5000000000001066E-2</v>
      </c>
      <c r="D348" s="245">
        <f>'Yield Curves'!E347-'Yield Curves'!E348</f>
        <v>6.0000000000000497E-2</v>
      </c>
      <c r="E348" s="245">
        <f>'Yield Curves'!F347-'Yield Curves'!F348</f>
        <v>6.0000000000000497E-2</v>
      </c>
      <c r="F348" s="245">
        <f>'Yield Curves'!G347-'Yield Curves'!G348</f>
        <v>6.0000000000000497E-2</v>
      </c>
      <c r="G348" s="245">
        <f>'Yield Curves'!H347-'Yield Curves'!H348</f>
        <v>3.5000000000000142E-2</v>
      </c>
      <c r="H348" s="245">
        <f>'Yield Curves'!I347-'Yield Curves'!I348</f>
        <v>9.9999999999997868E-3</v>
      </c>
      <c r="I348" s="245">
        <f>'Yield Curves'!J347-'Yield Curves'!J348</f>
        <v>2.4999999999998579E-2</v>
      </c>
      <c r="J348" s="245">
        <f>'Yield Curves'!K347-'Yield Curves'!K348</f>
        <v>3.9999999999999147E-2</v>
      </c>
      <c r="K348" s="245">
        <f>'Yield Curves'!L347-'Yield Curves'!L348</f>
        <v>3.7500000000001421E-2</v>
      </c>
      <c r="L348" s="245">
        <f>'Yield Curves'!M347-'Yield Curves'!M348</f>
        <v>3.5000000000000142E-2</v>
      </c>
      <c r="M348" s="245">
        <f>'Yield Curves'!N347-'Yield Curves'!N348</f>
        <v>3.2500000000000639E-2</v>
      </c>
      <c r="N348" s="245">
        <f>'Yield Curves'!O347-'Yield Curves'!O348</f>
        <v>3.0000000000001137E-2</v>
      </c>
      <c r="O348" s="245">
        <f>'Yield Curves'!P347-'Yield Curves'!P348</f>
        <v>2.7500000000001634E-2</v>
      </c>
      <c r="P348" s="245">
        <f>'Yield Curves'!Q347-'Yield Curves'!Q348</f>
        <v>2.6250000000000995E-2</v>
      </c>
      <c r="Q348" s="245">
        <f>'Yield Curves'!R347-'Yield Curves'!R348</f>
        <v>2.5000000000000355E-2</v>
      </c>
      <c r="R348" s="245">
        <f>'Yield Curves'!S347-'Yield Curves'!S348</f>
        <v>2.3749999999999716E-2</v>
      </c>
      <c r="S348" s="245">
        <f>'Yield Curves'!T347-'Yield Curves'!T348</f>
        <v>2.1874999999999645E-2</v>
      </c>
      <c r="T348" s="245">
        <f>'Yield Curves'!U347-'Yield Curves'!U348</f>
        <v>1.9999999999999574E-2</v>
      </c>
      <c r="U348" s="245">
        <f>'Yield Curves'!V347-'Yield Curves'!V348</f>
        <v>1.8124999999999503E-2</v>
      </c>
      <c r="V348" s="252">
        <f>MAX(B348:U348)</f>
        <v>8.9999999999999858E-2</v>
      </c>
      <c r="AB348" s="250" t="e">
        <f>AA348/AA349-1</f>
        <v>#DIV/0!</v>
      </c>
      <c r="AF348" s="250"/>
      <c r="AG348" s="250"/>
      <c r="AI348" s="250" t="e">
        <f>AH348/AH349-1</f>
        <v>#DIV/0!</v>
      </c>
      <c r="AP348" s="250" t="e">
        <f>AO348/AO349-1</f>
        <v>#DIV/0!</v>
      </c>
      <c r="AT348" s="251">
        <f>$AC$1*X347/100</f>
        <v>0</v>
      </c>
      <c r="AU348" s="249">
        <f>AT348*SQRT(10)</f>
        <v>0</v>
      </c>
      <c r="AW348" s="250" t="e">
        <f>AV348/AV349-1</f>
        <v>#DIV/0!</v>
      </c>
      <c r="BB348" s="249">
        <f>BA348*SQRT(10)</f>
        <v>0</v>
      </c>
      <c r="BD348" s="250" t="e">
        <f>BC348/BC349-1</f>
        <v>#DIV/0!</v>
      </c>
      <c r="BI348" s="249">
        <f>BH348*SQRT(10)</f>
        <v>0</v>
      </c>
    </row>
    <row r="349" spans="1:61" x14ac:dyDescent="0.2">
      <c r="A349" s="253">
        <v>42632</v>
      </c>
      <c r="B349" s="245">
        <f>'Yield Curves'!C348-'Yield Curves'!C349</f>
        <v>1.9999999999999574E-2</v>
      </c>
      <c r="C349" s="245">
        <f>'Yield Curves'!D348-'Yield Curves'!D349</f>
        <v>4.4999999999999929E-2</v>
      </c>
      <c r="D349" s="245">
        <f>'Yield Curves'!E348-'Yield Curves'!E349</f>
        <v>7.0000000000000284E-2</v>
      </c>
      <c r="E349" s="245">
        <f>'Yield Curves'!F348-'Yield Curves'!F349</f>
        <v>7.4999999999999289E-2</v>
      </c>
      <c r="F349" s="245">
        <f>'Yield Curves'!G348-'Yield Curves'!G349</f>
        <v>8.0000000000000071E-2</v>
      </c>
      <c r="G349" s="245">
        <f>'Yield Curves'!H348-'Yield Curves'!H349</f>
        <v>1.9999999999999574E-2</v>
      </c>
      <c r="H349" s="245">
        <f>'Yield Curves'!I348-'Yield Curves'!I349</f>
        <v>-4.0000000000000924E-2</v>
      </c>
      <c r="I349" s="245">
        <f>'Yield Curves'!J348-'Yield Curves'!J349</f>
        <v>4.9999999999990052E-3</v>
      </c>
      <c r="J349" s="245">
        <f>'Yield Curves'!K348-'Yield Curves'!K349</f>
        <v>5.0000000000000711E-2</v>
      </c>
      <c r="K349" s="245">
        <f>'Yield Curves'!L348-'Yield Curves'!L349</f>
        <v>4.2500000000000426E-2</v>
      </c>
      <c r="L349" s="245">
        <f>'Yield Curves'!M348-'Yield Curves'!M349</f>
        <v>3.5000000000000142E-2</v>
      </c>
      <c r="M349" s="245">
        <f>'Yield Curves'!N348-'Yield Curves'!N349</f>
        <v>2.7499999999999858E-2</v>
      </c>
      <c r="N349" s="245">
        <f>'Yield Curves'!O348-'Yield Curves'!O349</f>
        <v>1.9999999999999574E-2</v>
      </c>
      <c r="O349" s="245">
        <f>'Yield Curves'!P348-'Yield Curves'!P349</f>
        <v>1.2499999999999289E-2</v>
      </c>
      <c r="P349" s="245">
        <f>'Yield Curves'!Q348-'Yield Curves'!Q349</f>
        <v>1.1250000000000426E-2</v>
      </c>
      <c r="Q349" s="245">
        <f>'Yield Curves'!R348-'Yield Curves'!R349</f>
        <v>9.9999999999997868E-3</v>
      </c>
      <c r="R349" s="245">
        <f>'Yield Curves'!S348-'Yield Curves'!S349</f>
        <v>8.7499999999991473E-3</v>
      </c>
      <c r="S349" s="245">
        <f>'Yield Curves'!T348-'Yield Curves'!T349</f>
        <v>4.3749999999995737E-3</v>
      </c>
      <c r="T349" s="245">
        <f>'Yield Curves'!U348-'Yield Curves'!U349</f>
        <v>0</v>
      </c>
      <c r="U349" s="245">
        <f>'Yield Curves'!V348-'Yield Curves'!V349</f>
        <v>-4.3749999999995737E-3</v>
      </c>
      <c r="V349" s="252">
        <f>MAX(B349:U349)</f>
        <v>8.0000000000000071E-2</v>
      </c>
      <c r="AB349" s="250" t="e">
        <f>AA349/AA350-1</f>
        <v>#DIV/0!</v>
      </c>
      <c r="AF349" s="250"/>
      <c r="AG349" s="250"/>
      <c r="AI349" s="250" t="e">
        <f>AH349/AH350-1</f>
        <v>#DIV/0!</v>
      </c>
      <c r="AP349" s="250" t="e">
        <f>AO349/AO350-1</f>
        <v>#DIV/0!</v>
      </c>
      <c r="AT349" s="251">
        <f>$AC$1*X348/100</f>
        <v>0</v>
      </c>
      <c r="AU349" s="249">
        <f>AT349*SQRT(10)</f>
        <v>0</v>
      </c>
      <c r="AW349" s="250" t="e">
        <f>AV349/AV350-1</f>
        <v>#DIV/0!</v>
      </c>
      <c r="BB349" s="249">
        <f>BA349*SQRT(10)</f>
        <v>0</v>
      </c>
      <c r="BD349" s="250" t="e">
        <f>BC349/BC350-1</f>
        <v>#DIV/0!</v>
      </c>
      <c r="BI349" s="249">
        <f>BH349*SQRT(10)</f>
        <v>0</v>
      </c>
    </row>
    <row r="350" spans="1:61" x14ac:dyDescent="0.2">
      <c r="A350" s="253">
        <v>42629</v>
      </c>
      <c r="B350" s="245">
        <f>'Yield Curves'!C349-'Yield Curves'!C350</f>
        <v>0.17999999999999972</v>
      </c>
      <c r="C350" s="245">
        <f>'Yield Curves'!D349-'Yield Curves'!D350</f>
        <v>0.16499999999999915</v>
      </c>
      <c r="D350" s="245">
        <f>'Yield Curves'!E349-'Yield Curves'!E350</f>
        <v>0.15000000000000036</v>
      </c>
      <c r="E350" s="245">
        <f>'Yield Curves'!F349-'Yield Curves'!F350</f>
        <v>0.14499999999999957</v>
      </c>
      <c r="F350" s="245">
        <f>'Yield Curves'!G349-'Yield Curves'!G350</f>
        <v>0.13999999999999879</v>
      </c>
      <c r="G350" s="245">
        <f>'Yield Curves'!H349-'Yield Curves'!H350</f>
        <v>0.11999999999999922</v>
      </c>
      <c r="H350" s="245">
        <f>'Yield Curves'!I349-'Yield Curves'!I350</f>
        <v>0.10000000000000142</v>
      </c>
      <c r="I350" s="245">
        <f>'Yield Curves'!J349-'Yield Curves'!J350</f>
        <v>0.12500000000000178</v>
      </c>
      <c r="J350" s="245">
        <f>'Yield Curves'!K349-'Yield Curves'!K350</f>
        <v>0.15000000000000036</v>
      </c>
      <c r="K350" s="245">
        <f>'Yield Curves'!L349-'Yield Curves'!L350</f>
        <v>0.14749999999999908</v>
      </c>
      <c r="L350" s="245">
        <f>'Yield Curves'!M349-'Yield Curves'!M350</f>
        <v>0.14499999999999957</v>
      </c>
      <c r="M350" s="245">
        <f>'Yield Curves'!N349-'Yield Curves'!N350</f>
        <v>0.14249999999999829</v>
      </c>
      <c r="N350" s="245">
        <f>'Yield Curves'!O349-'Yield Curves'!O350</f>
        <v>0.13999999999999879</v>
      </c>
      <c r="O350" s="245">
        <f>'Yield Curves'!P349-'Yield Curves'!P350</f>
        <v>0.13749999999999929</v>
      </c>
      <c r="P350" s="245">
        <f>'Yield Curves'!Q349-'Yield Curves'!Q350</f>
        <v>0.13124999999999787</v>
      </c>
      <c r="Q350" s="245">
        <f>'Yield Curves'!R349-'Yield Curves'!R350</f>
        <v>0.12499999999999822</v>
      </c>
      <c r="R350" s="245">
        <f>'Yield Curves'!S349-'Yield Curves'!S350</f>
        <v>0.11874999999999858</v>
      </c>
      <c r="S350" s="245">
        <f>'Yield Curves'!T349-'Yield Curves'!T350</f>
        <v>0.11437499999999901</v>
      </c>
      <c r="T350" s="245">
        <f>'Yield Curves'!U349-'Yield Curves'!U350</f>
        <v>0.10999999999999943</v>
      </c>
      <c r="U350" s="245">
        <f>'Yield Curves'!V349-'Yield Curves'!V350</f>
        <v>0.10562499999999986</v>
      </c>
      <c r="V350" s="252">
        <f>MAX(B350:U350)</f>
        <v>0.17999999999999972</v>
      </c>
      <c r="AB350" s="250" t="e">
        <f>AA350/AA351-1</f>
        <v>#DIV/0!</v>
      </c>
      <c r="AF350" s="250"/>
      <c r="AG350" s="250"/>
      <c r="AI350" s="250" t="e">
        <f>AH350/AH351-1</f>
        <v>#DIV/0!</v>
      </c>
      <c r="AP350" s="250" t="e">
        <f>AO350/AO351-1</f>
        <v>#DIV/0!</v>
      </c>
      <c r="AT350" s="251">
        <f>$AC$1*X349/100</f>
        <v>0</v>
      </c>
      <c r="AU350" s="249">
        <f>AT350*SQRT(10)</f>
        <v>0</v>
      </c>
      <c r="AW350" s="250" t="e">
        <f>AV350/AV351-1</f>
        <v>#DIV/0!</v>
      </c>
      <c r="BB350" s="249">
        <f>BA350*SQRT(10)</f>
        <v>0</v>
      </c>
      <c r="BD350" s="250" t="e">
        <f>BC350/BC351-1</f>
        <v>#DIV/0!</v>
      </c>
      <c r="BI350" s="249">
        <f>BH350*SQRT(10)</f>
        <v>0</v>
      </c>
    </row>
    <row r="351" spans="1:61" x14ac:dyDescent="0.2">
      <c r="A351" s="253">
        <v>42628</v>
      </c>
      <c r="B351" s="245">
        <f>'Yield Curves'!C350-'Yield Curves'!C351</f>
        <v>2.000000000000135E-2</v>
      </c>
      <c r="C351" s="245">
        <f>'Yield Curves'!D350-'Yield Curves'!D351</f>
        <v>2.000000000000135E-2</v>
      </c>
      <c r="D351" s="245">
        <f>'Yield Curves'!E350-'Yield Curves'!E351</f>
        <v>1.9999999999999574E-2</v>
      </c>
      <c r="E351" s="245">
        <f>'Yield Curves'!F350-'Yield Curves'!F351</f>
        <v>2.000000000000135E-2</v>
      </c>
      <c r="F351" s="245">
        <f>'Yield Curves'!G350-'Yield Curves'!G351</f>
        <v>2.000000000000135E-2</v>
      </c>
      <c r="G351" s="245">
        <f>'Yield Curves'!H350-'Yield Curves'!H351</f>
        <v>1.0000000000001563E-2</v>
      </c>
      <c r="H351" s="245">
        <f>'Yield Curves'!I350-'Yield Curves'!I351</f>
        <v>0</v>
      </c>
      <c r="I351" s="245">
        <f>'Yield Curves'!J350-'Yield Curves'!J351</f>
        <v>-5.0000000000007816E-3</v>
      </c>
      <c r="J351" s="245">
        <f>'Yield Curves'!K350-'Yield Curves'!K351</f>
        <v>-1.0000000000001563E-2</v>
      </c>
      <c r="K351" s="245">
        <f>'Yield Curves'!L350-'Yield Curves'!L351</f>
        <v>-1.2500000000001066E-2</v>
      </c>
      <c r="L351" s="245">
        <f>'Yield Curves'!M350-'Yield Curves'!M351</f>
        <v>-1.5000000000000568E-2</v>
      </c>
      <c r="M351" s="245">
        <f>'Yield Curves'!N350-'Yield Curves'!N351</f>
        <v>-1.7499999999998295E-2</v>
      </c>
      <c r="N351" s="245">
        <f>'Yield Curves'!O350-'Yield Curves'!O351</f>
        <v>-1.9999999999999574E-2</v>
      </c>
      <c r="O351" s="245">
        <f>'Yield Curves'!P350-'Yield Curves'!P351</f>
        <v>-2.2500000000000853E-2</v>
      </c>
      <c r="P351" s="245">
        <f>'Yield Curves'!Q350-'Yield Curves'!Q351</f>
        <v>-1.6249999999999432E-2</v>
      </c>
      <c r="Q351" s="245">
        <f>'Yield Curves'!R350-'Yield Curves'!R351</f>
        <v>-9.9999999999980105E-3</v>
      </c>
      <c r="R351" s="245">
        <f>'Yield Curves'!S350-'Yield Curves'!S351</f>
        <v>-3.7499999999965894E-3</v>
      </c>
      <c r="S351" s="245">
        <f>'Yield Curves'!T350-'Yield Curves'!T351</f>
        <v>-1.8749999999982947E-3</v>
      </c>
      <c r="T351" s="245">
        <f>'Yield Curves'!U350-'Yield Curves'!U351</f>
        <v>0</v>
      </c>
      <c r="U351" s="245">
        <f>'Yield Curves'!V350-'Yield Curves'!V351</f>
        <v>1.8749999999982947E-3</v>
      </c>
      <c r="V351" s="252">
        <f>MAX(B351:U351)</f>
        <v>2.000000000000135E-2</v>
      </c>
      <c r="AB351" s="250" t="e">
        <f>AA351/AA352-1</f>
        <v>#DIV/0!</v>
      </c>
      <c r="AF351" s="250"/>
      <c r="AG351" s="250"/>
      <c r="AI351" s="250" t="e">
        <f>AH351/AH352-1</f>
        <v>#DIV/0!</v>
      </c>
      <c r="AP351" s="250" t="e">
        <f>AO351/AO352-1</f>
        <v>#DIV/0!</v>
      </c>
      <c r="AT351" s="251">
        <f>$AC$1*X350/100</f>
        <v>0</v>
      </c>
      <c r="AU351" s="249">
        <f>AT351*SQRT(10)</f>
        <v>0</v>
      </c>
      <c r="AW351" s="250" t="e">
        <f>AV351/AV352-1</f>
        <v>#DIV/0!</v>
      </c>
      <c r="BB351" s="249">
        <f>BA351*SQRT(10)</f>
        <v>0</v>
      </c>
      <c r="BD351" s="250" t="e">
        <f>BC351/BC352-1</f>
        <v>#DIV/0!</v>
      </c>
      <c r="BI351" s="249">
        <f>BH351*SQRT(10)</f>
        <v>0</v>
      </c>
    </row>
    <row r="352" spans="1:61" x14ac:dyDescent="0.2">
      <c r="A352" s="253">
        <v>42627</v>
      </c>
      <c r="B352" s="245">
        <f>'Yield Curves'!C351-'Yield Curves'!C352</f>
        <v>-4.0000000000000924E-2</v>
      </c>
      <c r="C352" s="245">
        <f>'Yield Curves'!D351-'Yield Curves'!D352</f>
        <v>-4.4999999999999929E-2</v>
      </c>
      <c r="D352" s="245">
        <f>'Yield Curves'!E351-'Yield Curves'!E352</f>
        <v>-5.0000000000000711E-2</v>
      </c>
      <c r="E352" s="245">
        <f>'Yield Curves'!F351-'Yield Curves'!F352</f>
        <v>-5.5000000000001492E-2</v>
      </c>
      <c r="F352" s="245">
        <f>'Yield Curves'!G351-'Yield Curves'!G352</f>
        <v>-6.0000000000000497E-2</v>
      </c>
      <c r="G352" s="245">
        <f>'Yield Curves'!H351-'Yield Curves'!H352</f>
        <v>-1.5000000000000568E-2</v>
      </c>
      <c r="H352" s="245">
        <f>'Yield Curves'!I351-'Yield Curves'!I352</f>
        <v>2.9999999999999361E-2</v>
      </c>
      <c r="I352" s="245">
        <f>'Yield Curves'!J351-'Yield Curves'!J352</f>
        <v>4.9999999999990052E-3</v>
      </c>
      <c r="J352" s="245">
        <f>'Yield Curves'!K351-'Yield Curves'!K352</f>
        <v>-1.9999999999999574E-2</v>
      </c>
      <c r="K352" s="245">
        <f>'Yield Curves'!L351-'Yield Curves'!L352</f>
        <v>-9.9999999999997868E-3</v>
      </c>
      <c r="L352" s="245">
        <f>'Yield Curves'!M351-'Yield Curves'!M352</f>
        <v>0</v>
      </c>
      <c r="M352" s="245">
        <f>'Yield Curves'!N351-'Yield Curves'!N352</f>
        <v>9.9999999999980105E-3</v>
      </c>
      <c r="N352" s="245">
        <f>'Yield Curves'!O351-'Yield Curves'!O352</f>
        <v>1.9999999999999574E-2</v>
      </c>
      <c r="O352" s="245">
        <f>'Yield Curves'!P351-'Yield Curves'!P352</f>
        <v>3.0000000000001137E-2</v>
      </c>
      <c r="P352" s="245">
        <f>'Yield Curves'!Q351-'Yield Curves'!Q352</f>
        <v>2.7499999999999858E-2</v>
      </c>
      <c r="Q352" s="245">
        <f>'Yield Curves'!R351-'Yield Curves'!R352</f>
        <v>2.4999999999998579E-2</v>
      </c>
      <c r="R352" s="245">
        <f>'Yield Curves'!S351-'Yield Curves'!S352</f>
        <v>2.24999999999973E-2</v>
      </c>
      <c r="S352" s="245">
        <f>'Yield Curves'!T351-'Yield Curves'!T352</f>
        <v>2.6249999999999218E-2</v>
      </c>
      <c r="T352" s="245">
        <f>'Yield Curves'!U351-'Yield Curves'!U352</f>
        <v>3.0000000000001137E-2</v>
      </c>
      <c r="U352" s="245">
        <f>'Yield Curves'!V351-'Yield Curves'!V352</f>
        <v>3.3750000000003055E-2</v>
      </c>
      <c r="V352" s="252">
        <f>MAX(B352:U352)</f>
        <v>3.3750000000003055E-2</v>
      </c>
      <c r="AB352" s="250" t="e">
        <f>AA352/AA353-1</f>
        <v>#DIV/0!</v>
      </c>
      <c r="AF352" s="250"/>
      <c r="AG352" s="250"/>
      <c r="AI352" s="250" t="e">
        <f>AH352/AH353-1</f>
        <v>#DIV/0!</v>
      </c>
      <c r="AP352" s="250" t="e">
        <f>AO352/AO353-1</f>
        <v>#DIV/0!</v>
      </c>
      <c r="AT352" s="251">
        <f>$AC$1*X351/100</f>
        <v>0</v>
      </c>
      <c r="AU352" s="249">
        <f>AT352*SQRT(10)</f>
        <v>0</v>
      </c>
      <c r="AW352" s="250" t="e">
        <f>AV352/AV353-1</f>
        <v>#DIV/0!</v>
      </c>
      <c r="BB352" s="249">
        <f>BA352*SQRT(10)</f>
        <v>0</v>
      </c>
      <c r="BD352" s="250" t="e">
        <f>BC352/BC353-1</f>
        <v>#DIV/0!</v>
      </c>
      <c r="BI352" s="249">
        <f>BH352*SQRT(10)</f>
        <v>0</v>
      </c>
    </row>
    <row r="353" spans="1:61" x14ac:dyDescent="0.2">
      <c r="A353" s="253">
        <v>42626</v>
      </c>
      <c r="B353" s="245">
        <f>'Yield Curves'!C352-'Yield Curves'!C353</f>
        <v>-7.0000000000000284E-2</v>
      </c>
      <c r="C353" s="245">
        <f>'Yield Curves'!D352-'Yield Curves'!D353</f>
        <v>-6.5000000000001279E-2</v>
      </c>
      <c r="D353" s="245">
        <f>'Yield Curves'!E352-'Yield Curves'!E353</f>
        <v>-6.0000000000000497E-2</v>
      </c>
      <c r="E353" s="245">
        <f>'Yield Curves'!F352-'Yield Curves'!F353</f>
        <v>-5.0000000000000711E-2</v>
      </c>
      <c r="F353" s="245">
        <f>'Yield Curves'!G352-'Yield Curves'!G353</f>
        <v>-4.0000000000000924E-2</v>
      </c>
      <c r="G353" s="245">
        <f>'Yield Curves'!H352-'Yield Curves'!H353</f>
        <v>-1.0000000000001563E-2</v>
      </c>
      <c r="H353" s="245">
        <f>'Yield Curves'!I352-'Yield Curves'!I353</f>
        <v>1.9999999999999574E-2</v>
      </c>
      <c r="I353" s="245">
        <f>'Yield Curves'!J352-'Yield Curves'!J353</f>
        <v>1.0000000000001563E-2</v>
      </c>
      <c r="J353" s="245">
        <f>'Yield Curves'!K352-'Yield Curves'!K353</f>
        <v>0</v>
      </c>
      <c r="K353" s="245">
        <f>'Yield Curves'!L352-'Yield Curves'!L353</f>
        <v>7.5000000000002842E-3</v>
      </c>
      <c r="L353" s="245">
        <f>'Yield Curves'!M352-'Yield Curves'!M353</f>
        <v>1.5000000000000568E-2</v>
      </c>
      <c r="M353" s="245">
        <f>'Yield Curves'!N352-'Yield Curves'!N353</f>
        <v>2.2500000000000853E-2</v>
      </c>
      <c r="N353" s="245">
        <f>'Yield Curves'!O352-'Yield Curves'!O353</f>
        <v>3.0000000000001137E-2</v>
      </c>
      <c r="O353" s="245">
        <f>'Yield Curves'!P352-'Yield Curves'!P353</f>
        <v>3.7500000000001421E-2</v>
      </c>
      <c r="P353" s="245">
        <f>'Yield Curves'!Q352-'Yield Curves'!Q353</f>
        <v>3.3750000000001279E-2</v>
      </c>
      <c r="Q353" s="245">
        <f>'Yield Curves'!R352-'Yield Curves'!R353</f>
        <v>3.0000000000001137E-2</v>
      </c>
      <c r="R353" s="245">
        <f>'Yield Curves'!S352-'Yield Curves'!S353</f>
        <v>2.6250000000000995E-2</v>
      </c>
      <c r="S353" s="245">
        <f>'Yield Curves'!T352-'Yield Curves'!T353</f>
        <v>2.8125000000001066E-2</v>
      </c>
      <c r="T353" s="245">
        <f>'Yield Curves'!U352-'Yield Curves'!U353</f>
        <v>2.9999999999999361E-2</v>
      </c>
      <c r="U353" s="245">
        <f>'Yield Curves'!V352-'Yield Curves'!V353</f>
        <v>3.1874999999997655E-2</v>
      </c>
      <c r="V353" s="252">
        <f>MAX(B353:U353)</f>
        <v>3.7500000000001421E-2</v>
      </c>
      <c r="AB353" s="250" t="e">
        <f>AA353/AA354-1</f>
        <v>#DIV/0!</v>
      </c>
      <c r="AF353" s="250"/>
      <c r="AG353" s="250"/>
      <c r="AI353" s="250" t="e">
        <f>AH353/AH354-1</f>
        <v>#DIV/0!</v>
      </c>
      <c r="AP353" s="250" t="e">
        <f>AO353/AO354-1</f>
        <v>#DIV/0!</v>
      </c>
      <c r="AT353" s="251">
        <f>$AC$1*X352/100</f>
        <v>0</v>
      </c>
      <c r="AU353" s="249">
        <f>AT353*SQRT(10)</f>
        <v>0</v>
      </c>
      <c r="AW353" s="250" t="e">
        <f>AV353/AV354-1</f>
        <v>#DIV/0!</v>
      </c>
      <c r="BB353" s="249">
        <f>BA353*SQRT(10)</f>
        <v>0</v>
      </c>
      <c r="BD353" s="250" t="e">
        <f>BC353/BC354-1</f>
        <v>#DIV/0!</v>
      </c>
      <c r="BI353" s="249">
        <f>BH353*SQRT(10)</f>
        <v>0</v>
      </c>
    </row>
    <row r="354" spans="1:61" x14ac:dyDescent="0.2">
      <c r="A354" s="253">
        <v>42625</v>
      </c>
      <c r="B354" s="245">
        <f>'Yield Curves'!C353-'Yield Curves'!C354</f>
        <v>-1.9999999999999574E-2</v>
      </c>
      <c r="C354" s="245">
        <f>'Yield Curves'!D353-'Yield Curves'!D354</f>
        <v>-1.9999999999999574E-2</v>
      </c>
      <c r="D354" s="245">
        <f>'Yield Curves'!E353-'Yield Curves'!E354</f>
        <v>-1.9999999999999574E-2</v>
      </c>
      <c r="E354" s="245">
        <f>'Yield Curves'!F353-'Yield Curves'!F354</f>
        <v>-1.9999999999999574E-2</v>
      </c>
      <c r="F354" s="245">
        <f>'Yield Curves'!G353-'Yield Curves'!G354</f>
        <v>-1.9999999999999574E-2</v>
      </c>
      <c r="G354" s="245">
        <f>'Yield Curves'!H353-'Yield Curves'!H354</f>
        <v>-1.4999999999998792E-2</v>
      </c>
      <c r="H354" s="245">
        <f>'Yield Curves'!I353-'Yield Curves'!I354</f>
        <v>-9.9999999999997868E-3</v>
      </c>
      <c r="I354" s="245">
        <f>'Yield Curves'!J353-'Yield Curves'!J354</f>
        <v>-1.5000000000000568E-2</v>
      </c>
      <c r="J354" s="245">
        <f>'Yield Curves'!K353-'Yield Curves'!K354</f>
        <v>-1.9999999999999574E-2</v>
      </c>
      <c r="K354" s="245">
        <f>'Yield Curves'!L353-'Yield Curves'!L354</f>
        <v>-1.7500000000000071E-2</v>
      </c>
      <c r="L354" s="245">
        <f>'Yield Curves'!M353-'Yield Curves'!M354</f>
        <v>-1.5000000000000568E-2</v>
      </c>
      <c r="M354" s="245">
        <f>'Yield Curves'!N353-'Yield Curves'!N354</f>
        <v>-1.2499999999999289E-2</v>
      </c>
      <c r="N354" s="245">
        <f>'Yield Curves'!O353-'Yield Curves'!O354</f>
        <v>-9.9999999999997868E-3</v>
      </c>
      <c r="O354" s="245">
        <f>'Yield Curves'!P353-'Yield Curves'!P354</f>
        <v>-7.5000000000002842E-3</v>
      </c>
      <c r="P354" s="245">
        <f>'Yield Curves'!Q353-'Yield Curves'!Q354</f>
        <v>-8.7499999999991473E-3</v>
      </c>
      <c r="Q354" s="245">
        <f>'Yield Curves'!R353-'Yield Curves'!R354</f>
        <v>-9.9999999999997868E-3</v>
      </c>
      <c r="R354" s="245">
        <f>'Yield Curves'!S353-'Yield Curves'!S354</f>
        <v>-1.1250000000000426E-2</v>
      </c>
      <c r="S354" s="245">
        <f>'Yield Curves'!T353-'Yield Curves'!T354</f>
        <v>-1.0625000000000995E-2</v>
      </c>
      <c r="T354" s="245">
        <f>'Yield Curves'!U353-'Yield Curves'!U354</f>
        <v>-9.9999999999997868E-3</v>
      </c>
      <c r="U354" s="245">
        <f>'Yield Curves'!V353-'Yield Curves'!V354</f>
        <v>-9.3749999999985789E-3</v>
      </c>
      <c r="V354" s="252">
        <f>MAX(B354:U354)</f>
        <v>-7.5000000000002842E-3</v>
      </c>
      <c r="AB354" s="250" t="e">
        <f>AA354/AA355-1</f>
        <v>#DIV/0!</v>
      </c>
      <c r="AF354" s="250"/>
      <c r="AG354" s="250"/>
      <c r="AI354" s="250" t="e">
        <f>AH354/AH355-1</f>
        <v>#DIV/0!</v>
      </c>
      <c r="AP354" s="250" t="e">
        <f>AO354/AO355-1</f>
        <v>#DIV/0!</v>
      </c>
      <c r="AT354" s="251">
        <f>$AC$1*X353/100</f>
        <v>0</v>
      </c>
      <c r="AU354" s="249">
        <f>AT354*SQRT(10)</f>
        <v>0</v>
      </c>
      <c r="AW354" s="250" t="e">
        <f>AV354/AV355-1</f>
        <v>#DIV/0!</v>
      </c>
      <c r="BB354" s="249">
        <f>BA354*SQRT(10)</f>
        <v>0</v>
      </c>
      <c r="BD354" s="250" t="e">
        <f>BC354/BC355-1</f>
        <v>#DIV/0!</v>
      </c>
      <c r="BI354" s="249">
        <f>BH354*SQRT(10)</f>
        <v>0</v>
      </c>
    </row>
    <row r="355" spans="1:61" x14ac:dyDescent="0.2">
      <c r="A355" s="253">
        <v>42622</v>
      </c>
      <c r="B355" s="245">
        <f>'Yield Curves'!C354-'Yield Curves'!C355</f>
        <v>9.9999999999997868E-3</v>
      </c>
      <c r="C355" s="245">
        <f>'Yield Curves'!D354-'Yield Curves'!D355</f>
        <v>5.0000000000000711E-2</v>
      </c>
      <c r="D355" s="245">
        <f>'Yield Curves'!E354-'Yield Curves'!E355</f>
        <v>8.9999999999999858E-2</v>
      </c>
      <c r="E355" s="245">
        <f>'Yield Curves'!F354-'Yield Curves'!F355</f>
        <v>0.10500000000000043</v>
      </c>
      <c r="F355" s="245">
        <f>'Yield Curves'!G354-'Yield Curves'!G355</f>
        <v>0.12000000000000099</v>
      </c>
      <c r="G355" s="245">
        <f>'Yield Curves'!H354-'Yield Curves'!H355</f>
        <v>0.13000000000000078</v>
      </c>
      <c r="H355" s="245">
        <f>'Yield Curves'!I354-'Yield Curves'!I355</f>
        <v>0.14000000000000057</v>
      </c>
      <c r="I355" s="245">
        <f>'Yield Curves'!J354-'Yield Curves'!J355</f>
        <v>0.14499999999999957</v>
      </c>
      <c r="J355" s="245">
        <f>'Yield Curves'!K354-'Yield Curves'!K355</f>
        <v>0.15000000000000036</v>
      </c>
      <c r="K355" s="245">
        <f>'Yield Curves'!L354-'Yield Curves'!L355</f>
        <v>0.14750000000000085</v>
      </c>
      <c r="L355" s="245">
        <f>'Yield Curves'!M354-'Yield Curves'!M355</f>
        <v>0.14499999999999957</v>
      </c>
      <c r="M355" s="245">
        <f>'Yield Curves'!N354-'Yield Curves'!N355</f>
        <v>0.14250000000000007</v>
      </c>
      <c r="N355" s="245">
        <f>'Yield Curves'!O354-'Yield Curves'!O355</f>
        <v>0.13999999999999968</v>
      </c>
      <c r="O355" s="245">
        <f>'Yield Curves'!P354-'Yield Curves'!P355</f>
        <v>0.13749999999999929</v>
      </c>
      <c r="P355" s="245">
        <f>'Yield Curves'!Q354-'Yield Curves'!Q355</f>
        <v>0.14124999999999854</v>
      </c>
      <c r="Q355" s="245">
        <f>'Yield Curves'!R354-'Yield Curves'!R355</f>
        <v>0.14499999999999957</v>
      </c>
      <c r="R355" s="245">
        <f>'Yield Curves'!S354-'Yield Curves'!S355</f>
        <v>0.1487500000000006</v>
      </c>
      <c r="S355" s="245">
        <f>'Yield Curves'!T354-'Yield Curves'!T355</f>
        <v>0.14937500000000004</v>
      </c>
      <c r="T355" s="245">
        <f>'Yield Curves'!U354-'Yield Curves'!U355</f>
        <v>0.14999999999999947</v>
      </c>
      <c r="U355" s="245">
        <f>'Yield Curves'!V354-'Yield Curves'!V355</f>
        <v>0.1506249999999989</v>
      </c>
      <c r="V355" s="252">
        <f>MAX(B355:U355)</f>
        <v>0.1506249999999989</v>
      </c>
      <c r="AB355" s="250" t="e">
        <f>AA355/AA356-1</f>
        <v>#DIV/0!</v>
      </c>
      <c r="AF355" s="250"/>
      <c r="AG355" s="250"/>
      <c r="AI355" s="250" t="e">
        <f>AH355/AH356-1</f>
        <v>#DIV/0!</v>
      </c>
      <c r="AP355" s="250" t="e">
        <f>AO355/AO356-1</f>
        <v>#DIV/0!</v>
      </c>
      <c r="AT355" s="251">
        <f>$AC$1*X354/100</f>
        <v>0</v>
      </c>
      <c r="AU355" s="249">
        <f>AT355*SQRT(10)</f>
        <v>0</v>
      </c>
      <c r="AW355" s="250" t="e">
        <f>AV355/AV356-1</f>
        <v>#DIV/0!</v>
      </c>
      <c r="BB355" s="249">
        <f>BA355*SQRT(10)</f>
        <v>0</v>
      </c>
      <c r="BD355" s="250" t="e">
        <f>BC355/BC356-1</f>
        <v>#DIV/0!</v>
      </c>
      <c r="BI355" s="249">
        <f>BH355*SQRT(10)</f>
        <v>0</v>
      </c>
    </row>
    <row r="356" spans="1:61" x14ac:dyDescent="0.2">
      <c r="A356" s="253">
        <v>42621</v>
      </c>
      <c r="B356" s="245">
        <f>'Yield Curves'!C355-'Yield Curves'!C356</f>
        <v>9.9999999999997868E-3</v>
      </c>
      <c r="C356" s="245">
        <f>'Yield Curves'!D355-'Yield Curves'!D356</f>
        <v>-1.5000000000000568E-2</v>
      </c>
      <c r="D356" s="245">
        <f>'Yield Curves'!E355-'Yield Curves'!E356</f>
        <v>-3.9999999999999147E-2</v>
      </c>
      <c r="E356" s="245">
        <f>'Yield Curves'!F355-'Yield Curves'!F356</f>
        <v>-4.9999999999998934E-2</v>
      </c>
      <c r="F356" s="245">
        <f>'Yield Curves'!G355-'Yield Curves'!G356</f>
        <v>-6.0000000000000497E-2</v>
      </c>
      <c r="G356" s="245">
        <f>'Yield Curves'!H355-'Yield Curves'!H356</f>
        <v>-5.0000000000000711E-2</v>
      </c>
      <c r="H356" s="245">
        <f>'Yield Curves'!I355-'Yield Curves'!I356</f>
        <v>-4.0000000000000924E-2</v>
      </c>
      <c r="I356" s="245">
        <f>'Yield Curves'!J355-'Yield Curves'!J356</f>
        <v>-6.4999999999999503E-2</v>
      </c>
      <c r="J356" s="245">
        <f>'Yield Curves'!K355-'Yield Curves'!K356</f>
        <v>-8.9999999999999858E-2</v>
      </c>
      <c r="K356" s="245">
        <f>'Yield Curves'!L355-'Yield Curves'!L356</f>
        <v>-8.9999999999999858E-2</v>
      </c>
      <c r="L356" s="245">
        <f>'Yield Curves'!M355-'Yield Curves'!M356</f>
        <v>-8.9999999999999858E-2</v>
      </c>
      <c r="M356" s="245">
        <f>'Yield Curves'!N355-'Yield Curves'!N356</f>
        <v>-9.0000000000001634E-2</v>
      </c>
      <c r="N356" s="245">
        <f>'Yield Curves'!O355-'Yield Curves'!O356</f>
        <v>-9.0000000000000746E-2</v>
      </c>
      <c r="O356" s="245">
        <f>'Yield Curves'!P355-'Yield Curves'!P356</f>
        <v>-8.9999999999999858E-2</v>
      </c>
      <c r="P356" s="245">
        <f>'Yield Curves'!Q355-'Yield Curves'!Q356</f>
        <v>-8.4999999999999964E-2</v>
      </c>
      <c r="Q356" s="245">
        <f>'Yield Curves'!R355-'Yield Curves'!R356</f>
        <v>-8.0000000000000071E-2</v>
      </c>
      <c r="R356" s="245">
        <f>'Yield Curves'!S355-'Yield Curves'!S356</f>
        <v>-7.5000000000000178E-2</v>
      </c>
      <c r="S356" s="245">
        <f>'Yield Curves'!T355-'Yield Curves'!T356</f>
        <v>-7.2499999999998899E-2</v>
      </c>
      <c r="T356" s="245">
        <f>'Yield Curves'!U355-'Yield Curves'!U356</f>
        <v>-6.9999999999999396E-2</v>
      </c>
      <c r="U356" s="245">
        <f>'Yield Curves'!V355-'Yield Curves'!V356</f>
        <v>-6.7499999999999893E-2</v>
      </c>
      <c r="V356" s="252">
        <f>MAX(B356:U356)</f>
        <v>9.9999999999997868E-3</v>
      </c>
      <c r="AB356" s="250" t="e">
        <f>AA356/AA357-1</f>
        <v>#DIV/0!</v>
      </c>
      <c r="AF356" s="250"/>
      <c r="AG356" s="250"/>
      <c r="AI356" s="250" t="e">
        <f>AH356/AH357-1</f>
        <v>#DIV/0!</v>
      </c>
      <c r="AP356" s="250" t="e">
        <f>AO356/AO357-1</f>
        <v>#DIV/0!</v>
      </c>
      <c r="AT356" s="251">
        <f>$AC$1*X355/100</f>
        <v>0</v>
      </c>
      <c r="AU356" s="249">
        <f>AT356*SQRT(10)</f>
        <v>0</v>
      </c>
      <c r="AW356" s="250" t="e">
        <f>AV356/AV357-1</f>
        <v>#DIV/0!</v>
      </c>
      <c r="BB356" s="249">
        <f>BA356*SQRT(10)</f>
        <v>0</v>
      </c>
      <c r="BD356" s="250" t="e">
        <f>BC356/BC357-1</f>
        <v>#DIV/0!</v>
      </c>
      <c r="BI356" s="249">
        <f>BH356*SQRT(10)</f>
        <v>0</v>
      </c>
    </row>
    <row r="357" spans="1:61" x14ac:dyDescent="0.2">
      <c r="A357" s="253">
        <v>42620</v>
      </c>
      <c r="B357" s="245">
        <f>'Yield Curves'!C356-'Yield Curves'!C357</f>
        <v>-3.9999999999999147E-2</v>
      </c>
      <c r="C357" s="245">
        <f>'Yield Curves'!D356-'Yield Curves'!D357</f>
        <v>-3.5000000000000142E-2</v>
      </c>
      <c r="D357" s="245">
        <f>'Yield Curves'!E356-'Yield Curves'!E357</f>
        <v>-3.0000000000001137E-2</v>
      </c>
      <c r="E357" s="245">
        <f>'Yield Curves'!F356-'Yield Curves'!F357</f>
        <v>-4.0000000000000924E-2</v>
      </c>
      <c r="F357" s="245">
        <f>'Yield Curves'!G356-'Yield Curves'!G357</f>
        <v>-5.0000000000000711E-2</v>
      </c>
      <c r="G357" s="245">
        <f>'Yield Curves'!H356-'Yield Curves'!H357</f>
        <v>-3.5000000000000142E-2</v>
      </c>
      <c r="H357" s="245">
        <f>'Yield Curves'!I356-'Yield Curves'!I357</f>
        <v>-1.9999999999999574E-2</v>
      </c>
      <c r="I357" s="245">
        <f>'Yield Curves'!J356-'Yield Curves'!J357</f>
        <v>-3.5000000000000142E-2</v>
      </c>
      <c r="J357" s="245">
        <f>'Yield Curves'!K356-'Yield Curves'!K357</f>
        <v>-5.0000000000000711E-2</v>
      </c>
      <c r="K357" s="245">
        <f>'Yield Curves'!L356-'Yield Curves'!L357</f>
        <v>-4.7500000000001208E-2</v>
      </c>
      <c r="L357" s="245">
        <f>'Yield Curves'!M356-'Yield Curves'!M357</f>
        <v>-4.4999999999999929E-2</v>
      </c>
      <c r="M357" s="245">
        <f>'Yield Curves'!N356-'Yield Curves'!N357</f>
        <v>-4.249999999999865E-2</v>
      </c>
      <c r="N357" s="245">
        <f>'Yield Curves'!O356-'Yield Curves'!O357</f>
        <v>-3.9999999999999147E-2</v>
      </c>
      <c r="O357" s="245">
        <f>'Yield Curves'!P356-'Yield Curves'!P357</f>
        <v>-3.7499999999999645E-2</v>
      </c>
      <c r="P357" s="245">
        <f>'Yield Curves'!Q356-'Yield Curves'!Q357</f>
        <v>-3.6249999999999005E-2</v>
      </c>
      <c r="Q357" s="245">
        <f>'Yield Curves'!R356-'Yield Curves'!R357</f>
        <v>-3.5000000000000142E-2</v>
      </c>
      <c r="R357" s="245">
        <f>'Yield Curves'!S356-'Yield Curves'!S357</f>
        <v>-3.3750000000001279E-2</v>
      </c>
      <c r="S357" s="245">
        <f>'Yield Curves'!T356-'Yield Curves'!T357</f>
        <v>-3.1875000000001208E-2</v>
      </c>
      <c r="T357" s="245">
        <f>'Yield Curves'!U356-'Yield Curves'!U357</f>
        <v>-2.9999999999999361E-2</v>
      </c>
      <c r="U357" s="245">
        <f>'Yield Curves'!V356-'Yield Curves'!V357</f>
        <v>-2.8124999999997513E-2</v>
      </c>
      <c r="V357" s="252">
        <f>MAX(B357:U357)</f>
        <v>-1.9999999999999574E-2</v>
      </c>
      <c r="AB357" s="250" t="e">
        <f>AA357/AA358-1</f>
        <v>#DIV/0!</v>
      </c>
      <c r="AF357" s="250"/>
      <c r="AG357" s="250"/>
      <c r="AI357" s="250" t="e">
        <f>AH357/AH358-1</f>
        <v>#DIV/0!</v>
      </c>
      <c r="AP357" s="250" t="e">
        <f>AO357/AO358-1</f>
        <v>#DIV/0!</v>
      </c>
      <c r="AT357" s="251">
        <f>$AC$1*X356/100</f>
        <v>0</v>
      </c>
      <c r="AU357" s="249">
        <f>AT357*SQRT(10)</f>
        <v>0</v>
      </c>
      <c r="AW357" s="250" t="e">
        <f>AV357/AV358-1</f>
        <v>#DIV/0!</v>
      </c>
      <c r="BB357" s="249">
        <f>BA357*SQRT(10)</f>
        <v>0</v>
      </c>
      <c r="BD357" s="250" t="e">
        <f>BC357/BC358-1</f>
        <v>#DIV/0!</v>
      </c>
      <c r="BI357" s="249">
        <f>BH357*SQRT(10)</f>
        <v>0</v>
      </c>
    </row>
    <row r="358" spans="1:61" x14ac:dyDescent="0.2">
      <c r="A358" s="253">
        <v>42619</v>
      </c>
      <c r="B358" s="245">
        <f>'Yield Curves'!C357-'Yield Curves'!C358</f>
        <v>-9.9999999999997868E-3</v>
      </c>
      <c r="C358" s="245">
        <f>'Yield Curves'!D357-'Yield Curves'!D358</f>
        <v>-5.0000000000000711E-2</v>
      </c>
      <c r="D358" s="245">
        <f>'Yield Curves'!E357-'Yield Curves'!E358</f>
        <v>-8.9999999999999858E-2</v>
      </c>
      <c r="E358" s="245">
        <f>'Yield Curves'!F357-'Yield Curves'!F358</f>
        <v>-7.9999999999998295E-2</v>
      </c>
      <c r="F358" s="245">
        <f>'Yield Curves'!G357-'Yield Curves'!G358</f>
        <v>-6.9999999999998508E-2</v>
      </c>
      <c r="G358" s="245">
        <f>'Yield Curves'!H357-'Yield Curves'!H358</f>
        <v>-4.9999999999998934E-2</v>
      </c>
      <c r="H358" s="245">
        <f>'Yield Curves'!I357-'Yield Curves'!I358</f>
        <v>-2.9999999999999361E-2</v>
      </c>
      <c r="I358" s="245">
        <f>'Yield Curves'!J357-'Yield Curves'!J358</f>
        <v>-4.9999999999998934E-2</v>
      </c>
      <c r="J358" s="245">
        <f>'Yield Curves'!K357-'Yield Curves'!K358</f>
        <v>-7.0000000000000284E-2</v>
      </c>
      <c r="K358" s="245">
        <f>'Yield Curves'!L357-'Yield Curves'!L358</f>
        <v>-7.0000000000000284E-2</v>
      </c>
      <c r="L358" s="245">
        <f>'Yield Curves'!M357-'Yield Curves'!M358</f>
        <v>-7.0000000000000284E-2</v>
      </c>
      <c r="M358" s="245">
        <f>'Yield Curves'!N357-'Yield Curves'!N358</f>
        <v>-7.0000000000000284E-2</v>
      </c>
      <c r="N358" s="245">
        <f>'Yield Curves'!O357-'Yield Curves'!O358</f>
        <v>-7.0000000000000284E-2</v>
      </c>
      <c r="O358" s="245">
        <f>'Yield Curves'!P357-'Yield Curves'!P358</f>
        <v>-7.0000000000000284E-2</v>
      </c>
      <c r="P358" s="245">
        <f>'Yield Curves'!Q357-'Yield Curves'!Q358</f>
        <v>-6.7500000000000782E-2</v>
      </c>
      <c r="Q358" s="245">
        <f>'Yield Curves'!R357-'Yield Curves'!R358</f>
        <v>-6.4999999999999503E-2</v>
      </c>
      <c r="R358" s="245">
        <f>'Yield Curves'!S357-'Yield Curves'!S358</f>
        <v>-6.2499999999998224E-2</v>
      </c>
      <c r="S358" s="245">
        <f>'Yield Curves'!T357-'Yield Curves'!T358</f>
        <v>-6.1249999999999361E-2</v>
      </c>
      <c r="T358" s="245">
        <f>'Yield Curves'!U357-'Yield Curves'!U358</f>
        <v>-6.0000000000000497E-2</v>
      </c>
      <c r="U358" s="245">
        <f>'Yield Curves'!V357-'Yield Curves'!V358</f>
        <v>-5.8750000000001634E-2</v>
      </c>
      <c r="V358" s="252">
        <f>MAX(B358:U358)</f>
        <v>-9.9999999999997868E-3</v>
      </c>
      <c r="AB358" s="250" t="e">
        <f>AA358/AA359-1</f>
        <v>#DIV/0!</v>
      </c>
      <c r="AF358" s="250"/>
      <c r="AG358" s="250"/>
      <c r="AI358" s="250" t="e">
        <f>AH358/AH359-1</f>
        <v>#DIV/0!</v>
      </c>
      <c r="AP358" s="250" t="e">
        <f>AO358/AO359-1</f>
        <v>#DIV/0!</v>
      </c>
      <c r="AT358" s="251">
        <f>$AC$1*X357/100</f>
        <v>0</v>
      </c>
      <c r="AU358" s="249">
        <f>AT358*SQRT(10)</f>
        <v>0</v>
      </c>
      <c r="AW358" s="250" t="e">
        <f>AV358/AV359-1</f>
        <v>#DIV/0!</v>
      </c>
      <c r="BB358" s="249">
        <f>BA358*SQRT(10)</f>
        <v>0</v>
      </c>
      <c r="BD358" s="250" t="e">
        <f>BC358/BC359-1</f>
        <v>#DIV/0!</v>
      </c>
      <c r="BI358" s="249">
        <f>BH358*SQRT(10)</f>
        <v>0</v>
      </c>
    </row>
    <row r="359" spans="1:61" x14ac:dyDescent="0.2">
      <c r="A359" s="253">
        <v>42618</v>
      </c>
      <c r="B359" s="245">
        <f>'Yield Curves'!C358-'Yield Curves'!C359</f>
        <v>2.9999999999999361E-2</v>
      </c>
      <c r="C359" s="245">
        <f>'Yield Curves'!D358-'Yield Curves'!D359</f>
        <v>-9.9999999999980105E-3</v>
      </c>
      <c r="D359" s="245">
        <f>'Yield Curves'!E358-'Yield Curves'!E359</f>
        <v>-4.9999999999998934E-2</v>
      </c>
      <c r="E359" s="245">
        <f>'Yield Curves'!F358-'Yield Curves'!F359</f>
        <v>-6.0000000000000497E-2</v>
      </c>
      <c r="F359" s="245">
        <f>'Yield Curves'!G358-'Yield Curves'!G359</f>
        <v>-7.0000000000000284E-2</v>
      </c>
      <c r="G359" s="245">
        <f>'Yield Curves'!H358-'Yield Curves'!H359</f>
        <v>-4.0000000000000924E-2</v>
      </c>
      <c r="H359" s="245">
        <f>'Yield Curves'!I358-'Yield Curves'!I359</f>
        <v>-1.0000000000001563E-2</v>
      </c>
      <c r="I359" s="245">
        <f>'Yield Curves'!J358-'Yield Curves'!J359</f>
        <v>-3.5000000000000142E-2</v>
      </c>
      <c r="J359" s="245">
        <f>'Yield Curves'!K358-'Yield Curves'!K359</f>
        <v>-5.9999999999998721E-2</v>
      </c>
      <c r="K359" s="245">
        <f>'Yield Curves'!L358-'Yield Curves'!L359</f>
        <v>-5.7499999999999218E-2</v>
      </c>
      <c r="L359" s="245">
        <f>'Yield Curves'!M358-'Yield Curves'!M359</f>
        <v>-5.4999999999999716E-2</v>
      </c>
      <c r="M359" s="245">
        <f>'Yield Curves'!N358-'Yield Curves'!N359</f>
        <v>-5.2500000000000213E-2</v>
      </c>
      <c r="N359" s="245">
        <f>'Yield Curves'!O358-'Yield Curves'!O359</f>
        <v>-5.0000000000000711E-2</v>
      </c>
      <c r="O359" s="245">
        <f>'Yield Curves'!P358-'Yield Curves'!P359</f>
        <v>-4.7500000000001208E-2</v>
      </c>
      <c r="P359" s="245">
        <f>'Yield Curves'!Q358-'Yield Curves'!Q359</f>
        <v>-4.1249999999999787E-2</v>
      </c>
      <c r="Q359" s="245">
        <f>'Yield Curves'!R358-'Yield Curves'!R359</f>
        <v>-3.5000000000000142E-2</v>
      </c>
      <c r="R359" s="245">
        <f>'Yield Curves'!S358-'Yield Curves'!S359</f>
        <v>-2.8750000000000497E-2</v>
      </c>
      <c r="S359" s="245">
        <f>'Yield Curves'!T358-'Yield Curves'!T359</f>
        <v>-2.4374999999999147E-2</v>
      </c>
      <c r="T359" s="245">
        <f>'Yield Curves'!U358-'Yield Curves'!U359</f>
        <v>-1.9999999999999574E-2</v>
      </c>
      <c r="U359" s="245">
        <f>'Yield Curves'!V358-'Yield Curves'!V359</f>
        <v>-1.5625E-2</v>
      </c>
      <c r="V359" s="252">
        <f>MAX(B359:U359)</f>
        <v>2.9999999999999361E-2</v>
      </c>
      <c r="AB359" s="250" t="e">
        <f>AA359/AA360-1</f>
        <v>#DIV/0!</v>
      </c>
      <c r="AF359" s="250"/>
      <c r="AG359" s="250"/>
      <c r="AI359" s="250" t="e">
        <f>AH359/AH360-1</f>
        <v>#DIV/0!</v>
      </c>
      <c r="AP359" s="250" t="e">
        <f>AO359/AO360-1</f>
        <v>#DIV/0!</v>
      </c>
      <c r="AT359" s="251">
        <f>$AC$1*X358/100</f>
        <v>0</v>
      </c>
      <c r="AU359" s="249">
        <f>AT359*SQRT(10)</f>
        <v>0</v>
      </c>
      <c r="AW359" s="250" t="e">
        <f>AV359/AV360-1</f>
        <v>#DIV/0!</v>
      </c>
      <c r="BB359" s="249">
        <f>BA359*SQRT(10)</f>
        <v>0</v>
      </c>
      <c r="BD359" s="250" t="e">
        <f>BC359/BC360-1</f>
        <v>#DIV/0!</v>
      </c>
      <c r="BI359" s="249">
        <f>BH359*SQRT(10)</f>
        <v>0</v>
      </c>
    </row>
    <row r="360" spans="1:61" x14ac:dyDescent="0.2">
      <c r="A360" s="253">
        <v>42615</v>
      </c>
      <c r="B360" s="245">
        <f>'Yield Curves'!C359-'Yield Curves'!C360</f>
        <v>9.9999999999997868E-3</v>
      </c>
      <c r="C360" s="245">
        <f>'Yield Curves'!D359-'Yield Curves'!D360</f>
        <v>-2.000000000000135E-2</v>
      </c>
      <c r="D360" s="245">
        <f>'Yield Curves'!E359-'Yield Curves'!E360</f>
        <v>-5.0000000000000711E-2</v>
      </c>
      <c r="E360" s="245">
        <f>'Yield Curves'!F359-'Yield Curves'!F360</f>
        <v>-5.5000000000001492E-2</v>
      </c>
      <c r="F360" s="245">
        <f>'Yield Curves'!G359-'Yield Curves'!G360</f>
        <v>-6.0000000000000497E-2</v>
      </c>
      <c r="G360" s="245">
        <f>'Yield Curves'!H359-'Yield Curves'!H360</f>
        <v>-3.9999999999999147E-2</v>
      </c>
      <c r="H360" s="245">
        <f>'Yield Curves'!I359-'Yield Curves'!I360</f>
        <v>-1.9999999999999574E-2</v>
      </c>
      <c r="I360" s="245">
        <f>'Yield Curves'!J359-'Yield Curves'!J360</f>
        <v>-3.5000000000000142E-2</v>
      </c>
      <c r="J360" s="245">
        <f>'Yield Curves'!K359-'Yield Curves'!K360</f>
        <v>-5.0000000000000711E-2</v>
      </c>
      <c r="K360" s="245">
        <f>'Yield Curves'!L359-'Yield Curves'!L360</f>
        <v>-4.7499999999999432E-2</v>
      </c>
      <c r="L360" s="245">
        <f>'Yield Curves'!M359-'Yield Curves'!M360</f>
        <v>-4.4999999999999929E-2</v>
      </c>
      <c r="M360" s="245">
        <f>'Yield Curves'!N359-'Yield Curves'!N360</f>
        <v>-4.2500000000000426E-2</v>
      </c>
      <c r="N360" s="245">
        <f>'Yield Curves'!O359-'Yield Curves'!O360</f>
        <v>-3.9999999999999147E-2</v>
      </c>
      <c r="O360" s="245">
        <f>'Yield Curves'!P359-'Yield Curves'!P360</f>
        <v>-3.7499999999997868E-2</v>
      </c>
      <c r="P360" s="245">
        <f>'Yield Curves'!Q359-'Yield Curves'!Q360</f>
        <v>-3.8750000000000284E-2</v>
      </c>
      <c r="Q360" s="245">
        <f>'Yield Curves'!R359-'Yield Curves'!R360</f>
        <v>-4.0000000000000924E-2</v>
      </c>
      <c r="R360" s="245">
        <f>'Yield Curves'!S359-'Yield Curves'!S360</f>
        <v>-4.1250000000001563E-2</v>
      </c>
      <c r="S360" s="245">
        <f>'Yield Curves'!T359-'Yield Curves'!T360</f>
        <v>-4.0625000000002132E-2</v>
      </c>
      <c r="T360" s="245">
        <f>'Yield Curves'!U359-'Yield Curves'!U360</f>
        <v>-4.0000000000000924E-2</v>
      </c>
      <c r="U360" s="245">
        <f>'Yield Curves'!V359-'Yield Curves'!V360</f>
        <v>-3.9374999999999716E-2</v>
      </c>
      <c r="V360" s="252">
        <f>MAX(B360:U360)</f>
        <v>9.9999999999997868E-3</v>
      </c>
      <c r="AB360" s="250" t="e">
        <f>AA360/AA361-1</f>
        <v>#DIV/0!</v>
      </c>
      <c r="AF360" s="250"/>
      <c r="AG360" s="250"/>
      <c r="AI360" s="250" t="e">
        <f>AH360/AH361-1</f>
        <v>#DIV/0!</v>
      </c>
      <c r="AP360" s="250" t="e">
        <f>AO360/AO361-1</f>
        <v>#DIV/0!</v>
      </c>
      <c r="AT360" s="251">
        <f>$AC$1*X359/100</f>
        <v>0</v>
      </c>
      <c r="AU360" s="249">
        <f>AT360*SQRT(10)</f>
        <v>0</v>
      </c>
      <c r="AW360" s="250" t="e">
        <f>AV360/AV361-1</f>
        <v>#DIV/0!</v>
      </c>
      <c r="BB360" s="249">
        <f>BA360*SQRT(10)</f>
        <v>0</v>
      </c>
      <c r="BD360" s="250" t="e">
        <f>BC360/BC361-1</f>
        <v>#DIV/0!</v>
      </c>
      <c r="BI360" s="249">
        <f>BH360*SQRT(10)</f>
        <v>0</v>
      </c>
    </row>
    <row r="361" spans="1:61" x14ac:dyDescent="0.2">
      <c r="A361" s="253">
        <v>42614</v>
      </c>
      <c r="B361" s="245">
        <f>'Yield Curves'!C360-'Yield Curves'!C361</f>
        <v>-2.9999999999999361E-2</v>
      </c>
      <c r="C361" s="245">
        <f>'Yield Curves'!D360-'Yield Curves'!D361</f>
        <v>-1.9999999999999574E-2</v>
      </c>
      <c r="D361" s="245">
        <f>'Yield Curves'!E360-'Yield Curves'!E361</f>
        <v>-9.9999999999997868E-3</v>
      </c>
      <c r="E361" s="245">
        <f>'Yield Curves'!F360-'Yield Curves'!F361</f>
        <v>-9.9999999999980105E-3</v>
      </c>
      <c r="F361" s="245">
        <f>'Yield Curves'!G360-'Yield Curves'!G361</f>
        <v>-9.9999999999997868E-3</v>
      </c>
      <c r="G361" s="245">
        <f>'Yield Curves'!H360-'Yield Curves'!H361</f>
        <v>0</v>
      </c>
      <c r="H361" s="245">
        <f>'Yield Curves'!I360-'Yield Curves'!I361</f>
        <v>9.9999999999997868E-3</v>
      </c>
      <c r="I361" s="245">
        <f>'Yield Curves'!J360-'Yield Curves'!J361</f>
        <v>0</v>
      </c>
      <c r="J361" s="245">
        <f>'Yield Curves'!K360-'Yield Curves'!K361</f>
        <v>-9.9999999999997868E-3</v>
      </c>
      <c r="K361" s="245">
        <f>'Yield Curves'!L360-'Yield Curves'!L361</f>
        <v>-1.0000000000001563E-2</v>
      </c>
      <c r="L361" s="245">
        <f>'Yield Curves'!M360-'Yield Curves'!M361</f>
        <v>-9.9999999999997868E-3</v>
      </c>
      <c r="M361" s="245">
        <f>'Yield Curves'!N360-'Yield Curves'!N361</f>
        <v>-9.9999999999980105E-3</v>
      </c>
      <c r="N361" s="245">
        <f>'Yield Curves'!O360-'Yield Curves'!O361</f>
        <v>-9.9999999999997868E-3</v>
      </c>
      <c r="O361" s="245">
        <f>'Yield Curves'!P360-'Yield Curves'!P361</f>
        <v>-1.0000000000001563E-2</v>
      </c>
      <c r="P361" s="245">
        <f>'Yield Curves'!Q360-'Yield Curves'!Q361</f>
        <v>-9.9999999999997868E-3</v>
      </c>
      <c r="Q361" s="245">
        <f>'Yield Curves'!R360-'Yield Curves'!R361</f>
        <v>-9.9999999999980105E-3</v>
      </c>
      <c r="R361" s="245">
        <f>'Yield Curves'!S360-'Yield Curves'!S361</f>
        <v>-9.9999999999962341E-3</v>
      </c>
      <c r="S361" s="245">
        <f>'Yield Curves'!T360-'Yield Curves'!T361</f>
        <v>-9.9999999999980105E-3</v>
      </c>
      <c r="T361" s="245">
        <f>'Yield Curves'!U360-'Yield Curves'!U361</f>
        <v>-9.9999999999997868E-3</v>
      </c>
      <c r="U361" s="245">
        <f>'Yield Curves'!V360-'Yield Curves'!V361</f>
        <v>-1.0000000000001563E-2</v>
      </c>
      <c r="V361" s="252">
        <f>MAX(B361:U361)</f>
        <v>9.9999999999997868E-3</v>
      </c>
      <c r="AB361" s="250" t="e">
        <f>AA361/AA362-1</f>
        <v>#DIV/0!</v>
      </c>
      <c r="AF361" s="250"/>
      <c r="AG361" s="250"/>
      <c r="AI361" s="250" t="e">
        <f>AH361/AH362-1</f>
        <v>#DIV/0!</v>
      </c>
      <c r="AP361" s="250" t="e">
        <f>AO361/AO362-1</f>
        <v>#DIV/0!</v>
      </c>
      <c r="AT361" s="251">
        <f>$AC$1*X360/100</f>
        <v>0</v>
      </c>
      <c r="AU361" s="249">
        <f>AT361*SQRT(10)</f>
        <v>0</v>
      </c>
      <c r="AW361" s="250" t="e">
        <f>AV361/AV362-1</f>
        <v>#DIV/0!</v>
      </c>
      <c r="BB361" s="249">
        <f>BA361*SQRT(10)</f>
        <v>0</v>
      </c>
      <c r="BD361" s="250" t="e">
        <f>BC361/BC362-1</f>
        <v>#DIV/0!</v>
      </c>
      <c r="BI361" s="249">
        <f>BH361*SQRT(10)</f>
        <v>0</v>
      </c>
    </row>
    <row r="362" spans="1:61" x14ac:dyDescent="0.2">
      <c r="A362" s="253">
        <v>42613</v>
      </c>
      <c r="B362" s="245">
        <f>'Yield Curves'!C361-'Yield Curves'!C362</f>
        <v>-6.0000000000000497E-2</v>
      </c>
      <c r="C362" s="245">
        <f>'Yield Curves'!D361-'Yield Curves'!D362</f>
        <v>-7.0000000000000284E-2</v>
      </c>
      <c r="D362" s="245">
        <f>'Yield Curves'!E361-'Yield Curves'!E362</f>
        <v>-8.0000000000000071E-2</v>
      </c>
      <c r="E362" s="245">
        <f>'Yield Curves'!F361-'Yield Curves'!F362</f>
        <v>-8.5000000000000853E-2</v>
      </c>
      <c r="F362" s="245">
        <f>'Yield Curves'!G361-'Yield Curves'!G362</f>
        <v>-8.9999999999999858E-2</v>
      </c>
      <c r="G362" s="245">
        <f>'Yield Curves'!H361-'Yield Curves'!H362</f>
        <v>-5.4999999999999716E-2</v>
      </c>
      <c r="H362" s="245">
        <f>'Yield Curves'!I361-'Yield Curves'!I362</f>
        <v>-1.9999999999999574E-2</v>
      </c>
      <c r="I362" s="245">
        <f>'Yield Curves'!J361-'Yield Curves'!J362</f>
        <v>-5.0000000000000711E-2</v>
      </c>
      <c r="J362" s="245">
        <f>'Yield Curves'!K361-'Yield Curves'!K362</f>
        <v>-8.0000000000000071E-2</v>
      </c>
      <c r="K362" s="245">
        <f>'Yield Curves'!L361-'Yield Curves'!L362</f>
        <v>-7.4999999999999289E-2</v>
      </c>
      <c r="L362" s="245">
        <f>'Yield Curves'!M361-'Yield Curves'!M362</f>
        <v>-7.0000000000000284E-2</v>
      </c>
      <c r="M362" s="245">
        <f>'Yield Curves'!N361-'Yield Curves'!N362</f>
        <v>-6.5000000000001279E-2</v>
      </c>
      <c r="N362" s="245">
        <f>'Yield Curves'!O361-'Yield Curves'!O362</f>
        <v>-6.0000000000000497E-2</v>
      </c>
      <c r="O362" s="245">
        <f>'Yield Curves'!P361-'Yield Curves'!P362</f>
        <v>-5.4999999999999716E-2</v>
      </c>
      <c r="P362" s="245">
        <f>'Yield Curves'!Q361-'Yield Curves'!Q362</f>
        <v>-5.5000000000001492E-2</v>
      </c>
      <c r="Q362" s="245">
        <f>'Yield Curves'!R361-'Yield Curves'!R362</f>
        <v>-5.5000000000001492E-2</v>
      </c>
      <c r="R362" s="245">
        <f>'Yield Curves'!S361-'Yield Curves'!S362</f>
        <v>-5.5000000000001492E-2</v>
      </c>
      <c r="S362" s="245">
        <f>'Yield Curves'!T361-'Yield Curves'!T362</f>
        <v>-5.250000000000199E-2</v>
      </c>
      <c r="T362" s="245">
        <f>'Yield Curves'!U361-'Yield Curves'!U362</f>
        <v>-5.0000000000000711E-2</v>
      </c>
      <c r="U362" s="245">
        <f>'Yield Curves'!V361-'Yield Curves'!V362</f>
        <v>-4.7499999999999432E-2</v>
      </c>
      <c r="V362" s="252">
        <f>MAX(B362:U362)</f>
        <v>-1.9999999999999574E-2</v>
      </c>
      <c r="AB362" s="250" t="e">
        <f>AA362/AA363-1</f>
        <v>#DIV/0!</v>
      </c>
      <c r="AF362" s="250"/>
      <c r="AG362" s="250"/>
      <c r="AI362" s="250" t="e">
        <f>AH362/AH363-1</f>
        <v>#DIV/0!</v>
      </c>
      <c r="AP362" s="250" t="e">
        <f>AO362/AO363-1</f>
        <v>#DIV/0!</v>
      </c>
      <c r="AT362" s="251">
        <f>$AC$1*X361/100</f>
        <v>0</v>
      </c>
      <c r="AU362" s="249">
        <f>AT362*SQRT(10)</f>
        <v>0</v>
      </c>
      <c r="AW362" s="250" t="e">
        <f>AV362/AV363-1</f>
        <v>#DIV/0!</v>
      </c>
      <c r="BB362" s="249">
        <f>BA362*SQRT(10)</f>
        <v>0</v>
      </c>
      <c r="BD362" s="250" t="e">
        <f>BC362/BC363-1</f>
        <v>#DIV/0!</v>
      </c>
      <c r="BI362" s="249">
        <f>BH362*SQRT(10)</f>
        <v>0</v>
      </c>
    </row>
    <row r="363" spans="1:61" x14ac:dyDescent="0.2">
      <c r="A363" s="253">
        <v>42612</v>
      </c>
      <c r="B363" s="245">
        <f>'Yield Curves'!C362-'Yield Curves'!C363</f>
        <v>-2.9999999999999361E-2</v>
      </c>
      <c r="C363" s="245">
        <f>'Yield Curves'!D362-'Yield Curves'!D363</f>
        <v>-2.5000000000000355E-2</v>
      </c>
      <c r="D363" s="245">
        <f>'Yield Curves'!E362-'Yield Curves'!E363</f>
        <v>-1.9999999999999574E-2</v>
      </c>
      <c r="E363" s="245">
        <f>'Yield Curves'!F362-'Yield Curves'!F363</f>
        <v>-1.9999999999999574E-2</v>
      </c>
      <c r="F363" s="245">
        <f>'Yield Curves'!G362-'Yield Curves'!G363</f>
        <v>-1.9999999999999574E-2</v>
      </c>
      <c r="G363" s="245">
        <f>'Yield Curves'!H362-'Yield Curves'!H363</f>
        <v>-1.5000000000000568E-2</v>
      </c>
      <c r="H363" s="245">
        <f>'Yield Curves'!I362-'Yield Curves'!I363</f>
        <v>-9.9999999999997868E-3</v>
      </c>
      <c r="I363" s="245">
        <f>'Yield Curves'!J362-'Yield Curves'!J363</f>
        <v>-1.9999999999999574E-2</v>
      </c>
      <c r="J363" s="245">
        <f>'Yield Curves'!K362-'Yield Curves'!K363</f>
        <v>-2.9999999999999361E-2</v>
      </c>
      <c r="K363" s="245">
        <f>'Yield Curves'!L362-'Yield Curves'!L363</f>
        <v>-3.2499999999998863E-2</v>
      </c>
      <c r="L363" s="245">
        <f>'Yield Curves'!M362-'Yield Curves'!M363</f>
        <v>-3.4999999999998366E-2</v>
      </c>
      <c r="M363" s="245">
        <f>'Yield Curves'!N362-'Yield Curves'!N363</f>
        <v>-3.7499999999997868E-2</v>
      </c>
      <c r="N363" s="245">
        <f>'Yield Curves'!O362-'Yield Curves'!O363</f>
        <v>-3.9999999999999147E-2</v>
      </c>
      <c r="O363" s="245">
        <f>'Yield Curves'!P362-'Yield Curves'!P363</f>
        <v>-4.2500000000000426E-2</v>
      </c>
      <c r="P363" s="245">
        <f>'Yield Curves'!Q362-'Yield Curves'!Q363</f>
        <v>-3.6249999999999005E-2</v>
      </c>
      <c r="Q363" s="245">
        <f>'Yield Curves'!R362-'Yield Curves'!R363</f>
        <v>-2.9999999999999361E-2</v>
      </c>
      <c r="R363" s="245">
        <f>'Yield Curves'!S362-'Yield Curves'!S363</f>
        <v>-2.3749999999999716E-2</v>
      </c>
      <c r="S363" s="245">
        <f>'Yield Curves'!T362-'Yield Curves'!T363</f>
        <v>-2.1874999999997868E-2</v>
      </c>
      <c r="T363" s="245">
        <f>'Yield Curves'!U362-'Yield Curves'!U363</f>
        <v>-1.9999999999999574E-2</v>
      </c>
      <c r="U363" s="245">
        <f>'Yield Curves'!V362-'Yield Curves'!V363</f>
        <v>-1.8125000000001279E-2</v>
      </c>
      <c r="V363" s="252">
        <f>MAX(B363:U363)</f>
        <v>-9.9999999999997868E-3</v>
      </c>
      <c r="AB363" s="250" t="e">
        <f>AA363/AA364-1</f>
        <v>#DIV/0!</v>
      </c>
      <c r="AF363" s="250"/>
      <c r="AG363" s="250"/>
      <c r="AI363" s="250" t="e">
        <f>AH363/AH364-1</f>
        <v>#DIV/0!</v>
      </c>
      <c r="AP363" s="250" t="e">
        <f>AO363/AO364-1</f>
        <v>#DIV/0!</v>
      </c>
      <c r="AT363" s="251">
        <f>$AC$1*X362/100</f>
        <v>0</v>
      </c>
      <c r="AU363" s="249">
        <f>AT363*SQRT(10)</f>
        <v>0</v>
      </c>
      <c r="AW363" s="250" t="e">
        <f>AV363/AV364-1</f>
        <v>#DIV/0!</v>
      </c>
      <c r="BB363" s="249">
        <f>BA363*SQRT(10)</f>
        <v>0</v>
      </c>
      <c r="BD363" s="250" t="e">
        <f>BC363/BC364-1</f>
        <v>#DIV/0!</v>
      </c>
      <c r="BI363" s="249">
        <f>BH363*SQRT(10)</f>
        <v>0</v>
      </c>
    </row>
    <row r="364" spans="1:61" x14ac:dyDescent="0.2">
      <c r="A364" s="253">
        <v>42611</v>
      </c>
      <c r="B364" s="245">
        <f>'Yield Curves'!C363-'Yield Curves'!C364</f>
        <v>-9.9999999999997868E-3</v>
      </c>
      <c r="C364" s="245">
        <f>'Yield Curves'!D363-'Yield Curves'!D364</f>
        <v>-9.9999999999980105E-3</v>
      </c>
      <c r="D364" s="245">
        <f>'Yield Curves'!E363-'Yield Curves'!E364</f>
        <v>-9.9999999999997868E-3</v>
      </c>
      <c r="E364" s="245">
        <f>'Yield Curves'!F363-'Yield Curves'!F364</f>
        <v>-4.9999999999990052E-3</v>
      </c>
      <c r="F364" s="245">
        <f>'Yield Curves'!G363-'Yield Curves'!G364</f>
        <v>0</v>
      </c>
      <c r="G364" s="245">
        <f>'Yield Curves'!H363-'Yield Curves'!H364</f>
        <v>0</v>
      </c>
      <c r="H364" s="245">
        <f>'Yield Curves'!I363-'Yield Curves'!I364</f>
        <v>0</v>
      </c>
      <c r="I364" s="245">
        <f>'Yield Curves'!J363-'Yield Curves'!J364</f>
        <v>4.9999999999990052E-3</v>
      </c>
      <c r="J364" s="245">
        <f>'Yield Curves'!K363-'Yield Curves'!K364</f>
        <v>9.9999999999997868E-3</v>
      </c>
      <c r="K364" s="245">
        <f>'Yield Curves'!L363-'Yield Curves'!L364</f>
        <v>1.2499999999999289E-2</v>
      </c>
      <c r="L364" s="245">
        <f>'Yield Curves'!M363-'Yield Curves'!M364</f>
        <v>1.4999999999998792E-2</v>
      </c>
      <c r="M364" s="245">
        <f>'Yield Curves'!N363-'Yield Curves'!N364</f>
        <v>1.7499999999998295E-2</v>
      </c>
      <c r="N364" s="245">
        <f>'Yield Curves'!O363-'Yield Curves'!O364</f>
        <v>1.9999999999999574E-2</v>
      </c>
      <c r="O364" s="245">
        <f>'Yield Curves'!P363-'Yield Curves'!P364</f>
        <v>2.2500000000000853E-2</v>
      </c>
      <c r="P364" s="245">
        <f>'Yield Curves'!Q363-'Yield Curves'!Q364</f>
        <v>1.8750000000000711E-2</v>
      </c>
      <c r="Q364" s="245">
        <f>'Yield Curves'!R363-'Yield Curves'!R364</f>
        <v>1.5000000000000568E-2</v>
      </c>
      <c r="R364" s="245">
        <f>'Yield Curves'!S363-'Yield Curves'!S364</f>
        <v>1.1250000000000426E-2</v>
      </c>
      <c r="S364" s="245">
        <f>'Yield Curves'!T363-'Yield Curves'!T364</f>
        <v>1.0624999999999218E-2</v>
      </c>
      <c r="T364" s="245">
        <f>'Yield Curves'!U363-'Yield Curves'!U364</f>
        <v>9.9999999999997868E-3</v>
      </c>
      <c r="U364" s="245">
        <f>'Yield Curves'!V363-'Yield Curves'!V364</f>
        <v>9.3750000000003553E-3</v>
      </c>
      <c r="V364" s="252">
        <f>MAX(B364:U364)</f>
        <v>2.2500000000000853E-2</v>
      </c>
      <c r="AB364" s="250" t="e">
        <f>AA364/AA365-1</f>
        <v>#DIV/0!</v>
      </c>
      <c r="AF364" s="250"/>
      <c r="AG364" s="250"/>
      <c r="AI364" s="250" t="e">
        <f>AH364/AH365-1</f>
        <v>#DIV/0!</v>
      </c>
      <c r="AP364" s="250" t="e">
        <f>AO364/AO365-1</f>
        <v>#DIV/0!</v>
      </c>
      <c r="AT364" s="251">
        <f>$AC$1*X363/100</f>
        <v>0</v>
      </c>
      <c r="AU364" s="249">
        <f>AT364*SQRT(10)</f>
        <v>0</v>
      </c>
      <c r="AW364" s="250" t="e">
        <f>AV364/AV365-1</f>
        <v>#DIV/0!</v>
      </c>
      <c r="BB364" s="249">
        <f>BA364*SQRT(10)</f>
        <v>0</v>
      </c>
      <c r="BD364" s="250" t="e">
        <f>BC364/BC365-1</f>
        <v>#DIV/0!</v>
      </c>
      <c r="BI364" s="249">
        <f>BH364*SQRT(10)</f>
        <v>0</v>
      </c>
    </row>
    <row r="365" spans="1:61" x14ac:dyDescent="0.2">
      <c r="A365" s="253">
        <v>42608</v>
      </c>
      <c r="B365" s="245">
        <f>'Yield Curves'!C364-'Yield Curves'!C365</f>
        <v>-8.0000000000000071E-2</v>
      </c>
      <c r="C365" s="245">
        <f>'Yield Curves'!D364-'Yield Curves'!D365</f>
        <v>-5.5000000000001492E-2</v>
      </c>
      <c r="D365" s="245">
        <f>'Yield Curves'!E364-'Yield Curves'!E365</f>
        <v>-3.0000000000001137E-2</v>
      </c>
      <c r="E365" s="245">
        <f>'Yield Curves'!F364-'Yield Curves'!F365</f>
        <v>-3.0000000000001137E-2</v>
      </c>
      <c r="F365" s="245">
        <f>'Yield Curves'!G364-'Yield Curves'!G365</f>
        <v>-3.0000000000001137E-2</v>
      </c>
      <c r="G365" s="245">
        <f>'Yield Curves'!H364-'Yield Curves'!H365</f>
        <v>-1.5000000000000568E-2</v>
      </c>
      <c r="H365" s="245">
        <f>'Yield Curves'!I364-'Yield Curves'!I365</f>
        <v>0</v>
      </c>
      <c r="I365" s="245">
        <f>'Yield Curves'!J364-'Yield Curves'!J365</f>
        <v>-1.9999999999999574E-2</v>
      </c>
      <c r="J365" s="245">
        <f>'Yield Curves'!K364-'Yield Curves'!K365</f>
        <v>-4.0000000000000924E-2</v>
      </c>
      <c r="K365" s="245">
        <f>'Yield Curves'!L364-'Yield Curves'!L365</f>
        <v>-4.0000000000000924E-2</v>
      </c>
      <c r="L365" s="245">
        <f>'Yield Curves'!M364-'Yield Curves'!M365</f>
        <v>-4.0000000000000924E-2</v>
      </c>
      <c r="M365" s="245">
        <f>'Yield Curves'!N364-'Yield Curves'!N365</f>
        <v>-4.0000000000000924E-2</v>
      </c>
      <c r="N365" s="245">
        <f>'Yield Curves'!O364-'Yield Curves'!O365</f>
        <v>-4.0000000000000924E-2</v>
      </c>
      <c r="O365" s="245">
        <f>'Yield Curves'!P364-'Yield Curves'!P365</f>
        <v>-4.0000000000000924E-2</v>
      </c>
      <c r="P365" s="245">
        <f>'Yield Curves'!Q364-'Yield Curves'!Q365</f>
        <v>-3.7500000000001421E-2</v>
      </c>
      <c r="Q365" s="245">
        <f>'Yield Curves'!R364-'Yield Curves'!R365</f>
        <v>-3.5000000000000142E-2</v>
      </c>
      <c r="R365" s="245">
        <f>'Yield Curves'!S364-'Yield Curves'!S365</f>
        <v>-3.2499999999998863E-2</v>
      </c>
      <c r="S365" s="245">
        <f>'Yield Curves'!T364-'Yield Curves'!T365</f>
        <v>-3.1249999999998224E-2</v>
      </c>
      <c r="T365" s="245">
        <f>'Yield Curves'!U364-'Yield Curves'!U365</f>
        <v>-2.9999999999999361E-2</v>
      </c>
      <c r="U365" s="245">
        <f>'Yield Curves'!V364-'Yield Curves'!V365</f>
        <v>-2.8750000000000497E-2</v>
      </c>
      <c r="V365" s="252">
        <f>MAX(B365:U365)</f>
        <v>0</v>
      </c>
      <c r="AB365" s="250" t="e">
        <f>AA365/AA366-1</f>
        <v>#DIV/0!</v>
      </c>
      <c r="AF365" s="250"/>
      <c r="AG365" s="250"/>
      <c r="AI365" s="250" t="e">
        <f>AH365/AH366-1</f>
        <v>#DIV/0!</v>
      </c>
      <c r="AP365" s="250" t="e">
        <f>AO365/AO366-1</f>
        <v>#DIV/0!</v>
      </c>
      <c r="AT365" s="251">
        <f>$AC$1*X364/100</f>
        <v>0</v>
      </c>
      <c r="AU365" s="249">
        <f>AT365*SQRT(10)</f>
        <v>0</v>
      </c>
      <c r="AW365" s="250" t="e">
        <f>AV365/AV366-1</f>
        <v>#DIV/0!</v>
      </c>
      <c r="BB365" s="249">
        <f>BA365*SQRT(10)</f>
        <v>0</v>
      </c>
      <c r="BD365" s="250" t="e">
        <f>BC365/BC366-1</f>
        <v>#DIV/0!</v>
      </c>
      <c r="BI365" s="249">
        <f>BH365*SQRT(10)</f>
        <v>0</v>
      </c>
    </row>
    <row r="366" spans="1:61" x14ac:dyDescent="0.2">
      <c r="A366" s="253">
        <v>42607</v>
      </c>
      <c r="B366" s="245">
        <f>'Yield Curves'!C365-'Yield Curves'!C366</f>
        <v>-6.0000000000000497E-2</v>
      </c>
      <c r="C366" s="245">
        <f>'Yield Curves'!D365-'Yield Curves'!D366</f>
        <v>-4.0000000000000924E-2</v>
      </c>
      <c r="D366" s="245">
        <f>'Yield Curves'!E365-'Yield Curves'!E366</f>
        <v>-1.9999999999999574E-2</v>
      </c>
      <c r="E366" s="245">
        <f>'Yield Curves'!F365-'Yield Curves'!F366</f>
        <v>-1.9999999999999574E-2</v>
      </c>
      <c r="F366" s="245">
        <f>'Yield Curves'!G365-'Yield Curves'!G366</f>
        <v>-1.9999999999999574E-2</v>
      </c>
      <c r="G366" s="245">
        <f>'Yield Curves'!H365-'Yield Curves'!H366</f>
        <v>-4.4999999999999929E-2</v>
      </c>
      <c r="H366" s="245">
        <f>'Yield Curves'!I365-'Yield Curves'!I366</f>
        <v>-7.0000000000000284E-2</v>
      </c>
      <c r="I366" s="245">
        <f>'Yield Curves'!J365-'Yield Curves'!J366</f>
        <v>-5.0000000000000711E-2</v>
      </c>
      <c r="J366" s="245">
        <f>'Yield Curves'!K365-'Yield Curves'!K366</f>
        <v>-2.9999999999999361E-2</v>
      </c>
      <c r="K366" s="245">
        <f>'Yield Curves'!L365-'Yield Curves'!L366</f>
        <v>-2.9999999999999361E-2</v>
      </c>
      <c r="L366" s="245">
        <f>'Yield Curves'!M365-'Yield Curves'!M366</f>
        <v>-2.9999999999999361E-2</v>
      </c>
      <c r="M366" s="245">
        <f>'Yield Curves'!N365-'Yield Curves'!N366</f>
        <v>-2.9999999999999361E-2</v>
      </c>
      <c r="N366" s="245">
        <f>'Yield Curves'!O365-'Yield Curves'!O366</f>
        <v>-2.9999999999999361E-2</v>
      </c>
      <c r="O366" s="245">
        <f>'Yield Curves'!P365-'Yield Curves'!P366</f>
        <v>-2.9999999999999361E-2</v>
      </c>
      <c r="P366" s="245">
        <f>'Yield Curves'!Q365-'Yield Curves'!Q366</f>
        <v>-3.2499999999998863E-2</v>
      </c>
      <c r="Q366" s="245">
        <f>'Yield Curves'!R365-'Yield Curves'!R366</f>
        <v>-3.5000000000000142E-2</v>
      </c>
      <c r="R366" s="245">
        <f>'Yield Curves'!S365-'Yield Curves'!S366</f>
        <v>-3.7500000000001421E-2</v>
      </c>
      <c r="S366" s="245">
        <f>'Yield Curves'!T365-'Yield Curves'!T366</f>
        <v>-3.8750000000002061E-2</v>
      </c>
      <c r="T366" s="245">
        <f>'Yield Curves'!U365-'Yield Curves'!U366</f>
        <v>-4.0000000000000924E-2</v>
      </c>
      <c r="U366" s="245">
        <f>'Yield Curves'!V365-'Yield Curves'!V366</f>
        <v>-4.1249999999999787E-2</v>
      </c>
      <c r="V366" s="252">
        <f>MAX(B366:U366)</f>
        <v>-1.9999999999999574E-2</v>
      </c>
      <c r="AB366" s="250" t="e">
        <f>AA366/AA367-1</f>
        <v>#DIV/0!</v>
      </c>
      <c r="AF366" s="250"/>
      <c r="AG366" s="250"/>
      <c r="AI366" s="250" t="e">
        <f>AH366/AH367-1</f>
        <v>#DIV/0!</v>
      </c>
      <c r="AP366" s="250" t="e">
        <f>AO366/AO367-1</f>
        <v>#DIV/0!</v>
      </c>
      <c r="AT366" s="251">
        <f>$AC$1*X365/100</f>
        <v>0</v>
      </c>
      <c r="AU366" s="249">
        <f>AT366*SQRT(10)</f>
        <v>0</v>
      </c>
      <c r="AW366" s="250" t="e">
        <f>AV366/AV367-1</f>
        <v>#DIV/0!</v>
      </c>
      <c r="BB366" s="249">
        <f>BA366*SQRT(10)</f>
        <v>0</v>
      </c>
      <c r="BD366" s="250" t="e">
        <f>BC366/BC367-1</f>
        <v>#DIV/0!</v>
      </c>
      <c r="BI366" s="249">
        <f>BH366*SQRT(10)</f>
        <v>0</v>
      </c>
    </row>
    <row r="367" spans="1:61" x14ac:dyDescent="0.2">
      <c r="A367" s="253">
        <v>42606</v>
      </c>
      <c r="B367" s="245">
        <f>'Yield Curves'!C366-'Yield Curves'!C367</f>
        <v>-2.9999999999999361E-2</v>
      </c>
      <c r="C367" s="245">
        <f>'Yield Curves'!D366-'Yield Curves'!D367</f>
        <v>-3.4999999999998366E-2</v>
      </c>
      <c r="D367" s="245">
        <f>'Yield Curves'!E366-'Yield Curves'!E367</f>
        <v>-3.9999999999999147E-2</v>
      </c>
      <c r="E367" s="245">
        <f>'Yield Curves'!F366-'Yield Curves'!F367</f>
        <v>-3.0000000000001137E-2</v>
      </c>
      <c r="F367" s="245">
        <f>'Yield Curves'!G366-'Yield Curves'!G367</f>
        <v>-1.9999999999999574E-2</v>
      </c>
      <c r="G367" s="245">
        <f>'Yield Curves'!H366-'Yield Curves'!H367</f>
        <v>2.000000000000135E-2</v>
      </c>
      <c r="H367" s="245">
        <f>'Yield Curves'!I366-'Yield Curves'!I367</f>
        <v>6.0000000000000497E-2</v>
      </c>
      <c r="I367" s="245">
        <f>'Yield Curves'!J366-'Yield Curves'!J367</f>
        <v>4.5000000000001705E-2</v>
      </c>
      <c r="J367" s="245">
        <f>'Yield Curves'!K366-'Yield Curves'!K367</f>
        <v>2.9999999999999361E-2</v>
      </c>
      <c r="K367" s="245">
        <f>'Yield Curves'!L366-'Yield Curves'!L367</f>
        <v>3.2499999999998863E-2</v>
      </c>
      <c r="L367" s="245">
        <f>'Yield Curves'!M366-'Yield Curves'!M367</f>
        <v>3.4999999999998366E-2</v>
      </c>
      <c r="M367" s="245">
        <f>'Yield Curves'!N366-'Yield Curves'!N367</f>
        <v>3.7499999999997868E-2</v>
      </c>
      <c r="N367" s="245">
        <f>'Yield Curves'!O366-'Yield Curves'!O367</f>
        <v>3.9999999999999147E-2</v>
      </c>
      <c r="O367" s="245">
        <f>'Yield Curves'!P366-'Yield Curves'!P367</f>
        <v>4.2500000000000426E-2</v>
      </c>
      <c r="P367" s="245">
        <f>'Yield Curves'!Q366-'Yield Curves'!Q367</f>
        <v>4.3749999999999289E-2</v>
      </c>
      <c r="Q367" s="245">
        <f>'Yield Curves'!R366-'Yield Curves'!R367</f>
        <v>4.4999999999998153E-2</v>
      </c>
      <c r="R367" s="245">
        <f>'Yield Curves'!S366-'Yield Curves'!S367</f>
        <v>4.6249999999997016E-2</v>
      </c>
      <c r="S367" s="245">
        <f>'Yield Curves'!T366-'Yield Curves'!T367</f>
        <v>4.8124999999998863E-2</v>
      </c>
      <c r="T367" s="245">
        <f>'Yield Curves'!U366-'Yield Curves'!U367</f>
        <v>5.0000000000000711E-2</v>
      </c>
      <c r="U367" s="245">
        <f>'Yield Curves'!V366-'Yield Curves'!V367</f>
        <v>5.1875000000002558E-2</v>
      </c>
      <c r="V367" s="252">
        <f>MAX(B367:U367)</f>
        <v>6.0000000000000497E-2</v>
      </c>
      <c r="AB367" s="250" t="e">
        <f>AA367/AA368-1</f>
        <v>#DIV/0!</v>
      </c>
      <c r="AF367" s="250"/>
      <c r="AG367" s="250"/>
      <c r="AI367" s="250" t="e">
        <f>AH367/AH368-1</f>
        <v>#DIV/0!</v>
      </c>
      <c r="AP367" s="250" t="e">
        <f>AO367/AO368-1</f>
        <v>#DIV/0!</v>
      </c>
      <c r="AT367" s="251">
        <f>$AC$1*X366/100</f>
        <v>0</v>
      </c>
      <c r="AU367" s="249">
        <f>AT367*SQRT(10)</f>
        <v>0</v>
      </c>
      <c r="AW367" s="250" t="e">
        <f>AV367/AV368-1</f>
        <v>#DIV/0!</v>
      </c>
      <c r="BB367" s="249">
        <f>BA367*SQRT(10)</f>
        <v>0</v>
      </c>
      <c r="BD367" s="250" t="e">
        <f>BC367/BC368-1</f>
        <v>#DIV/0!</v>
      </c>
      <c r="BI367" s="249">
        <f>BH367*SQRT(10)</f>
        <v>0</v>
      </c>
    </row>
    <row r="368" spans="1:61" x14ac:dyDescent="0.2">
      <c r="A368" s="253">
        <v>42605</v>
      </c>
      <c r="B368" s="245">
        <f>'Yield Curves'!C367-'Yield Curves'!C368</f>
        <v>9.9999999999997868E-3</v>
      </c>
      <c r="C368" s="245">
        <f>'Yield Curves'!D367-'Yield Curves'!D368</f>
        <v>-5.0000000000007816E-3</v>
      </c>
      <c r="D368" s="245">
        <f>'Yield Curves'!E367-'Yield Curves'!E368</f>
        <v>-2.000000000000135E-2</v>
      </c>
      <c r="E368" s="245">
        <f>'Yield Curves'!F367-'Yield Curves'!F368</f>
        <v>-1.9999999999999574E-2</v>
      </c>
      <c r="F368" s="245">
        <f>'Yield Curves'!G367-'Yield Curves'!G368</f>
        <v>-2.000000000000135E-2</v>
      </c>
      <c r="G368" s="245">
        <f>'Yield Curves'!H367-'Yield Curves'!H368</f>
        <v>-3.5000000000001918E-2</v>
      </c>
      <c r="H368" s="245">
        <f>'Yield Curves'!I367-'Yield Curves'!I368</f>
        <v>-5.0000000000000711E-2</v>
      </c>
      <c r="I368" s="245">
        <f>'Yield Curves'!J367-'Yield Curves'!J368</f>
        <v>-4.5000000000001705E-2</v>
      </c>
      <c r="J368" s="245">
        <f>'Yield Curves'!K367-'Yield Curves'!K368</f>
        <v>-3.9999999999999147E-2</v>
      </c>
      <c r="K368" s="245">
        <f>'Yield Curves'!L367-'Yield Curves'!L368</f>
        <v>-3.9999999999999147E-2</v>
      </c>
      <c r="L368" s="245">
        <f>'Yield Curves'!M367-'Yield Curves'!M368</f>
        <v>-3.9999999999999147E-2</v>
      </c>
      <c r="M368" s="245">
        <f>'Yield Curves'!N367-'Yield Curves'!N368</f>
        <v>-3.9999999999999147E-2</v>
      </c>
      <c r="N368" s="245">
        <f>'Yield Curves'!O367-'Yield Curves'!O368</f>
        <v>-3.9999999999999147E-2</v>
      </c>
      <c r="O368" s="245">
        <f>'Yield Curves'!P367-'Yield Curves'!P368</f>
        <v>-3.9999999999999147E-2</v>
      </c>
      <c r="P368" s="245">
        <f>'Yield Curves'!Q367-'Yield Curves'!Q368</f>
        <v>-4.249999999999865E-2</v>
      </c>
      <c r="Q368" s="245">
        <f>'Yield Curves'!R367-'Yield Curves'!R368</f>
        <v>-4.4999999999998153E-2</v>
      </c>
      <c r="R368" s="245">
        <f>'Yield Curves'!S367-'Yield Curves'!S368</f>
        <v>-4.7499999999997655E-2</v>
      </c>
      <c r="S368" s="245">
        <f>'Yield Curves'!T367-'Yield Curves'!T368</f>
        <v>-4.8750000000000071E-2</v>
      </c>
      <c r="T368" s="245">
        <f>'Yield Curves'!U367-'Yield Curves'!U368</f>
        <v>-5.0000000000000711E-2</v>
      </c>
      <c r="U368" s="245">
        <f>'Yield Curves'!V367-'Yield Curves'!V368</f>
        <v>-5.125000000000135E-2</v>
      </c>
      <c r="V368" s="252">
        <f>MAX(B368:U368)</f>
        <v>9.9999999999997868E-3</v>
      </c>
      <c r="AB368" s="250" t="e">
        <f>AA368/AA369-1</f>
        <v>#DIV/0!</v>
      </c>
      <c r="AF368" s="250"/>
      <c r="AG368" s="250"/>
      <c r="AI368" s="250" t="e">
        <f>AH368/AH369-1</f>
        <v>#DIV/0!</v>
      </c>
      <c r="AP368" s="250" t="e">
        <f>AO368/AO369-1</f>
        <v>#DIV/0!</v>
      </c>
      <c r="AT368" s="251">
        <f>$AC$1*X367/100</f>
        <v>0</v>
      </c>
      <c r="AU368" s="249">
        <f>AT368*SQRT(10)</f>
        <v>0</v>
      </c>
      <c r="AW368" s="250" t="e">
        <f>AV368/AV369-1</f>
        <v>#DIV/0!</v>
      </c>
      <c r="BB368" s="249">
        <f>BA368*SQRT(10)</f>
        <v>0</v>
      </c>
      <c r="BD368" s="250" t="e">
        <f>BC368/BC369-1</f>
        <v>#DIV/0!</v>
      </c>
      <c r="BI368" s="249">
        <f>BH368*SQRT(10)</f>
        <v>0</v>
      </c>
    </row>
    <row r="369" spans="1:61" x14ac:dyDescent="0.2">
      <c r="A369" s="253">
        <v>42604</v>
      </c>
      <c r="B369" s="245">
        <f>'Yield Curves'!C368-'Yield Curves'!C369</f>
        <v>0</v>
      </c>
      <c r="C369" s="245">
        <f>'Yield Curves'!D368-'Yield Curves'!D369</f>
        <v>5.0000000000007816E-3</v>
      </c>
      <c r="D369" s="245">
        <f>'Yield Curves'!E368-'Yield Curves'!E369</f>
        <v>1.0000000000001563E-2</v>
      </c>
      <c r="E369" s="245">
        <f>'Yield Curves'!F368-'Yield Curves'!F369</f>
        <v>1.0000000000001563E-2</v>
      </c>
      <c r="F369" s="245">
        <f>'Yield Curves'!G368-'Yield Curves'!G369</f>
        <v>1.0000000000001563E-2</v>
      </c>
      <c r="G369" s="245">
        <f>'Yield Curves'!H368-'Yield Curves'!H369</f>
        <v>9.9999999999997868E-3</v>
      </c>
      <c r="H369" s="245">
        <f>'Yield Curves'!I368-'Yield Curves'!I369</f>
        <v>9.9999999999997868E-3</v>
      </c>
      <c r="I369" s="245">
        <f>'Yield Curves'!J368-'Yield Curves'!J369</f>
        <v>1.9999999999999574E-2</v>
      </c>
      <c r="J369" s="245">
        <f>'Yield Curves'!K368-'Yield Curves'!K369</f>
        <v>2.9999999999999361E-2</v>
      </c>
      <c r="K369" s="245">
        <f>'Yield Curves'!L368-'Yield Curves'!L369</f>
        <v>3.0000000000001137E-2</v>
      </c>
      <c r="L369" s="245">
        <f>'Yield Curves'!M368-'Yield Curves'!M369</f>
        <v>3.0000000000001137E-2</v>
      </c>
      <c r="M369" s="245">
        <f>'Yield Curves'!N368-'Yield Curves'!N369</f>
        <v>3.0000000000001137E-2</v>
      </c>
      <c r="N369" s="245">
        <f>'Yield Curves'!O368-'Yield Curves'!O369</f>
        <v>2.9999999999999361E-2</v>
      </c>
      <c r="O369" s="245">
        <f>'Yield Curves'!P368-'Yield Curves'!P369</f>
        <v>2.9999999999997584E-2</v>
      </c>
      <c r="P369" s="245">
        <f>'Yield Curves'!Q368-'Yield Curves'!Q369</f>
        <v>2.9999999999999361E-2</v>
      </c>
      <c r="Q369" s="245">
        <f>'Yield Curves'!R368-'Yield Curves'!R369</f>
        <v>2.9999999999999361E-2</v>
      </c>
      <c r="R369" s="245">
        <f>'Yield Curves'!S368-'Yield Curves'!S369</f>
        <v>2.9999999999999361E-2</v>
      </c>
      <c r="S369" s="245">
        <f>'Yield Curves'!T368-'Yield Curves'!T369</f>
        <v>3.0000000000001137E-2</v>
      </c>
      <c r="T369" s="245">
        <f>'Yield Curves'!U368-'Yield Curves'!U369</f>
        <v>3.0000000000001137E-2</v>
      </c>
      <c r="U369" s="245">
        <f>'Yield Curves'!V368-'Yield Curves'!V369</f>
        <v>3.0000000000001137E-2</v>
      </c>
      <c r="V369" s="252">
        <f>MAX(B369:U369)</f>
        <v>3.0000000000001137E-2</v>
      </c>
      <c r="AB369" s="250" t="e">
        <f>AA369/AA370-1</f>
        <v>#DIV/0!</v>
      </c>
      <c r="AF369" s="250"/>
      <c r="AG369" s="250"/>
      <c r="AI369" s="250" t="e">
        <f>AH369/AH370-1</f>
        <v>#DIV/0!</v>
      </c>
      <c r="AP369" s="250" t="e">
        <f>AO369/AO370-1</f>
        <v>#DIV/0!</v>
      </c>
      <c r="AT369" s="251">
        <f>$AC$1*X368/100</f>
        <v>0</v>
      </c>
      <c r="AU369" s="249">
        <f>AT369*SQRT(10)</f>
        <v>0</v>
      </c>
      <c r="AW369" s="250" t="e">
        <f>AV369/AV370-1</f>
        <v>#DIV/0!</v>
      </c>
      <c r="BB369" s="249">
        <f>BA369*SQRT(10)</f>
        <v>0</v>
      </c>
      <c r="BD369" s="250" t="e">
        <f>BC369/BC370-1</f>
        <v>#DIV/0!</v>
      </c>
      <c r="BI369" s="249">
        <f>BH369*SQRT(10)</f>
        <v>0</v>
      </c>
    </row>
    <row r="370" spans="1:61" x14ac:dyDescent="0.2">
      <c r="A370" s="253">
        <v>42601</v>
      </c>
      <c r="B370" s="245">
        <f>'Yield Curves'!C369-'Yield Curves'!C370</f>
        <v>-4.0000000000000924E-2</v>
      </c>
      <c r="C370" s="245">
        <f>'Yield Curves'!D369-'Yield Curves'!D370</f>
        <v>-2.5000000000000355E-2</v>
      </c>
      <c r="D370" s="245">
        <f>'Yield Curves'!E369-'Yield Curves'!E370</f>
        <v>-1.0000000000001563E-2</v>
      </c>
      <c r="E370" s="245">
        <f>'Yield Curves'!F369-'Yield Curves'!F370</f>
        <v>-1.5000000000002345E-2</v>
      </c>
      <c r="F370" s="245">
        <f>'Yield Curves'!G369-'Yield Curves'!G370</f>
        <v>-2.000000000000135E-2</v>
      </c>
      <c r="G370" s="245">
        <f>'Yield Curves'!H369-'Yield Curves'!H370</f>
        <v>0</v>
      </c>
      <c r="H370" s="245">
        <f>'Yield Curves'!I369-'Yield Curves'!I370</f>
        <v>2.000000000000135E-2</v>
      </c>
      <c r="I370" s="245">
        <f>'Yield Curves'!J369-'Yield Curves'!J370</f>
        <v>-4.9999999999990052E-3</v>
      </c>
      <c r="J370" s="245">
        <f>'Yield Curves'!K369-'Yield Curves'!K370</f>
        <v>-2.9999999999999361E-2</v>
      </c>
      <c r="K370" s="245">
        <f>'Yield Curves'!L369-'Yield Curves'!L370</f>
        <v>-2.5000000000000355E-2</v>
      </c>
      <c r="L370" s="245">
        <f>'Yield Curves'!M369-'Yield Curves'!M370</f>
        <v>-1.9999999999999574E-2</v>
      </c>
      <c r="M370" s="245">
        <f>'Yield Curves'!N369-'Yield Curves'!N370</f>
        <v>-1.5000000000000568E-2</v>
      </c>
      <c r="N370" s="245">
        <f>'Yield Curves'!O369-'Yield Curves'!O370</f>
        <v>-9.9999999999997868E-3</v>
      </c>
      <c r="O370" s="245">
        <f>'Yield Curves'!P369-'Yield Curves'!P370</f>
        <v>-4.9999999999990052E-3</v>
      </c>
      <c r="P370" s="245">
        <f>'Yield Curves'!Q369-'Yield Curves'!Q370</f>
        <v>-2.500000000001279E-3</v>
      </c>
      <c r="Q370" s="245">
        <f>'Yield Curves'!R369-'Yield Curves'!R370</f>
        <v>0</v>
      </c>
      <c r="R370" s="245">
        <f>'Yield Curves'!S369-'Yield Curves'!S370</f>
        <v>2.500000000001279E-3</v>
      </c>
      <c r="S370" s="245">
        <f>'Yield Curves'!T369-'Yield Curves'!T370</f>
        <v>6.2500000000014211E-3</v>
      </c>
      <c r="T370" s="245">
        <f>'Yield Curves'!U369-'Yield Curves'!U370</f>
        <v>9.9999999999997868E-3</v>
      </c>
      <c r="U370" s="245">
        <f>'Yield Curves'!V369-'Yield Curves'!V370</f>
        <v>1.3749999999998153E-2</v>
      </c>
      <c r="V370" s="252">
        <f>MAX(B370:U370)</f>
        <v>2.000000000000135E-2</v>
      </c>
      <c r="AB370" s="250" t="e">
        <f>AA370/AA371-1</f>
        <v>#DIV/0!</v>
      </c>
      <c r="AF370" s="250"/>
      <c r="AG370" s="250"/>
      <c r="AI370" s="250" t="e">
        <f>AH370/AH371-1</f>
        <v>#DIV/0!</v>
      </c>
      <c r="AP370" s="250" t="e">
        <f>AO370/AO371-1</f>
        <v>#DIV/0!</v>
      </c>
      <c r="AT370" s="251">
        <f>$AC$1*X369/100</f>
        <v>0</v>
      </c>
      <c r="AU370" s="249">
        <f>AT370*SQRT(10)</f>
        <v>0</v>
      </c>
      <c r="AW370" s="250" t="e">
        <f>AV370/AV371-1</f>
        <v>#DIV/0!</v>
      </c>
      <c r="BB370" s="249">
        <f>BA370*SQRT(10)</f>
        <v>0</v>
      </c>
      <c r="BD370" s="250" t="e">
        <f>BC370/BC371-1</f>
        <v>#DIV/0!</v>
      </c>
      <c r="BI370" s="249">
        <f>BH370*SQRT(10)</f>
        <v>0</v>
      </c>
    </row>
    <row r="371" spans="1:61" x14ac:dyDescent="0.2">
      <c r="A371" s="253">
        <v>42600</v>
      </c>
      <c r="B371" s="245">
        <f>'Yield Curves'!C370-'Yield Curves'!C371</f>
        <v>9.9999999999997868E-3</v>
      </c>
      <c r="C371" s="245">
        <f>'Yield Curves'!D370-'Yield Curves'!D371</f>
        <v>-1.0000000000001563E-2</v>
      </c>
      <c r="D371" s="245">
        <f>'Yield Curves'!E370-'Yield Curves'!E371</f>
        <v>-2.9999999999999361E-2</v>
      </c>
      <c r="E371" s="245">
        <f>'Yield Curves'!F370-'Yield Curves'!F371</f>
        <v>-4.4999999999999929E-2</v>
      </c>
      <c r="F371" s="245">
        <f>'Yield Curves'!G370-'Yield Curves'!G371</f>
        <v>-5.9999999999998721E-2</v>
      </c>
      <c r="G371" s="245">
        <f>'Yield Curves'!H370-'Yield Curves'!H371</f>
        <v>-3.4999999999998366E-2</v>
      </c>
      <c r="H371" s="245">
        <f>'Yield Curves'!I370-'Yield Curves'!I371</f>
        <v>-9.9999999999997868E-3</v>
      </c>
      <c r="I371" s="245">
        <f>'Yield Curves'!J370-'Yield Curves'!J371</f>
        <v>-3.5000000000000142E-2</v>
      </c>
      <c r="J371" s="245">
        <f>'Yield Curves'!K370-'Yield Curves'!K371</f>
        <v>-6.0000000000000497E-2</v>
      </c>
      <c r="K371" s="245">
        <f>'Yield Curves'!L370-'Yield Curves'!L371</f>
        <v>-5.7499999999999218E-2</v>
      </c>
      <c r="L371" s="245">
        <f>'Yield Curves'!M370-'Yield Curves'!M371</f>
        <v>-5.4999999999999716E-2</v>
      </c>
      <c r="M371" s="245">
        <f>'Yield Curves'!N370-'Yield Curves'!N371</f>
        <v>-5.2499999999998437E-2</v>
      </c>
      <c r="N371" s="245">
        <f>'Yield Curves'!O370-'Yield Curves'!O371</f>
        <v>-4.9999999999998934E-2</v>
      </c>
      <c r="O371" s="245">
        <f>'Yield Curves'!P370-'Yield Curves'!P371</f>
        <v>-4.7499999999999432E-2</v>
      </c>
      <c r="P371" s="245">
        <f>'Yield Curves'!Q370-'Yield Curves'!Q371</f>
        <v>-4.6249999999998792E-2</v>
      </c>
      <c r="Q371" s="245">
        <f>'Yield Curves'!R370-'Yield Curves'!R371</f>
        <v>-4.4999999999999929E-2</v>
      </c>
      <c r="R371" s="245">
        <f>'Yield Curves'!S370-'Yield Curves'!S371</f>
        <v>-4.3750000000001066E-2</v>
      </c>
      <c r="S371" s="245">
        <f>'Yield Curves'!T370-'Yield Curves'!T371</f>
        <v>-4.1875000000000995E-2</v>
      </c>
      <c r="T371" s="245">
        <f>'Yield Curves'!U370-'Yield Curves'!U371</f>
        <v>-4.0000000000000924E-2</v>
      </c>
      <c r="U371" s="245">
        <f>'Yield Curves'!V370-'Yield Curves'!V371</f>
        <v>-3.8125000000000853E-2</v>
      </c>
      <c r="V371" s="252">
        <f>MAX(B371:U371)</f>
        <v>9.9999999999997868E-3</v>
      </c>
      <c r="AB371" s="250" t="e">
        <f>AA371/AA372-1</f>
        <v>#DIV/0!</v>
      </c>
      <c r="AF371" s="250"/>
      <c r="AG371" s="250"/>
      <c r="AI371" s="250" t="e">
        <f>AH371/AH372-1</f>
        <v>#DIV/0!</v>
      </c>
      <c r="AP371" s="250" t="e">
        <f>AO371/AO372-1</f>
        <v>#DIV/0!</v>
      </c>
      <c r="AT371" s="251">
        <f>$AC$1*X370/100</f>
        <v>0</v>
      </c>
      <c r="AU371" s="249">
        <f>AT371*SQRT(10)</f>
        <v>0</v>
      </c>
      <c r="AW371" s="250" t="e">
        <f>AV371/AV372-1</f>
        <v>#DIV/0!</v>
      </c>
      <c r="BB371" s="249">
        <f>BA371*SQRT(10)</f>
        <v>0</v>
      </c>
      <c r="BD371" s="250" t="e">
        <f>BC371/BC372-1</f>
        <v>#DIV/0!</v>
      </c>
      <c r="BI371" s="249">
        <f>BH371*SQRT(10)</f>
        <v>0</v>
      </c>
    </row>
    <row r="372" spans="1:61" x14ac:dyDescent="0.2">
      <c r="A372" s="253">
        <v>42599</v>
      </c>
      <c r="B372" s="245">
        <f>'Yield Curves'!C371-'Yield Curves'!C372</f>
        <v>0</v>
      </c>
      <c r="C372" s="245">
        <f>'Yield Curves'!D371-'Yield Curves'!D372</f>
        <v>-4.9999999999990052E-3</v>
      </c>
      <c r="D372" s="245">
        <f>'Yield Curves'!E371-'Yield Curves'!E372</f>
        <v>-9.9999999999997868E-3</v>
      </c>
      <c r="E372" s="245">
        <f>'Yield Curves'!F371-'Yield Curves'!F372</f>
        <v>-4.9999999999990052E-3</v>
      </c>
      <c r="F372" s="245">
        <f>'Yield Curves'!G371-'Yield Curves'!G372</f>
        <v>0</v>
      </c>
      <c r="G372" s="245">
        <f>'Yield Curves'!H371-'Yield Curves'!H372</f>
        <v>9.9999999999997868E-3</v>
      </c>
      <c r="H372" s="245">
        <f>'Yield Curves'!I371-'Yield Curves'!I372</f>
        <v>1.9999999999999574E-2</v>
      </c>
      <c r="I372" s="245">
        <f>'Yield Curves'!J371-'Yield Curves'!J372</f>
        <v>3.5000000000000142E-2</v>
      </c>
      <c r="J372" s="245">
        <f>'Yield Curves'!K371-'Yield Curves'!K372</f>
        <v>5.0000000000000711E-2</v>
      </c>
      <c r="K372" s="245">
        <f>'Yield Curves'!L371-'Yield Curves'!L372</f>
        <v>5.2499999999998437E-2</v>
      </c>
      <c r="L372" s="245">
        <f>'Yield Curves'!M371-'Yield Curves'!M372</f>
        <v>5.4999999999999716E-2</v>
      </c>
      <c r="M372" s="245">
        <f>'Yield Curves'!N371-'Yield Curves'!N372</f>
        <v>5.7499999999999218E-2</v>
      </c>
      <c r="N372" s="245">
        <f>'Yield Curves'!O371-'Yield Curves'!O372</f>
        <v>5.9999999999998721E-2</v>
      </c>
      <c r="O372" s="245">
        <f>'Yield Curves'!P371-'Yield Curves'!P372</f>
        <v>6.2499999999998224E-2</v>
      </c>
      <c r="P372" s="245">
        <f>'Yield Curves'!Q371-'Yield Curves'!Q372</f>
        <v>5.6250000000000355E-2</v>
      </c>
      <c r="Q372" s="245">
        <f>'Yield Curves'!R371-'Yield Curves'!R372</f>
        <v>5.0000000000000711E-2</v>
      </c>
      <c r="R372" s="245">
        <f>'Yield Curves'!S371-'Yield Curves'!S372</f>
        <v>4.3750000000001066E-2</v>
      </c>
      <c r="S372" s="245">
        <f>'Yield Curves'!T371-'Yield Curves'!T372</f>
        <v>4.1875000000000995E-2</v>
      </c>
      <c r="T372" s="245">
        <f>'Yield Curves'!U371-'Yield Curves'!U372</f>
        <v>4.0000000000000924E-2</v>
      </c>
      <c r="U372" s="245">
        <f>'Yield Curves'!V371-'Yield Curves'!V372</f>
        <v>3.8125000000000853E-2</v>
      </c>
      <c r="V372" s="252">
        <f>MAX(B372:U372)</f>
        <v>6.2499999999998224E-2</v>
      </c>
      <c r="AB372" s="250" t="e">
        <f>AA372/AA373-1</f>
        <v>#DIV/0!</v>
      </c>
      <c r="AF372" s="250"/>
      <c r="AG372" s="250"/>
      <c r="AI372" s="250" t="e">
        <f>AH372/AH373-1</f>
        <v>#DIV/0!</v>
      </c>
      <c r="AP372" s="250" t="e">
        <f>AO372/AO373-1</f>
        <v>#DIV/0!</v>
      </c>
      <c r="AT372" s="251">
        <f>$AC$1*X371/100</f>
        <v>0</v>
      </c>
      <c r="AU372" s="249">
        <f>AT372*SQRT(10)</f>
        <v>0</v>
      </c>
      <c r="AW372" s="250" t="e">
        <f>AV372/AV373-1</f>
        <v>#DIV/0!</v>
      </c>
      <c r="BB372" s="249">
        <f>BA372*SQRT(10)</f>
        <v>0</v>
      </c>
      <c r="BD372" s="250" t="e">
        <f>BC372/BC373-1</f>
        <v>#DIV/0!</v>
      </c>
      <c r="BI372" s="249">
        <f>BH372*SQRT(10)</f>
        <v>0</v>
      </c>
    </row>
    <row r="373" spans="1:61" x14ac:dyDescent="0.2">
      <c r="A373" s="253">
        <v>42598</v>
      </c>
      <c r="B373" s="245">
        <f>'Yield Curves'!C372-'Yield Curves'!C373</f>
        <v>0</v>
      </c>
      <c r="C373" s="245">
        <f>'Yield Curves'!D372-'Yield Curves'!D373</f>
        <v>1.5000000000000568E-2</v>
      </c>
      <c r="D373" s="245">
        <f>'Yield Curves'!E372-'Yield Curves'!E373</f>
        <v>2.9999999999999361E-2</v>
      </c>
      <c r="E373" s="245">
        <f>'Yield Curves'!F372-'Yield Curves'!F373</f>
        <v>2.9999999999999361E-2</v>
      </c>
      <c r="F373" s="245">
        <f>'Yield Curves'!G372-'Yield Curves'!G373</f>
        <v>2.9999999999999361E-2</v>
      </c>
      <c r="G373" s="245">
        <f>'Yield Curves'!H372-'Yield Curves'!H373</f>
        <v>4.9999999999990052E-3</v>
      </c>
      <c r="H373" s="245">
        <f>'Yield Curves'!I372-'Yield Curves'!I373</f>
        <v>-1.9999999999999574E-2</v>
      </c>
      <c r="I373" s="245">
        <f>'Yield Curves'!J372-'Yield Curves'!J373</f>
        <v>-9.9999999999980105E-3</v>
      </c>
      <c r="J373" s="245">
        <f>'Yield Curves'!K372-'Yield Curves'!K373</f>
        <v>0</v>
      </c>
      <c r="K373" s="245">
        <f>'Yield Curves'!L372-'Yield Curves'!L373</f>
        <v>-2.4999999999995026E-3</v>
      </c>
      <c r="L373" s="245">
        <f>'Yield Curves'!M372-'Yield Curves'!M373</f>
        <v>-5.0000000000007816E-3</v>
      </c>
      <c r="M373" s="245">
        <f>'Yield Curves'!N372-'Yield Curves'!N373</f>
        <v>-7.5000000000002842E-3</v>
      </c>
      <c r="N373" s="245">
        <f>'Yield Curves'!O372-'Yield Curves'!O373</f>
        <v>-9.9999999999997868E-3</v>
      </c>
      <c r="O373" s="245">
        <f>'Yield Curves'!P372-'Yield Curves'!P373</f>
        <v>-1.2499999999999289E-2</v>
      </c>
      <c r="P373" s="245">
        <f>'Yield Curves'!Q372-'Yield Curves'!Q373</f>
        <v>-1.1250000000000426E-2</v>
      </c>
      <c r="Q373" s="245">
        <f>'Yield Curves'!R372-'Yield Curves'!R373</f>
        <v>-1.0000000000001563E-2</v>
      </c>
      <c r="R373" s="245">
        <f>'Yield Curves'!S372-'Yield Curves'!S373</f>
        <v>-8.7500000000027001E-3</v>
      </c>
      <c r="S373" s="245">
        <f>'Yield Curves'!T372-'Yield Curves'!T373</f>
        <v>-9.3750000000021316E-3</v>
      </c>
      <c r="T373" s="245">
        <f>'Yield Curves'!U372-'Yield Curves'!U373</f>
        <v>-9.9999999999997868E-3</v>
      </c>
      <c r="U373" s="245">
        <f>'Yield Curves'!V372-'Yield Curves'!V373</f>
        <v>-1.0624999999997442E-2</v>
      </c>
      <c r="V373" s="252">
        <f>MAX(B373:U373)</f>
        <v>2.9999999999999361E-2</v>
      </c>
      <c r="AB373" s="250" t="e">
        <f>AA373/AA374-1</f>
        <v>#DIV/0!</v>
      </c>
      <c r="AF373" s="250"/>
      <c r="AG373" s="250"/>
      <c r="AI373" s="250" t="e">
        <f>AH373/AH374-1</f>
        <v>#DIV/0!</v>
      </c>
      <c r="AP373" s="250" t="e">
        <f>AO373/AO374-1</f>
        <v>#DIV/0!</v>
      </c>
      <c r="AT373" s="251">
        <f>$AC$1*X372/100</f>
        <v>0</v>
      </c>
      <c r="AU373" s="249">
        <f>AT373*SQRT(10)</f>
        <v>0</v>
      </c>
      <c r="AW373" s="250" t="e">
        <f>AV373/AV374-1</f>
        <v>#DIV/0!</v>
      </c>
      <c r="BB373" s="249">
        <f>BA373*SQRT(10)</f>
        <v>0</v>
      </c>
      <c r="BD373" s="250" t="e">
        <f>BC373/BC374-1</f>
        <v>#DIV/0!</v>
      </c>
      <c r="BI373" s="249">
        <f>BH373*SQRT(10)</f>
        <v>0</v>
      </c>
    </row>
    <row r="374" spans="1:61" x14ac:dyDescent="0.2">
      <c r="A374" s="253">
        <v>42597</v>
      </c>
      <c r="B374" s="245">
        <f>'Yield Curves'!C373-'Yield Curves'!C374</f>
        <v>-2.9999999999999361E-2</v>
      </c>
      <c r="C374" s="245">
        <f>'Yield Curves'!D373-'Yield Curves'!D374</f>
        <v>-3.5000000000000142E-2</v>
      </c>
      <c r="D374" s="245">
        <f>'Yield Curves'!E373-'Yield Curves'!E374</f>
        <v>-3.9999999999999147E-2</v>
      </c>
      <c r="E374" s="245">
        <f>'Yield Curves'!F373-'Yield Curves'!F374</f>
        <v>-2.5000000000000355E-2</v>
      </c>
      <c r="F374" s="245">
        <f>'Yield Curves'!G373-'Yield Curves'!G374</f>
        <v>-9.9999999999997868E-3</v>
      </c>
      <c r="G374" s="245">
        <f>'Yield Curves'!H373-'Yield Curves'!H374</f>
        <v>-3.5000000000000142E-2</v>
      </c>
      <c r="H374" s="245">
        <f>'Yield Curves'!I373-'Yield Curves'!I374</f>
        <v>-6.0000000000000497E-2</v>
      </c>
      <c r="I374" s="245">
        <f>'Yield Curves'!J373-'Yield Curves'!J374</f>
        <v>-3.5000000000001918E-2</v>
      </c>
      <c r="J374" s="245">
        <f>'Yield Curves'!K373-'Yield Curves'!K374</f>
        <v>-1.0000000000001563E-2</v>
      </c>
      <c r="K374" s="245">
        <f>'Yield Curves'!L373-'Yield Curves'!L374</f>
        <v>-1.2500000000001066E-2</v>
      </c>
      <c r="L374" s="245">
        <f>'Yield Curves'!M373-'Yield Curves'!M374</f>
        <v>-1.5000000000000568E-2</v>
      </c>
      <c r="M374" s="245">
        <f>'Yield Curves'!N373-'Yield Curves'!N374</f>
        <v>-1.7500000000000071E-2</v>
      </c>
      <c r="N374" s="245">
        <f>'Yield Curves'!O373-'Yield Curves'!O374</f>
        <v>-1.9999999999999574E-2</v>
      </c>
      <c r="O374" s="245">
        <f>'Yield Curves'!P373-'Yield Curves'!P374</f>
        <v>-2.2499999999999076E-2</v>
      </c>
      <c r="P374" s="245">
        <f>'Yield Curves'!Q373-'Yield Curves'!Q374</f>
        <v>-2.6250000000000995E-2</v>
      </c>
      <c r="Q374" s="245">
        <f>'Yield Curves'!R373-'Yield Curves'!R374</f>
        <v>-2.9999999999999361E-2</v>
      </c>
      <c r="R374" s="245">
        <f>'Yield Curves'!S373-'Yield Curves'!S374</f>
        <v>-3.3749999999997726E-2</v>
      </c>
      <c r="S374" s="245">
        <f>'Yield Curves'!T373-'Yield Curves'!T374</f>
        <v>-3.6874999999998437E-2</v>
      </c>
      <c r="T374" s="245">
        <f>'Yield Curves'!U373-'Yield Curves'!U374</f>
        <v>-4.0000000000000924E-2</v>
      </c>
      <c r="U374" s="245">
        <f>'Yield Curves'!V373-'Yield Curves'!V374</f>
        <v>-4.3125000000003411E-2</v>
      </c>
      <c r="V374" s="252">
        <f>MAX(B374:U374)</f>
        <v>-9.9999999999997868E-3</v>
      </c>
      <c r="AB374" s="250" t="e">
        <f>AA374/AA375-1</f>
        <v>#DIV/0!</v>
      </c>
      <c r="AF374" s="250"/>
      <c r="AG374" s="250"/>
      <c r="AI374" s="250" t="e">
        <f>AH374/AH375-1</f>
        <v>#DIV/0!</v>
      </c>
      <c r="AP374" s="250" t="e">
        <f>AO374/AO375-1</f>
        <v>#DIV/0!</v>
      </c>
      <c r="AT374" s="251">
        <f>$AC$1*X373/100</f>
        <v>0</v>
      </c>
      <c r="AU374" s="249">
        <f>AT374*SQRT(10)</f>
        <v>0</v>
      </c>
      <c r="AW374" s="250" t="e">
        <f>AV374/AV375-1</f>
        <v>#DIV/0!</v>
      </c>
      <c r="BB374" s="249">
        <f>BA374*SQRT(10)</f>
        <v>0</v>
      </c>
      <c r="BD374" s="250" t="e">
        <f>BC374/BC375-1</f>
        <v>#DIV/0!</v>
      </c>
      <c r="BI374" s="249">
        <f>BH374*SQRT(10)</f>
        <v>0</v>
      </c>
    </row>
    <row r="375" spans="1:61" x14ac:dyDescent="0.2">
      <c r="A375" s="253">
        <v>42594</v>
      </c>
      <c r="B375" s="245">
        <f>'Yield Curves'!C374-'Yield Curves'!C375</f>
        <v>9.9999999999997868E-3</v>
      </c>
      <c r="C375" s="245">
        <f>'Yield Curves'!D374-'Yield Curves'!D375</f>
        <v>1.9999999999999574E-2</v>
      </c>
      <c r="D375" s="245">
        <f>'Yield Curves'!E374-'Yield Curves'!E375</f>
        <v>2.9999999999999361E-2</v>
      </c>
      <c r="E375" s="245">
        <f>'Yield Curves'!F374-'Yield Curves'!F375</f>
        <v>5.0000000000000711E-2</v>
      </c>
      <c r="F375" s="245">
        <f>'Yield Curves'!G374-'Yield Curves'!G375</f>
        <v>7.0000000000000284E-2</v>
      </c>
      <c r="G375" s="245">
        <f>'Yield Curves'!H374-'Yield Curves'!H375</f>
        <v>8.5000000000000853E-2</v>
      </c>
      <c r="H375" s="245">
        <f>'Yield Curves'!I374-'Yield Curves'!I375</f>
        <v>9.9999999999999645E-2</v>
      </c>
      <c r="I375" s="245">
        <f>'Yield Curves'!J374-'Yield Curves'!J375</f>
        <v>9.5000000000000639E-2</v>
      </c>
      <c r="J375" s="245">
        <f>'Yield Curves'!K374-'Yield Curves'!K375</f>
        <v>9.0000000000001634E-2</v>
      </c>
      <c r="K375" s="245">
        <f>'Yield Curves'!L374-'Yield Curves'!L375</f>
        <v>8.5000000000000853E-2</v>
      </c>
      <c r="L375" s="245">
        <f>'Yield Curves'!M374-'Yield Curves'!M375</f>
        <v>8.0000000000000071E-2</v>
      </c>
      <c r="M375" s="245">
        <f>'Yield Curves'!N374-'Yield Curves'!N375</f>
        <v>7.4999999999999289E-2</v>
      </c>
      <c r="N375" s="245">
        <f>'Yield Curves'!O374-'Yield Curves'!O375</f>
        <v>7.0000000000000284E-2</v>
      </c>
      <c r="O375" s="245">
        <f>'Yield Curves'!P374-'Yield Curves'!P375</f>
        <v>6.5000000000001279E-2</v>
      </c>
      <c r="P375" s="245">
        <f>'Yield Curves'!Q374-'Yield Curves'!Q375</f>
        <v>7.0000000000002061E-2</v>
      </c>
      <c r="Q375" s="245">
        <f>'Yield Curves'!R374-'Yield Curves'!R375</f>
        <v>7.5000000000001066E-2</v>
      </c>
      <c r="R375" s="245">
        <f>'Yield Curves'!S374-'Yield Curves'!S375</f>
        <v>8.0000000000000071E-2</v>
      </c>
      <c r="S375" s="245">
        <f>'Yield Curves'!T374-'Yield Curves'!T375</f>
        <v>7.9999999999998295E-2</v>
      </c>
      <c r="T375" s="245">
        <f>'Yield Curves'!U374-'Yield Curves'!U375</f>
        <v>8.0000000000000071E-2</v>
      </c>
      <c r="U375" s="245">
        <f>'Yield Curves'!V374-'Yield Curves'!V375</f>
        <v>8.0000000000001847E-2</v>
      </c>
      <c r="V375" s="252">
        <f>MAX(B375:U375)</f>
        <v>9.9999999999999645E-2</v>
      </c>
      <c r="AB375" s="250" t="e">
        <f>AA375/AA376-1</f>
        <v>#DIV/0!</v>
      </c>
      <c r="AF375" s="250"/>
      <c r="AG375" s="250"/>
      <c r="AI375" s="250" t="e">
        <f>AH375/AH376-1</f>
        <v>#DIV/0!</v>
      </c>
      <c r="AP375" s="250" t="e">
        <f>AO375/AO376-1</f>
        <v>#DIV/0!</v>
      </c>
      <c r="AT375" s="251">
        <f>$AC$1*X374/100</f>
        <v>0</v>
      </c>
      <c r="AU375" s="249">
        <f>AT375*SQRT(10)</f>
        <v>0</v>
      </c>
      <c r="AW375" s="250" t="e">
        <f>AV375/AV376-1</f>
        <v>#DIV/0!</v>
      </c>
      <c r="BB375" s="249">
        <f>BA375*SQRT(10)</f>
        <v>0</v>
      </c>
      <c r="BD375" s="250" t="e">
        <f>BC375/BC376-1</f>
        <v>#DIV/0!</v>
      </c>
      <c r="BI375" s="249">
        <f>BH375*SQRT(10)</f>
        <v>0</v>
      </c>
    </row>
    <row r="376" spans="1:61" x14ac:dyDescent="0.2">
      <c r="A376" s="253">
        <v>42593</v>
      </c>
      <c r="B376" s="245">
        <f>'Yield Curves'!C375-'Yield Curves'!C376</f>
        <v>1.9999999999999574E-2</v>
      </c>
      <c r="C376" s="245">
        <f>'Yield Curves'!D375-'Yield Curves'!D376</f>
        <v>1.5000000000000568E-2</v>
      </c>
      <c r="D376" s="245">
        <f>'Yield Curves'!E375-'Yield Curves'!E376</f>
        <v>9.9999999999997868E-3</v>
      </c>
      <c r="E376" s="245">
        <f>'Yield Curves'!F375-'Yield Curves'!F376</f>
        <v>4.9999999999990052E-3</v>
      </c>
      <c r="F376" s="245">
        <f>'Yield Curves'!G375-'Yield Curves'!G376</f>
        <v>0</v>
      </c>
      <c r="G376" s="245">
        <f>'Yield Curves'!H375-'Yield Curves'!H376</f>
        <v>-4.9999999999990052E-3</v>
      </c>
      <c r="H376" s="245">
        <f>'Yield Curves'!I375-'Yield Curves'!I376</f>
        <v>-9.9999999999997868E-3</v>
      </c>
      <c r="I376" s="245">
        <f>'Yield Curves'!J375-'Yield Curves'!J376</f>
        <v>-4.9999999999990052E-3</v>
      </c>
      <c r="J376" s="245">
        <f>'Yield Curves'!K375-'Yield Curves'!K376</f>
        <v>0</v>
      </c>
      <c r="K376" s="245">
        <f>'Yield Curves'!L375-'Yield Curves'!L376</f>
        <v>2.500000000001279E-3</v>
      </c>
      <c r="L376" s="245">
        <f>'Yield Curves'!M375-'Yield Curves'!M376</f>
        <v>5.0000000000007816E-3</v>
      </c>
      <c r="M376" s="245">
        <f>'Yield Curves'!N375-'Yield Curves'!N376</f>
        <v>7.5000000000002842E-3</v>
      </c>
      <c r="N376" s="245">
        <f>'Yield Curves'!O375-'Yield Curves'!O376</f>
        <v>9.9999999999997868E-3</v>
      </c>
      <c r="O376" s="245">
        <f>'Yield Curves'!P375-'Yield Curves'!P376</f>
        <v>1.2499999999999289E-2</v>
      </c>
      <c r="P376" s="245">
        <f>'Yield Curves'!Q375-'Yield Curves'!Q376</f>
        <v>8.7499999999991473E-3</v>
      </c>
      <c r="Q376" s="245">
        <f>'Yield Curves'!R375-'Yield Curves'!R376</f>
        <v>4.9999999999990052E-3</v>
      </c>
      <c r="R376" s="245">
        <f>'Yield Curves'!S375-'Yield Curves'!S376</f>
        <v>1.2499999999988631E-3</v>
      </c>
      <c r="S376" s="245">
        <f>'Yield Curves'!T375-'Yield Curves'!T376</f>
        <v>6.2499999999943157E-4</v>
      </c>
      <c r="T376" s="245">
        <f>'Yield Curves'!U375-'Yield Curves'!U376</f>
        <v>0</v>
      </c>
      <c r="U376" s="245">
        <f>'Yield Curves'!V375-'Yield Curves'!V376</f>
        <v>-6.2499999999943157E-4</v>
      </c>
      <c r="V376" s="252">
        <f>MAX(B376:U376)</f>
        <v>1.9999999999999574E-2</v>
      </c>
      <c r="AB376" s="250" t="e">
        <f>AA376/AA377-1</f>
        <v>#DIV/0!</v>
      </c>
      <c r="AF376" s="250"/>
      <c r="AG376" s="250"/>
      <c r="AI376" s="250" t="e">
        <f>AH376/AH377-1</f>
        <v>#DIV/0!</v>
      </c>
      <c r="AP376" s="250" t="e">
        <f>AO376/AO377-1</f>
        <v>#DIV/0!</v>
      </c>
      <c r="AT376" s="251">
        <f>$AC$1*X375/100</f>
        <v>0</v>
      </c>
      <c r="AU376" s="249">
        <f>AT376*SQRT(10)</f>
        <v>0</v>
      </c>
      <c r="AW376" s="250" t="e">
        <f>AV376/AV377-1</f>
        <v>#DIV/0!</v>
      </c>
      <c r="BB376" s="249">
        <f>BA376*SQRT(10)</f>
        <v>0</v>
      </c>
      <c r="BD376" s="250" t="e">
        <f>BC376/BC377-1</f>
        <v>#DIV/0!</v>
      </c>
      <c r="BI376" s="249">
        <f>BH376*SQRT(10)</f>
        <v>0</v>
      </c>
    </row>
    <row r="377" spans="1:61" x14ac:dyDescent="0.2">
      <c r="A377" s="253">
        <v>42592</v>
      </c>
      <c r="B377" s="245">
        <f>'Yield Curves'!C376-'Yield Curves'!C377</f>
        <v>-9.9999999999997868E-3</v>
      </c>
      <c r="C377" s="245">
        <f>'Yield Curves'!D376-'Yield Curves'!D377</f>
        <v>-1.9999999999999574E-2</v>
      </c>
      <c r="D377" s="245">
        <f>'Yield Curves'!E376-'Yield Curves'!E377</f>
        <v>-2.9999999999999361E-2</v>
      </c>
      <c r="E377" s="245">
        <f>'Yield Curves'!F376-'Yield Curves'!F377</f>
        <v>-3.5000000000000142E-2</v>
      </c>
      <c r="F377" s="245">
        <f>'Yield Curves'!G376-'Yield Curves'!G377</f>
        <v>-4.0000000000000924E-2</v>
      </c>
      <c r="G377" s="245">
        <f>'Yield Curves'!H376-'Yield Curves'!H377</f>
        <v>-1.5000000000000568E-2</v>
      </c>
      <c r="H377" s="245">
        <f>'Yield Curves'!I376-'Yield Curves'!I377</f>
        <v>9.9999999999997868E-3</v>
      </c>
      <c r="I377" s="245">
        <f>'Yield Curves'!J376-'Yield Curves'!J377</f>
        <v>0</v>
      </c>
      <c r="J377" s="245">
        <f>'Yield Curves'!K376-'Yield Curves'!K377</f>
        <v>-1.0000000000001563E-2</v>
      </c>
      <c r="K377" s="245">
        <f>'Yield Curves'!L376-'Yield Curves'!L377</f>
        <v>-7.5000000000020606E-3</v>
      </c>
      <c r="L377" s="245">
        <f>'Yield Curves'!M376-'Yield Curves'!M377</f>
        <v>-5.0000000000007816E-3</v>
      </c>
      <c r="M377" s="245">
        <f>'Yield Curves'!N376-'Yield Curves'!N377</f>
        <v>-2.4999999999995026E-3</v>
      </c>
      <c r="N377" s="245">
        <f>'Yield Curves'!O376-'Yield Curves'!O377</f>
        <v>0</v>
      </c>
      <c r="O377" s="245">
        <f>'Yield Curves'!P376-'Yield Curves'!P377</f>
        <v>2.4999999999995026E-3</v>
      </c>
      <c r="P377" s="245">
        <f>'Yield Curves'!Q376-'Yield Curves'!Q377</f>
        <v>1.2500000000006395E-3</v>
      </c>
      <c r="Q377" s="245">
        <f>'Yield Curves'!R376-'Yield Curves'!R377</f>
        <v>0</v>
      </c>
      <c r="R377" s="245">
        <f>'Yield Curves'!S376-'Yield Curves'!S377</f>
        <v>-1.2500000000006395E-3</v>
      </c>
      <c r="S377" s="245">
        <f>'Yield Curves'!T376-'Yield Curves'!T377</f>
        <v>-6.2499999999943157E-4</v>
      </c>
      <c r="T377" s="245">
        <f>'Yield Curves'!U376-'Yield Curves'!U377</f>
        <v>0</v>
      </c>
      <c r="U377" s="245">
        <f>'Yield Curves'!V376-'Yield Curves'!V377</f>
        <v>6.2499999999943157E-4</v>
      </c>
      <c r="V377" s="252">
        <f>MAX(B377:U377)</f>
        <v>9.9999999999997868E-3</v>
      </c>
      <c r="AB377" s="250" t="e">
        <f>AA377/AA378-1</f>
        <v>#DIV/0!</v>
      </c>
      <c r="AF377" s="250"/>
      <c r="AG377" s="250"/>
      <c r="AI377" s="250" t="e">
        <f>AH377/AH378-1</f>
        <v>#DIV/0!</v>
      </c>
      <c r="AP377" s="250" t="e">
        <f>AO377/AO378-1</f>
        <v>#DIV/0!</v>
      </c>
      <c r="AT377" s="251">
        <f>$AC$1*X376/100</f>
        <v>0</v>
      </c>
      <c r="AU377" s="249">
        <f>AT377*SQRT(10)</f>
        <v>0</v>
      </c>
      <c r="AW377" s="250" t="e">
        <f>AV377/AV378-1</f>
        <v>#DIV/0!</v>
      </c>
      <c r="BB377" s="249">
        <f>BA377*SQRT(10)</f>
        <v>0</v>
      </c>
      <c r="BD377" s="250" t="e">
        <f>BC377/BC378-1</f>
        <v>#DIV/0!</v>
      </c>
      <c r="BI377" s="249">
        <f>BH377*SQRT(10)</f>
        <v>0</v>
      </c>
    </row>
    <row r="378" spans="1:61" x14ac:dyDescent="0.2">
      <c r="A378" s="253">
        <v>42591</v>
      </c>
      <c r="B378" s="245">
        <f>'Yield Curves'!C377-'Yield Curves'!C378</f>
        <v>2.000000000000135E-2</v>
      </c>
      <c r="C378" s="245">
        <f>'Yield Curves'!D377-'Yield Curves'!D378</f>
        <v>4.9999999999990052E-3</v>
      </c>
      <c r="D378" s="245">
        <f>'Yield Curves'!E377-'Yield Curves'!E378</f>
        <v>-9.9999999999997868E-3</v>
      </c>
      <c r="E378" s="245">
        <f>'Yield Curves'!F377-'Yield Curves'!F378</f>
        <v>-1.9999999999999574E-2</v>
      </c>
      <c r="F378" s="245">
        <f>'Yield Curves'!G377-'Yield Curves'!G378</f>
        <v>-2.9999999999999361E-2</v>
      </c>
      <c r="G378" s="245">
        <f>'Yield Curves'!H377-'Yield Curves'!H378</f>
        <v>-3.0000000000001137E-2</v>
      </c>
      <c r="H378" s="245">
        <f>'Yield Curves'!I377-'Yield Curves'!I378</f>
        <v>-2.9999999999999361E-2</v>
      </c>
      <c r="I378" s="245">
        <f>'Yield Curves'!J377-'Yield Curves'!J378</f>
        <v>-4.4999999999999929E-2</v>
      </c>
      <c r="J378" s="245">
        <f>'Yield Curves'!K377-'Yield Curves'!K378</f>
        <v>-5.9999999999998721E-2</v>
      </c>
      <c r="K378" s="245">
        <f>'Yield Curves'!L377-'Yield Curves'!L378</f>
        <v>-5.9999999999998721E-2</v>
      </c>
      <c r="L378" s="245">
        <f>'Yield Curves'!M377-'Yield Curves'!M378</f>
        <v>-5.9999999999998721E-2</v>
      </c>
      <c r="M378" s="245">
        <f>'Yield Curves'!N377-'Yield Curves'!N378</f>
        <v>-6.0000000000000497E-2</v>
      </c>
      <c r="N378" s="245">
        <f>'Yield Curves'!O377-'Yield Curves'!O378</f>
        <v>-6.0000000000000497E-2</v>
      </c>
      <c r="O378" s="245">
        <f>'Yield Curves'!P377-'Yield Curves'!P378</f>
        <v>-6.0000000000000497E-2</v>
      </c>
      <c r="P378" s="245">
        <f>'Yield Curves'!Q377-'Yield Curves'!Q378</f>
        <v>-6.0000000000000497E-2</v>
      </c>
      <c r="Q378" s="245">
        <f>'Yield Curves'!R377-'Yield Curves'!R378</f>
        <v>-5.9999999999998721E-2</v>
      </c>
      <c r="R378" s="245">
        <f>'Yield Curves'!S377-'Yield Curves'!S378</f>
        <v>-5.9999999999996945E-2</v>
      </c>
      <c r="S378" s="245">
        <f>'Yield Curves'!T377-'Yield Curves'!T378</f>
        <v>-5.9999999999998721E-2</v>
      </c>
      <c r="T378" s="245">
        <f>'Yield Curves'!U377-'Yield Curves'!U378</f>
        <v>-5.9999999999998721E-2</v>
      </c>
      <c r="U378" s="245">
        <f>'Yield Curves'!V377-'Yield Curves'!V378</f>
        <v>-5.9999999999998721E-2</v>
      </c>
      <c r="V378" s="252">
        <f>MAX(B378:U378)</f>
        <v>2.000000000000135E-2</v>
      </c>
      <c r="AB378" s="250" t="e">
        <f>AA378/AA379-1</f>
        <v>#DIV/0!</v>
      </c>
      <c r="AF378" s="250"/>
      <c r="AG378" s="250"/>
      <c r="AI378" s="250" t="e">
        <f>AH378/AH379-1</f>
        <v>#DIV/0!</v>
      </c>
      <c r="AP378" s="250" t="e">
        <f>AO378/AO379-1</f>
        <v>#DIV/0!</v>
      </c>
      <c r="AT378" s="251">
        <f>$AC$1*X377/100</f>
        <v>0</v>
      </c>
      <c r="AU378" s="249">
        <f>AT378*SQRT(10)</f>
        <v>0</v>
      </c>
      <c r="AW378" s="250" t="e">
        <f>AV378/AV379-1</f>
        <v>#DIV/0!</v>
      </c>
      <c r="BB378" s="249">
        <f>BA378*SQRT(10)</f>
        <v>0</v>
      </c>
      <c r="BD378" s="250" t="e">
        <f>BC378/BC379-1</f>
        <v>#DIV/0!</v>
      </c>
      <c r="BI378" s="249">
        <f>BH378*SQRT(10)</f>
        <v>0</v>
      </c>
    </row>
    <row r="379" spans="1:61" x14ac:dyDescent="0.2">
      <c r="A379" s="253">
        <v>42590</v>
      </c>
      <c r="B379" s="245">
        <f>'Yield Curves'!C378-'Yield Curves'!C379</f>
        <v>9.9999999999997868E-3</v>
      </c>
      <c r="C379" s="245">
        <f>'Yield Curves'!D378-'Yield Curves'!D379</f>
        <v>-9.9999999999997868E-3</v>
      </c>
      <c r="D379" s="245">
        <f>'Yield Curves'!E378-'Yield Curves'!E379</f>
        <v>-3.0000000000001137E-2</v>
      </c>
      <c r="E379" s="245">
        <f>'Yield Curves'!F378-'Yield Curves'!F379</f>
        <v>-3.5000000000000142E-2</v>
      </c>
      <c r="F379" s="245">
        <f>'Yield Curves'!G378-'Yield Curves'!G379</f>
        <v>-4.0000000000000924E-2</v>
      </c>
      <c r="G379" s="245">
        <f>'Yield Curves'!H378-'Yield Curves'!H379</f>
        <v>-7.0000000000000284E-2</v>
      </c>
      <c r="H379" s="245">
        <f>'Yield Curves'!I378-'Yield Curves'!I379</f>
        <v>-0.10000000000000142</v>
      </c>
      <c r="I379" s="245">
        <f>'Yield Curves'!J378-'Yield Curves'!J379</f>
        <v>-7.4999999999999289E-2</v>
      </c>
      <c r="J379" s="245">
        <f>'Yield Curves'!K378-'Yield Curves'!K379</f>
        <v>-5.0000000000000711E-2</v>
      </c>
      <c r="K379" s="245">
        <f>'Yield Curves'!L378-'Yield Curves'!L379</f>
        <v>-5.0000000000000711E-2</v>
      </c>
      <c r="L379" s="245">
        <f>'Yield Curves'!M378-'Yield Curves'!M379</f>
        <v>-5.0000000000000711E-2</v>
      </c>
      <c r="M379" s="245">
        <f>'Yield Curves'!N378-'Yield Curves'!N379</f>
        <v>-4.9999999999998934E-2</v>
      </c>
      <c r="N379" s="245">
        <f>'Yield Curves'!O378-'Yield Curves'!O379</f>
        <v>-4.9999999999998934E-2</v>
      </c>
      <c r="O379" s="245">
        <f>'Yield Curves'!P378-'Yield Curves'!P379</f>
        <v>-4.9999999999998934E-2</v>
      </c>
      <c r="P379" s="245">
        <f>'Yield Curves'!Q378-'Yield Curves'!Q379</f>
        <v>-5.4999999999999716E-2</v>
      </c>
      <c r="Q379" s="245">
        <f>'Yield Curves'!R378-'Yield Curves'!R379</f>
        <v>-6.0000000000000497E-2</v>
      </c>
      <c r="R379" s="245">
        <f>'Yield Curves'!S378-'Yield Curves'!S379</f>
        <v>-6.5000000000001279E-2</v>
      </c>
      <c r="S379" s="245">
        <f>'Yield Curves'!T378-'Yield Curves'!T379</f>
        <v>-6.7499999999999005E-2</v>
      </c>
      <c r="T379" s="245">
        <f>'Yield Curves'!U378-'Yield Curves'!U379</f>
        <v>-7.0000000000000284E-2</v>
      </c>
      <c r="U379" s="245">
        <f>'Yield Curves'!V378-'Yield Curves'!V379</f>
        <v>-7.2500000000001563E-2</v>
      </c>
      <c r="V379" s="252">
        <f>MAX(B379:U379)</f>
        <v>9.9999999999997868E-3</v>
      </c>
      <c r="AB379" s="250" t="e">
        <f>AA379/AA380-1</f>
        <v>#DIV/0!</v>
      </c>
      <c r="AF379" s="250"/>
      <c r="AG379" s="250"/>
      <c r="AI379" s="250" t="e">
        <f>AH379/AH380-1</f>
        <v>#DIV/0!</v>
      </c>
      <c r="AP379" s="250" t="e">
        <f>AO379/AO380-1</f>
        <v>#DIV/0!</v>
      </c>
      <c r="AT379" s="251">
        <f>$AC$1*X378/100</f>
        <v>0</v>
      </c>
      <c r="AU379" s="249">
        <f>AT379*SQRT(10)</f>
        <v>0</v>
      </c>
      <c r="AW379" s="250" t="e">
        <f>AV379/AV380-1</f>
        <v>#DIV/0!</v>
      </c>
      <c r="BB379" s="249">
        <f>BA379*SQRT(10)</f>
        <v>0</v>
      </c>
      <c r="BD379" s="250" t="e">
        <f>BC379/BC380-1</f>
        <v>#DIV/0!</v>
      </c>
      <c r="BI379" s="249">
        <f>BH379*SQRT(10)</f>
        <v>0</v>
      </c>
    </row>
    <row r="380" spans="1:61" x14ac:dyDescent="0.2">
      <c r="A380" s="253">
        <v>42587</v>
      </c>
      <c r="B380" s="245">
        <f>'Yield Curves'!C379-'Yield Curves'!C380</f>
        <v>-6.0000000000000497E-2</v>
      </c>
      <c r="C380" s="245">
        <f>'Yield Curves'!D379-'Yield Curves'!D380</f>
        <v>-5.4999999999999716E-2</v>
      </c>
      <c r="D380" s="245">
        <f>'Yield Curves'!E379-'Yield Curves'!E380</f>
        <v>-4.9999999999998934E-2</v>
      </c>
      <c r="E380" s="245">
        <f>'Yield Curves'!F379-'Yield Curves'!F380</f>
        <v>-4.9999999999998934E-2</v>
      </c>
      <c r="F380" s="245">
        <f>'Yield Curves'!G379-'Yield Curves'!G380</f>
        <v>-4.9999999999998934E-2</v>
      </c>
      <c r="G380" s="245">
        <f>'Yield Curves'!H379-'Yield Curves'!H380</f>
        <v>-6.4999999999999503E-2</v>
      </c>
      <c r="H380" s="245">
        <f>'Yield Curves'!I379-'Yield Curves'!I380</f>
        <v>-8.0000000000000071E-2</v>
      </c>
      <c r="I380" s="245">
        <f>'Yield Curves'!J379-'Yield Curves'!J380</f>
        <v>-6.5000000000001279E-2</v>
      </c>
      <c r="J380" s="245">
        <f>'Yield Curves'!K379-'Yield Curves'!K380</f>
        <v>-5.0000000000000711E-2</v>
      </c>
      <c r="K380" s="245">
        <f>'Yield Curves'!L379-'Yield Curves'!L380</f>
        <v>-5.5000000000001492E-2</v>
      </c>
      <c r="L380" s="245">
        <f>'Yield Curves'!M379-'Yield Curves'!M380</f>
        <v>-6.0000000000000497E-2</v>
      </c>
      <c r="M380" s="245">
        <f>'Yield Curves'!N379-'Yield Curves'!N380</f>
        <v>-6.4999999999999503E-2</v>
      </c>
      <c r="N380" s="245">
        <f>'Yield Curves'!O379-'Yield Curves'!O380</f>
        <v>-7.0000000000000284E-2</v>
      </c>
      <c r="O380" s="245">
        <f>'Yield Curves'!P379-'Yield Curves'!P380</f>
        <v>-7.5000000000001066E-2</v>
      </c>
      <c r="P380" s="245">
        <f>'Yield Curves'!Q379-'Yield Curves'!Q380</f>
        <v>-7.2499999999999787E-2</v>
      </c>
      <c r="Q380" s="245">
        <f>'Yield Curves'!R379-'Yield Curves'!R380</f>
        <v>-7.0000000000000284E-2</v>
      </c>
      <c r="R380" s="245">
        <f>'Yield Curves'!S379-'Yield Curves'!S380</f>
        <v>-6.7500000000000782E-2</v>
      </c>
      <c r="S380" s="245">
        <f>'Yield Curves'!T379-'Yield Curves'!T380</f>
        <v>-6.8750000000001421E-2</v>
      </c>
      <c r="T380" s="245">
        <f>'Yield Curves'!U379-'Yield Curves'!U380</f>
        <v>-7.0000000000000284E-2</v>
      </c>
      <c r="U380" s="245">
        <f>'Yield Curves'!V379-'Yield Curves'!V380</f>
        <v>-7.1249999999999147E-2</v>
      </c>
      <c r="V380" s="252">
        <f>MAX(B380:U380)</f>
        <v>-4.9999999999998934E-2</v>
      </c>
      <c r="AB380" s="250" t="e">
        <f>AA380/AA381-1</f>
        <v>#DIV/0!</v>
      </c>
      <c r="AF380" s="250"/>
      <c r="AG380" s="250"/>
      <c r="AI380" s="250" t="e">
        <f>AH380/AH381-1</f>
        <v>#DIV/0!</v>
      </c>
      <c r="AP380" s="250" t="e">
        <f>AO380/AO381-1</f>
        <v>#DIV/0!</v>
      </c>
      <c r="AT380" s="251">
        <f>$AC$1*X379/100</f>
        <v>0</v>
      </c>
      <c r="AU380" s="249">
        <f>AT380*SQRT(10)</f>
        <v>0</v>
      </c>
      <c r="AW380" s="250" t="e">
        <f>AV380/AV381-1</f>
        <v>#DIV/0!</v>
      </c>
      <c r="BB380" s="249">
        <f>BA380*SQRT(10)</f>
        <v>0</v>
      </c>
      <c r="BD380" s="250" t="e">
        <f>BC380/BC381-1</f>
        <v>#DIV/0!</v>
      </c>
      <c r="BI380" s="249">
        <f>BH380*SQRT(10)</f>
        <v>0</v>
      </c>
    </row>
    <row r="381" spans="1:61" x14ac:dyDescent="0.2">
      <c r="A381" s="253">
        <v>42586</v>
      </c>
      <c r="B381" s="245">
        <f>'Yield Curves'!C380-'Yield Curves'!C381</f>
        <v>-7.0000000000000284E-2</v>
      </c>
      <c r="C381" s="245">
        <f>'Yield Curves'!D380-'Yield Curves'!D381</f>
        <v>-5.0000000000000711E-2</v>
      </c>
      <c r="D381" s="245">
        <f>'Yield Curves'!E380-'Yield Curves'!E381</f>
        <v>-3.0000000000001137E-2</v>
      </c>
      <c r="E381" s="245">
        <f>'Yield Curves'!F380-'Yield Curves'!F381</f>
        <v>-2.5000000000000355E-2</v>
      </c>
      <c r="F381" s="245">
        <f>'Yield Curves'!G380-'Yield Curves'!G381</f>
        <v>-1.9999999999999574E-2</v>
      </c>
      <c r="G381" s="245">
        <f>'Yield Curves'!H380-'Yield Curves'!H381</f>
        <v>-2.5000000000000355E-2</v>
      </c>
      <c r="H381" s="245">
        <f>'Yield Curves'!I380-'Yield Curves'!I381</f>
        <v>-2.9999999999999361E-2</v>
      </c>
      <c r="I381" s="245">
        <f>'Yield Curves'!J380-'Yield Curves'!J381</f>
        <v>-3.9999999999999147E-2</v>
      </c>
      <c r="J381" s="245">
        <f>'Yield Curves'!K380-'Yield Curves'!K381</f>
        <v>-4.9999999999998934E-2</v>
      </c>
      <c r="K381" s="245">
        <f>'Yield Curves'!L380-'Yield Curves'!L381</f>
        <v>-5.2499999999998437E-2</v>
      </c>
      <c r="L381" s="245">
        <f>'Yield Curves'!M380-'Yield Curves'!M381</f>
        <v>-5.4999999999999716E-2</v>
      </c>
      <c r="M381" s="245">
        <f>'Yield Curves'!N380-'Yield Curves'!N381</f>
        <v>-5.7500000000000995E-2</v>
      </c>
      <c r="N381" s="245">
        <f>'Yield Curves'!O380-'Yield Curves'!O381</f>
        <v>-6.0000000000000497E-2</v>
      </c>
      <c r="O381" s="245">
        <f>'Yield Curves'!P380-'Yield Curves'!P381</f>
        <v>-6.25E-2</v>
      </c>
      <c r="P381" s="245">
        <f>'Yield Curves'!Q380-'Yield Curves'!Q381</f>
        <v>-5.8750000000001634E-2</v>
      </c>
      <c r="Q381" s="245">
        <f>'Yield Curves'!R380-'Yield Curves'!R381</f>
        <v>-5.5000000000001492E-2</v>
      </c>
      <c r="R381" s="245">
        <f>'Yield Curves'!S380-'Yield Curves'!S381</f>
        <v>-5.125000000000135E-2</v>
      </c>
      <c r="S381" s="245">
        <f>'Yield Curves'!T380-'Yield Curves'!T381</f>
        <v>-5.0625000000000142E-2</v>
      </c>
      <c r="T381" s="245">
        <f>'Yield Curves'!U380-'Yield Curves'!U381</f>
        <v>-5.0000000000000711E-2</v>
      </c>
      <c r="U381" s="245">
        <f>'Yield Curves'!V380-'Yield Curves'!V381</f>
        <v>-4.9375000000001279E-2</v>
      </c>
      <c r="V381" s="252">
        <f>MAX(B381:U381)</f>
        <v>-1.9999999999999574E-2</v>
      </c>
      <c r="AB381" s="250" t="e">
        <f>AA381/AA382-1</f>
        <v>#DIV/0!</v>
      </c>
      <c r="AF381" s="250"/>
      <c r="AG381" s="250"/>
      <c r="AI381" s="250" t="e">
        <f>AH381/AH382-1</f>
        <v>#DIV/0!</v>
      </c>
      <c r="AP381" s="250" t="e">
        <f>AO381/AO382-1</f>
        <v>#DIV/0!</v>
      </c>
      <c r="AT381" s="251">
        <f>$AC$1*X380/100</f>
        <v>0</v>
      </c>
      <c r="AU381" s="249">
        <f>AT381*SQRT(10)</f>
        <v>0</v>
      </c>
      <c r="AW381" s="250" t="e">
        <f>AV381/AV382-1</f>
        <v>#DIV/0!</v>
      </c>
      <c r="BB381" s="249">
        <f>BA381*SQRT(10)</f>
        <v>0</v>
      </c>
      <c r="BD381" s="250" t="e">
        <f>BC381/BC382-1</f>
        <v>#DIV/0!</v>
      </c>
      <c r="BI381" s="249">
        <f>BH381*SQRT(10)</f>
        <v>0</v>
      </c>
    </row>
    <row r="382" spans="1:61" x14ac:dyDescent="0.2">
      <c r="A382" s="253">
        <v>42585</v>
      </c>
      <c r="B382" s="245">
        <f>'Yield Curves'!C381-'Yield Curves'!C382</f>
        <v>-8.0000000000000071E-2</v>
      </c>
      <c r="C382" s="245">
        <f>'Yield Curves'!D381-'Yield Curves'!D382</f>
        <v>-1.9999999999999574E-2</v>
      </c>
      <c r="D382" s="245">
        <f>'Yield Curves'!E381-'Yield Curves'!E382</f>
        <v>4.0000000000000924E-2</v>
      </c>
      <c r="E382" s="245">
        <f>'Yield Curves'!F381-'Yield Curves'!F382</f>
        <v>4.4999999999999929E-2</v>
      </c>
      <c r="F382" s="245">
        <f>'Yield Curves'!G381-'Yield Curves'!G382</f>
        <v>4.9999999999998934E-2</v>
      </c>
      <c r="G382" s="245">
        <f>'Yield Curves'!H381-'Yield Curves'!H382</f>
        <v>3.5000000000000142E-2</v>
      </c>
      <c r="H382" s="245">
        <f>'Yield Curves'!I381-'Yield Curves'!I382</f>
        <v>1.9999999999999574E-2</v>
      </c>
      <c r="I382" s="245">
        <f>'Yield Curves'!J381-'Yield Curves'!J382</f>
        <v>3.5000000000000142E-2</v>
      </c>
      <c r="J382" s="245">
        <f>'Yield Curves'!K381-'Yield Curves'!K382</f>
        <v>4.9999999999998934E-2</v>
      </c>
      <c r="K382" s="245">
        <f>'Yield Curves'!L381-'Yield Curves'!L382</f>
        <v>4.7499999999999432E-2</v>
      </c>
      <c r="L382" s="245">
        <f>'Yield Curves'!M381-'Yield Curves'!M382</f>
        <v>4.4999999999999929E-2</v>
      </c>
      <c r="M382" s="245">
        <f>'Yield Curves'!N381-'Yield Curves'!N382</f>
        <v>4.2500000000000426E-2</v>
      </c>
      <c r="N382" s="245">
        <f>'Yield Curves'!O381-'Yield Curves'!O382</f>
        <v>4.0000000000000924E-2</v>
      </c>
      <c r="O382" s="245">
        <f>'Yield Curves'!P381-'Yield Curves'!P382</f>
        <v>3.7500000000001421E-2</v>
      </c>
      <c r="P382" s="245">
        <f>'Yield Curves'!Q381-'Yield Curves'!Q382</f>
        <v>3.6250000000000782E-2</v>
      </c>
      <c r="Q382" s="245">
        <f>'Yield Curves'!R381-'Yield Curves'!R382</f>
        <v>3.5000000000001918E-2</v>
      </c>
      <c r="R382" s="245">
        <f>'Yield Curves'!S381-'Yield Curves'!S382</f>
        <v>3.3750000000003055E-2</v>
      </c>
      <c r="S382" s="245">
        <f>'Yield Curves'!T381-'Yield Curves'!T382</f>
        <v>3.1875000000001208E-2</v>
      </c>
      <c r="T382" s="245">
        <f>'Yield Curves'!U381-'Yield Curves'!U382</f>
        <v>3.0000000000001137E-2</v>
      </c>
      <c r="U382" s="245">
        <f>'Yield Curves'!V381-'Yield Curves'!V382</f>
        <v>2.8125000000001066E-2</v>
      </c>
      <c r="V382" s="252">
        <f>MAX(B382:U382)</f>
        <v>4.9999999999998934E-2</v>
      </c>
      <c r="AB382" s="250" t="e">
        <f>AA382/AA383-1</f>
        <v>#DIV/0!</v>
      </c>
      <c r="AF382" s="250"/>
      <c r="AG382" s="250"/>
      <c r="AI382" s="250" t="e">
        <f>AH382/AH383-1</f>
        <v>#DIV/0!</v>
      </c>
      <c r="AP382" s="250" t="e">
        <f>AO382/AO383-1</f>
        <v>#DIV/0!</v>
      </c>
      <c r="AT382" s="251">
        <f>$AC$1*X381/100</f>
        <v>0</v>
      </c>
      <c r="AU382" s="249">
        <f>AT382*SQRT(10)</f>
        <v>0</v>
      </c>
      <c r="AW382" s="250" t="e">
        <f>AV382/AV383-1</f>
        <v>#DIV/0!</v>
      </c>
      <c r="BB382" s="249">
        <f>BA382*SQRT(10)</f>
        <v>0</v>
      </c>
      <c r="BD382" s="250" t="e">
        <f>BC382/BC383-1</f>
        <v>#DIV/0!</v>
      </c>
      <c r="BI382" s="249">
        <f>BH382*SQRT(10)</f>
        <v>0</v>
      </c>
    </row>
    <row r="383" spans="1:61" x14ac:dyDescent="0.2">
      <c r="A383" s="253">
        <v>42584</v>
      </c>
      <c r="B383" s="245">
        <f>'Yield Curves'!C382-'Yield Curves'!C383</f>
        <v>9.9999999999997868E-3</v>
      </c>
      <c r="C383" s="245">
        <f>'Yield Curves'!D382-'Yield Curves'!D383</f>
        <v>5.0000000000007816E-3</v>
      </c>
      <c r="D383" s="245">
        <f>'Yield Curves'!E382-'Yield Curves'!E383</f>
        <v>0</v>
      </c>
      <c r="E383" s="245">
        <f>'Yield Curves'!F382-'Yield Curves'!F383</f>
        <v>1.4999999999998792E-2</v>
      </c>
      <c r="F383" s="245">
        <f>'Yield Curves'!G382-'Yield Curves'!G383</f>
        <v>2.9999999999999361E-2</v>
      </c>
      <c r="G383" s="245">
        <f>'Yield Curves'!H382-'Yield Curves'!H383</f>
        <v>2.5000000000000355E-2</v>
      </c>
      <c r="H383" s="245">
        <f>'Yield Curves'!I382-'Yield Curves'!I383</f>
        <v>2.000000000000135E-2</v>
      </c>
      <c r="I383" s="245">
        <f>'Yield Curves'!J382-'Yield Curves'!J383</f>
        <v>3.0000000000001137E-2</v>
      </c>
      <c r="J383" s="245">
        <f>'Yield Curves'!K382-'Yield Curves'!K383</f>
        <v>4.0000000000000924E-2</v>
      </c>
      <c r="K383" s="245">
        <f>'Yield Curves'!L382-'Yield Curves'!L383</f>
        <v>4.2500000000000426E-2</v>
      </c>
      <c r="L383" s="245">
        <f>'Yield Curves'!M382-'Yield Curves'!M383</f>
        <v>4.4999999999999929E-2</v>
      </c>
      <c r="M383" s="245">
        <f>'Yield Curves'!N382-'Yield Curves'!N383</f>
        <v>4.7499999999999432E-2</v>
      </c>
      <c r="N383" s="245">
        <f>'Yield Curves'!O382-'Yield Curves'!O383</f>
        <v>4.9999999999998934E-2</v>
      </c>
      <c r="O383" s="245">
        <f>'Yield Curves'!P382-'Yield Curves'!P383</f>
        <v>5.2499999999998437E-2</v>
      </c>
      <c r="P383" s="245">
        <f>'Yield Curves'!Q382-'Yield Curves'!Q383</f>
        <v>4.8750000000000071E-2</v>
      </c>
      <c r="Q383" s="245">
        <f>'Yield Curves'!R382-'Yield Curves'!R383</f>
        <v>4.4999999999999929E-2</v>
      </c>
      <c r="R383" s="245">
        <f>'Yield Curves'!S382-'Yield Curves'!S383</f>
        <v>4.1249999999999787E-2</v>
      </c>
      <c r="S383" s="245">
        <f>'Yield Curves'!T382-'Yield Curves'!T383</f>
        <v>4.0625000000000355E-2</v>
      </c>
      <c r="T383" s="245">
        <f>'Yield Curves'!U382-'Yield Curves'!U383</f>
        <v>3.9999999999999147E-2</v>
      </c>
      <c r="U383" s="245">
        <f>'Yield Curves'!V382-'Yield Curves'!V383</f>
        <v>3.9374999999997939E-2</v>
      </c>
      <c r="V383" s="252">
        <f>MAX(B383:U383)</f>
        <v>5.2499999999998437E-2</v>
      </c>
      <c r="AB383" s="250" t="e">
        <f>AA383/AA384-1</f>
        <v>#DIV/0!</v>
      </c>
      <c r="AF383" s="250"/>
      <c r="AG383" s="250"/>
      <c r="AI383" s="250" t="e">
        <f>AH383/AH384-1</f>
        <v>#DIV/0!</v>
      </c>
      <c r="AP383" s="250" t="e">
        <f>AO383/AO384-1</f>
        <v>#DIV/0!</v>
      </c>
      <c r="AT383" s="251">
        <f>$AC$1*X382/100</f>
        <v>0</v>
      </c>
      <c r="AU383" s="249">
        <f>AT383*SQRT(10)</f>
        <v>0</v>
      </c>
      <c r="AW383" s="250" t="e">
        <f>AV383/AV384-1</f>
        <v>#DIV/0!</v>
      </c>
      <c r="BB383" s="249">
        <f>BA383*SQRT(10)</f>
        <v>0</v>
      </c>
      <c r="BD383" s="250" t="e">
        <f>BC383/BC384-1</f>
        <v>#DIV/0!</v>
      </c>
      <c r="BI383" s="249">
        <f>BH383*SQRT(10)</f>
        <v>0</v>
      </c>
    </row>
    <row r="384" spans="1:61" x14ac:dyDescent="0.2">
      <c r="A384" s="253">
        <v>42583</v>
      </c>
      <c r="B384" s="245">
        <f>'Yield Curves'!C383-'Yield Curves'!C384</f>
        <v>1.9999999999999574E-2</v>
      </c>
      <c r="C384" s="245">
        <f>'Yield Curves'!D383-'Yield Curves'!D384</f>
        <v>3.9999999999999147E-2</v>
      </c>
      <c r="D384" s="245">
        <f>'Yield Curves'!E383-'Yield Curves'!E384</f>
        <v>6.0000000000000497E-2</v>
      </c>
      <c r="E384" s="245">
        <f>'Yield Curves'!F383-'Yield Curves'!F384</f>
        <v>5.5000000000001492E-2</v>
      </c>
      <c r="F384" s="245">
        <f>'Yield Curves'!G383-'Yield Curves'!G384</f>
        <v>5.0000000000000711E-2</v>
      </c>
      <c r="G384" s="245">
        <f>'Yield Curves'!H383-'Yield Curves'!H384</f>
        <v>-1.4999999999998792E-2</v>
      </c>
      <c r="H384" s="245">
        <f>'Yield Curves'!I383-'Yield Curves'!I384</f>
        <v>-8.0000000000000071E-2</v>
      </c>
      <c r="I384" s="245">
        <f>'Yield Curves'!J383-'Yield Curves'!J384</f>
        <v>-3.0000000000001137E-2</v>
      </c>
      <c r="J384" s="245">
        <f>'Yield Curves'!K383-'Yield Curves'!K384</f>
        <v>1.9999999999999574E-2</v>
      </c>
      <c r="K384" s="245">
        <f>'Yield Curves'!L383-'Yield Curves'!L384</f>
        <v>9.9999999999997868E-3</v>
      </c>
      <c r="L384" s="245">
        <f>'Yield Curves'!M383-'Yield Curves'!M384</f>
        <v>0</v>
      </c>
      <c r="M384" s="245">
        <f>'Yield Curves'!N383-'Yield Curves'!N384</f>
        <v>-9.9999999999997868E-3</v>
      </c>
      <c r="N384" s="245">
        <f>'Yield Curves'!O383-'Yield Curves'!O384</f>
        <v>-1.9999999999999574E-2</v>
      </c>
      <c r="O384" s="245">
        <f>'Yield Curves'!P383-'Yield Curves'!P384</f>
        <v>-2.9999999999999361E-2</v>
      </c>
      <c r="P384" s="245">
        <f>'Yield Curves'!Q383-'Yield Curves'!Q384</f>
        <v>-3.2500000000000639E-2</v>
      </c>
      <c r="Q384" s="245">
        <f>'Yield Curves'!R383-'Yield Curves'!R384</f>
        <v>-3.5000000000000142E-2</v>
      </c>
      <c r="R384" s="245">
        <f>'Yield Curves'!S383-'Yield Curves'!S384</f>
        <v>-3.7499999999999645E-2</v>
      </c>
      <c r="S384" s="245">
        <f>'Yield Curves'!T383-'Yield Curves'!T384</f>
        <v>-4.3750000000001066E-2</v>
      </c>
      <c r="T384" s="245">
        <f>'Yield Curves'!U383-'Yield Curves'!U384</f>
        <v>-5.0000000000000711E-2</v>
      </c>
      <c r="U384" s="245">
        <f>'Yield Curves'!V383-'Yield Curves'!V384</f>
        <v>-5.6250000000000355E-2</v>
      </c>
      <c r="V384" s="252">
        <f>MAX(B384:U384)</f>
        <v>6.0000000000000497E-2</v>
      </c>
      <c r="AB384" s="250" t="e">
        <f>AA384/AA385-1</f>
        <v>#DIV/0!</v>
      </c>
      <c r="AF384" s="250"/>
      <c r="AG384" s="250"/>
      <c r="AI384" s="250" t="e">
        <f>AH384/AH385-1</f>
        <v>#DIV/0!</v>
      </c>
      <c r="AP384" s="250" t="e">
        <f>AO384/AO385-1</f>
        <v>#DIV/0!</v>
      </c>
      <c r="AT384" s="251">
        <f>$AC$1*X383/100</f>
        <v>0</v>
      </c>
      <c r="AU384" s="249">
        <f>AT384*SQRT(10)</f>
        <v>0</v>
      </c>
      <c r="AW384" s="250" t="e">
        <f>AV384/AV385-1</f>
        <v>#DIV/0!</v>
      </c>
      <c r="BB384" s="249">
        <f>BA384*SQRT(10)</f>
        <v>0</v>
      </c>
      <c r="BD384" s="250" t="e">
        <f>BC384/BC385-1</f>
        <v>#DIV/0!</v>
      </c>
      <c r="BI384" s="249">
        <f>BH384*SQRT(10)</f>
        <v>0</v>
      </c>
    </row>
    <row r="385" spans="1:61" x14ac:dyDescent="0.2">
      <c r="A385" s="253">
        <v>42580</v>
      </c>
      <c r="B385" s="245">
        <f>'Yield Curves'!C384-'Yield Curves'!C385</f>
        <v>-6.9999999999998508E-2</v>
      </c>
      <c r="C385" s="245">
        <f>'Yield Curves'!D384-'Yield Curves'!D385</f>
        <v>-5.4999999999999716E-2</v>
      </c>
      <c r="D385" s="245">
        <f>'Yield Curves'!E384-'Yield Curves'!E385</f>
        <v>-4.0000000000000924E-2</v>
      </c>
      <c r="E385" s="245">
        <f>'Yield Curves'!F384-'Yield Curves'!F385</f>
        <v>-4.0000000000000924E-2</v>
      </c>
      <c r="F385" s="245">
        <f>'Yield Curves'!G384-'Yield Curves'!G385</f>
        <v>-3.9999999999999147E-2</v>
      </c>
      <c r="G385" s="245">
        <f>'Yield Curves'!H384-'Yield Curves'!H385</f>
        <v>-8.0000000000001847E-2</v>
      </c>
      <c r="H385" s="245">
        <f>'Yield Curves'!I384-'Yield Curves'!I385</f>
        <v>-0.12000000000000099</v>
      </c>
      <c r="I385" s="245">
        <f>'Yield Curves'!J384-'Yield Curves'!J385</f>
        <v>-8.5000000000000853E-2</v>
      </c>
      <c r="J385" s="245">
        <f>'Yield Curves'!K384-'Yield Curves'!K385</f>
        <v>-4.9999999999998934E-2</v>
      </c>
      <c r="K385" s="245">
        <f>'Yield Curves'!L384-'Yield Curves'!L385</f>
        <v>-5.4999999999999716E-2</v>
      </c>
      <c r="L385" s="245">
        <f>'Yield Curves'!M384-'Yield Curves'!M385</f>
        <v>-6.0000000000000497E-2</v>
      </c>
      <c r="M385" s="245">
        <f>'Yield Curves'!N384-'Yield Curves'!N385</f>
        <v>-6.4999999999999503E-2</v>
      </c>
      <c r="N385" s="245">
        <f>'Yield Curves'!O384-'Yield Curves'!O385</f>
        <v>-7.0000000000000284E-2</v>
      </c>
      <c r="O385" s="245">
        <f>'Yield Curves'!P384-'Yield Curves'!P385</f>
        <v>-7.5000000000001066E-2</v>
      </c>
      <c r="P385" s="245">
        <f>'Yield Curves'!Q384-'Yield Curves'!Q385</f>
        <v>-8.0000000000000071E-2</v>
      </c>
      <c r="Q385" s="245">
        <f>'Yield Curves'!R384-'Yield Curves'!R385</f>
        <v>-8.5000000000000853E-2</v>
      </c>
      <c r="R385" s="245">
        <f>'Yield Curves'!S384-'Yield Curves'!S385</f>
        <v>-9.0000000000001634E-2</v>
      </c>
      <c r="S385" s="245">
        <f>'Yield Curves'!T384-'Yield Curves'!T385</f>
        <v>-9.5000000000000639E-2</v>
      </c>
      <c r="T385" s="245">
        <f>'Yield Curves'!U384-'Yield Curves'!U385</f>
        <v>-9.9999999999999645E-2</v>
      </c>
      <c r="U385" s="245">
        <f>'Yield Curves'!V384-'Yield Curves'!V385</f>
        <v>-0.10499999999999865</v>
      </c>
      <c r="V385" s="252">
        <f>MAX(B385:U385)</f>
        <v>-3.9999999999999147E-2</v>
      </c>
      <c r="AB385" s="250" t="e">
        <f>AA385/AA386-1</f>
        <v>#DIV/0!</v>
      </c>
      <c r="AF385" s="250"/>
      <c r="AG385" s="250"/>
      <c r="AI385" s="250" t="e">
        <f>AH385/AH386-1</f>
        <v>#DIV/0!</v>
      </c>
      <c r="AP385" s="250" t="e">
        <f>AO385/AO386-1</f>
        <v>#DIV/0!</v>
      </c>
      <c r="AT385" s="251">
        <f>$AC$1*X384/100</f>
        <v>0</v>
      </c>
      <c r="AU385" s="249">
        <f>AT385*SQRT(10)</f>
        <v>0</v>
      </c>
      <c r="AW385" s="250" t="e">
        <f>AV385/AV386-1</f>
        <v>#DIV/0!</v>
      </c>
      <c r="BB385" s="249">
        <f>BA385*SQRT(10)</f>
        <v>0</v>
      </c>
      <c r="BD385" s="250" t="e">
        <f>BC385/BC386-1</f>
        <v>#DIV/0!</v>
      </c>
      <c r="BI385" s="249">
        <f>BH385*SQRT(10)</f>
        <v>0</v>
      </c>
    </row>
    <row r="386" spans="1:61" x14ac:dyDescent="0.2">
      <c r="A386" s="253">
        <v>42579</v>
      </c>
      <c r="B386" s="245">
        <f>'Yield Curves'!C385-'Yield Curves'!C386</f>
        <v>-5.0000000000000711E-2</v>
      </c>
      <c r="C386" s="245">
        <f>'Yield Curves'!D385-'Yield Curves'!D386</f>
        <v>-6.5000000000001279E-2</v>
      </c>
      <c r="D386" s="245">
        <f>'Yield Curves'!E385-'Yield Curves'!E386</f>
        <v>-8.0000000000000071E-2</v>
      </c>
      <c r="E386" s="245">
        <f>'Yield Curves'!F385-'Yield Curves'!F386</f>
        <v>-8.9999999999999858E-2</v>
      </c>
      <c r="F386" s="245">
        <f>'Yield Curves'!G385-'Yield Curves'!G386</f>
        <v>-0.10000000000000142</v>
      </c>
      <c r="G386" s="245">
        <f>'Yield Curves'!H385-'Yield Curves'!H386</f>
        <v>-5.4999999999999716E-2</v>
      </c>
      <c r="H386" s="245">
        <f>'Yield Curves'!I385-'Yield Curves'!I386</f>
        <v>-9.9999999999997868E-3</v>
      </c>
      <c r="I386" s="245">
        <f>'Yield Curves'!J385-'Yield Curves'!J386</f>
        <v>-4.4999999999998153E-2</v>
      </c>
      <c r="J386" s="245">
        <f>'Yield Curves'!K385-'Yield Curves'!K386</f>
        <v>-8.0000000000000071E-2</v>
      </c>
      <c r="K386" s="245">
        <f>'Yield Curves'!L385-'Yield Curves'!L386</f>
        <v>-7.5000000000001066E-2</v>
      </c>
      <c r="L386" s="245">
        <f>'Yield Curves'!M385-'Yield Curves'!M386</f>
        <v>-7.0000000000000284E-2</v>
      </c>
      <c r="M386" s="245">
        <f>'Yield Curves'!N385-'Yield Curves'!N386</f>
        <v>-6.5000000000001279E-2</v>
      </c>
      <c r="N386" s="245">
        <f>'Yield Curves'!O385-'Yield Curves'!O386</f>
        <v>-6.0000000000000497E-2</v>
      </c>
      <c r="O386" s="245">
        <f>'Yield Curves'!P385-'Yield Curves'!P386</f>
        <v>-5.4999999999999716E-2</v>
      </c>
      <c r="P386" s="245">
        <f>'Yield Curves'!Q385-'Yield Curves'!Q386</f>
        <v>-4.9999999999998934E-2</v>
      </c>
      <c r="Q386" s="245">
        <f>'Yield Curves'!R385-'Yield Curves'!R386</f>
        <v>-4.4999999999999929E-2</v>
      </c>
      <c r="R386" s="245">
        <f>'Yield Curves'!S385-'Yield Curves'!S386</f>
        <v>-4.0000000000000924E-2</v>
      </c>
      <c r="S386" s="245">
        <f>'Yield Curves'!T385-'Yield Curves'!T386</f>
        <v>-3.5000000000000142E-2</v>
      </c>
      <c r="T386" s="245">
        <f>'Yield Curves'!U385-'Yield Curves'!U386</f>
        <v>-2.9999999999999361E-2</v>
      </c>
      <c r="U386" s="245">
        <f>'Yield Curves'!V385-'Yield Curves'!V386</f>
        <v>-2.4999999999998579E-2</v>
      </c>
      <c r="V386" s="252">
        <f>MAX(B386:U386)</f>
        <v>-9.9999999999997868E-3</v>
      </c>
      <c r="AB386" s="250" t="e">
        <f>AA386/AA387-1</f>
        <v>#DIV/0!</v>
      </c>
      <c r="AF386" s="250"/>
      <c r="AG386" s="250"/>
      <c r="AI386" s="250" t="e">
        <f>AH386/AH387-1</f>
        <v>#DIV/0!</v>
      </c>
      <c r="AP386" s="250" t="e">
        <f>AO386/AO387-1</f>
        <v>#DIV/0!</v>
      </c>
      <c r="AT386" s="251">
        <f>$AC$1*X385/100</f>
        <v>0</v>
      </c>
      <c r="AU386" s="249">
        <f>AT386*SQRT(10)</f>
        <v>0</v>
      </c>
      <c r="AW386" s="250" t="e">
        <f>AV386/AV387-1</f>
        <v>#DIV/0!</v>
      </c>
      <c r="BB386" s="249">
        <f>BA386*SQRT(10)</f>
        <v>0</v>
      </c>
      <c r="BD386" s="250" t="e">
        <f>BC386/BC387-1</f>
        <v>#DIV/0!</v>
      </c>
      <c r="BI386" s="249">
        <f>BH386*SQRT(10)</f>
        <v>0</v>
      </c>
    </row>
    <row r="387" spans="1:61" x14ac:dyDescent="0.2">
      <c r="A387" s="253">
        <v>42578</v>
      </c>
      <c r="B387" s="245">
        <f>'Yield Curves'!C386-'Yield Curves'!C387</f>
        <v>-1.9999999999999574E-2</v>
      </c>
      <c r="C387" s="245">
        <f>'Yield Curves'!D386-'Yield Curves'!D387</f>
        <v>-2.4999999999998579E-2</v>
      </c>
      <c r="D387" s="245">
        <f>'Yield Curves'!E386-'Yield Curves'!E387</f>
        <v>-2.9999999999999361E-2</v>
      </c>
      <c r="E387" s="245">
        <f>'Yield Curves'!F386-'Yield Curves'!F387</f>
        <v>-2.4999999999998579E-2</v>
      </c>
      <c r="F387" s="245">
        <f>'Yield Curves'!G386-'Yield Curves'!G387</f>
        <v>-1.9999999999999574E-2</v>
      </c>
      <c r="G387" s="245">
        <f>'Yield Curves'!H386-'Yield Curves'!H387</f>
        <v>-5.0000000000000711E-2</v>
      </c>
      <c r="H387" s="245">
        <f>'Yield Curves'!I386-'Yield Curves'!I387</f>
        <v>-8.0000000000000071E-2</v>
      </c>
      <c r="I387" s="245">
        <f>'Yield Curves'!J386-'Yield Curves'!J387</f>
        <v>-5.5000000000001492E-2</v>
      </c>
      <c r="J387" s="245">
        <f>'Yield Curves'!K386-'Yield Curves'!K387</f>
        <v>-3.0000000000001137E-2</v>
      </c>
      <c r="K387" s="245">
        <f>'Yield Curves'!L386-'Yield Curves'!L387</f>
        <v>-3.2499999999998863E-2</v>
      </c>
      <c r="L387" s="245">
        <f>'Yield Curves'!M386-'Yield Curves'!M387</f>
        <v>-3.5000000000000142E-2</v>
      </c>
      <c r="M387" s="245">
        <f>'Yield Curves'!N386-'Yield Curves'!N387</f>
        <v>-3.7499999999999645E-2</v>
      </c>
      <c r="N387" s="245">
        <f>'Yield Curves'!O386-'Yield Curves'!O387</f>
        <v>-3.9999999999999147E-2</v>
      </c>
      <c r="O387" s="245">
        <f>'Yield Curves'!P386-'Yield Curves'!P387</f>
        <v>-4.249999999999865E-2</v>
      </c>
      <c r="P387" s="245">
        <f>'Yield Curves'!Q386-'Yield Curves'!Q387</f>
        <v>-4.8750000000000071E-2</v>
      </c>
      <c r="Q387" s="245">
        <f>'Yield Curves'!R386-'Yield Curves'!R387</f>
        <v>-5.4999999999999716E-2</v>
      </c>
      <c r="R387" s="245">
        <f>'Yield Curves'!S386-'Yield Curves'!S387</f>
        <v>-6.1249999999999361E-2</v>
      </c>
      <c r="S387" s="245">
        <f>'Yield Curves'!T386-'Yield Curves'!T387</f>
        <v>-6.5625000000000711E-2</v>
      </c>
      <c r="T387" s="245">
        <f>'Yield Curves'!U386-'Yield Curves'!U387</f>
        <v>-7.0000000000000284E-2</v>
      </c>
      <c r="U387" s="245">
        <f>'Yield Curves'!V386-'Yield Curves'!V387</f>
        <v>-7.4374999999999858E-2</v>
      </c>
      <c r="V387" s="252">
        <f>MAX(B387:U387)</f>
        <v>-1.9999999999999574E-2</v>
      </c>
      <c r="AB387" s="250" t="e">
        <f>AA387/AA388-1</f>
        <v>#DIV/0!</v>
      </c>
      <c r="AF387" s="250"/>
      <c r="AG387" s="250"/>
      <c r="AI387" s="250" t="e">
        <f>AH387/AH388-1</f>
        <v>#DIV/0!</v>
      </c>
      <c r="AP387" s="250" t="e">
        <f>AO387/AO388-1</f>
        <v>#DIV/0!</v>
      </c>
      <c r="AT387" s="251">
        <f>$AC$1*X386/100</f>
        <v>0</v>
      </c>
      <c r="AU387" s="249">
        <f>AT387*SQRT(10)</f>
        <v>0</v>
      </c>
      <c r="AW387" s="250" t="e">
        <f>AV387/AV388-1</f>
        <v>#DIV/0!</v>
      </c>
      <c r="BB387" s="249">
        <f>BA387*SQRT(10)</f>
        <v>0</v>
      </c>
      <c r="BD387" s="250" t="e">
        <f>BC387/BC388-1</f>
        <v>#DIV/0!</v>
      </c>
      <c r="BI387" s="249">
        <f>BH387*SQRT(10)</f>
        <v>0</v>
      </c>
    </row>
    <row r="388" spans="1:61" x14ac:dyDescent="0.2">
      <c r="A388" s="253">
        <v>42577</v>
      </c>
      <c r="B388" s="245">
        <f>'Yield Curves'!C387-'Yield Curves'!C388</f>
        <v>-1.9999999999999574E-2</v>
      </c>
      <c r="C388" s="245">
        <f>'Yield Curves'!D387-'Yield Curves'!D388</f>
        <v>-9.9999999999997868E-3</v>
      </c>
      <c r="D388" s="245">
        <f>'Yield Curves'!E387-'Yield Curves'!E388</f>
        <v>0</v>
      </c>
      <c r="E388" s="245">
        <f>'Yield Curves'!F387-'Yield Curves'!F388</f>
        <v>2.4999999999998579E-2</v>
      </c>
      <c r="F388" s="245">
        <f>'Yield Curves'!G387-'Yield Curves'!G388</f>
        <v>5.0000000000000711E-2</v>
      </c>
      <c r="G388" s="245">
        <f>'Yield Curves'!H387-'Yield Curves'!H388</f>
        <v>4.5000000000001705E-2</v>
      </c>
      <c r="H388" s="245">
        <f>'Yield Curves'!I387-'Yield Curves'!I388</f>
        <v>4.0000000000000924E-2</v>
      </c>
      <c r="I388" s="245">
        <f>'Yield Curves'!J387-'Yield Curves'!J388</f>
        <v>4.4999999999999929E-2</v>
      </c>
      <c r="J388" s="245">
        <f>'Yield Curves'!K387-'Yield Curves'!K388</f>
        <v>5.0000000000000711E-2</v>
      </c>
      <c r="K388" s="245">
        <f>'Yield Curves'!L387-'Yield Curves'!L388</f>
        <v>4.7499999999999432E-2</v>
      </c>
      <c r="L388" s="245">
        <f>'Yield Curves'!M387-'Yield Curves'!M388</f>
        <v>4.5000000000001705E-2</v>
      </c>
      <c r="M388" s="245">
        <f>'Yield Curves'!N387-'Yield Curves'!N388</f>
        <v>4.2500000000000426E-2</v>
      </c>
      <c r="N388" s="245">
        <f>'Yield Curves'!O387-'Yield Curves'!O388</f>
        <v>3.9999999999999147E-2</v>
      </c>
      <c r="O388" s="245">
        <f>'Yield Curves'!P387-'Yield Curves'!P388</f>
        <v>3.7499999999997868E-2</v>
      </c>
      <c r="P388" s="245">
        <f>'Yield Curves'!Q387-'Yield Curves'!Q388</f>
        <v>4.1249999999999787E-2</v>
      </c>
      <c r="Q388" s="245">
        <f>'Yield Curves'!R387-'Yield Curves'!R388</f>
        <v>4.4999999999999929E-2</v>
      </c>
      <c r="R388" s="245">
        <f>'Yield Curves'!S387-'Yield Curves'!S388</f>
        <v>4.8750000000000071E-2</v>
      </c>
      <c r="S388" s="245">
        <f>'Yield Curves'!T387-'Yield Curves'!T388</f>
        <v>4.9375000000001279E-2</v>
      </c>
      <c r="T388" s="245">
        <f>'Yield Curves'!U387-'Yield Curves'!U388</f>
        <v>5.0000000000000711E-2</v>
      </c>
      <c r="U388" s="245">
        <f>'Yield Curves'!V387-'Yield Curves'!V388</f>
        <v>5.0625000000000142E-2</v>
      </c>
      <c r="V388" s="252">
        <f>MAX(B388:U388)</f>
        <v>5.0625000000000142E-2</v>
      </c>
      <c r="AB388" s="250" t="e">
        <f>AA388/AA389-1</f>
        <v>#DIV/0!</v>
      </c>
      <c r="AF388" s="250"/>
      <c r="AG388" s="250"/>
      <c r="AI388" s="250" t="e">
        <f>AH388/AH389-1</f>
        <v>#DIV/0!</v>
      </c>
      <c r="AP388" s="250" t="e">
        <f>AO388/AO389-1</f>
        <v>#DIV/0!</v>
      </c>
      <c r="AT388" s="251">
        <f>$AC$1*X387/100</f>
        <v>0</v>
      </c>
      <c r="AU388" s="249">
        <f>AT388*SQRT(10)</f>
        <v>0</v>
      </c>
      <c r="AW388" s="250" t="e">
        <f>AV388/AV389-1</f>
        <v>#DIV/0!</v>
      </c>
      <c r="BB388" s="249">
        <f>BA388*SQRT(10)</f>
        <v>0</v>
      </c>
      <c r="BD388" s="250" t="e">
        <f>BC388/BC389-1</f>
        <v>#DIV/0!</v>
      </c>
      <c r="BI388" s="249">
        <f>BH388*SQRT(10)</f>
        <v>0</v>
      </c>
    </row>
    <row r="389" spans="1:61" x14ac:dyDescent="0.2">
      <c r="A389" s="253">
        <v>42576</v>
      </c>
      <c r="B389" s="245">
        <f>'Yield Curves'!C388-'Yield Curves'!C389</f>
        <v>0</v>
      </c>
      <c r="C389" s="245">
        <f>'Yield Curves'!D388-'Yield Curves'!D389</f>
        <v>0</v>
      </c>
      <c r="D389" s="245">
        <f>'Yield Curves'!E388-'Yield Curves'!E389</f>
        <v>0</v>
      </c>
      <c r="E389" s="245">
        <f>'Yield Curves'!F388-'Yield Curves'!F389</f>
        <v>-2.4999999999998579E-2</v>
      </c>
      <c r="F389" s="245">
        <f>'Yield Curves'!G388-'Yield Curves'!G389</f>
        <v>-5.0000000000000711E-2</v>
      </c>
      <c r="G389" s="245">
        <f>'Yield Curves'!H388-'Yield Curves'!H389</f>
        <v>-1.5000000000000568E-2</v>
      </c>
      <c r="H389" s="245">
        <f>'Yield Curves'!I388-'Yield Curves'!I389</f>
        <v>1.9999999999999574E-2</v>
      </c>
      <c r="I389" s="245">
        <f>'Yield Curves'!J388-'Yield Curves'!J389</f>
        <v>-9.9999999999997868E-3</v>
      </c>
      <c r="J389" s="245">
        <f>'Yield Curves'!K388-'Yield Curves'!K389</f>
        <v>-4.0000000000000924E-2</v>
      </c>
      <c r="K389" s="245">
        <f>'Yield Curves'!L388-'Yield Curves'!L389</f>
        <v>-3.5000000000000142E-2</v>
      </c>
      <c r="L389" s="245">
        <f>'Yield Curves'!M388-'Yield Curves'!M389</f>
        <v>-3.0000000000001137E-2</v>
      </c>
      <c r="M389" s="245">
        <f>'Yield Curves'!N388-'Yield Curves'!N389</f>
        <v>-2.5000000000000355E-2</v>
      </c>
      <c r="N389" s="245">
        <f>'Yield Curves'!O388-'Yield Curves'!O389</f>
        <v>-1.9999999999999574E-2</v>
      </c>
      <c r="O389" s="245">
        <f>'Yield Curves'!P388-'Yield Curves'!P389</f>
        <v>-1.4999999999998792E-2</v>
      </c>
      <c r="P389" s="245">
        <f>'Yield Curves'!Q388-'Yield Curves'!Q389</f>
        <v>-9.9999999999997868E-3</v>
      </c>
      <c r="Q389" s="245">
        <f>'Yield Curves'!R388-'Yield Curves'!R389</f>
        <v>-4.9999999999990052E-3</v>
      </c>
      <c r="R389" s="245">
        <f>'Yield Curves'!S388-'Yield Curves'!S389</f>
        <v>0</v>
      </c>
      <c r="S389" s="245">
        <f>'Yield Curves'!T388-'Yield Curves'!T389</f>
        <v>5.0000000000007816E-3</v>
      </c>
      <c r="T389" s="245">
        <f>'Yield Curves'!U388-'Yield Curves'!U389</f>
        <v>9.9999999999997868E-3</v>
      </c>
      <c r="U389" s="245">
        <f>'Yield Curves'!V388-'Yield Curves'!V389</f>
        <v>1.4999999999998792E-2</v>
      </c>
      <c r="V389" s="252">
        <f>MAX(B389:U389)</f>
        <v>1.9999999999999574E-2</v>
      </c>
      <c r="AB389" s="250" t="e">
        <f>AA389/AA390-1</f>
        <v>#DIV/0!</v>
      </c>
      <c r="AF389" s="250"/>
      <c r="AG389" s="250"/>
      <c r="AI389" s="250" t="e">
        <f>AH389/AH390-1</f>
        <v>#DIV/0!</v>
      </c>
      <c r="AP389" s="250" t="e">
        <f>AO389/AO390-1</f>
        <v>#DIV/0!</v>
      </c>
      <c r="AT389" s="251">
        <f>$AC$1*X388/100</f>
        <v>0</v>
      </c>
      <c r="AU389" s="249">
        <f>AT389*SQRT(10)</f>
        <v>0</v>
      </c>
      <c r="AW389" s="250" t="e">
        <f>AV389/AV390-1</f>
        <v>#DIV/0!</v>
      </c>
      <c r="BB389" s="249">
        <f>BA389*SQRT(10)</f>
        <v>0</v>
      </c>
      <c r="BD389" s="250" t="e">
        <f>BC389/BC390-1</f>
        <v>#DIV/0!</v>
      </c>
      <c r="BI389" s="249">
        <f>BH389*SQRT(10)</f>
        <v>0</v>
      </c>
    </row>
    <row r="390" spans="1:61" x14ac:dyDescent="0.2">
      <c r="A390" s="253">
        <v>42573</v>
      </c>
      <c r="B390" s="245">
        <f>'Yield Curves'!C389-'Yield Curves'!C390</f>
        <v>2.9999999999999361E-2</v>
      </c>
      <c r="C390" s="245">
        <f>'Yield Curves'!D389-'Yield Curves'!D390</f>
        <v>2.9999999999999361E-2</v>
      </c>
      <c r="D390" s="245">
        <f>'Yield Curves'!E389-'Yield Curves'!E390</f>
        <v>2.9999999999999361E-2</v>
      </c>
      <c r="E390" s="245">
        <f>'Yield Curves'!F389-'Yield Curves'!F390</f>
        <v>3.9999999999999147E-2</v>
      </c>
      <c r="F390" s="245">
        <f>'Yield Curves'!G389-'Yield Curves'!G390</f>
        <v>5.0000000000000711E-2</v>
      </c>
      <c r="G390" s="245">
        <f>'Yield Curves'!H389-'Yield Curves'!H390</f>
        <v>5.0000000000000711E-2</v>
      </c>
      <c r="H390" s="245">
        <f>'Yield Curves'!I389-'Yield Curves'!I390</f>
        <v>4.9999999999998934E-2</v>
      </c>
      <c r="I390" s="245">
        <f>'Yield Curves'!J389-'Yield Curves'!J390</f>
        <v>4.9999999999998934E-2</v>
      </c>
      <c r="J390" s="245">
        <f>'Yield Curves'!K389-'Yield Curves'!K390</f>
        <v>5.0000000000000711E-2</v>
      </c>
      <c r="K390" s="245">
        <f>'Yield Curves'!L389-'Yield Curves'!L390</f>
        <v>5.2500000000000213E-2</v>
      </c>
      <c r="L390" s="245">
        <f>'Yield Curves'!M389-'Yield Curves'!M390</f>
        <v>5.4999999999999716E-2</v>
      </c>
      <c r="M390" s="245">
        <f>'Yield Curves'!N389-'Yield Curves'!N390</f>
        <v>5.7500000000000995E-2</v>
      </c>
      <c r="N390" s="245">
        <f>'Yield Curves'!O389-'Yield Curves'!O390</f>
        <v>6.0000000000000497E-2</v>
      </c>
      <c r="O390" s="245">
        <f>'Yield Curves'!P389-'Yield Curves'!P390</f>
        <v>6.25E-2</v>
      </c>
      <c r="P390" s="245">
        <f>'Yield Curves'!Q389-'Yield Curves'!Q390</f>
        <v>5.8749999999999858E-2</v>
      </c>
      <c r="Q390" s="245">
        <f>'Yield Curves'!R389-'Yield Curves'!R390</f>
        <v>5.4999999999999716E-2</v>
      </c>
      <c r="R390" s="245">
        <f>'Yield Curves'!S389-'Yield Curves'!S390</f>
        <v>5.1249999999999574E-2</v>
      </c>
      <c r="S390" s="245">
        <f>'Yield Curves'!T389-'Yield Curves'!T390</f>
        <v>5.0624999999998366E-2</v>
      </c>
      <c r="T390" s="245">
        <f>'Yield Curves'!U389-'Yield Curves'!U390</f>
        <v>4.9999999999998934E-2</v>
      </c>
      <c r="U390" s="245">
        <f>'Yield Curves'!V389-'Yield Curves'!V390</f>
        <v>4.9374999999999503E-2</v>
      </c>
      <c r="V390" s="252">
        <f>MAX(B390:U390)</f>
        <v>6.25E-2</v>
      </c>
      <c r="AB390" s="250" t="e">
        <f>AA390/AA391-1</f>
        <v>#DIV/0!</v>
      </c>
      <c r="AF390" s="250"/>
      <c r="AG390" s="250"/>
      <c r="AI390" s="250" t="e">
        <f>AH390/AH391-1</f>
        <v>#DIV/0!</v>
      </c>
      <c r="AP390" s="250" t="e">
        <f>AO390/AO391-1</f>
        <v>#DIV/0!</v>
      </c>
      <c r="AT390" s="251">
        <f>$AC$1*X389/100</f>
        <v>0</v>
      </c>
      <c r="AU390" s="249">
        <f>AT390*SQRT(10)</f>
        <v>0</v>
      </c>
      <c r="AW390" s="250" t="e">
        <f>AV390/AV391-1</f>
        <v>#DIV/0!</v>
      </c>
      <c r="BB390" s="249">
        <f>BA390*SQRT(10)</f>
        <v>0</v>
      </c>
      <c r="BD390" s="250" t="e">
        <f>BC390/BC391-1</f>
        <v>#DIV/0!</v>
      </c>
      <c r="BI390" s="249">
        <f>BH390*SQRT(10)</f>
        <v>0</v>
      </c>
    </row>
    <row r="391" spans="1:61" x14ac:dyDescent="0.2">
      <c r="A391" s="253">
        <v>42572</v>
      </c>
      <c r="B391" s="245">
        <f>'Yield Curves'!C390-'Yield Curves'!C391</f>
        <v>0</v>
      </c>
      <c r="C391" s="245">
        <f>'Yield Curves'!D390-'Yield Curves'!D391</f>
        <v>1.5000000000000568E-2</v>
      </c>
      <c r="D391" s="245">
        <f>'Yield Curves'!E390-'Yield Curves'!E391</f>
        <v>3.0000000000001137E-2</v>
      </c>
      <c r="E391" s="245">
        <f>'Yield Curves'!F390-'Yield Curves'!F391</f>
        <v>3.9999999999999147E-2</v>
      </c>
      <c r="F391" s="245">
        <f>'Yield Curves'!G390-'Yield Curves'!G391</f>
        <v>4.9999999999998934E-2</v>
      </c>
      <c r="G391" s="245">
        <f>'Yield Curves'!H390-'Yield Curves'!H391</f>
        <v>3.5000000000000142E-2</v>
      </c>
      <c r="H391" s="245">
        <f>'Yield Curves'!I390-'Yield Curves'!I391</f>
        <v>2.000000000000135E-2</v>
      </c>
      <c r="I391" s="245">
        <f>'Yield Curves'!J390-'Yield Curves'!J391</f>
        <v>3.5000000000001918E-2</v>
      </c>
      <c r="J391" s="245">
        <f>'Yield Curves'!K390-'Yield Curves'!K391</f>
        <v>5.0000000000000711E-2</v>
      </c>
      <c r="K391" s="245">
        <f>'Yield Curves'!L390-'Yield Curves'!L391</f>
        <v>4.7500000000001208E-2</v>
      </c>
      <c r="L391" s="245">
        <f>'Yield Curves'!M390-'Yield Curves'!M391</f>
        <v>4.5000000000001705E-2</v>
      </c>
      <c r="M391" s="245">
        <f>'Yield Curves'!N390-'Yield Curves'!N391</f>
        <v>4.2500000000000426E-2</v>
      </c>
      <c r="N391" s="245">
        <f>'Yield Curves'!O390-'Yield Curves'!O391</f>
        <v>3.9999999999999147E-2</v>
      </c>
      <c r="O391" s="245">
        <f>'Yield Curves'!P390-'Yield Curves'!P391</f>
        <v>3.7499999999997868E-2</v>
      </c>
      <c r="P391" s="245">
        <f>'Yield Curves'!Q390-'Yield Curves'!Q391</f>
        <v>3.6249999999999005E-2</v>
      </c>
      <c r="Q391" s="245">
        <f>'Yield Curves'!R390-'Yield Curves'!R391</f>
        <v>3.5000000000000142E-2</v>
      </c>
      <c r="R391" s="245">
        <f>'Yield Curves'!S390-'Yield Curves'!S391</f>
        <v>3.3750000000001279E-2</v>
      </c>
      <c r="S391" s="245">
        <f>'Yield Curves'!T390-'Yield Curves'!T391</f>
        <v>3.1875000000002984E-2</v>
      </c>
      <c r="T391" s="245">
        <f>'Yield Curves'!U390-'Yield Curves'!U391</f>
        <v>3.0000000000001137E-2</v>
      </c>
      <c r="U391" s="245">
        <f>'Yield Curves'!V390-'Yield Curves'!V391</f>
        <v>2.8124999999999289E-2</v>
      </c>
      <c r="V391" s="252">
        <f>MAX(B391:U391)</f>
        <v>5.0000000000000711E-2</v>
      </c>
      <c r="AB391" s="250" t="e">
        <f>AA391/AA392-1</f>
        <v>#DIV/0!</v>
      </c>
      <c r="AF391" s="250"/>
      <c r="AG391" s="250"/>
      <c r="AI391" s="250" t="e">
        <f>AH391/AH392-1</f>
        <v>#DIV/0!</v>
      </c>
      <c r="AP391" s="250" t="e">
        <f>AO391/AO392-1</f>
        <v>#DIV/0!</v>
      </c>
      <c r="AT391" s="251">
        <f>$AC$1*X390/100</f>
        <v>0</v>
      </c>
      <c r="AU391" s="249">
        <f>AT391*SQRT(10)</f>
        <v>0</v>
      </c>
      <c r="AW391" s="250" t="e">
        <f>AV391/AV392-1</f>
        <v>#DIV/0!</v>
      </c>
      <c r="BB391" s="249">
        <f>BA391*SQRT(10)</f>
        <v>0</v>
      </c>
      <c r="BD391" s="250" t="e">
        <f>BC391/BC392-1</f>
        <v>#DIV/0!</v>
      </c>
      <c r="BI391" s="249">
        <f>BH391*SQRT(10)</f>
        <v>0</v>
      </c>
    </row>
    <row r="392" spans="1:61" x14ac:dyDescent="0.2">
      <c r="A392" s="253">
        <v>42571</v>
      </c>
      <c r="B392" s="245">
        <f>'Yield Curves'!C391-'Yield Curves'!C392</f>
        <v>-9.9999999999997868E-3</v>
      </c>
      <c r="C392" s="245">
        <f>'Yield Curves'!D391-'Yield Curves'!D392</f>
        <v>-1.9999999999999574E-2</v>
      </c>
      <c r="D392" s="245">
        <f>'Yield Curves'!E391-'Yield Curves'!E392</f>
        <v>-3.0000000000001137E-2</v>
      </c>
      <c r="E392" s="245">
        <f>'Yield Curves'!F391-'Yield Curves'!F392</f>
        <v>-2.4999999999998579E-2</v>
      </c>
      <c r="F392" s="245">
        <f>'Yield Curves'!G391-'Yield Curves'!G392</f>
        <v>-1.9999999999999574E-2</v>
      </c>
      <c r="G392" s="245">
        <f>'Yield Curves'!H391-'Yield Curves'!H392</f>
        <v>4.9999999999990052E-3</v>
      </c>
      <c r="H392" s="245">
        <f>'Yield Curves'!I391-'Yield Curves'!I392</f>
        <v>2.9999999999999361E-2</v>
      </c>
      <c r="I392" s="245">
        <f>'Yield Curves'!J391-'Yield Curves'!J392</f>
        <v>1.9999999999999574E-2</v>
      </c>
      <c r="J392" s="245">
        <f>'Yield Curves'!K391-'Yield Curves'!K392</f>
        <v>9.9999999999997868E-3</v>
      </c>
      <c r="K392" s="245">
        <f>'Yield Curves'!L391-'Yield Curves'!L392</f>
        <v>1.2499999999999289E-2</v>
      </c>
      <c r="L392" s="245">
        <f>'Yield Curves'!M391-'Yield Curves'!M392</f>
        <v>1.5000000000000568E-2</v>
      </c>
      <c r="M392" s="245">
        <f>'Yield Curves'!N391-'Yield Curves'!N392</f>
        <v>1.7500000000000071E-2</v>
      </c>
      <c r="N392" s="245">
        <f>'Yield Curves'!O391-'Yield Curves'!O392</f>
        <v>2.000000000000135E-2</v>
      </c>
      <c r="O392" s="245">
        <f>'Yield Curves'!P391-'Yield Curves'!P392</f>
        <v>2.2500000000002629E-2</v>
      </c>
      <c r="P392" s="245">
        <f>'Yield Curves'!Q391-'Yield Curves'!Q392</f>
        <v>2.3750000000001492E-2</v>
      </c>
      <c r="Q392" s="245">
        <f>'Yield Curves'!R391-'Yield Curves'!R392</f>
        <v>2.4999999999998579E-2</v>
      </c>
      <c r="R392" s="245">
        <f>'Yield Curves'!S391-'Yield Curves'!S392</f>
        <v>2.6249999999995666E-2</v>
      </c>
      <c r="S392" s="245">
        <f>'Yield Curves'!T391-'Yield Curves'!T392</f>
        <v>2.8124999999995737E-2</v>
      </c>
      <c r="T392" s="245">
        <f>'Yield Curves'!U391-'Yield Curves'!U392</f>
        <v>2.9999999999999361E-2</v>
      </c>
      <c r="U392" s="245">
        <f>'Yield Curves'!V391-'Yield Curves'!V392</f>
        <v>3.1875000000002984E-2</v>
      </c>
      <c r="V392" s="252">
        <f>MAX(B392:U392)</f>
        <v>3.1875000000002984E-2</v>
      </c>
      <c r="AB392" s="250" t="e">
        <f>AA392/AA393-1</f>
        <v>#DIV/0!</v>
      </c>
      <c r="AF392" s="250"/>
      <c r="AG392" s="250"/>
      <c r="AI392" s="250" t="e">
        <f>AH392/AH393-1</f>
        <v>#DIV/0!</v>
      </c>
      <c r="AP392" s="250" t="e">
        <f>AO392/AO393-1</f>
        <v>#DIV/0!</v>
      </c>
      <c r="AT392" s="251">
        <f>$AC$1*X391/100</f>
        <v>0</v>
      </c>
      <c r="AU392" s="249">
        <f>AT392*SQRT(10)</f>
        <v>0</v>
      </c>
      <c r="AW392" s="250" t="e">
        <f>AV392/AV393-1</f>
        <v>#DIV/0!</v>
      </c>
      <c r="BB392" s="249">
        <f>BA392*SQRT(10)</f>
        <v>0</v>
      </c>
      <c r="BD392" s="250" t="e">
        <f>BC392/BC393-1</f>
        <v>#DIV/0!</v>
      </c>
      <c r="BI392" s="249">
        <f>BH392*SQRT(10)</f>
        <v>0</v>
      </c>
    </row>
    <row r="393" spans="1:61" x14ac:dyDescent="0.2">
      <c r="A393" s="253">
        <v>42570</v>
      </c>
      <c r="B393" s="245">
        <f>'Yield Curves'!C392-'Yield Curves'!C393</f>
        <v>-9.9999999999997868E-3</v>
      </c>
      <c r="C393" s="245">
        <f>'Yield Curves'!D392-'Yield Curves'!D393</f>
        <v>2.9999999999999361E-2</v>
      </c>
      <c r="D393" s="245">
        <f>'Yield Curves'!E392-'Yield Curves'!E393</f>
        <v>7.0000000000000284E-2</v>
      </c>
      <c r="E393" s="245">
        <f>'Yield Curves'!F392-'Yield Curves'!F393</f>
        <v>7.4999999999999289E-2</v>
      </c>
      <c r="F393" s="245">
        <f>'Yield Curves'!G392-'Yield Curves'!G393</f>
        <v>8.0000000000000071E-2</v>
      </c>
      <c r="G393" s="245">
        <f>'Yield Curves'!H392-'Yield Curves'!H393</f>
        <v>1.9999999999999574E-2</v>
      </c>
      <c r="H393" s="245">
        <f>'Yield Curves'!I392-'Yield Curves'!I393</f>
        <v>-3.9999999999999147E-2</v>
      </c>
      <c r="I393" s="245">
        <f>'Yield Curves'!J392-'Yield Curves'!J393</f>
        <v>0</v>
      </c>
      <c r="J393" s="245">
        <f>'Yield Curves'!K392-'Yield Curves'!K393</f>
        <v>3.9999999999999147E-2</v>
      </c>
      <c r="K393" s="245">
        <f>'Yield Curves'!L392-'Yield Curves'!L393</f>
        <v>3.0000000000001137E-2</v>
      </c>
      <c r="L393" s="245">
        <f>'Yield Curves'!M392-'Yield Curves'!M393</f>
        <v>1.9999999999999574E-2</v>
      </c>
      <c r="M393" s="245">
        <f>'Yield Curves'!N392-'Yield Curves'!N393</f>
        <v>9.9999999999997868E-3</v>
      </c>
      <c r="N393" s="245">
        <f>'Yield Curves'!O392-'Yield Curves'!O393</f>
        <v>0</v>
      </c>
      <c r="O393" s="245">
        <f>'Yield Curves'!P392-'Yield Curves'!P393</f>
        <v>-9.9999999999997868E-3</v>
      </c>
      <c r="P393" s="245">
        <f>'Yield Curves'!Q392-'Yield Curves'!Q393</f>
        <v>-9.9999999999997868E-3</v>
      </c>
      <c r="Q393" s="245">
        <f>'Yield Curves'!R392-'Yield Curves'!R393</f>
        <v>-9.9999999999980105E-3</v>
      </c>
      <c r="R393" s="245">
        <f>'Yield Curves'!S392-'Yield Curves'!S393</f>
        <v>-9.9999999999962341E-3</v>
      </c>
      <c r="S393" s="245">
        <f>'Yield Curves'!T392-'Yield Curves'!T393</f>
        <v>-1.4999999999997016E-2</v>
      </c>
      <c r="T393" s="245">
        <f>'Yield Curves'!U392-'Yield Curves'!U393</f>
        <v>-1.9999999999999574E-2</v>
      </c>
      <c r="U393" s="245">
        <f>'Yield Curves'!V392-'Yield Curves'!V393</f>
        <v>-2.5000000000002132E-2</v>
      </c>
      <c r="V393" s="252">
        <f>MAX(B393:U393)</f>
        <v>8.0000000000000071E-2</v>
      </c>
      <c r="AB393" s="250" t="e">
        <f>AA393/AA394-1</f>
        <v>#DIV/0!</v>
      </c>
      <c r="AF393" s="250"/>
      <c r="AG393" s="250"/>
      <c r="AI393" s="250" t="e">
        <f>AH393/AH394-1</f>
        <v>#DIV/0!</v>
      </c>
      <c r="AP393" s="250" t="e">
        <f>AO393/AO394-1</f>
        <v>#DIV/0!</v>
      </c>
      <c r="AT393" s="251">
        <f>$AC$1*X392/100</f>
        <v>0</v>
      </c>
      <c r="AU393" s="249">
        <f>AT393*SQRT(10)</f>
        <v>0</v>
      </c>
      <c r="AW393" s="250" t="e">
        <f>AV393/AV394-1</f>
        <v>#DIV/0!</v>
      </c>
      <c r="BB393" s="249">
        <f>BA393*SQRT(10)</f>
        <v>0</v>
      </c>
      <c r="BD393" s="250" t="e">
        <f>BC393/BC394-1</f>
        <v>#DIV/0!</v>
      </c>
      <c r="BI393" s="249">
        <f>BH393*SQRT(10)</f>
        <v>0</v>
      </c>
    </row>
    <row r="394" spans="1:61" x14ac:dyDescent="0.2">
      <c r="A394" s="253">
        <v>42569</v>
      </c>
      <c r="B394" s="245">
        <f>'Yield Curves'!C393-'Yield Curves'!C394</f>
        <v>0</v>
      </c>
      <c r="C394" s="245">
        <f>'Yield Curves'!D393-'Yield Curves'!D394</f>
        <v>0</v>
      </c>
      <c r="D394" s="245">
        <f>'Yield Curves'!E393-'Yield Curves'!E394</f>
        <v>0</v>
      </c>
      <c r="E394" s="245">
        <f>'Yield Curves'!F393-'Yield Curves'!F394</f>
        <v>0</v>
      </c>
      <c r="F394" s="245">
        <f>'Yield Curves'!G393-'Yield Curves'!G394</f>
        <v>0</v>
      </c>
      <c r="G394" s="245">
        <f>'Yield Curves'!H393-'Yield Curves'!H394</f>
        <v>5.0000000000000711E-2</v>
      </c>
      <c r="H394" s="245">
        <f>'Yield Curves'!I393-'Yield Curves'!I394</f>
        <v>9.9999999999999645E-2</v>
      </c>
      <c r="I394" s="245">
        <f>'Yield Curves'!J393-'Yield Curves'!J394</f>
        <v>6.0000000000000497E-2</v>
      </c>
      <c r="J394" s="245">
        <f>'Yield Curves'!K393-'Yield Curves'!K394</f>
        <v>1.9999999999999574E-2</v>
      </c>
      <c r="K394" s="245">
        <f>'Yield Curves'!L393-'Yield Curves'!L394</f>
        <v>2.9999999999997584E-2</v>
      </c>
      <c r="L394" s="245">
        <f>'Yield Curves'!M393-'Yield Curves'!M394</f>
        <v>3.9999999999999147E-2</v>
      </c>
      <c r="M394" s="245">
        <f>'Yield Curves'!N393-'Yield Curves'!N394</f>
        <v>4.9999999999998934E-2</v>
      </c>
      <c r="N394" s="245">
        <f>'Yield Curves'!O393-'Yield Curves'!O394</f>
        <v>5.9999999999998721E-2</v>
      </c>
      <c r="O394" s="245">
        <f>'Yield Curves'!P393-'Yield Curves'!P394</f>
        <v>6.9999999999998508E-2</v>
      </c>
      <c r="P394" s="245">
        <f>'Yield Curves'!Q393-'Yield Curves'!Q394</f>
        <v>6.9999999999998508E-2</v>
      </c>
      <c r="Q394" s="245">
        <f>'Yield Curves'!R393-'Yield Curves'!R394</f>
        <v>6.9999999999998508E-2</v>
      </c>
      <c r="R394" s="245">
        <f>'Yield Curves'!S393-'Yield Curves'!S394</f>
        <v>6.9999999999998508E-2</v>
      </c>
      <c r="S394" s="245">
        <f>'Yield Curves'!T393-'Yield Curves'!T394</f>
        <v>7.4999999999999289E-2</v>
      </c>
      <c r="T394" s="245">
        <f>'Yield Curves'!U393-'Yield Curves'!U394</f>
        <v>8.0000000000000071E-2</v>
      </c>
      <c r="U394" s="245">
        <f>'Yield Curves'!V393-'Yield Curves'!V394</f>
        <v>8.5000000000000853E-2</v>
      </c>
      <c r="V394" s="252">
        <f>MAX(B394:U394)</f>
        <v>9.9999999999999645E-2</v>
      </c>
      <c r="AB394" s="250" t="e">
        <f>AA394/AA395-1</f>
        <v>#DIV/0!</v>
      </c>
      <c r="AF394" s="250"/>
      <c r="AG394" s="250"/>
      <c r="AI394" s="250" t="e">
        <f>AH394/AH395-1</f>
        <v>#DIV/0!</v>
      </c>
      <c r="AP394" s="250" t="e">
        <f>AO394/AO395-1</f>
        <v>#DIV/0!</v>
      </c>
      <c r="AT394" s="251">
        <f>$AC$1*X393/100</f>
        <v>0</v>
      </c>
      <c r="AU394" s="249">
        <f>AT394*SQRT(10)</f>
        <v>0</v>
      </c>
      <c r="AW394" s="250" t="e">
        <f>AV394/AV395-1</f>
        <v>#DIV/0!</v>
      </c>
      <c r="BB394" s="249">
        <f>BA394*SQRT(10)</f>
        <v>0</v>
      </c>
      <c r="BD394" s="250" t="e">
        <f>BC394/BC395-1</f>
        <v>#DIV/0!</v>
      </c>
      <c r="BI394" s="249">
        <f>BH394*SQRT(10)</f>
        <v>0</v>
      </c>
    </row>
    <row r="395" spans="1:61" x14ac:dyDescent="0.2">
      <c r="A395" s="253">
        <v>42566</v>
      </c>
      <c r="B395" s="245">
        <f>'Yield Curves'!C394-'Yield Curves'!C395</f>
        <v>0</v>
      </c>
      <c r="C395" s="245">
        <f>'Yield Curves'!D394-'Yield Curves'!D395</f>
        <v>5.0000000000007816E-3</v>
      </c>
      <c r="D395" s="245">
        <f>'Yield Curves'!E394-'Yield Curves'!E395</f>
        <v>9.9999999999997868E-3</v>
      </c>
      <c r="E395" s="245">
        <f>'Yield Curves'!F394-'Yield Curves'!F395</f>
        <v>9.9999999999997868E-3</v>
      </c>
      <c r="F395" s="245">
        <f>'Yield Curves'!G394-'Yield Curves'!G395</f>
        <v>9.9999999999997868E-3</v>
      </c>
      <c r="G395" s="245">
        <f>'Yield Curves'!H394-'Yield Curves'!H395</f>
        <v>2.4999999999998579E-2</v>
      </c>
      <c r="H395" s="245">
        <f>'Yield Curves'!I394-'Yield Curves'!I395</f>
        <v>3.9999999999999147E-2</v>
      </c>
      <c r="I395" s="245">
        <f>'Yield Curves'!J394-'Yield Curves'!J395</f>
        <v>3.9999999999999147E-2</v>
      </c>
      <c r="J395" s="245">
        <f>'Yield Curves'!K394-'Yield Curves'!K395</f>
        <v>4.0000000000000924E-2</v>
      </c>
      <c r="K395" s="245">
        <f>'Yield Curves'!L394-'Yield Curves'!L395</f>
        <v>4.0000000000000924E-2</v>
      </c>
      <c r="L395" s="245">
        <f>'Yield Curves'!M394-'Yield Curves'!M395</f>
        <v>3.9999999999999147E-2</v>
      </c>
      <c r="M395" s="245">
        <f>'Yield Curves'!N394-'Yield Curves'!N395</f>
        <v>4.0000000000000924E-2</v>
      </c>
      <c r="N395" s="245">
        <f>'Yield Curves'!O394-'Yield Curves'!O395</f>
        <v>4.0000000000000924E-2</v>
      </c>
      <c r="O395" s="245">
        <f>'Yield Curves'!P394-'Yield Curves'!P395</f>
        <v>4.0000000000000924E-2</v>
      </c>
      <c r="P395" s="245">
        <f>'Yield Curves'!Q394-'Yield Curves'!Q395</f>
        <v>4.0000000000000924E-2</v>
      </c>
      <c r="Q395" s="245">
        <f>'Yield Curves'!R394-'Yield Curves'!R395</f>
        <v>4.0000000000000924E-2</v>
      </c>
      <c r="R395" s="245">
        <f>'Yield Curves'!S394-'Yield Curves'!S395</f>
        <v>4.0000000000000924E-2</v>
      </c>
      <c r="S395" s="245">
        <f>'Yield Curves'!T394-'Yield Curves'!T395</f>
        <v>3.9999999999999147E-2</v>
      </c>
      <c r="T395" s="245">
        <f>'Yield Curves'!U394-'Yield Curves'!U395</f>
        <v>3.9999999999999147E-2</v>
      </c>
      <c r="U395" s="245">
        <f>'Yield Curves'!V394-'Yield Curves'!V395</f>
        <v>3.9999999999999147E-2</v>
      </c>
      <c r="V395" s="252">
        <f>MAX(B395:U395)</f>
        <v>4.0000000000000924E-2</v>
      </c>
      <c r="AB395" s="250" t="e">
        <f>AA395/AA396-1</f>
        <v>#DIV/0!</v>
      </c>
      <c r="AF395" s="250"/>
      <c r="AG395" s="250"/>
      <c r="AI395" s="250" t="e">
        <f>AH395/AH396-1</f>
        <v>#DIV/0!</v>
      </c>
      <c r="AP395" s="250" t="e">
        <f>AO395/AO396-1</f>
        <v>#DIV/0!</v>
      </c>
      <c r="AT395" s="251">
        <f>$AC$1*X394/100</f>
        <v>0</v>
      </c>
      <c r="AU395" s="249">
        <f>AT395*SQRT(10)</f>
        <v>0</v>
      </c>
      <c r="AW395" s="250" t="e">
        <f>AV395/AV396-1</f>
        <v>#DIV/0!</v>
      </c>
      <c r="BB395" s="249">
        <f>BA395*SQRT(10)</f>
        <v>0</v>
      </c>
      <c r="BD395" s="250" t="e">
        <f>BC395/BC396-1</f>
        <v>#DIV/0!</v>
      </c>
      <c r="BI395" s="249">
        <f>BH395*SQRT(10)</f>
        <v>0</v>
      </c>
    </row>
    <row r="396" spans="1:61" x14ac:dyDescent="0.2">
      <c r="A396" s="253">
        <v>42565</v>
      </c>
      <c r="B396" s="245">
        <f>'Yield Curves'!C395-'Yield Curves'!C396</f>
        <v>9.9999999999997868E-3</v>
      </c>
      <c r="C396" s="245">
        <f>'Yield Curves'!D395-'Yield Curves'!D396</f>
        <v>-3.5000000000000142E-2</v>
      </c>
      <c r="D396" s="245">
        <f>'Yield Curves'!E395-'Yield Curves'!E396</f>
        <v>-8.0000000000000071E-2</v>
      </c>
      <c r="E396" s="245">
        <f>'Yield Curves'!F395-'Yield Curves'!F396</f>
        <v>-8.9999999999999858E-2</v>
      </c>
      <c r="F396" s="245">
        <f>'Yield Curves'!G395-'Yield Curves'!G396</f>
        <v>-9.9999999999999645E-2</v>
      </c>
      <c r="G396" s="245">
        <f>'Yield Curves'!H395-'Yield Curves'!H396</f>
        <v>-2.4999999999998579E-2</v>
      </c>
      <c r="H396" s="245">
        <f>'Yield Curves'!I395-'Yield Curves'!I396</f>
        <v>5.0000000000000711E-2</v>
      </c>
      <c r="I396" s="245">
        <f>'Yield Curves'!J395-'Yield Curves'!J396</f>
        <v>-1.5000000000000568E-2</v>
      </c>
      <c r="J396" s="245">
        <f>'Yield Curves'!K395-'Yield Curves'!K396</f>
        <v>-8.0000000000000071E-2</v>
      </c>
      <c r="K396" s="245">
        <f>'Yield Curves'!L395-'Yield Curves'!L396</f>
        <v>-6.9999999999998508E-2</v>
      </c>
      <c r="L396" s="245">
        <f>'Yield Curves'!M395-'Yield Curves'!M396</f>
        <v>-5.9999999999998721E-2</v>
      </c>
      <c r="M396" s="245">
        <f>'Yield Curves'!N395-'Yield Curves'!N396</f>
        <v>-5.0000000000000711E-2</v>
      </c>
      <c r="N396" s="245">
        <f>'Yield Curves'!O395-'Yield Curves'!O396</f>
        <v>-4.0000000000000924E-2</v>
      </c>
      <c r="O396" s="245">
        <f>'Yield Curves'!P395-'Yield Curves'!P396</f>
        <v>-3.0000000000001137E-2</v>
      </c>
      <c r="P396" s="245">
        <f>'Yield Curves'!Q395-'Yield Curves'!Q396</f>
        <v>-2.000000000000135E-2</v>
      </c>
      <c r="Q396" s="245">
        <f>'Yield Curves'!R395-'Yield Curves'!R396</f>
        <v>-1.0000000000001563E-2</v>
      </c>
      <c r="R396" s="245">
        <f>'Yield Curves'!S395-'Yield Curves'!S396</f>
        <v>0</v>
      </c>
      <c r="S396" s="245">
        <f>'Yield Curves'!T395-'Yield Curves'!T396</f>
        <v>1.0000000000001563E-2</v>
      </c>
      <c r="T396" s="245">
        <f>'Yield Curves'!U395-'Yield Curves'!U396</f>
        <v>2.000000000000135E-2</v>
      </c>
      <c r="U396" s="245">
        <f>'Yield Curves'!V395-'Yield Curves'!V396</f>
        <v>3.0000000000001137E-2</v>
      </c>
      <c r="V396" s="252">
        <f>MAX(B396:U396)</f>
        <v>5.0000000000000711E-2</v>
      </c>
      <c r="AB396" s="250" t="e">
        <f>AA396/AA397-1</f>
        <v>#DIV/0!</v>
      </c>
      <c r="AF396" s="250"/>
      <c r="AG396" s="250"/>
      <c r="AI396" s="250" t="e">
        <f>AH396/AH397-1</f>
        <v>#DIV/0!</v>
      </c>
      <c r="AP396" s="250" t="e">
        <f>AO396/AO397-1</f>
        <v>#DIV/0!</v>
      </c>
      <c r="AT396" s="251">
        <f>$AC$1*X395/100</f>
        <v>0</v>
      </c>
      <c r="AU396" s="249">
        <f>AT396*SQRT(10)</f>
        <v>0</v>
      </c>
      <c r="AW396" s="250" t="e">
        <f>AV396/AV397-1</f>
        <v>#DIV/0!</v>
      </c>
      <c r="BB396" s="249">
        <f>BA396*SQRT(10)</f>
        <v>0</v>
      </c>
      <c r="BD396" s="250" t="e">
        <f>BC396/BC397-1</f>
        <v>#DIV/0!</v>
      </c>
      <c r="BI396" s="249">
        <f>BH396*SQRT(10)</f>
        <v>0</v>
      </c>
    </row>
    <row r="397" spans="1:61" x14ac:dyDescent="0.2">
      <c r="A397" s="253">
        <v>42564</v>
      </c>
      <c r="B397" s="245">
        <f>'Yield Curves'!C396-'Yield Curves'!C397</f>
        <v>9.9999999999997868E-3</v>
      </c>
      <c r="C397" s="245">
        <f>'Yield Curves'!D396-'Yield Curves'!D397</f>
        <v>4.9999999999990052E-3</v>
      </c>
      <c r="D397" s="245">
        <f>'Yield Curves'!E396-'Yield Curves'!E397</f>
        <v>0</v>
      </c>
      <c r="E397" s="245">
        <f>'Yield Curves'!F396-'Yield Curves'!F397</f>
        <v>2.5000000000000355E-2</v>
      </c>
      <c r="F397" s="245">
        <f>'Yield Curves'!G396-'Yield Curves'!G397</f>
        <v>5.0000000000000711E-2</v>
      </c>
      <c r="G397" s="245">
        <f>'Yield Curves'!H396-'Yield Curves'!H397</f>
        <v>6.0000000000000497E-2</v>
      </c>
      <c r="H397" s="245">
        <f>'Yield Curves'!I396-'Yield Curves'!I397</f>
        <v>7.0000000000000284E-2</v>
      </c>
      <c r="I397" s="245">
        <f>'Yield Curves'!J396-'Yield Curves'!J397</f>
        <v>7.0000000000000284E-2</v>
      </c>
      <c r="J397" s="245">
        <f>'Yield Curves'!K396-'Yield Curves'!K397</f>
        <v>7.0000000000000284E-2</v>
      </c>
      <c r="K397" s="245">
        <f>'Yield Curves'!L396-'Yield Curves'!L397</f>
        <v>7.0000000000000284E-2</v>
      </c>
      <c r="L397" s="245">
        <f>'Yield Curves'!M396-'Yield Curves'!M397</f>
        <v>7.0000000000000284E-2</v>
      </c>
      <c r="M397" s="245">
        <f>'Yield Curves'!N396-'Yield Curves'!N397</f>
        <v>7.0000000000000284E-2</v>
      </c>
      <c r="N397" s="245">
        <f>'Yield Curves'!O396-'Yield Curves'!O397</f>
        <v>7.0000000000000284E-2</v>
      </c>
      <c r="O397" s="245">
        <f>'Yield Curves'!P396-'Yield Curves'!P397</f>
        <v>7.0000000000000284E-2</v>
      </c>
      <c r="P397" s="245">
        <f>'Yield Curves'!Q396-'Yield Curves'!Q397</f>
        <v>7.0000000000000284E-2</v>
      </c>
      <c r="Q397" s="245">
        <f>'Yield Curves'!R396-'Yield Curves'!R397</f>
        <v>7.0000000000000284E-2</v>
      </c>
      <c r="R397" s="245">
        <f>'Yield Curves'!S396-'Yield Curves'!S397</f>
        <v>7.0000000000000284E-2</v>
      </c>
      <c r="S397" s="245">
        <f>'Yield Curves'!T396-'Yield Curves'!T397</f>
        <v>6.9999999999998508E-2</v>
      </c>
      <c r="T397" s="245">
        <f>'Yield Curves'!U396-'Yield Curves'!U397</f>
        <v>6.9999999999998508E-2</v>
      </c>
      <c r="U397" s="245">
        <f>'Yield Curves'!V396-'Yield Curves'!V397</f>
        <v>6.9999999999998508E-2</v>
      </c>
      <c r="V397" s="252">
        <f>MAX(B397:U397)</f>
        <v>7.0000000000000284E-2</v>
      </c>
      <c r="AB397" s="250" t="e">
        <f>AA397/AA398-1</f>
        <v>#DIV/0!</v>
      </c>
      <c r="AF397" s="250"/>
      <c r="AG397" s="250"/>
      <c r="AI397" s="250" t="e">
        <f>AH397/AH398-1</f>
        <v>#DIV/0!</v>
      </c>
      <c r="AP397" s="250" t="e">
        <f>AO397/AO398-1</f>
        <v>#DIV/0!</v>
      </c>
      <c r="AT397" s="251">
        <f>$AC$1*X396/100</f>
        <v>0</v>
      </c>
      <c r="AU397" s="249">
        <f>AT397*SQRT(10)</f>
        <v>0</v>
      </c>
      <c r="AW397" s="250" t="e">
        <f>AV397/AV398-1</f>
        <v>#DIV/0!</v>
      </c>
      <c r="BB397" s="249">
        <f>BA397*SQRT(10)</f>
        <v>0</v>
      </c>
      <c r="BD397" s="250" t="e">
        <f>BC397/BC398-1</f>
        <v>#DIV/0!</v>
      </c>
      <c r="BI397" s="249">
        <f>BH397*SQRT(10)</f>
        <v>0</v>
      </c>
    </row>
    <row r="398" spans="1:61" x14ac:dyDescent="0.2">
      <c r="A398" s="253">
        <v>42563</v>
      </c>
      <c r="B398" s="245">
        <f>'Yield Curves'!C397-'Yield Curves'!C398</f>
        <v>-9.9999999999997868E-3</v>
      </c>
      <c r="C398" s="245">
        <f>'Yield Curves'!D397-'Yield Curves'!D398</f>
        <v>-3.5000000000000142E-2</v>
      </c>
      <c r="D398" s="245">
        <f>'Yield Curves'!E397-'Yield Curves'!E398</f>
        <v>-5.9999999999998721E-2</v>
      </c>
      <c r="E398" s="245">
        <f>'Yield Curves'!F397-'Yield Curves'!F398</f>
        <v>-7.4999999999999289E-2</v>
      </c>
      <c r="F398" s="245">
        <f>'Yield Curves'!G397-'Yield Curves'!G398</f>
        <v>-8.9999999999999858E-2</v>
      </c>
      <c r="G398" s="245">
        <f>'Yield Curves'!H397-'Yield Curves'!H398</f>
        <v>-2.9999999999999361E-2</v>
      </c>
      <c r="H398" s="245">
        <f>'Yield Curves'!I397-'Yield Curves'!I398</f>
        <v>2.9999999999999361E-2</v>
      </c>
      <c r="I398" s="245">
        <f>'Yield Curves'!J397-'Yield Curves'!J398</f>
        <v>-2.9999999999999361E-2</v>
      </c>
      <c r="J398" s="245">
        <f>'Yield Curves'!K397-'Yield Curves'!K398</f>
        <v>-8.9999999999999858E-2</v>
      </c>
      <c r="K398" s="245">
        <f>'Yield Curves'!L397-'Yield Curves'!L398</f>
        <v>-8.250000000000135E-2</v>
      </c>
      <c r="L398" s="245">
        <f>'Yield Curves'!M397-'Yield Curves'!M398</f>
        <v>-7.5000000000001066E-2</v>
      </c>
      <c r="M398" s="245">
        <f>'Yield Curves'!N397-'Yield Curves'!N398</f>
        <v>-6.7500000000000782E-2</v>
      </c>
      <c r="N398" s="245">
        <f>'Yield Curves'!O397-'Yield Curves'!O398</f>
        <v>-6.0000000000000497E-2</v>
      </c>
      <c r="O398" s="245">
        <f>'Yield Curves'!P397-'Yield Curves'!P398</f>
        <v>-5.2500000000000213E-2</v>
      </c>
      <c r="P398" s="245">
        <f>'Yield Curves'!Q397-'Yield Curves'!Q398</f>
        <v>-4.6250000000000568E-2</v>
      </c>
      <c r="Q398" s="245">
        <f>'Yield Curves'!R397-'Yield Curves'!R398</f>
        <v>-3.9999999999999147E-2</v>
      </c>
      <c r="R398" s="245">
        <f>'Yield Curves'!S397-'Yield Curves'!S398</f>
        <v>-3.3749999999997726E-2</v>
      </c>
      <c r="S398" s="245">
        <f>'Yield Curves'!T397-'Yield Curves'!T398</f>
        <v>-2.687499999999865E-2</v>
      </c>
      <c r="T398" s="245">
        <f>'Yield Curves'!U397-'Yield Curves'!U398</f>
        <v>-1.9999999999999574E-2</v>
      </c>
      <c r="U398" s="245">
        <f>'Yield Curves'!V397-'Yield Curves'!V398</f>
        <v>-1.3125000000000497E-2</v>
      </c>
      <c r="V398" s="252">
        <f>MAX(B398:U398)</f>
        <v>2.9999999999999361E-2</v>
      </c>
      <c r="AB398" s="250" t="e">
        <f>AA398/AA399-1</f>
        <v>#DIV/0!</v>
      </c>
      <c r="AF398" s="250"/>
      <c r="AG398" s="250"/>
      <c r="AI398" s="250" t="e">
        <f>AH398/AH399-1</f>
        <v>#DIV/0!</v>
      </c>
      <c r="AP398" s="250" t="e">
        <f>AO398/AO399-1</f>
        <v>#DIV/0!</v>
      </c>
      <c r="AT398" s="251">
        <f>$AC$1*X397/100</f>
        <v>0</v>
      </c>
      <c r="AU398" s="249">
        <f>AT398*SQRT(10)</f>
        <v>0</v>
      </c>
      <c r="AW398" s="250" t="e">
        <f>AV398/AV399-1</f>
        <v>#DIV/0!</v>
      </c>
      <c r="BB398" s="249">
        <f>BA398*SQRT(10)</f>
        <v>0</v>
      </c>
      <c r="BD398" s="250" t="e">
        <f>BC398/BC399-1</f>
        <v>#DIV/0!</v>
      </c>
      <c r="BI398" s="249">
        <f>BH398*SQRT(10)</f>
        <v>0</v>
      </c>
    </row>
    <row r="399" spans="1:61" x14ac:dyDescent="0.2">
      <c r="A399" s="253">
        <v>42562</v>
      </c>
      <c r="B399" s="245">
        <f>'Yield Curves'!C398-'Yield Curves'!C399</f>
        <v>-9.9999999999997868E-3</v>
      </c>
      <c r="C399" s="245">
        <f>'Yield Curves'!D398-'Yield Curves'!D399</f>
        <v>-2.4999999999998579E-2</v>
      </c>
      <c r="D399" s="245">
        <f>'Yield Curves'!E398-'Yield Curves'!E399</f>
        <v>-4.0000000000000924E-2</v>
      </c>
      <c r="E399" s="245">
        <f>'Yield Curves'!F398-'Yield Curves'!F399</f>
        <v>-6.0000000000000497E-2</v>
      </c>
      <c r="F399" s="245">
        <f>'Yield Curves'!G398-'Yield Curves'!G399</f>
        <v>-8.0000000000000071E-2</v>
      </c>
      <c r="G399" s="245">
        <f>'Yield Curves'!H398-'Yield Curves'!H399</f>
        <v>-4.5000000000001705E-2</v>
      </c>
      <c r="H399" s="245">
        <f>'Yield Curves'!I398-'Yield Curves'!I399</f>
        <v>-9.9999999999997868E-3</v>
      </c>
      <c r="I399" s="245">
        <f>'Yield Curves'!J398-'Yield Curves'!J399</f>
        <v>-4.4999999999999929E-2</v>
      </c>
      <c r="J399" s="245">
        <f>'Yield Curves'!K398-'Yield Curves'!K399</f>
        <v>-8.0000000000000071E-2</v>
      </c>
      <c r="K399" s="245">
        <f>'Yield Curves'!L398-'Yield Curves'!L399</f>
        <v>-7.7499999999998792E-2</v>
      </c>
      <c r="L399" s="245">
        <f>'Yield Curves'!M398-'Yield Curves'!M399</f>
        <v>-7.4999999999999289E-2</v>
      </c>
      <c r="M399" s="245">
        <f>'Yield Curves'!N398-'Yield Curves'!N399</f>
        <v>-7.2499999999999787E-2</v>
      </c>
      <c r="N399" s="245">
        <f>'Yield Curves'!O398-'Yield Curves'!O399</f>
        <v>-6.9999999999998508E-2</v>
      </c>
      <c r="O399" s="245">
        <f>'Yield Curves'!P398-'Yield Curves'!P399</f>
        <v>-6.7499999999997229E-2</v>
      </c>
      <c r="P399" s="245">
        <f>'Yield Curves'!Q398-'Yield Curves'!Q399</f>
        <v>-6.1249999999997584E-2</v>
      </c>
      <c r="Q399" s="245">
        <f>'Yield Curves'!R398-'Yield Curves'!R399</f>
        <v>-5.4999999999999716E-2</v>
      </c>
      <c r="R399" s="245">
        <f>'Yield Curves'!S398-'Yield Curves'!S399</f>
        <v>-4.8750000000001847E-2</v>
      </c>
      <c r="S399" s="245">
        <f>'Yield Curves'!T398-'Yield Curves'!T399</f>
        <v>-4.4375000000000497E-2</v>
      </c>
      <c r="T399" s="245">
        <f>'Yield Curves'!U398-'Yield Curves'!U399</f>
        <v>-3.9999999999999147E-2</v>
      </c>
      <c r="U399" s="245">
        <f>'Yield Curves'!V398-'Yield Curves'!V399</f>
        <v>-3.5624999999997797E-2</v>
      </c>
      <c r="V399" s="252">
        <f>MAX(B399:U399)</f>
        <v>-9.9999999999997868E-3</v>
      </c>
      <c r="AB399" s="250" t="e">
        <f>AA399/AA400-1</f>
        <v>#DIV/0!</v>
      </c>
      <c r="AF399" s="250"/>
      <c r="AG399" s="250"/>
      <c r="AI399" s="250" t="e">
        <f>AH399/AH400-1</f>
        <v>#DIV/0!</v>
      </c>
      <c r="AP399" s="250" t="e">
        <f>AO399/AO400-1</f>
        <v>#DIV/0!</v>
      </c>
      <c r="AT399" s="251">
        <f>$AC$1*X398/100</f>
        <v>0</v>
      </c>
      <c r="AU399" s="249">
        <f>AT399*SQRT(10)</f>
        <v>0</v>
      </c>
      <c r="AW399" s="250" t="e">
        <f>AV399/AV400-1</f>
        <v>#DIV/0!</v>
      </c>
      <c r="BB399" s="249">
        <f>BA399*SQRT(10)</f>
        <v>0</v>
      </c>
      <c r="BD399" s="250" t="e">
        <f>BC399/BC400-1</f>
        <v>#DIV/0!</v>
      </c>
      <c r="BI399" s="249">
        <f>BH399*SQRT(10)</f>
        <v>0</v>
      </c>
    </row>
    <row r="400" spans="1:61" x14ac:dyDescent="0.2">
      <c r="A400" s="253">
        <v>42559</v>
      </c>
      <c r="B400" s="245">
        <f>'Yield Curves'!C399-'Yield Curves'!C400</f>
        <v>0</v>
      </c>
      <c r="C400" s="245">
        <f>'Yield Curves'!D399-'Yield Curves'!D400</f>
        <v>1.4999999999998792E-2</v>
      </c>
      <c r="D400" s="245">
        <f>'Yield Curves'!E399-'Yield Curves'!E400</f>
        <v>2.9999999999999361E-2</v>
      </c>
      <c r="E400" s="245">
        <f>'Yield Curves'!F399-'Yield Curves'!F400</f>
        <v>1.4999999999998792E-2</v>
      </c>
      <c r="F400" s="245">
        <f>'Yield Curves'!G399-'Yield Curves'!G400</f>
        <v>0</v>
      </c>
      <c r="G400" s="245">
        <f>'Yield Curves'!H399-'Yield Curves'!H400</f>
        <v>4.0000000000000924E-2</v>
      </c>
      <c r="H400" s="245">
        <f>'Yield Curves'!I399-'Yield Curves'!I400</f>
        <v>8.0000000000000071E-2</v>
      </c>
      <c r="I400" s="245">
        <f>'Yield Curves'!J399-'Yield Curves'!J400</f>
        <v>3.5000000000000142E-2</v>
      </c>
      <c r="J400" s="245">
        <f>'Yield Curves'!K399-'Yield Curves'!K400</f>
        <v>-9.9999999999997868E-3</v>
      </c>
      <c r="K400" s="245">
        <f>'Yield Curves'!L399-'Yield Curves'!L400</f>
        <v>-5.0000000000007816E-3</v>
      </c>
      <c r="L400" s="245">
        <f>'Yield Curves'!M399-'Yield Curves'!M400</f>
        <v>0</v>
      </c>
      <c r="M400" s="245">
        <f>'Yield Curves'!N399-'Yield Curves'!N400</f>
        <v>5.0000000000007816E-3</v>
      </c>
      <c r="N400" s="245">
        <f>'Yield Curves'!O399-'Yield Curves'!O400</f>
        <v>9.9999999999997868E-3</v>
      </c>
      <c r="O400" s="245">
        <f>'Yield Curves'!P399-'Yield Curves'!P400</f>
        <v>1.4999999999998792E-2</v>
      </c>
      <c r="P400" s="245">
        <f>'Yield Curves'!Q399-'Yield Curves'!Q400</f>
        <v>1.7499999999998295E-2</v>
      </c>
      <c r="Q400" s="245">
        <f>'Yield Curves'!R399-'Yield Curves'!R400</f>
        <v>1.9999999999999574E-2</v>
      </c>
      <c r="R400" s="245">
        <f>'Yield Curves'!S399-'Yield Curves'!S400</f>
        <v>2.2500000000000853E-2</v>
      </c>
      <c r="S400" s="245">
        <f>'Yield Curves'!T399-'Yield Curves'!T400</f>
        <v>2.6249999999999218E-2</v>
      </c>
      <c r="T400" s="245">
        <f>'Yield Curves'!U399-'Yield Curves'!U400</f>
        <v>2.9999999999999361E-2</v>
      </c>
      <c r="U400" s="245">
        <f>'Yield Curves'!V399-'Yield Curves'!V400</f>
        <v>3.3749999999999503E-2</v>
      </c>
      <c r="V400" s="252">
        <f>MAX(B400:U400)</f>
        <v>8.0000000000000071E-2</v>
      </c>
      <c r="AB400" s="250" t="e">
        <f>AA400/AA401-1</f>
        <v>#DIV/0!</v>
      </c>
      <c r="AF400" s="250"/>
      <c r="AG400" s="250"/>
      <c r="AI400" s="250" t="e">
        <f>AH400/AH401-1</f>
        <v>#DIV/0!</v>
      </c>
      <c r="AP400" s="250" t="e">
        <f>AO400/AO401-1</f>
        <v>#DIV/0!</v>
      </c>
      <c r="AT400" s="251">
        <f>$AC$1*X399/100</f>
        <v>0</v>
      </c>
      <c r="AU400" s="249">
        <f>AT400*SQRT(10)</f>
        <v>0</v>
      </c>
      <c r="AW400" s="250" t="e">
        <f>AV400/AV401-1</f>
        <v>#DIV/0!</v>
      </c>
      <c r="BB400" s="249">
        <f>BA400*SQRT(10)</f>
        <v>0</v>
      </c>
      <c r="BD400" s="250" t="e">
        <f>BC400/BC401-1</f>
        <v>#DIV/0!</v>
      </c>
      <c r="BI400" s="249">
        <f>BH400*SQRT(10)</f>
        <v>0</v>
      </c>
    </row>
    <row r="401" spans="1:61" x14ac:dyDescent="0.2">
      <c r="A401" s="253">
        <v>42558</v>
      </c>
      <c r="B401" s="245">
        <f>'Yield Curves'!C400-'Yield Curves'!C401</f>
        <v>-7.0000000000000284E-2</v>
      </c>
      <c r="C401" s="245">
        <f>'Yield Curves'!D400-'Yield Curves'!D401</f>
        <v>-2.9999999999999361E-2</v>
      </c>
      <c r="D401" s="245">
        <f>'Yield Curves'!E400-'Yield Curves'!E401</f>
        <v>1.0000000000001563E-2</v>
      </c>
      <c r="E401" s="245">
        <f>'Yield Curves'!F400-'Yield Curves'!F401</f>
        <v>4.0000000000000924E-2</v>
      </c>
      <c r="F401" s="245">
        <f>'Yield Curves'!G400-'Yield Curves'!G401</f>
        <v>6.9999999999998508E-2</v>
      </c>
      <c r="G401" s="245">
        <f>'Yield Curves'!H400-'Yield Curves'!H401</f>
        <v>-5.0000000000007816E-3</v>
      </c>
      <c r="H401" s="245">
        <f>'Yield Curves'!I400-'Yield Curves'!I401</f>
        <v>-8.0000000000000071E-2</v>
      </c>
      <c r="I401" s="245">
        <f>'Yield Curves'!J400-'Yield Curves'!J401</f>
        <v>-5.0000000000007816E-3</v>
      </c>
      <c r="J401" s="245">
        <f>'Yield Curves'!K400-'Yield Curves'!K401</f>
        <v>6.9999999999998508E-2</v>
      </c>
      <c r="K401" s="245">
        <f>'Yield Curves'!L400-'Yield Curves'!L401</f>
        <v>5.9999999999998721E-2</v>
      </c>
      <c r="L401" s="245">
        <f>'Yield Curves'!M400-'Yield Curves'!M401</f>
        <v>4.9999999999998934E-2</v>
      </c>
      <c r="M401" s="245">
        <f>'Yield Curves'!N400-'Yield Curves'!N401</f>
        <v>3.9999999999999147E-2</v>
      </c>
      <c r="N401" s="245">
        <f>'Yield Curves'!O400-'Yield Curves'!O401</f>
        <v>2.9999999999999361E-2</v>
      </c>
      <c r="O401" s="245">
        <f>'Yield Curves'!P400-'Yield Curves'!P401</f>
        <v>1.9999999999999574E-2</v>
      </c>
      <c r="P401" s="245">
        <f>'Yield Curves'!Q400-'Yield Curves'!Q401</f>
        <v>1.2499999999999289E-2</v>
      </c>
      <c r="Q401" s="245">
        <f>'Yield Curves'!R400-'Yield Curves'!R401</f>
        <v>4.9999999999990052E-3</v>
      </c>
      <c r="R401" s="245">
        <f>'Yield Curves'!S400-'Yield Curves'!S401</f>
        <v>-2.500000000001279E-3</v>
      </c>
      <c r="S401" s="245">
        <f>'Yield Curves'!T400-'Yield Curves'!T401</f>
        <v>-1.1250000000000426E-2</v>
      </c>
      <c r="T401" s="245">
        <f>'Yield Curves'!U400-'Yield Curves'!U401</f>
        <v>-1.9999999999999574E-2</v>
      </c>
      <c r="U401" s="245">
        <f>'Yield Curves'!V400-'Yield Curves'!V401</f>
        <v>-2.8749999999998721E-2</v>
      </c>
      <c r="V401" s="252">
        <f>MAX(B401:U401)</f>
        <v>6.9999999999998508E-2</v>
      </c>
      <c r="AB401" s="250" t="e">
        <f>AA401/AA402-1</f>
        <v>#DIV/0!</v>
      </c>
      <c r="AF401" s="250"/>
      <c r="AG401" s="250"/>
      <c r="AI401" s="250" t="e">
        <f>AH401/AH402-1</f>
        <v>#DIV/0!</v>
      </c>
      <c r="AP401" s="250" t="e">
        <f>AO401/AO402-1</f>
        <v>#DIV/0!</v>
      </c>
      <c r="AT401" s="251">
        <f>$AC$1*X400/100</f>
        <v>0</v>
      </c>
      <c r="AU401" s="249">
        <f>AT401*SQRT(10)</f>
        <v>0</v>
      </c>
      <c r="AW401" s="250" t="e">
        <f>AV401/AV402-1</f>
        <v>#DIV/0!</v>
      </c>
      <c r="BB401" s="249">
        <f>BA401*SQRT(10)</f>
        <v>0</v>
      </c>
      <c r="BD401" s="250" t="e">
        <f>BC401/BC402-1</f>
        <v>#DIV/0!</v>
      </c>
      <c r="BI401" s="249">
        <f>BH401*SQRT(10)</f>
        <v>0</v>
      </c>
    </row>
    <row r="402" spans="1:61" x14ac:dyDescent="0.2">
      <c r="A402" s="253">
        <v>42557</v>
      </c>
      <c r="B402" s="245">
        <f>'Yield Curves'!C401-'Yield Curves'!C402</f>
        <v>-1.9999999999999574E-2</v>
      </c>
      <c r="C402" s="245">
        <f>'Yield Curves'!D401-'Yield Curves'!D402</f>
        <v>4.9999999999990052E-3</v>
      </c>
      <c r="D402" s="245">
        <f>'Yield Curves'!E401-'Yield Curves'!E402</f>
        <v>2.9999999999999361E-2</v>
      </c>
      <c r="E402" s="245">
        <f>'Yield Curves'!F401-'Yield Curves'!F402</f>
        <v>4.9999999999998934E-2</v>
      </c>
      <c r="F402" s="245">
        <f>'Yield Curves'!G401-'Yield Curves'!G402</f>
        <v>7.0000000000000284E-2</v>
      </c>
      <c r="G402" s="245">
        <f>'Yield Curves'!H401-'Yield Curves'!H402</f>
        <v>1.5000000000000568E-2</v>
      </c>
      <c r="H402" s="245">
        <f>'Yield Curves'!I401-'Yield Curves'!I402</f>
        <v>-4.0000000000000924E-2</v>
      </c>
      <c r="I402" s="245">
        <f>'Yield Curves'!J401-'Yield Curves'!J402</f>
        <v>1.4999999999998792E-2</v>
      </c>
      <c r="J402" s="245">
        <f>'Yield Curves'!K401-'Yield Curves'!K402</f>
        <v>7.0000000000000284E-2</v>
      </c>
      <c r="K402" s="245">
        <f>'Yield Curves'!L401-'Yield Curves'!L402</f>
        <v>6.25E-2</v>
      </c>
      <c r="L402" s="245">
        <f>'Yield Curves'!M401-'Yield Curves'!M402</f>
        <v>5.4999999999999716E-2</v>
      </c>
      <c r="M402" s="245">
        <f>'Yield Curves'!N401-'Yield Curves'!N402</f>
        <v>4.7499999999999432E-2</v>
      </c>
      <c r="N402" s="245">
        <f>'Yield Curves'!O401-'Yield Curves'!O402</f>
        <v>3.9999999999999147E-2</v>
      </c>
      <c r="O402" s="245">
        <f>'Yield Curves'!P401-'Yield Curves'!P402</f>
        <v>3.2499999999998863E-2</v>
      </c>
      <c r="P402" s="245">
        <f>'Yield Curves'!Q401-'Yield Curves'!Q402</f>
        <v>2.6250000000000995E-2</v>
      </c>
      <c r="Q402" s="245">
        <f>'Yield Curves'!R401-'Yield Curves'!R402</f>
        <v>1.9999999999999574E-2</v>
      </c>
      <c r="R402" s="245">
        <f>'Yield Curves'!S401-'Yield Curves'!S402</f>
        <v>1.3749999999998153E-2</v>
      </c>
      <c r="S402" s="245">
        <f>'Yield Curves'!T401-'Yield Curves'!T402</f>
        <v>6.8750000000008527E-3</v>
      </c>
      <c r="T402" s="245">
        <f>'Yield Curves'!U401-'Yield Curves'!U402</f>
        <v>0</v>
      </c>
      <c r="U402" s="245">
        <f>'Yield Curves'!V401-'Yield Curves'!V402</f>
        <v>-6.8750000000008527E-3</v>
      </c>
      <c r="V402" s="252">
        <f>MAX(B402:U402)</f>
        <v>7.0000000000000284E-2</v>
      </c>
      <c r="AB402" s="250" t="e">
        <f>AA402/AA403-1</f>
        <v>#DIV/0!</v>
      </c>
      <c r="AF402" s="250"/>
      <c r="AG402" s="250"/>
      <c r="AI402" s="250" t="e">
        <f>AH402/AH403-1</f>
        <v>#DIV/0!</v>
      </c>
      <c r="AP402" s="250" t="e">
        <f>AO402/AO403-1</f>
        <v>#DIV/0!</v>
      </c>
      <c r="AT402" s="251">
        <f>$AC$1*X401/100</f>
        <v>0</v>
      </c>
      <c r="AU402" s="249">
        <f>AT402*SQRT(10)</f>
        <v>0</v>
      </c>
      <c r="AW402" s="250" t="e">
        <f>AV402/AV403-1</f>
        <v>#DIV/0!</v>
      </c>
      <c r="BB402" s="249">
        <f>BA402*SQRT(10)</f>
        <v>0</v>
      </c>
      <c r="BD402" s="250" t="e">
        <f>BC402/BC403-1</f>
        <v>#DIV/0!</v>
      </c>
      <c r="BI402" s="249">
        <f>BH402*SQRT(10)</f>
        <v>0</v>
      </c>
    </row>
    <row r="403" spans="1:61" x14ac:dyDescent="0.2">
      <c r="A403" s="253">
        <v>42556</v>
      </c>
      <c r="B403" s="245">
        <f>'Yield Curves'!C402-'Yield Curves'!C403</f>
        <v>2.9999999999999361E-2</v>
      </c>
      <c r="C403" s="245">
        <f>'Yield Curves'!D402-'Yield Curves'!D403</f>
        <v>3.5000000000000142E-2</v>
      </c>
      <c r="D403" s="245">
        <f>'Yield Curves'!E402-'Yield Curves'!E403</f>
        <v>3.9999999999999147E-2</v>
      </c>
      <c r="E403" s="245">
        <f>'Yield Curves'!F402-'Yield Curves'!F403</f>
        <v>4.5000000000001705E-2</v>
      </c>
      <c r="F403" s="245">
        <f>'Yield Curves'!G402-'Yield Curves'!G403</f>
        <v>5.0000000000000711E-2</v>
      </c>
      <c r="G403" s="245">
        <f>'Yield Curves'!H402-'Yield Curves'!H403</f>
        <v>9.4999999999998863E-2</v>
      </c>
      <c r="H403" s="245">
        <f>'Yield Curves'!I402-'Yield Curves'!I403</f>
        <v>0.14000000000000057</v>
      </c>
      <c r="I403" s="245">
        <f>'Yield Curves'!J402-'Yield Curves'!J403</f>
        <v>0.12000000000000099</v>
      </c>
      <c r="J403" s="245">
        <f>'Yield Curves'!K402-'Yield Curves'!K403</f>
        <v>0.10000000000000142</v>
      </c>
      <c r="K403" s="245">
        <f>'Yield Curves'!L402-'Yield Curves'!L403</f>
        <v>0.10750000000000171</v>
      </c>
      <c r="L403" s="245">
        <f>'Yield Curves'!M402-'Yield Curves'!M403</f>
        <v>0.11500000000000199</v>
      </c>
      <c r="M403" s="245">
        <f>'Yield Curves'!N402-'Yield Curves'!N403</f>
        <v>0.1225000000000005</v>
      </c>
      <c r="N403" s="245">
        <f>'Yield Curves'!O402-'Yield Curves'!O403</f>
        <v>0.13000000000000078</v>
      </c>
      <c r="O403" s="245">
        <f>'Yield Curves'!P402-'Yield Curves'!P403</f>
        <v>0.13750000000000107</v>
      </c>
      <c r="P403" s="245">
        <f>'Yield Curves'!Q402-'Yield Curves'!Q403</f>
        <v>0.13374999999999915</v>
      </c>
      <c r="Q403" s="245">
        <f>'Yield Curves'!R402-'Yield Curves'!R403</f>
        <v>0.13000000000000078</v>
      </c>
      <c r="R403" s="245">
        <f>'Yield Curves'!S402-'Yield Curves'!S403</f>
        <v>0.12625000000000242</v>
      </c>
      <c r="S403" s="245">
        <f>'Yield Curves'!T402-'Yield Curves'!T403</f>
        <v>0.12812500000000071</v>
      </c>
      <c r="T403" s="245">
        <f>'Yield Curves'!U402-'Yield Curves'!U403</f>
        <v>0.12999999999999901</v>
      </c>
      <c r="U403" s="245">
        <f>'Yield Curves'!V402-'Yield Curves'!V403</f>
        <v>0.1318749999999973</v>
      </c>
      <c r="V403" s="252">
        <f>MAX(B403:U403)</f>
        <v>0.14000000000000057</v>
      </c>
      <c r="AB403" s="250" t="e">
        <f>AA403/AA404-1</f>
        <v>#DIV/0!</v>
      </c>
      <c r="AF403" s="250"/>
      <c r="AG403" s="250"/>
      <c r="AI403" s="250" t="e">
        <f>AH403/AH404-1</f>
        <v>#DIV/0!</v>
      </c>
      <c r="AP403" s="250" t="e">
        <f>AO403/AO404-1</f>
        <v>#DIV/0!</v>
      </c>
      <c r="AT403" s="251">
        <f>$AC$1*X402/100</f>
        <v>0</v>
      </c>
      <c r="AU403" s="249">
        <f>AT403*SQRT(10)</f>
        <v>0</v>
      </c>
      <c r="AW403" s="250" t="e">
        <f>AV403/AV404-1</f>
        <v>#DIV/0!</v>
      </c>
      <c r="BB403" s="249">
        <f>BA403*SQRT(10)</f>
        <v>0</v>
      </c>
      <c r="BD403" s="250" t="e">
        <f>BC403/BC404-1</f>
        <v>#DIV/0!</v>
      </c>
      <c r="BI403" s="249">
        <f>BH403*SQRT(10)</f>
        <v>0</v>
      </c>
    </row>
    <row r="404" spans="1:61" x14ac:dyDescent="0.2">
      <c r="A404" s="253">
        <v>42555</v>
      </c>
      <c r="B404" s="245">
        <f>'Yield Curves'!C403-'Yield Curves'!C404</f>
        <v>9.9999999999997868E-3</v>
      </c>
      <c r="C404" s="245">
        <f>'Yield Curves'!D403-'Yield Curves'!D404</f>
        <v>9.9999999999997868E-3</v>
      </c>
      <c r="D404" s="245">
        <f>'Yield Curves'!E403-'Yield Curves'!E404</f>
        <v>9.9999999999997868E-3</v>
      </c>
      <c r="E404" s="245">
        <f>'Yield Curves'!F403-'Yield Curves'!F404</f>
        <v>1.4999999999998792E-2</v>
      </c>
      <c r="F404" s="245">
        <f>'Yield Curves'!G403-'Yield Curves'!G404</f>
        <v>1.9999999999999574E-2</v>
      </c>
      <c r="G404" s="245">
        <f>'Yield Curves'!H403-'Yield Curves'!H404</f>
        <v>1.0000000000001563E-2</v>
      </c>
      <c r="H404" s="245">
        <f>'Yield Curves'!I403-'Yield Curves'!I404</f>
        <v>0</v>
      </c>
      <c r="I404" s="245">
        <f>'Yield Curves'!J403-'Yield Curves'!J404</f>
        <v>1.9999999999999574E-2</v>
      </c>
      <c r="J404" s="245">
        <f>'Yield Curves'!K403-'Yield Curves'!K404</f>
        <v>3.9999999999999147E-2</v>
      </c>
      <c r="K404" s="245">
        <f>'Yield Curves'!L403-'Yield Curves'!L404</f>
        <v>3.9999999999999147E-2</v>
      </c>
      <c r="L404" s="245">
        <f>'Yield Curves'!M403-'Yield Curves'!M404</f>
        <v>3.9999999999999147E-2</v>
      </c>
      <c r="M404" s="245">
        <f>'Yield Curves'!N403-'Yield Curves'!N404</f>
        <v>4.0000000000000924E-2</v>
      </c>
      <c r="N404" s="245">
        <f>'Yield Curves'!O403-'Yield Curves'!O404</f>
        <v>4.0000000000000924E-2</v>
      </c>
      <c r="O404" s="245">
        <f>'Yield Curves'!P403-'Yield Curves'!P404</f>
        <v>4.0000000000000924E-2</v>
      </c>
      <c r="P404" s="245">
        <f>'Yield Curves'!Q403-'Yield Curves'!Q404</f>
        <v>3.5000000000001918E-2</v>
      </c>
      <c r="Q404" s="245">
        <f>'Yield Curves'!R403-'Yield Curves'!R404</f>
        <v>3.0000000000001137E-2</v>
      </c>
      <c r="R404" s="245">
        <f>'Yield Curves'!S403-'Yield Curves'!S404</f>
        <v>2.5000000000000355E-2</v>
      </c>
      <c r="S404" s="245">
        <f>'Yield Curves'!T403-'Yield Curves'!T404</f>
        <v>2.2500000000000853E-2</v>
      </c>
      <c r="T404" s="245">
        <f>'Yield Curves'!U403-'Yield Curves'!U404</f>
        <v>2.000000000000135E-2</v>
      </c>
      <c r="U404" s="245">
        <f>'Yield Curves'!V403-'Yield Curves'!V404</f>
        <v>1.7500000000001847E-2</v>
      </c>
      <c r="V404" s="252">
        <f>MAX(B404:U404)</f>
        <v>4.0000000000000924E-2</v>
      </c>
      <c r="AB404" s="250" t="e">
        <f>AA404/AA405-1</f>
        <v>#DIV/0!</v>
      </c>
      <c r="AF404" s="250"/>
      <c r="AG404" s="250"/>
      <c r="AI404" s="250" t="e">
        <f>AH404/AH405-1</f>
        <v>#DIV/0!</v>
      </c>
      <c r="AP404" s="250" t="e">
        <f>AO404/AO405-1</f>
        <v>#DIV/0!</v>
      </c>
      <c r="AT404" s="251">
        <f>$AC$1*X403/100</f>
        <v>0</v>
      </c>
      <c r="AU404" s="249">
        <f>AT404*SQRT(10)</f>
        <v>0</v>
      </c>
      <c r="AW404" s="250" t="e">
        <f>AV404/AV405-1</f>
        <v>#DIV/0!</v>
      </c>
      <c r="BB404" s="249">
        <f>BA404*SQRT(10)</f>
        <v>0</v>
      </c>
      <c r="BD404" s="250" t="e">
        <f>BC404/BC405-1</f>
        <v>#DIV/0!</v>
      </c>
      <c r="BI404" s="249">
        <f>BH404*SQRT(10)</f>
        <v>0</v>
      </c>
    </row>
    <row r="405" spans="1:61" x14ac:dyDescent="0.2">
      <c r="A405" s="253">
        <v>42552</v>
      </c>
      <c r="B405" s="245">
        <f>'Yield Curves'!C404-'Yield Curves'!C405</f>
        <v>0</v>
      </c>
      <c r="C405" s="245">
        <f>'Yield Curves'!D404-'Yield Curves'!D405</f>
        <v>-2.5000000000000355E-2</v>
      </c>
      <c r="D405" s="245">
        <f>'Yield Curves'!E404-'Yield Curves'!E405</f>
        <v>-4.9999999999998934E-2</v>
      </c>
      <c r="E405" s="245">
        <f>'Yield Curves'!F404-'Yield Curves'!F405</f>
        <v>-4.4999999999999929E-2</v>
      </c>
      <c r="F405" s="245">
        <f>'Yield Curves'!G404-'Yield Curves'!G405</f>
        <v>-3.9999999999999147E-2</v>
      </c>
      <c r="G405" s="245">
        <f>'Yield Curves'!H404-'Yield Curves'!H405</f>
        <v>-2.5000000000000355E-2</v>
      </c>
      <c r="H405" s="245">
        <f>'Yield Curves'!I404-'Yield Curves'!I405</f>
        <v>-9.9999999999997868E-3</v>
      </c>
      <c r="I405" s="245">
        <f>'Yield Curves'!J404-'Yield Curves'!J405</f>
        <v>-2.4999999999998579E-2</v>
      </c>
      <c r="J405" s="245">
        <f>'Yield Curves'!K404-'Yield Curves'!K405</f>
        <v>-3.9999999999999147E-2</v>
      </c>
      <c r="K405" s="245">
        <f>'Yield Curves'!L404-'Yield Curves'!L405</f>
        <v>-3.9999999999999147E-2</v>
      </c>
      <c r="L405" s="245">
        <f>'Yield Curves'!M404-'Yield Curves'!M405</f>
        <v>-3.9999999999999147E-2</v>
      </c>
      <c r="M405" s="245">
        <f>'Yield Curves'!N404-'Yield Curves'!N405</f>
        <v>-4.0000000000000924E-2</v>
      </c>
      <c r="N405" s="245">
        <f>'Yield Curves'!O404-'Yield Curves'!O405</f>
        <v>-4.0000000000000924E-2</v>
      </c>
      <c r="O405" s="245">
        <f>'Yield Curves'!P404-'Yield Curves'!P405</f>
        <v>-4.0000000000000924E-2</v>
      </c>
      <c r="P405" s="245">
        <f>'Yield Curves'!Q404-'Yield Curves'!Q405</f>
        <v>-4.2500000000000426E-2</v>
      </c>
      <c r="Q405" s="245">
        <f>'Yield Curves'!R404-'Yield Curves'!R405</f>
        <v>-4.4999999999999929E-2</v>
      </c>
      <c r="R405" s="245">
        <f>'Yield Curves'!S404-'Yield Curves'!S405</f>
        <v>-4.7499999999999432E-2</v>
      </c>
      <c r="S405" s="245">
        <f>'Yield Curves'!T404-'Yield Curves'!T405</f>
        <v>-4.8750000000001847E-2</v>
      </c>
      <c r="T405" s="245">
        <f>'Yield Curves'!U404-'Yield Curves'!U405</f>
        <v>-5.0000000000000711E-2</v>
      </c>
      <c r="U405" s="245">
        <f>'Yield Curves'!V404-'Yield Curves'!V405</f>
        <v>-5.1249999999999574E-2</v>
      </c>
      <c r="V405" s="252">
        <f>MAX(B405:U405)</f>
        <v>0</v>
      </c>
      <c r="AB405" s="250" t="e">
        <f>AA405/AA406-1</f>
        <v>#DIV/0!</v>
      </c>
      <c r="AF405" s="250"/>
      <c r="AG405" s="250"/>
      <c r="AI405" s="250" t="e">
        <f>AH405/AH406-1</f>
        <v>#DIV/0!</v>
      </c>
      <c r="AP405" s="250" t="e">
        <f>AO405/AO406-1</f>
        <v>#DIV/0!</v>
      </c>
      <c r="AT405" s="251">
        <f>$AC$1*X404/100</f>
        <v>0</v>
      </c>
      <c r="AU405" s="249">
        <f>AT405*SQRT(10)</f>
        <v>0</v>
      </c>
      <c r="AW405" s="250" t="e">
        <f>AV405/AV406-1</f>
        <v>#DIV/0!</v>
      </c>
      <c r="BB405" s="249">
        <f>BA405*SQRT(10)</f>
        <v>0</v>
      </c>
      <c r="BD405" s="250" t="e">
        <f>BC405/BC406-1</f>
        <v>#DIV/0!</v>
      </c>
      <c r="BI405" s="249">
        <f>BH405*SQRT(10)</f>
        <v>0</v>
      </c>
    </row>
    <row r="406" spans="1:61" x14ac:dyDescent="0.2">
      <c r="A406" s="253">
        <v>42551</v>
      </c>
      <c r="B406" s="245">
        <f>'Yield Curves'!C405-'Yield Curves'!C406</f>
        <v>-9.9999999999997868E-3</v>
      </c>
      <c r="C406" s="245">
        <f>'Yield Curves'!D405-'Yield Curves'!D406</f>
        <v>-1.9999999999999574E-2</v>
      </c>
      <c r="D406" s="245">
        <f>'Yield Curves'!E405-'Yield Curves'!E406</f>
        <v>-2.9999999999999361E-2</v>
      </c>
      <c r="E406" s="245">
        <f>'Yield Curves'!F405-'Yield Curves'!F406</f>
        <v>-3.9999999999999147E-2</v>
      </c>
      <c r="F406" s="245">
        <f>'Yield Curves'!G405-'Yield Curves'!G406</f>
        <v>-5.0000000000000711E-2</v>
      </c>
      <c r="G406" s="245">
        <f>'Yield Curves'!H405-'Yield Curves'!H406</f>
        <v>-9.0000000000001634E-2</v>
      </c>
      <c r="H406" s="245">
        <f>'Yield Curves'!I405-'Yield Curves'!I406</f>
        <v>-0.13000000000000078</v>
      </c>
      <c r="I406" s="245">
        <f>'Yield Curves'!J405-'Yield Curves'!J406</f>
        <v>-0.10500000000000043</v>
      </c>
      <c r="J406" s="245">
        <f>'Yield Curves'!K405-'Yield Curves'!K406</f>
        <v>-8.0000000000000071E-2</v>
      </c>
      <c r="K406" s="245">
        <f>'Yield Curves'!L405-'Yield Curves'!L406</f>
        <v>-9.0000000000001634E-2</v>
      </c>
      <c r="L406" s="245">
        <f>'Yield Curves'!M405-'Yield Curves'!M406</f>
        <v>-0.10000000000000142</v>
      </c>
      <c r="M406" s="245">
        <f>'Yield Curves'!N405-'Yield Curves'!N406</f>
        <v>-0.10999999999999943</v>
      </c>
      <c r="N406" s="245">
        <f>'Yield Curves'!O405-'Yield Curves'!O406</f>
        <v>-0.11999999999999922</v>
      </c>
      <c r="O406" s="245">
        <f>'Yield Curves'!P405-'Yield Curves'!P406</f>
        <v>-0.12999999999999901</v>
      </c>
      <c r="P406" s="245">
        <f>'Yield Curves'!Q405-'Yield Curves'!Q406</f>
        <v>-0.13000000000000078</v>
      </c>
      <c r="Q406" s="245">
        <f>'Yield Curves'!R405-'Yield Curves'!R406</f>
        <v>-0.13000000000000078</v>
      </c>
      <c r="R406" s="245">
        <f>'Yield Curves'!S405-'Yield Curves'!S406</f>
        <v>-0.13000000000000078</v>
      </c>
      <c r="S406" s="245">
        <f>'Yield Curves'!T405-'Yield Curves'!T406</f>
        <v>-0.13499999999999979</v>
      </c>
      <c r="T406" s="245">
        <f>'Yield Curves'!U405-'Yield Curves'!U406</f>
        <v>-0.14000000000000057</v>
      </c>
      <c r="U406" s="245">
        <f>'Yield Curves'!V405-'Yield Curves'!V406</f>
        <v>-0.14500000000000135</v>
      </c>
      <c r="V406" s="252">
        <f>MAX(B406:U406)</f>
        <v>-9.9999999999997868E-3</v>
      </c>
      <c r="AB406" s="250" t="e">
        <f>AA406/AA407-1</f>
        <v>#DIV/0!</v>
      </c>
      <c r="AF406" s="250"/>
      <c r="AG406" s="250"/>
      <c r="AI406" s="250" t="e">
        <f>AH406/AH407-1</f>
        <v>#DIV/0!</v>
      </c>
      <c r="AP406" s="250" t="e">
        <f>AO406/AO407-1</f>
        <v>#DIV/0!</v>
      </c>
      <c r="AT406" s="251">
        <f>$AC$1*X405/100</f>
        <v>0</v>
      </c>
      <c r="AU406" s="249">
        <f>AT406*SQRT(10)</f>
        <v>0</v>
      </c>
      <c r="AW406" s="250" t="e">
        <f>AV406/AV407-1</f>
        <v>#DIV/0!</v>
      </c>
      <c r="BB406" s="249">
        <f>BA406*SQRT(10)</f>
        <v>0</v>
      </c>
      <c r="BD406" s="250" t="e">
        <f>BC406/BC407-1</f>
        <v>#DIV/0!</v>
      </c>
      <c r="BI406" s="249">
        <f>BH406*SQRT(10)</f>
        <v>0</v>
      </c>
    </row>
    <row r="407" spans="1:61" x14ac:dyDescent="0.2">
      <c r="A407" s="253">
        <v>42550</v>
      </c>
      <c r="B407" s="245">
        <f>'Yield Curves'!C406-'Yield Curves'!C407</f>
        <v>0</v>
      </c>
      <c r="C407" s="245">
        <f>'Yield Curves'!D406-'Yield Curves'!D407</f>
        <v>1.9999999999999574E-2</v>
      </c>
      <c r="D407" s="245">
        <f>'Yield Curves'!E406-'Yield Curves'!E407</f>
        <v>3.9999999999999147E-2</v>
      </c>
      <c r="E407" s="245">
        <f>'Yield Curves'!F406-'Yield Curves'!F407</f>
        <v>3.9999999999999147E-2</v>
      </c>
      <c r="F407" s="245">
        <f>'Yield Curves'!G406-'Yield Curves'!G407</f>
        <v>3.9999999999999147E-2</v>
      </c>
      <c r="G407" s="245">
        <f>'Yield Curves'!H406-'Yield Curves'!H407</f>
        <v>1.5000000000000568E-2</v>
      </c>
      <c r="H407" s="245">
        <f>'Yield Curves'!I406-'Yield Curves'!I407</f>
        <v>-9.9999999999997868E-3</v>
      </c>
      <c r="I407" s="245">
        <f>'Yield Curves'!J406-'Yield Curves'!J407</f>
        <v>-1.5000000000000568E-2</v>
      </c>
      <c r="J407" s="245">
        <f>'Yield Curves'!K406-'Yield Curves'!K407</f>
        <v>-2.000000000000135E-2</v>
      </c>
      <c r="K407" s="245">
        <f>'Yield Curves'!L406-'Yield Curves'!L407</f>
        <v>-2.5000000000000355E-2</v>
      </c>
      <c r="L407" s="245">
        <f>'Yield Curves'!M406-'Yield Curves'!M407</f>
        <v>-3.0000000000001137E-2</v>
      </c>
      <c r="M407" s="245">
        <f>'Yield Curves'!N406-'Yield Curves'!N407</f>
        <v>-3.5000000000000142E-2</v>
      </c>
      <c r="N407" s="245">
        <f>'Yield Curves'!O406-'Yield Curves'!O407</f>
        <v>-4.0000000000000924E-2</v>
      </c>
      <c r="O407" s="245">
        <f>'Yield Curves'!P406-'Yield Curves'!P407</f>
        <v>-4.5000000000001705E-2</v>
      </c>
      <c r="P407" s="245">
        <f>'Yield Curves'!Q406-'Yield Curves'!Q407</f>
        <v>-3.7499999999999645E-2</v>
      </c>
      <c r="Q407" s="245">
        <f>'Yield Curves'!R406-'Yield Curves'!R407</f>
        <v>-2.9999999999999361E-2</v>
      </c>
      <c r="R407" s="245">
        <f>'Yield Curves'!S406-'Yield Curves'!S407</f>
        <v>-2.2499999999999076E-2</v>
      </c>
      <c r="S407" s="245">
        <f>'Yield Curves'!T406-'Yield Curves'!T407</f>
        <v>-2.1250000000000213E-2</v>
      </c>
      <c r="T407" s="245">
        <f>'Yield Curves'!U406-'Yield Curves'!U407</f>
        <v>-1.9999999999999574E-2</v>
      </c>
      <c r="U407" s="245">
        <f>'Yield Curves'!V406-'Yield Curves'!V407</f>
        <v>-1.8749999999998934E-2</v>
      </c>
      <c r="V407" s="252">
        <f>MAX(B407:U407)</f>
        <v>3.9999999999999147E-2</v>
      </c>
      <c r="AB407" s="250" t="e">
        <f>AA407/AA408-1</f>
        <v>#DIV/0!</v>
      </c>
      <c r="AF407" s="250"/>
      <c r="AG407" s="250"/>
      <c r="AI407" s="250" t="e">
        <f>AH407/AH408-1</f>
        <v>#DIV/0!</v>
      </c>
      <c r="AP407" s="250" t="e">
        <f>AO407/AO408-1</f>
        <v>#DIV/0!</v>
      </c>
      <c r="AT407" s="251">
        <f>$AC$1*X406/100</f>
        <v>0</v>
      </c>
      <c r="AU407" s="249">
        <f>AT407*SQRT(10)</f>
        <v>0</v>
      </c>
      <c r="AW407" s="250" t="e">
        <f>AV407/AV408-1</f>
        <v>#DIV/0!</v>
      </c>
      <c r="BB407" s="249">
        <f>BA407*SQRT(10)</f>
        <v>0</v>
      </c>
      <c r="BD407" s="250" t="e">
        <f>BC407/BC408-1</f>
        <v>#DIV/0!</v>
      </c>
      <c r="BI407" s="249">
        <f>BH407*SQRT(10)</f>
        <v>0</v>
      </c>
    </row>
    <row r="408" spans="1:61" x14ac:dyDescent="0.2">
      <c r="A408" s="253">
        <v>42549</v>
      </c>
      <c r="B408" s="245">
        <f>'Yield Curves'!C407-'Yield Curves'!C408</f>
        <v>-6.0000000000000497E-2</v>
      </c>
      <c r="C408" s="245">
        <f>'Yield Curves'!D407-'Yield Curves'!D408</f>
        <v>-6.4999999999999503E-2</v>
      </c>
      <c r="D408" s="245">
        <f>'Yield Curves'!E407-'Yield Curves'!E408</f>
        <v>-7.0000000000000284E-2</v>
      </c>
      <c r="E408" s="245">
        <f>'Yield Curves'!F407-'Yield Curves'!F408</f>
        <v>-7.0000000000000284E-2</v>
      </c>
      <c r="F408" s="245">
        <f>'Yield Curves'!G407-'Yield Curves'!G408</f>
        <v>-6.9999999999998508E-2</v>
      </c>
      <c r="G408" s="245">
        <f>'Yield Curves'!H407-'Yield Curves'!H408</f>
        <v>-8.4999999999999076E-2</v>
      </c>
      <c r="H408" s="245">
        <f>'Yield Curves'!I407-'Yield Curves'!I408</f>
        <v>-9.9999999999999645E-2</v>
      </c>
      <c r="I408" s="245">
        <f>'Yield Curves'!J407-'Yield Curves'!J408</f>
        <v>-8.9999999999999858E-2</v>
      </c>
      <c r="J408" s="245">
        <f>'Yield Curves'!K407-'Yield Curves'!K408</f>
        <v>-8.0000000000000071E-2</v>
      </c>
      <c r="K408" s="245">
        <f>'Yield Curves'!L407-'Yield Curves'!L408</f>
        <v>-8.2499999999999574E-2</v>
      </c>
      <c r="L408" s="245">
        <f>'Yield Curves'!M407-'Yield Curves'!M408</f>
        <v>-8.4999999999999076E-2</v>
      </c>
      <c r="M408" s="245">
        <f>'Yield Curves'!N407-'Yield Curves'!N408</f>
        <v>-8.7500000000000355E-2</v>
      </c>
      <c r="N408" s="245">
        <f>'Yield Curves'!O407-'Yield Curves'!O408</f>
        <v>-8.9999999999999858E-2</v>
      </c>
      <c r="O408" s="245">
        <f>'Yield Curves'!P407-'Yield Curves'!P408</f>
        <v>-9.2499999999999361E-2</v>
      </c>
      <c r="P408" s="245">
        <f>'Yield Curves'!Q407-'Yield Curves'!Q408</f>
        <v>-9.375E-2</v>
      </c>
      <c r="Q408" s="245">
        <f>'Yield Curves'!R407-'Yield Curves'!R408</f>
        <v>-9.5000000000000639E-2</v>
      </c>
      <c r="R408" s="245">
        <f>'Yield Curves'!S407-'Yield Curves'!S408</f>
        <v>-9.6250000000001279E-2</v>
      </c>
      <c r="S408" s="245">
        <f>'Yield Curves'!T407-'Yield Curves'!T408</f>
        <v>-9.8124999999999574E-2</v>
      </c>
      <c r="T408" s="245">
        <f>'Yield Curves'!U407-'Yield Curves'!U408</f>
        <v>-9.9999999999999645E-2</v>
      </c>
      <c r="U408" s="245">
        <f>'Yield Curves'!V407-'Yield Curves'!V408</f>
        <v>-0.10187499999999972</v>
      </c>
      <c r="V408" s="252">
        <f>MAX(B408:U408)</f>
        <v>-6.0000000000000497E-2</v>
      </c>
      <c r="AB408" s="250" t="e">
        <f>AA408/AA409-1</f>
        <v>#DIV/0!</v>
      </c>
      <c r="AF408" s="250"/>
      <c r="AG408" s="250"/>
      <c r="AI408" s="250" t="e">
        <f>AH408/AH409-1</f>
        <v>#DIV/0!</v>
      </c>
      <c r="AP408" s="250" t="e">
        <f>AO408/AO409-1</f>
        <v>#DIV/0!</v>
      </c>
      <c r="AT408" s="251">
        <f>$AC$1*X407/100</f>
        <v>0</v>
      </c>
      <c r="AU408" s="249">
        <f>AT408*SQRT(10)</f>
        <v>0</v>
      </c>
      <c r="AW408" s="250" t="e">
        <f>AV408/AV409-1</f>
        <v>#DIV/0!</v>
      </c>
      <c r="BB408" s="249">
        <f>BA408*SQRT(10)</f>
        <v>0</v>
      </c>
      <c r="BD408" s="250" t="e">
        <f>BC408/BC409-1</f>
        <v>#DIV/0!</v>
      </c>
      <c r="BI408" s="249">
        <f>BH408*SQRT(10)</f>
        <v>0</v>
      </c>
    </row>
    <row r="409" spans="1:61" x14ac:dyDescent="0.2">
      <c r="A409" s="253">
        <v>42548</v>
      </c>
      <c r="B409" s="245">
        <f>'Yield Curves'!C408-'Yield Curves'!C409</f>
        <v>-9.9999999999999645E-2</v>
      </c>
      <c r="C409" s="245">
        <f>'Yield Curves'!D408-'Yield Curves'!D409</f>
        <v>-4.9999999999998934E-2</v>
      </c>
      <c r="D409" s="245">
        <f>'Yield Curves'!E408-'Yield Curves'!E409</f>
        <v>0</v>
      </c>
      <c r="E409" s="245">
        <f>'Yield Curves'!F408-'Yield Curves'!F409</f>
        <v>-9.9999999999997868E-3</v>
      </c>
      <c r="F409" s="245">
        <f>'Yield Curves'!G408-'Yield Curves'!G409</f>
        <v>-2.000000000000135E-2</v>
      </c>
      <c r="G409" s="245">
        <f>'Yield Curves'!H408-'Yield Curves'!H409</f>
        <v>-5.5000000000001492E-2</v>
      </c>
      <c r="H409" s="245">
        <f>'Yield Curves'!I408-'Yield Curves'!I409</f>
        <v>-8.9999999999999858E-2</v>
      </c>
      <c r="I409" s="245">
        <f>'Yield Curves'!J408-'Yield Curves'!J409</f>
        <v>-7.9999999999998295E-2</v>
      </c>
      <c r="J409" s="245">
        <f>'Yield Curves'!K408-'Yield Curves'!K409</f>
        <v>-6.9999999999998508E-2</v>
      </c>
      <c r="K409" s="245">
        <f>'Yield Curves'!L408-'Yield Curves'!L409</f>
        <v>-7.9999999999998295E-2</v>
      </c>
      <c r="L409" s="245">
        <f>'Yield Curves'!M408-'Yield Curves'!M409</f>
        <v>-8.9999999999998082E-2</v>
      </c>
      <c r="M409" s="245">
        <f>'Yield Curves'!N408-'Yield Curves'!N409</f>
        <v>-9.9999999999999645E-2</v>
      </c>
      <c r="N409" s="245">
        <f>'Yield Curves'!O408-'Yield Curves'!O409</f>
        <v>-0.10999999999999943</v>
      </c>
      <c r="O409" s="245">
        <f>'Yield Curves'!P408-'Yield Curves'!P409</f>
        <v>-0.11999999999999922</v>
      </c>
      <c r="P409" s="245">
        <f>'Yield Curves'!Q408-'Yield Curves'!Q409</f>
        <v>-0.11500000000000021</v>
      </c>
      <c r="Q409" s="245">
        <f>'Yield Curves'!R408-'Yield Curves'!R409</f>
        <v>-0.10999999999999943</v>
      </c>
      <c r="R409" s="245">
        <f>'Yield Curves'!S408-'Yield Curves'!S409</f>
        <v>-0.10499999999999865</v>
      </c>
      <c r="S409" s="245">
        <f>'Yield Curves'!T408-'Yield Curves'!T409</f>
        <v>-0.10749999999999815</v>
      </c>
      <c r="T409" s="245">
        <f>'Yield Curves'!U408-'Yield Curves'!U409</f>
        <v>-0.10999999999999943</v>
      </c>
      <c r="U409" s="245">
        <f>'Yield Curves'!V408-'Yield Curves'!V409</f>
        <v>-0.11250000000000071</v>
      </c>
      <c r="V409" s="252">
        <f>MAX(B409:U409)</f>
        <v>0</v>
      </c>
      <c r="AB409" s="250" t="e">
        <f>AA409/AA410-1</f>
        <v>#DIV/0!</v>
      </c>
      <c r="AF409" s="250"/>
      <c r="AG409" s="250"/>
      <c r="AI409" s="250" t="e">
        <f>AH409/AH410-1</f>
        <v>#DIV/0!</v>
      </c>
      <c r="AP409" s="250" t="e">
        <f>AO409/AO410-1</f>
        <v>#DIV/0!</v>
      </c>
      <c r="AT409" s="251">
        <f>$AC$1*X408/100</f>
        <v>0</v>
      </c>
      <c r="AU409" s="249">
        <f>AT409*SQRT(10)</f>
        <v>0</v>
      </c>
      <c r="AW409" s="250" t="e">
        <f>AV409/AV410-1</f>
        <v>#DIV/0!</v>
      </c>
      <c r="BB409" s="249">
        <f>BA409*SQRT(10)</f>
        <v>0</v>
      </c>
      <c r="BD409" s="250" t="e">
        <f>BC409/BC410-1</f>
        <v>#DIV/0!</v>
      </c>
      <c r="BI409" s="249">
        <f>BH409*SQRT(10)</f>
        <v>0</v>
      </c>
    </row>
    <row r="410" spans="1:61" x14ac:dyDescent="0.2">
      <c r="A410" s="253">
        <v>42545</v>
      </c>
      <c r="B410" s="245">
        <f>'Yield Curves'!C409-'Yield Curves'!C410</f>
        <v>6.0000000000000497E-2</v>
      </c>
      <c r="C410" s="245">
        <f>'Yield Curves'!D409-'Yield Curves'!D410</f>
        <v>6.4999999999999503E-2</v>
      </c>
      <c r="D410" s="245">
        <f>'Yield Curves'!E409-'Yield Curves'!E410</f>
        <v>7.0000000000000284E-2</v>
      </c>
      <c r="E410" s="245">
        <f>'Yield Curves'!F409-'Yield Curves'!F410</f>
        <v>7.0000000000000284E-2</v>
      </c>
      <c r="F410" s="245">
        <f>'Yield Curves'!G409-'Yield Curves'!G410</f>
        <v>7.0000000000000284E-2</v>
      </c>
      <c r="G410" s="245">
        <f>'Yield Curves'!H409-'Yield Curves'!H410</f>
        <v>7.5000000000001066E-2</v>
      </c>
      <c r="H410" s="245">
        <f>'Yield Curves'!I409-'Yield Curves'!I410</f>
        <v>8.0000000000000071E-2</v>
      </c>
      <c r="I410" s="245">
        <f>'Yield Curves'!J409-'Yield Curves'!J410</f>
        <v>7.4999999999999289E-2</v>
      </c>
      <c r="J410" s="245">
        <f>'Yield Curves'!K409-'Yield Curves'!K410</f>
        <v>6.9999999999998508E-2</v>
      </c>
      <c r="K410" s="245">
        <f>'Yield Curves'!L409-'Yield Curves'!L410</f>
        <v>7.2499999999999787E-2</v>
      </c>
      <c r="L410" s="245">
        <f>'Yield Curves'!M409-'Yield Curves'!M410</f>
        <v>7.4999999999999289E-2</v>
      </c>
      <c r="M410" s="245">
        <f>'Yield Curves'!N409-'Yield Curves'!N410</f>
        <v>7.7500000000000568E-2</v>
      </c>
      <c r="N410" s="245">
        <f>'Yield Curves'!O409-'Yield Curves'!O410</f>
        <v>8.0000000000000071E-2</v>
      </c>
      <c r="O410" s="245">
        <f>'Yield Curves'!P409-'Yield Curves'!P410</f>
        <v>8.2499999999999574E-2</v>
      </c>
      <c r="P410" s="245">
        <f>'Yield Curves'!Q409-'Yield Curves'!Q410</f>
        <v>8.1250000000000711E-2</v>
      </c>
      <c r="Q410" s="245">
        <f>'Yield Curves'!R409-'Yield Curves'!R410</f>
        <v>8.0000000000000071E-2</v>
      </c>
      <c r="R410" s="245">
        <f>'Yield Curves'!S409-'Yield Curves'!S410</f>
        <v>7.8749999999999432E-2</v>
      </c>
      <c r="S410" s="245">
        <f>'Yield Curves'!T409-'Yield Curves'!T410</f>
        <v>7.9374999999998863E-2</v>
      </c>
      <c r="T410" s="245">
        <f>'Yield Curves'!U409-'Yield Curves'!U410</f>
        <v>8.0000000000000071E-2</v>
      </c>
      <c r="U410" s="245">
        <f>'Yield Curves'!V409-'Yield Curves'!V410</f>
        <v>8.0625000000001279E-2</v>
      </c>
      <c r="V410" s="252">
        <f>MAX(B410:U410)</f>
        <v>8.2499999999999574E-2</v>
      </c>
      <c r="AB410" s="250" t="e">
        <f>AA410/AA411-1</f>
        <v>#DIV/0!</v>
      </c>
      <c r="AF410" s="250"/>
      <c r="AG410" s="250"/>
      <c r="AI410" s="250" t="e">
        <f>AH410/AH411-1</f>
        <v>#DIV/0!</v>
      </c>
      <c r="AP410" s="250" t="e">
        <f>AO410/AO411-1</f>
        <v>#DIV/0!</v>
      </c>
      <c r="AT410" s="251">
        <f>$AC$1*X409/100</f>
        <v>0</v>
      </c>
      <c r="AU410" s="249">
        <f>AT410*SQRT(10)</f>
        <v>0</v>
      </c>
      <c r="AW410" s="250" t="e">
        <f>AV410/AV411-1</f>
        <v>#DIV/0!</v>
      </c>
      <c r="BB410" s="249">
        <f>BA410*SQRT(10)</f>
        <v>0</v>
      </c>
      <c r="BD410" s="250" t="e">
        <f>BC410/BC411-1</f>
        <v>#DIV/0!</v>
      </c>
      <c r="BI410" s="249">
        <f>BH410*SQRT(10)</f>
        <v>0</v>
      </c>
    </row>
    <row r="411" spans="1:61" x14ac:dyDescent="0.2">
      <c r="A411" s="253">
        <v>42544</v>
      </c>
      <c r="B411" s="245">
        <f>'Yield Curves'!C410-'Yield Curves'!C411</f>
        <v>2.9999999999999361E-2</v>
      </c>
      <c r="C411" s="245">
        <f>'Yield Curves'!D410-'Yield Curves'!D411</f>
        <v>-4.4999999999999929E-2</v>
      </c>
      <c r="D411" s="245">
        <f>'Yield Curves'!E410-'Yield Curves'!E411</f>
        <v>-0.11999999999999922</v>
      </c>
      <c r="E411" s="245">
        <f>'Yield Curves'!F410-'Yield Curves'!F411</f>
        <v>-0.12499999999999822</v>
      </c>
      <c r="F411" s="245">
        <f>'Yield Curves'!G410-'Yield Curves'!G411</f>
        <v>-0.12999999999999901</v>
      </c>
      <c r="G411" s="245">
        <f>'Yield Curves'!H410-'Yield Curves'!H411</f>
        <v>-3.9999999999999147E-2</v>
      </c>
      <c r="H411" s="245">
        <f>'Yield Curves'!I410-'Yield Curves'!I411</f>
        <v>5.0000000000000711E-2</v>
      </c>
      <c r="I411" s="245">
        <f>'Yield Curves'!J410-'Yield Curves'!J411</f>
        <v>-1.5000000000000568E-2</v>
      </c>
      <c r="J411" s="245">
        <f>'Yield Curves'!K410-'Yield Curves'!K411</f>
        <v>-8.0000000000000071E-2</v>
      </c>
      <c r="K411" s="245">
        <f>'Yield Curves'!L410-'Yield Curves'!L411</f>
        <v>-7.0000000000002061E-2</v>
      </c>
      <c r="L411" s="245">
        <f>'Yield Curves'!M410-'Yield Curves'!M411</f>
        <v>-6.0000000000002274E-2</v>
      </c>
      <c r="M411" s="245">
        <f>'Yield Curves'!N410-'Yield Curves'!N411</f>
        <v>-5.0000000000000711E-2</v>
      </c>
      <c r="N411" s="245">
        <f>'Yield Curves'!O410-'Yield Curves'!O411</f>
        <v>-4.0000000000000924E-2</v>
      </c>
      <c r="O411" s="245">
        <f>'Yield Curves'!P410-'Yield Curves'!P411</f>
        <v>-3.0000000000001137E-2</v>
      </c>
      <c r="P411" s="245">
        <f>'Yield Curves'!Q410-'Yield Curves'!Q411</f>
        <v>-2.5000000000000355E-2</v>
      </c>
      <c r="Q411" s="245">
        <f>'Yield Curves'!R410-'Yield Curves'!R411</f>
        <v>-1.9999999999999574E-2</v>
      </c>
      <c r="R411" s="245">
        <f>'Yield Curves'!S410-'Yield Curves'!S411</f>
        <v>-1.4999999999998792E-2</v>
      </c>
      <c r="S411" s="245">
        <f>'Yield Curves'!T410-'Yield Curves'!T411</f>
        <v>-7.5000000000002842E-3</v>
      </c>
      <c r="T411" s="245">
        <f>'Yield Curves'!U410-'Yield Curves'!U411</f>
        <v>0</v>
      </c>
      <c r="U411" s="245">
        <f>'Yield Curves'!V410-'Yield Curves'!V411</f>
        <v>7.5000000000002842E-3</v>
      </c>
      <c r="V411" s="252">
        <f>MAX(B411:U411)</f>
        <v>5.0000000000000711E-2</v>
      </c>
      <c r="AB411" s="250" t="e">
        <f>AA411/AA412-1</f>
        <v>#DIV/0!</v>
      </c>
      <c r="AF411" s="250"/>
      <c r="AG411" s="250"/>
      <c r="AI411" s="250" t="e">
        <f>AH411/AH412-1</f>
        <v>#DIV/0!</v>
      </c>
      <c r="AP411" s="250" t="e">
        <f>AO411/AO412-1</f>
        <v>#DIV/0!</v>
      </c>
      <c r="AT411" s="251">
        <f>$AC$1*X410/100</f>
        <v>0</v>
      </c>
      <c r="AU411" s="249">
        <f>AT411*SQRT(10)</f>
        <v>0</v>
      </c>
      <c r="AW411" s="250" t="e">
        <f>AV411/AV412-1</f>
        <v>#DIV/0!</v>
      </c>
      <c r="BB411" s="249">
        <f>BA411*SQRT(10)</f>
        <v>0</v>
      </c>
      <c r="BD411" s="250" t="e">
        <f>BC411/BC412-1</f>
        <v>#DIV/0!</v>
      </c>
      <c r="BI411" s="249">
        <f>BH411*SQRT(10)</f>
        <v>0</v>
      </c>
    </row>
    <row r="412" spans="1:61" x14ac:dyDescent="0.2">
      <c r="A412" s="253">
        <v>42543</v>
      </c>
      <c r="B412" s="245">
        <f>'Yield Curves'!C411-'Yield Curves'!C412</f>
        <v>-2.9999999999999361E-2</v>
      </c>
      <c r="C412" s="245">
        <f>'Yield Curves'!D411-'Yield Curves'!D412</f>
        <v>-1.5000000000000568E-2</v>
      </c>
      <c r="D412" s="245">
        <f>'Yield Curves'!E411-'Yield Curves'!E412</f>
        <v>0</v>
      </c>
      <c r="E412" s="245">
        <f>'Yield Curves'!F411-'Yield Curves'!F412</f>
        <v>-5.0000000000007816E-3</v>
      </c>
      <c r="F412" s="245">
        <f>'Yield Curves'!G411-'Yield Curves'!G412</f>
        <v>-9.9999999999997868E-3</v>
      </c>
      <c r="G412" s="245">
        <f>'Yield Curves'!H411-'Yield Curves'!H412</f>
        <v>-2.000000000000135E-2</v>
      </c>
      <c r="H412" s="245">
        <f>'Yield Curves'!I411-'Yield Curves'!I412</f>
        <v>-3.0000000000001137E-2</v>
      </c>
      <c r="I412" s="245">
        <f>'Yield Curves'!J411-'Yield Curves'!J412</f>
        <v>-3.0000000000001137E-2</v>
      </c>
      <c r="J412" s="245">
        <f>'Yield Curves'!K411-'Yield Curves'!K412</f>
        <v>-2.9999999999999361E-2</v>
      </c>
      <c r="K412" s="245">
        <f>'Yield Curves'!L411-'Yield Curves'!L412</f>
        <v>-2.9999999999999361E-2</v>
      </c>
      <c r="L412" s="245">
        <f>'Yield Curves'!M411-'Yield Curves'!M412</f>
        <v>-2.9999999999997584E-2</v>
      </c>
      <c r="M412" s="245">
        <f>'Yield Curves'!N411-'Yield Curves'!N412</f>
        <v>-2.9999999999999361E-2</v>
      </c>
      <c r="N412" s="245">
        <f>'Yield Curves'!O411-'Yield Curves'!O412</f>
        <v>-2.9999999999999361E-2</v>
      </c>
      <c r="O412" s="245">
        <f>'Yield Curves'!P411-'Yield Curves'!P412</f>
        <v>-2.9999999999999361E-2</v>
      </c>
      <c r="P412" s="245">
        <f>'Yield Curves'!Q411-'Yield Curves'!Q412</f>
        <v>-2.7500000000001634E-2</v>
      </c>
      <c r="Q412" s="245">
        <f>'Yield Curves'!R411-'Yield Curves'!R412</f>
        <v>-2.5000000000002132E-2</v>
      </c>
      <c r="R412" s="245">
        <f>'Yield Curves'!S411-'Yield Curves'!S412</f>
        <v>-2.2500000000002629E-2</v>
      </c>
      <c r="S412" s="245">
        <f>'Yield Curves'!T411-'Yield Curves'!T412</f>
        <v>-2.125000000000199E-2</v>
      </c>
      <c r="T412" s="245">
        <f>'Yield Curves'!U411-'Yield Curves'!U412</f>
        <v>-2.000000000000135E-2</v>
      </c>
      <c r="U412" s="245">
        <f>'Yield Curves'!V411-'Yield Curves'!V412</f>
        <v>-1.8750000000000711E-2</v>
      </c>
      <c r="V412" s="252">
        <f>MAX(B412:U412)</f>
        <v>0</v>
      </c>
      <c r="AB412" s="250" t="e">
        <f>AA412/AA413-1</f>
        <v>#DIV/0!</v>
      </c>
      <c r="AF412" s="250"/>
      <c r="AG412" s="250"/>
      <c r="AI412" s="250" t="e">
        <f>AH412/AH413-1</f>
        <v>#DIV/0!</v>
      </c>
      <c r="AP412" s="250" t="e">
        <f>AO412/AO413-1</f>
        <v>#DIV/0!</v>
      </c>
      <c r="AT412" s="251">
        <f>$AC$1*X411/100</f>
        <v>0</v>
      </c>
      <c r="AU412" s="249">
        <f>AT412*SQRT(10)</f>
        <v>0</v>
      </c>
      <c r="AW412" s="250" t="e">
        <f>AV412/AV413-1</f>
        <v>#DIV/0!</v>
      </c>
      <c r="BB412" s="249">
        <f>BA412*SQRT(10)</f>
        <v>0</v>
      </c>
      <c r="BD412" s="250" t="e">
        <f>BC412/BC413-1</f>
        <v>#DIV/0!</v>
      </c>
      <c r="BI412" s="249">
        <f>BH412*SQRT(10)</f>
        <v>0</v>
      </c>
    </row>
    <row r="413" spans="1:61" x14ac:dyDescent="0.2">
      <c r="A413" s="253">
        <v>42542</v>
      </c>
      <c r="B413" s="245">
        <f>'Yield Curves'!C412-'Yield Curves'!C413</f>
        <v>-9.9999999999997868E-3</v>
      </c>
      <c r="C413" s="245">
        <f>'Yield Curves'!D412-'Yield Curves'!D413</f>
        <v>1.5000000000000568E-2</v>
      </c>
      <c r="D413" s="245">
        <f>'Yield Curves'!E412-'Yield Curves'!E413</f>
        <v>3.9999999999999147E-2</v>
      </c>
      <c r="E413" s="245">
        <f>'Yield Curves'!F412-'Yield Curves'!F413</f>
        <v>3.9999999999999147E-2</v>
      </c>
      <c r="F413" s="245">
        <f>'Yield Curves'!G412-'Yield Curves'!G413</f>
        <v>3.9999999999999147E-2</v>
      </c>
      <c r="G413" s="245">
        <f>'Yield Curves'!H412-'Yield Curves'!H413</f>
        <v>1.9999999999999574E-2</v>
      </c>
      <c r="H413" s="245">
        <f>'Yield Curves'!I412-'Yield Curves'!I413</f>
        <v>0</v>
      </c>
      <c r="I413" s="245">
        <f>'Yield Curves'!J412-'Yield Curves'!J413</f>
        <v>5.0000000000007816E-3</v>
      </c>
      <c r="J413" s="245">
        <f>'Yield Curves'!K412-'Yield Curves'!K413</f>
        <v>9.9999999999997868E-3</v>
      </c>
      <c r="K413" s="245">
        <f>'Yield Curves'!L412-'Yield Curves'!L413</f>
        <v>7.5000000000002842E-3</v>
      </c>
      <c r="L413" s="245">
        <f>'Yield Curves'!M412-'Yield Curves'!M413</f>
        <v>4.9999999999990052E-3</v>
      </c>
      <c r="M413" s="245">
        <f>'Yield Curves'!N412-'Yield Curves'!N413</f>
        <v>2.4999999999995026E-3</v>
      </c>
      <c r="N413" s="245">
        <f>'Yield Curves'!O412-'Yield Curves'!O413</f>
        <v>0</v>
      </c>
      <c r="O413" s="245">
        <f>'Yield Curves'!P412-'Yield Curves'!P413</f>
        <v>-2.4999999999995026E-3</v>
      </c>
      <c r="P413" s="245">
        <f>'Yield Curves'!Q412-'Yield Curves'!Q413</f>
        <v>-1.2499999999988631E-3</v>
      </c>
      <c r="Q413" s="245">
        <f>'Yield Curves'!R412-'Yield Curves'!R413</f>
        <v>0</v>
      </c>
      <c r="R413" s="245">
        <f>'Yield Curves'!S412-'Yield Curves'!S413</f>
        <v>1.2499999999988631E-3</v>
      </c>
      <c r="S413" s="245">
        <f>'Yield Curves'!T412-'Yield Curves'!T413</f>
        <v>6.2499999999943157E-4</v>
      </c>
      <c r="T413" s="245">
        <f>'Yield Curves'!U412-'Yield Curves'!U413</f>
        <v>0</v>
      </c>
      <c r="U413" s="245">
        <f>'Yield Curves'!V412-'Yield Curves'!V413</f>
        <v>-6.2499999999943157E-4</v>
      </c>
      <c r="V413" s="252">
        <f>MAX(B413:U413)</f>
        <v>3.9999999999999147E-2</v>
      </c>
      <c r="AB413" s="250" t="e">
        <f>AA413/AA414-1</f>
        <v>#DIV/0!</v>
      </c>
      <c r="AF413" s="250"/>
      <c r="AG413" s="250"/>
      <c r="AI413" s="250" t="e">
        <f>AH413/AH414-1</f>
        <v>#DIV/0!</v>
      </c>
      <c r="AP413" s="250" t="e">
        <f>AO413/AO414-1</f>
        <v>#DIV/0!</v>
      </c>
      <c r="AT413" s="251">
        <f>$AC$1*X412/100</f>
        <v>0</v>
      </c>
      <c r="AU413" s="249">
        <f>AT413*SQRT(10)</f>
        <v>0</v>
      </c>
      <c r="AW413" s="250" t="e">
        <f>AV413/AV414-1</f>
        <v>#DIV/0!</v>
      </c>
      <c r="BB413" s="249">
        <f>BA413*SQRT(10)</f>
        <v>0</v>
      </c>
      <c r="BD413" s="250" t="e">
        <f>BC413/BC414-1</f>
        <v>#DIV/0!</v>
      </c>
      <c r="BI413" s="249">
        <f>BH413*SQRT(10)</f>
        <v>0</v>
      </c>
    </row>
    <row r="414" spans="1:61" x14ac:dyDescent="0.2">
      <c r="A414" s="253">
        <v>42541</v>
      </c>
      <c r="B414" s="245">
        <f>'Yield Curves'!C413-'Yield Curves'!C414</f>
        <v>-7.0000000000000284E-2</v>
      </c>
      <c r="C414" s="245">
        <f>'Yield Curves'!D413-'Yield Curves'!D414</f>
        <v>-8.0000000000000071E-2</v>
      </c>
      <c r="D414" s="245">
        <f>'Yield Curves'!E413-'Yield Curves'!E414</f>
        <v>-8.9999999999999858E-2</v>
      </c>
      <c r="E414" s="245">
        <f>'Yield Curves'!F413-'Yield Curves'!F414</f>
        <v>-9.5000000000000639E-2</v>
      </c>
      <c r="F414" s="245">
        <f>'Yield Curves'!G413-'Yield Curves'!G414</f>
        <v>-9.9999999999999645E-2</v>
      </c>
      <c r="G414" s="245">
        <f>'Yield Curves'!H413-'Yield Curves'!H414</f>
        <v>-9.4999999999998863E-2</v>
      </c>
      <c r="H414" s="245">
        <f>'Yield Curves'!I413-'Yield Curves'!I414</f>
        <v>-8.9999999999999858E-2</v>
      </c>
      <c r="I414" s="245">
        <f>'Yield Curves'!J413-'Yield Curves'!J414</f>
        <v>-0.10499999999999865</v>
      </c>
      <c r="J414" s="245">
        <f>'Yield Curves'!K413-'Yield Curves'!K414</f>
        <v>-0.11999999999999922</v>
      </c>
      <c r="K414" s="245">
        <f>'Yield Curves'!L413-'Yield Curves'!L414</f>
        <v>-0.11749999999999972</v>
      </c>
      <c r="L414" s="245">
        <f>'Yield Curves'!M413-'Yield Curves'!M414</f>
        <v>-0.11499999999999844</v>
      </c>
      <c r="M414" s="245">
        <f>'Yield Curves'!N413-'Yield Curves'!N414</f>
        <v>-0.11249999999999893</v>
      </c>
      <c r="N414" s="245">
        <f>'Yield Curves'!O413-'Yield Curves'!O414</f>
        <v>-0.10999999999999943</v>
      </c>
      <c r="O414" s="245">
        <f>'Yield Curves'!P413-'Yield Curves'!P414</f>
        <v>-0.10749999999999993</v>
      </c>
      <c r="P414" s="245">
        <f>'Yield Curves'!Q413-'Yield Curves'!Q414</f>
        <v>-0.10125000000000028</v>
      </c>
      <c r="Q414" s="245">
        <f>'Yield Curves'!R413-'Yield Curves'!R414</f>
        <v>-9.4999999999998863E-2</v>
      </c>
      <c r="R414" s="245">
        <f>'Yield Curves'!S413-'Yield Curves'!S414</f>
        <v>-8.8749999999997442E-2</v>
      </c>
      <c r="S414" s="245">
        <f>'Yield Curves'!T413-'Yield Curves'!T414</f>
        <v>-8.4374999999997868E-2</v>
      </c>
      <c r="T414" s="245">
        <f>'Yield Curves'!U413-'Yield Curves'!U414</f>
        <v>-8.0000000000000071E-2</v>
      </c>
      <c r="U414" s="245">
        <f>'Yield Curves'!V413-'Yield Curves'!V414</f>
        <v>-7.5625000000002274E-2</v>
      </c>
      <c r="V414" s="252">
        <f>MAX(B414:U414)</f>
        <v>-7.0000000000000284E-2</v>
      </c>
      <c r="AB414" s="250" t="e">
        <f>AA414/AA415-1</f>
        <v>#DIV/0!</v>
      </c>
      <c r="AF414" s="250"/>
      <c r="AG414" s="250"/>
      <c r="AI414" s="250" t="e">
        <f>AH414/AH415-1</f>
        <v>#DIV/0!</v>
      </c>
      <c r="AP414" s="250" t="e">
        <f>AO414/AO415-1</f>
        <v>#DIV/0!</v>
      </c>
      <c r="AT414" s="251">
        <f>$AC$1*X413/100</f>
        <v>0</v>
      </c>
      <c r="AU414" s="249">
        <f>AT414*SQRT(10)</f>
        <v>0</v>
      </c>
      <c r="AW414" s="250" t="e">
        <f>AV414/AV415-1</f>
        <v>#DIV/0!</v>
      </c>
      <c r="BB414" s="249">
        <f>BA414*SQRT(10)</f>
        <v>0</v>
      </c>
      <c r="BD414" s="250" t="e">
        <f>BC414/BC415-1</f>
        <v>#DIV/0!</v>
      </c>
      <c r="BI414" s="249">
        <f>BH414*SQRT(10)</f>
        <v>0</v>
      </c>
    </row>
    <row r="415" spans="1:61" x14ac:dyDescent="0.2">
      <c r="A415" s="253">
        <v>42538</v>
      </c>
      <c r="B415" s="245">
        <f>'Yield Curves'!C414-'Yield Curves'!C415</f>
        <v>7.0000000000000284E-2</v>
      </c>
      <c r="C415" s="245">
        <f>'Yield Curves'!D414-'Yield Curves'!D415</f>
        <v>2.9999999999999361E-2</v>
      </c>
      <c r="D415" s="245">
        <f>'Yield Curves'!E414-'Yield Curves'!E415</f>
        <v>-9.9999999999997868E-3</v>
      </c>
      <c r="E415" s="245">
        <f>'Yield Curves'!F414-'Yield Curves'!F415</f>
        <v>-2.4999999999998579E-2</v>
      </c>
      <c r="F415" s="245">
        <f>'Yield Curves'!G414-'Yield Curves'!G415</f>
        <v>-4.0000000000000924E-2</v>
      </c>
      <c r="G415" s="245">
        <f>'Yield Curves'!H414-'Yield Curves'!H415</f>
        <v>-5.4999999999999716E-2</v>
      </c>
      <c r="H415" s="245">
        <f>'Yield Curves'!I414-'Yield Curves'!I415</f>
        <v>-7.0000000000000284E-2</v>
      </c>
      <c r="I415" s="245">
        <f>'Yield Curves'!J414-'Yield Curves'!J415</f>
        <v>-6.0000000000002274E-2</v>
      </c>
      <c r="J415" s="245">
        <f>'Yield Curves'!K414-'Yield Curves'!K415</f>
        <v>-5.0000000000000711E-2</v>
      </c>
      <c r="K415" s="245">
        <f>'Yield Curves'!L414-'Yield Curves'!L415</f>
        <v>-5.2500000000000213E-2</v>
      </c>
      <c r="L415" s="245">
        <f>'Yield Curves'!M414-'Yield Curves'!M415</f>
        <v>-5.5000000000001492E-2</v>
      </c>
      <c r="M415" s="245">
        <f>'Yield Curves'!N414-'Yield Curves'!N415</f>
        <v>-5.7500000000000995E-2</v>
      </c>
      <c r="N415" s="245">
        <f>'Yield Curves'!O414-'Yield Curves'!O415</f>
        <v>-6.0000000000000497E-2</v>
      </c>
      <c r="O415" s="245">
        <f>'Yield Curves'!P414-'Yield Curves'!P415</f>
        <v>-6.25E-2</v>
      </c>
      <c r="P415" s="245">
        <f>'Yield Curves'!Q414-'Yield Curves'!Q415</f>
        <v>-6.3749999999998863E-2</v>
      </c>
      <c r="Q415" s="245">
        <f>'Yield Curves'!R414-'Yield Curves'!R415</f>
        <v>-6.5000000000001279E-2</v>
      </c>
      <c r="R415" s="245">
        <f>'Yield Curves'!S414-'Yield Curves'!S415</f>
        <v>-6.6250000000003695E-2</v>
      </c>
      <c r="S415" s="245">
        <f>'Yield Curves'!T414-'Yield Curves'!T415</f>
        <v>-6.812500000000199E-2</v>
      </c>
      <c r="T415" s="245">
        <f>'Yield Curves'!U414-'Yield Curves'!U415</f>
        <v>-7.0000000000000284E-2</v>
      </c>
      <c r="U415" s="245">
        <f>'Yield Curves'!V414-'Yield Curves'!V415</f>
        <v>-7.1874999999998579E-2</v>
      </c>
      <c r="V415" s="252">
        <f>MAX(B415:U415)</f>
        <v>7.0000000000000284E-2</v>
      </c>
      <c r="AB415" s="250" t="e">
        <f>AA415/AA416-1</f>
        <v>#DIV/0!</v>
      </c>
      <c r="AF415" s="250"/>
      <c r="AG415" s="250"/>
      <c r="AI415" s="250" t="e">
        <f>AH415/AH416-1</f>
        <v>#DIV/0!</v>
      </c>
      <c r="AP415" s="250" t="e">
        <f>AO415/AO416-1</f>
        <v>#DIV/0!</v>
      </c>
      <c r="AT415" s="251">
        <f>$AC$1*X414/100</f>
        <v>0</v>
      </c>
      <c r="AU415" s="249">
        <f>AT415*SQRT(10)</f>
        <v>0</v>
      </c>
      <c r="AW415" s="250" t="e">
        <f>AV415/AV416-1</f>
        <v>#DIV/0!</v>
      </c>
      <c r="BB415" s="249">
        <f>BA415*SQRT(10)</f>
        <v>0</v>
      </c>
      <c r="BD415" s="250" t="e">
        <f>BC415/BC416-1</f>
        <v>#DIV/0!</v>
      </c>
      <c r="BI415" s="249">
        <f>BH415*SQRT(10)</f>
        <v>0</v>
      </c>
    </row>
    <row r="416" spans="1:61" x14ac:dyDescent="0.2">
      <c r="A416" s="253">
        <v>42537</v>
      </c>
      <c r="B416" s="245">
        <f>'Yield Curves'!C415-'Yield Curves'!C416</f>
        <v>-3.0000000000001137E-2</v>
      </c>
      <c r="C416" s="245">
        <f>'Yield Curves'!D415-'Yield Curves'!D416</f>
        <v>-4.9999999999990052E-3</v>
      </c>
      <c r="D416" s="245">
        <f>'Yield Curves'!E415-'Yield Curves'!E416</f>
        <v>1.9999999999999574E-2</v>
      </c>
      <c r="E416" s="245">
        <f>'Yield Curves'!F415-'Yield Curves'!F416</f>
        <v>2.4999999999998579E-2</v>
      </c>
      <c r="F416" s="245">
        <f>'Yield Curves'!G415-'Yield Curves'!G416</f>
        <v>3.0000000000001137E-2</v>
      </c>
      <c r="G416" s="245">
        <f>'Yield Curves'!H415-'Yield Curves'!H416</f>
        <v>5.0000000000000711E-2</v>
      </c>
      <c r="H416" s="245">
        <f>'Yield Curves'!I415-'Yield Curves'!I416</f>
        <v>7.0000000000000284E-2</v>
      </c>
      <c r="I416" s="245">
        <f>'Yield Curves'!J415-'Yield Curves'!J416</f>
        <v>7.0000000000000284E-2</v>
      </c>
      <c r="J416" s="245">
        <f>'Yield Curves'!K415-'Yield Curves'!K416</f>
        <v>7.0000000000000284E-2</v>
      </c>
      <c r="K416" s="245">
        <f>'Yield Curves'!L415-'Yield Curves'!L416</f>
        <v>7.2499999999999787E-2</v>
      </c>
      <c r="L416" s="245">
        <f>'Yield Curves'!M415-'Yield Curves'!M416</f>
        <v>7.5000000000001066E-2</v>
      </c>
      <c r="M416" s="245">
        <f>'Yield Curves'!N415-'Yield Curves'!N416</f>
        <v>7.7500000000000568E-2</v>
      </c>
      <c r="N416" s="245">
        <f>'Yield Curves'!O415-'Yield Curves'!O416</f>
        <v>8.0000000000000071E-2</v>
      </c>
      <c r="O416" s="245">
        <f>'Yield Curves'!P415-'Yield Curves'!P416</f>
        <v>8.2499999999999574E-2</v>
      </c>
      <c r="P416" s="245">
        <f>'Yield Curves'!Q415-'Yield Curves'!Q416</f>
        <v>7.6249999999998153E-2</v>
      </c>
      <c r="Q416" s="245">
        <f>'Yield Curves'!R415-'Yield Curves'!R416</f>
        <v>7.0000000000000284E-2</v>
      </c>
      <c r="R416" s="245">
        <f>'Yield Curves'!S415-'Yield Curves'!S416</f>
        <v>6.3750000000002416E-2</v>
      </c>
      <c r="S416" s="245">
        <f>'Yield Curves'!T415-'Yield Curves'!T416</f>
        <v>6.1875000000000568E-2</v>
      </c>
      <c r="T416" s="245">
        <f>'Yield Curves'!U415-'Yield Curves'!U416</f>
        <v>6.0000000000000497E-2</v>
      </c>
      <c r="U416" s="245">
        <f>'Yield Curves'!V415-'Yield Curves'!V416</f>
        <v>5.8125000000000426E-2</v>
      </c>
      <c r="V416" s="252">
        <f>MAX(B416:U416)</f>
        <v>8.2499999999999574E-2</v>
      </c>
      <c r="AB416" s="250" t="e">
        <f>AA416/AA417-1</f>
        <v>#DIV/0!</v>
      </c>
      <c r="AF416" s="250"/>
      <c r="AG416" s="250"/>
      <c r="AI416" s="250" t="e">
        <f>AH416/AH417-1</f>
        <v>#DIV/0!</v>
      </c>
      <c r="AP416" s="250" t="e">
        <f>AO416/AO417-1</f>
        <v>#DIV/0!</v>
      </c>
      <c r="AT416" s="251">
        <f>$AC$1*X415/100</f>
        <v>0</v>
      </c>
      <c r="AU416" s="249">
        <f>AT416*SQRT(10)</f>
        <v>0</v>
      </c>
      <c r="AW416" s="250" t="e">
        <f>AV416/AV417-1</f>
        <v>#DIV/0!</v>
      </c>
      <c r="BB416" s="249">
        <f>BA416*SQRT(10)</f>
        <v>0</v>
      </c>
      <c r="BD416" s="250" t="e">
        <f>BC416/BC417-1</f>
        <v>#DIV/0!</v>
      </c>
      <c r="BI416" s="249">
        <f>BH416*SQRT(10)</f>
        <v>0</v>
      </c>
    </row>
    <row r="417" spans="1:61" x14ac:dyDescent="0.2">
      <c r="A417" s="253">
        <v>42536</v>
      </c>
      <c r="B417" s="245">
        <f>'Yield Curves'!C416-'Yield Curves'!C417</f>
        <v>0.12000000000000099</v>
      </c>
      <c r="C417" s="245">
        <f>'Yield Curves'!D416-'Yield Curves'!D417</f>
        <v>7.0000000000000284E-2</v>
      </c>
      <c r="D417" s="245">
        <f>'Yield Curves'!E416-'Yield Curves'!E417</f>
        <v>1.9999999999999574E-2</v>
      </c>
      <c r="E417" s="245">
        <f>'Yield Curves'!F416-'Yield Curves'!F417</f>
        <v>1.5000000000000568E-2</v>
      </c>
      <c r="F417" s="245">
        <f>'Yield Curves'!G416-'Yield Curves'!G417</f>
        <v>9.9999999999997868E-3</v>
      </c>
      <c r="G417" s="245">
        <f>'Yield Curves'!H416-'Yield Curves'!H417</f>
        <v>1.9999999999999574E-2</v>
      </c>
      <c r="H417" s="245">
        <f>'Yield Curves'!I416-'Yield Curves'!I417</f>
        <v>3.0000000000001137E-2</v>
      </c>
      <c r="I417" s="245">
        <f>'Yield Curves'!J416-'Yield Curves'!J417</f>
        <v>-4.9999999999990052E-3</v>
      </c>
      <c r="J417" s="245">
        <f>'Yield Curves'!K416-'Yield Curves'!K417</f>
        <v>-4.0000000000000924E-2</v>
      </c>
      <c r="K417" s="245">
        <f>'Yield Curves'!L416-'Yield Curves'!L417</f>
        <v>-4.4999999999999929E-2</v>
      </c>
      <c r="L417" s="245">
        <f>'Yield Curves'!M416-'Yield Curves'!M417</f>
        <v>-5.0000000000000711E-2</v>
      </c>
      <c r="M417" s="245">
        <f>'Yield Curves'!N416-'Yield Curves'!N417</f>
        <v>-5.5000000000001492E-2</v>
      </c>
      <c r="N417" s="245">
        <f>'Yield Curves'!O416-'Yield Curves'!O417</f>
        <v>-6.0000000000000497E-2</v>
      </c>
      <c r="O417" s="245">
        <f>'Yield Curves'!P416-'Yield Curves'!P417</f>
        <v>-6.4999999999999503E-2</v>
      </c>
      <c r="P417" s="245">
        <f>'Yield Curves'!Q416-'Yield Curves'!Q417</f>
        <v>-5.2499999999998437E-2</v>
      </c>
      <c r="Q417" s="245">
        <f>'Yield Curves'!R416-'Yield Curves'!R417</f>
        <v>-3.9999999999999147E-2</v>
      </c>
      <c r="R417" s="245">
        <f>'Yield Curves'!S416-'Yield Curves'!S417</f>
        <v>-2.7499999999999858E-2</v>
      </c>
      <c r="S417" s="245">
        <f>'Yield Curves'!T416-'Yield Curves'!T417</f>
        <v>-2.3749999999999716E-2</v>
      </c>
      <c r="T417" s="245">
        <f>'Yield Curves'!U416-'Yield Curves'!U417</f>
        <v>-1.9999999999999574E-2</v>
      </c>
      <c r="U417" s="245">
        <f>'Yield Curves'!V416-'Yield Curves'!V417</f>
        <v>-1.6249999999999432E-2</v>
      </c>
      <c r="V417" s="252">
        <f>MAX(B417:U417)</f>
        <v>0.12000000000000099</v>
      </c>
      <c r="AB417" s="250" t="e">
        <f>AA417/AA418-1</f>
        <v>#DIV/0!</v>
      </c>
      <c r="AF417" s="250"/>
      <c r="AG417" s="250"/>
      <c r="AI417" s="250" t="e">
        <f>AH417/AH418-1</f>
        <v>#DIV/0!</v>
      </c>
      <c r="AP417" s="250" t="e">
        <f>AO417/AO418-1</f>
        <v>#DIV/0!</v>
      </c>
      <c r="AT417" s="251">
        <f>$AC$1*X416/100</f>
        <v>0</v>
      </c>
      <c r="AU417" s="249">
        <f>AT417*SQRT(10)</f>
        <v>0</v>
      </c>
      <c r="AW417" s="250" t="e">
        <f>AV417/AV418-1</f>
        <v>#DIV/0!</v>
      </c>
      <c r="BB417" s="249">
        <f>BA417*SQRT(10)</f>
        <v>0</v>
      </c>
      <c r="BD417" s="250" t="e">
        <f>BC417/BC418-1</f>
        <v>#DIV/0!</v>
      </c>
      <c r="BI417" s="249">
        <f>BH417*SQRT(10)</f>
        <v>0</v>
      </c>
    </row>
    <row r="418" spans="1:61" x14ac:dyDescent="0.2">
      <c r="A418" s="253">
        <v>42535</v>
      </c>
      <c r="B418" s="245">
        <f>'Yield Curves'!C417-'Yield Curves'!C418</f>
        <v>2.9999999999999361E-2</v>
      </c>
      <c r="C418" s="245">
        <f>'Yield Curves'!D417-'Yield Curves'!D418</f>
        <v>2.4999999999998579E-2</v>
      </c>
      <c r="D418" s="245">
        <f>'Yield Curves'!E417-'Yield Curves'!E418</f>
        <v>2.000000000000135E-2</v>
      </c>
      <c r="E418" s="245">
        <f>'Yield Curves'!F417-'Yield Curves'!F418</f>
        <v>2.5000000000000355E-2</v>
      </c>
      <c r="F418" s="245">
        <f>'Yield Curves'!G417-'Yield Curves'!G418</f>
        <v>2.9999999999999361E-2</v>
      </c>
      <c r="G418" s="245">
        <f>'Yield Curves'!H417-'Yield Curves'!H418</f>
        <v>7.9999999999998295E-2</v>
      </c>
      <c r="H418" s="245">
        <f>'Yield Curves'!I417-'Yield Curves'!I418</f>
        <v>0.12999999999999901</v>
      </c>
      <c r="I418" s="245">
        <f>'Yield Curves'!J417-'Yield Curves'!J418</f>
        <v>9.9999999999999645E-2</v>
      </c>
      <c r="J418" s="245">
        <f>'Yield Curves'!K417-'Yield Curves'!K418</f>
        <v>7.0000000000000284E-2</v>
      </c>
      <c r="K418" s="245">
        <f>'Yield Curves'!L417-'Yield Curves'!L418</f>
        <v>8.0000000000000071E-2</v>
      </c>
      <c r="L418" s="245">
        <f>'Yield Curves'!M417-'Yield Curves'!M418</f>
        <v>8.9999999999999858E-2</v>
      </c>
      <c r="M418" s="245">
        <f>'Yield Curves'!N417-'Yield Curves'!N418</f>
        <v>0.10000000000000142</v>
      </c>
      <c r="N418" s="245">
        <f>'Yield Curves'!O417-'Yield Curves'!O418</f>
        <v>0.10999999999999943</v>
      </c>
      <c r="O418" s="245">
        <f>'Yield Curves'!P417-'Yield Curves'!P418</f>
        <v>0.11999999999999744</v>
      </c>
      <c r="P418" s="245">
        <f>'Yield Curves'!Q417-'Yield Curves'!Q418</f>
        <v>0.11749999999999794</v>
      </c>
      <c r="Q418" s="245">
        <f>'Yield Curves'!R417-'Yield Curves'!R418</f>
        <v>0.11499999999999844</v>
      </c>
      <c r="R418" s="245">
        <f>'Yield Curves'!S417-'Yield Curves'!S418</f>
        <v>0.11249999999999893</v>
      </c>
      <c r="S418" s="245">
        <f>'Yield Curves'!T417-'Yield Curves'!T418</f>
        <v>0.11625000000000085</v>
      </c>
      <c r="T418" s="245">
        <f>'Yield Curves'!U417-'Yield Curves'!U418</f>
        <v>0.11999999999999922</v>
      </c>
      <c r="U418" s="245">
        <f>'Yield Curves'!V417-'Yield Curves'!V418</f>
        <v>0.12374999999999758</v>
      </c>
      <c r="V418" s="252">
        <f>MAX(B418:U418)</f>
        <v>0.12999999999999901</v>
      </c>
      <c r="AB418" s="250" t="e">
        <f>AA418/AA419-1</f>
        <v>#DIV/0!</v>
      </c>
      <c r="AF418" s="250"/>
      <c r="AG418" s="250"/>
      <c r="AI418" s="250" t="e">
        <f>AH418/AH419-1</f>
        <v>#DIV/0!</v>
      </c>
      <c r="AP418" s="250" t="e">
        <f>AO418/AO419-1</f>
        <v>#DIV/0!</v>
      </c>
      <c r="AT418" s="251">
        <f>$AC$1*X417/100</f>
        <v>0</v>
      </c>
      <c r="AU418" s="249">
        <f>AT418*SQRT(10)</f>
        <v>0</v>
      </c>
      <c r="AW418" s="250" t="e">
        <f>AV418/AV419-1</f>
        <v>#DIV/0!</v>
      </c>
      <c r="BB418" s="249">
        <f>BA418*SQRT(10)</f>
        <v>0</v>
      </c>
      <c r="BD418" s="250" t="e">
        <f>BC418/BC419-1</f>
        <v>#DIV/0!</v>
      </c>
      <c r="BI418" s="249">
        <f>BH418*SQRT(10)</f>
        <v>0</v>
      </c>
    </row>
    <row r="419" spans="1:61" x14ac:dyDescent="0.2">
      <c r="A419" s="253">
        <v>42531</v>
      </c>
      <c r="B419" s="245">
        <f>'Yield Curves'!C418-'Yield Curves'!C419</f>
        <v>-9.9999999999999645E-2</v>
      </c>
      <c r="C419" s="245">
        <f>'Yield Curves'!D418-'Yield Curves'!D419</f>
        <v>-7.9999999999998295E-2</v>
      </c>
      <c r="D419" s="245">
        <f>'Yield Curves'!E418-'Yield Curves'!E419</f>
        <v>-6.0000000000000497E-2</v>
      </c>
      <c r="E419" s="245">
        <f>'Yield Curves'!F418-'Yield Curves'!F419</f>
        <v>-6.4999999999999503E-2</v>
      </c>
      <c r="F419" s="245">
        <f>'Yield Curves'!G418-'Yield Curves'!G419</f>
        <v>-7.0000000000000284E-2</v>
      </c>
      <c r="G419" s="245">
        <f>'Yield Curves'!H418-'Yield Curves'!H419</f>
        <v>-8.4999999999999076E-2</v>
      </c>
      <c r="H419" s="245">
        <f>'Yield Curves'!I418-'Yield Curves'!I419</f>
        <v>-9.9999999999999645E-2</v>
      </c>
      <c r="I419" s="245">
        <f>'Yield Curves'!J418-'Yield Curves'!J419</f>
        <v>-7.4999999999999289E-2</v>
      </c>
      <c r="J419" s="245">
        <f>'Yield Curves'!K418-'Yield Curves'!K419</f>
        <v>-4.9999999999998934E-2</v>
      </c>
      <c r="K419" s="245">
        <f>'Yield Curves'!L418-'Yield Curves'!L419</f>
        <v>-5.2499999999998437E-2</v>
      </c>
      <c r="L419" s="245">
        <f>'Yield Curves'!M418-'Yield Curves'!M419</f>
        <v>-5.4999999999999716E-2</v>
      </c>
      <c r="M419" s="245">
        <f>'Yield Curves'!N418-'Yield Curves'!N419</f>
        <v>-5.7500000000000995E-2</v>
      </c>
      <c r="N419" s="245">
        <f>'Yield Curves'!O418-'Yield Curves'!O419</f>
        <v>-5.9999999999998721E-2</v>
      </c>
      <c r="O419" s="245">
        <f>'Yield Curves'!P418-'Yield Curves'!P419</f>
        <v>-6.2499999999996447E-2</v>
      </c>
      <c r="P419" s="245">
        <f>'Yield Curves'!Q418-'Yield Curves'!Q419</f>
        <v>-6.3749999999997087E-2</v>
      </c>
      <c r="Q419" s="245">
        <f>'Yield Curves'!R418-'Yield Curves'!R419</f>
        <v>-6.4999999999997726E-2</v>
      </c>
      <c r="R419" s="245">
        <f>'Yield Curves'!S418-'Yield Curves'!S419</f>
        <v>-6.6249999999998366E-2</v>
      </c>
      <c r="S419" s="245">
        <f>'Yield Curves'!T418-'Yield Curves'!T419</f>
        <v>-6.8124999999998437E-2</v>
      </c>
      <c r="T419" s="245">
        <f>'Yield Curves'!U418-'Yield Curves'!U419</f>
        <v>-6.9999999999998508E-2</v>
      </c>
      <c r="U419" s="245">
        <f>'Yield Curves'!V418-'Yield Curves'!V419</f>
        <v>-7.1874999999998579E-2</v>
      </c>
      <c r="V419" s="252">
        <f>MAX(B419:U419)</f>
        <v>-4.9999999999998934E-2</v>
      </c>
      <c r="AB419" s="250" t="e">
        <f>AA419/AA420-1</f>
        <v>#DIV/0!</v>
      </c>
      <c r="AF419" s="250"/>
      <c r="AG419" s="250"/>
      <c r="AI419" s="250" t="e">
        <f>AH419/AH420-1</f>
        <v>#DIV/0!</v>
      </c>
      <c r="AP419" s="250" t="e">
        <f>AO419/AO420-1</f>
        <v>#DIV/0!</v>
      </c>
      <c r="AT419" s="251">
        <f>$AC$1*X418/100</f>
        <v>0</v>
      </c>
      <c r="AU419" s="249">
        <f>AT419*SQRT(10)</f>
        <v>0</v>
      </c>
      <c r="AW419" s="250" t="e">
        <f>AV419/AV420-1</f>
        <v>#DIV/0!</v>
      </c>
      <c r="BB419" s="249">
        <f>BA419*SQRT(10)</f>
        <v>0</v>
      </c>
      <c r="BD419" s="250" t="e">
        <f>BC419/BC420-1</f>
        <v>#DIV/0!</v>
      </c>
      <c r="BI419" s="249">
        <f>BH419*SQRT(10)</f>
        <v>0</v>
      </c>
    </row>
    <row r="420" spans="1:61" x14ac:dyDescent="0.2">
      <c r="A420" s="253">
        <v>42530</v>
      </c>
      <c r="B420" s="245">
        <f>'Yield Curves'!C419-'Yield Curves'!C420</f>
        <v>0</v>
      </c>
      <c r="C420" s="245">
        <f>'Yield Curves'!D419-'Yield Curves'!D420</f>
        <v>0</v>
      </c>
      <c r="D420" s="245">
        <f>'Yield Curves'!E419-'Yield Curves'!E420</f>
        <v>0</v>
      </c>
      <c r="E420" s="245">
        <f>'Yield Curves'!F419-'Yield Curves'!F420</f>
        <v>-1.0000000000001563E-2</v>
      </c>
      <c r="F420" s="245">
        <f>'Yield Curves'!G419-'Yield Curves'!G420</f>
        <v>-1.9999999999999574E-2</v>
      </c>
      <c r="G420" s="245">
        <f>'Yield Curves'!H419-'Yield Curves'!H420</f>
        <v>2.5000000000000355E-2</v>
      </c>
      <c r="H420" s="245">
        <f>'Yield Curves'!I419-'Yield Curves'!I420</f>
        <v>7.0000000000000284E-2</v>
      </c>
      <c r="I420" s="245">
        <f>'Yield Curves'!J419-'Yield Curves'!J420</f>
        <v>3.5000000000000142E-2</v>
      </c>
      <c r="J420" s="245">
        <f>'Yield Curves'!K419-'Yield Curves'!K420</f>
        <v>0</v>
      </c>
      <c r="K420" s="245">
        <f>'Yield Curves'!L419-'Yield Curves'!L420</f>
        <v>9.9999999999980105E-3</v>
      </c>
      <c r="L420" s="245">
        <f>'Yield Curves'!M419-'Yield Curves'!M420</f>
        <v>1.9999999999999574E-2</v>
      </c>
      <c r="M420" s="245">
        <f>'Yield Curves'!N419-'Yield Curves'!N420</f>
        <v>3.0000000000001137E-2</v>
      </c>
      <c r="N420" s="245">
        <f>'Yield Curves'!O419-'Yield Curves'!O420</f>
        <v>3.9999999999999147E-2</v>
      </c>
      <c r="O420" s="245">
        <f>'Yield Curves'!P419-'Yield Curves'!P420</f>
        <v>4.9999999999997158E-2</v>
      </c>
      <c r="P420" s="245">
        <f>'Yield Curves'!Q419-'Yield Curves'!Q420</f>
        <v>4.7499999999997655E-2</v>
      </c>
      <c r="Q420" s="245">
        <f>'Yield Curves'!R419-'Yield Curves'!R420</f>
        <v>4.4999999999998153E-2</v>
      </c>
      <c r="R420" s="245">
        <f>'Yield Curves'!S419-'Yield Curves'!S420</f>
        <v>4.249999999999865E-2</v>
      </c>
      <c r="S420" s="245">
        <f>'Yield Curves'!T419-'Yield Curves'!T420</f>
        <v>4.6249999999997016E-2</v>
      </c>
      <c r="T420" s="245">
        <f>'Yield Curves'!U419-'Yield Curves'!U420</f>
        <v>4.9999999999998934E-2</v>
      </c>
      <c r="U420" s="245">
        <f>'Yield Curves'!V419-'Yield Curves'!V420</f>
        <v>5.3750000000000853E-2</v>
      </c>
      <c r="V420" s="252">
        <f>MAX(B420:U420)</f>
        <v>7.0000000000000284E-2</v>
      </c>
      <c r="AB420" s="250" t="e">
        <f>AA420/AA421-1</f>
        <v>#DIV/0!</v>
      </c>
      <c r="AF420" s="250"/>
      <c r="AG420" s="250"/>
      <c r="AI420" s="250" t="e">
        <f>AH420/AH421-1</f>
        <v>#DIV/0!</v>
      </c>
      <c r="AP420" s="250" t="e">
        <f>AO420/AO421-1</f>
        <v>#DIV/0!</v>
      </c>
      <c r="AT420" s="251">
        <f>$AC$1*X419/100</f>
        <v>0</v>
      </c>
      <c r="AU420" s="249">
        <f>AT420*SQRT(10)</f>
        <v>0</v>
      </c>
      <c r="AW420" s="250" t="e">
        <f>AV420/AV421-1</f>
        <v>#DIV/0!</v>
      </c>
      <c r="BB420" s="249">
        <f>BA420*SQRT(10)</f>
        <v>0</v>
      </c>
      <c r="BD420" s="250" t="e">
        <f>BC420/BC421-1</f>
        <v>#DIV/0!</v>
      </c>
      <c r="BI420" s="249">
        <f>BH420*SQRT(10)</f>
        <v>0</v>
      </c>
    </row>
    <row r="421" spans="1:61" x14ac:dyDescent="0.2">
      <c r="A421" s="253">
        <v>42529</v>
      </c>
      <c r="B421" s="245">
        <f>'Yield Curves'!C420-'Yield Curves'!C421</f>
        <v>-9.9999999999997868E-3</v>
      </c>
      <c r="C421" s="245">
        <f>'Yield Curves'!D420-'Yield Curves'!D421</f>
        <v>-2.5000000000002132E-2</v>
      </c>
      <c r="D421" s="245">
        <f>'Yield Curves'!E420-'Yield Curves'!E421</f>
        <v>-4.0000000000000924E-2</v>
      </c>
      <c r="E421" s="245">
        <f>'Yield Curves'!F420-'Yield Curves'!F421</f>
        <v>-3.9999999999999147E-2</v>
      </c>
      <c r="F421" s="245">
        <f>'Yield Curves'!G420-'Yield Curves'!G421</f>
        <v>-3.9999999999999147E-2</v>
      </c>
      <c r="G421" s="245">
        <f>'Yield Curves'!H420-'Yield Curves'!H421</f>
        <v>-2.4999999999998579E-2</v>
      </c>
      <c r="H421" s="245">
        <f>'Yield Curves'!I420-'Yield Curves'!I421</f>
        <v>-9.9999999999997868E-3</v>
      </c>
      <c r="I421" s="245">
        <f>'Yield Curves'!J420-'Yield Curves'!J421</f>
        <v>-3.5000000000000142E-2</v>
      </c>
      <c r="J421" s="245">
        <f>'Yield Curves'!K420-'Yield Curves'!K421</f>
        <v>-6.0000000000000497E-2</v>
      </c>
      <c r="K421" s="245">
        <f>'Yield Curves'!L420-'Yield Curves'!L421</f>
        <v>-5.9999999999998721E-2</v>
      </c>
      <c r="L421" s="245">
        <f>'Yield Curves'!M420-'Yield Curves'!M421</f>
        <v>-6.0000000000000497E-2</v>
      </c>
      <c r="M421" s="245">
        <f>'Yield Curves'!N420-'Yield Curves'!N421</f>
        <v>-6.0000000000002274E-2</v>
      </c>
      <c r="N421" s="245">
        <f>'Yield Curves'!O420-'Yield Curves'!O421</f>
        <v>-6.0000000000000497E-2</v>
      </c>
      <c r="O421" s="245">
        <f>'Yield Curves'!P420-'Yield Curves'!P421</f>
        <v>-5.9999999999998721E-2</v>
      </c>
      <c r="P421" s="245">
        <f>'Yield Curves'!Q420-'Yield Curves'!Q421</f>
        <v>-5.2499999999998437E-2</v>
      </c>
      <c r="Q421" s="245">
        <f>'Yield Curves'!R420-'Yield Curves'!R421</f>
        <v>-4.4999999999998153E-2</v>
      </c>
      <c r="R421" s="245">
        <f>'Yield Curves'!S420-'Yield Curves'!S421</f>
        <v>-3.7499999999997868E-2</v>
      </c>
      <c r="S421" s="245">
        <f>'Yield Curves'!T420-'Yield Curves'!T421</f>
        <v>-3.3749999999997726E-2</v>
      </c>
      <c r="T421" s="245">
        <f>'Yield Curves'!U420-'Yield Curves'!U421</f>
        <v>-2.9999999999999361E-2</v>
      </c>
      <c r="U421" s="245">
        <f>'Yield Curves'!V420-'Yield Curves'!V421</f>
        <v>-2.6250000000000995E-2</v>
      </c>
      <c r="V421" s="252">
        <f>MAX(B421:U421)</f>
        <v>-9.9999999999997868E-3</v>
      </c>
      <c r="AB421" s="250" t="e">
        <f>AA421/AA422-1</f>
        <v>#DIV/0!</v>
      </c>
      <c r="AF421" s="250"/>
      <c r="AG421" s="250"/>
      <c r="AI421" s="250" t="e">
        <f>AH421/AH422-1</f>
        <v>#DIV/0!</v>
      </c>
      <c r="AP421" s="250" t="e">
        <f>AO421/AO422-1</f>
        <v>#DIV/0!</v>
      </c>
      <c r="AT421" s="251">
        <f>$AC$1*X420/100</f>
        <v>0</v>
      </c>
      <c r="AU421" s="249">
        <f>AT421*SQRT(10)</f>
        <v>0</v>
      </c>
      <c r="AW421" s="250" t="e">
        <f>AV421/AV422-1</f>
        <v>#DIV/0!</v>
      </c>
      <c r="BB421" s="249">
        <f>BA421*SQRT(10)</f>
        <v>0</v>
      </c>
      <c r="BD421" s="250" t="e">
        <f>BC421/BC422-1</f>
        <v>#DIV/0!</v>
      </c>
      <c r="BI421" s="249">
        <f>BH421*SQRT(10)</f>
        <v>0</v>
      </c>
    </row>
    <row r="422" spans="1:61" x14ac:dyDescent="0.2">
      <c r="A422" s="253">
        <v>42528</v>
      </c>
      <c r="B422" s="245">
        <f>'Yield Curves'!C421-'Yield Curves'!C422</f>
        <v>1.9999999999999574E-2</v>
      </c>
      <c r="C422" s="245">
        <f>'Yield Curves'!D421-'Yield Curves'!D422</f>
        <v>0</v>
      </c>
      <c r="D422" s="245">
        <f>'Yield Curves'!E421-'Yield Curves'!E422</f>
        <v>-1.9999999999999574E-2</v>
      </c>
      <c r="E422" s="245">
        <f>'Yield Curves'!F421-'Yield Curves'!F422</f>
        <v>-1.9999999999999574E-2</v>
      </c>
      <c r="F422" s="245">
        <f>'Yield Curves'!G421-'Yield Curves'!G422</f>
        <v>-2.000000000000135E-2</v>
      </c>
      <c r="G422" s="245">
        <f>'Yield Curves'!H421-'Yield Curves'!H422</f>
        <v>-6.0000000000002274E-2</v>
      </c>
      <c r="H422" s="245">
        <f>'Yield Curves'!I421-'Yield Curves'!I422</f>
        <v>-0.10000000000000142</v>
      </c>
      <c r="I422" s="245">
        <f>'Yield Curves'!J421-'Yield Curves'!J422</f>
        <v>-6.4999999999999503E-2</v>
      </c>
      <c r="J422" s="245">
        <f>'Yield Curves'!K421-'Yield Curves'!K422</f>
        <v>-2.9999999999999361E-2</v>
      </c>
      <c r="K422" s="245">
        <f>'Yield Curves'!L421-'Yield Curves'!L422</f>
        <v>-3.0000000000001137E-2</v>
      </c>
      <c r="L422" s="245">
        <f>'Yield Curves'!M421-'Yield Curves'!M422</f>
        <v>-2.9999999999999361E-2</v>
      </c>
      <c r="M422" s="245">
        <f>'Yield Curves'!N421-'Yield Curves'!N422</f>
        <v>-2.9999999999997584E-2</v>
      </c>
      <c r="N422" s="245">
        <f>'Yield Curves'!O421-'Yield Curves'!O422</f>
        <v>-2.9999999999999361E-2</v>
      </c>
      <c r="O422" s="245">
        <f>'Yield Curves'!P421-'Yield Curves'!P422</f>
        <v>-3.0000000000001137E-2</v>
      </c>
      <c r="P422" s="245">
        <f>'Yield Curves'!Q421-'Yield Curves'!Q422</f>
        <v>-3.7500000000001421E-2</v>
      </c>
      <c r="Q422" s="245">
        <f>'Yield Curves'!R421-'Yield Curves'!R422</f>
        <v>-4.5000000000001705E-2</v>
      </c>
      <c r="R422" s="245">
        <f>'Yield Curves'!S421-'Yield Curves'!S422</f>
        <v>-5.250000000000199E-2</v>
      </c>
      <c r="S422" s="245">
        <f>'Yield Curves'!T421-'Yield Curves'!T422</f>
        <v>-5.6250000000002132E-2</v>
      </c>
      <c r="T422" s="245">
        <f>'Yield Curves'!U421-'Yield Curves'!U422</f>
        <v>-6.0000000000000497E-2</v>
      </c>
      <c r="U422" s="245">
        <f>'Yield Curves'!V421-'Yield Curves'!V422</f>
        <v>-6.3749999999998863E-2</v>
      </c>
      <c r="V422" s="252">
        <f>MAX(B422:U422)</f>
        <v>1.9999999999999574E-2</v>
      </c>
      <c r="AB422" s="250" t="e">
        <f>AA422/AA423-1</f>
        <v>#DIV/0!</v>
      </c>
      <c r="AF422" s="250"/>
      <c r="AG422" s="250"/>
      <c r="AI422" s="250" t="e">
        <f>AH422/AH423-1</f>
        <v>#DIV/0!</v>
      </c>
      <c r="AP422" s="250" t="e">
        <f>AO422/AO423-1</f>
        <v>#DIV/0!</v>
      </c>
      <c r="AT422" s="251">
        <f>$AC$1*X421/100</f>
        <v>0</v>
      </c>
      <c r="AU422" s="249">
        <f>AT422*SQRT(10)</f>
        <v>0</v>
      </c>
      <c r="AW422" s="250" t="e">
        <f>AV422/AV423-1</f>
        <v>#DIV/0!</v>
      </c>
      <c r="BB422" s="249">
        <f>BA422*SQRT(10)</f>
        <v>0</v>
      </c>
      <c r="BD422" s="250" t="e">
        <f>BC422/BC423-1</f>
        <v>#DIV/0!</v>
      </c>
      <c r="BI422" s="249">
        <f>BH422*SQRT(10)</f>
        <v>0</v>
      </c>
    </row>
    <row r="423" spans="1:61" x14ac:dyDescent="0.2">
      <c r="A423" s="253">
        <v>42527</v>
      </c>
      <c r="B423" s="245">
        <f>'Yield Curves'!C422-'Yield Curves'!C423</f>
        <v>-3.9999999999999147E-2</v>
      </c>
      <c r="C423" s="245">
        <f>'Yield Curves'!D422-'Yield Curves'!D423</f>
        <v>-1.9999999999999574E-2</v>
      </c>
      <c r="D423" s="245">
        <f>'Yield Curves'!E422-'Yield Curves'!E423</f>
        <v>0</v>
      </c>
      <c r="E423" s="245">
        <f>'Yield Curves'!F422-'Yield Curves'!F423</f>
        <v>-3.0000000000001137E-2</v>
      </c>
      <c r="F423" s="245">
        <f>'Yield Curves'!G422-'Yield Curves'!G423</f>
        <v>-5.9999999999998721E-2</v>
      </c>
      <c r="G423" s="245">
        <f>'Yield Curves'!H422-'Yield Curves'!H423</f>
        <v>-0.11999999999999922</v>
      </c>
      <c r="H423" s="245">
        <f>'Yield Curves'!I422-'Yield Curves'!I423</f>
        <v>-0.17999999999999972</v>
      </c>
      <c r="I423" s="245">
        <f>'Yield Curves'!J422-'Yield Curves'!J423</f>
        <v>-0.15000000000000213</v>
      </c>
      <c r="J423" s="245">
        <f>'Yield Curves'!K422-'Yield Curves'!K423</f>
        <v>-0.12000000000000099</v>
      </c>
      <c r="K423" s="245">
        <f>'Yield Curves'!L422-'Yield Curves'!L423</f>
        <v>-0.12750000000000128</v>
      </c>
      <c r="L423" s="245">
        <f>'Yield Curves'!M422-'Yield Curves'!M423</f>
        <v>-0.13500000000000156</v>
      </c>
      <c r="M423" s="245">
        <f>'Yield Curves'!N422-'Yield Curves'!N423</f>
        <v>-0.14250000000000185</v>
      </c>
      <c r="N423" s="245">
        <f>'Yield Curves'!O422-'Yield Curves'!O423</f>
        <v>-0.15000000000000036</v>
      </c>
      <c r="O423" s="245">
        <f>'Yield Curves'!P422-'Yield Curves'!P423</f>
        <v>-0.15749999999999886</v>
      </c>
      <c r="P423" s="245">
        <f>'Yield Curves'!Q422-'Yield Curves'!Q423</f>
        <v>-0.15624999999999822</v>
      </c>
      <c r="Q423" s="245">
        <f>'Yield Curves'!R422-'Yield Curves'!R423</f>
        <v>-0.15499999999999936</v>
      </c>
      <c r="R423" s="245">
        <f>'Yield Curves'!S422-'Yield Curves'!S423</f>
        <v>-0.1537500000000005</v>
      </c>
      <c r="S423" s="245">
        <f>'Yield Curves'!T422-'Yield Curves'!T423</f>
        <v>-0.15687499999999943</v>
      </c>
      <c r="T423" s="245">
        <f>'Yield Curves'!U422-'Yield Curves'!U423</f>
        <v>-0.16000000000000014</v>
      </c>
      <c r="U423" s="245">
        <f>'Yield Curves'!V422-'Yield Curves'!V423</f>
        <v>-0.16312500000000085</v>
      </c>
      <c r="V423" s="252">
        <f>MAX(B423:U423)</f>
        <v>0</v>
      </c>
      <c r="AB423" s="250" t="e">
        <f>AA423/AA424-1</f>
        <v>#DIV/0!</v>
      </c>
      <c r="AF423" s="250"/>
      <c r="AG423" s="250"/>
      <c r="AI423" s="250" t="e">
        <f>AH423/AH424-1</f>
        <v>#DIV/0!</v>
      </c>
      <c r="AP423" s="250" t="e">
        <f>AO423/AO424-1</f>
        <v>#DIV/0!</v>
      </c>
      <c r="AT423" s="251">
        <f>$AC$1*X422/100</f>
        <v>0</v>
      </c>
      <c r="AU423" s="249">
        <f>AT423*SQRT(10)</f>
        <v>0</v>
      </c>
      <c r="AW423" s="250" t="e">
        <f>AV423/AV424-1</f>
        <v>#DIV/0!</v>
      </c>
      <c r="BB423" s="249">
        <f>BA423*SQRT(10)</f>
        <v>0</v>
      </c>
      <c r="BD423" s="250" t="e">
        <f>BC423/BC424-1</f>
        <v>#DIV/0!</v>
      </c>
      <c r="BI423" s="249">
        <f>BH423*SQRT(10)</f>
        <v>0</v>
      </c>
    </row>
    <row r="424" spans="1:61" x14ac:dyDescent="0.2">
      <c r="A424" s="253">
        <v>42524</v>
      </c>
      <c r="B424" s="245">
        <f>'Yield Curves'!C423-'Yield Curves'!C424</f>
        <v>1.9999999999999574E-2</v>
      </c>
      <c r="C424" s="245">
        <f>'Yield Curves'!D423-'Yield Curves'!D424</f>
        <v>-1.9999999999999574E-2</v>
      </c>
      <c r="D424" s="245">
        <f>'Yield Curves'!E423-'Yield Curves'!E424</f>
        <v>-6.0000000000000497E-2</v>
      </c>
      <c r="E424" s="245">
        <f>'Yield Curves'!F423-'Yield Curves'!F424</f>
        <v>-6.4999999999999503E-2</v>
      </c>
      <c r="F424" s="245">
        <f>'Yield Curves'!G423-'Yield Curves'!G424</f>
        <v>-7.0000000000000284E-2</v>
      </c>
      <c r="G424" s="245">
        <f>'Yield Curves'!H423-'Yield Curves'!H424</f>
        <v>-0.10499999999999865</v>
      </c>
      <c r="H424" s="245">
        <f>'Yield Curves'!I423-'Yield Curves'!I424</f>
        <v>-0.13999999999999879</v>
      </c>
      <c r="I424" s="245">
        <f>'Yield Curves'!J423-'Yield Curves'!J424</f>
        <v>-9.9999999999997868E-2</v>
      </c>
      <c r="J424" s="245">
        <f>'Yield Curves'!K423-'Yield Curves'!K424</f>
        <v>-6.0000000000000497E-2</v>
      </c>
      <c r="K424" s="245">
        <f>'Yield Curves'!L423-'Yield Curves'!L424</f>
        <v>-6.25E-2</v>
      </c>
      <c r="L424" s="245">
        <f>'Yield Curves'!M423-'Yield Curves'!M424</f>
        <v>-6.4999999999999503E-2</v>
      </c>
      <c r="M424" s="245">
        <f>'Yield Curves'!N423-'Yield Curves'!N424</f>
        <v>-6.7499999999999005E-2</v>
      </c>
      <c r="N424" s="245">
        <f>'Yield Curves'!O423-'Yield Curves'!O424</f>
        <v>-7.0000000000000284E-2</v>
      </c>
      <c r="O424" s="245">
        <f>'Yield Curves'!P423-'Yield Curves'!P424</f>
        <v>-7.2500000000001563E-2</v>
      </c>
      <c r="P424" s="245">
        <f>'Yield Curves'!Q423-'Yield Curves'!Q424</f>
        <v>-8.1250000000000711E-2</v>
      </c>
      <c r="Q424" s="245">
        <f>'Yield Curves'!R423-'Yield Curves'!R424</f>
        <v>-8.9999999999999858E-2</v>
      </c>
      <c r="R424" s="245">
        <f>'Yield Curves'!S423-'Yield Curves'!S424</f>
        <v>-9.8749999999999005E-2</v>
      </c>
      <c r="S424" s="245">
        <f>'Yield Curves'!T423-'Yield Curves'!T424</f>
        <v>-0.10437499999999922</v>
      </c>
      <c r="T424" s="245">
        <f>'Yield Curves'!U423-'Yield Curves'!U424</f>
        <v>-0.10999999999999943</v>
      </c>
      <c r="U424" s="245">
        <f>'Yield Curves'!V423-'Yield Curves'!V424</f>
        <v>-0.11562499999999964</v>
      </c>
      <c r="V424" s="252">
        <f>MAX(B424:U424)</f>
        <v>1.9999999999999574E-2</v>
      </c>
      <c r="AB424" s="250" t="e">
        <f>AA424/AA425-1</f>
        <v>#DIV/0!</v>
      </c>
      <c r="AF424" s="250"/>
      <c r="AG424" s="250"/>
      <c r="AI424" s="250" t="e">
        <f>AH424/AH425-1</f>
        <v>#DIV/0!</v>
      </c>
      <c r="AP424" s="250" t="e">
        <f>AO424/AO425-1</f>
        <v>#DIV/0!</v>
      </c>
      <c r="AT424" s="251">
        <f>$AC$1*X423/100</f>
        <v>0</v>
      </c>
      <c r="AU424" s="249">
        <f>AT424*SQRT(10)</f>
        <v>0</v>
      </c>
      <c r="AW424" s="250" t="e">
        <f>AV424/AV425-1</f>
        <v>#DIV/0!</v>
      </c>
      <c r="BB424" s="249">
        <f>BA424*SQRT(10)</f>
        <v>0</v>
      </c>
      <c r="BD424" s="250" t="e">
        <f>BC424/BC425-1</f>
        <v>#DIV/0!</v>
      </c>
      <c r="BI424" s="249">
        <f>BH424*SQRT(10)</f>
        <v>0</v>
      </c>
    </row>
    <row r="425" spans="1:61" x14ac:dyDescent="0.2">
      <c r="A425" s="253">
        <v>42523</v>
      </c>
      <c r="B425" s="245">
        <f>'Yield Curves'!C424-'Yield Curves'!C425</f>
        <v>-3.0000000000001137E-2</v>
      </c>
      <c r="C425" s="245">
        <f>'Yield Curves'!D424-'Yield Curves'!D425</f>
        <v>-1.5000000000000568E-2</v>
      </c>
      <c r="D425" s="245">
        <f>'Yield Curves'!E424-'Yield Curves'!E425</f>
        <v>0</v>
      </c>
      <c r="E425" s="245">
        <f>'Yield Curves'!F424-'Yield Curves'!F425</f>
        <v>0</v>
      </c>
      <c r="F425" s="245">
        <f>'Yield Curves'!G424-'Yield Curves'!G425</f>
        <v>0</v>
      </c>
      <c r="G425" s="245">
        <f>'Yield Curves'!H424-'Yield Curves'!H425</f>
        <v>1.9999999999999574E-2</v>
      </c>
      <c r="H425" s="245">
        <f>'Yield Curves'!I424-'Yield Curves'!I425</f>
        <v>3.9999999999999147E-2</v>
      </c>
      <c r="I425" s="245">
        <f>'Yield Curves'!J424-'Yield Curves'!J425</f>
        <v>9.9999999999980105E-3</v>
      </c>
      <c r="J425" s="245">
        <f>'Yield Curves'!K424-'Yield Curves'!K425</f>
        <v>-1.9999999999999574E-2</v>
      </c>
      <c r="K425" s="245">
        <f>'Yield Curves'!L424-'Yield Curves'!L425</f>
        <v>-1.9999999999999574E-2</v>
      </c>
      <c r="L425" s="245">
        <f>'Yield Curves'!M424-'Yield Curves'!M425</f>
        <v>-1.9999999999999574E-2</v>
      </c>
      <c r="M425" s="245">
        <f>'Yield Curves'!N424-'Yield Curves'!N425</f>
        <v>-1.9999999999999574E-2</v>
      </c>
      <c r="N425" s="245">
        <f>'Yield Curves'!O424-'Yield Curves'!O425</f>
        <v>-1.9999999999999574E-2</v>
      </c>
      <c r="O425" s="245">
        <f>'Yield Curves'!P424-'Yield Curves'!P425</f>
        <v>-1.9999999999999574E-2</v>
      </c>
      <c r="P425" s="245">
        <f>'Yield Curves'!Q424-'Yield Curves'!Q425</f>
        <v>-1.2500000000001066E-2</v>
      </c>
      <c r="Q425" s="245">
        <f>'Yield Curves'!R424-'Yield Curves'!R425</f>
        <v>-5.0000000000007816E-3</v>
      </c>
      <c r="R425" s="245">
        <f>'Yield Curves'!S424-'Yield Curves'!S425</f>
        <v>2.4999999999995026E-3</v>
      </c>
      <c r="S425" s="245">
        <f>'Yield Curves'!T424-'Yield Curves'!T425</f>
        <v>6.2499999999996447E-3</v>
      </c>
      <c r="T425" s="245">
        <f>'Yield Curves'!U424-'Yield Curves'!U425</f>
        <v>9.9999999999997868E-3</v>
      </c>
      <c r="U425" s="245">
        <f>'Yield Curves'!V424-'Yield Curves'!V425</f>
        <v>1.3749999999999929E-2</v>
      </c>
      <c r="V425" s="252">
        <f>MAX(B425:U425)</f>
        <v>3.9999999999999147E-2</v>
      </c>
      <c r="AB425" s="250" t="e">
        <f>AA425/AA426-1</f>
        <v>#DIV/0!</v>
      </c>
      <c r="AF425" s="250"/>
      <c r="AG425" s="250"/>
      <c r="AI425" s="250" t="e">
        <f>AH425/AH426-1</f>
        <v>#DIV/0!</v>
      </c>
      <c r="AP425" s="250" t="e">
        <f>AO425/AO426-1</f>
        <v>#DIV/0!</v>
      </c>
      <c r="AT425" s="251">
        <f>$AC$1*X424/100</f>
        <v>0</v>
      </c>
      <c r="AU425" s="249">
        <f>AT425*SQRT(10)</f>
        <v>0</v>
      </c>
      <c r="AW425" s="250" t="e">
        <f>AV425/AV426-1</f>
        <v>#DIV/0!</v>
      </c>
      <c r="BB425" s="249">
        <f>BA425*SQRT(10)</f>
        <v>0</v>
      </c>
      <c r="BD425" s="250" t="e">
        <f>BC425/BC426-1</f>
        <v>#DIV/0!</v>
      </c>
      <c r="BI425" s="249">
        <f>BH425*SQRT(10)</f>
        <v>0</v>
      </c>
    </row>
    <row r="426" spans="1:61" x14ac:dyDescent="0.2">
      <c r="A426" s="253">
        <v>42522</v>
      </c>
      <c r="B426" s="245">
        <f>'Yield Curves'!C425-'Yield Curves'!C426</f>
        <v>8.9999999999999858E-2</v>
      </c>
      <c r="C426" s="245">
        <f>'Yield Curves'!D425-'Yield Curves'!D426</f>
        <v>8.5000000000000853E-2</v>
      </c>
      <c r="D426" s="245">
        <f>'Yield Curves'!E425-'Yield Curves'!E426</f>
        <v>8.0000000000000071E-2</v>
      </c>
      <c r="E426" s="245">
        <f>'Yield Curves'!F425-'Yield Curves'!F426</f>
        <v>8.9999999999999858E-2</v>
      </c>
      <c r="F426" s="245">
        <f>'Yield Curves'!G425-'Yield Curves'!G426</f>
        <v>9.9999999999999645E-2</v>
      </c>
      <c r="G426" s="245">
        <f>'Yield Curves'!H425-'Yield Curves'!H426</f>
        <v>0.11499999999999844</v>
      </c>
      <c r="H426" s="245">
        <f>'Yield Curves'!I425-'Yield Curves'!I426</f>
        <v>0.13000000000000078</v>
      </c>
      <c r="I426" s="245">
        <f>'Yield Curves'!J425-'Yield Curves'!J426</f>
        <v>0.11500000000000199</v>
      </c>
      <c r="J426" s="245">
        <f>'Yield Curves'!K425-'Yield Curves'!K426</f>
        <v>9.9999999999999645E-2</v>
      </c>
      <c r="K426" s="245">
        <f>'Yield Curves'!L425-'Yield Curves'!L426</f>
        <v>9.7500000000000142E-2</v>
      </c>
      <c r="L426" s="245">
        <f>'Yield Curves'!M425-'Yield Curves'!M426</f>
        <v>9.5000000000000639E-2</v>
      </c>
      <c r="M426" s="245">
        <f>'Yield Curves'!N425-'Yield Curves'!N426</f>
        <v>9.2499999999999361E-2</v>
      </c>
      <c r="N426" s="245">
        <f>'Yield Curves'!O425-'Yield Curves'!O426</f>
        <v>8.9999999999999858E-2</v>
      </c>
      <c r="O426" s="245">
        <f>'Yield Curves'!P425-'Yield Curves'!P426</f>
        <v>8.7500000000000355E-2</v>
      </c>
      <c r="P426" s="245">
        <f>'Yield Curves'!Q425-'Yield Curves'!Q426</f>
        <v>9.3750000000001776E-2</v>
      </c>
      <c r="Q426" s="245">
        <f>'Yield Curves'!R425-'Yield Curves'!R426</f>
        <v>0.10000000000000142</v>
      </c>
      <c r="R426" s="245">
        <f>'Yield Curves'!S425-'Yield Curves'!S426</f>
        <v>0.10625000000000107</v>
      </c>
      <c r="S426" s="245">
        <f>'Yield Curves'!T425-'Yield Curves'!T426</f>
        <v>0.10812500000000114</v>
      </c>
      <c r="T426" s="245">
        <f>'Yield Curves'!U425-'Yield Curves'!U426</f>
        <v>0.10999999999999943</v>
      </c>
      <c r="U426" s="245">
        <f>'Yield Curves'!V425-'Yield Curves'!V426</f>
        <v>0.11187499999999773</v>
      </c>
      <c r="V426" s="252">
        <f>MAX(B426:U426)</f>
        <v>0.13000000000000078</v>
      </c>
      <c r="AB426" s="250" t="e">
        <f>AA426/AA427-1</f>
        <v>#DIV/0!</v>
      </c>
      <c r="AF426" s="250"/>
      <c r="AG426" s="250"/>
      <c r="AI426" s="250" t="e">
        <f>AH426/AH427-1</f>
        <v>#DIV/0!</v>
      </c>
      <c r="AP426" s="250" t="e">
        <f>AO426/AO427-1</f>
        <v>#DIV/0!</v>
      </c>
      <c r="AT426" s="251">
        <f>$AC$1*X425/100</f>
        <v>0</v>
      </c>
      <c r="AU426" s="249">
        <f>AT426*SQRT(10)</f>
        <v>0</v>
      </c>
      <c r="AW426" s="250" t="e">
        <f>AV426/AV427-1</f>
        <v>#DIV/0!</v>
      </c>
      <c r="BB426" s="249">
        <f>BA426*SQRT(10)</f>
        <v>0</v>
      </c>
      <c r="BD426" s="250" t="e">
        <f>BC426/BC427-1</f>
        <v>#DIV/0!</v>
      </c>
      <c r="BI426" s="249">
        <f>BH426*SQRT(10)</f>
        <v>0</v>
      </c>
    </row>
    <row r="427" spans="1:61" x14ac:dyDescent="0.2">
      <c r="A427" s="253">
        <v>42521</v>
      </c>
      <c r="B427" s="245">
        <f>'Yield Curves'!C426-'Yield Curves'!C427</f>
        <v>0.11000000000000121</v>
      </c>
      <c r="C427" s="245">
        <f>'Yield Curves'!D426-'Yield Curves'!D427</f>
        <v>5.0000000000000711E-2</v>
      </c>
      <c r="D427" s="245">
        <f>'Yield Curves'!E426-'Yield Curves'!E427</f>
        <v>-9.9999999999997868E-3</v>
      </c>
      <c r="E427" s="245">
        <f>'Yield Curves'!F426-'Yield Curves'!F427</f>
        <v>-1.9999999999999574E-2</v>
      </c>
      <c r="F427" s="245">
        <f>'Yield Curves'!G426-'Yield Curves'!G427</f>
        <v>-2.9999999999999361E-2</v>
      </c>
      <c r="G427" s="245">
        <f>'Yield Curves'!H426-'Yield Curves'!H427</f>
        <v>-2.9999999999999361E-2</v>
      </c>
      <c r="H427" s="245">
        <f>'Yield Curves'!I426-'Yield Curves'!I427</f>
        <v>-3.0000000000001137E-2</v>
      </c>
      <c r="I427" s="245">
        <f>'Yield Curves'!J426-'Yield Curves'!J427</f>
        <v>-1.5000000000000568E-2</v>
      </c>
      <c r="J427" s="245">
        <f>'Yield Curves'!K426-'Yield Curves'!K427</f>
        <v>0</v>
      </c>
      <c r="K427" s="245">
        <f>'Yield Curves'!L426-'Yield Curves'!L427</f>
        <v>2.500000000001279E-3</v>
      </c>
      <c r="L427" s="245">
        <f>'Yield Curves'!M426-'Yield Curves'!M427</f>
        <v>4.9999999999990052E-3</v>
      </c>
      <c r="M427" s="245">
        <f>'Yield Curves'!N426-'Yield Curves'!N427</f>
        <v>7.4999999999985079E-3</v>
      </c>
      <c r="N427" s="245">
        <f>'Yield Curves'!O426-'Yield Curves'!O427</f>
        <v>9.9999999999997868E-3</v>
      </c>
      <c r="O427" s="245">
        <f>'Yield Curves'!P426-'Yield Curves'!P427</f>
        <v>1.2500000000001066E-2</v>
      </c>
      <c r="P427" s="245">
        <f>'Yield Curves'!Q426-'Yield Curves'!Q427</f>
        <v>3.7500000000001421E-3</v>
      </c>
      <c r="Q427" s="245">
        <f>'Yield Curves'!R426-'Yield Curves'!R427</f>
        <v>-5.0000000000007816E-3</v>
      </c>
      <c r="R427" s="245">
        <f>'Yield Curves'!S426-'Yield Curves'!S427</f>
        <v>-1.3750000000001705E-2</v>
      </c>
      <c r="S427" s="245">
        <f>'Yield Curves'!T426-'Yield Curves'!T427</f>
        <v>-1.6875000000002416E-2</v>
      </c>
      <c r="T427" s="245">
        <f>'Yield Curves'!U426-'Yield Curves'!U427</f>
        <v>-1.9999999999999574E-2</v>
      </c>
      <c r="U427" s="245">
        <f>'Yield Curves'!V426-'Yield Curves'!V427</f>
        <v>-2.3124999999996732E-2</v>
      </c>
      <c r="V427" s="252">
        <f>MAX(B427:U427)</f>
        <v>0.11000000000000121</v>
      </c>
      <c r="AB427" s="250" t="e">
        <f>AA427/AA428-1</f>
        <v>#DIV/0!</v>
      </c>
      <c r="AF427" s="250"/>
      <c r="AG427" s="250"/>
      <c r="AI427" s="250" t="e">
        <f>AH427/AH428-1</f>
        <v>#DIV/0!</v>
      </c>
      <c r="AP427" s="250" t="e">
        <f>AO427/AO428-1</f>
        <v>#DIV/0!</v>
      </c>
      <c r="AT427" s="251">
        <f>$AC$1*X426/100</f>
        <v>0</v>
      </c>
      <c r="AU427" s="249">
        <f>AT427*SQRT(10)</f>
        <v>0</v>
      </c>
      <c r="AW427" s="250" t="e">
        <f>AV427/AV428-1</f>
        <v>#DIV/0!</v>
      </c>
      <c r="BB427" s="249">
        <f>BA427*SQRT(10)</f>
        <v>0</v>
      </c>
      <c r="BD427" s="250" t="e">
        <f>BC427/BC428-1</f>
        <v>#DIV/0!</v>
      </c>
      <c r="BI427" s="249">
        <f>BH427*SQRT(10)</f>
        <v>0</v>
      </c>
    </row>
    <row r="428" spans="1:61" x14ac:dyDescent="0.2">
      <c r="A428" s="253">
        <v>42520</v>
      </c>
      <c r="B428" s="245">
        <f>'Yield Curves'!C427-'Yield Curves'!C428</f>
        <v>0</v>
      </c>
      <c r="C428" s="245">
        <f>'Yield Curves'!D427-'Yield Curves'!D428</f>
        <v>1.5000000000000568E-2</v>
      </c>
      <c r="D428" s="245">
        <f>'Yield Curves'!E427-'Yield Curves'!E428</f>
        <v>3.0000000000001137E-2</v>
      </c>
      <c r="E428" s="245">
        <f>'Yield Curves'!F427-'Yield Curves'!F428</f>
        <v>3.5000000000000142E-2</v>
      </c>
      <c r="F428" s="245">
        <f>'Yield Curves'!G427-'Yield Curves'!G428</f>
        <v>3.9999999999999147E-2</v>
      </c>
      <c r="G428" s="245">
        <f>'Yield Curves'!H427-'Yield Curves'!H428</f>
        <v>3.5000000000000142E-2</v>
      </c>
      <c r="H428" s="245">
        <f>'Yield Curves'!I427-'Yield Curves'!I428</f>
        <v>3.0000000000001137E-2</v>
      </c>
      <c r="I428" s="245">
        <f>'Yield Curves'!J427-'Yield Curves'!J428</f>
        <v>1.9999999999999574E-2</v>
      </c>
      <c r="J428" s="245">
        <f>'Yield Curves'!K427-'Yield Curves'!K428</f>
        <v>1.0000000000001563E-2</v>
      </c>
      <c r="K428" s="245">
        <f>'Yield Curves'!L427-'Yield Curves'!L428</f>
        <v>7.5000000000002842E-3</v>
      </c>
      <c r="L428" s="245">
        <f>'Yield Curves'!M427-'Yield Curves'!M428</f>
        <v>5.0000000000007816E-3</v>
      </c>
      <c r="M428" s="245">
        <f>'Yield Curves'!N427-'Yield Curves'!N428</f>
        <v>2.500000000001279E-3</v>
      </c>
      <c r="N428" s="245">
        <f>'Yield Curves'!O427-'Yield Curves'!O428</f>
        <v>0</v>
      </c>
      <c r="O428" s="245">
        <f>'Yield Curves'!P427-'Yield Curves'!P428</f>
        <v>-2.500000000001279E-3</v>
      </c>
      <c r="P428" s="245">
        <f>'Yield Curves'!Q427-'Yield Curves'!Q428</f>
        <v>-1.2500000000024158E-3</v>
      </c>
      <c r="Q428" s="245">
        <f>'Yield Curves'!R427-'Yield Curves'!R428</f>
        <v>0</v>
      </c>
      <c r="R428" s="245">
        <f>'Yield Curves'!S427-'Yield Curves'!S428</f>
        <v>1.2500000000024158E-3</v>
      </c>
      <c r="S428" s="245">
        <f>'Yield Curves'!T427-'Yield Curves'!T428</f>
        <v>6.2500000000298428E-4</v>
      </c>
      <c r="T428" s="245">
        <f>'Yield Curves'!U427-'Yield Curves'!U428</f>
        <v>0</v>
      </c>
      <c r="U428" s="245">
        <f>'Yield Curves'!V427-'Yield Curves'!V428</f>
        <v>-6.2500000000298428E-4</v>
      </c>
      <c r="V428" s="252">
        <f>MAX(B428:U428)</f>
        <v>3.9999999999999147E-2</v>
      </c>
      <c r="AB428" s="250" t="e">
        <f>AA428/AA429-1</f>
        <v>#DIV/0!</v>
      </c>
      <c r="AF428" s="250"/>
      <c r="AG428" s="250"/>
      <c r="AI428" s="250" t="e">
        <f>AH428/AH429-1</f>
        <v>#DIV/0!</v>
      </c>
      <c r="AP428" s="250" t="e">
        <f>AO428/AO429-1</f>
        <v>#DIV/0!</v>
      </c>
      <c r="AT428" s="251">
        <f>$AC$1*X427/100</f>
        <v>0</v>
      </c>
      <c r="AU428" s="249">
        <f>AT428*SQRT(10)</f>
        <v>0</v>
      </c>
      <c r="AW428" s="250" t="e">
        <f>AV428/AV429-1</f>
        <v>#DIV/0!</v>
      </c>
      <c r="BB428" s="249">
        <f>BA428*SQRT(10)</f>
        <v>0</v>
      </c>
      <c r="BD428" s="250" t="e">
        <f>BC428/BC429-1</f>
        <v>#DIV/0!</v>
      </c>
      <c r="BI428" s="249">
        <f>BH428*SQRT(10)</f>
        <v>0</v>
      </c>
    </row>
    <row r="429" spans="1:61" x14ac:dyDescent="0.2">
      <c r="A429" s="253">
        <v>42517</v>
      </c>
      <c r="B429" s="245">
        <f>'Yield Curves'!C428-'Yield Curves'!C429</f>
        <v>7.0000000000000284E-2</v>
      </c>
      <c r="C429" s="245">
        <f>'Yield Curves'!D428-'Yield Curves'!D429</f>
        <v>3.9999999999999147E-2</v>
      </c>
      <c r="D429" s="245">
        <f>'Yield Curves'!E428-'Yield Curves'!E429</f>
        <v>9.9999999999997868E-3</v>
      </c>
      <c r="E429" s="245">
        <f>'Yield Curves'!F428-'Yield Curves'!F429</f>
        <v>5.0000000000007816E-3</v>
      </c>
      <c r="F429" s="245">
        <f>'Yield Curves'!G428-'Yield Curves'!G429</f>
        <v>0</v>
      </c>
      <c r="G429" s="245">
        <f>'Yield Curves'!H428-'Yield Curves'!H429</f>
        <v>1.9999999999999574E-2</v>
      </c>
      <c r="H429" s="245">
        <f>'Yield Curves'!I428-'Yield Curves'!I429</f>
        <v>3.9999999999999147E-2</v>
      </c>
      <c r="I429" s="245">
        <f>'Yield Curves'!J428-'Yield Curves'!J429</f>
        <v>2.5000000000000355E-2</v>
      </c>
      <c r="J429" s="245">
        <f>'Yield Curves'!K428-'Yield Curves'!K429</f>
        <v>9.9999999999997868E-3</v>
      </c>
      <c r="K429" s="245">
        <f>'Yield Curves'!L428-'Yield Curves'!L429</f>
        <v>1.2499999999999289E-2</v>
      </c>
      <c r="L429" s="245">
        <f>'Yield Curves'!M428-'Yield Curves'!M429</f>
        <v>1.5000000000000568E-2</v>
      </c>
      <c r="M429" s="245">
        <f>'Yield Curves'!N428-'Yield Curves'!N429</f>
        <v>1.7500000000001847E-2</v>
      </c>
      <c r="N429" s="245">
        <f>'Yield Curves'!O428-'Yield Curves'!O429</f>
        <v>2.000000000000135E-2</v>
      </c>
      <c r="O429" s="245">
        <f>'Yield Curves'!P428-'Yield Curves'!P429</f>
        <v>2.2500000000000853E-2</v>
      </c>
      <c r="P429" s="245">
        <f>'Yield Curves'!Q428-'Yield Curves'!Q429</f>
        <v>2.3750000000001492E-2</v>
      </c>
      <c r="Q429" s="245">
        <f>'Yield Curves'!R428-'Yield Curves'!R429</f>
        <v>2.5000000000000355E-2</v>
      </c>
      <c r="R429" s="245">
        <f>'Yield Curves'!S428-'Yield Curves'!S429</f>
        <v>2.6249999999999218E-2</v>
      </c>
      <c r="S429" s="245">
        <f>'Yield Curves'!T428-'Yield Curves'!T429</f>
        <v>2.8124999999999289E-2</v>
      </c>
      <c r="T429" s="245">
        <f>'Yield Curves'!U428-'Yield Curves'!U429</f>
        <v>2.9999999999999361E-2</v>
      </c>
      <c r="U429" s="245">
        <f>'Yield Curves'!V428-'Yield Curves'!V429</f>
        <v>3.1874999999999432E-2</v>
      </c>
      <c r="V429" s="252">
        <f>MAX(B429:U429)</f>
        <v>7.0000000000000284E-2</v>
      </c>
      <c r="AB429" s="250" t="e">
        <f>AA429/AA430-1</f>
        <v>#DIV/0!</v>
      </c>
      <c r="AF429" s="250"/>
      <c r="AG429" s="250"/>
      <c r="AI429" s="250" t="e">
        <f>AH429/AH430-1</f>
        <v>#DIV/0!</v>
      </c>
      <c r="AP429" s="250" t="e">
        <f>AO429/AO430-1</f>
        <v>#DIV/0!</v>
      </c>
      <c r="AT429" s="251">
        <f>$AC$1*X428/100</f>
        <v>0</v>
      </c>
      <c r="AU429" s="249">
        <f>AT429*SQRT(10)</f>
        <v>0</v>
      </c>
      <c r="AW429" s="250" t="e">
        <f>AV429/AV430-1</f>
        <v>#DIV/0!</v>
      </c>
      <c r="BB429" s="249">
        <f>BA429*SQRT(10)</f>
        <v>0</v>
      </c>
      <c r="BD429" s="250" t="e">
        <f>BC429/BC430-1</f>
        <v>#DIV/0!</v>
      </c>
      <c r="BI429" s="249">
        <f>BH429*SQRT(10)</f>
        <v>0</v>
      </c>
    </row>
    <row r="430" spans="1:61" x14ac:dyDescent="0.2">
      <c r="A430" s="253">
        <v>42516</v>
      </c>
      <c r="B430" s="245">
        <f>'Yield Curves'!C429-'Yield Curves'!C430</f>
        <v>-9.9999999999997868E-3</v>
      </c>
      <c r="C430" s="245">
        <f>'Yield Curves'!D429-'Yield Curves'!D430</f>
        <v>-9.9999999999997868E-3</v>
      </c>
      <c r="D430" s="245">
        <f>'Yield Curves'!E429-'Yield Curves'!E430</f>
        <v>-9.9999999999997868E-3</v>
      </c>
      <c r="E430" s="245">
        <f>'Yield Curves'!F429-'Yield Curves'!F430</f>
        <v>-1.0000000000001563E-2</v>
      </c>
      <c r="F430" s="245">
        <f>'Yield Curves'!G429-'Yield Curves'!G430</f>
        <v>-9.9999999999997868E-3</v>
      </c>
      <c r="G430" s="245">
        <f>'Yield Curves'!H429-'Yield Curves'!H430</f>
        <v>0</v>
      </c>
      <c r="H430" s="245">
        <f>'Yield Curves'!I429-'Yield Curves'!I430</f>
        <v>9.9999999999997868E-3</v>
      </c>
      <c r="I430" s="245">
        <f>'Yield Curves'!J429-'Yield Curves'!J430</f>
        <v>1.9999999999999574E-2</v>
      </c>
      <c r="J430" s="245">
        <f>'Yield Curves'!K429-'Yield Curves'!K430</f>
        <v>2.9999999999999361E-2</v>
      </c>
      <c r="K430" s="245">
        <f>'Yield Curves'!L429-'Yield Curves'!L430</f>
        <v>3.2499999999998863E-2</v>
      </c>
      <c r="L430" s="245">
        <f>'Yield Curves'!M429-'Yield Curves'!M430</f>
        <v>3.4999999999998366E-2</v>
      </c>
      <c r="M430" s="245">
        <f>'Yield Curves'!N429-'Yield Curves'!N430</f>
        <v>3.7499999999997868E-2</v>
      </c>
      <c r="N430" s="245">
        <f>'Yield Curves'!O429-'Yield Curves'!O430</f>
        <v>3.9999999999999147E-2</v>
      </c>
      <c r="O430" s="245">
        <f>'Yield Curves'!P429-'Yield Curves'!P430</f>
        <v>4.2500000000000426E-2</v>
      </c>
      <c r="P430" s="245">
        <f>'Yield Curves'!Q429-'Yield Curves'!Q430</f>
        <v>3.8750000000000284E-2</v>
      </c>
      <c r="Q430" s="245">
        <f>'Yield Curves'!R429-'Yield Curves'!R430</f>
        <v>3.5000000000000142E-2</v>
      </c>
      <c r="R430" s="245">
        <f>'Yield Curves'!S429-'Yield Curves'!S430</f>
        <v>3.125E-2</v>
      </c>
      <c r="S430" s="245">
        <f>'Yield Curves'!T429-'Yield Curves'!T430</f>
        <v>3.0625000000000568E-2</v>
      </c>
      <c r="T430" s="245">
        <f>'Yield Curves'!U429-'Yield Curves'!U430</f>
        <v>3.0000000000001137E-2</v>
      </c>
      <c r="U430" s="245">
        <f>'Yield Curves'!V429-'Yield Curves'!V430</f>
        <v>2.9375000000001705E-2</v>
      </c>
      <c r="V430" s="252">
        <f>MAX(B430:U430)</f>
        <v>4.2500000000000426E-2</v>
      </c>
      <c r="AB430" s="250" t="e">
        <f>AA430/AA431-1</f>
        <v>#DIV/0!</v>
      </c>
      <c r="AF430" s="250"/>
      <c r="AG430" s="250"/>
      <c r="AI430" s="250" t="e">
        <f>AH430/AH431-1</f>
        <v>#DIV/0!</v>
      </c>
      <c r="AP430" s="250" t="e">
        <f>AO430/AO431-1</f>
        <v>#DIV/0!</v>
      </c>
      <c r="AT430" s="251">
        <f>$AC$1*X429/100</f>
        <v>0</v>
      </c>
      <c r="AU430" s="249">
        <f>AT430*SQRT(10)</f>
        <v>0</v>
      </c>
      <c r="AW430" s="250" t="e">
        <f>AV430/AV431-1</f>
        <v>#DIV/0!</v>
      </c>
      <c r="BB430" s="249">
        <f>BA430*SQRT(10)</f>
        <v>0</v>
      </c>
      <c r="BD430" s="250" t="e">
        <f>BC430/BC431-1</f>
        <v>#DIV/0!</v>
      </c>
      <c r="BI430" s="249">
        <f>BH430*SQRT(10)</f>
        <v>0</v>
      </c>
    </row>
    <row r="431" spans="1:61" x14ac:dyDescent="0.2">
      <c r="A431" s="253">
        <v>42515</v>
      </c>
      <c r="B431" s="245">
        <f>'Yield Curves'!C430-'Yield Curves'!C431</f>
        <v>3.9999999999999147E-2</v>
      </c>
      <c r="C431" s="245">
        <f>'Yield Curves'!D430-'Yield Curves'!D431</f>
        <v>3.9999999999999147E-2</v>
      </c>
      <c r="D431" s="245">
        <f>'Yield Curves'!E430-'Yield Curves'!E431</f>
        <v>3.9999999999999147E-2</v>
      </c>
      <c r="E431" s="245">
        <f>'Yield Curves'!F430-'Yield Curves'!F431</f>
        <v>3.0000000000001137E-2</v>
      </c>
      <c r="F431" s="245">
        <f>'Yield Curves'!G430-'Yield Curves'!G431</f>
        <v>1.9999999999999574E-2</v>
      </c>
      <c r="G431" s="245">
        <f>'Yield Curves'!H430-'Yield Curves'!H431</f>
        <v>-2.000000000000135E-2</v>
      </c>
      <c r="H431" s="245">
        <f>'Yield Curves'!I430-'Yield Curves'!I431</f>
        <v>-6.0000000000000497E-2</v>
      </c>
      <c r="I431" s="245">
        <f>'Yield Curves'!J430-'Yield Curves'!J431</f>
        <v>-4.4999999999999929E-2</v>
      </c>
      <c r="J431" s="245">
        <f>'Yield Curves'!K430-'Yield Curves'!K431</f>
        <v>-2.9999999999999361E-2</v>
      </c>
      <c r="K431" s="245">
        <f>'Yield Curves'!L430-'Yield Curves'!L431</f>
        <v>-3.7499999999997868E-2</v>
      </c>
      <c r="L431" s="245">
        <f>'Yield Curves'!M430-'Yield Curves'!M431</f>
        <v>-4.4999999999998153E-2</v>
      </c>
      <c r="M431" s="245">
        <f>'Yield Curves'!N430-'Yield Curves'!N431</f>
        <v>-5.2499999999998437E-2</v>
      </c>
      <c r="N431" s="245">
        <f>'Yield Curves'!O430-'Yield Curves'!O431</f>
        <v>-6.0000000000000497E-2</v>
      </c>
      <c r="O431" s="245">
        <f>'Yield Curves'!P430-'Yield Curves'!P431</f>
        <v>-6.7500000000002558E-2</v>
      </c>
      <c r="P431" s="245">
        <f>'Yield Curves'!Q430-'Yield Curves'!Q431</f>
        <v>-6.3750000000000639E-2</v>
      </c>
      <c r="Q431" s="245">
        <f>'Yield Curves'!R430-'Yield Curves'!R431</f>
        <v>-6.0000000000000497E-2</v>
      </c>
      <c r="R431" s="245">
        <f>'Yield Curves'!S430-'Yield Curves'!S431</f>
        <v>-5.6250000000000355E-2</v>
      </c>
      <c r="S431" s="245">
        <f>'Yield Curves'!T430-'Yield Curves'!T431</f>
        <v>-5.8125000000000426E-2</v>
      </c>
      <c r="T431" s="245">
        <f>'Yield Curves'!U430-'Yield Curves'!U431</f>
        <v>-6.0000000000000497E-2</v>
      </c>
      <c r="U431" s="245">
        <f>'Yield Curves'!V430-'Yield Curves'!V431</f>
        <v>-6.1875000000000568E-2</v>
      </c>
      <c r="V431" s="252">
        <f>MAX(B431:U431)</f>
        <v>3.9999999999999147E-2</v>
      </c>
      <c r="AB431" s="250" t="e">
        <f>AA431/AA432-1</f>
        <v>#DIV/0!</v>
      </c>
      <c r="AF431" s="250"/>
      <c r="AG431" s="250"/>
      <c r="AI431" s="250" t="e">
        <f>AH431/AH432-1</f>
        <v>#DIV/0!</v>
      </c>
      <c r="AP431" s="250" t="e">
        <f>AO431/AO432-1</f>
        <v>#DIV/0!</v>
      </c>
      <c r="AT431" s="251">
        <f>$AC$1*X430/100</f>
        <v>0</v>
      </c>
      <c r="AU431" s="249">
        <f>AT431*SQRT(10)</f>
        <v>0</v>
      </c>
      <c r="AW431" s="250" t="e">
        <f>AV431/AV432-1</f>
        <v>#DIV/0!</v>
      </c>
      <c r="BB431" s="249">
        <f>BA431*SQRT(10)</f>
        <v>0</v>
      </c>
      <c r="BD431" s="250" t="e">
        <f>BC431/BC432-1</f>
        <v>#DIV/0!</v>
      </c>
      <c r="BI431" s="249">
        <f>BH431*SQRT(10)</f>
        <v>0</v>
      </c>
    </row>
    <row r="432" spans="1:61" x14ac:dyDescent="0.2">
      <c r="A432" s="253">
        <v>42514</v>
      </c>
      <c r="B432" s="245">
        <f>'Yield Curves'!C431-'Yield Curves'!C432</f>
        <v>0</v>
      </c>
      <c r="C432" s="245">
        <f>'Yield Curves'!D431-'Yield Curves'!D432</f>
        <v>-1.4999999999998792E-2</v>
      </c>
      <c r="D432" s="245">
        <f>'Yield Curves'!E431-'Yield Curves'!E432</f>
        <v>-2.9999999999999361E-2</v>
      </c>
      <c r="E432" s="245">
        <f>'Yield Curves'!F431-'Yield Curves'!F432</f>
        <v>-3.0000000000001137E-2</v>
      </c>
      <c r="F432" s="245">
        <f>'Yield Curves'!G431-'Yield Curves'!G432</f>
        <v>-2.9999999999999361E-2</v>
      </c>
      <c r="G432" s="245">
        <f>'Yield Curves'!H431-'Yield Curves'!H432</f>
        <v>-2.4999999999998579E-2</v>
      </c>
      <c r="H432" s="245">
        <f>'Yield Curves'!I431-'Yield Curves'!I432</f>
        <v>-1.9999999999999574E-2</v>
      </c>
      <c r="I432" s="245">
        <f>'Yield Curves'!J431-'Yield Curves'!J432</f>
        <v>-1.9999999999999574E-2</v>
      </c>
      <c r="J432" s="245">
        <f>'Yield Curves'!K431-'Yield Curves'!K432</f>
        <v>-2.000000000000135E-2</v>
      </c>
      <c r="K432" s="245">
        <f>'Yield Curves'!L431-'Yield Curves'!L432</f>
        <v>-1.7500000000001847E-2</v>
      </c>
      <c r="L432" s="245">
        <f>'Yield Curves'!M431-'Yield Curves'!M432</f>
        <v>-1.5000000000000568E-2</v>
      </c>
      <c r="M432" s="245">
        <f>'Yield Curves'!N431-'Yield Curves'!N432</f>
        <v>-1.2500000000001066E-2</v>
      </c>
      <c r="N432" s="245">
        <f>'Yield Curves'!O431-'Yield Curves'!O432</f>
        <v>-9.9999999999997868E-3</v>
      </c>
      <c r="O432" s="245">
        <f>'Yield Curves'!P431-'Yield Curves'!P432</f>
        <v>-7.4999999999985079E-3</v>
      </c>
      <c r="P432" s="245">
        <f>'Yield Curves'!Q431-'Yield Curves'!Q432</f>
        <v>-1.1250000000000426E-2</v>
      </c>
      <c r="Q432" s="245">
        <f>'Yield Curves'!R431-'Yield Curves'!R432</f>
        <v>-1.4999999999998792E-2</v>
      </c>
      <c r="R432" s="245">
        <f>'Yield Curves'!S431-'Yield Curves'!S432</f>
        <v>-1.8749999999997158E-2</v>
      </c>
      <c r="S432" s="245">
        <f>'Yield Curves'!T431-'Yield Curves'!T432</f>
        <v>-1.9375000000000142E-2</v>
      </c>
      <c r="T432" s="245">
        <f>'Yield Curves'!U431-'Yield Curves'!U432</f>
        <v>-1.9999999999999574E-2</v>
      </c>
      <c r="U432" s="245">
        <f>'Yield Curves'!V431-'Yield Curves'!V432</f>
        <v>-2.0624999999999005E-2</v>
      </c>
      <c r="V432" s="252">
        <f>MAX(B432:U432)</f>
        <v>0</v>
      </c>
      <c r="AB432" s="250" t="e">
        <f>AA432/AA433-1</f>
        <v>#DIV/0!</v>
      </c>
      <c r="AF432" s="250"/>
      <c r="AG432" s="250"/>
      <c r="AI432" s="250" t="e">
        <f>AH432/AH433-1</f>
        <v>#DIV/0!</v>
      </c>
      <c r="AP432" s="250" t="e">
        <f>AO432/AO433-1</f>
        <v>#DIV/0!</v>
      </c>
      <c r="AT432" s="251">
        <f>$AC$1*X431/100</f>
        <v>0</v>
      </c>
      <c r="AU432" s="249">
        <f>AT432*SQRT(10)</f>
        <v>0</v>
      </c>
      <c r="AW432" s="250" t="e">
        <f>AV432/AV433-1</f>
        <v>#DIV/0!</v>
      </c>
      <c r="BB432" s="249">
        <f>BA432*SQRT(10)</f>
        <v>0</v>
      </c>
      <c r="BD432" s="250" t="e">
        <f>BC432/BC433-1</f>
        <v>#DIV/0!</v>
      </c>
      <c r="BI432" s="249">
        <f>BH432*SQRT(10)</f>
        <v>0</v>
      </c>
    </row>
    <row r="433" spans="1:61" x14ac:dyDescent="0.2">
      <c r="A433" s="253">
        <v>42513</v>
      </c>
      <c r="B433" s="245">
        <f>'Yield Curves'!C432-'Yield Curves'!C433</f>
        <v>-1.9999999999999574E-2</v>
      </c>
      <c r="C433" s="245">
        <f>'Yield Curves'!D432-'Yield Curves'!D433</f>
        <v>0</v>
      </c>
      <c r="D433" s="245">
        <f>'Yield Curves'!E432-'Yield Curves'!E433</f>
        <v>1.9999999999999574E-2</v>
      </c>
      <c r="E433" s="245">
        <f>'Yield Curves'!F432-'Yield Curves'!F433</f>
        <v>3.0000000000001137E-2</v>
      </c>
      <c r="F433" s="245">
        <f>'Yield Curves'!G432-'Yield Curves'!G433</f>
        <v>3.9999999999999147E-2</v>
      </c>
      <c r="G433" s="245">
        <f>'Yield Curves'!H432-'Yield Curves'!H433</f>
        <v>2.9999999999999361E-2</v>
      </c>
      <c r="H433" s="245">
        <f>'Yield Curves'!I432-'Yield Curves'!I433</f>
        <v>1.9999999999999574E-2</v>
      </c>
      <c r="I433" s="245">
        <f>'Yield Curves'!J432-'Yield Curves'!J433</f>
        <v>2.9999999999999361E-2</v>
      </c>
      <c r="J433" s="245">
        <f>'Yield Curves'!K432-'Yield Curves'!K433</f>
        <v>4.0000000000000924E-2</v>
      </c>
      <c r="K433" s="245">
        <f>'Yield Curves'!L432-'Yield Curves'!L433</f>
        <v>3.7500000000001421E-2</v>
      </c>
      <c r="L433" s="245">
        <f>'Yield Curves'!M432-'Yield Curves'!M433</f>
        <v>3.5000000000000142E-2</v>
      </c>
      <c r="M433" s="245">
        <f>'Yield Curves'!N432-'Yield Curves'!N433</f>
        <v>3.2500000000000639E-2</v>
      </c>
      <c r="N433" s="245">
        <f>'Yield Curves'!O432-'Yield Curves'!O433</f>
        <v>3.0000000000001137E-2</v>
      </c>
      <c r="O433" s="245">
        <f>'Yield Curves'!P432-'Yield Curves'!P433</f>
        <v>2.7500000000001634E-2</v>
      </c>
      <c r="P433" s="245">
        <f>'Yield Curves'!Q432-'Yield Curves'!Q433</f>
        <v>2.8750000000002274E-2</v>
      </c>
      <c r="Q433" s="245">
        <f>'Yield Curves'!R432-'Yield Curves'!R433</f>
        <v>2.9999999999999361E-2</v>
      </c>
      <c r="R433" s="245">
        <f>'Yield Curves'!S432-'Yield Curves'!S433</f>
        <v>3.1249999999996447E-2</v>
      </c>
      <c r="S433" s="245">
        <f>'Yield Curves'!T432-'Yield Curves'!T433</f>
        <v>3.0624999999998792E-2</v>
      </c>
      <c r="T433" s="245">
        <f>'Yield Curves'!U432-'Yield Curves'!U433</f>
        <v>2.9999999999999361E-2</v>
      </c>
      <c r="U433" s="245">
        <f>'Yield Curves'!V432-'Yield Curves'!V433</f>
        <v>2.9374999999999929E-2</v>
      </c>
      <c r="V433" s="252">
        <f>MAX(B433:U433)</f>
        <v>4.0000000000000924E-2</v>
      </c>
      <c r="AB433" s="250" t="e">
        <f>AA433/AA434-1</f>
        <v>#DIV/0!</v>
      </c>
      <c r="AF433" s="250"/>
      <c r="AG433" s="250"/>
      <c r="AI433" s="250" t="e">
        <f>AH433/AH434-1</f>
        <v>#DIV/0!</v>
      </c>
      <c r="AP433" s="250" t="e">
        <f>AO433/AO434-1</f>
        <v>#DIV/0!</v>
      </c>
      <c r="AT433" s="251">
        <f>$AC$1*X432/100</f>
        <v>0</v>
      </c>
      <c r="AU433" s="249">
        <f>AT433*SQRT(10)</f>
        <v>0</v>
      </c>
      <c r="AW433" s="250" t="e">
        <f>AV433/AV434-1</f>
        <v>#DIV/0!</v>
      </c>
      <c r="BB433" s="249">
        <f>BA433*SQRT(10)</f>
        <v>0</v>
      </c>
      <c r="BD433" s="250" t="e">
        <f>BC433/BC434-1</f>
        <v>#DIV/0!</v>
      </c>
      <c r="BI433" s="249">
        <f>BH433*SQRT(10)</f>
        <v>0</v>
      </c>
    </row>
    <row r="434" spans="1:61" x14ac:dyDescent="0.2">
      <c r="A434" s="253">
        <v>42510</v>
      </c>
      <c r="B434" s="245">
        <f>'Yield Curves'!C433-'Yield Curves'!C434</f>
        <v>0</v>
      </c>
      <c r="C434" s="245">
        <f>'Yield Curves'!D433-'Yield Curves'!D434</f>
        <v>0</v>
      </c>
      <c r="D434" s="245">
        <f>'Yield Curves'!E433-'Yield Curves'!E434</f>
        <v>0</v>
      </c>
      <c r="E434" s="245">
        <f>'Yield Curves'!F433-'Yield Curves'!F434</f>
        <v>-5.0000000000007816E-3</v>
      </c>
      <c r="F434" s="245">
        <f>'Yield Curves'!G433-'Yield Curves'!G434</f>
        <v>-9.9999999999997868E-3</v>
      </c>
      <c r="G434" s="245">
        <f>'Yield Curves'!H433-'Yield Curves'!H434</f>
        <v>-3.9999999999999147E-2</v>
      </c>
      <c r="H434" s="245">
        <f>'Yield Curves'!I433-'Yield Curves'!I434</f>
        <v>-6.9999999999998508E-2</v>
      </c>
      <c r="I434" s="245">
        <f>'Yield Curves'!J433-'Yield Curves'!J434</f>
        <v>-5.4999999999999716E-2</v>
      </c>
      <c r="J434" s="245">
        <f>'Yield Curves'!K433-'Yield Curves'!K434</f>
        <v>-4.0000000000000924E-2</v>
      </c>
      <c r="K434" s="245">
        <f>'Yield Curves'!L433-'Yield Curves'!L434</f>
        <v>-4.2500000000000426E-2</v>
      </c>
      <c r="L434" s="245">
        <f>'Yield Curves'!M433-'Yield Curves'!M434</f>
        <v>-4.5000000000001705E-2</v>
      </c>
      <c r="M434" s="245">
        <f>'Yield Curves'!N433-'Yield Curves'!N434</f>
        <v>-4.7500000000001208E-2</v>
      </c>
      <c r="N434" s="245">
        <f>'Yield Curves'!O433-'Yield Curves'!O434</f>
        <v>-5.0000000000000711E-2</v>
      </c>
      <c r="O434" s="245">
        <f>'Yield Curves'!P433-'Yield Curves'!P434</f>
        <v>-5.2500000000000213E-2</v>
      </c>
      <c r="P434" s="245">
        <f>'Yield Curves'!Q433-'Yield Curves'!Q434</f>
        <v>-5.6250000000002132E-2</v>
      </c>
      <c r="Q434" s="245">
        <f>'Yield Curves'!R433-'Yield Curves'!R434</f>
        <v>-6.0000000000000497E-2</v>
      </c>
      <c r="R434" s="245">
        <f>'Yield Curves'!S433-'Yield Curves'!S434</f>
        <v>-6.3749999999998863E-2</v>
      </c>
      <c r="S434" s="245">
        <f>'Yield Curves'!T433-'Yield Curves'!T434</f>
        <v>-6.6874999999999574E-2</v>
      </c>
      <c r="T434" s="245">
        <f>'Yield Curves'!U433-'Yield Curves'!U434</f>
        <v>-7.0000000000000284E-2</v>
      </c>
      <c r="U434" s="245">
        <f>'Yield Curves'!V433-'Yield Curves'!V434</f>
        <v>-7.3125000000000995E-2</v>
      </c>
      <c r="V434" s="252">
        <f>MAX(B434:U434)</f>
        <v>0</v>
      </c>
      <c r="AB434" s="250" t="e">
        <f>AA434/AA435-1</f>
        <v>#DIV/0!</v>
      </c>
      <c r="AF434" s="250"/>
      <c r="AG434" s="250"/>
      <c r="AI434" s="250" t="e">
        <f>AH434/AH435-1</f>
        <v>#DIV/0!</v>
      </c>
      <c r="AP434" s="250" t="e">
        <f>AO434/AO435-1</f>
        <v>#DIV/0!</v>
      </c>
      <c r="AT434" s="251">
        <f>$AC$1*X433/100</f>
        <v>0</v>
      </c>
      <c r="AU434" s="249">
        <f>AT434*SQRT(10)</f>
        <v>0</v>
      </c>
      <c r="AW434" s="250" t="e">
        <f>AV434/AV435-1</f>
        <v>#DIV/0!</v>
      </c>
      <c r="BB434" s="249">
        <f>BA434*SQRT(10)</f>
        <v>0</v>
      </c>
      <c r="BD434" s="250" t="e">
        <f>BC434/BC435-1</f>
        <v>#DIV/0!</v>
      </c>
      <c r="BI434" s="249">
        <f>BH434*SQRT(10)</f>
        <v>0</v>
      </c>
    </row>
    <row r="435" spans="1:61" x14ac:dyDescent="0.2">
      <c r="A435" s="253">
        <v>42509</v>
      </c>
      <c r="B435" s="245">
        <f>'Yield Curves'!C434-'Yield Curves'!C435</f>
        <v>1.9999999999999574E-2</v>
      </c>
      <c r="C435" s="245">
        <f>'Yield Curves'!D434-'Yield Curves'!D435</f>
        <v>2.4999999999998579E-2</v>
      </c>
      <c r="D435" s="245">
        <f>'Yield Curves'!E434-'Yield Curves'!E435</f>
        <v>2.9999999999999361E-2</v>
      </c>
      <c r="E435" s="245">
        <f>'Yield Curves'!F434-'Yield Curves'!F435</f>
        <v>4.4999999999999929E-2</v>
      </c>
      <c r="F435" s="245">
        <f>'Yield Curves'!G434-'Yield Curves'!G435</f>
        <v>6.0000000000000497E-2</v>
      </c>
      <c r="G435" s="245">
        <f>'Yield Curves'!H434-'Yield Curves'!H435</f>
        <v>7.0000000000000284E-2</v>
      </c>
      <c r="H435" s="245">
        <f>'Yield Curves'!I434-'Yield Curves'!I435</f>
        <v>8.0000000000000071E-2</v>
      </c>
      <c r="I435" s="245">
        <f>'Yield Curves'!J434-'Yield Curves'!J435</f>
        <v>8.5000000000000853E-2</v>
      </c>
      <c r="J435" s="245">
        <f>'Yield Curves'!K434-'Yield Curves'!K435</f>
        <v>9.0000000000001634E-2</v>
      </c>
      <c r="K435" s="245">
        <f>'Yield Curves'!L434-'Yield Curves'!L435</f>
        <v>8.9999999999999858E-2</v>
      </c>
      <c r="L435" s="245">
        <f>'Yield Curves'!M434-'Yield Curves'!M435</f>
        <v>9.0000000000001634E-2</v>
      </c>
      <c r="M435" s="245">
        <f>'Yield Curves'!N434-'Yield Curves'!N435</f>
        <v>9.0000000000001634E-2</v>
      </c>
      <c r="N435" s="245">
        <f>'Yield Curves'!O434-'Yield Curves'!O435</f>
        <v>8.9999999999999858E-2</v>
      </c>
      <c r="O435" s="245">
        <f>'Yield Curves'!P434-'Yield Curves'!P435</f>
        <v>8.9999999999998082E-2</v>
      </c>
      <c r="P435" s="245">
        <f>'Yield Curves'!Q434-'Yield Curves'!Q435</f>
        <v>9.2500000000001137E-2</v>
      </c>
      <c r="Q435" s="245">
        <f>'Yield Curves'!R434-'Yield Curves'!R435</f>
        <v>9.5000000000000639E-2</v>
      </c>
      <c r="R435" s="245">
        <f>'Yield Curves'!S434-'Yield Curves'!S435</f>
        <v>9.7500000000000142E-2</v>
      </c>
      <c r="S435" s="245">
        <f>'Yield Curves'!T434-'Yield Curves'!T435</f>
        <v>9.8750000000000782E-2</v>
      </c>
      <c r="T435" s="245">
        <f>'Yield Curves'!U434-'Yield Curves'!U435</f>
        <v>0.10000000000000142</v>
      </c>
      <c r="U435" s="245">
        <f>'Yield Curves'!V434-'Yield Curves'!V435</f>
        <v>0.10125000000000206</v>
      </c>
      <c r="V435" s="252">
        <f>MAX(B435:U435)</f>
        <v>0.10125000000000206</v>
      </c>
      <c r="AB435" s="250" t="e">
        <f>AA435/AA436-1</f>
        <v>#DIV/0!</v>
      </c>
      <c r="AF435" s="250"/>
      <c r="AG435" s="250"/>
      <c r="AI435" s="250" t="e">
        <f>AH435/AH436-1</f>
        <v>#DIV/0!</v>
      </c>
      <c r="AP435" s="250" t="e">
        <f>AO435/AO436-1</f>
        <v>#DIV/0!</v>
      </c>
      <c r="AT435" s="251">
        <f>$AC$1*X434/100</f>
        <v>0</v>
      </c>
      <c r="AU435" s="249">
        <f>AT435*SQRT(10)</f>
        <v>0</v>
      </c>
      <c r="AW435" s="250" t="e">
        <f>AV435/AV436-1</f>
        <v>#DIV/0!</v>
      </c>
      <c r="BB435" s="249">
        <f>BA435*SQRT(10)</f>
        <v>0</v>
      </c>
      <c r="BD435" s="250" t="e">
        <f>BC435/BC436-1</f>
        <v>#DIV/0!</v>
      </c>
      <c r="BI435" s="249">
        <f>BH435*SQRT(10)</f>
        <v>0</v>
      </c>
    </row>
    <row r="436" spans="1:61" x14ac:dyDescent="0.2">
      <c r="A436" s="253">
        <v>42508</v>
      </c>
      <c r="B436" s="245">
        <f>'Yield Curves'!C435-'Yield Curves'!C436</f>
        <v>2.9999999999999361E-2</v>
      </c>
      <c r="C436" s="245">
        <f>'Yield Curves'!D435-'Yield Curves'!D436</f>
        <v>3.0000000000001137E-2</v>
      </c>
      <c r="D436" s="245">
        <f>'Yield Curves'!E435-'Yield Curves'!E436</f>
        <v>3.0000000000001137E-2</v>
      </c>
      <c r="E436" s="245">
        <f>'Yield Curves'!F435-'Yield Curves'!F436</f>
        <v>3.5000000000000142E-2</v>
      </c>
      <c r="F436" s="245">
        <f>'Yield Curves'!G435-'Yield Curves'!G436</f>
        <v>3.9999999999999147E-2</v>
      </c>
      <c r="G436" s="245">
        <f>'Yield Curves'!H435-'Yield Curves'!H436</f>
        <v>3.4999999999998366E-2</v>
      </c>
      <c r="H436" s="245">
        <f>'Yield Curves'!I435-'Yield Curves'!I436</f>
        <v>2.9999999999999361E-2</v>
      </c>
      <c r="I436" s="245">
        <f>'Yield Curves'!J435-'Yield Curves'!J436</f>
        <v>3.9999999999999147E-2</v>
      </c>
      <c r="J436" s="245">
        <f>'Yield Curves'!K435-'Yield Curves'!K436</f>
        <v>4.9999999999998934E-2</v>
      </c>
      <c r="K436" s="245">
        <f>'Yield Curves'!L435-'Yield Curves'!L436</f>
        <v>5.0000000000000711E-2</v>
      </c>
      <c r="L436" s="245">
        <f>'Yield Curves'!M435-'Yield Curves'!M436</f>
        <v>4.9999999999998934E-2</v>
      </c>
      <c r="M436" s="245">
        <f>'Yield Curves'!N435-'Yield Curves'!N436</f>
        <v>4.9999999999998934E-2</v>
      </c>
      <c r="N436" s="245">
        <f>'Yield Curves'!O435-'Yield Curves'!O436</f>
        <v>5.0000000000000711E-2</v>
      </c>
      <c r="O436" s="245">
        <f>'Yield Curves'!P435-'Yield Curves'!P436</f>
        <v>5.0000000000002487E-2</v>
      </c>
      <c r="P436" s="245">
        <f>'Yield Curves'!Q435-'Yield Curves'!Q436</f>
        <v>4.7499999999999432E-2</v>
      </c>
      <c r="Q436" s="245">
        <f>'Yield Curves'!R435-'Yield Curves'!R436</f>
        <v>4.4999999999999929E-2</v>
      </c>
      <c r="R436" s="245">
        <f>'Yield Curves'!S435-'Yield Curves'!S436</f>
        <v>4.2500000000000426E-2</v>
      </c>
      <c r="S436" s="245">
        <f>'Yield Curves'!T435-'Yield Curves'!T436</f>
        <v>4.1249999999999787E-2</v>
      </c>
      <c r="T436" s="245">
        <f>'Yield Curves'!U435-'Yield Curves'!U436</f>
        <v>3.9999999999999147E-2</v>
      </c>
      <c r="U436" s="245">
        <f>'Yield Curves'!V435-'Yield Curves'!V436</f>
        <v>3.8749999999998508E-2</v>
      </c>
      <c r="V436" s="252">
        <f>MAX(B436:U436)</f>
        <v>5.0000000000002487E-2</v>
      </c>
      <c r="AB436" s="250" t="e">
        <f>AA436/AA437-1</f>
        <v>#DIV/0!</v>
      </c>
      <c r="AF436" s="250"/>
      <c r="AG436" s="250"/>
      <c r="AI436" s="250" t="e">
        <f>AH436/AH437-1</f>
        <v>#DIV/0!</v>
      </c>
      <c r="AP436" s="250" t="e">
        <f>AO436/AO437-1</f>
        <v>#DIV/0!</v>
      </c>
      <c r="AT436" s="251">
        <f>$AC$1*X435/100</f>
        <v>0</v>
      </c>
      <c r="AU436" s="249">
        <f>AT436*SQRT(10)</f>
        <v>0</v>
      </c>
      <c r="AW436" s="250" t="e">
        <f>AV436/AV437-1</f>
        <v>#DIV/0!</v>
      </c>
      <c r="BB436" s="249">
        <f>BA436*SQRT(10)</f>
        <v>0</v>
      </c>
      <c r="BD436" s="250" t="e">
        <f>BC436/BC437-1</f>
        <v>#DIV/0!</v>
      </c>
      <c r="BI436" s="249">
        <f>BH436*SQRT(10)</f>
        <v>0</v>
      </c>
    </row>
    <row r="437" spans="1:61" x14ac:dyDescent="0.2">
      <c r="A437" s="253">
        <v>42507</v>
      </c>
      <c r="B437" s="245">
        <f>'Yield Curves'!C436-'Yield Curves'!C437</f>
        <v>9.9999999999997868E-3</v>
      </c>
      <c r="C437" s="245">
        <f>'Yield Curves'!D436-'Yield Curves'!D437</f>
        <v>9.9999999999980105E-3</v>
      </c>
      <c r="D437" s="245">
        <f>'Yield Curves'!E436-'Yield Curves'!E437</f>
        <v>9.9999999999997868E-3</v>
      </c>
      <c r="E437" s="245">
        <f>'Yield Curves'!F436-'Yield Curves'!F437</f>
        <v>1.5000000000000568E-2</v>
      </c>
      <c r="F437" s="245">
        <f>'Yield Curves'!G436-'Yield Curves'!G437</f>
        <v>2.000000000000135E-2</v>
      </c>
      <c r="G437" s="245">
        <f>'Yield Curves'!H436-'Yield Curves'!H437</f>
        <v>2.000000000000135E-2</v>
      </c>
      <c r="H437" s="245">
        <f>'Yield Curves'!I436-'Yield Curves'!I437</f>
        <v>1.9999999999999574E-2</v>
      </c>
      <c r="I437" s="245">
        <f>'Yield Curves'!J436-'Yield Curves'!J437</f>
        <v>1.9999999999999574E-2</v>
      </c>
      <c r="J437" s="245">
        <f>'Yield Curves'!K436-'Yield Curves'!K437</f>
        <v>1.9999999999999574E-2</v>
      </c>
      <c r="K437" s="245">
        <f>'Yield Curves'!L436-'Yield Curves'!L437</f>
        <v>1.7499999999998295E-2</v>
      </c>
      <c r="L437" s="245">
        <f>'Yield Curves'!M436-'Yield Curves'!M437</f>
        <v>1.5000000000000568E-2</v>
      </c>
      <c r="M437" s="245">
        <f>'Yield Curves'!N436-'Yield Curves'!N437</f>
        <v>1.2500000000001066E-2</v>
      </c>
      <c r="N437" s="245">
        <f>'Yield Curves'!O436-'Yield Curves'!O437</f>
        <v>9.9999999999997868E-3</v>
      </c>
      <c r="O437" s="245">
        <f>'Yield Curves'!P436-'Yield Curves'!P437</f>
        <v>7.4999999999985079E-3</v>
      </c>
      <c r="P437" s="245">
        <f>'Yield Curves'!Q436-'Yield Curves'!Q437</f>
        <v>8.7499999999991473E-3</v>
      </c>
      <c r="Q437" s="245">
        <f>'Yield Curves'!R436-'Yield Curves'!R437</f>
        <v>9.9999999999997868E-3</v>
      </c>
      <c r="R437" s="245">
        <f>'Yield Curves'!S436-'Yield Curves'!S437</f>
        <v>1.1250000000000426E-2</v>
      </c>
      <c r="S437" s="245">
        <f>'Yield Curves'!T436-'Yield Curves'!T437</f>
        <v>1.0624999999999218E-2</v>
      </c>
      <c r="T437" s="245">
        <f>'Yield Curves'!U436-'Yield Curves'!U437</f>
        <v>9.9999999999997868E-3</v>
      </c>
      <c r="U437" s="245">
        <f>'Yield Curves'!V436-'Yield Curves'!V437</f>
        <v>9.3750000000003553E-3</v>
      </c>
      <c r="V437" s="252">
        <f>MAX(B437:U437)</f>
        <v>2.000000000000135E-2</v>
      </c>
      <c r="AB437" s="250" t="e">
        <f>AA437/AA438-1</f>
        <v>#DIV/0!</v>
      </c>
      <c r="AF437" s="250"/>
      <c r="AG437" s="250"/>
      <c r="AI437" s="250" t="e">
        <f>AH437/AH438-1</f>
        <v>#DIV/0!</v>
      </c>
      <c r="AP437" s="250" t="e">
        <f>AO437/AO438-1</f>
        <v>#DIV/0!</v>
      </c>
      <c r="AT437" s="251">
        <f>$AC$1*X436/100</f>
        <v>0</v>
      </c>
      <c r="AU437" s="249">
        <f>AT437*SQRT(10)</f>
        <v>0</v>
      </c>
      <c r="AW437" s="250" t="e">
        <f>AV437/AV438-1</f>
        <v>#DIV/0!</v>
      </c>
      <c r="BB437" s="249">
        <f>BA437*SQRT(10)</f>
        <v>0</v>
      </c>
      <c r="BD437" s="250" t="e">
        <f>BC437/BC438-1</f>
        <v>#DIV/0!</v>
      </c>
      <c r="BI437" s="249">
        <f>BH437*SQRT(10)</f>
        <v>0</v>
      </c>
    </row>
    <row r="438" spans="1:61" x14ac:dyDescent="0.2">
      <c r="A438" s="253">
        <v>42506</v>
      </c>
      <c r="B438" s="245">
        <f>'Yield Curves'!C437-'Yield Curves'!C438</f>
        <v>-2.9999999999999361E-2</v>
      </c>
      <c r="C438" s="245">
        <f>'Yield Curves'!D437-'Yield Curves'!D438</f>
        <v>-2.4999999999998579E-2</v>
      </c>
      <c r="D438" s="245">
        <f>'Yield Curves'!E437-'Yield Curves'!E438</f>
        <v>-1.9999999999999574E-2</v>
      </c>
      <c r="E438" s="245">
        <f>'Yield Curves'!F437-'Yield Curves'!F438</f>
        <v>-1.5000000000000568E-2</v>
      </c>
      <c r="F438" s="245">
        <f>'Yield Curves'!G437-'Yield Curves'!G438</f>
        <v>-9.9999999999997868E-3</v>
      </c>
      <c r="G438" s="245">
        <f>'Yield Curves'!H437-'Yield Curves'!H438</f>
        <v>-1.4999999999998792E-2</v>
      </c>
      <c r="H438" s="245">
        <f>'Yield Curves'!I437-'Yield Curves'!I438</f>
        <v>-1.9999999999999574E-2</v>
      </c>
      <c r="I438" s="245">
        <f>'Yield Curves'!J437-'Yield Curves'!J438</f>
        <v>-5.0000000000007816E-3</v>
      </c>
      <c r="J438" s="245">
        <f>'Yield Curves'!K437-'Yield Curves'!K438</f>
        <v>9.9999999999997868E-3</v>
      </c>
      <c r="K438" s="245">
        <f>'Yield Curves'!L437-'Yield Curves'!L438</f>
        <v>1.2500000000001066E-2</v>
      </c>
      <c r="L438" s="245">
        <f>'Yield Curves'!M437-'Yield Curves'!M438</f>
        <v>1.5000000000000568E-2</v>
      </c>
      <c r="M438" s="245">
        <f>'Yield Curves'!N437-'Yield Curves'!N438</f>
        <v>1.7499999999998295E-2</v>
      </c>
      <c r="N438" s="245">
        <f>'Yield Curves'!O437-'Yield Curves'!O438</f>
        <v>1.9999999999999574E-2</v>
      </c>
      <c r="O438" s="245">
        <f>'Yield Curves'!P437-'Yield Curves'!P438</f>
        <v>2.2500000000000853E-2</v>
      </c>
      <c r="P438" s="245">
        <f>'Yield Curves'!Q437-'Yield Curves'!Q438</f>
        <v>1.6250000000001208E-2</v>
      </c>
      <c r="Q438" s="245">
        <f>'Yield Curves'!R437-'Yield Curves'!R438</f>
        <v>9.9999999999997868E-3</v>
      </c>
      <c r="R438" s="245">
        <f>'Yield Curves'!S437-'Yield Curves'!S438</f>
        <v>3.7499999999983658E-3</v>
      </c>
      <c r="S438" s="245">
        <f>'Yield Curves'!T437-'Yield Curves'!T438</f>
        <v>1.8750000000000711E-3</v>
      </c>
      <c r="T438" s="245">
        <f>'Yield Curves'!U437-'Yield Curves'!U438</f>
        <v>0</v>
      </c>
      <c r="U438" s="245">
        <f>'Yield Curves'!V437-'Yield Curves'!V438</f>
        <v>-1.8750000000000711E-3</v>
      </c>
      <c r="V438" s="252">
        <f>MAX(B438:U438)</f>
        <v>2.2500000000000853E-2</v>
      </c>
      <c r="AB438" s="250" t="e">
        <f>AA438/AA439-1</f>
        <v>#DIV/0!</v>
      </c>
      <c r="AF438" s="250"/>
      <c r="AG438" s="250"/>
      <c r="AI438" s="250" t="e">
        <f>AH438/AH439-1</f>
        <v>#DIV/0!</v>
      </c>
      <c r="AP438" s="250" t="e">
        <f>AO438/AO439-1</f>
        <v>#DIV/0!</v>
      </c>
      <c r="AT438" s="251">
        <f>$AC$1*X437/100</f>
        <v>0</v>
      </c>
      <c r="AU438" s="249">
        <f>AT438*SQRT(10)</f>
        <v>0</v>
      </c>
      <c r="AW438" s="250" t="e">
        <f>AV438/AV439-1</f>
        <v>#DIV/0!</v>
      </c>
      <c r="BB438" s="249">
        <f>BA438*SQRT(10)</f>
        <v>0</v>
      </c>
      <c r="BD438" s="250" t="e">
        <f>BC438/BC439-1</f>
        <v>#DIV/0!</v>
      </c>
      <c r="BI438" s="249">
        <f>BH438*SQRT(10)</f>
        <v>0</v>
      </c>
    </row>
    <row r="439" spans="1:61" x14ac:dyDescent="0.2">
      <c r="A439" s="253">
        <v>42503</v>
      </c>
      <c r="B439" s="245">
        <f>'Yield Curves'!C438-'Yield Curves'!C439</f>
        <v>9.9999999999997868E-3</v>
      </c>
      <c r="C439" s="245">
        <f>'Yield Curves'!D438-'Yield Curves'!D439</f>
        <v>9.9999999999997868E-3</v>
      </c>
      <c r="D439" s="245">
        <f>'Yield Curves'!E438-'Yield Curves'!E439</f>
        <v>9.9999999999997868E-3</v>
      </c>
      <c r="E439" s="245">
        <f>'Yield Curves'!F438-'Yield Curves'!F439</f>
        <v>5.0000000000007816E-3</v>
      </c>
      <c r="F439" s="245">
        <f>'Yield Curves'!G438-'Yield Curves'!G439</f>
        <v>0</v>
      </c>
      <c r="G439" s="245">
        <f>'Yield Curves'!H438-'Yield Curves'!H439</f>
        <v>-1.0000000000001563E-2</v>
      </c>
      <c r="H439" s="245">
        <f>'Yield Curves'!I438-'Yield Curves'!I439</f>
        <v>-1.9999999999999574E-2</v>
      </c>
      <c r="I439" s="245">
        <f>'Yield Curves'!J438-'Yield Curves'!J439</f>
        <v>-1.9999999999999574E-2</v>
      </c>
      <c r="J439" s="245">
        <f>'Yield Curves'!K438-'Yield Curves'!K439</f>
        <v>-1.9999999999999574E-2</v>
      </c>
      <c r="K439" s="245">
        <f>'Yield Curves'!L438-'Yield Curves'!L439</f>
        <v>-2.2499999999999076E-2</v>
      </c>
      <c r="L439" s="245">
        <f>'Yield Curves'!M438-'Yield Curves'!M439</f>
        <v>-2.5000000000000355E-2</v>
      </c>
      <c r="M439" s="245">
        <f>'Yield Curves'!N438-'Yield Curves'!N439</f>
        <v>-2.7499999999999858E-2</v>
      </c>
      <c r="N439" s="245">
        <f>'Yield Curves'!O438-'Yield Curves'!O439</f>
        <v>-2.9999999999999361E-2</v>
      </c>
      <c r="O439" s="245">
        <f>'Yield Curves'!P438-'Yield Curves'!P439</f>
        <v>-3.2499999999998863E-2</v>
      </c>
      <c r="P439" s="245">
        <f>'Yield Curves'!Q438-'Yield Curves'!Q439</f>
        <v>-3.1249999999998224E-2</v>
      </c>
      <c r="Q439" s="245">
        <f>'Yield Curves'!R438-'Yield Curves'!R439</f>
        <v>-2.9999999999999361E-2</v>
      </c>
      <c r="R439" s="245">
        <f>'Yield Curves'!S438-'Yield Curves'!S439</f>
        <v>-2.8750000000000497E-2</v>
      </c>
      <c r="S439" s="245">
        <f>'Yield Curves'!T438-'Yield Curves'!T439</f>
        <v>-2.9374999999999929E-2</v>
      </c>
      <c r="T439" s="245">
        <f>'Yield Curves'!U438-'Yield Curves'!U439</f>
        <v>-2.9999999999999361E-2</v>
      </c>
      <c r="U439" s="245">
        <f>'Yield Curves'!V438-'Yield Curves'!V439</f>
        <v>-3.0624999999998792E-2</v>
      </c>
      <c r="V439" s="252">
        <f>MAX(B439:U439)</f>
        <v>9.9999999999997868E-3</v>
      </c>
      <c r="AB439" s="250" t="e">
        <f>AA439/AA440-1</f>
        <v>#DIV/0!</v>
      </c>
      <c r="AF439" s="250"/>
      <c r="AG439" s="250"/>
      <c r="AI439" s="250" t="e">
        <f>AH439/AH440-1</f>
        <v>#DIV/0!</v>
      </c>
      <c r="AP439" s="250" t="e">
        <f>AO439/AO440-1</f>
        <v>#DIV/0!</v>
      </c>
      <c r="AT439" s="251">
        <f>$AC$1*X438/100</f>
        <v>0</v>
      </c>
      <c r="AU439" s="249">
        <f>AT439*SQRT(10)</f>
        <v>0</v>
      </c>
      <c r="AW439" s="250" t="e">
        <f>AV439/AV440-1</f>
        <v>#DIV/0!</v>
      </c>
      <c r="BB439" s="249">
        <f>BA439*SQRT(10)</f>
        <v>0</v>
      </c>
      <c r="BD439" s="250" t="e">
        <f>BC439/BC440-1</f>
        <v>#DIV/0!</v>
      </c>
      <c r="BI439" s="249">
        <f>BH439*SQRT(10)</f>
        <v>0</v>
      </c>
    </row>
    <row r="440" spans="1:61" x14ac:dyDescent="0.2">
      <c r="A440" s="253">
        <v>42502</v>
      </c>
      <c r="B440" s="245">
        <f>'Yield Curves'!C439-'Yield Curves'!C440</f>
        <v>-3.9999999999999147E-2</v>
      </c>
      <c r="C440" s="245">
        <f>'Yield Curves'!D439-'Yield Curves'!D440</f>
        <v>-2.5000000000000355E-2</v>
      </c>
      <c r="D440" s="245">
        <f>'Yield Curves'!E439-'Yield Curves'!E440</f>
        <v>-9.9999999999997868E-3</v>
      </c>
      <c r="E440" s="245">
        <f>'Yield Curves'!F439-'Yield Curves'!F440</f>
        <v>-5.0000000000007816E-3</v>
      </c>
      <c r="F440" s="245">
        <f>'Yield Curves'!G439-'Yield Curves'!G440</f>
        <v>0</v>
      </c>
      <c r="G440" s="245">
        <f>'Yield Curves'!H439-'Yield Curves'!H440</f>
        <v>-2.4999999999998579E-2</v>
      </c>
      <c r="H440" s="245">
        <f>'Yield Curves'!I439-'Yield Curves'!I440</f>
        <v>-5.0000000000000711E-2</v>
      </c>
      <c r="I440" s="245">
        <f>'Yield Curves'!J439-'Yield Curves'!J440</f>
        <v>-1.9999999999999574E-2</v>
      </c>
      <c r="J440" s="245">
        <f>'Yield Curves'!K439-'Yield Curves'!K440</f>
        <v>9.9999999999997868E-3</v>
      </c>
      <c r="K440" s="245">
        <f>'Yield Curves'!L439-'Yield Curves'!L440</f>
        <v>7.5000000000002842E-3</v>
      </c>
      <c r="L440" s="245">
        <f>'Yield Curves'!M439-'Yield Curves'!M440</f>
        <v>5.0000000000007816E-3</v>
      </c>
      <c r="M440" s="245">
        <f>'Yield Curves'!N439-'Yield Curves'!N440</f>
        <v>2.500000000001279E-3</v>
      </c>
      <c r="N440" s="245">
        <f>'Yield Curves'!O439-'Yield Curves'!O440</f>
        <v>0</v>
      </c>
      <c r="O440" s="245">
        <f>'Yield Curves'!P439-'Yield Curves'!P440</f>
        <v>-2.500000000001279E-3</v>
      </c>
      <c r="P440" s="245">
        <f>'Yield Curves'!Q439-'Yield Curves'!Q440</f>
        <v>-6.2500000000014211E-3</v>
      </c>
      <c r="Q440" s="245">
        <f>'Yield Curves'!R439-'Yield Curves'!R440</f>
        <v>-9.9999999999997868E-3</v>
      </c>
      <c r="R440" s="245">
        <f>'Yield Curves'!S439-'Yield Curves'!S440</f>
        <v>-1.3749999999998153E-2</v>
      </c>
      <c r="S440" s="245">
        <f>'Yield Curves'!T439-'Yield Curves'!T440</f>
        <v>-1.6874999999998863E-2</v>
      </c>
      <c r="T440" s="245">
        <f>'Yield Curves'!U439-'Yield Curves'!U440</f>
        <v>-1.9999999999999574E-2</v>
      </c>
      <c r="U440" s="245">
        <f>'Yield Curves'!V439-'Yield Curves'!V440</f>
        <v>-2.3125000000000284E-2</v>
      </c>
      <c r="V440" s="252">
        <f>MAX(B440:U440)</f>
        <v>9.9999999999997868E-3</v>
      </c>
      <c r="AB440" s="250" t="e">
        <f>AA440/AA441-1</f>
        <v>#DIV/0!</v>
      </c>
      <c r="AF440" s="250"/>
      <c r="AG440" s="250"/>
      <c r="AI440" s="250" t="e">
        <f>AH440/AH441-1</f>
        <v>#DIV/0!</v>
      </c>
      <c r="AP440" s="250" t="e">
        <f>AO440/AO441-1</f>
        <v>#DIV/0!</v>
      </c>
      <c r="AT440" s="251">
        <f>$AC$1*X439/100</f>
        <v>0</v>
      </c>
      <c r="AU440" s="249">
        <f>AT440*SQRT(10)</f>
        <v>0</v>
      </c>
      <c r="AW440" s="250" t="e">
        <f>AV440/AV441-1</f>
        <v>#DIV/0!</v>
      </c>
      <c r="BB440" s="249">
        <f>BA440*SQRT(10)</f>
        <v>0</v>
      </c>
      <c r="BD440" s="250" t="e">
        <f>BC440/BC441-1</f>
        <v>#DIV/0!</v>
      </c>
      <c r="BI440" s="249">
        <f>BH440*SQRT(10)</f>
        <v>0</v>
      </c>
    </row>
    <row r="441" spans="1:61" x14ac:dyDescent="0.2">
      <c r="A441" s="253">
        <v>42501</v>
      </c>
      <c r="B441" s="245">
        <f>'Yield Curves'!C440-'Yield Curves'!C441</f>
        <v>-4.0000000000000924E-2</v>
      </c>
      <c r="C441" s="245">
        <f>'Yield Curves'!D440-'Yield Curves'!D441</f>
        <v>-4.4999999999999929E-2</v>
      </c>
      <c r="D441" s="245">
        <f>'Yield Curves'!E440-'Yield Curves'!E441</f>
        <v>-5.0000000000000711E-2</v>
      </c>
      <c r="E441" s="245">
        <f>'Yield Curves'!F440-'Yield Curves'!F441</f>
        <v>-6.4999999999999503E-2</v>
      </c>
      <c r="F441" s="245">
        <f>'Yield Curves'!G440-'Yield Curves'!G441</f>
        <v>-8.0000000000000071E-2</v>
      </c>
      <c r="G441" s="245">
        <f>'Yield Curves'!H440-'Yield Curves'!H441</f>
        <v>-9.5000000000000639E-2</v>
      </c>
      <c r="H441" s="245">
        <f>'Yield Curves'!I440-'Yield Curves'!I441</f>
        <v>-0.10999999999999943</v>
      </c>
      <c r="I441" s="245">
        <f>'Yield Curves'!J440-'Yield Curves'!J441</f>
        <v>-0.11499999999999844</v>
      </c>
      <c r="J441" s="245">
        <f>'Yield Curves'!K440-'Yield Curves'!K441</f>
        <v>-0.11999999999999922</v>
      </c>
      <c r="K441" s="245">
        <f>'Yield Curves'!L440-'Yield Curves'!L441</f>
        <v>-0.1225000000000005</v>
      </c>
      <c r="L441" s="245">
        <f>'Yield Curves'!M440-'Yield Curves'!M441</f>
        <v>-0.125</v>
      </c>
      <c r="M441" s="245">
        <f>'Yield Curves'!N440-'Yield Curves'!N441</f>
        <v>-0.12750000000000128</v>
      </c>
      <c r="N441" s="245">
        <f>'Yield Curves'!O440-'Yield Curves'!O441</f>
        <v>-0.13000000000000078</v>
      </c>
      <c r="O441" s="245">
        <f>'Yield Curves'!P440-'Yield Curves'!P441</f>
        <v>-0.13250000000000028</v>
      </c>
      <c r="P441" s="245">
        <f>'Yield Curves'!Q440-'Yield Curves'!Q441</f>
        <v>-0.13125000000000142</v>
      </c>
      <c r="Q441" s="245">
        <f>'Yield Curves'!R440-'Yield Curves'!R441</f>
        <v>-0.13000000000000078</v>
      </c>
      <c r="R441" s="245">
        <f>'Yield Curves'!S440-'Yield Curves'!S441</f>
        <v>-0.12875000000000014</v>
      </c>
      <c r="S441" s="245">
        <f>'Yield Curves'!T440-'Yield Curves'!T441</f>
        <v>-0.12937499999999957</v>
      </c>
      <c r="T441" s="245">
        <f>'Yield Curves'!U440-'Yield Curves'!U441</f>
        <v>-0.13000000000000078</v>
      </c>
      <c r="U441" s="245">
        <f>'Yield Curves'!V440-'Yield Curves'!V441</f>
        <v>-0.13062500000000199</v>
      </c>
      <c r="V441" s="252">
        <f>MAX(B441:U441)</f>
        <v>-4.0000000000000924E-2</v>
      </c>
      <c r="AB441" s="250" t="e">
        <f>AA441/AA442-1</f>
        <v>#DIV/0!</v>
      </c>
      <c r="AF441" s="250"/>
      <c r="AG441" s="250"/>
      <c r="AI441" s="250" t="e">
        <f>AH441/AH442-1</f>
        <v>#DIV/0!</v>
      </c>
      <c r="AP441" s="250" t="e">
        <f>AO441/AO442-1</f>
        <v>#DIV/0!</v>
      </c>
      <c r="AT441" s="251">
        <f>$AC$1*X440/100</f>
        <v>0</v>
      </c>
      <c r="AU441" s="249">
        <f>AT441*SQRT(10)</f>
        <v>0</v>
      </c>
      <c r="AW441" s="250" t="e">
        <f>AV441/AV442-1</f>
        <v>#DIV/0!</v>
      </c>
      <c r="BB441" s="249">
        <f>BA441*SQRT(10)</f>
        <v>0</v>
      </c>
      <c r="BD441" s="250" t="e">
        <f>BC441/BC442-1</f>
        <v>#DIV/0!</v>
      </c>
      <c r="BI441" s="249">
        <f>BH441*SQRT(10)</f>
        <v>0</v>
      </c>
    </row>
    <row r="442" spans="1:61" x14ac:dyDescent="0.2">
      <c r="A442" s="253">
        <v>42500</v>
      </c>
      <c r="B442" s="245">
        <f>'Yield Curves'!C441-'Yield Curves'!C442</f>
        <v>5.0000000000000711E-2</v>
      </c>
      <c r="C442" s="245">
        <f>'Yield Curves'!D441-'Yield Curves'!D442</f>
        <v>5.0000000000000711E-2</v>
      </c>
      <c r="D442" s="245">
        <f>'Yield Curves'!E441-'Yield Curves'!E442</f>
        <v>5.0000000000000711E-2</v>
      </c>
      <c r="E442" s="245">
        <f>'Yield Curves'!F441-'Yield Curves'!F442</f>
        <v>3.5000000000000142E-2</v>
      </c>
      <c r="F442" s="245">
        <f>'Yield Curves'!G441-'Yield Curves'!G442</f>
        <v>1.9999999999999574E-2</v>
      </c>
      <c r="G442" s="245">
        <f>'Yield Curves'!H441-'Yield Curves'!H442</f>
        <v>1.9999999999999574E-2</v>
      </c>
      <c r="H442" s="245">
        <f>'Yield Curves'!I441-'Yield Curves'!I442</f>
        <v>1.9999999999999574E-2</v>
      </c>
      <c r="I442" s="245">
        <f>'Yield Curves'!J441-'Yield Curves'!J442</f>
        <v>1.4999999999998792E-2</v>
      </c>
      <c r="J442" s="245">
        <f>'Yield Curves'!K441-'Yield Curves'!K442</f>
        <v>9.9999999999997868E-3</v>
      </c>
      <c r="K442" s="245">
        <f>'Yield Curves'!L441-'Yield Curves'!L442</f>
        <v>1.2499999999999289E-2</v>
      </c>
      <c r="L442" s="245">
        <f>'Yield Curves'!M441-'Yield Curves'!M442</f>
        <v>1.4999999999998792E-2</v>
      </c>
      <c r="M442" s="245">
        <f>'Yield Curves'!N441-'Yield Curves'!N442</f>
        <v>1.7500000000000071E-2</v>
      </c>
      <c r="N442" s="245">
        <f>'Yield Curves'!O441-'Yield Curves'!O442</f>
        <v>1.9999999999999574E-2</v>
      </c>
      <c r="O442" s="245">
        <f>'Yield Curves'!P441-'Yield Curves'!P442</f>
        <v>2.2499999999999076E-2</v>
      </c>
      <c r="P442" s="245">
        <f>'Yield Curves'!Q441-'Yield Curves'!Q442</f>
        <v>2.3749999999999716E-2</v>
      </c>
      <c r="Q442" s="245">
        <f>'Yield Curves'!R441-'Yield Curves'!R442</f>
        <v>2.5000000000000355E-2</v>
      </c>
      <c r="R442" s="245">
        <f>'Yield Curves'!S441-'Yield Curves'!S442</f>
        <v>2.6250000000000995E-2</v>
      </c>
      <c r="S442" s="245">
        <f>'Yield Curves'!T441-'Yield Curves'!T442</f>
        <v>2.8124999999999289E-2</v>
      </c>
      <c r="T442" s="245">
        <f>'Yield Curves'!U441-'Yield Curves'!U442</f>
        <v>2.9999999999999361E-2</v>
      </c>
      <c r="U442" s="245">
        <f>'Yield Curves'!V441-'Yield Curves'!V442</f>
        <v>3.1874999999999432E-2</v>
      </c>
      <c r="V442" s="252">
        <f>MAX(B442:U442)</f>
        <v>5.0000000000000711E-2</v>
      </c>
      <c r="AB442" s="250" t="e">
        <f>AA442/AA443-1</f>
        <v>#DIV/0!</v>
      </c>
      <c r="AF442" s="250"/>
      <c r="AG442" s="250"/>
      <c r="AI442" s="250" t="e">
        <f>AH442/AH443-1</f>
        <v>#DIV/0!</v>
      </c>
      <c r="AP442" s="250" t="e">
        <f>AO442/AO443-1</f>
        <v>#DIV/0!</v>
      </c>
      <c r="AT442" s="251">
        <f>$AC$1*X441/100</f>
        <v>0</v>
      </c>
      <c r="AU442" s="249">
        <f>AT442*SQRT(10)</f>
        <v>0</v>
      </c>
      <c r="AW442" s="250" t="e">
        <f>AV442/AV443-1</f>
        <v>#DIV/0!</v>
      </c>
      <c r="BB442" s="249">
        <f>BA442*SQRT(10)</f>
        <v>0</v>
      </c>
      <c r="BD442" s="250" t="e">
        <f>BC442/BC443-1</f>
        <v>#DIV/0!</v>
      </c>
      <c r="BI442" s="249">
        <f>BH442*SQRT(10)</f>
        <v>0</v>
      </c>
    </row>
    <row r="443" spans="1:61" x14ac:dyDescent="0.2">
      <c r="A443" s="253">
        <v>42496</v>
      </c>
      <c r="B443" s="245">
        <f>'Yield Curves'!C442-'Yield Curves'!C443</f>
        <v>-6.0000000000000497E-2</v>
      </c>
      <c r="C443" s="245">
        <f>'Yield Curves'!D442-'Yield Curves'!D443</f>
        <v>-5.5000000000001492E-2</v>
      </c>
      <c r="D443" s="245">
        <f>'Yield Curves'!E442-'Yield Curves'!E443</f>
        <v>-5.0000000000000711E-2</v>
      </c>
      <c r="E443" s="245">
        <f>'Yield Curves'!F442-'Yield Curves'!F443</f>
        <v>-4.0000000000000924E-2</v>
      </c>
      <c r="F443" s="245">
        <f>'Yield Curves'!G442-'Yield Curves'!G443</f>
        <v>-2.9999999999999361E-2</v>
      </c>
      <c r="G443" s="245">
        <f>'Yield Curves'!H442-'Yield Curves'!H443</f>
        <v>-3.4999999999998366E-2</v>
      </c>
      <c r="H443" s="245">
        <f>'Yield Curves'!I442-'Yield Curves'!I443</f>
        <v>-3.9999999999999147E-2</v>
      </c>
      <c r="I443" s="245">
        <f>'Yield Curves'!J442-'Yield Curves'!J443</f>
        <v>-1.9999999999999574E-2</v>
      </c>
      <c r="J443" s="245">
        <f>'Yield Curves'!K442-'Yield Curves'!K443</f>
        <v>0</v>
      </c>
      <c r="K443" s="245">
        <f>'Yield Curves'!L442-'Yield Curves'!L443</f>
        <v>0</v>
      </c>
      <c r="L443" s="245">
        <f>'Yield Curves'!M442-'Yield Curves'!M443</f>
        <v>0</v>
      </c>
      <c r="M443" s="245">
        <f>'Yield Curves'!N442-'Yield Curves'!N443</f>
        <v>0</v>
      </c>
      <c r="N443" s="245">
        <f>'Yield Curves'!O442-'Yield Curves'!O443</f>
        <v>0</v>
      </c>
      <c r="O443" s="245">
        <f>'Yield Curves'!P442-'Yield Curves'!P443</f>
        <v>0</v>
      </c>
      <c r="P443" s="245">
        <f>'Yield Curves'!Q442-'Yield Curves'!Q443</f>
        <v>-7.5000000000002842E-3</v>
      </c>
      <c r="Q443" s="245">
        <f>'Yield Curves'!R442-'Yield Curves'!R443</f>
        <v>-1.5000000000000568E-2</v>
      </c>
      <c r="R443" s="245">
        <f>'Yield Curves'!S442-'Yield Curves'!S443</f>
        <v>-2.2500000000000853E-2</v>
      </c>
      <c r="S443" s="245">
        <f>'Yield Curves'!T442-'Yield Curves'!T443</f>
        <v>-2.6250000000000995E-2</v>
      </c>
      <c r="T443" s="245">
        <f>'Yield Curves'!U442-'Yield Curves'!U443</f>
        <v>-2.9999999999999361E-2</v>
      </c>
      <c r="U443" s="245">
        <f>'Yield Curves'!V442-'Yield Curves'!V443</f>
        <v>-3.3749999999997726E-2</v>
      </c>
      <c r="V443" s="252">
        <f>MAX(B443:U443)</f>
        <v>0</v>
      </c>
      <c r="AB443" s="250" t="e">
        <f>AA443/AA444-1</f>
        <v>#DIV/0!</v>
      </c>
      <c r="AF443" s="250"/>
      <c r="AG443" s="250"/>
      <c r="AI443" s="250" t="e">
        <f>AH443/AH444-1</f>
        <v>#DIV/0!</v>
      </c>
      <c r="AP443" s="250" t="e">
        <f>AO443/AO444-1</f>
        <v>#DIV/0!</v>
      </c>
      <c r="AT443" s="251">
        <f>$AC$1*X442/100</f>
        <v>0</v>
      </c>
      <c r="AU443" s="249">
        <f>AT443*SQRT(10)</f>
        <v>0</v>
      </c>
      <c r="AW443" s="250" t="e">
        <f>AV443/AV444-1</f>
        <v>#DIV/0!</v>
      </c>
      <c r="BB443" s="249">
        <f>BA443*SQRT(10)</f>
        <v>0</v>
      </c>
      <c r="BD443" s="250" t="e">
        <f>BC443/BC444-1</f>
        <v>#DIV/0!</v>
      </c>
      <c r="BI443" s="249">
        <f>BH443*SQRT(10)</f>
        <v>0</v>
      </c>
    </row>
    <row r="444" spans="1:61" x14ac:dyDescent="0.2">
      <c r="A444" s="253">
        <v>42495</v>
      </c>
      <c r="B444" s="245">
        <f>'Yield Curves'!C443-'Yield Curves'!C444</f>
        <v>-8.9999999999999858E-2</v>
      </c>
      <c r="C444" s="245">
        <f>'Yield Curves'!D443-'Yield Curves'!D444</f>
        <v>-4.4999999999998153E-2</v>
      </c>
      <c r="D444" s="245">
        <f>'Yield Curves'!E443-'Yield Curves'!E444</f>
        <v>0</v>
      </c>
      <c r="E444" s="245">
        <f>'Yield Curves'!F443-'Yield Curves'!F444</f>
        <v>0</v>
      </c>
      <c r="F444" s="245">
        <f>'Yield Curves'!G443-'Yield Curves'!G444</f>
        <v>0</v>
      </c>
      <c r="G444" s="245">
        <f>'Yield Curves'!H443-'Yield Curves'!H444</f>
        <v>-1.0000000000001563E-2</v>
      </c>
      <c r="H444" s="245">
        <f>'Yield Curves'!I443-'Yield Curves'!I444</f>
        <v>-2.000000000000135E-2</v>
      </c>
      <c r="I444" s="245">
        <f>'Yield Curves'!J443-'Yield Curves'!J444</f>
        <v>-2.9999999999999361E-2</v>
      </c>
      <c r="J444" s="245">
        <f>'Yield Curves'!K443-'Yield Curves'!K444</f>
        <v>-3.9999999999999147E-2</v>
      </c>
      <c r="K444" s="245">
        <f>'Yield Curves'!L443-'Yield Curves'!L444</f>
        <v>-3.9999999999999147E-2</v>
      </c>
      <c r="L444" s="245">
        <f>'Yield Curves'!M443-'Yield Curves'!M444</f>
        <v>-3.9999999999999147E-2</v>
      </c>
      <c r="M444" s="245">
        <f>'Yield Curves'!N443-'Yield Curves'!N444</f>
        <v>-3.9999999999999147E-2</v>
      </c>
      <c r="N444" s="245">
        <f>'Yield Curves'!O443-'Yield Curves'!O444</f>
        <v>-3.9999999999999147E-2</v>
      </c>
      <c r="O444" s="245">
        <f>'Yield Curves'!P443-'Yield Curves'!P444</f>
        <v>-3.9999999999999147E-2</v>
      </c>
      <c r="P444" s="245">
        <f>'Yield Curves'!Q443-'Yield Curves'!Q444</f>
        <v>-3.7499999999997868E-2</v>
      </c>
      <c r="Q444" s="245">
        <f>'Yield Curves'!R443-'Yield Curves'!R444</f>
        <v>-3.5000000000000142E-2</v>
      </c>
      <c r="R444" s="245">
        <f>'Yield Curves'!S443-'Yield Curves'!S444</f>
        <v>-3.2500000000002416E-2</v>
      </c>
      <c r="S444" s="245">
        <f>'Yield Curves'!T443-'Yield Curves'!T444</f>
        <v>-3.125E-2</v>
      </c>
      <c r="T444" s="245">
        <f>'Yield Curves'!U443-'Yield Curves'!U444</f>
        <v>-2.9999999999999361E-2</v>
      </c>
      <c r="U444" s="245">
        <f>'Yield Curves'!V443-'Yield Curves'!V444</f>
        <v>-2.8749999999998721E-2</v>
      </c>
      <c r="V444" s="252">
        <f>MAX(B444:U444)</f>
        <v>0</v>
      </c>
      <c r="AB444" s="250" t="e">
        <f>AA444/AA445-1</f>
        <v>#DIV/0!</v>
      </c>
      <c r="AF444" s="250"/>
      <c r="AG444" s="250"/>
      <c r="AI444" s="250" t="e">
        <f>AH444/AH445-1</f>
        <v>#DIV/0!</v>
      </c>
      <c r="AP444" s="250" t="e">
        <f>AO444/AO445-1</f>
        <v>#DIV/0!</v>
      </c>
      <c r="AT444" s="251">
        <f>$AC$1*X443/100</f>
        <v>0</v>
      </c>
      <c r="AU444" s="249">
        <f>AT444*SQRT(10)</f>
        <v>0</v>
      </c>
      <c r="AW444" s="250" t="e">
        <f>AV444/AV445-1</f>
        <v>#DIV/0!</v>
      </c>
      <c r="BB444" s="249">
        <f>BA444*SQRT(10)</f>
        <v>0</v>
      </c>
      <c r="BD444" s="250" t="e">
        <f>BC444/BC445-1</f>
        <v>#DIV/0!</v>
      </c>
      <c r="BI444" s="249">
        <f>BH444*SQRT(10)</f>
        <v>0</v>
      </c>
    </row>
    <row r="445" spans="1:61" x14ac:dyDescent="0.2">
      <c r="A445" s="253">
        <v>42494</v>
      </c>
      <c r="B445" s="245">
        <f>'Yield Curves'!C444-'Yield Curves'!C445</f>
        <v>6.0000000000000497E-2</v>
      </c>
      <c r="C445" s="245">
        <f>'Yield Curves'!D444-'Yield Curves'!D445</f>
        <v>4.4999999999998153E-2</v>
      </c>
      <c r="D445" s="245">
        <f>'Yield Curves'!E444-'Yield Curves'!E445</f>
        <v>2.9999999999999361E-2</v>
      </c>
      <c r="E445" s="245">
        <f>'Yield Curves'!F444-'Yield Curves'!F445</f>
        <v>3.9999999999999147E-2</v>
      </c>
      <c r="F445" s="245">
        <f>'Yield Curves'!G444-'Yield Curves'!G445</f>
        <v>4.9999999999998934E-2</v>
      </c>
      <c r="G445" s="245">
        <f>'Yield Curves'!H444-'Yield Curves'!H445</f>
        <v>8.0000000000000071E-2</v>
      </c>
      <c r="H445" s="245">
        <f>'Yield Curves'!I444-'Yield Curves'!I445</f>
        <v>0.11000000000000121</v>
      </c>
      <c r="I445" s="245">
        <f>'Yield Curves'!J444-'Yield Curves'!J445</f>
        <v>0.11999999999999922</v>
      </c>
      <c r="J445" s="245">
        <f>'Yield Curves'!K444-'Yield Curves'!K445</f>
        <v>0.12999999999999901</v>
      </c>
      <c r="K445" s="245">
        <f>'Yield Curves'!L444-'Yield Curves'!L445</f>
        <v>0.13499999999999979</v>
      </c>
      <c r="L445" s="245">
        <f>'Yield Curves'!M444-'Yield Curves'!M445</f>
        <v>0.13999999999999879</v>
      </c>
      <c r="M445" s="245">
        <f>'Yield Curves'!N444-'Yield Curves'!N445</f>
        <v>0.14499999999999957</v>
      </c>
      <c r="N445" s="245">
        <f>'Yield Curves'!O444-'Yield Curves'!O445</f>
        <v>0.15000000000000036</v>
      </c>
      <c r="O445" s="245">
        <f>'Yield Curves'!P444-'Yield Curves'!P445</f>
        <v>0.15500000000000114</v>
      </c>
      <c r="P445" s="245">
        <f>'Yield Curves'!Q444-'Yield Curves'!Q445</f>
        <v>0.14750000000000085</v>
      </c>
      <c r="Q445" s="245">
        <f>'Yield Curves'!R444-'Yield Curves'!R445</f>
        <v>0.14000000000000057</v>
      </c>
      <c r="R445" s="245">
        <f>'Yield Curves'!S444-'Yield Curves'!S445</f>
        <v>0.13250000000000028</v>
      </c>
      <c r="S445" s="245">
        <f>'Yield Curves'!T444-'Yield Curves'!T445</f>
        <v>0.13124999999999964</v>
      </c>
      <c r="T445" s="245">
        <f>'Yield Curves'!U444-'Yield Curves'!U445</f>
        <v>0.12999999999999901</v>
      </c>
      <c r="U445" s="245">
        <f>'Yield Curves'!V444-'Yield Curves'!V445</f>
        <v>0.12874999999999837</v>
      </c>
      <c r="V445" s="252">
        <f>MAX(B445:U445)</f>
        <v>0.15500000000000114</v>
      </c>
      <c r="AB445" s="250" t="e">
        <f>AA445/AA446-1</f>
        <v>#DIV/0!</v>
      </c>
      <c r="AF445" s="250"/>
      <c r="AG445" s="250"/>
      <c r="AI445" s="250" t="e">
        <f>AH445/AH446-1</f>
        <v>#DIV/0!</v>
      </c>
      <c r="AP445" s="250" t="e">
        <f>AO445/AO446-1</f>
        <v>#DIV/0!</v>
      </c>
      <c r="AT445" s="251">
        <f>$AC$1*X444/100</f>
        <v>0</v>
      </c>
      <c r="AU445" s="249">
        <f>AT445*SQRT(10)</f>
        <v>0</v>
      </c>
      <c r="AW445" s="250" t="e">
        <f>AV445/AV446-1</f>
        <v>#DIV/0!</v>
      </c>
      <c r="BB445" s="249">
        <f>BA445*SQRT(10)</f>
        <v>0</v>
      </c>
      <c r="BD445" s="250" t="e">
        <f>BC445/BC446-1</f>
        <v>#DIV/0!</v>
      </c>
      <c r="BI445" s="249">
        <f>BH445*SQRT(10)</f>
        <v>0</v>
      </c>
    </row>
    <row r="446" spans="1:61" x14ac:dyDescent="0.2">
      <c r="A446" s="253">
        <v>42489</v>
      </c>
      <c r="B446" s="245">
        <f>'Yield Curves'!C445-'Yield Curves'!C446</f>
        <v>-4.0000000000000924E-2</v>
      </c>
      <c r="C446" s="245">
        <f>'Yield Curves'!D445-'Yield Curves'!D446</f>
        <v>-3.5000000000000142E-2</v>
      </c>
      <c r="D446" s="245">
        <f>'Yield Curves'!E445-'Yield Curves'!E446</f>
        <v>-2.9999999999999361E-2</v>
      </c>
      <c r="E446" s="245">
        <f>'Yield Curves'!F445-'Yield Curves'!F446</f>
        <v>-3.9999999999999147E-2</v>
      </c>
      <c r="F446" s="245">
        <f>'Yield Curves'!G445-'Yield Curves'!G446</f>
        <v>-4.9999999999998934E-2</v>
      </c>
      <c r="G446" s="245">
        <f>'Yield Curves'!H445-'Yield Curves'!H446</f>
        <v>-0.125</v>
      </c>
      <c r="H446" s="245">
        <f>'Yield Curves'!I445-'Yield Curves'!I446</f>
        <v>-0.20000000000000107</v>
      </c>
      <c r="I446" s="245">
        <f>'Yield Curves'!J445-'Yield Curves'!J446</f>
        <v>-0.16500000000000092</v>
      </c>
      <c r="J446" s="245">
        <f>'Yield Curves'!K445-'Yield Curves'!K446</f>
        <v>-0.12999999999999901</v>
      </c>
      <c r="K446" s="245">
        <f>'Yield Curves'!L445-'Yield Curves'!L446</f>
        <v>-0.14000000000000057</v>
      </c>
      <c r="L446" s="245">
        <f>'Yield Curves'!M445-'Yield Curves'!M446</f>
        <v>-0.14999999999999858</v>
      </c>
      <c r="M446" s="245">
        <f>'Yield Curves'!N445-'Yield Curves'!N446</f>
        <v>-0.15999999999999837</v>
      </c>
      <c r="N446" s="245">
        <f>'Yield Curves'!O445-'Yield Curves'!O446</f>
        <v>-0.16999999999999993</v>
      </c>
      <c r="O446" s="245">
        <f>'Yield Curves'!P445-'Yield Curves'!P446</f>
        <v>-0.18000000000000149</v>
      </c>
      <c r="P446" s="245">
        <f>'Yield Curves'!Q445-'Yield Curves'!Q446</f>
        <v>-0.17750000000000199</v>
      </c>
      <c r="Q446" s="245">
        <f>'Yield Curves'!R445-'Yield Curves'!R446</f>
        <v>-0.17500000000000071</v>
      </c>
      <c r="R446" s="245">
        <f>'Yield Curves'!S445-'Yield Curves'!S446</f>
        <v>-0.17249999999999943</v>
      </c>
      <c r="S446" s="245">
        <f>'Yield Curves'!T445-'Yield Curves'!T446</f>
        <v>-0.17624999999999957</v>
      </c>
      <c r="T446" s="245">
        <f>'Yield Curves'!U445-'Yield Curves'!U446</f>
        <v>-0.17999999999999972</v>
      </c>
      <c r="U446" s="245">
        <f>'Yield Curves'!V445-'Yield Curves'!V446</f>
        <v>-0.18374999999999986</v>
      </c>
      <c r="V446" s="252">
        <f>MAX(B446:U446)</f>
        <v>-2.9999999999999361E-2</v>
      </c>
      <c r="AB446" s="250" t="e">
        <f>AA446/AA447-1</f>
        <v>#DIV/0!</v>
      </c>
      <c r="AF446" s="250"/>
      <c r="AG446" s="250"/>
      <c r="AI446" s="250" t="e">
        <f>AH446/AH447-1</f>
        <v>#DIV/0!</v>
      </c>
      <c r="AP446" s="250" t="e">
        <f>AO446/AO447-1</f>
        <v>#DIV/0!</v>
      </c>
      <c r="AT446" s="251">
        <f>$AC$1*X445/100</f>
        <v>0</v>
      </c>
      <c r="AU446" s="249">
        <f>AT446*SQRT(10)</f>
        <v>0</v>
      </c>
      <c r="AW446" s="250" t="e">
        <f>AV446/AV447-1</f>
        <v>#DIV/0!</v>
      </c>
      <c r="BB446" s="249">
        <f>BA446*SQRT(10)</f>
        <v>0</v>
      </c>
      <c r="BD446" s="250" t="e">
        <f>BC446/BC447-1</f>
        <v>#DIV/0!</v>
      </c>
      <c r="BI446" s="249">
        <f>BH446*SQRT(10)</f>
        <v>0</v>
      </c>
    </row>
    <row r="447" spans="1:61" x14ac:dyDescent="0.2">
      <c r="A447" s="253">
        <v>42488</v>
      </c>
      <c r="B447" s="245">
        <f>'Yield Curves'!C446-'Yield Curves'!C447</f>
        <v>-1.9999999999999574E-2</v>
      </c>
      <c r="C447" s="245">
        <f>'Yield Curves'!D446-'Yield Curves'!D447</f>
        <v>-3.5000000000000142E-2</v>
      </c>
      <c r="D447" s="245">
        <f>'Yield Curves'!E446-'Yield Curves'!E447</f>
        <v>-5.0000000000000711E-2</v>
      </c>
      <c r="E447" s="245">
        <f>'Yield Curves'!F446-'Yield Curves'!F447</f>
        <v>-6.4999999999999503E-2</v>
      </c>
      <c r="F447" s="245">
        <f>'Yield Curves'!G446-'Yield Curves'!G447</f>
        <v>-8.0000000000000071E-2</v>
      </c>
      <c r="G447" s="245">
        <f>'Yield Curves'!H446-'Yield Curves'!H447</f>
        <v>-0.13000000000000078</v>
      </c>
      <c r="H447" s="245">
        <f>'Yield Curves'!I446-'Yield Curves'!I447</f>
        <v>-0.17999999999999972</v>
      </c>
      <c r="I447" s="245">
        <f>'Yield Curves'!J446-'Yield Curves'!J447</f>
        <v>-0.16000000000000014</v>
      </c>
      <c r="J447" s="245">
        <f>'Yield Curves'!K446-'Yield Curves'!K447</f>
        <v>-0.14000000000000057</v>
      </c>
      <c r="K447" s="245">
        <f>'Yield Curves'!L446-'Yield Curves'!L447</f>
        <v>-0.14750000000000085</v>
      </c>
      <c r="L447" s="245">
        <f>'Yield Curves'!M446-'Yield Curves'!M447</f>
        <v>-0.15500000000000114</v>
      </c>
      <c r="M447" s="245">
        <f>'Yield Curves'!N446-'Yield Curves'!N447</f>
        <v>-0.16250000000000142</v>
      </c>
      <c r="N447" s="245">
        <f>'Yield Curves'!O446-'Yield Curves'!O447</f>
        <v>-0.16999999999999993</v>
      </c>
      <c r="O447" s="245">
        <f>'Yield Curves'!P446-'Yield Curves'!P447</f>
        <v>-0.17749999999999844</v>
      </c>
      <c r="P447" s="245">
        <f>'Yield Curves'!Q446-'Yield Curves'!Q447</f>
        <v>-0.17374999999999829</v>
      </c>
      <c r="Q447" s="245">
        <f>'Yield Curves'!R446-'Yield Curves'!R447</f>
        <v>-0.16999999999999815</v>
      </c>
      <c r="R447" s="245">
        <f>'Yield Curves'!S446-'Yield Curves'!S447</f>
        <v>-0.16624999999999801</v>
      </c>
      <c r="S447" s="245">
        <f>'Yield Curves'!T446-'Yield Curves'!T447</f>
        <v>-0.16812499999999808</v>
      </c>
      <c r="T447" s="245">
        <f>'Yield Curves'!U446-'Yield Curves'!U447</f>
        <v>-0.16999999999999993</v>
      </c>
      <c r="U447" s="245">
        <f>'Yield Curves'!V446-'Yield Curves'!V447</f>
        <v>-0.17187500000000178</v>
      </c>
      <c r="V447" s="252">
        <f>MAX(B447:U447)</f>
        <v>-1.9999999999999574E-2</v>
      </c>
      <c r="AB447" s="250" t="e">
        <f>AA447/AA448-1</f>
        <v>#DIV/0!</v>
      </c>
      <c r="AF447" s="250"/>
      <c r="AG447" s="250"/>
      <c r="AI447" s="250" t="e">
        <f>AH447/AH448-1</f>
        <v>#DIV/0!</v>
      </c>
      <c r="AP447" s="250" t="e">
        <f>AO447/AO448-1</f>
        <v>#DIV/0!</v>
      </c>
      <c r="AT447" s="251">
        <f>$AC$1*X446/100</f>
        <v>0</v>
      </c>
      <c r="AU447" s="249">
        <f>AT447*SQRT(10)</f>
        <v>0</v>
      </c>
      <c r="AW447" s="250" t="e">
        <f>AV447/AV448-1</f>
        <v>#DIV/0!</v>
      </c>
      <c r="BB447" s="249">
        <f>BA447*SQRT(10)</f>
        <v>0</v>
      </c>
      <c r="BD447" s="250" t="e">
        <f>BC447/BC448-1</f>
        <v>#DIV/0!</v>
      </c>
      <c r="BI447" s="249">
        <f>BH447*SQRT(10)</f>
        <v>0</v>
      </c>
    </row>
    <row r="448" spans="1:61" x14ac:dyDescent="0.2">
      <c r="A448" s="253">
        <v>42487</v>
      </c>
      <c r="B448" s="245">
        <f>'Yield Curves'!C447-'Yield Curves'!C448</f>
        <v>-2.9999999999999361E-2</v>
      </c>
      <c r="C448" s="245">
        <f>'Yield Curves'!D447-'Yield Curves'!D448</f>
        <v>-1.4999999999998792E-2</v>
      </c>
      <c r="D448" s="245">
        <f>'Yield Curves'!E447-'Yield Curves'!E448</f>
        <v>0</v>
      </c>
      <c r="E448" s="245">
        <f>'Yield Curves'!F447-'Yield Curves'!F448</f>
        <v>0</v>
      </c>
      <c r="F448" s="245">
        <f>'Yield Curves'!G447-'Yield Curves'!G448</f>
        <v>0</v>
      </c>
      <c r="G448" s="245">
        <f>'Yield Curves'!H447-'Yield Curves'!H448</f>
        <v>-1.9999999999999574E-2</v>
      </c>
      <c r="H448" s="245">
        <f>'Yield Curves'!I447-'Yield Curves'!I448</f>
        <v>-3.9999999999999147E-2</v>
      </c>
      <c r="I448" s="245">
        <f>'Yield Curves'!J447-'Yield Curves'!J448</f>
        <v>-2.9999999999997584E-2</v>
      </c>
      <c r="J448" s="245">
        <f>'Yield Curves'!K447-'Yield Curves'!K448</f>
        <v>-1.9999999999999574E-2</v>
      </c>
      <c r="K448" s="245">
        <f>'Yield Curves'!L447-'Yield Curves'!L448</f>
        <v>-2.4999999999998579E-2</v>
      </c>
      <c r="L448" s="245">
        <f>'Yield Curves'!M447-'Yield Curves'!M448</f>
        <v>-2.9999999999999361E-2</v>
      </c>
      <c r="M448" s="245">
        <f>'Yield Curves'!N447-'Yield Curves'!N448</f>
        <v>-3.5000000000000142E-2</v>
      </c>
      <c r="N448" s="245">
        <f>'Yield Curves'!O447-'Yield Curves'!O448</f>
        <v>-4.0000000000000924E-2</v>
      </c>
      <c r="O448" s="245">
        <f>'Yield Curves'!P447-'Yield Curves'!P448</f>
        <v>-4.5000000000001705E-2</v>
      </c>
      <c r="P448" s="245">
        <f>'Yield Curves'!Q447-'Yield Curves'!Q448</f>
        <v>-4.5000000000001705E-2</v>
      </c>
      <c r="Q448" s="245">
        <f>'Yield Curves'!R447-'Yield Curves'!R448</f>
        <v>-4.5000000000001705E-2</v>
      </c>
      <c r="R448" s="245">
        <f>'Yield Curves'!S447-'Yield Curves'!S448</f>
        <v>-4.5000000000001705E-2</v>
      </c>
      <c r="S448" s="245">
        <f>'Yield Curves'!T447-'Yield Curves'!T448</f>
        <v>-4.7500000000002984E-2</v>
      </c>
      <c r="T448" s="245">
        <f>'Yield Curves'!U447-'Yield Curves'!U448</f>
        <v>-5.0000000000000711E-2</v>
      </c>
      <c r="U448" s="245">
        <f>'Yield Curves'!V447-'Yield Curves'!V448</f>
        <v>-5.2499999999998437E-2</v>
      </c>
      <c r="V448" s="252">
        <f>MAX(B448:U448)</f>
        <v>0</v>
      </c>
      <c r="AB448" s="250" t="e">
        <f>AA448/AA449-1</f>
        <v>#DIV/0!</v>
      </c>
      <c r="AF448" s="250"/>
      <c r="AG448" s="250"/>
      <c r="AI448" s="250" t="e">
        <f>AH448/AH449-1</f>
        <v>#DIV/0!</v>
      </c>
      <c r="AP448" s="250" t="e">
        <f>AO448/AO449-1</f>
        <v>#DIV/0!</v>
      </c>
      <c r="AT448" s="251">
        <f>$AC$1*X447/100</f>
        <v>0</v>
      </c>
      <c r="AU448" s="249">
        <f>AT448*SQRT(10)</f>
        <v>0</v>
      </c>
      <c r="AW448" s="250" t="e">
        <f>AV448/AV449-1</f>
        <v>#DIV/0!</v>
      </c>
      <c r="BB448" s="249">
        <f>BA448*SQRT(10)</f>
        <v>0</v>
      </c>
      <c r="BD448" s="250" t="e">
        <f>BC448/BC449-1</f>
        <v>#DIV/0!</v>
      </c>
      <c r="BI448" s="249">
        <f>BH448*SQRT(10)</f>
        <v>0</v>
      </c>
    </row>
    <row r="449" spans="1:61" x14ac:dyDescent="0.2">
      <c r="A449" s="253">
        <v>42486</v>
      </c>
      <c r="B449" s="245">
        <f>'Yield Curves'!C448-'Yield Curves'!C449</f>
        <v>2.9999999999999361E-2</v>
      </c>
      <c r="C449" s="245">
        <f>'Yield Curves'!D448-'Yield Curves'!D449</f>
        <v>1.4999999999998792E-2</v>
      </c>
      <c r="D449" s="245">
        <f>'Yield Curves'!E448-'Yield Curves'!E449</f>
        <v>0</v>
      </c>
      <c r="E449" s="245">
        <f>'Yield Curves'!F448-'Yield Curves'!F449</f>
        <v>-5.0000000000007816E-3</v>
      </c>
      <c r="F449" s="245">
        <f>'Yield Curves'!G448-'Yield Curves'!G449</f>
        <v>-1.0000000000001563E-2</v>
      </c>
      <c r="G449" s="245">
        <f>'Yield Curves'!H448-'Yield Curves'!H449</f>
        <v>-4.9999999999990052E-3</v>
      </c>
      <c r="H449" s="245">
        <f>'Yield Curves'!I448-'Yield Curves'!I449</f>
        <v>0</v>
      </c>
      <c r="I449" s="245">
        <f>'Yield Curves'!J448-'Yield Curves'!J449</f>
        <v>0</v>
      </c>
      <c r="J449" s="245">
        <f>'Yield Curves'!K448-'Yield Curves'!K449</f>
        <v>0</v>
      </c>
      <c r="K449" s="245">
        <f>'Yield Curves'!L448-'Yield Curves'!L449</f>
        <v>2.500000000001279E-3</v>
      </c>
      <c r="L449" s="245">
        <f>'Yield Curves'!M448-'Yield Curves'!M449</f>
        <v>5.0000000000007816E-3</v>
      </c>
      <c r="M449" s="245">
        <f>'Yield Curves'!N448-'Yield Curves'!N449</f>
        <v>7.5000000000002842E-3</v>
      </c>
      <c r="N449" s="245">
        <f>'Yield Curves'!O448-'Yield Curves'!O449</f>
        <v>9.9999999999997868E-3</v>
      </c>
      <c r="O449" s="245">
        <f>'Yield Curves'!P448-'Yield Curves'!P449</f>
        <v>1.2499999999999289E-2</v>
      </c>
      <c r="P449" s="245">
        <f>'Yield Curves'!Q448-'Yield Curves'!Q449</f>
        <v>1.1250000000000426E-2</v>
      </c>
      <c r="Q449" s="245">
        <f>'Yield Curves'!R448-'Yield Curves'!R449</f>
        <v>9.9999999999997868E-3</v>
      </c>
      <c r="R449" s="245">
        <f>'Yield Curves'!S448-'Yield Curves'!S449</f>
        <v>8.7499999999991473E-3</v>
      </c>
      <c r="S449" s="245">
        <f>'Yield Curves'!T448-'Yield Curves'!T449</f>
        <v>9.3750000000003553E-3</v>
      </c>
      <c r="T449" s="245">
        <f>'Yield Curves'!U448-'Yield Curves'!U449</f>
        <v>9.9999999999997868E-3</v>
      </c>
      <c r="U449" s="245">
        <f>'Yield Curves'!V448-'Yield Curves'!V449</f>
        <v>1.0624999999999218E-2</v>
      </c>
      <c r="V449" s="252">
        <f>MAX(B449:U449)</f>
        <v>2.9999999999999361E-2</v>
      </c>
      <c r="AB449" s="250" t="e">
        <f>AA449/AA450-1</f>
        <v>#DIV/0!</v>
      </c>
      <c r="AF449" s="250"/>
      <c r="AG449" s="250"/>
      <c r="AI449" s="250" t="e">
        <f>AH449/AH450-1</f>
        <v>#DIV/0!</v>
      </c>
      <c r="AP449" s="250" t="e">
        <f>AO449/AO450-1</f>
        <v>#DIV/0!</v>
      </c>
      <c r="AT449" s="251">
        <f>$AC$1*X448/100</f>
        <v>0</v>
      </c>
      <c r="AU449" s="249">
        <f>AT449*SQRT(10)</f>
        <v>0</v>
      </c>
      <c r="AW449" s="250" t="e">
        <f>AV449/AV450-1</f>
        <v>#DIV/0!</v>
      </c>
      <c r="BB449" s="249">
        <f>BA449*SQRT(10)</f>
        <v>0</v>
      </c>
      <c r="BD449" s="250" t="e">
        <f>BC449/BC450-1</f>
        <v>#DIV/0!</v>
      </c>
      <c r="BI449" s="249">
        <f>BH449*SQRT(10)</f>
        <v>0</v>
      </c>
    </row>
    <row r="450" spans="1:61" x14ac:dyDescent="0.2">
      <c r="A450" s="253">
        <v>42485</v>
      </c>
      <c r="B450" s="245">
        <f>'Yield Curves'!C449-'Yield Curves'!C450</f>
        <v>5.0000000000000711E-2</v>
      </c>
      <c r="C450" s="245">
        <f>'Yield Curves'!D449-'Yield Curves'!D450</f>
        <v>4.5000000000001705E-2</v>
      </c>
      <c r="D450" s="245">
        <f>'Yield Curves'!E449-'Yield Curves'!E450</f>
        <v>4.0000000000000924E-2</v>
      </c>
      <c r="E450" s="245">
        <f>'Yield Curves'!F449-'Yield Curves'!F450</f>
        <v>3.5000000000000142E-2</v>
      </c>
      <c r="F450" s="245">
        <f>'Yield Curves'!G449-'Yield Curves'!G450</f>
        <v>3.0000000000001137E-2</v>
      </c>
      <c r="G450" s="245">
        <f>'Yield Curves'!H449-'Yield Curves'!H450</f>
        <v>3.5000000000000142E-2</v>
      </c>
      <c r="H450" s="245">
        <f>'Yield Curves'!I449-'Yield Curves'!I450</f>
        <v>3.9999999999999147E-2</v>
      </c>
      <c r="I450" s="245">
        <f>'Yield Curves'!J449-'Yield Curves'!J450</f>
        <v>2.9999999999997584E-2</v>
      </c>
      <c r="J450" s="245">
        <f>'Yield Curves'!K449-'Yield Curves'!K450</f>
        <v>1.9999999999999574E-2</v>
      </c>
      <c r="K450" s="245">
        <f>'Yield Curves'!L449-'Yield Curves'!L450</f>
        <v>2.24999999999973E-2</v>
      </c>
      <c r="L450" s="245">
        <f>'Yield Curves'!M449-'Yield Curves'!M450</f>
        <v>2.4999999999998579E-2</v>
      </c>
      <c r="M450" s="245">
        <f>'Yield Curves'!N449-'Yield Curves'!N450</f>
        <v>2.7499999999999858E-2</v>
      </c>
      <c r="N450" s="245">
        <f>'Yield Curves'!O449-'Yield Curves'!O450</f>
        <v>3.0000000000001137E-2</v>
      </c>
      <c r="O450" s="245">
        <f>'Yield Curves'!P449-'Yield Curves'!P450</f>
        <v>3.2500000000002416E-2</v>
      </c>
      <c r="P450" s="245">
        <f>'Yield Curves'!Q449-'Yield Curves'!Q450</f>
        <v>3.3750000000001279E-2</v>
      </c>
      <c r="Q450" s="245">
        <f>'Yield Curves'!R449-'Yield Curves'!R450</f>
        <v>3.5000000000001918E-2</v>
      </c>
      <c r="R450" s="245">
        <f>'Yield Curves'!S449-'Yield Curves'!S450</f>
        <v>3.6250000000002558E-2</v>
      </c>
      <c r="S450" s="245">
        <f>'Yield Curves'!T449-'Yield Curves'!T450</f>
        <v>3.8125000000002629E-2</v>
      </c>
      <c r="T450" s="245">
        <f>'Yield Curves'!U449-'Yield Curves'!U450</f>
        <v>4.0000000000000924E-2</v>
      </c>
      <c r="U450" s="245">
        <f>'Yield Curves'!V449-'Yield Curves'!V450</f>
        <v>4.1874999999999218E-2</v>
      </c>
      <c r="V450" s="252">
        <f>MAX(B450:U450)</f>
        <v>5.0000000000000711E-2</v>
      </c>
      <c r="AB450" s="250" t="e">
        <f>AA450/AA451-1</f>
        <v>#DIV/0!</v>
      </c>
      <c r="AF450" s="250"/>
      <c r="AG450" s="250"/>
      <c r="AI450" s="250" t="e">
        <f>AH450/AH451-1</f>
        <v>#DIV/0!</v>
      </c>
      <c r="AP450" s="250" t="e">
        <f>AO450/AO451-1</f>
        <v>#DIV/0!</v>
      </c>
      <c r="AT450" s="251">
        <f>$AC$1*X449/100</f>
        <v>0</v>
      </c>
      <c r="AU450" s="249">
        <f>AT450*SQRT(10)</f>
        <v>0</v>
      </c>
      <c r="AW450" s="250" t="e">
        <f>AV450/AV451-1</f>
        <v>#DIV/0!</v>
      </c>
      <c r="BB450" s="249">
        <f>BA450*SQRT(10)</f>
        <v>0</v>
      </c>
      <c r="BD450" s="250" t="e">
        <f>BC450/BC451-1</f>
        <v>#DIV/0!</v>
      </c>
      <c r="BI450" s="249">
        <f>BH450*SQRT(10)</f>
        <v>0</v>
      </c>
    </row>
    <row r="451" spans="1:61" x14ac:dyDescent="0.2">
      <c r="A451" s="253">
        <v>42482</v>
      </c>
      <c r="B451" s="245">
        <f>'Yield Curves'!C450-'Yield Curves'!C451</f>
        <v>2.9999999999999361E-2</v>
      </c>
      <c r="C451" s="245">
        <f>'Yield Curves'!D450-'Yield Curves'!D451</f>
        <v>1.5000000000000568E-2</v>
      </c>
      <c r="D451" s="245">
        <f>'Yield Curves'!E450-'Yield Curves'!E451</f>
        <v>0</v>
      </c>
      <c r="E451" s="245">
        <f>'Yield Curves'!F450-'Yield Curves'!F451</f>
        <v>-4.9999999999990052E-3</v>
      </c>
      <c r="F451" s="245">
        <f>'Yield Curves'!G450-'Yield Curves'!G451</f>
        <v>-9.9999999999997868E-3</v>
      </c>
      <c r="G451" s="245">
        <f>'Yield Curves'!H450-'Yield Curves'!H451</f>
        <v>1.9999999999999574E-2</v>
      </c>
      <c r="H451" s="245">
        <f>'Yield Curves'!I450-'Yield Curves'!I451</f>
        <v>5.0000000000000711E-2</v>
      </c>
      <c r="I451" s="245">
        <f>'Yield Curves'!J450-'Yield Curves'!J451</f>
        <v>4.0000000000000924E-2</v>
      </c>
      <c r="J451" s="245">
        <f>'Yield Curves'!K450-'Yield Curves'!K451</f>
        <v>2.9999999999999361E-2</v>
      </c>
      <c r="K451" s="245">
        <f>'Yield Curves'!L450-'Yield Curves'!L451</f>
        <v>3.2500000000000639E-2</v>
      </c>
      <c r="L451" s="245">
        <f>'Yield Curves'!M450-'Yield Curves'!M451</f>
        <v>3.5000000000000142E-2</v>
      </c>
      <c r="M451" s="245">
        <f>'Yield Curves'!N450-'Yield Curves'!N451</f>
        <v>3.7499999999999645E-2</v>
      </c>
      <c r="N451" s="245">
        <f>'Yield Curves'!O450-'Yield Curves'!O451</f>
        <v>3.9999999999999147E-2</v>
      </c>
      <c r="O451" s="245">
        <f>'Yield Curves'!P450-'Yield Curves'!P451</f>
        <v>4.249999999999865E-2</v>
      </c>
      <c r="P451" s="245">
        <f>'Yield Curves'!Q450-'Yield Curves'!Q451</f>
        <v>4.124999999999801E-2</v>
      </c>
      <c r="Q451" s="245">
        <f>'Yield Curves'!R450-'Yield Curves'!R451</f>
        <v>3.9999999999999147E-2</v>
      </c>
      <c r="R451" s="245">
        <f>'Yield Curves'!S450-'Yield Curves'!S451</f>
        <v>3.8750000000000284E-2</v>
      </c>
      <c r="S451" s="245">
        <f>'Yield Curves'!T450-'Yield Curves'!T451</f>
        <v>3.9374999999999716E-2</v>
      </c>
      <c r="T451" s="245">
        <f>'Yield Curves'!U450-'Yield Curves'!U451</f>
        <v>3.9999999999999147E-2</v>
      </c>
      <c r="U451" s="245">
        <f>'Yield Curves'!V450-'Yield Curves'!V451</f>
        <v>4.0624999999998579E-2</v>
      </c>
      <c r="V451" s="252">
        <f>MAX(B451:U451)</f>
        <v>5.0000000000000711E-2</v>
      </c>
      <c r="AB451" s="250" t="e">
        <f>AA451/AA452-1</f>
        <v>#DIV/0!</v>
      </c>
      <c r="AF451" s="250"/>
      <c r="AG451" s="250"/>
      <c r="AI451" s="250" t="e">
        <f>AH451/AH452-1</f>
        <v>#DIV/0!</v>
      </c>
      <c r="AP451" s="250" t="e">
        <f>AO451/AO452-1</f>
        <v>#DIV/0!</v>
      </c>
      <c r="AT451" s="251">
        <f>$AC$1*X450/100</f>
        <v>0</v>
      </c>
      <c r="AU451" s="249">
        <f>AT451*SQRT(10)</f>
        <v>0</v>
      </c>
      <c r="AW451" s="250" t="e">
        <f>AV451/AV452-1</f>
        <v>#DIV/0!</v>
      </c>
      <c r="BB451" s="249">
        <f>BA451*SQRT(10)</f>
        <v>0</v>
      </c>
      <c r="BD451" s="250" t="e">
        <f>BC451/BC452-1</f>
        <v>#DIV/0!</v>
      </c>
      <c r="BI451" s="249">
        <f>BH451*SQRT(10)</f>
        <v>0</v>
      </c>
    </row>
    <row r="452" spans="1:61" x14ac:dyDescent="0.2">
      <c r="A452" s="253">
        <v>42481</v>
      </c>
      <c r="B452" s="245">
        <f>'Yield Curves'!C451-'Yield Curves'!C452</f>
        <v>1.9999999999999574E-2</v>
      </c>
      <c r="C452" s="245">
        <f>'Yield Curves'!D451-'Yield Curves'!D452</f>
        <v>4.4999999999998153E-2</v>
      </c>
      <c r="D452" s="245">
        <f>'Yield Curves'!E451-'Yield Curves'!E452</f>
        <v>7.0000000000000284E-2</v>
      </c>
      <c r="E452" s="245">
        <f>'Yield Curves'!F451-'Yield Curves'!F452</f>
        <v>7.4999999999999289E-2</v>
      </c>
      <c r="F452" s="245">
        <f>'Yield Curves'!G451-'Yield Curves'!G452</f>
        <v>8.0000000000000071E-2</v>
      </c>
      <c r="G452" s="245">
        <f>'Yield Curves'!H451-'Yield Curves'!H452</f>
        <v>5.9999999999998721E-2</v>
      </c>
      <c r="H452" s="245">
        <f>'Yield Curves'!I451-'Yield Curves'!I452</f>
        <v>3.9999999999999147E-2</v>
      </c>
      <c r="I452" s="245">
        <f>'Yield Curves'!J451-'Yield Curves'!J452</f>
        <v>4.9999999999998934E-2</v>
      </c>
      <c r="J452" s="245">
        <f>'Yield Curves'!K451-'Yield Curves'!K452</f>
        <v>6.0000000000000497E-2</v>
      </c>
      <c r="K452" s="245">
        <f>'Yield Curves'!L451-'Yield Curves'!L452</f>
        <v>5.7499999999999218E-2</v>
      </c>
      <c r="L452" s="245">
        <f>'Yield Curves'!M451-'Yield Curves'!M452</f>
        <v>5.4999999999999716E-2</v>
      </c>
      <c r="M452" s="245">
        <f>'Yield Curves'!N451-'Yield Curves'!N452</f>
        <v>5.2500000000000213E-2</v>
      </c>
      <c r="N452" s="245">
        <f>'Yield Curves'!O451-'Yield Curves'!O452</f>
        <v>5.0000000000000711E-2</v>
      </c>
      <c r="O452" s="245">
        <f>'Yield Curves'!P451-'Yield Curves'!P452</f>
        <v>4.7500000000001208E-2</v>
      </c>
      <c r="P452" s="245">
        <f>'Yield Curves'!Q451-'Yield Curves'!Q452</f>
        <v>4.8750000000001847E-2</v>
      </c>
      <c r="Q452" s="245">
        <f>'Yield Curves'!R451-'Yield Curves'!R452</f>
        <v>5.0000000000000711E-2</v>
      </c>
      <c r="R452" s="245">
        <f>'Yield Curves'!S451-'Yield Curves'!S452</f>
        <v>5.1249999999999574E-2</v>
      </c>
      <c r="S452" s="245">
        <f>'Yield Curves'!T451-'Yield Curves'!T452</f>
        <v>5.0625000000000142E-2</v>
      </c>
      <c r="T452" s="245">
        <f>'Yield Curves'!U451-'Yield Curves'!U452</f>
        <v>5.0000000000000711E-2</v>
      </c>
      <c r="U452" s="245">
        <f>'Yield Curves'!V451-'Yield Curves'!V452</f>
        <v>4.9375000000001279E-2</v>
      </c>
      <c r="V452" s="252">
        <f>MAX(B452:U452)</f>
        <v>8.0000000000000071E-2</v>
      </c>
      <c r="AB452" s="250" t="e">
        <f>AA452/AA453-1</f>
        <v>#DIV/0!</v>
      </c>
      <c r="AF452" s="250"/>
      <c r="AG452" s="250"/>
      <c r="AI452" s="250" t="e">
        <f>AH452/AH453-1</f>
        <v>#DIV/0!</v>
      </c>
      <c r="AP452" s="250" t="e">
        <f>AO452/AO453-1</f>
        <v>#DIV/0!</v>
      </c>
      <c r="AT452" s="251">
        <f>$AC$1*X451/100</f>
        <v>0</v>
      </c>
      <c r="AU452" s="249">
        <f>AT452*SQRT(10)</f>
        <v>0</v>
      </c>
      <c r="AW452" s="250" t="e">
        <f>AV452/AV453-1</f>
        <v>#DIV/0!</v>
      </c>
      <c r="BB452" s="249">
        <f>BA452*SQRT(10)</f>
        <v>0</v>
      </c>
      <c r="BD452" s="250" t="e">
        <f>BC452/BC453-1</f>
        <v>#DIV/0!</v>
      </c>
      <c r="BI452" s="249">
        <f>BH452*SQRT(10)</f>
        <v>0</v>
      </c>
    </row>
    <row r="453" spans="1:61" x14ac:dyDescent="0.2">
      <c r="A453" s="253">
        <v>42480</v>
      </c>
      <c r="B453" s="245">
        <f>'Yield Curves'!C452-'Yield Curves'!C453</f>
        <v>-0.10999999999999943</v>
      </c>
      <c r="C453" s="245">
        <f>'Yield Curves'!D452-'Yield Curves'!D453</f>
        <v>-0.10500000000000043</v>
      </c>
      <c r="D453" s="245">
        <f>'Yield Curves'!E452-'Yield Curves'!E453</f>
        <v>-0.10000000000000142</v>
      </c>
      <c r="E453" s="245">
        <f>'Yield Curves'!F452-'Yield Curves'!F453</f>
        <v>-8.5000000000000853E-2</v>
      </c>
      <c r="F453" s="245">
        <f>'Yield Curves'!G452-'Yield Curves'!G453</f>
        <v>-7.0000000000000284E-2</v>
      </c>
      <c r="G453" s="245">
        <f>'Yield Curves'!H452-'Yield Curves'!H453</f>
        <v>-7.0000000000000284E-2</v>
      </c>
      <c r="H453" s="245">
        <f>'Yield Curves'!I452-'Yield Curves'!I453</f>
        <v>-7.0000000000000284E-2</v>
      </c>
      <c r="I453" s="245">
        <f>'Yield Curves'!J452-'Yield Curves'!J453</f>
        <v>-7.0000000000000284E-2</v>
      </c>
      <c r="J453" s="245">
        <f>'Yield Curves'!K452-'Yield Curves'!K453</f>
        <v>-7.0000000000000284E-2</v>
      </c>
      <c r="K453" s="245">
        <f>'Yield Curves'!L452-'Yield Curves'!L453</f>
        <v>-7.4999999999999289E-2</v>
      </c>
      <c r="L453" s="245">
        <f>'Yield Curves'!M452-'Yield Curves'!M453</f>
        <v>-7.9999999999998295E-2</v>
      </c>
      <c r="M453" s="245">
        <f>'Yield Curves'!N452-'Yield Curves'!N453</f>
        <v>-8.4999999999999076E-2</v>
      </c>
      <c r="N453" s="245">
        <f>'Yield Curves'!O452-'Yield Curves'!O453</f>
        <v>-8.9999999999999858E-2</v>
      </c>
      <c r="O453" s="245">
        <f>'Yield Curves'!P452-'Yield Curves'!P453</f>
        <v>-9.5000000000000639E-2</v>
      </c>
      <c r="P453" s="245">
        <f>'Yield Curves'!Q452-'Yield Curves'!Q453</f>
        <v>-8.9999999999999858E-2</v>
      </c>
      <c r="Q453" s="245">
        <f>'Yield Curves'!R452-'Yield Curves'!R453</f>
        <v>-8.5000000000000853E-2</v>
      </c>
      <c r="R453" s="245">
        <f>'Yield Curves'!S452-'Yield Curves'!S453</f>
        <v>-8.0000000000001847E-2</v>
      </c>
      <c r="S453" s="245">
        <f>'Yield Curves'!T452-'Yield Curves'!T453</f>
        <v>-8.0000000000001847E-2</v>
      </c>
      <c r="T453" s="245">
        <f>'Yield Curves'!U452-'Yield Curves'!U453</f>
        <v>-8.0000000000000071E-2</v>
      </c>
      <c r="U453" s="245">
        <f>'Yield Curves'!V452-'Yield Curves'!V453</f>
        <v>-7.9999999999998295E-2</v>
      </c>
      <c r="V453" s="252">
        <f>MAX(B453:U453)</f>
        <v>-7.0000000000000284E-2</v>
      </c>
      <c r="AB453" s="250" t="e">
        <f>AA453/AA454-1</f>
        <v>#DIV/0!</v>
      </c>
      <c r="AF453" s="250"/>
      <c r="AG453" s="250"/>
      <c r="AI453" s="250" t="e">
        <f>AH453/AH454-1</f>
        <v>#DIV/0!</v>
      </c>
      <c r="AP453" s="250" t="e">
        <f>AO453/AO454-1</f>
        <v>#DIV/0!</v>
      </c>
      <c r="AT453" s="251">
        <f>$AC$1*X452/100</f>
        <v>0</v>
      </c>
      <c r="AU453" s="249">
        <f>AT453*SQRT(10)</f>
        <v>0</v>
      </c>
      <c r="AW453" s="250" t="e">
        <f>AV453/AV454-1</f>
        <v>#DIV/0!</v>
      </c>
      <c r="BB453" s="249">
        <f>BA453*SQRT(10)</f>
        <v>0</v>
      </c>
      <c r="BD453" s="250" t="e">
        <f>BC453/BC454-1</f>
        <v>#DIV/0!</v>
      </c>
      <c r="BI453" s="249">
        <f>BH453*SQRT(10)</f>
        <v>0</v>
      </c>
    </row>
    <row r="454" spans="1:61" x14ac:dyDescent="0.2">
      <c r="A454" s="253">
        <v>42479</v>
      </c>
      <c r="B454" s="245">
        <f>'Yield Curves'!C453-'Yield Curves'!C454</f>
        <v>-4.0000000000000924E-2</v>
      </c>
      <c r="C454" s="245">
        <f>'Yield Curves'!D453-'Yield Curves'!D454</f>
        <v>-3.5000000000000142E-2</v>
      </c>
      <c r="D454" s="245">
        <f>'Yield Curves'!E453-'Yield Curves'!E454</f>
        <v>-2.9999999999999361E-2</v>
      </c>
      <c r="E454" s="245">
        <f>'Yield Curves'!F453-'Yield Curves'!F454</f>
        <v>-3.9999999999999147E-2</v>
      </c>
      <c r="F454" s="245">
        <f>'Yield Curves'!G453-'Yield Curves'!G454</f>
        <v>-5.0000000000000711E-2</v>
      </c>
      <c r="G454" s="245">
        <f>'Yield Curves'!H453-'Yield Curves'!H454</f>
        <v>-4.9999999999998934E-2</v>
      </c>
      <c r="H454" s="245">
        <f>'Yield Curves'!I453-'Yield Curves'!I454</f>
        <v>-4.9999999999998934E-2</v>
      </c>
      <c r="I454" s="245">
        <f>'Yield Curves'!J453-'Yield Curves'!J454</f>
        <v>-5.4999999999999716E-2</v>
      </c>
      <c r="J454" s="245">
        <f>'Yield Curves'!K453-'Yield Curves'!K454</f>
        <v>-6.0000000000000497E-2</v>
      </c>
      <c r="K454" s="245">
        <f>'Yield Curves'!L453-'Yield Curves'!L454</f>
        <v>-5.4999999999999716E-2</v>
      </c>
      <c r="L454" s="245">
        <f>'Yield Curves'!M453-'Yield Curves'!M454</f>
        <v>-5.0000000000000711E-2</v>
      </c>
      <c r="M454" s="245">
        <f>'Yield Curves'!N453-'Yield Curves'!N454</f>
        <v>-4.4999999999999929E-2</v>
      </c>
      <c r="N454" s="245">
        <f>'Yield Curves'!O453-'Yield Curves'!O454</f>
        <v>-4.0000000000000924E-2</v>
      </c>
      <c r="O454" s="245">
        <f>'Yield Curves'!P453-'Yield Curves'!P454</f>
        <v>-3.5000000000001918E-2</v>
      </c>
      <c r="P454" s="245">
        <f>'Yield Curves'!Q453-'Yield Curves'!Q454</f>
        <v>-3.7500000000001421E-2</v>
      </c>
      <c r="Q454" s="245">
        <f>'Yield Curves'!R453-'Yield Curves'!R454</f>
        <v>-3.9999999999999147E-2</v>
      </c>
      <c r="R454" s="245">
        <f>'Yield Curves'!S453-'Yield Curves'!S454</f>
        <v>-4.2499999999996874E-2</v>
      </c>
      <c r="S454" s="245">
        <f>'Yield Curves'!T453-'Yield Curves'!T454</f>
        <v>-4.124999999999801E-2</v>
      </c>
      <c r="T454" s="245">
        <f>'Yield Curves'!U453-'Yield Curves'!U454</f>
        <v>-3.9999999999999147E-2</v>
      </c>
      <c r="U454" s="245">
        <f>'Yield Curves'!V453-'Yield Curves'!V454</f>
        <v>-3.8750000000000284E-2</v>
      </c>
      <c r="V454" s="252">
        <f>MAX(B454:U454)</f>
        <v>-2.9999999999999361E-2</v>
      </c>
      <c r="AB454" s="250" t="e">
        <f>AA454/AA455-1</f>
        <v>#DIV/0!</v>
      </c>
      <c r="AF454" s="250"/>
      <c r="AG454" s="250"/>
      <c r="AI454" s="250" t="e">
        <f>AH454/AH455-1</f>
        <v>#DIV/0!</v>
      </c>
      <c r="AP454" s="250" t="e">
        <f>AO454/AO455-1</f>
        <v>#DIV/0!</v>
      </c>
      <c r="AT454" s="251">
        <f>$AC$1*X453/100</f>
        <v>0</v>
      </c>
      <c r="AU454" s="249">
        <f>AT454*SQRT(10)</f>
        <v>0</v>
      </c>
      <c r="AW454" s="250" t="e">
        <f>AV454/AV455-1</f>
        <v>#DIV/0!</v>
      </c>
      <c r="BB454" s="249">
        <f>BA454*SQRT(10)</f>
        <v>0</v>
      </c>
      <c r="BD454" s="250" t="e">
        <f>BC454/BC455-1</f>
        <v>#DIV/0!</v>
      </c>
      <c r="BI454" s="249">
        <f>BH454*SQRT(10)</f>
        <v>0</v>
      </c>
    </row>
    <row r="455" spans="1:61" x14ac:dyDescent="0.2">
      <c r="A455" s="253">
        <v>42478</v>
      </c>
      <c r="B455" s="245">
        <f>'Yield Curves'!C454-'Yield Curves'!C455</f>
        <v>-3.9999999999999147E-2</v>
      </c>
      <c r="C455" s="245">
        <f>'Yield Curves'!D454-'Yield Curves'!D455</f>
        <v>-3.9999999999999147E-2</v>
      </c>
      <c r="D455" s="245">
        <f>'Yield Curves'!E454-'Yield Curves'!E455</f>
        <v>-3.9999999999999147E-2</v>
      </c>
      <c r="E455" s="245">
        <f>'Yield Curves'!F454-'Yield Curves'!F455</f>
        <v>-1.9999999999999574E-2</v>
      </c>
      <c r="F455" s="245">
        <f>'Yield Curves'!G454-'Yield Curves'!G455</f>
        <v>0</v>
      </c>
      <c r="G455" s="245">
        <f>'Yield Curves'!H454-'Yield Curves'!H455</f>
        <v>0</v>
      </c>
      <c r="H455" s="245">
        <f>'Yield Curves'!I454-'Yield Curves'!I455</f>
        <v>0</v>
      </c>
      <c r="I455" s="245">
        <f>'Yield Curves'!J454-'Yield Curves'!J455</f>
        <v>1.5000000000000568E-2</v>
      </c>
      <c r="J455" s="245">
        <f>'Yield Curves'!K454-'Yield Curves'!K455</f>
        <v>3.0000000000001137E-2</v>
      </c>
      <c r="K455" s="245">
        <f>'Yield Curves'!L454-'Yield Curves'!L455</f>
        <v>2.7499999999999858E-2</v>
      </c>
      <c r="L455" s="245">
        <f>'Yield Curves'!M454-'Yield Curves'!M455</f>
        <v>2.4999999999998579E-2</v>
      </c>
      <c r="M455" s="245">
        <f>'Yield Curves'!N454-'Yield Curves'!N455</f>
        <v>2.24999999999973E-2</v>
      </c>
      <c r="N455" s="245">
        <f>'Yield Curves'!O454-'Yield Curves'!O455</f>
        <v>1.9999999999999574E-2</v>
      </c>
      <c r="O455" s="245">
        <f>'Yield Curves'!P454-'Yield Curves'!P455</f>
        <v>1.7500000000001847E-2</v>
      </c>
      <c r="P455" s="245">
        <f>'Yield Curves'!Q454-'Yield Curves'!Q455</f>
        <v>1.3749999999999929E-2</v>
      </c>
      <c r="Q455" s="245">
        <f>'Yield Curves'!R454-'Yield Curves'!R455</f>
        <v>9.9999999999980105E-3</v>
      </c>
      <c r="R455" s="245">
        <f>'Yield Curves'!S454-'Yield Curves'!S455</f>
        <v>6.249999999996092E-3</v>
      </c>
      <c r="S455" s="245">
        <f>'Yield Curves'!T454-'Yield Curves'!T455</f>
        <v>3.1249999999971578E-3</v>
      </c>
      <c r="T455" s="245">
        <f>'Yield Curves'!U454-'Yield Curves'!U455</f>
        <v>0</v>
      </c>
      <c r="U455" s="245">
        <f>'Yield Curves'!V454-'Yield Curves'!V455</f>
        <v>-3.1249999999971578E-3</v>
      </c>
      <c r="V455" s="252">
        <f>MAX(B455:U455)</f>
        <v>3.0000000000001137E-2</v>
      </c>
      <c r="AB455" s="250" t="e">
        <f>AA455/AA456-1</f>
        <v>#DIV/0!</v>
      </c>
      <c r="AF455" s="250"/>
      <c r="AG455" s="250"/>
      <c r="AI455" s="250" t="e">
        <f>AH455/AH456-1</f>
        <v>#DIV/0!</v>
      </c>
      <c r="AP455" s="250" t="e">
        <f>AO455/AO456-1</f>
        <v>#DIV/0!</v>
      </c>
      <c r="AT455" s="251">
        <f>$AC$1*X454/100</f>
        <v>0</v>
      </c>
      <c r="AU455" s="249">
        <f>AT455*SQRT(10)</f>
        <v>0</v>
      </c>
      <c r="AW455" s="250" t="e">
        <f>AV455/AV456-1</f>
        <v>#DIV/0!</v>
      </c>
      <c r="BB455" s="249">
        <f>BA455*SQRT(10)</f>
        <v>0</v>
      </c>
      <c r="BD455" s="250" t="e">
        <f>BC455/BC456-1</f>
        <v>#DIV/0!</v>
      </c>
      <c r="BI455" s="249">
        <f>BH455*SQRT(10)</f>
        <v>0</v>
      </c>
    </row>
    <row r="456" spans="1:61" x14ac:dyDescent="0.2">
      <c r="A456" s="253">
        <v>42475</v>
      </c>
      <c r="B456" s="245">
        <f>'Yield Curves'!C455-'Yield Curves'!C456</f>
        <v>5.0000000000000711E-2</v>
      </c>
      <c r="C456" s="245">
        <f>'Yield Curves'!D455-'Yield Curves'!D456</f>
        <v>5.0000000000000711E-2</v>
      </c>
      <c r="D456" s="245">
        <f>'Yield Curves'!E455-'Yield Curves'!E456</f>
        <v>4.9999999999998934E-2</v>
      </c>
      <c r="E456" s="245">
        <f>'Yield Curves'!F455-'Yield Curves'!F456</f>
        <v>2.9999999999999361E-2</v>
      </c>
      <c r="F456" s="245">
        <f>'Yield Curves'!G455-'Yield Curves'!G456</f>
        <v>9.9999999999997868E-3</v>
      </c>
      <c r="G456" s="245">
        <f>'Yield Curves'!H455-'Yield Curves'!H456</f>
        <v>9.9999999999997868E-3</v>
      </c>
      <c r="H456" s="245">
        <f>'Yield Curves'!I455-'Yield Curves'!I456</f>
        <v>9.9999999999997868E-3</v>
      </c>
      <c r="I456" s="245">
        <f>'Yield Curves'!J455-'Yield Curves'!J456</f>
        <v>-4.9999999999990052E-3</v>
      </c>
      <c r="J456" s="245">
        <f>'Yield Curves'!K455-'Yield Curves'!K456</f>
        <v>-1.9999999999999574E-2</v>
      </c>
      <c r="K456" s="245">
        <f>'Yield Curves'!L455-'Yield Curves'!L456</f>
        <v>-1.7499999999998295E-2</v>
      </c>
      <c r="L456" s="245">
        <f>'Yield Curves'!M455-'Yield Curves'!M456</f>
        <v>-1.4999999999998792E-2</v>
      </c>
      <c r="M456" s="245">
        <f>'Yield Curves'!N455-'Yield Curves'!N456</f>
        <v>-1.2499999999999289E-2</v>
      </c>
      <c r="N456" s="245">
        <f>'Yield Curves'!O455-'Yield Curves'!O456</f>
        <v>-9.9999999999997868E-3</v>
      </c>
      <c r="O456" s="245">
        <f>'Yield Curves'!P455-'Yield Curves'!P456</f>
        <v>-7.5000000000002842E-3</v>
      </c>
      <c r="P456" s="245">
        <f>'Yield Curves'!Q455-'Yield Curves'!Q456</f>
        <v>-6.2499999999996447E-3</v>
      </c>
      <c r="Q456" s="245">
        <f>'Yield Curves'!R455-'Yield Curves'!R456</f>
        <v>-4.9999999999990052E-3</v>
      </c>
      <c r="R456" s="245">
        <f>'Yield Curves'!S455-'Yield Curves'!S456</f>
        <v>-3.7499999999983658E-3</v>
      </c>
      <c r="S456" s="245">
        <f>'Yield Curves'!T455-'Yield Curves'!T456</f>
        <v>-1.8749999999982947E-3</v>
      </c>
      <c r="T456" s="245">
        <f>'Yield Curves'!U455-'Yield Curves'!U456</f>
        <v>0</v>
      </c>
      <c r="U456" s="245">
        <f>'Yield Curves'!V455-'Yield Curves'!V456</f>
        <v>1.8749999999982947E-3</v>
      </c>
      <c r="V456" s="252">
        <f>MAX(B456:U456)</f>
        <v>5.0000000000000711E-2</v>
      </c>
      <c r="AB456" s="250" t="e">
        <f>AA456/AA457-1</f>
        <v>#DIV/0!</v>
      </c>
      <c r="AF456" s="250"/>
      <c r="AG456" s="250"/>
      <c r="AI456" s="250" t="e">
        <f>AH456/AH457-1</f>
        <v>#DIV/0!</v>
      </c>
      <c r="AP456" s="250" t="e">
        <f>AO456/AO457-1</f>
        <v>#DIV/0!</v>
      </c>
      <c r="AT456" s="251">
        <f>$AC$1*X455/100</f>
        <v>0</v>
      </c>
      <c r="AU456" s="249">
        <f>AT456*SQRT(10)</f>
        <v>0</v>
      </c>
      <c r="AW456" s="250" t="e">
        <f>AV456/AV457-1</f>
        <v>#DIV/0!</v>
      </c>
      <c r="BB456" s="249">
        <f>BA456*SQRT(10)</f>
        <v>0</v>
      </c>
      <c r="BD456" s="250" t="e">
        <f>BC456/BC457-1</f>
        <v>#DIV/0!</v>
      </c>
      <c r="BI456" s="249">
        <f>BH456*SQRT(10)</f>
        <v>0</v>
      </c>
    </row>
    <row r="457" spans="1:61" x14ac:dyDescent="0.2">
      <c r="A457" s="253">
        <v>42474</v>
      </c>
      <c r="B457" s="245">
        <f>'Yield Curves'!C456-'Yield Curves'!C457</f>
        <v>0</v>
      </c>
      <c r="C457" s="245">
        <f>'Yield Curves'!D456-'Yield Curves'!D457</f>
        <v>-1.5000000000000568E-2</v>
      </c>
      <c r="D457" s="245">
        <f>'Yield Curves'!E456-'Yield Curves'!E457</f>
        <v>-2.9999999999999361E-2</v>
      </c>
      <c r="E457" s="245">
        <f>'Yield Curves'!F456-'Yield Curves'!F457</f>
        <v>-1.9999999999999574E-2</v>
      </c>
      <c r="F457" s="245">
        <f>'Yield Curves'!G456-'Yield Curves'!G457</f>
        <v>-9.9999999999997868E-3</v>
      </c>
      <c r="G457" s="245">
        <f>'Yield Curves'!H456-'Yield Curves'!H457</f>
        <v>0</v>
      </c>
      <c r="H457" s="245">
        <f>'Yield Curves'!I456-'Yield Curves'!I457</f>
        <v>9.9999999999997868E-3</v>
      </c>
      <c r="I457" s="245">
        <f>'Yield Curves'!J456-'Yield Curves'!J457</f>
        <v>9.9999999999997868E-3</v>
      </c>
      <c r="J457" s="245">
        <f>'Yield Curves'!K456-'Yield Curves'!K457</f>
        <v>9.9999999999997868E-3</v>
      </c>
      <c r="K457" s="245">
        <f>'Yield Curves'!L456-'Yield Curves'!L457</f>
        <v>9.9999999999980105E-3</v>
      </c>
      <c r="L457" s="245">
        <f>'Yield Curves'!M456-'Yield Curves'!M457</f>
        <v>9.9999999999997868E-3</v>
      </c>
      <c r="M457" s="245">
        <f>'Yield Curves'!N456-'Yield Curves'!N457</f>
        <v>1.0000000000001563E-2</v>
      </c>
      <c r="N457" s="245">
        <f>'Yield Curves'!O456-'Yield Curves'!O457</f>
        <v>9.9999999999997868E-3</v>
      </c>
      <c r="O457" s="245">
        <f>'Yield Curves'!P456-'Yield Curves'!P457</f>
        <v>9.9999999999980105E-3</v>
      </c>
      <c r="P457" s="245">
        <f>'Yield Curves'!Q456-'Yield Curves'!Q457</f>
        <v>9.9999999999980105E-3</v>
      </c>
      <c r="Q457" s="245">
        <f>'Yield Curves'!R456-'Yield Curves'!R457</f>
        <v>9.9999999999997868E-3</v>
      </c>
      <c r="R457" s="245">
        <f>'Yield Curves'!S456-'Yield Curves'!S457</f>
        <v>1.0000000000001563E-2</v>
      </c>
      <c r="S457" s="245">
        <f>'Yield Curves'!T456-'Yield Curves'!T457</f>
        <v>1.0000000000001563E-2</v>
      </c>
      <c r="T457" s="245">
        <f>'Yield Curves'!U456-'Yield Curves'!U457</f>
        <v>9.9999999999997868E-3</v>
      </c>
      <c r="U457" s="245">
        <f>'Yield Curves'!V456-'Yield Curves'!V457</f>
        <v>9.9999999999980105E-3</v>
      </c>
      <c r="V457" s="252">
        <f>MAX(B457:U457)</f>
        <v>1.0000000000001563E-2</v>
      </c>
      <c r="AB457" s="250" t="e">
        <f>AA457/AA458-1</f>
        <v>#DIV/0!</v>
      </c>
      <c r="AF457" s="250"/>
      <c r="AG457" s="250"/>
      <c r="AI457" s="250" t="e">
        <f>AH457/AH458-1</f>
        <v>#DIV/0!</v>
      </c>
      <c r="AP457" s="250" t="e">
        <f>AO457/AO458-1</f>
        <v>#DIV/0!</v>
      </c>
      <c r="AT457" s="251">
        <f>$AC$1*X456/100</f>
        <v>0</v>
      </c>
      <c r="AU457" s="249">
        <f>AT457*SQRT(10)</f>
        <v>0</v>
      </c>
      <c r="AW457" s="250" t="e">
        <f>AV457/AV458-1</f>
        <v>#DIV/0!</v>
      </c>
      <c r="BB457" s="249">
        <f>BA457*SQRT(10)</f>
        <v>0</v>
      </c>
      <c r="BD457" s="250" t="e">
        <f>BC457/BC458-1</f>
        <v>#DIV/0!</v>
      </c>
      <c r="BI457" s="249">
        <f>BH457*SQRT(10)</f>
        <v>0</v>
      </c>
    </row>
    <row r="458" spans="1:61" x14ac:dyDescent="0.2">
      <c r="A458" s="253">
        <v>42473</v>
      </c>
      <c r="B458" s="245">
        <f>'Yield Curves'!C457-'Yield Curves'!C458</f>
        <v>9.9999999999997868E-3</v>
      </c>
      <c r="C458" s="245">
        <f>'Yield Curves'!D457-'Yield Curves'!D458</f>
        <v>1.9999999999999574E-2</v>
      </c>
      <c r="D458" s="245">
        <f>'Yield Curves'!E457-'Yield Curves'!E458</f>
        <v>2.9999999999999361E-2</v>
      </c>
      <c r="E458" s="245">
        <f>'Yield Curves'!F457-'Yield Curves'!F458</f>
        <v>4.0000000000000924E-2</v>
      </c>
      <c r="F458" s="245">
        <f>'Yield Curves'!G457-'Yield Curves'!G458</f>
        <v>5.0000000000000711E-2</v>
      </c>
      <c r="G458" s="245">
        <f>'Yield Curves'!H457-'Yield Curves'!H458</f>
        <v>5.4999999999999716E-2</v>
      </c>
      <c r="H458" s="245">
        <f>'Yield Curves'!I457-'Yield Curves'!I458</f>
        <v>6.0000000000000497E-2</v>
      </c>
      <c r="I458" s="245">
        <f>'Yield Curves'!J457-'Yield Curves'!J458</f>
        <v>4.9999999999998934E-2</v>
      </c>
      <c r="J458" s="245">
        <f>'Yield Curves'!K457-'Yield Curves'!K458</f>
        <v>3.9999999999999147E-2</v>
      </c>
      <c r="K458" s="245">
        <f>'Yield Curves'!L457-'Yield Curves'!L458</f>
        <v>3.7500000000001421E-2</v>
      </c>
      <c r="L458" s="245">
        <f>'Yield Curves'!M457-'Yield Curves'!M458</f>
        <v>3.5000000000000142E-2</v>
      </c>
      <c r="M458" s="245">
        <f>'Yield Curves'!N457-'Yield Curves'!N458</f>
        <v>3.2499999999998863E-2</v>
      </c>
      <c r="N458" s="245">
        <f>'Yield Curves'!O457-'Yield Curves'!O458</f>
        <v>3.0000000000001137E-2</v>
      </c>
      <c r="O458" s="245">
        <f>'Yield Curves'!P457-'Yield Curves'!P458</f>
        <v>2.7500000000003411E-2</v>
      </c>
      <c r="P458" s="245">
        <f>'Yield Curves'!Q457-'Yield Curves'!Q458</f>
        <v>3.1250000000003553E-2</v>
      </c>
      <c r="Q458" s="245">
        <f>'Yield Curves'!R457-'Yield Curves'!R458</f>
        <v>3.5000000000000142E-2</v>
      </c>
      <c r="R458" s="245">
        <f>'Yield Curves'!S457-'Yield Curves'!S458</f>
        <v>3.8749999999996732E-2</v>
      </c>
      <c r="S458" s="245">
        <f>'Yield Curves'!T457-'Yield Curves'!T458</f>
        <v>3.9374999999996163E-2</v>
      </c>
      <c r="T458" s="245">
        <f>'Yield Curves'!U457-'Yield Curves'!U458</f>
        <v>3.9999999999999147E-2</v>
      </c>
      <c r="U458" s="245">
        <f>'Yield Curves'!V457-'Yield Curves'!V458</f>
        <v>4.0625000000002132E-2</v>
      </c>
      <c r="V458" s="252">
        <f>MAX(B458:U458)</f>
        <v>6.0000000000000497E-2</v>
      </c>
      <c r="AB458" s="250" t="e">
        <f>AA458/AA459-1</f>
        <v>#DIV/0!</v>
      </c>
      <c r="AF458" s="250"/>
      <c r="AG458" s="250"/>
      <c r="AI458" s="250" t="e">
        <f>AH458/AH459-1</f>
        <v>#DIV/0!</v>
      </c>
      <c r="AP458" s="250" t="e">
        <f>AO458/AO459-1</f>
        <v>#DIV/0!</v>
      </c>
      <c r="AT458" s="251">
        <f>$AC$1*X457/100</f>
        <v>0</v>
      </c>
      <c r="AU458" s="249">
        <f>AT458*SQRT(10)</f>
        <v>0</v>
      </c>
      <c r="AW458" s="250" t="e">
        <f>AV458/AV459-1</f>
        <v>#DIV/0!</v>
      </c>
      <c r="BB458" s="249">
        <f>BA458*SQRT(10)</f>
        <v>0</v>
      </c>
      <c r="BD458" s="250" t="e">
        <f>BC458/BC459-1</f>
        <v>#DIV/0!</v>
      </c>
      <c r="BI458" s="249">
        <f>BH458*SQRT(10)</f>
        <v>0</v>
      </c>
    </row>
    <row r="459" spans="1:61" x14ac:dyDescent="0.2">
      <c r="A459" s="253">
        <v>42472</v>
      </c>
      <c r="B459" s="245">
        <f>'Yield Curves'!C458-'Yield Curves'!C459</f>
        <v>2.9999999999999361E-2</v>
      </c>
      <c r="C459" s="245">
        <f>'Yield Curves'!D458-'Yield Curves'!D459</f>
        <v>1.9999999999999574E-2</v>
      </c>
      <c r="D459" s="245">
        <f>'Yield Curves'!E458-'Yield Curves'!E459</f>
        <v>9.9999999999997868E-3</v>
      </c>
      <c r="E459" s="245">
        <f>'Yield Curves'!F458-'Yield Curves'!F459</f>
        <v>-1.0000000000001563E-2</v>
      </c>
      <c r="F459" s="245">
        <f>'Yield Curves'!G458-'Yield Curves'!G459</f>
        <v>-3.0000000000001137E-2</v>
      </c>
      <c r="G459" s="245">
        <f>'Yield Curves'!H458-'Yield Curves'!H459</f>
        <v>-2.5000000000000355E-2</v>
      </c>
      <c r="H459" s="245">
        <f>'Yield Curves'!I458-'Yield Curves'!I459</f>
        <v>-2.000000000000135E-2</v>
      </c>
      <c r="I459" s="245">
        <f>'Yield Curves'!J458-'Yield Curves'!J459</f>
        <v>-1.9999999999999574E-2</v>
      </c>
      <c r="J459" s="245">
        <f>'Yield Curves'!K458-'Yield Curves'!K459</f>
        <v>-1.9999999999999574E-2</v>
      </c>
      <c r="K459" s="245">
        <f>'Yield Curves'!L458-'Yield Curves'!L459</f>
        <v>-1.5000000000000568E-2</v>
      </c>
      <c r="L459" s="245">
        <f>'Yield Curves'!M458-'Yield Curves'!M459</f>
        <v>-9.9999999999997868E-3</v>
      </c>
      <c r="M459" s="245">
        <f>'Yield Curves'!N458-'Yield Curves'!N459</f>
        <v>-4.9999999999990052E-3</v>
      </c>
      <c r="N459" s="245">
        <f>'Yield Curves'!O458-'Yield Curves'!O459</f>
        <v>0</v>
      </c>
      <c r="O459" s="245">
        <f>'Yield Curves'!P458-'Yield Curves'!P459</f>
        <v>4.9999999999990052E-3</v>
      </c>
      <c r="P459" s="245">
        <f>'Yield Curves'!Q458-'Yield Curves'!Q459</f>
        <v>2.4999999999977263E-3</v>
      </c>
      <c r="Q459" s="245">
        <f>'Yield Curves'!R458-'Yield Curves'!R459</f>
        <v>0</v>
      </c>
      <c r="R459" s="245">
        <f>'Yield Curves'!S458-'Yield Curves'!S459</f>
        <v>-2.4999999999977263E-3</v>
      </c>
      <c r="S459" s="245">
        <f>'Yield Curves'!T458-'Yield Curves'!T459</f>
        <v>-1.2499999999988631E-3</v>
      </c>
      <c r="T459" s="245">
        <f>'Yield Curves'!U458-'Yield Curves'!U459</f>
        <v>0</v>
      </c>
      <c r="U459" s="245">
        <f>'Yield Curves'!V458-'Yield Curves'!V459</f>
        <v>1.2499999999988631E-3</v>
      </c>
      <c r="V459" s="252">
        <f>MAX(B459:U459)</f>
        <v>2.9999999999999361E-2</v>
      </c>
      <c r="AB459" s="250" t="e">
        <f>AA459/AA460-1</f>
        <v>#DIV/0!</v>
      </c>
      <c r="AF459" s="250"/>
      <c r="AG459" s="250"/>
      <c r="AI459" s="250" t="e">
        <f>AH459/AH460-1</f>
        <v>#DIV/0!</v>
      </c>
      <c r="AP459" s="250" t="e">
        <f>AO459/AO460-1</f>
        <v>#DIV/0!</v>
      </c>
      <c r="AT459" s="251">
        <f>$AC$1*X458/100</f>
        <v>0</v>
      </c>
      <c r="AU459" s="249">
        <f>AT459*SQRT(10)</f>
        <v>0</v>
      </c>
      <c r="AW459" s="250" t="e">
        <f>AV459/AV460-1</f>
        <v>#DIV/0!</v>
      </c>
      <c r="BB459" s="249">
        <f>BA459*SQRT(10)</f>
        <v>0</v>
      </c>
      <c r="BD459" s="250" t="e">
        <f>BC459/BC460-1</f>
        <v>#DIV/0!</v>
      </c>
      <c r="BI459" s="249">
        <f>BH459*SQRT(10)</f>
        <v>0</v>
      </c>
    </row>
    <row r="460" spans="1:61" x14ac:dyDescent="0.2">
      <c r="A460" s="253">
        <v>42471</v>
      </c>
      <c r="B460" s="245">
        <f>'Yield Curves'!C459-'Yield Curves'!C460</f>
        <v>-0.10999999999999943</v>
      </c>
      <c r="C460" s="245">
        <f>'Yield Curves'!D459-'Yield Curves'!D460</f>
        <v>-8.9999999999998082E-2</v>
      </c>
      <c r="D460" s="245">
        <f>'Yield Curves'!E459-'Yield Curves'!E460</f>
        <v>-6.9999999999998508E-2</v>
      </c>
      <c r="E460" s="245">
        <f>'Yield Curves'!F459-'Yield Curves'!F460</f>
        <v>-5.4999999999999716E-2</v>
      </c>
      <c r="F460" s="245">
        <f>'Yield Curves'!G459-'Yield Curves'!G460</f>
        <v>-3.9999999999999147E-2</v>
      </c>
      <c r="G460" s="245">
        <f>'Yield Curves'!H459-'Yield Curves'!H460</f>
        <v>-3.9999999999999147E-2</v>
      </c>
      <c r="H460" s="245">
        <f>'Yield Curves'!I459-'Yield Curves'!I460</f>
        <v>-3.9999999999999147E-2</v>
      </c>
      <c r="I460" s="245">
        <f>'Yield Curves'!J459-'Yield Curves'!J460</f>
        <v>-3.9999999999999147E-2</v>
      </c>
      <c r="J460" s="245">
        <f>'Yield Curves'!K459-'Yield Curves'!K460</f>
        <v>-4.0000000000000924E-2</v>
      </c>
      <c r="K460" s="245">
        <f>'Yield Curves'!L459-'Yield Curves'!L460</f>
        <v>-4.0000000000000924E-2</v>
      </c>
      <c r="L460" s="245">
        <f>'Yield Curves'!M459-'Yield Curves'!M460</f>
        <v>-4.0000000000000924E-2</v>
      </c>
      <c r="M460" s="245">
        <f>'Yield Curves'!N459-'Yield Curves'!N460</f>
        <v>-4.0000000000000924E-2</v>
      </c>
      <c r="N460" s="245">
        <f>'Yield Curves'!O459-'Yield Curves'!O460</f>
        <v>-4.0000000000000924E-2</v>
      </c>
      <c r="O460" s="245">
        <f>'Yield Curves'!P459-'Yield Curves'!P460</f>
        <v>-4.0000000000000924E-2</v>
      </c>
      <c r="P460" s="245">
        <f>'Yield Curves'!Q459-'Yield Curves'!Q460</f>
        <v>-4.2500000000000426E-2</v>
      </c>
      <c r="Q460" s="245">
        <f>'Yield Curves'!R459-'Yield Curves'!R460</f>
        <v>-4.4999999999999929E-2</v>
      </c>
      <c r="R460" s="245">
        <f>'Yield Curves'!S459-'Yield Curves'!S460</f>
        <v>-4.7499999999999432E-2</v>
      </c>
      <c r="S460" s="245">
        <f>'Yield Curves'!T459-'Yield Curves'!T460</f>
        <v>-4.8749999999998295E-2</v>
      </c>
      <c r="T460" s="245">
        <f>'Yield Curves'!U459-'Yield Curves'!U460</f>
        <v>-4.9999999999998934E-2</v>
      </c>
      <c r="U460" s="245">
        <f>'Yield Curves'!V459-'Yield Curves'!V460</f>
        <v>-5.1249999999999574E-2</v>
      </c>
      <c r="V460" s="252">
        <f>MAX(B460:U460)</f>
        <v>-3.9999999999999147E-2</v>
      </c>
      <c r="AB460" s="250" t="e">
        <f>AA460/AA461-1</f>
        <v>#DIV/0!</v>
      </c>
      <c r="AF460" s="250"/>
      <c r="AG460" s="250"/>
      <c r="AI460" s="250" t="e">
        <f>AH460/AH461-1</f>
        <v>#DIV/0!</v>
      </c>
      <c r="AP460" s="250" t="e">
        <f>AO460/AO461-1</f>
        <v>#DIV/0!</v>
      </c>
      <c r="AT460" s="251">
        <f>$AC$1*X459/100</f>
        <v>0</v>
      </c>
      <c r="AU460" s="249">
        <f>AT460*SQRT(10)</f>
        <v>0</v>
      </c>
      <c r="AW460" s="250" t="e">
        <f>AV460/AV461-1</f>
        <v>#DIV/0!</v>
      </c>
      <c r="BB460" s="249">
        <f>BA460*SQRT(10)</f>
        <v>0</v>
      </c>
      <c r="BD460" s="250" t="e">
        <f>BC460/BC461-1</f>
        <v>#DIV/0!</v>
      </c>
      <c r="BI460" s="249">
        <f>BH460*SQRT(10)</f>
        <v>0</v>
      </c>
    </row>
    <row r="461" spans="1:61" x14ac:dyDescent="0.2">
      <c r="A461" s="253">
        <v>42468</v>
      </c>
      <c r="B461" s="245">
        <f>'Yield Curves'!C460-'Yield Curves'!C461</f>
        <v>0</v>
      </c>
      <c r="C461" s="245">
        <f>'Yield Curves'!D460-'Yield Curves'!D461</f>
        <v>0</v>
      </c>
      <c r="D461" s="245">
        <f>'Yield Curves'!E460-'Yield Curves'!E461</f>
        <v>0</v>
      </c>
      <c r="E461" s="245">
        <f>'Yield Curves'!F460-'Yield Curves'!F461</f>
        <v>-4.9999999999990052E-3</v>
      </c>
      <c r="F461" s="245">
        <f>'Yield Curves'!G460-'Yield Curves'!G461</f>
        <v>-9.9999999999997868E-3</v>
      </c>
      <c r="G461" s="245">
        <f>'Yield Curves'!H460-'Yield Curves'!H461</f>
        <v>-6.0000000000000497E-2</v>
      </c>
      <c r="H461" s="245">
        <f>'Yield Curves'!I460-'Yield Curves'!I461</f>
        <v>-0.10999999999999943</v>
      </c>
      <c r="I461" s="245">
        <f>'Yield Curves'!J460-'Yield Curves'!J461</f>
        <v>-8.0000000000000071E-2</v>
      </c>
      <c r="J461" s="245">
        <f>'Yield Curves'!K460-'Yield Curves'!K461</f>
        <v>-4.9999999999998934E-2</v>
      </c>
      <c r="K461" s="245">
        <f>'Yield Curves'!L460-'Yield Curves'!L461</f>
        <v>-6.0000000000000497E-2</v>
      </c>
      <c r="L461" s="245">
        <f>'Yield Curves'!M460-'Yield Curves'!M461</f>
        <v>-7.0000000000000284E-2</v>
      </c>
      <c r="M461" s="245">
        <f>'Yield Curves'!N460-'Yield Curves'!N461</f>
        <v>-8.0000000000000071E-2</v>
      </c>
      <c r="N461" s="245">
        <f>'Yield Curves'!O460-'Yield Curves'!O461</f>
        <v>-8.9999999999999858E-2</v>
      </c>
      <c r="O461" s="245">
        <f>'Yield Curves'!P460-'Yield Curves'!P461</f>
        <v>-9.9999999999999645E-2</v>
      </c>
      <c r="P461" s="245">
        <f>'Yield Curves'!Q460-'Yield Curves'!Q461</f>
        <v>-9.9999999999999645E-2</v>
      </c>
      <c r="Q461" s="245">
        <f>'Yield Curves'!R460-'Yield Curves'!R461</f>
        <v>-0.10000000000000142</v>
      </c>
      <c r="R461" s="245">
        <f>'Yield Curves'!S460-'Yield Curves'!S461</f>
        <v>-0.1000000000000032</v>
      </c>
      <c r="S461" s="245">
        <f>'Yield Curves'!T460-'Yield Curves'!T461</f>
        <v>-0.1050000000000022</v>
      </c>
      <c r="T461" s="245">
        <f>'Yield Curves'!U460-'Yield Curves'!U461</f>
        <v>-0.11000000000000121</v>
      </c>
      <c r="U461" s="245">
        <f>'Yield Curves'!V460-'Yield Curves'!V461</f>
        <v>-0.11500000000000021</v>
      </c>
      <c r="V461" s="252">
        <f>MAX(B461:U461)</f>
        <v>0</v>
      </c>
      <c r="AB461" s="250" t="e">
        <f>AA461/AA462-1</f>
        <v>#DIV/0!</v>
      </c>
      <c r="AF461" s="250"/>
      <c r="AG461" s="250"/>
      <c r="AI461" s="250" t="e">
        <f>AH461/AH462-1</f>
        <v>#DIV/0!</v>
      </c>
      <c r="AP461" s="250" t="e">
        <f>AO461/AO462-1</f>
        <v>#DIV/0!</v>
      </c>
      <c r="AT461" s="251">
        <f>$AC$1*X460/100</f>
        <v>0</v>
      </c>
      <c r="AU461" s="249">
        <f>AT461*SQRT(10)</f>
        <v>0</v>
      </c>
      <c r="AW461" s="250" t="e">
        <f>AV461/AV462-1</f>
        <v>#DIV/0!</v>
      </c>
      <c r="BB461" s="249">
        <f>BA461*SQRT(10)</f>
        <v>0</v>
      </c>
      <c r="BD461" s="250" t="e">
        <f>BC461/BC462-1</f>
        <v>#DIV/0!</v>
      </c>
      <c r="BI461" s="249">
        <f>BH461*SQRT(10)</f>
        <v>0</v>
      </c>
    </row>
    <row r="462" spans="1:61" x14ac:dyDescent="0.2">
      <c r="A462" s="253">
        <v>42467</v>
      </c>
      <c r="B462" s="245">
        <f>'Yield Curves'!C461-'Yield Curves'!C462</f>
        <v>-3.0000000000001137E-2</v>
      </c>
      <c r="C462" s="245">
        <f>'Yield Curves'!D461-'Yield Curves'!D462</f>
        <v>9.9999999999997868E-3</v>
      </c>
      <c r="D462" s="245">
        <f>'Yield Curves'!E461-'Yield Curves'!E462</f>
        <v>4.9999999999998934E-2</v>
      </c>
      <c r="E462" s="245">
        <f>'Yield Curves'!F461-'Yield Curves'!F462</f>
        <v>5.9999999999998721E-2</v>
      </c>
      <c r="F462" s="245">
        <f>'Yield Curves'!G461-'Yield Curves'!G462</f>
        <v>7.0000000000000284E-2</v>
      </c>
      <c r="G462" s="245">
        <f>'Yield Curves'!H461-'Yield Curves'!H462</f>
        <v>0.10999999999999943</v>
      </c>
      <c r="H462" s="245">
        <f>'Yield Curves'!I461-'Yield Curves'!I462</f>
        <v>0.14999999999999858</v>
      </c>
      <c r="I462" s="245">
        <f>'Yield Curves'!J461-'Yield Curves'!J462</f>
        <v>0.12499999999999822</v>
      </c>
      <c r="J462" s="245">
        <f>'Yield Curves'!K461-'Yield Curves'!K462</f>
        <v>9.9999999999999645E-2</v>
      </c>
      <c r="K462" s="245">
        <f>'Yield Curves'!L461-'Yield Curves'!L462</f>
        <v>0.10750000000000171</v>
      </c>
      <c r="L462" s="245">
        <f>'Yield Curves'!M461-'Yield Curves'!M462</f>
        <v>0.11500000000000199</v>
      </c>
      <c r="M462" s="245">
        <f>'Yield Curves'!N461-'Yield Curves'!N462</f>
        <v>0.12250000000000227</v>
      </c>
      <c r="N462" s="245">
        <f>'Yield Curves'!O461-'Yield Curves'!O462</f>
        <v>0.13000000000000078</v>
      </c>
      <c r="O462" s="245">
        <f>'Yield Curves'!P461-'Yield Curves'!P462</f>
        <v>0.13749999999999929</v>
      </c>
      <c r="P462" s="245">
        <f>'Yield Curves'!Q461-'Yield Curves'!Q462</f>
        <v>0.14125000000000121</v>
      </c>
      <c r="Q462" s="245">
        <f>'Yield Curves'!R461-'Yield Curves'!R462</f>
        <v>0.14500000000000135</v>
      </c>
      <c r="R462" s="245">
        <f>'Yield Curves'!S461-'Yield Curves'!S462</f>
        <v>0.14875000000000149</v>
      </c>
      <c r="S462" s="245">
        <f>'Yield Curves'!T461-'Yield Curves'!T462</f>
        <v>0.15437499999999993</v>
      </c>
      <c r="T462" s="245">
        <f>'Yield Curves'!U461-'Yield Curves'!U462</f>
        <v>0.16000000000000014</v>
      </c>
      <c r="U462" s="245">
        <f>'Yield Curves'!V461-'Yield Curves'!V462</f>
        <v>0.16562500000000036</v>
      </c>
      <c r="V462" s="252">
        <f>MAX(B462:U462)</f>
        <v>0.16562500000000036</v>
      </c>
      <c r="AB462" s="250" t="e">
        <f>AA462/AA463-1</f>
        <v>#DIV/0!</v>
      </c>
      <c r="AF462" s="250"/>
      <c r="AG462" s="250"/>
      <c r="AI462" s="250" t="e">
        <f>AH462/AH463-1</f>
        <v>#DIV/0!</v>
      </c>
      <c r="AP462" s="250" t="e">
        <f>AO462/AO463-1</f>
        <v>#DIV/0!</v>
      </c>
      <c r="AT462" s="251">
        <f>$AC$1*X461/100</f>
        <v>0</v>
      </c>
      <c r="AU462" s="249">
        <f>AT462*SQRT(10)</f>
        <v>0</v>
      </c>
      <c r="AW462" s="250" t="e">
        <f>AV462/AV463-1</f>
        <v>#DIV/0!</v>
      </c>
      <c r="BB462" s="249">
        <f>BA462*SQRT(10)</f>
        <v>0</v>
      </c>
      <c r="BD462" s="250" t="e">
        <f>BC462/BC463-1</f>
        <v>#DIV/0!</v>
      </c>
      <c r="BI462" s="249">
        <f>BH462*SQRT(10)</f>
        <v>0</v>
      </c>
    </row>
    <row r="463" spans="1:61" x14ac:dyDescent="0.2">
      <c r="A463" s="253">
        <v>42466</v>
      </c>
      <c r="B463" s="245">
        <f>'Yield Curves'!C462-'Yield Curves'!C463</f>
        <v>-2.9999999999999361E-2</v>
      </c>
      <c r="C463" s="245">
        <f>'Yield Curves'!D462-'Yield Curves'!D463</f>
        <v>-1.9999999999999574E-2</v>
      </c>
      <c r="D463" s="245">
        <f>'Yield Curves'!E462-'Yield Curves'!E463</f>
        <v>-9.9999999999997868E-3</v>
      </c>
      <c r="E463" s="245">
        <f>'Yield Curves'!F462-'Yield Curves'!F463</f>
        <v>-9.9999999999980105E-3</v>
      </c>
      <c r="F463" s="245">
        <f>'Yield Curves'!G462-'Yield Curves'!G463</f>
        <v>-9.9999999999997868E-3</v>
      </c>
      <c r="G463" s="245">
        <f>'Yield Curves'!H462-'Yield Curves'!H463</f>
        <v>-1.9999999999999574E-2</v>
      </c>
      <c r="H463" s="245">
        <f>'Yield Curves'!I462-'Yield Curves'!I463</f>
        <v>-2.9999999999999361E-2</v>
      </c>
      <c r="I463" s="245">
        <f>'Yield Curves'!J462-'Yield Curves'!J463</f>
        <v>-2.4999999999998579E-2</v>
      </c>
      <c r="J463" s="245">
        <f>'Yield Curves'!K462-'Yield Curves'!K463</f>
        <v>-1.9999999999999574E-2</v>
      </c>
      <c r="K463" s="245">
        <f>'Yield Curves'!L462-'Yield Curves'!L463</f>
        <v>-2.5000000000000355E-2</v>
      </c>
      <c r="L463" s="245">
        <f>'Yield Curves'!M462-'Yield Curves'!M463</f>
        <v>-3.0000000000001137E-2</v>
      </c>
      <c r="M463" s="245">
        <f>'Yield Curves'!N462-'Yield Curves'!N463</f>
        <v>-3.5000000000001918E-2</v>
      </c>
      <c r="N463" s="245">
        <f>'Yield Curves'!O462-'Yield Curves'!O463</f>
        <v>-4.0000000000000924E-2</v>
      </c>
      <c r="O463" s="245">
        <f>'Yield Curves'!P462-'Yield Curves'!P463</f>
        <v>-4.4999999999999929E-2</v>
      </c>
      <c r="P463" s="245">
        <f>'Yield Curves'!Q462-'Yield Curves'!Q463</f>
        <v>-4.5000000000001705E-2</v>
      </c>
      <c r="Q463" s="245">
        <f>'Yield Curves'!R462-'Yield Curves'!R463</f>
        <v>-4.4999999999999929E-2</v>
      </c>
      <c r="R463" s="245">
        <f>'Yield Curves'!S462-'Yield Curves'!S463</f>
        <v>-4.4999999999998153E-2</v>
      </c>
      <c r="S463" s="245">
        <f>'Yield Curves'!T462-'Yield Curves'!T463</f>
        <v>-4.7499999999997655E-2</v>
      </c>
      <c r="T463" s="245">
        <f>'Yield Curves'!U462-'Yield Curves'!U463</f>
        <v>-4.9999999999998934E-2</v>
      </c>
      <c r="U463" s="245">
        <f>'Yield Curves'!V462-'Yield Curves'!V463</f>
        <v>-5.2500000000000213E-2</v>
      </c>
      <c r="V463" s="252">
        <f>MAX(B463:U463)</f>
        <v>-9.9999999999980105E-3</v>
      </c>
      <c r="AB463" s="250" t="e">
        <f>AA463/AA464-1</f>
        <v>#DIV/0!</v>
      </c>
      <c r="AF463" s="250"/>
      <c r="AG463" s="250"/>
      <c r="AI463" s="250" t="e">
        <f>AH463/AH464-1</f>
        <v>#DIV/0!</v>
      </c>
      <c r="AP463" s="250" t="e">
        <f>AO463/AO464-1</f>
        <v>#DIV/0!</v>
      </c>
      <c r="AT463" s="251">
        <f>$AC$1*X462/100</f>
        <v>0</v>
      </c>
      <c r="AU463" s="249">
        <f>AT463*SQRT(10)</f>
        <v>0</v>
      </c>
      <c r="AW463" s="250" t="e">
        <f>AV463/AV464-1</f>
        <v>#DIV/0!</v>
      </c>
      <c r="BB463" s="249">
        <f>BA463*SQRT(10)</f>
        <v>0</v>
      </c>
      <c r="BD463" s="250" t="e">
        <f>BC463/BC464-1</f>
        <v>#DIV/0!</v>
      </c>
      <c r="BI463" s="249">
        <f>BH463*SQRT(10)</f>
        <v>0</v>
      </c>
    </row>
    <row r="464" spans="1:61" x14ac:dyDescent="0.2">
      <c r="A464" s="253">
        <v>42465</v>
      </c>
      <c r="B464" s="245">
        <f>'Yield Curves'!C463-'Yield Curves'!C464</f>
        <v>-1.9999999999999574E-2</v>
      </c>
      <c r="C464" s="245">
        <f>'Yield Curves'!D463-'Yield Curves'!D464</f>
        <v>-3.0000000000001137E-2</v>
      </c>
      <c r="D464" s="245">
        <f>'Yield Curves'!E463-'Yield Curves'!E464</f>
        <v>-3.9999999999999147E-2</v>
      </c>
      <c r="E464" s="245">
        <f>'Yield Curves'!F463-'Yield Curves'!F464</f>
        <v>-1.5000000000000568E-2</v>
      </c>
      <c r="F464" s="245">
        <f>'Yield Curves'!G463-'Yield Curves'!G464</f>
        <v>9.9999999999997868E-3</v>
      </c>
      <c r="G464" s="245">
        <f>'Yield Curves'!H463-'Yield Curves'!H464</f>
        <v>5.4999999999999716E-2</v>
      </c>
      <c r="H464" s="245">
        <f>'Yield Curves'!I463-'Yield Curves'!I464</f>
        <v>9.9999999999999645E-2</v>
      </c>
      <c r="I464" s="245">
        <f>'Yield Curves'!J463-'Yield Curves'!J464</f>
        <v>8.5000000000000853E-2</v>
      </c>
      <c r="J464" s="245">
        <f>'Yield Curves'!K463-'Yield Curves'!K464</f>
        <v>7.0000000000000284E-2</v>
      </c>
      <c r="K464" s="245">
        <f>'Yield Curves'!L463-'Yield Curves'!L464</f>
        <v>7.2499999999999787E-2</v>
      </c>
      <c r="L464" s="245">
        <f>'Yield Curves'!M463-'Yield Curves'!M464</f>
        <v>7.4999999999999289E-2</v>
      </c>
      <c r="M464" s="245">
        <f>'Yield Curves'!N463-'Yield Curves'!N464</f>
        <v>7.7499999999998792E-2</v>
      </c>
      <c r="N464" s="245">
        <f>'Yield Curves'!O463-'Yield Curves'!O464</f>
        <v>8.0000000000000071E-2</v>
      </c>
      <c r="O464" s="245">
        <f>'Yield Curves'!P463-'Yield Curves'!P464</f>
        <v>8.250000000000135E-2</v>
      </c>
      <c r="P464" s="245">
        <f>'Yield Curves'!Q463-'Yield Curves'!Q464</f>
        <v>8.375000000000199E-2</v>
      </c>
      <c r="Q464" s="245">
        <f>'Yield Curves'!R463-'Yield Curves'!R464</f>
        <v>8.5000000000000853E-2</v>
      </c>
      <c r="R464" s="245">
        <f>'Yield Curves'!S463-'Yield Curves'!S464</f>
        <v>8.6249999999999716E-2</v>
      </c>
      <c r="S464" s="245">
        <f>'Yield Curves'!T463-'Yield Curves'!T464</f>
        <v>8.8124999999999787E-2</v>
      </c>
      <c r="T464" s="245">
        <f>'Yield Curves'!U463-'Yield Curves'!U464</f>
        <v>8.9999999999999858E-2</v>
      </c>
      <c r="U464" s="245">
        <f>'Yield Curves'!V463-'Yield Curves'!V464</f>
        <v>9.1874999999999929E-2</v>
      </c>
      <c r="V464" s="252">
        <f>MAX(B464:U464)</f>
        <v>9.9999999999999645E-2</v>
      </c>
      <c r="AB464" s="250" t="e">
        <f>AA464/AA465-1</f>
        <v>#DIV/0!</v>
      </c>
      <c r="AF464" s="250"/>
      <c r="AG464" s="250"/>
      <c r="AI464" s="250" t="e">
        <f>AH464/AH465-1</f>
        <v>#DIV/0!</v>
      </c>
      <c r="AP464" s="250" t="e">
        <f>AO464/AO465-1</f>
        <v>#DIV/0!</v>
      </c>
      <c r="AT464" s="251">
        <f>$AC$1*X463/100</f>
        <v>0</v>
      </c>
      <c r="AU464" s="249">
        <f>AT464*SQRT(10)</f>
        <v>0</v>
      </c>
      <c r="AW464" s="250" t="e">
        <f>AV464/AV465-1</f>
        <v>#DIV/0!</v>
      </c>
      <c r="BB464" s="249">
        <f>BA464*SQRT(10)</f>
        <v>0</v>
      </c>
      <c r="BD464" s="250" t="e">
        <f>BC464/BC465-1</f>
        <v>#DIV/0!</v>
      </c>
      <c r="BI464" s="249">
        <f>BH464*SQRT(10)</f>
        <v>0</v>
      </c>
    </row>
    <row r="465" spans="1:61" x14ac:dyDescent="0.2">
      <c r="A465" s="253">
        <v>42464</v>
      </c>
      <c r="B465" s="245">
        <f>'Yield Curves'!C464-'Yield Curves'!C465</f>
        <v>9.9999999999997868E-3</v>
      </c>
      <c r="C465" s="245">
        <f>'Yield Curves'!D464-'Yield Curves'!D465</f>
        <v>3.9999999999999147E-2</v>
      </c>
      <c r="D465" s="245">
        <f>'Yield Curves'!E464-'Yield Curves'!E465</f>
        <v>6.9999999999998508E-2</v>
      </c>
      <c r="E465" s="245">
        <f>'Yield Curves'!F464-'Yield Curves'!F465</f>
        <v>6.4999999999997726E-2</v>
      </c>
      <c r="F465" s="245">
        <f>'Yield Curves'!G464-'Yield Curves'!G465</f>
        <v>5.9999999999998721E-2</v>
      </c>
      <c r="G465" s="245">
        <f>'Yield Curves'!H464-'Yield Curves'!H465</f>
        <v>3.0000000000001137E-2</v>
      </c>
      <c r="H465" s="245">
        <f>'Yield Curves'!I464-'Yield Curves'!I465</f>
        <v>0</v>
      </c>
      <c r="I465" s="245">
        <f>'Yield Curves'!J464-'Yield Curves'!J465</f>
        <v>4.9999999999990052E-3</v>
      </c>
      <c r="J465" s="245">
        <f>'Yield Curves'!K464-'Yield Curves'!K465</f>
        <v>9.9999999999997868E-3</v>
      </c>
      <c r="K465" s="245">
        <f>'Yield Curves'!L464-'Yield Curves'!L465</f>
        <v>7.5000000000002842E-3</v>
      </c>
      <c r="L465" s="245">
        <f>'Yield Curves'!M464-'Yield Curves'!M465</f>
        <v>5.0000000000007816E-3</v>
      </c>
      <c r="M465" s="245">
        <f>'Yield Curves'!N464-'Yield Curves'!N465</f>
        <v>2.500000000001279E-3</v>
      </c>
      <c r="N465" s="245">
        <f>'Yield Curves'!O464-'Yield Curves'!O465</f>
        <v>0</v>
      </c>
      <c r="O465" s="245">
        <f>'Yield Curves'!P464-'Yield Curves'!P465</f>
        <v>-2.500000000001279E-3</v>
      </c>
      <c r="P465" s="245">
        <f>'Yield Curves'!Q464-'Yield Curves'!Q465</f>
        <v>-1.2500000000006395E-3</v>
      </c>
      <c r="Q465" s="245">
        <f>'Yield Curves'!R464-'Yield Curves'!R465</f>
        <v>0</v>
      </c>
      <c r="R465" s="245">
        <f>'Yield Curves'!S464-'Yield Curves'!S465</f>
        <v>1.2500000000006395E-3</v>
      </c>
      <c r="S465" s="245">
        <f>'Yield Curves'!T464-'Yield Curves'!T465</f>
        <v>6.2499999999943157E-4</v>
      </c>
      <c r="T465" s="245">
        <f>'Yield Curves'!U464-'Yield Curves'!U465</f>
        <v>0</v>
      </c>
      <c r="U465" s="245">
        <f>'Yield Curves'!V464-'Yield Curves'!V465</f>
        <v>-6.2499999999943157E-4</v>
      </c>
      <c r="V465" s="252">
        <f>MAX(B465:U465)</f>
        <v>6.9999999999998508E-2</v>
      </c>
      <c r="AB465" s="250" t="e">
        <f>AA465/AA466-1</f>
        <v>#DIV/0!</v>
      </c>
      <c r="AF465" s="250"/>
      <c r="AG465" s="250"/>
      <c r="AI465" s="250" t="e">
        <f>AH465/AH466-1</f>
        <v>#DIV/0!</v>
      </c>
      <c r="AP465" s="250" t="e">
        <f>AO465/AO466-1</f>
        <v>#DIV/0!</v>
      </c>
      <c r="AT465" s="251">
        <f>$AC$1*X464/100</f>
        <v>0</v>
      </c>
      <c r="AU465" s="249">
        <f>AT465*SQRT(10)</f>
        <v>0</v>
      </c>
      <c r="AW465" s="250" t="e">
        <f>AV465/AV466-1</f>
        <v>#DIV/0!</v>
      </c>
      <c r="BB465" s="249">
        <f>BA465*SQRT(10)</f>
        <v>0</v>
      </c>
      <c r="BD465" s="250" t="e">
        <f>BC465/BC466-1</f>
        <v>#DIV/0!</v>
      </c>
      <c r="BI465" s="249">
        <f>BH465*SQRT(10)</f>
        <v>0</v>
      </c>
    </row>
    <row r="466" spans="1:61" x14ac:dyDescent="0.2">
      <c r="A466" s="253">
        <v>42461</v>
      </c>
      <c r="B466" s="245">
        <f>'Yield Curves'!C465-'Yield Curves'!C466</f>
        <v>-4.0000000000000924E-2</v>
      </c>
      <c r="C466" s="245">
        <f>'Yield Curves'!D465-'Yield Curves'!D466</f>
        <v>-2.4999999999998579E-2</v>
      </c>
      <c r="D466" s="245">
        <f>'Yield Curves'!E465-'Yield Curves'!E466</f>
        <v>-9.9999999999997868E-3</v>
      </c>
      <c r="E466" s="245">
        <f>'Yield Curves'!F465-'Yield Curves'!F466</f>
        <v>5.000000000002558E-3</v>
      </c>
      <c r="F466" s="245">
        <f>'Yield Curves'!G465-'Yield Curves'!G466</f>
        <v>2.000000000000135E-2</v>
      </c>
      <c r="G466" s="245">
        <f>'Yield Curves'!H465-'Yield Curves'!H466</f>
        <v>3.5000000000000142E-2</v>
      </c>
      <c r="H466" s="245">
        <f>'Yield Curves'!I465-'Yield Curves'!I466</f>
        <v>5.0000000000000711E-2</v>
      </c>
      <c r="I466" s="245">
        <f>'Yield Curves'!J465-'Yield Curves'!J466</f>
        <v>5.4999999999999716E-2</v>
      </c>
      <c r="J466" s="245">
        <f>'Yield Curves'!K465-'Yield Curves'!K466</f>
        <v>5.9999999999998721E-2</v>
      </c>
      <c r="K466" s="245">
        <f>'Yield Curves'!L465-'Yield Curves'!L466</f>
        <v>6.25E-2</v>
      </c>
      <c r="L466" s="245">
        <f>'Yield Curves'!M465-'Yield Curves'!M466</f>
        <v>6.4999999999999503E-2</v>
      </c>
      <c r="M466" s="245">
        <f>'Yield Curves'!N465-'Yield Curves'!N466</f>
        <v>6.7499999999999005E-2</v>
      </c>
      <c r="N466" s="245">
        <f>'Yield Curves'!O465-'Yield Curves'!O466</f>
        <v>7.0000000000000284E-2</v>
      </c>
      <c r="O466" s="245">
        <f>'Yield Curves'!P465-'Yield Curves'!P466</f>
        <v>7.2500000000001563E-2</v>
      </c>
      <c r="P466" s="245">
        <f>'Yield Curves'!Q465-'Yield Curves'!Q466</f>
        <v>7.1250000000000924E-2</v>
      </c>
      <c r="Q466" s="245">
        <f>'Yield Curves'!R465-'Yield Curves'!R466</f>
        <v>7.0000000000000284E-2</v>
      </c>
      <c r="R466" s="245">
        <f>'Yield Curves'!S465-'Yield Curves'!S466</f>
        <v>6.8749999999999645E-2</v>
      </c>
      <c r="S466" s="245">
        <f>'Yield Curves'!T465-'Yield Curves'!T466</f>
        <v>6.9375000000000853E-2</v>
      </c>
      <c r="T466" s="245">
        <f>'Yield Curves'!U465-'Yield Curves'!U466</f>
        <v>7.0000000000000284E-2</v>
      </c>
      <c r="U466" s="245">
        <f>'Yield Curves'!V465-'Yield Curves'!V466</f>
        <v>7.0624999999999716E-2</v>
      </c>
      <c r="V466" s="252">
        <f>MAX(B466:U466)</f>
        <v>7.2500000000001563E-2</v>
      </c>
      <c r="AB466" s="250" t="e">
        <f>AA466/AA467-1</f>
        <v>#DIV/0!</v>
      </c>
      <c r="AF466" s="250"/>
      <c r="AG466" s="250"/>
      <c r="AI466" s="250" t="e">
        <f>AH466/AH467-1</f>
        <v>#DIV/0!</v>
      </c>
      <c r="AP466" s="250" t="e">
        <f>AO466/AO467-1</f>
        <v>#DIV/0!</v>
      </c>
      <c r="AT466" s="251">
        <f>$AC$1*X465/100</f>
        <v>0</v>
      </c>
      <c r="AU466" s="249">
        <f>AT466*SQRT(10)</f>
        <v>0</v>
      </c>
      <c r="AW466" s="250" t="e">
        <f>AV466/AV467-1</f>
        <v>#DIV/0!</v>
      </c>
      <c r="BB466" s="249">
        <f>BA466*SQRT(10)</f>
        <v>0</v>
      </c>
      <c r="BD466" s="250" t="e">
        <f>BC466/BC467-1</f>
        <v>#DIV/0!</v>
      </c>
      <c r="BI466" s="249">
        <f>BH466*SQRT(10)</f>
        <v>0</v>
      </c>
    </row>
    <row r="467" spans="1:61" x14ac:dyDescent="0.2">
      <c r="A467" s="253">
        <v>42460</v>
      </c>
      <c r="B467" s="245">
        <f>'Yield Curves'!C466-'Yield Curves'!C467</f>
        <v>0.21000000000000085</v>
      </c>
      <c r="C467" s="245">
        <f>'Yield Curves'!D466-'Yield Curves'!D467</f>
        <v>0.14999999999999858</v>
      </c>
      <c r="D467" s="245">
        <f>'Yield Curves'!E466-'Yield Curves'!E467</f>
        <v>8.9999999999999858E-2</v>
      </c>
      <c r="E467" s="245">
        <f>'Yield Curves'!F466-'Yield Curves'!F467</f>
        <v>4.9999999999998934E-2</v>
      </c>
      <c r="F467" s="245">
        <f>'Yield Curves'!G466-'Yield Curves'!G467</f>
        <v>9.9999999999997868E-3</v>
      </c>
      <c r="G467" s="245">
        <f>'Yield Curves'!H466-'Yield Curves'!H467</f>
        <v>-1.5000000000000568E-2</v>
      </c>
      <c r="H467" s="245">
        <f>'Yield Curves'!I466-'Yield Curves'!I467</f>
        <v>-4.0000000000000924E-2</v>
      </c>
      <c r="I467" s="245">
        <f>'Yield Curves'!J466-'Yield Curves'!J467</f>
        <v>-3.9999999999999147E-2</v>
      </c>
      <c r="J467" s="245">
        <f>'Yield Curves'!K466-'Yield Curves'!K467</f>
        <v>-3.9999999999999147E-2</v>
      </c>
      <c r="K467" s="245">
        <f>'Yield Curves'!L466-'Yield Curves'!L467</f>
        <v>-4.2500000000000426E-2</v>
      </c>
      <c r="L467" s="245">
        <f>'Yield Curves'!M466-'Yield Curves'!M467</f>
        <v>-4.4999999999999929E-2</v>
      </c>
      <c r="M467" s="245">
        <f>'Yield Curves'!N466-'Yield Curves'!N467</f>
        <v>-4.7499999999999432E-2</v>
      </c>
      <c r="N467" s="245">
        <f>'Yield Curves'!O466-'Yield Curves'!O467</f>
        <v>-5.0000000000000711E-2</v>
      </c>
      <c r="O467" s="245">
        <f>'Yield Curves'!P466-'Yield Curves'!P467</f>
        <v>-5.250000000000199E-2</v>
      </c>
      <c r="P467" s="245">
        <f>'Yield Curves'!Q466-'Yield Curves'!Q467</f>
        <v>-4.8750000000001847E-2</v>
      </c>
      <c r="Q467" s="245">
        <f>'Yield Curves'!R466-'Yield Curves'!R467</f>
        <v>-4.5000000000001705E-2</v>
      </c>
      <c r="R467" s="245">
        <f>'Yield Curves'!S466-'Yield Curves'!S467</f>
        <v>-4.1250000000001563E-2</v>
      </c>
      <c r="S467" s="245">
        <f>'Yield Curves'!T466-'Yield Curves'!T467</f>
        <v>-4.0625000000002132E-2</v>
      </c>
      <c r="T467" s="245">
        <f>'Yield Curves'!U466-'Yield Curves'!U467</f>
        <v>-4.0000000000000924E-2</v>
      </c>
      <c r="U467" s="245">
        <f>'Yield Curves'!V466-'Yield Curves'!V467</f>
        <v>-3.9374999999999716E-2</v>
      </c>
      <c r="V467" s="252">
        <f>MAX(B467:U467)</f>
        <v>0.21000000000000085</v>
      </c>
      <c r="AB467" s="250" t="e">
        <f>AA467/AA468-1</f>
        <v>#DIV/0!</v>
      </c>
      <c r="AF467" s="250"/>
      <c r="AG467" s="250"/>
      <c r="AI467" s="250" t="e">
        <f>AH467/AH468-1</f>
        <v>#DIV/0!</v>
      </c>
      <c r="AP467" s="250" t="e">
        <f>AO467/AO468-1</f>
        <v>#DIV/0!</v>
      </c>
      <c r="AT467" s="251">
        <f>$AC$1*X466/100</f>
        <v>0</v>
      </c>
      <c r="AU467" s="249">
        <f>AT467*SQRT(10)</f>
        <v>0</v>
      </c>
      <c r="AW467" s="250" t="e">
        <f>AV467/AV468-1</f>
        <v>#DIV/0!</v>
      </c>
      <c r="BB467" s="249">
        <f>BA467*SQRT(10)</f>
        <v>0</v>
      </c>
      <c r="BD467" s="250" t="e">
        <f>BC467/BC468-1</f>
        <v>#DIV/0!</v>
      </c>
      <c r="BI467" s="249">
        <f>BH467*SQRT(10)</f>
        <v>0</v>
      </c>
    </row>
    <row r="468" spans="1:61" x14ac:dyDescent="0.2">
      <c r="A468" s="253">
        <v>42459</v>
      </c>
      <c r="B468" s="245">
        <f>'Yield Curves'!C467-'Yield Curves'!C468</f>
        <v>9.9999999999997868E-3</v>
      </c>
      <c r="C468" s="245">
        <f>'Yield Curves'!D467-'Yield Curves'!D468</f>
        <v>-1.4999999999998792E-2</v>
      </c>
      <c r="D468" s="245">
        <f>'Yield Curves'!E467-'Yield Curves'!E468</f>
        <v>-3.9999999999999147E-2</v>
      </c>
      <c r="E468" s="245">
        <f>'Yield Curves'!F467-'Yield Curves'!F468</f>
        <v>-6.0000000000000497E-2</v>
      </c>
      <c r="F468" s="245">
        <f>'Yield Curves'!G467-'Yield Curves'!G468</f>
        <v>-8.0000000000000071E-2</v>
      </c>
      <c r="G468" s="245">
        <f>'Yield Curves'!H467-'Yield Curves'!H468</f>
        <v>-0.10999999999999943</v>
      </c>
      <c r="H468" s="245">
        <f>'Yield Curves'!I467-'Yield Curves'!I468</f>
        <v>-0.13999999999999879</v>
      </c>
      <c r="I468" s="245">
        <f>'Yield Curves'!J467-'Yield Curves'!J468</f>
        <v>-0.12999999999999901</v>
      </c>
      <c r="J468" s="245">
        <f>'Yield Curves'!K467-'Yield Curves'!K468</f>
        <v>-0.11999999999999922</v>
      </c>
      <c r="K468" s="245">
        <f>'Yield Curves'!L467-'Yield Curves'!L468</f>
        <v>-0.11749999999999972</v>
      </c>
      <c r="L468" s="245">
        <f>'Yield Curves'!M467-'Yield Curves'!M468</f>
        <v>-0.11500000000000021</v>
      </c>
      <c r="M468" s="245">
        <f>'Yield Curves'!N467-'Yield Curves'!N468</f>
        <v>-0.11250000000000071</v>
      </c>
      <c r="N468" s="245">
        <f>'Yield Curves'!O467-'Yield Curves'!O468</f>
        <v>-0.10999999999999943</v>
      </c>
      <c r="O468" s="245">
        <f>'Yield Curves'!P467-'Yield Curves'!P468</f>
        <v>-0.10749999999999815</v>
      </c>
      <c r="P468" s="245">
        <f>'Yield Curves'!Q467-'Yield Curves'!Q468</f>
        <v>-0.11624999999999908</v>
      </c>
      <c r="Q468" s="245">
        <f>'Yield Curves'!R467-'Yield Curves'!R468</f>
        <v>-0.125</v>
      </c>
      <c r="R468" s="245">
        <f>'Yield Curves'!S467-'Yield Curves'!S468</f>
        <v>-0.13375000000000092</v>
      </c>
      <c r="S468" s="245">
        <f>'Yield Curves'!T467-'Yield Curves'!T468</f>
        <v>-0.13687499999999986</v>
      </c>
      <c r="T468" s="245">
        <f>'Yield Curves'!U467-'Yield Curves'!U468</f>
        <v>-0.14000000000000057</v>
      </c>
      <c r="U468" s="245">
        <f>'Yield Curves'!V467-'Yield Curves'!V468</f>
        <v>-0.14312500000000128</v>
      </c>
      <c r="V468" s="252">
        <f>MAX(B468:U468)</f>
        <v>9.9999999999997868E-3</v>
      </c>
      <c r="AB468" s="250" t="e">
        <f>AA468/AA469-1</f>
        <v>#DIV/0!</v>
      </c>
      <c r="AF468" s="250"/>
      <c r="AG468" s="250"/>
      <c r="AI468" s="250" t="e">
        <f>AH468/AH469-1</f>
        <v>#DIV/0!</v>
      </c>
      <c r="AP468" s="250" t="e">
        <f>AO468/AO469-1</f>
        <v>#DIV/0!</v>
      </c>
      <c r="AT468" s="251">
        <f>$AC$1*X467/100</f>
        <v>0</v>
      </c>
      <c r="AU468" s="249">
        <f>AT468*SQRT(10)</f>
        <v>0</v>
      </c>
      <c r="AW468" s="250" t="e">
        <f>AV468/AV469-1</f>
        <v>#DIV/0!</v>
      </c>
      <c r="BB468" s="249">
        <f>BA468*SQRT(10)</f>
        <v>0</v>
      </c>
      <c r="BD468" s="250" t="e">
        <f>BC468/BC469-1</f>
        <v>#DIV/0!</v>
      </c>
      <c r="BI468" s="249">
        <f>BH468*SQRT(10)</f>
        <v>0</v>
      </c>
    </row>
    <row r="469" spans="1:61" x14ac:dyDescent="0.2">
      <c r="A469" s="253">
        <v>42458</v>
      </c>
      <c r="B469" s="245">
        <f>'Yield Curves'!C468-'Yield Curves'!C469</f>
        <v>2.9999999999999361E-2</v>
      </c>
      <c r="C469" s="245">
        <f>'Yield Curves'!D468-'Yield Curves'!D469</f>
        <v>2.9999999999999361E-2</v>
      </c>
      <c r="D469" s="245">
        <f>'Yield Curves'!E468-'Yield Curves'!E469</f>
        <v>2.9999999999999361E-2</v>
      </c>
      <c r="E469" s="245">
        <f>'Yield Curves'!F468-'Yield Curves'!F469</f>
        <v>3.0000000000001137E-2</v>
      </c>
      <c r="F469" s="245">
        <f>'Yield Curves'!G468-'Yield Curves'!G469</f>
        <v>2.9999999999999361E-2</v>
      </c>
      <c r="G469" s="245">
        <f>'Yield Curves'!H468-'Yield Curves'!H469</f>
        <v>3.9999999999999147E-2</v>
      </c>
      <c r="H469" s="245">
        <f>'Yield Curves'!I468-'Yield Curves'!I469</f>
        <v>4.9999999999998934E-2</v>
      </c>
      <c r="I469" s="245">
        <f>'Yield Curves'!J468-'Yield Curves'!J469</f>
        <v>3.9999999999999147E-2</v>
      </c>
      <c r="J469" s="245">
        <f>'Yield Curves'!K468-'Yield Curves'!K469</f>
        <v>2.9999999999999361E-2</v>
      </c>
      <c r="K469" s="245">
        <f>'Yield Curves'!L468-'Yield Curves'!L469</f>
        <v>2.7499999999999858E-2</v>
      </c>
      <c r="L469" s="245">
        <f>'Yield Curves'!M468-'Yield Curves'!M469</f>
        <v>2.5000000000000355E-2</v>
      </c>
      <c r="M469" s="245">
        <f>'Yield Curves'!N468-'Yield Curves'!N469</f>
        <v>2.2500000000000853E-2</v>
      </c>
      <c r="N469" s="245">
        <f>'Yield Curves'!O468-'Yield Curves'!O469</f>
        <v>1.9999999999999574E-2</v>
      </c>
      <c r="O469" s="245">
        <f>'Yield Curves'!P468-'Yield Curves'!P469</f>
        <v>1.7499999999998295E-2</v>
      </c>
      <c r="P469" s="245">
        <f>'Yield Curves'!Q468-'Yield Curves'!Q469</f>
        <v>2.3749999999999716E-2</v>
      </c>
      <c r="Q469" s="245">
        <f>'Yield Curves'!R468-'Yield Curves'!R469</f>
        <v>3.0000000000001137E-2</v>
      </c>
      <c r="R469" s="245">
        <f>'Yield Curves'!S468-'Yield Curves'!S469</f>
        <v>3.6250000000002558E-2</v>
      </c>
      <c r="S469" s="245">
        <f>'Yield Curves'!T468-'Yield Curves'!T469</f>
        <v>3.8125000000000853E-2</v>
      </c>
      <c r="T469" s="245">
        <f>'Yield Curves'!U468-'Yield Curves'!U469</f>
        <v>4.0000000000000924E-2</v>
      </c>
      <c r="U469" s="245">
        <f>'Yield Curves'!V468-'Yield Curves'!V469</f>
        <v>4.1875000000000995E-2</v>
      </c>
      <c r="V469" s="252">
        <f>MAX(B469:U469)</f>
        <v>4.9999999999998934E-2</v>
      </c>
      <c r="AB469" s="250" t="e">
        <f>AA469/AA470-1</f>
        <v>#DIV/0!</v>
      </c>
      <c r="AF469" s="250"/>
      <c r="AG469" s="250"/>
      <c r="AI469" s="250" t="e">
        <f>AH469/AH470-1</f>
        <v>#DIV/0!</v>
      </c>
      <c r="AP469" s="250" t="e">
        <f>AO469/AO470-1</f>
        <v>#DIV/0!</v>
      </c>
      <c r="AT469" s="251">
        <f>$AC$1*X468/100</f>
        <v>0</v>
      </c>
      <c r="AU469" s="249">
        <f>AT469*SQRT(10)</f>
        <v>0</v>
      </c>
      <c r="AW469" s="250" t="e">
        <f>AV469/AV470-1</f>
        <v>#DIV/0!</v>
      </c>
      <c r="BB469" s="249">
        <f>BA469*SQRT(10)</f>
        <v>0</v>
      </c>
      <c r="BD469" s="250" t="e">
        <f>BC469/BC470-1</f>
        <v>#DIV/0!</v>
      </c>
      <c r="BI469" s="249">
        <f>BH469*SQRT(10)</f>
        <v>0</v>
      </c>
    </row>
    <row r="470" spans="1:61" x14ac:dyDescent="0.2">
      <c r="A470" s="253">
        <v>42457</v>
      </c>
      <c r="B470" s="245">
        <f>'Yield Curves'!C469-'Yield Curves'!C470</f>
        <v>-9.9999999999997868E-3</v>
      </c>
      <c r="C470" s="245">
        <f>'Yield Curves'!D469-'Yield Curves'!D470</f>
        <v>-1.9999999999999574E-2</v>
      </c>
      <c r="D470" s="245">
        <f>'Yield Curves'!E469-'Yield Curves'!E470</f>
        <v>-2.9999999999999361E-2</v>
      </c>
      <c r="E470" s="245">
        <f>'Yield Curves'!F469-'Yield Curves'!F470</f>
        <v>-1.5000000000000568E-2</v>
      </c>
      <c r="F470" s="245">
        <f>'Yield Curves'!G469-'Yield Curves'!G470</f>
        <v>0</v>
      </c>
      <c r="G470" s="245">
        <f>'Yield Curves'!H469-'Yield Curves'!H470</f>
        <v>0</v>
      </c>
      <c r="H470" s="245">
        <f>'Yield Curves'!I469-'Yield Curves'!I470</f>
        <v>0</v>
      </c>
      <c r="I470" s="245">
        <f>'Yield Curves'!J469-'Yield Curves'!J470</f>
        <v>1.9999999999999574E-2</v>
      </c>
      <c r="J470" s="245">
        <f>'Yield Curves'!K469-'Yield Curves'!K470</f>
        <v>3.9999999999999147E-2</v>
      </c>
      <c r="K470" s="245">
        <f>'Yield Curves'!L469-'Yield Curves'!L470</f>
        <v>3.7499999999999645E-2</v>
      </c>
      <c r="L470" s="245">
        <f>'Yield Curves'!M469-'Yield Curves'!M470</f>
        <v>3.5000000000000142E-2</v>
      </c>
      <c r="M470" s="245">
        <f>'Yield Curves'!N469-'Yield Curves'!N470</f>
        <v>3.2500000000000639E-2</v>
      </c>
      <c r="N470" s="245">
        <f>'Yield Curves'!O469-'Yield Curves'!O470</f>
        <v>3.0000000000001137E-2</v>
      </c>
      <c r="O470" s="245">
        <f>'Yield Curves'!P469-'Yield Curves'!P470</f>
        <v>2.7500000000001634E-2</v>
      </c>
      <c r="P470" s="245">
        <f>'Yield Curves'!Q469-'Yield Curves'!Q470</f>
        <v>2.6249999999999218E-2</v>
      </c>
      <c r="Q470" s="245">
        <f>'Yield Curves'!R469-'Yield Curves'!R470</f>
        <v>2.4999999999998579E-2</v>
      </c>
      <c r="R470" s="245">
        <f>'Yield Curves'!S469-'Yield Curves'!S470</f>
        <v>2.3749999999997939E-2</v>
      </c>
      <c r="S470" s="245">
        <f>'Yield Curves'!T469-'Yield Curves'!T470</f>
        <v>2.1874999999999645E-2</v>
      </c>
      <c r="T470" s="245">
        <f>'Yield Curves'!U469-'Yield Curves'!U470</f>
        <v>1.9999999999999574E-2</v>
      </c>
      <c r="U470" s="245">
        <f>'Yield Curves'!V469-'Yield Curves'!V470</f>
        <v>1.8124999999999503E-2</v>
      </c>
      <c r="V470" s="252">
        <f>MAX(B470:U470)</f>
        <v>3.9999999999999147E-2</v>
      </c>
      <c r="AB470" s="250" t="e">
        <f>AA470/AA471-1</f>
        <v>#DIV/0!</v>
      </c>
      <c r="AF470" s="250"/>
      <c r="AG470" s="250"/>
      <c r="AI470" s="250" t="e">
        <f>AH470/AH471-1</f>
        <v>#DIV/0!</v>
      </c>
      <c r="AP470" s="250" t="e">
        <f>AO470/AO471-1</f>
        <v>#DIV/0!</v>
      </c>
      <c r="AT470" s="251">
        <f>$AC$1*X469/100</f>
        <v>0</v>
      </c>
      <c r="AU470" s="249">
        <f>AT470*SQRT(10)</f>
        <v>0</v>
      </c>
      <c r="AW470" s="250" t="e">
        <f>AV470/AV471-1</f>
        <v>#DIV/0!</v>
      </c>
      <c r="BB470" s="249">
        <f>BA470*SQRT(10)</f>
        <v>0</v>
      </c>
      <c r="BD470" s="250" t="e">
        <f>BC470/BC471-1</f>
        <v>#DIV/0!</v>
      </c>
      <c r="BI470" s="249">
        <f>BH470*SQRT(10)</f>
        <v>0</v>
      </c>
    </row>
    <row r="471" spans="1:61" x14ac:dyDescent="0.2">
      <c r="A471" s="253">
        <v>42454</v>
      </c>
      <c r="B471" s="245">
        <f>'Yield Curves'!C470-'Yield Curves'!C471</f>
        <v>9.9999999999997868E-3</v>
      </c>
      <c r="C471" s="245">
        <f>'Yield Curves'!D470-'Yield Curves'!D471</f>
        <v>-1.0000000000001563E-2</v>
      </c>
      <c r="D471" s="245">
        <f>'Yield Curves'!E470-'Yield Curves'!E471</f>
        <v>-3.0000000000001137E-2</v>
      </c>
      <c r="E471" s="245">
        <f>'Yield Curves'!F470-'Yield Curves'!F471</f>
        <v>-3.0000000000001137E-2</v>
      </c>
      <c r="F471" s="245">
        <f>'Yield Curves'!G470-'Yield Curves'!G471</f>
        <v>-2.9999999999999361E-2</v>
      </c>
      <c r="G471" s="245">
        <f>'Yield Curves'!H470-'Yield Curves'!H471</f>
        <v>-5.9999999999998721E-2</v>
      </c>
      <c r="H471" s="245">
        <f>'Yield Curves'!I470-'Yield Curves'!I471</f>
        <v>-8.9999999999999858E-2</v>
      </c>
      <c r="I471" s="245">
        <f>'Yield Curves'!J470-'Yield Curves'!J471</f>
        <v>-7.0000000000000284E-2</v>
      </c>
      <c r="J471" s="245">
        <f>'Yield Curves'!K470-'Yield Curves'!K471</f>
        <v>-4.9999999999998934E-2</v>
      </c>
      <c r="K471" s="245">
        <f>'Yield Curves'!L470-'Yield Curves'!L471</f>
        <v>-5.2500000000000213E-2</v>
      </c>
      <c r="L471" s="245">
        <f>'Yield Curves'!M470-'Yield Curves'!M471</f>
        <v>-5.4999999999999716E-2</v>
      </c>
      <c r="M471" s="245">
        <f>'Yield Curves'!N470-'Yield Curves'!N471</f>
        <v>-5.7499999999999218E-2</v>
      </c>
      <c r="N471" s="245">
        <f>'Yield Curves'!O470-'Yield Curves'!O471</f>
        <v>-6.0000000000000497E-2</v>
      </c>
      <c r="O471" s="245">
        <f>'Yield Curves'!P470-'Yield Curves'!P471</f>
        <v>-6.2500000000001776E-2</v>
      </c>
      <c r="P471" s="245">
        <f>'Yield Curves'!Q470-'Yield Curves'!Q471</f>
        <v>-6.8749999999999645E-2</v>
      </c>
      <c r="Q471" s="245">
        <f>'Yield Curves'!R470-'Yield Curves'!R471</f>
        <v>-7.4999999999999289E-2</v>
      </c>
      <c r="R471" s="245">
        <f>'Yield Curves'!S470-'Yield Curves'!S471</f>
        <v>-8.1249999999998934E-2</v>
      </c>
      <c r="S471" s="245">
        <f>'Yield Curves'!T470-'Yield Curves'!T471</f>
        <v>-8.5624999999998508E-2</v>
      </c>
      <c r="T471" s="245">
        <f>'Yield Curves'!U470-'Yield Curves'!U471</f>
        <v>-8.9999999999999858E-2</v>
      </c>
      <c r="U471" s="245">
        <f>'Yield Curves'!V470-'Yield Curves'!V471</f>
        <v>-9.4375000000001208E-2</v>
      </c>
      <c r="V471" s="252">
        <f>MAX(B471:U471)</f>
        <v>9.9999999999997868E-3</v>
      </c>
      <c r="AB471" s="250" t="e">
        <f>AA471/AA472-1</f>
        <v>#DIV/0!</v>
      </c>
      <c r="AF471" s="250"/>
      <c r="AG471" s="250"/>
      <c r="AI471" s="250" t="e">
        <f>AH471/AH472-1</f>
        <v>#DIV/0!</v>
      </c>
      <c r="AP471" s="250" t="e">
        <f>AO471/AO472-1</f>
        <v>#DIV/0!</v>
      </c>
      <c r="AT471" s="251">
        <f>$AC$1*X470/100</f>
        <v>0</v>
      </c>
      <c r="AU471" s="249">
        <f>AT471*SQRT(10)</f>
        <v>0</v>
      </c>
      <c r="AW471" s="250" t="e">
        <f>AV471/AV472-1</f>
        <v>#DIV/0!</v>
      </c>
      <c r="BB471" s="249">
        <f>BA471*SQRT(10)</f>
        <v>0</v>
      </c>
      <c r="BD471" s="250" t="e">
        <f>BC471/BC472-1</f>
        <v>#DIV/0!</v>
      </c>
      <c r="BI471" s="249">
        <f>BH471*SQRT(10)</f>
        <v>0</v>
      </c>
    </row>
    <row r="472" spans="1:61" x14ac:dyDescent="0.2">
      <c r="A472" s="253">
        <v>42453</v>
      </c>
      <c r="B472" s="245">
        <f>'Yield Curves'!C471-'Yield Curves'!C472</f>
        <v>2.000000000000135E-2</v>
      </c>
      <c r="C472" s="245">
        <f>'Yield Curves'!D471-'Yield Curves'!D472</f>
        <v>4.00000000000027E-2</v>
      </c>
      <c r="D472" s="245">
        <f>'Yield Curves'!E471-'Yield Curves'!E472</f>
        <v>6.0000000000000497E-2</v>
      </c>
      <c r="E472" s="245">
        <f>'Yield Curves'!F471-'Yield Curves'!F472</f>
        <v>6.5000000000001279E-2</v>
      </c>
      <c r="F472" s="245">
        <f>'Yield Curves'!G471-'Yield Curves'!G472</f>
        <v>7.0000000000000284E-2</v>
      </c>
      <c r="G472" s="245">
        <f>'Yield Curves'!H471-'Yield Curves'!H472</f>
        <v>6.4999999999999503E-2</v>
      </c>
      <c r="H472" s="245">
        <f>'Yield Curves'!I471-'Yield Curves'!I472</f>
        <v>6.0000000000000497E-2</v>
      </c>
      <c r="I472" s="245">
        <f>'Yield Curves'!J471-'Yield Curves'!J472</f>
        <v>5.9999999999998721E-2</v>
      </c>
      <c r="J472" s="245">
        <f>'Yield Curves'!K471-'Yield Curves'!K472</f>
        <v>5.9999999999998721E-2</v>
      </c>
      <c r="K472" s="245">
        <f>'Yield Curves'!L471-'Yield Curves'!L472</f>
        <v>5.4999999999999716E-2</v>
      </c>
      <c r="L472" s="245">
        <f>'Yield Curves'!M471-'Yield Curves'!M472</f>
        <v>4.9999999999998934E-2</v>
      </c>
      <c r="M472" s="245">
        <f>'Yield Curves'!N471-'Yield Curves'!N472</f>
        <v>4.4999999999998153E-2</v>
      </c>
      <c r="N472" s="245">
        <f>'Yield Curves'!O471-'Yield Curves'!O472</f>
        <v>3.9999999999999147E-2</v>
      </c>
      <c r="O472" s="245">
        <f>'Yield Curves'!P471-'Yield Curves'!P472</f>
        <v>3.5000000000000142E-2</v>
      </c>
      <c r="P472" s="245">
        <f>'Yield Curves'!Q471-'Yield Curves'!Q472</f>
        <v>4.0000000000000924E-2</v>
      </c>
      <c r="Q472" s="245">
        <f>'Yield Curves'!R471-'Yield Curves'!R472</f>
        <v>4.4999999999999929E-2</v>
      </c>
      <c r="R472" s="245">
        <f>'Yield Curves'!S471-'Yield Curves'!S472</f>
        <v>4.9999999999998934E-2</v>
      </c>
      <c r="S472" s="245">
        <f>'Yield Curves'!T471-'Yield Curves'!T472</f>
        <v>4.9999999999998934E-2</v>
      </c>
      <c r="T472" s="245">
        <f>'Yield Curves'!U471-'Yield Curves'!U472</f>
        <v>5.0000000000000711E-2</v>
      </c>
      <c r="U472" s="245">
        <f>'Yield Curves'!V471-'Yield Curves'!V472</f>
        <v>5.0000000000002487E-2</v>
      </c>
      <c r="V472" s="252">
        <f>MAX(B472:U472)</f>
        <v>7.0000000000000284E-2</v>
      </c>
      <c r="AB472" s="250" t="e">
        <f>AA472/AA473-1</f>
        <v>#DIV/0!</v>
      </c>
      <c r="AF472" s="250"/>
      <c r="AG472" s="250"/>
      <c r="AI472" s="250" t="e">
        <f>AH472/AH473-1</f>
        <v>#DIV/0!</v>
      </c>
      <c r="AP472" s="250" t="e">
        <f>AO472/AO473-1</f>
        <v>#DIV/0!</v>
      </c>
      <c r="AT472" s="251">
        <f>$AC$1*X471/100</f>
        <v>0</v>
      </c>
      <c r="AU472" s="249">
        <f>AT472*SQRT(10)</f>
        <v>0</v>
      </c>
      <c r="AW472" s="250" t="e">
        <f>AV472/AV473-1</f>
        <v>#DIV/0!</v>
      </c>
      <c r="BB472" s="249">
        <f>BA472*SQRT(10)</f>
        <v>0</v>
      </c>
      <c r="BD472" s="250" t="e">
        <f>BC472/BC473-1</f>
        <v>#DIV/0!</v>
      </c>
      <c r="BI472" s="249">
        <f>BH472*SQRT(10)</f>
        <v>0</v>
      </c>
    </row>
    <row r="473" spans="1:61" x14ac:dyDescent="0.2">
      <c r="A473" s="253">
        <v>42452</v>
      </c>
      <c r="B473" s="245">
        <f>'Yield Curves'!C472-'Yield Curves'!C473</f>
        <v>0.12999999999999901</v>
      </c>
      <c r="C473" s="245">
        <f>'Yield Curves'!D472-'Yield Curves'!D473</f>
        <v>0.11499999999999844</v>
      </c>
      <c r="D473" s="245">
        <f>'Yield Curves'!E472-'Yield Curves'!E473</f>
        <v>9.9999999999999645E-2</v>
      </c>
      <c r="E473" s="245">
        <f>'Yield Curves'!F472-'Yield Curves'!F473</f>
        <v>9.4999999999998863E-2</v>
      </c>
      <c r="F473" s="245">
        <f>'Yield Curves'!G472-'Yield Curves'!G473</f>
        <v>8.9999999999999858E-2</v>
      </c>
      <c r="G473" s="245">
        <f>'Yield Curves'!H472-'Yield Curves'!H473</f>
        <v>0.13999999999999879</v>
      </c>
      <c r="H473" s="245">
        <f>'Yield Curves'!I472-'Yield Curves'!I473</f>
        <v>0.1899999999999995</v>
      </c>
      <c r="I473" s="245">
        <f>'Yield Curves'!J472-'Yield Curves'!J473</f>
        <v>0.16500000000000092</v>
      </c>
      <c r="J473" s="245">
        <f>'Yield Curves'!K472-'Yield Curves'!K473</f>
        <v>0.14000000000000057</v>
      </c>
      <c r="K473" s="245">
        <f>'Yield Curves'!L472-'Yield Curves'!L473</f>
        <v>0.15000000000000036</v>
      </c>
      <c r="L473" s="245">
        <f>'Yield Curves'!M472-'Yield Curves'!M473</f>
        <v>0.16000000000000014</v>
      </c>
      <c r="M473" s="245">
        <f>'Yield Curves'!N472-'Yield Curves'!N473</f>
        <v>0.17000000000000171</v>
      </c>
      <c r="N473" s="245">
        <f>'Yield Curves'!O472-'Yield Curves'!O473</f>
        <v>0.18000000000000149</v>
      </c>
      <c r="O473" s="245">
        <f>'Yield Curves'!P472-'Yield Curves'!P473</f>
        <v>0.19000000000000128</v>
      </c>
      <c r="P473" s="245">
        <f>'Yield Curves'!Q472-'Yield Curves'!Q473</f>
        <v>0.1875</v>
      </c>
      <c r="Q473" s="245">
        <f>'Yield Curves'!R472-'Yield Curves'!R473</f>
        <v>0.1850000000000005</v>
      </c>
      <c r="R473" s="245">
        <f>'Yield Curves'!S472-'Yield Curves'!S473</f>
        <v>0.18250000000000099</v>
      </c>
      <c r="S473" s="245">
        <f>'Yield Curves'!T472-'Yield Curves'!T473</f>
        <v>0.18624999999999936</v>
      </c>
      <c r="T473" s="245">
        <f>'Yield Curves'!U472-'Yield Curves'!U473</f>
        <v>0.1899999999999995</v>
      </c>
      <c r="U473" s="245">
        <f>'Yield Curves'!V472-'Yield Curves'!V473</f>
        <v>0.19374999999999964</v>
      </c>
      <c r="V473" s="252">
        <f>MAX(B473:U473)</f>
        <v>0.19374999999999964</v>
      </c>
      <c r="AB473" s="250" t="e">
        <f>AA473/AA474-1</f>
        <v>#DIV/0!</v>
      </c>
      <c r="AF473" s="250"/>
      <c r="AG473" s="250"/>
      <c r="AI473" s="250" t="e">
        <f>AH473/AH474-1</f>
        <v>#DIV/0!</v>
      </c>
      <c r="AP473" s="250" t="e">
        <f>AO473/AO474-1</f>
        <v>#DIV/0!</v>
      </c>
      <c r="AT473" s="251">
        <f>$AC$1*X472/100</f>
        <v>0</v>
      </c>
      <c r="AU473" s="249">
        <f>AT473*SQRT(10)</f>
        <v>0</v>
      </c>
      <c r="AW473" s="250" t="e">
        <f>AV473/AV474-1</f>
        <v>#DIV/0!</v>
      </c>
      <c r="BB473" s="249">
        <f>BA473*SQRT(10)</f>
        <v>0</v>
      </c>
      <c r="BD473" s="250" t="e">
        <f>BC473/BC474-1</f>
        <v>#DIV/0!</v>
      </c>
      <c r="BI473" s="249">
        <f>BH473*SQRT(10)</f>
        <v>0</v>
      </c>
    </row>
    <row r="474" spans="1:61" x14ac:dyDescent="0.2">
      <c r="A474" s="253">
        <v>42451</v>
      </c>
      <c r="B474" s="245">
        <f>'Yield Curves'!C473-'Yield Curves'!C474</f>
        <v>3.0000000000001137E-2</v>
      </c>
      <c r="C474" s="245">
        <f>'Yield Curves'!D473-'Yield Curves'!D474</f>
        <v>2.000000000000135E-2</v>
      </c>
      <c r="D474" s="245">
        <f>'Yield Curves'!E473-'Yield Curves'!E474</f>
        <v>1.0000000000001563E-2</v>
      </c>
      <c r="E474" s="245">
        <f>'Yield Curves'!F473-'Yield Curves'!F474</f>
        <v>1.5000000000000568E-2</v>
      </c>
      <c r="F474" s="245">
        <f>'Yield Curves'!G473-'Yield Curves'!G474</f>
        <v>1.9999999999999574E-2</v>
      </c>
      <c r="G474" s="245">
        <f>'Yield Curves'!H473-'Yield Curves'!H474</f>
        <v>0</v>
      </c>
      <c r="H474" s="245">
        <f>'Yield Curves'!I473-'Yield Curves'!I474</f>
        <v>-1.9999999999999574E-2</v>
      </c>
      <c r="I474" s="245">
        <f>'Yield Curves'!J473-'Yield Curves'!J474</f>
        <v>-5.0000000000007816E-3</v>
      </c>
      <c r="J474" s="245">
        <f>'Yield Curves'!K473-'Yield Curves'!K474</f>
        <v>9.9999999999997868E-3</v>
      </c>
      <c r="K474" s="245">
        <f>'Yield Curves'!L473-'Yield Curves'!L474</f>
        <v>1.2500000000001066E-2</v>
      </c>
      <c r="L474" s="245">
        <f>'Yield Curves'!M473-'Yield Curves'!M474</f>
        <v>1.5000000000000568E-2</v>
      </c>
      <c r="M474" s="245">
        <f>'Yield Curves'!N473-'Yield Curves'!N474</f>
        <v>1.7499999999998295E-2</v>
      </c>
      <c r="N474" s="245">
        <f>'Yield Curves'!O473-'Yield Curves'!O474</f>
        <v>1.9999999999999574E-2</v>
      </c>
      <c r="O474" s="245">
        <f>'Yield Curves'!P473-'Yield Curves'!P474</f>
        <v>2.2500000000000853E-2</v>
      </c>
      <c r="P474" s="245">
        <f>'Yield Curves'!Q473-'Yield Curves'!Q474</f>
        <v>1.6249999999999432E-2</v>
      </c>
      <c r="Q474" s="245">
        <f>'Yield Curves'!R473-'Yield Curves'!R474</f>
        <v>9.9999999999997868E-3</v>
      </c>
      <c r="R474" s="245">
        <f>'Yield Curves'!S473-'Yield Curves'!S474</f>
        <v>3.7500000000001421E-3</v>
      </c>
      <c r="S474" s="245">
        <f>'Yield Curves'!T473-'Yield Curves'!T474</f>
        <v>1.8750000000018474E-3</v>
      </c>
      <c r="T474" s="245">
        <f>'Yield Curves'!U473-'Yield Curves'!U474</f>
        <v>0</v>
      </c>
      <c r="U474" s="245">
        <f>'Yield Curves'!V473-'Yield Curves'!V474</f>
        <v>-1.8750000000018474E-3</v>
      </c>
      <c r="V474" s="252">
        <f>MAX(B474:U474)</f>
        <v>3.0000000000001137E-2</v>
      </c>
      <c r="AB474" s="250" t="e">
        <f>AA474/AA475-1</f>
        <v>#DIV/0!</v>
      </c>
      <c r="AF474" s="250"/>
      <c r="AG474" s="250"/>
      <c r="AI474" s="250" t="e">
        <f>AH474/AH475-1</f>
        <v>#DIV/0!</v>
      </c>
      <c r="AP474" s="250" t="e">
        <f>AO474/AO475-1</f>
        <v>#DIV/0!</v>
      </c>
      <c r="AT474" s="251">
        <f>$AC$1*X473/100</f>
        <v>0</v>
      </c>
      <c r="AU474" s="249">
        <f>AT474*SQRT(10)</f>
        <v>0</v>
      </c>
      <c r="AW474" s="250" t="e">
        <f>AV474/AV475-1</f>
        <v>#DIV/0!</v>
      </c>
      <c r="BB474" s="249">
        <f>BA474*SQRT(10)</f>
        <v>0</v>
      </c>
      <c r="BD474" s="250" t="e">
        <f>BC474/BC475-1</f>
        <v>#DIV/0!</v>
      </c>
      <c r="BI474" s="249">
        <f>BH474*SQRT(10)</f>
        <v>0</v>
      </c>
    </row>
    <row r="475" spans="1:61" x14ac:dyDescent="0.2">
      <c r="A475" s="253">
        <v>42450</v>
      </c>
      <c r="B475" s="245">
        <f>'Yield Curves'!C474-'Yield Curves'!C475</f>
        <v>8.0000000000000071E-2</v>
      </c>
      <c r="C475" s="245">
        <f>'Yield Curves'!D474-'Yield Curves'!D475</f>
        <v>6.4999999999999503E-2</v>
      </c>
      <c r="D475" s="245">
        <f>'Yield Curves'!E474-'Yield Curves'!E475</f>
        <v>4.9999999999998934E-2</v>
      </c>
      <c r="E475" s="245">
        <f>'Yield Curves'!F474-'Yield Curves'!F475</f>
        <v>4.4999999999999929E-2</v>
      </c>
      <c r="F475" s="245">
        <f>'Yield Curves'!G474-'Yield Curves'!G475</f>
        <v>3.9999999999999147E-2</v>
      </c>
      <c r="G475" s="245">
        <f>'Yield Curves'!H474-'Yield Curves'!H475</f>
        <v>4.5000000000001705E-2</v>
      </c>
      <c r="H475" s="245">
        <f>'Yield Curves'!I474-'Yield Curves'!I475</f>
        <v>5.0000000000000711E-2</v>
      </c>
      <c r="I475" s="245">
        <f>'Yield Curves'!J474-'Yield Curves'!J475</f>
        <v>4.00000000000027E-2</v>
      </c>
      <c r="J475" s="245">
        <f>'Yield Curves'!K474-'Yield Curves'!K475</f>
        <v>3.0000000000001137E-2</v>
      </c>
      <c r="K475" s="245">
        <f>'Yield Curves'!L474-'Yield Curves'!L475</f>
        <v>2.2500000000000853E-2</v>
      </c>
      <c r="L475" s="245">
        <f>'Yield Curves'!M474-'Yield Curves'!M475</f>
        <v>1.5000000000000568E-2</v>
      </c>
      <c r="M475" s="245">
        <f>'Yield Curves'!N474-'Yield Curves'!N475</f>
        <v>7.5000000000002842E-3</v>
      </c>
      <c r="N475" s="245">
        <f>'Yield Curves'!O474-'Yield Curves'!O475</f>
        <v>0</v>
      </c>
      <c r="O475" s="245">
        <f>'Yield Curves'!P474-'Yield Curves'!P475</f>
        <v>-7.5000000000002842E-3</v>
      </c>
      <c r="P475" s="245">
        <f>'Yield Curves'!Q474-'Yield Curves'!Q475</f>
        <v>1.2500000000006395E-3</v>
      </c>
      <c r="Q475" s="245">
        <f>'Yield Curves'!R474-'Yield Curves'!R475</f>
        <v>9.9999999999997868E-3</v>
      </c>
      <c r="R475" s="245">
        <f>'Yield Curves'!S474-'Yield Curves'!S475</f>
        <v>1.8749999999998934E-2</v>
      </c>
      <c r="S475" s="245">
        <f>'Yield Curves'!T474-'Yield Curves'!T475</f>
        <v>1.9374999999998366E-2</v>
      </c>
      <c r="T475" s="245">
        <f>'Yield Curves'!U474-'Yield Curves'!U475</f>
        <v>1.9999999999999574E-2</v>
      </c>
      <c r="U475" s="245">
        <f>'Yield Curves'!V474-'Yield Curves'!V475</f>
        <v>2.0625000000000782E-2</v>
      </c>
      <c r="V475" s="252">
        <f>MAX(B475:U475)</f>
        <v>8.0000000000000071E-2</v>
      </c>
      <c r="AB475" s="250" t="e">
        <f>AA475/AA476-1</f>
        <v>#DIV/0!</v>
      </c>
      <c r="AF475" s="250"/>
      <c r="AG475" s="250"/>
      <c r="AI475" s="250" t="e">
        <f>AH475/AH476-1</f>
        <v>#DIV/0!</v>
      </c>
      <c r="AP475" s="250" t="e">
        <f>AO475/AO476-1</f>
        <v>#DIV/0!</v>
      </c>
      <c r="AT475" s="251">
        <f>$AC$1*X474/100</f>
        <v>0</v>
      </c>
      <c r="AU475" s="249">
        <f>AT475*SQRT(10)</f>
        <v>0</v>
      </c>
      <c r="AW475" s="250" t="e">
        <f>AV475/AV476-1</f>
        <v>#DIV/0!</v>
      </c>
      <c r="BB475" s="249">
        <f>BA475*SQRT(10)</f>
        <v>0</v>
      </c>
      <c r="BD475" s="250" t="e">
        <f>BC475/BC476-1</f>
        <v>#DIV/0!</v>
      </c>
      <c r="BI475" s="249">
        <f>BH475*SQRT(10)</f>
        <v>0</v>
      </c>
    </row>
    <row r="476" spans="1:61" x14ac:dyDescent="0.2">
      <c r="A476" s="253">
        <v>42447</v>
      </c>
      <c r="B476" s="245">
        <f>'Yield Curves'!C475-'Yield Curves'!C476</f>
        <v>-4.0000000000000924E-2</v>
      </c>
      <c r="C476" s="245">
        <f>'Yield Curves'!D475-'Yield Curves'!D476</f>
        <v>-1.5000000000000568E-2</v>
      </c>
      <c r="D476" s="245">
        <f>'Yield Curves'!E475-'Yield Curves'!E476</f>
        <v>9.9999999999997868E-3</v>
      </c>
      <c r="E476" s="245">
        <f>'Yield Curves'!F475-'Yield Curves'!F476</f>
        <v>-1.4999999999998792E-2</v>
      </c>
      <c r="F476" s="245">
        <f>'Yield Curves'!G475-'Yield Curves'!G476</f>
        <v>-3.9999999999999147E-2</v>
      </c>
      <c r="G476" s="245">
        <f>'Yield Curves'!H475-'Yield Curves'!H476</f>
        <v>-9.5000000000000639E-2</v>
      </c>
      <c r="H476" s="245">
        <f>'Yield Curves'!I475-'Yield Curves'!I476</f>
        <v>-0.15000000000000036</v>
      </c>
      <c r="I476" s="245">
        <f>'Yield Curves'!J475-'Yield Curves'!J476</f>
        <v>-0.13000000000000256</v>
      </c>
      <c r="J476" s="245">
        <f>'Yield Curves'!K475-'Yield Curves'!K476</f>
        <v>-0.11000000000000121</v>
      </c>
      <c r="K476" s="245">
        <f>'Yield Curves'!L475-'Yield Curves'!L476</f>
        <v>-0.11000000000000121</v>
      </c>
      <c r="L476" s="245">
        <f>'Yield Curves'!M475-'Yield Curves'!M476</f>
        <v>-0.10999999999999943</v>
      </c>
      <c r="M476" s="245">
        <f>'Yield Curves'!N475-'Yield Curves'!N476</f>
        <v>-0.10999999999999943</v>
      </c>
      <c r="N476" s="245">
        <f>'Yield Curves'!O475-'Yield Curves'!O476</f>
        <v>-0.10999999999999943</v>
      </c>
      <c r="O476" s="245">
        <f>'Yield Curves'!P475-'Yield Curves'!P476</f>
        <v>-0.10999999999999943</v>
      </c>
      <c r="P476" s="245">
        <f>'Yield Curves'!Q475-'Yield Curves'!Q476</f>
        <v>-0.10999999999999943</v>
      </c>
      <c r="Q476" s="245">
        <f>'Yield Curves'!R475-'Yield Curves'!R476</f>
        <v>-0.10999999999999943</v>
      </c>
      <c r="R476" s="245">
        <f>'Yield Curves'!S475-'Yield Curves'!S476</f>
        <v>-0.10999999999999943</v>
      </c>
      <c r="S476" s="245">
        <f>'Yield Curves'!T475-'Yield Curves'!T476</f>
        <v>-0.10999999999999943</v>
      </c>
      <c r="T476" s="245">
        <f>'Yield Curves'!U475-'Yield Curves'!U476</f>
        <v>-0.10999999999999943</v>
      </c>
      <c r="U476" s="245">
        <f>'Yield Curves'!V475-'Yield Curves'!V476</f>
        <v>-0.10999999999999943</v>
      </c>
      <c r="V476" s="252">
        <f>MAX(B476:U476)</f>
        <v>9.9999999999997868E-3</v>
      </c>
      <c r="AB476" s="250" t="e">
        <f>AA476/AA477-1</f>
        <v>#DIV/0!</v>
      </c>
      <c r="AF476" s="250"/>
      <c r="AG476" s="250"/>
      <c r="AI476" s="250" t="e">
        <f>AH476/AH477-1</f>
        <v>#DIV/0!</v>
      </c>
      <c r="AP476" s="250" t="e">
        <f>AO476/AO477-1</f>
        <v>#DIV/0!</v>
      </c>
      <c r="AT476" s="251">
        <f>$AC$1*X475/100</f>
        <v>0</v>
      </c>
      <c r="AU476" s="249">
        <f>AT476*SQRT(10)</f>
        <v>0</v>
      </c>
      <c r="AW476" s="250" t="e">
        <f>AV476/AV477-1</f>
        <v>#DIV/0!</v>
      </c>
      <c r="BB476" s="249">
        <f>BA476*SQRT(10)</f>
        <v>0</v>
      </c>
      <c r="BD476" s="250" t="e">
        <f>BC476/BC477-1</f>
        <v>#DIV/0!</v>
      </c>
      <c r="BI476" s="249">
        <f>BH476*SQRT(10)</f>
        <v>0</v>
      </c>
    </row>
    <row r="477" spans="1:61" x14ac:dyDescent="0.2">
      <c r="A477" s="253">
        <v>42446</v>
      </c>
      <c r="B477" s="245">
        <f>'Yield Curves'!C476-'Yield Curves'!C477</f>
        <v>-0.11999999999999922</v>
      </c>
      <c r="C477" s="245">
        <f>'Yield Curves'!D476-'Yield Curves'!D477</f>
        <v>-0.1899999999999995</v>
      </c>
      <c r="D477" s="245">
        <f>'Yield Curves'!E476-'Yield Curves'!E477</f>
        <v>-0.25999999999999979</v>
      </c>
      <c r="E477" s="245">
        <f>'Yield Curves'!F476-'Yield Curves'!F477</f>
        <v>-0.28500000000000014</v>
      </c>
      <c r="F477" s="245">
        <f>'Yield Curves'!G476-'Yield Curves'!G477</f>
        <v>-0.3100000000000005</v>
      </c>
      <c r="G477" s="245">
        <f>'Yield Curves'!H476-'Yield Curves'!H477</f>
        <v>-0.29499999999999993</v>
      </c>
      <c r="H477" s="245">
        <f>'Yield Curves'!I476-'Yield Curves'!I477</f>
        <v>-0.28000000000000114</v>
      </c>
      <c r="I477" s="245">
        <f>'Yield Curves'!J476-'Yield Curves'!J477</f>
        <v>-0.30000000000000071</v>
      </c>
      <c r="J477" s="245">
        <f>'Yield Curves'!K476-'Yield Curves'!K477</f>
        <v>-0.32000000000000028</v>
      </c>
      <c r="K477" s="245">
        <f>'Yield Curves'!L476-'Yield Curves'!L477</f>
        <v>-0.31750000000000078</v>
      </c>
      <c r="L477" s="245">
        <f>'Yield Curves'!M476-'Yield Curves'!M477</f>
        <v>-0.31500000000000128</v>
      </c>
      <c r="M477" s="245">
        <f>'Yield Curves'!N476-'Yield Curves'!N477</f>
        <v>-0.3125</v>
      </c>
      <c r="N477" s="245">
        <f>'Yield Curves'!O476-'Yield Curves'!O477</f>
        <v>-0.3100000000000005</v>
      </c>
      <c r="O477" s="245">
        <f>'Yield Curves'!P476-'Yield Curves'!P477</f>
        <v>-0.30750000000000099</v>
      </c>
      <c r="P477" s="245">
        <f>'Yield Curves'!Q476-'Yield Curves'!Q477</f>
        <v>-0.30625000000000036</v>
      </c>
      <c r="Q477" s="245">
        <f>'Yield Curves'!R476-'Yield Curves'!R477</f>
        <v>-0.30499999999999972</v>
      </c>
      <c r="R477" s="245">
        <f>'Yield Curves'!S476-'Yield Curves'!S477</f>
        <v>-0.30374999999999908</v>
      </c>
      <c r="S477" s="245">
        <f>'Yield Curves'!T476-'Yield Curves'!T477</f>
        <v>-0.30187500000000078</v>
      </c>
      <c r="T477" s="245">
        <f>'Yield Curves'!U476-'Yield Curves'!U477</f>
        <v>-0.30000000000000071</v>
      </c>
      <c r="U477" s="245">
        <f>'Yield Curves'!V476-'Yield Curves'!V477</f>
        <v>-0.29812500000000064</v>
      </c>
      <c r="V477" s="252">
        <f>MAX(B477:U477)</f>
        <v>-0.11999999999999922</v>
      </c>
      <c r="AB477" s="250" t="e">
        <f>AA477/AA478-1</f>
        <v>#DIV/0!</v>
      </c>
      <c r="AF477" s="250"/>
      <c r="AG477" s="250"/>
      <c r="AI477" s="250" t="e">
        <f>AH477/AH478-1</f>
        <v>#DIV/0!</v>
      </c>
      <c r="AP477" s="250" t="e">
        <f>AO477/AO478-1</f>
        <v>#DIV/0!</v>
      </c>
      <c r="AT477" s="251">
        <f>$AC$1*X476/100</f>
        <v>0</v>
      </c>
      <c r="AU477" s="249">
        <f>AT477*SQRT(10)</f>
        <v>0</v>
      </c>
      <c r="AW477" s="250" t="e">
        <f>AV477/AV478-1</f>
        <v>#DIV/0!</v>
      </c>
      <c r="BB477" s="249">
        <f>BA477*SQRT(10)</f>
        <v>0</v>
      </c>
      <c r="BD477" s="250" t="e">
        <f>BC477/BC478-1</f>
        <v>#DIV/0!</v>
      </c>
      <c r="BI477" s="249">
        <f>BH477*SQRT(10)</f>
        <v>0</v>
      </c>
    </row>
    <row r="478" spans="1:61" x14ac:dyDescent="0.2">
      <c r="A478" s="253">
        <v>42445</v>
      </c>
      <c r="B478" s="245">
        <f>'Yield Curves'!C477-'Yield Curves'!C478</f>
        <v>-9.9999999999997868E-3</v>
      </c>
      <c r="C478" s="245">
        <f>'Yield Curves'!D477-'Yield Curves'!D478</f>
        <v>-1.9999999999999574E-2</v>
      </c>
      <c r="D478" s="245">
        <f>'Yield Curves'!E477-'Yield Curves'!E478</f>
        <v>-2.9999999999999361E-2</v>
      </c>
      <c r="E478" s="245">
        <f>'Yield Curves'!F477-'Yield Curves'!F478</f>
        <v>-3.9999999999999147E-2</v>
      </c>
      <c r="F478" s="245">
        <f>'Yield Curves'!G477-'Yield Curves'!G478</f>
        <v>-4.9999999999998934E-2</v>
      </c>
      <c r="G478" s="245">
        <f>'Yield Curves'!H477-'Yield Curves'!H478</f>
        <v>-5.4999999999999716E-2</v>
      </c>
      <c r="H478" s="245">
        <f>'Yield Curves'!I477-'Yield Curves'!I478</f>
        <v>-5.9999999999998721E-2</v>
      </c>
      <c r="I478" s="245">
        <f>'Yield Curves'!J477-'Yield Curves'!J478</f>
        <v>-7.9999999999998295E-2</v>
      </c>
      <c r="J478" s="245">
        <f>'Yield Curves'!K477-'Yield Curves'!K478</f>
        <v>-9.9999999999999645E-2</v>
      </c>
      <c r="K478" s="245">
        <f>'Yield Curves'!L477-'Yield Curves'!L478</f>
        <v>-0.10500000000000043</v>
      </c>
      <c r="L478" s="245">
        <f>'Yield Curves'!M477-'Yield Curves'!M478</f>
        <v>-0.10999999999999943</v>
      </c>
      <c r="M478" s="245">
        <f>'Yield Curves'!N477-'Yield Curves'!N478</f>
        <v>-0.11500000000000021</v>
      </c>
      <c r="N478" s="245">
        <f>'Yield Curves'!O477-'Yield Curves'!O478</f>
        <v>-0.12000000000000099</v>
      </c>
      <c r="O478" s="245">
        <f>'Yield Curves'!P477-'Yield Curves'!P478</f>
        <v>-0.12500000000000178</v>
      </c>
      <c r="P478" s="245">
        <f>'Yield Curves'!Q477-'Yield Curves'!Q478</f>
        <v>-0.11750000000000149</v>
      </c>
      <c r="Q478" s="245">
        <f>'Yield Curves'!R477-'Yield Curves'!R478</f>
        <v>-0.11000000000000121</v>
      </c>
      <c r="R478" s="245">
        <f>'Yield Curves'!S477-'Yield Curves'!S478</f>
        <v>-0.10250000000000092</v>
      </c>
      <c r="S478" s="245">
        <f>'Yield Curves'!T477-'Yield Curves'!T478</f>
        <v>-0.10125000000000028</v>
      </c>
      <c r="T478" s="245">
        <f>'Yield Curves'!U477-'Yield Curves'!U478</f>
        <v>-9.9999999999999645E-2</v>
      </c>
      <c r="U478" s="245">
        <f>'Yield Curves'!V477-'Yield Curves'!V478</f>
        <v>-9.8749999999999005E-2</v>
      </c>
      <c r="V478" s="252">
        <f>MAX(B478:U478)</f>
        <v>-9.9999999999997868E-3</v>
      </c>
      <c r="AB478" s="250" t="e">
        <f>AA478/AA479-1</f>
        <v>#DIV/0!</v>
      </c>
      <c r="AF478" s="250"/>
      <c r="AG478" s="250"/>
      <c r="AI478" s="250" t="e">
        <f>AH478/AH479-1</f>
        <v>#DIV/0!</v>
      </c>
      <c r="AP478" s="250" t="e">
        <f>AO478/AO479-1</f>
        <v>#DIV/0!</v>
      </c>
      <c r="AT478" s="251">
        <f>$AC$1*X477/100</f>
        <v>0</v>
      </c>
      <c r="AU478" s="249">
        <f>AT478*SQRT(10)</f>
        <v>0</v>
      </c>
      <c r="AW478" s="250" t="e">
        <f>AV478/AV479-1</f>
        <v>#DIV/0!</v>
      </c>
      <c r="BB478" s="249">
        <f>BA478*SQRT(10)</f>
        <v>0</v>
      </c>
      <c r="BD478" s="250" t="e">
        <f>BC478/BC479-1</f>
        <v>#DIV/0!</v>
      </c>
      <c r="BI478" s="249">
        <f>BH478*SQRT(10)</f>
        <v>0</v>
      </c>
    </row>
    <row r="479" spans="1:61" x14ac:dyDescent="0.2">
      <c r="A479" s="253">
        <v>42444</v>
      </c>
      <c r="B479" s="245">
        <f>'Yield Curves'!C478-'Yield Curves'!C479</f>
        <v>7.9999999999998295E-2</v>
      </c>
      <c r="C479" s="245">
        <f>'Yield Curves'!D478-'Yield Curves'!D479</f>
        <v>9.4999999999998863E-2</v>
      </c>
      <c r="D479" s="245">
        <f>'Yield Curves'!E478-'Yield Curves'!E479</f>
        <v>0.10999999999999943</v>
      </c>
      <c r="E479" s="245">
        <f>'Yield Curves'!F478-'Yield Curves'!F479</f>
        <v>0.10999999999999943</v>
      </c>
      <c r="F479" s="245">
        <f>'Yield Curves'!G478-'Yield Curves'!G479</f>
        <v>0.10999999999999943</v>
      </c>
      <c r="G479" s="245">
        <f>'Yield Curves'!H478-'Yield Curves'!H479</f>
        <v>0.10500000000000043</v>
      </c>
      <c r="H479" s="245">
        <f>'Yield Curves'!I478-'Yield Curves'!I479</f>
        <v>9.9999999999999645E-2</v>
      </c>
      <c r="I479" s="245">
        <f>'Yield Curves'!J478-'Yield Curves'!J479</f>
        <v>9.4999999999998863E-2</v>
      </c>
      <c r="J479" s="245">
        <f>'Yield Curves'!K478-'Yield Curves'!K479</f>
        <v>8.9999999999999858E-2</v>
      </c>
      <c r="K479" s="245">
        <f>'Yield Curves'!L478-'Yield Curves'!L479</f>
        <v>8.7500000000000355E-2</v>
      </c>
      <c r="L479" s="245">
        <f>'Yield Curves'!M478-'Yield Curves'!M479</f>
        <v>8.4999999999999076E-2</v>
      </c>
      <c r="M479" s="245">
        <f>'Yield Curves'!N478-'Yield Curves'!N479</f>
        <v>8.2499999999999574E-2</v>
      </c>
      <c r="N479" s="245">
        <f>'Yield Curves'!O478-'Yield Curves'!O479</f>
        <v>8.0000000000000071E-2</v>
      </c>
      <c r="O479" s="245">
        <f>'Yield Curves'!P478-'Yield Curves'!P479</f>
        <v>7.7500000000000568E-2</v>
      </c>
      <c r="P479" s="245">
        <f>'Yield Curves'!Q478-'Yield Curves'!Q479</f>
        <v>8.1249999999998934E-2</v>
      </c>
      <c r="Q479" s="245">
        <f>'Yield Curves'!R478-'Yield Curves'!R479</f>
        <v>8.4999999999999076E-2</v>
      </c>
      <c r="R479" s="245">
        <f>'Yield Curves'!S478-'Yield Curves'!S479</f>
        <v>8.8749999999999218E-2</v>
      </c>
      <c r="S479" s="245">
        <f>'Yield Curves'!T478-'Yield Curves'!T479</f>
        <v>8.9375000000000426E-2</v>
      </c>
      <c r="T479" s="245">
        <f>'Yield Curves'!U478-'Yield Curves'!U479</f>
        <v>8.9999999999999858E-2</v>
      </c>
      <c r="U479" s="245">
        <f>'Yield Curves'!V478-'Yield Curves'!V479</f>
        <v>9.0624999999999289E-2</v>
      </c>
      <c r="V479" s="252">
        <f>MAX(B479:U479)</f>
        <v>0.10999999999999943</v>
      </c>
      <c r="AB479" s="250" t="e">
        <f>AA479/AA480-1</f>
        <v>#DIV/0!</v>
      </c>
      <c r="AF479" s="250"/>
      <c r="AG479" s="250"/>
      <c r="AI479" s="250" t="e">
        <f>AH479/AH480-1</f>
        <v>#DIV/0!</v>
      </c>
      <c r="AP479" s="250" t="e">
        <f>AO479/AO480-1</f>
        <v>#DIV/0!</v>
      </c>
      <c r="AT479" s="251">
        <f>$AC$1*X478/100</f>
        <v>0</v>
      </c>
      <c r="AU479" s="249">
        <f>AT479*SQRT(10)</f>
        <v>0</v>
      </c>
      <c r="AW479" s="250" t="e">
        <f>AV479/AV480-1</f>
        <v>#DIV/0!</v>
      </c>
      <c r="BB479" s="249">
        <f>BA479*SQRT(10)</f>
        <v>0</v>
      </c>
      <c r="BD479" s="250" t="e">
        <f>BC479/BC480-1</f>
        <v>#DIV/0!</v>
      </c>
      <c r="BI479" s="249">
        <f>BH479*SQRT(10)</f>
        <v>0</v>
      </c>
    </row>
    <row r="480" spans="1:61" x14ac:dyDescent="0.2">
      <c r="A480" s="253">
        <v>42443</v>
      </c>
      <c r="B480" s="245">
        <f>'Yield Curves'!C479-'Yield Curves'!C480</f>
        <v>0.10000000000000142</v>
      </c>
      <c r="C480" s="245">
        <f>'Yield Curves'!D479-'Yield Curves'!D480</f>
        <v>0.12500000000000178</v>
      </c>
      <c r="D480" s="245">
        <f>'Yield Curves'!E479-'Yield Curves'!E480</f>
        <v>0.15000000000000036</v>
      </c>
      <c r="E480" s="245">
        <f>'Yield Curves'!F479-'Yield Curves'!F480</f>
        <v>0.14000000000000057</v>
      </c>
      <c r="F480" s="245">
        <f>'Yield Curves'!G479-'Yield Curves'!G480</f>
        <v>0.13000000000000078</v>
      </c>
      <c r="G480" s="245">
        <f>'Yield Curves'!H479-'Yield Curves'!H480</f>
        <v>0.10999999999999943</v>
      </c>
      <c r="H480" s="245">
        <f>'Yield Curves'!I479-'Yield Curves'!I480</f>
        <v>8.9999999999999858E-2</v>
      </c>
      <c r="I480" s="245">
        <f>'Yield Curves'!J479-'Yield Curves'!J480</f>
        <v>8.9999999999999858E-2</v>
      </c>
      <c r="J480" s="245">
        <f>'Yield Curves'!K479-'Yield Curves'!K480</f>
        <v>8.9999999999999858E-2</v>
      </c>
      <c r="K480" s="245">
        <f>'Yield Curves'!L479-'Yield Curves'!L480</f>
        <v>8.7500000000000355E-2</v>
      </c>
      <c r="L480" s="245">
        <f>'Yield Curves'!M479-'Yield Curves'!M480</f>
        <v>8.4999999999999076E-2</v>
      </c>
      <c r="M480" s="245">
        <f>'Yield Curves'!N479-'Yield Curves'!N480</f>
        <v>8.2499999999999574E-2</v>
      </c>
      <c r="N480" s="245">
        <f>'Yield Curves'!O479-'Yield Curves'!O480</f>
        <v>8.0000000000000071E-2</v>
      </c>
      <c r="O480" s="245">
        <f>'Yield Curves'!P479-'Yield Curves'!P480</f>
        <v>7.7500000000000568E-2</v>
      </c>
      <c r="P480" s="245">
        <f>'Yield Curves'!Q479-'Yield Curves'!Q480</f>
        <v>7.8750000000002984E-2</v>
      </c>
      <c r="Q480" s="245">
        <f>'Yield Curves'!R479-'Yield Curves'!R480</f>
        <v>8.0000000000001847E-2</v>
      </c>
      <c r="R480" s="245">
        <f>'Yield Curves'!S479-'Yield Curves'!S480</f>
        <v>8.1250000000000711E-2</v>
      </c>
      <c r="S480" s="245">
        <f>'Yield Curves'!T479-'Yield Curves'!T480</f>
        <v>8.0625000000001279E-2</v>
      </c>
      <c r="T480" s="245">
        <f>'Yield Curves'!U479-'Yield Curves'!U480</f>
        <v>8.0000000000000071E-2</v>
      </c>
      <c r="U480" s="245">
        <f>'Yield Curves'!V479-'Yield Curves'!V480</f>
        <v>7.9374999999998863E-2</v>
      </c>
      <c r="V480" s="252">
        <f>MAX(B480:U480)</f>
        <v>0.15000000000000036</v>
      </c>
      <c r="AB480" s="250" t="e">
        <f>AA480/AA481-1</f>
        <v>#DIV/0!</v>
      </c>
      <c r="AF480" s="250"/>
      <c r="AG480" s="250"/>
      <c r="AI480" s="250" t="e">
        <f>AH480/AH481-1</f>
        <v>#DIV/0!</v>
      </c>
      <c r="AP480" s="250" t="e">
        <f>AO480/AO481-1</f>
        <v>#DIV/0!</v>
      </c>
      <c r="AT480" s="251">
        <f>$AC$1*X479/100</f>
        <v>0</v>
      </c>
      <c r="AU480" s="249">
        <f>AT480*SQRT(10)</f>
        <v>0</v>
      </c>
      <c r="AW480" s="250" t="e">
        <f>AV480/AV481-1</f>
        <v>#DIV/0!</v>
      </c>
      <c r="BB480" s="249">
        <f>BA480*SQRT(10)</f>
        <v>0</v>
      </c>
      <c r="BD480" s="250" t="e">
        <f>BC480/BC481-1</f>
        <v>#DIV/0!</v>
      </c>
      <c r="BI480" s="249">
        <f>BH480*SQRT(10)</f>
        <v>0</v>
      </c>
    </row>
    <row r="481" spans="1:61" x14ac:dyDescent="0.2">
      <c r="A481" s="253">
        <v>42440</v>
      </c>
      <c r="B481" s="245">
        <f>'Yield Curves'!C480-'Yield Curves'!C481</f>
        <v>-6.0000000000000497E-2</v>
      </c>
      <c r="C481" s="245">
        <f>'Yield Curves'!D480-'Yield Curves'!D481</f>
        <v>-7.0000000000000284E-2</v>
      </c>
      <c r="D481" s="245">
        <f>'Yield Curves'!E480-'Yield Curves'!E481</f>
        <v>-8.0000000000000071E-2</v>
      </c>
      <c r="E481" s="245">
        <f>'Yield Curves'!F480-'Yield Curves'!F481</f>
        <v>-5.5000000000001492E-2</v>
      </c>
      <c r="F481" s="245">
        <f>'Yield Curves'!G480-'Yield Curves'!G481</f>
        <v>-3.0000000000001137E-2</v>
      </c>
      <c r="G481" s="245">
        <f>'Yield Curves'!H480-'Yield Curves'!H481</f>
        <v>9.9999999999997868E-3</v>
      </c>
      <c r="H481" s="245">
        <f>'Yield Curves'!I480-'Yield Curves'!I481</f>
        <v>5.0000000000000711E-2</v>
      </c>
      <c r="I481" s="245">
        <f>'Yield Curves'!J480-'Yield Curves'!J481</f>
        <v>5.0000000000000711E-2</v>
      </c>
      <c r="J481" s="245">
        <f>'Yield Curves'!K480-'Yield Curves'!K481</f>
        <v>5.0000000000000711E-2</v>
      </c>
      <c r="K481" s="245">
        <f>'Yield Curves'!L480-'Yield Curves'!L481</f>
        <v>5.4999999999999716E-2</v>
      </c>
      <c r="L481" s="245">
        <f>'Yield Curves'!M480-'Yield Curves'!M481</f>
        <v>6.0000000000002274E-2</v>
      </c>
      <c r="M481" s="245">
        <f>'Yield Curves'!N480-'Yield Curves'!N481</f>
        <v>6.5000000000001279E-2</v>
      </c>
      <c r="N481" s="245">
        <f>'Yield Curves'!O480-'Yield Curves'!O481</f>
        <v>7.0000000000000284E-2</v>
      </c>
      <c r="O481" s="245">
        <f>'Yield Curves'!P480-'Yield Curves'!P481</f>
        <v>7.4999999999999289E-2</v>
      </c>
      <c r="P481" s="245">
        <f>'Yield Curves'!Q480-'Yield Curves'!Q481</f>
        <v>7.249999999999801E-2</v>
      </c>
      <c r="Q481" s="245">
        <f>'Yield Curves'!R480-'Yield Curves'!R481</f>
        <v>7.0000000000000284E-2</v>
      </c>
      <c r="R481" s="245">
        <f>'Yield Curves'!S480-'Yield Curves'!S481</f>
        <v>6.7500000000002558E-2</v>
      </c>
      <c r="S481" s="245">
        <f>'Yield Curves'!T480-'Yield Curves'!T481</f>
        <v>6.8750000000001421E-2</v>
      </c>
      <c r="T481" s="245">
        <f>'Yield Curves'!U480-'Yield Curves'!U481</f>
        <v>7.0000000000000284E-2</v>
      </c>
      <c r="U481" s="245">
        <f>'Yield Curves'!V480-'Yield Curves'!V481</f>
        <v>7.1249999999999147E-2</v>
      </c>
      <c r="V481" s="252">
        <f>MAX(B481:U481)</f>
        <v>7.4999999999999289E-2</v>
      </c>
      <c r="AB481" s="250" t="e">
        <f>AA481/AA482-1</f>
        <v>#DIV/0!</v>
      </c>
      <c r="AF481" s="250"/>
      <c r="AG481" s="250"/>
      <c r="AI481" s="250" t="e">
        <f>AH481/AH482-1</f>
        <v>#DIV/0!</v>
      </c>
      <c r="AP481" s="250" t="e">
        <f>AO481/AO482-1</f>
        <v>#DIV/0!</v>
      </c>
      <c r="AT481" s="251">
        <f>$AC$1*X480/100</f>
        <v>0</v>
      </c>
      <c r="AU481" s="249">
        <f>AT481*SQRT(10)</f>
        <v>0</v>
      </c>
      <c r="AW481" s="250" t="e">
        <f>AV481/AV482-1</f>
        <v>#DIV/0!</v>
      </c>
      <c r="BB481" s="249">
        <f>BA481*SQRT(10)</f>
        <v>0</v>
      </c>
      <c r="BD481" s="250" t="e">
        <f>BC481/BC482-1</f>
        <v>#DIV/0!</v>
      </c>
      <c r="BI481" s="249">
        <f>BH481*SQRT(10)</f>
        <v>0</v>
      </c>
    </row>
    <row r="482" spans="1:61" x14ac:dyDescent="0.2">
      <c r="A482" s="253">
        <v>42439</v>
      </c>
      <c r="B482" s="245">
        <f>'Yield Curves'!C481-'Yield Curves'!C482</f>
        <v>1.9999999999999574E-2</v>
      </c>
      <c r="C482" s="245">
        <f>'Yield Curves'!D481-'Yield Curves'!D482</f>
        <v>2.9999999999997584E-2</v>
      </c>
      <c r="D482" s="245">
        <f>'Yield Curves'!E481-'Yield Curves'!E482</f>
        <v>3.9999999999999147E-2</v>
      </c>
      <c r="E482" s="245">
        <f>'Yield Curves'!F481-'Yield Curves'!F482</f>
        <v>3.5000000000000142E-2</v>
      </c>
      <c r="F482" s="245">
        <f>'Yield Curves'!G481-'Yield Curves'!G482</f>
        <v>3.0000000000001137E-2</v>
      </c>
      <c r="G482" s="245">
        <f>'Yield Curves'!H481-'Yield Curves'!H482</f>
        <v>4.4999999999999929E-2</v>
      </c>
      <c r="H482" s="245">
        <f>'Yield Curves'!I481-'Yield Curves'!I482</f>
        <v>5.9999999999998721E-2</v>
      </c>
      <c r="I482" s="245">
        <f>'Yield Curves'!J481-'Yield Curves'!J482</f>
        <v>5.4999999999999716E-2</v>
      </c>
      <c r="J482" s="245">
        <f>'Yield Curves'!K481-'Yield Curves'!K482</f>
        <v>5.0000000000000711E-2</v>
      </c>
      <c r="K482" s="245">
        <f>'Yield Curves'!L481-'Yield Curves'!L482</f>
        <v>5.7500000000000995E-2</v>
      </c>
      <c r="L482" s="245">
        <f>'Yield Curves'!M481-'Yield Curves'!M482</f>
        <v>6.4999999999999503E-2</v>
      </c>
      <c r="M482" s="245">
        <f>'Yield Curves'!N481-'Yield Curves'!N482</f>
        <v>7.2499999999999787E-2</v>
      </c>
      <c r="N482" s="245">
        <f>'Yield Curves'!O481-'Yield Curves'!O482</f>
        <v>8.0000000000000071E-2</v>
      </c>
      <c r="O482" s="245">
        <f>'Yield Curves'!P481-'Yield Curves'!P482</f>
        <v>8.7500000000000355E-2</v>
      </c>
      <c r="P482" s="245">
        <f>'Yield Curves'!Q481-'Yield Curves'!Q482</f>
        <v>8.3750000000000213E-2</v>
      </c>
      <c r="Q482" s="245">
        <f>'Yield Curves'!R481-'Yield Curves'!R482</f>
        <v>7.9999999999998295E-2</v>
      </c>
      <c r="R482" s="245">
        <f>'Yield Curves'!S481-'Yield Curves'!S482</f>
        <v>7.6249999999996376E-2</v>
      </c>
      <c r="S482" s="245">
        <f>'Yield Curves'!T481-'Yield Curves'!T482</f>
        <v>7.8124999999996447E-2</v>
      </c>
      <c r="T482" s="245">
        <f>'Yield Curves'!U481-'Yield Curves'!U482</f>
        <v>8.0000000000000071E-2</v>
      </c>
      <c r="U482" s="245">
        <f>'Yield Curves'!V481-'Yield Curves'!V482</f>
        <v>8.1875000000003695E-2</v>
      </c>
      <c r="V482" s="252">
        <f>MAX(B482:U482)</f>
        <v>8.7500000000000355E-2</v>
      </c>
      <c r="AB482" s="250" t="e">
        <f>AA482/AA483-1</f>
        <v>#DIV/0!</v>
      </c>
      <c r="AF482" s="250"/>
      <c r="AG482" s="250"/>
      <c r="AI482" s="250" t="e">
        <f>AH482/AH483-1</f>
        <v>#DIV/0!</v>
      </c>
      <c r="AP482" s="250" t="e">
        <f>AO482/AO483-1</f>
        <v>#DIV/0!</v>
      </c>
      <c r="AT482" s="251">
        <f>$AC$1*X481/100</f>
        <v>0</v>
      </c>
      <c r="AU482" s="249">
        <f>AT482*SQRT(10)</f>
        <v>0</v>
      </c>
      <c r="AW482" s="250" t="e">
        <f>AV482/AV483-1</f>
        <v>#DIV/0!</v>
      </c>
      <c r="BB482" s="249">
        <f>BA482*SQRT(10)</f>
        <v>0</v>
      </c>
      <c r="BD482" s="250" t="e">
        <f>BC482/BC483-1</f>
        <v>#DIV/0!</v>
      </c>
      <c r="BI482" s="249">
        <f>BH482*SQRT(10)</f>
        <v>0</v>
      </c>
    </row>
    <row r="483" spans="1:61" x14ac:dyDescent="0.2">
      <c r="A483" s="253">
        <v>42438</v>
      </c>
      <c r="B483" s="245">
        <f>'Yield Curves'!C482-'Yield Curves'!C483</f>
        <v>9.9999999999997868E-3</v>
      </c>
      <c r="C483" s="245">
        <f>'Yield Curves'!D482-'Yield Curves'!D483</f>
        <v>3.0000000000001137E-2</v>
      </c>
      <c r="D483" s="245">
        <f>'Yield Curves'!E482-'Yield Curves'!E483</f>
        <v>5.0000000000000711E-2</v>
      </c>
      <c r="E483" s="245">
        <f>'Yield Curves'!F482-'Yield Curves'!F483</f>
        <v>4.4999999999999929E-2</v>
      </c>
      <c r="F483" s="245">
        <f>'Yield Curves'!G482-'Yield Curves'!G483</f>
        <v>3.9999999999999147E-2</v>
      </c>
      <c r="G483" s="245">
        <f>'Yield Curves'!H482-'Yield Curves'!H483</f>
        <v>3.0000000000001137E-2</v>
      </c>
      <c r="H483" s="245">
        <f>'Yield Curves'!I482-'Yield Curves'!I483</f>
        <v>2.000000000000135E-2</v>
      </c>
      <c r="I483" s="245">
        <f>'Yield Curves'!J482-'Yield Curves'!J483</f>
        <v>2.000000000000135E-2</v>
      </c>
      <c r="J483" s="245">
        <f>'Yield Curves'!K482-'Yield Curves'!K483</f>
        <v>1.9999999999999574E-2</v>
      </c>
      <c r="K483" s="245">
        <f>'Yield Curves'!L482-'Yield Curves'!L483</f>
        <v>1.9999999999999574E-2</v>
      </c>
      <c r="L483" s="245">
        <f>'Yield Curves'!M482-'Yield Curves'!M483</f>
        <v>1.9999999999999574E-2</v>
      </c>
      <c r="M483" s="245">
        <f>'Yield Curves'!N482-'Yield Curves'!N483</f>
        <v>1.9999999999999574E-2</v>
      </c>
      <c r="N483" s="245">
        <f>'Yield Curves'!O482-'Yield Curves'!O483</f>
        <v>1.9999999999999574E-2</v>
      </c>
      <c r="O483" s="245">
        <f>'Yield Curves'!P482-'Yield Curves'!P483</f>
        <v>1.9999999999999574E-2</v>
      </c>
      <c r="P483" s="245">
        <f>'Yield Curves'!Q482-'Yield Curves'!Q483</f>
        <v>1.9999999999999574E-2</v>
      </c>
      <c r="Q483" s="245">
        <f>'Yield Curves'!R482-'Yield Curves'!R483</f>
        <v>1.9999999999999574E-2</v>
      </c>
      <c r="R483" s="245">
        <f>'Yield Curves'!S482-'Yield Curves'!S483</f>
        <v>1.9999999999999574E-2</v>
      </c>
      <c r="S483" s="245">
        <f>'Yield Curves'!T482-'Yield Curves'!T483</f>
        <v>1.9999999999999574E-2</v>
      </c>
      <c r="T483" s="245">
        <f>'Yield Curves'!U482-'Yield Curves'!U483</f>
        <v>1.9999999999999574E-2</v>
      </c>
      <c r="U483" s="245">
        <f>'Yield Curves'!V482-'Yield Curves'!V483</f>
        <v>1.9999999999999574E-2</v>
      </c>
      <c r="V483" s="252">
        <f>MAX(B483:U483)</f>
        <v>5.0000000000000711E-2</v>
      </c>
      <c r="AB483" s="250" t="e">
        <f>AA483/AA484-1</f>
        <v>#DIV/0!</v>
      </c>
      <c r="AF483" s="250"/>
      <c r="AG483" s="250"/>
      <c r="AI483" s="250" t="e">
        <f>AH483/AH484-1</f>
        <v>#DIV/0!</v>
      </c>
      <c r="AP483" s="250" t="e">
        <f>AO483/AO484-1</f>
        <v>#DIV/0!</v>
      </c>
      <c r="AT483" s="251">
        <f>$AC$1*X482/100</f>
        <v>0</v>
      </c>
      <c r="AU483" s="249">
        <f>AT483*SQRT(10)</f>
        <v>0</v>
      </c>
      <c r="AW483" s="250" t="e">
        <f>AV483/AV484-1</f>
        <v>#DIV/0!</v>
      </c>
      <c r="BB483" s="249">
        <f>BA483*SQRT(10)</f>
        <v>0</v>
      </c>
      <c r="BD483" s="250" t="e">
        <f>BC483/BC484-1</f>
        <v>#DIV/0!</v>
      </c>
      <c r="BI483" s="249">
        <f>BH483*SQRT(10)</f>
        <v>0</v>
      </c>
    </row>
    <row r="484" spans="1:61" x14ac:dyDescent="0.2">
      <c r="A484" s="253">
        <v>42436</v>
      </c>
      <c r="B484" s="245">
        <f>'Yield Curves'!C483-'Yield Curves'!C484</f>
        <v>0.10000000000000142</v>
      </c>
      <c r="C484" s="245">
        <f>'Yield Curves'!D483-'Yield Curves'!D484</f>
        <v>4.5000000000001705E-2</v>
      </c>
      <c r="D484" s="245">
        <f>'Yield Curves'!E483-'Yield Curves'!E484</f>
        <v>-9.9999999999997868E-3</v>
      </c>
      <c r="E484" s="245">
        <f>'Yield Curves'!F483-'Yield Curves'!F484</f>
        <v>-1.9999999999999574E-2</v>
      </c>
      <c r="F484" s="245">
        <f>'Yield Curves'!G483-'Yield Curves'!G484</f>
        <v>-2.9999999999999361E-2</v>
      </c>
      <c r="G484" s="245">
        <f>'Yield Curves'!H483-'Yield Curves'!H484</f>
        <v>-2.5000000000002132E-2</v>
      </c>
      <c r="H484" s="245">
        <f>'Yield Curves'!I483-'Yield Curves'!I484</f>
        <v>-2.000000000000135E-2</v>
      </c>
      <c r="I484" s="245">
        <f>'Yield Curves'!J483-'Yield Curves'!J484</f>
        <v>-3.0000000000001137E-2</v>
      </c>
      <c r="J484" s="245">
        <f>'Yield Curves'!K483-'Yield Curves'!K484</f>
        <v>-4.0000000000000924E-2</v>
      </c>
      <c r="K484" s="245">
        <f>'Yield Curves'!L483-'Yield Curves'!L484</f>
        <v>-4.2500000000000426E-2</v>
      </c>
      <c r="L484" s="245">
        <f>'Yield Curves'!M483-'Yield Curves'!M484</f>
        <v>-4.4999999999999929E-2</v>
      </c>
      <c r="M484" s="245">
        <f>'Yield Curves'!N483-'Yield Curves'!N484</f>
        <v>-4.7499999999999432E-2</v>
      </c>
      <c r="N484" s="245">
        <f>'Yield Curves'!O483-'Yield Curves'!O484</f>
        <v>-4.9999999999998934E-2</v>
      </c>
      <c r="O484" s="245">
        <f>'Yield Curves'!P483-'Yield Curves'!P484</f>
        <v>-5.2499999999998437E-2</v>
      </c>
      <c r="P484" s="245">
        <f>'Yield Curves'!Q483-'Yield Curves'!Q484</f>
        <v>-4.6249999999998792E-2</v>
      </c>
      <c r="Q484" s="245">
        <f>'Yield Curves'!R483-'Yield Curves'!R484</f>
        <v>-3.9999999999999147E-2</v>
      </c>
      <c r="R484" s="245">
        <f>'Yield Curves'!S483-'Yield Curves'!S484</f>
        <v>-3.3749999999999503E-2</v>
      </c>
      <c r="S484" s="245">
        <f>'Yield Curves'!T483-'Yield Curves'!T484</f>
        <v>-3.1874999999999432E-2</v>
      </c>
      <c r="T484" s="245">
        <f>'Yield Curves'!U483-'Yield Curves'!U484</f>
        <v>-2.9999999999999361E-2</v>
      </c>
      <c r="U484" s="245">
        <f>'Yield Curves'!V483-'Yield Curves'!V484</f>
        <v>-2.8124999999999289E-2</v>
      </c>
      <c r="V484" s="252">
        <f>MAX(B484:U484)</f>
        <v>0.10000000000000142</v>
      </c>
      <c r="AB484" s="250" t="e">
        <f>AA484/AA485-1</f>
        <v>#DIV/0!</v>
      </c>
      <c r="AF484" s="250"/>
      <c r="AG484" s="250"/>
      <c r="AI484" s="250" t="e">
        <f>AH484/AH485-1</f>
        <v>#DIV/0!</v>
      </c>
      <c r="AP484" s="250" t="e">
        <f>AO484/AO485-1</f>
        <v>#DIV/0!</v>
      </c>
      <c r="AT484" s="251">
        <f>$AC$1*X483/100</f>
        <v>0</v>
      </c>
      <c r="AU484" s="249">
        <f>AT484*SQRT(10)</f>
        <v>0</v>
      </c>
      <c r="AW484" s="250" t="e">
        <f>AV484/AV485-1</f>
        <v>#DIV/0!</v>
      </c>
      <c r="BB484" s="249">
        <f>BA484*SQRT(10)</f>
        <v>0</v>
      </c>
      <c r="BD484" s="250" t="e">
        <f>BC484/BC485-1</f>
        <v>#DIV/0!</v>
      </c>
      <c r="BI484" s="249">
        <f>BH484*SQRT(10)</f>
        <v>0</v>
      </c>
    </row>
    <row r="485" spans="1:61" x14ac:dyDescent="0.2">
      <c r="A485" s="253">
        <v>42433</v>
      </c>
      <c r="B485" s="245">
        <f>'Yield Curves'!C484-'Yield Curves'!C485</f>
        <v>-8.0000000000000071E-2</v>
      </c>
      <c r="C485" s="245">
        <f>'Yield Curves'!D484-'Yield Curves'!D485</f>
        <v>-8.5000000000000853E-2</v>
      </c>
      <c r="D485" s="245">
        <f>'Yield Curves'!E484-'Yield Curves'!E485</f>
        <v>-8.9999999999999858E-2</v>
      </c>
      <c r="E485" s="245">
        <f>'Yield Curves'!F484-'Yield Curves'!F485</f>
        <v>-8.5000000000000853E-2</v>
      </c>
      <c r="F485" s="245">
        <f>'Yield Curves'!G484-'Yield Curves'!G485</f>
        <v>-8.0000000000000071E-2</v>
      </c>
      <c r="G485" s="245">
        <f>'Yield Curves'!H484-'Yield Curves'!H485</f>
        <v>-8.4999999999999076E-2</v>
      </c>
      <c r="H485" s="245">
        <f>'Yield Curves'!I484-'Yield Curves'!I485</f>
        <v>-8.9999999999999858E-2</v>
      </c>
      <c r="I485" s="245">
        <f>'Yield Curves'!J484-'Yield Curves'!J485</f>
        <v>-7.4999999999999289E-2</v>
      </c>
      <c r="J485" s="245">
        <f>'Yield Curves'!K484-'Yield Curves'!K485</f>
        <v>-5.9999999999998721E-2</v>
      </c>
      <c r="K485" s="245">
        <f>'Yield Curves'!L484-'Yield Curves'!L485</f>
        <v>-6.25E-2</v>
      </c>
      <c r="L485" s="245">
        <f>'Yield Curves'!M484-'Yield Curves'!M485</f>
        <v>-6.4999999999999503E-2</v>
      </c>
      <c r="M485" s="245">
        <f>'Yield Curves'!N484-'Yield Curves'!N485</f>
        <v>-6.7499999999999005E-2</v>
      </c>
      <c r="N485" s="245">
        <f>'Yield Curves'!O484-'Yield Curves'!O485</f>
        <v>-7.0000000000000284E-2</v>
      </c>
      <c r="O485" s="245">
        <f>'Yield Curves'!P484-'Yield Curves'!P485</f>
        <v>-7.2500000000001563E-2</v>
      </c>
      <c r="P485" s="245">
        <f>'Yield Curves'!Q484-'Yield Curves'!Q485</f>
        <v>-7.6249999999999929E-2</v>
      </c>
      <c r="Q485" s="245">
        <f>'Yield Curves'!R484-'Yield Curves'!R485</f>
        <v>-7.9999999999998295E-2</v>
      </c>
      <c r="R485" s="245">
        <f>'Yield Curves'!S484-'Yield Curves'!S485</f>
        <v>-8.374999999999666E-2</v>
      </c>
      <c r="S485" s="245">
        <f>'Yield Curves'!T484-'Yield Curves'!T485</f>
        <v>-8.6874999999997371E-2</v>
      </c>
      <c r="T485" s="245">
        <f>'Yield Curves'!U484-'Yield Curves'!U485</f>
        <v>-8.9999999999999858E-2</v>
      </c>
      <c r="U485" s="245">
        <f>'Yield Curves'!V484-'Yield Curves'!V485</f>
        <v>-9.3125000000002345E-2</v>
      </c>
      <c r="V485" s="252">
        <f>MAX(B485:U485)</f>
        <v>-5.9999999999998721E-2</v>
      </c>
      <c r="AB485" s="250" t="e">
        <f>AA485/AA486-1</f>
        <v>#DIV/0!</v>
      </c>
      <c r="AF485" s="250"/>
      <c r="AG485" s="250"/>
      <c r="AI485" s="250" t="e">
        <f>AH485/AH486-1</f>
        <v>#DIV/0!</v>
      </c>
      <c r="AP485" s="250" t="e">
        <f>AO485/AO486-1</f>
        <v>#DIV/0!</v>
      </c>
      <c r="AT485" s="251">
        <f>$AC$1*X484/100</f>
        <v>0</v>
      </c>
      <c r="AU485" s="249">
        <f>AT485*SQRT(10)</f>
        <v>0</v>
      </c>
      <c r="AW485" s="250" t="e">
        <f>AV485/AV486-1</f>
        <v>#DIV/0!</v>
      </c>
      <c r="BB485" s="249">
        <f>BA485*SQRT(10)</f>
        <v>0</v>
      </c>
      <c r="BD485" s="250" t="e">
        <f>BC485/BC486-1</f>
        <v>#DIV/0!</v>
      </c>
      <c r="BI485" s="249">
        <f>BH485*SQRT(10)</f>
        <v>0</v>
      </c>
    </row>
    <row r="486" spans="1:61" x14ac:dyDescent="0.2">
      <c r="A486" s="253">
        <v>42432</v>
      </c>
      <c r="B486" s="245">
        <f>'Yield Curves'!C485-'Yield Curves'!C486</f>
        <v>-0.10000000000000142</v>
      </c>
      <c r="C486" s="245">
        <f>'Yield Curves'!D485-'Yield Curves'!D486</f>
        <v>-9.5000000000000639E-2</v>
      </c>
      <c r="D486" s="245">
        <f>'Yield Curves'!E485-'Yield Curves'!E486</f>
        <v>-8.9999999999999858E-2</v>
      </c>
      <c r="E486" s="245">
        <f>'Yield Curves'!F485-'Yield Curves'!F486</f>
        <v>-8.9999999999999858E-2</v>
      </c>
      <c r="F486" s="245">
        <f>'Yield Curves'!G485-'Yield Curves'!G486</f>
        <v>-8.9999999999999858E-2</v>
      </c>
      <c r="G486" s="245">
        <f>'Yield Curves'!H485-'Yield Curves'!H486</f>
        <v>-6.4999999999999503E-2</v>
      </c>
      <c r="H486" s="245">
        <f>'Yield Curves'!I485-'Yield Curves'!I486</f>
        <v>-3.9999999999999147E-2</v>
      </c>
      <c r="I486" s="245">
        <f>'Yield Curves'!J485-'Yield Curves'!J486</f>
        <v>-6.0000000000000497E-2</v>
      </c>
      <c r="J486" s="245">
        <f>'Yield Curves'!K485-'Yield Curves'!K486</f>
        <v>-8.0000000000000071E-2</v>
      </c>
      <c r="K486" s="245">
        <f>'Yield Curves'!L485-'Yield Curves'!L486</f>
        <v>-7.249999999999801E-2</v>
      </c>
      <c r="L486" s="245">
        <f>'Yield Curves'!M485-'Yield Curves'!M486</f>
        <v>-6.4999999999999503E-2</v>
      </c>
      <c r="M486" s="245">
        <f>'Yield Curves'!N485-'Yield Curves'!N486</f>
        <v>-5.7500000000000995E-2</v>
      </c>
      <c r="N486" s="245">
        <f>'Yield Curves'!O485-'Yield Curves'!O486</f>
        <v>-5.0000000000000711E-2</v>
      </c>
      <c r="O486" s="245">
        <f>'Yield Curves'!P485-'Yield Curves'!P486</f>
        <v>-4.2500000000000426E-2</v>
      </c>
      <c r="P486" s="245">
        <f>'Yield Curves'!Q485-'Yield Curves'!Q486</f>
        <v>-4.1250000000001563E-2</v>
      </c>
      <c r="Q486" s="245">
        <f>'Yield Curves'!R485-'Yield Curves'!R486</f>
        <v>-4.00000000000027E-2</v>
      </c>
      <c r="R486" s="245">
        <f>'Yield Curves'!S485-'Yield Curves'!S486</f>
        <v>-3.8750000000003837E-2</v>
      </c>
      <c r="S486" s="245">
        <f>'Yield Curves'!T485-'Yield Curves'!T486</f>
        <v>-3.4375000000002487E-2</v>
      </c>
      <c r="T486" s="245">
        <f>'Yield Curves'!U485-'Yield Curves'!U486</f>
        <v>-3.0000000000001137E-2</v>
      </c>
      <c r="U486" s="245">
        <f>'Yield Curves'!V485-'Yield Curves'!V486</f>
        <v>-2.5624999999999787E-2</v>
      </c>
      <c r="V486" s="252">
        <f>MAX(B486:U486)</f>
        <v>-2.5624999999999787E-2</v>
      </c>
      <c r="AB486" s="250" t="e">
        <f>AA486/AA487-1</f>
        <v>#DIV/0!</v>
      </c>
      <c r="AF486" s="250"/>
      <c r="AG486" s="250"/>
      <c r="AI486" s="250" t="e">
        <f>AH486/AH487-1</f>
        <v>#DIV/0!</v>
      </c>
      <c r="AP486" s="250" t="e">
        <f>AO486/AO487-1</f>
        <v>#DIV/0!</v>
      </c>
      <c r="AT486" s="251">
        <f>$AC$1*X485/100</f>
        <v>0</v>
      </c>
      <c r="AU486" s="249">
        <f>AT486*SQRT(10)</f>
        <v>0</v>
      </c>
      <c r="AW486" s="250" t="e">
        <f>AV486/AV487-1</f>
        <v>#DIV/0!</v>
      </c>
      <c r="BB486" s="249">
        <f>BA486*SQRT(10)</f>
        <v>0</v>
      </c>
      <c r="BD486" s="250" t="e">
        <f>BC486/BC487-1</f>
        <v>#DIV/0!</v>
      </c>
      <c r="BI486" s="249">
        <f>BH486*SQRT(10)</f>
        <v>0</v>
      </c>
    </row>
    <row r="487" spans="1:61" x14ac:dyDescent="0.2">
      <c r="A487" s="253">
        <v>42431</v>
      </c>
      <c r="B487" s="245">
        <f>'Yield Curves'!C486-'Yield Curves'!C487</f>
        <v>0</v>
      </c>
      <c r="C487" s="245">
        <f>'Yield Curves'!D486-'Yield Curves'!D487</f>
        <v>-2.000000000000135E-2</v>
      </c>
      <c r="D487" s="245">
        <f>'Yield Curves'!E486-'Yield Curves'!E487</f>
        <v>-4.0000000000000924E-2</v>
      </c>
      <c r="E487" s="245">
        <f>'Yield Curves'!F486-'Yield Curves'!F487</f>
        <v>-3.9999999999999147E-2</v>
      </c>
      <c r="F487" s="245">
        <f>'Yield Curves'!G486-'Yield Curves'!G487</f>
        <v>-4.0000000000000924E-2</v>
      </c>
      <c r="G487" s="245">
        <f>'Yield Curves'!H486-'Yield Curves'!H487</f>
        <v>-1.5000000000000568E-2</v>
      </c>
      <c r="H487" s="245">
        <f>'Yield Curves'!I486-'Yield Curves'!I487</f>
        <v>9.9999999999997868E-3</v>
      </c>
      <c r="I487" s="245">
        <f>'Yield Curves'!J486-'Yield Curves'!J487</f>
        <v>0</v>
      </c>
      <c r="J487" s="245">
        <f>'Yield Curves'!K486-'Yield Curves'!K487</f>
        <v>-9.9999999999997868E-3</v>
      </c>
      <c r="K487" s="245">
        <f>'Yield Curves'!L486-'Yield Curves'!L487</f>
        <v>-5.0000000000007816E-3</v>
      </c>
      <c r="L487" s="245">
        <f>'Yield Curves'!M486-'Yield Curves'!M487</f>
        <v>0</v>
      </c>
      <c r="M487" s="245">
        <f>'Yield Curves'!N486-'Yield Curves'!N487</f>
        <v>4.9999999999990052E-3</v>
      </c>
      <c r="N487" s="245">
        <f>'Yield Curves'!O486-'Yield Curves'!O487</f>
        <v>9.9999999999997868E-3</v>
      </c>
      <c r="O487" s="245">
        <f>'Yield Curves'!P486-'Yield Curves'!P487</f>
        <v>1.5000000000000568E-2</v>
      </c>
      <c r="P487" s="245">
        <f>'Yield Curves'!Q486-'Yield Curves'!Q487</f>
        <v>1.5000000000000568E-2</v>
      </c>
      <c r="Q487" s="245">
        <f>'Yield Curves'!R486-'Yield Curves'!R487</f>
        <v>1.5000000000000568E-2</v>
      </c>
      <c r="R487" s="245">
        <f>'Yield Curves'!S486-'Yield Curves'!S487</f>
        <v>1.5000000000000568E-2</v>
      </c>
      <c r="S487" s="245">
        <f>'Yield Curves'!T486-'Yield Curves'!T487</f>
        <v>1.7500000000001847E-2</v>
      </c>
      <c r="T487" s="245">
        <f>'Yield Curves'!U486-'Yield Curves'!U487</f>
        <v>2.000000000000135E-2</v>
      </c>
      <c r="U487" s="245">
        <f>'Yield Curves'!V486-'Yield Curves'!V487</f>
        <v>2.2500000000000853E-2</v>
      </c>
      <c r="V487" s="252">
        <f>MAX(B487:U487)</f>
        <v>2.2500000000000853E-2</v>
      </c>
      <c r="AB487" s="250" t="e">
        <f>AA487/AA488-1</f>
        <v>#DIV/0!</v>
      </c>
      <c r="AF487" s="250"/>
      <c r="AG487" s="250"/>
      <c r="AI487" s="250" t="e">
        <f>AH487/AH488-1</f>
        <v>#DIV/0!</v>
      </c>
      <c r="AP487" s="250" t="e">
        <f>AO487/AO488-1</f>
        <v>#DIV/0!</v>
      </c>
      <c r="AT487" s="251">
        <f>$AC$1*X486/100</f>
        <v>0</v>
      </c>
      <c r="AU487" s="249">
        <f>AT487*SQRT(10)</f>
        <v>0</v>
      </c>
      <c r="AW487" s="250" t="e">
        <f>AV487/AV488-1</f>
        <v>#DIV/0!</v>
      </c>
      <c r="BB487" s="249">
        <f>BA487*SQRT(10)</f>
        <v>0</v>
      </c>
      <c r="BD487" s="250" t="e">
        <f>BC487/BC488-1</f>
        <v>#DIV/0!</v>
      </c>
      <c r="BI487" s="249">
        <f>BH487*SQRT(10)</f>
        <v>0</v>
      </c>
    </row>
    <row r="488" spans="1:61" x14ac:dyDescent="0.2">
      <c r="A488" s="253">
        <v>42430</v>
      </c>
      <c r="B488" s="245">
        <f>'Yield Curves'!C487-'Yield Curves'!C488</f>
        <v>-0.16999999999999993</v>
      </c>
      <c r="C488" s="245">
        <f>'Yield Curves'!D487-'Yield Curves'!D488</f>
        <v>-0.16999999999999815</v>
      </c>
      <c r="D488" s="245">
        <f>'Yield Curves'!E487-'Yield Curves'!E488</f>
        <v>-0.16999999999999993</v>
      </c>
      <c r="E488" s="245">
        <f>'Yield Curves'!F487-'Yield Curves'!F488</f>
        <v>-0.17999999999999972</v>
      </c>
      <c r="F488" s="245">
        <f>'Yield Curves'!G487-'Yield Curves'!G488</f>
        <v>-0.1899999999999995</v>
      </c>
      <c r="G488" s="245">
        <f>'Yield Curves'!H487-'Yield Curves'!H488</f>
        <v>-0.21999999999999886</v>
      </c>
      <c r="H488" s="245">
        <f>'Yield Curves'!I487-'Yield Curves'!I488</f>
        <v>-0.25</v>
      </c>
      <c r="I488" s="245">
        <f>'Yield Curves'!J487-'Yield Curves'!J488</f>
        <v>-0.26500000000000057</v>
      </c>
      <c r="J488" s="245">
        <f>'Yield Curves'!K487-'Yield Curves'!K488</f>
        <v>-0.28000000000000114</v>
      </c>
      <c r="K488" s="245">
        <f>'Yield Curves'!L487-'Yield Curves'!L488</f>
        <v>-0.29000000000000092</v>
      </c>
      <c r="L488" s="245">
        <f>'Yield Curves'!M487-'Yield Curves'!M488</f>
        <v>-0.30000000000000071</v>
      </c>
      <c r="M488" s="245">
        <f>'Yield Curves'!N487-'Yield Curves'!N488</f>
        <v>-0.30999999999999872</v>
      </c>
      <c r="N488" s="245">
        <f>'Yield Curves'!O487-'Yield Curves'!O488</f>
        <v>-0.31999999999999851</v>
      </c>
      <c r="O488" s="245">
        <f>'Yield Curves'!P487-'Yield Curves'!P488</f>
        <v>-0.32999999999999829</v>
      </c>
      <c r="P488" s="245">
        <f>'Yield Curves'!Q487-'Yield Curves'!Q488</f>
        <v>-0.31999999999999851</v>
      </c>
      <c r="Q488" s="245">
        <f>'Yield Curves'!R487-'Yield Curves'!R488</f>
        <v>-0.30999999999999872</v>
      </c>
      <c r="R488" s="245">
        <f>'Yield Curves'!S487-'Yield Curves'!S488</f>
        <v>-0.29999999999999893</v>
      </c>
      <c r="S488" s="245">
        <f>'Yield Curves'!T487-'Yield Curves'!T488</f>
        <v>-0.30000000000000071</v>
      </c>
      <c r="T488" s="245">
        <f>'Yield Curves'!U487-'Yield Curves'!U488</f>
        <v>-0.30000000000000071</v>
      </c>
      <c r="U488" s="245">
        <f>'Yield Curves'!V487-'Yield Curves'!V488</f>
        <v>-0.30000000000000071</v>
      </c>
      <c r="V488" s="252">
        <f>MAX(B488:U488)</f>
        <v>-0.16999999999999815</v>
      </c>
      <c r="AB488" s="250" t="e">
        <f>AA488/AA489-1</f>
        <v>#DIV/0!</v>
      </c>
      <c r="AF488" s="250"/>
      <c r="AG488" s="250"/>
      <c r="AI488" s="250" t="e">
        <f>AH488/AH489-1</f>
        <v>#DIV/0!</v>
      </c>
      <c r="AP488" s="250" t="e">
        <f>AO488/AO489-1</f>
        <v>#DIV/0!</v>
      </c>
      <c r="AT488" s="251">
        <f>$AC$1*X487/100</f>
        <v>0</v>
      </c>
      <c r="AU488" s="249">
        <f>AT488*SQRT(10)</f>
        <v>0</v>
      </c>
      <c r="AW488" s="250" t="e">
        <f>AV488/AV489-1</f>
        <v>#DIV/0!</v>
      </c>
      <c r="BB488" s="249">
        <f>BA488*SQRT(10)</f>
        <v>0</v>
      </c>
      <c r="BD488" s="250" t="e">
        <f>BC488/BC489-1</f>
        <v>#DIV/0!</v>
      </c>
      <c r="BI488" s="249">
        <f>BH488*SQRT(10)</f>
        <v>0</v>
      </c>
    </row>
    <row r="489" spans="1:61" x14ac:dyDescent="0.2">
      <c r="A489" s="253">
        <v>42429</v>
      </c>
      <c r="B489" s="245">
        <f>'Yield Curves'!C488-'Yield Curves'!C489</f>
        <v>-0.10999999999999943</v>
      </c>
      <c r="C489" s="245">
        <f>'Yield Curves'!D488-'Yield Curves'!D489</f>
        <v>-6.5000000000001279E-2</v>
      </c>
      <c r="D489" s="245">
        <f>'Yield Curves'!E488-'Yield Curves'!E489</f>
        <v>-1.9999999999999574E-2</v>
      </c>
      <c r="E489" s="245">
        <f>'Yield Curves'!F488-'Yield Curves'!F489</f>
        <v>-1.5000000000000568E-2</v>
      </c>
      <c r="F489" s="245">
        <f>'Yield Curves'!G488-'Yield Curves'!G489</f>
        <v>-9.9999999999997868E-3</v>
      </c>
      <c r="G489" s="245">
        <f>'Yield Curves'!H488-'Yield Curves'!H489</f>
        <v>0</v>
      </c>
      <c r="H489" s="245">
        <f>'Yield Curves'!I488-'Yield Curves'!I489</f>
        <v>9.9999999999997868E-3</v>
      </c>
      <c r="I489" s="245">
        <f>'Yield Curves'!J488-'Yield Curves'!J489</f>
        <v>1.5000000000000568E-2</v>
      </c>
      <c r="J489" s="245">
        <f>'Yield Curves'!K488-'Yield Curves'!K489</f>
        <v>1.9999999999999574E-2</v>
      </c>
      <c r="K489" s="245">
        <f>'Yield Curves'!L488-'Yield Curves'!L489</f>
        <v>2.2499999999999076E-2</v>
      </c>
      <c r="L489" s="245">
        <f>'Yield Curves'!M488-'Yield Curves'!M489</f>
        <v>2.4999999999998579E-2</v>
      </c>
      <c r="M489" s="245">
        <f>'Yield Curves'!N488-'Yield Curves'!N489</f>
        <v>2.7499999999999858E-2</v>
      </c>
      <c r="N489" s="245">
        <f>'Yield Curves'!O488-'Yield Curves'!O489</f>
        <v>2.9999999999999361E-2</v>
      </c>
      <c r="O489" s="245">
        <f>'Yield Curves'!P488-'Yield Curves'!P489</f>
        <v>3.2499999999998863E-2</v>
      </c>
      <c r="P489" s="245">
        <f>'Yield Curves'!Q488-'Yield Curves'!Q489</f>
        <v>2.8749999999998721E-2</v>
      </c>
      <c r="Q489" s="245">
        <f>'Yield Curves'!R488-'Yield Curves'!R489</f>
        <v>2.4999999999998579E-2</v>
      </c>
      <c r="R489" s="245">
        <f>'Yield Curves'!S488-'Yield Curves'!S489</f>
        <v>2.1249999999998437E-2</v>
      </c>
      <c r="S489" s="245">
        <f>'Yield Curves'!T488-'Yield Curves'!T489</f>
        <v>2.0624999999999005E-2</v>
      </c>
      <c r="T489" s="245">
        <f>'Yield Curves'!U488-'Yield Curves'!U489</f>
        <v>1.9999999999999574E-2</v>
      </c>
      <c r="U489" s="245">
        <f>'Yield Curves'!V488-'Yield Curves'!V489</f>
        <v>1.9375000000000142E-2</v>
      </c>
      <c r="V489" s="252">
        <f>MAX(B489:U489)</f>
        <v>3.2499999999998863E-2</v>
      </c>
      <c r="AB489" s="250" t="e">
        <f>AA489/AA490-1</f>
        <v>#DIV/0!</v>
      </c>
      <c r="AF489" s="250"/>
      <c r="AG489" s="250"/>
      <c r="AI489" s="250" t="e">
        <f>AH489/AH490-1</f>
        <v>#DIV/0!</v>
      </c>
      <c r="AP489" s="250" t="e">
        <f>AO489/AO490-1</f>
        <v>#DIV/0!</v>
      </c>
      <c r="AT489" s="251">
        <f>$AC$1*X488/100</f>
        <v>0</v>
      </c>
      <c r="AU489" s="249">
        <f>AT489*SQRT(10)</f>
        <v>0</v>
      </c>
      <c r="AW489" s="250" t="e">
        <f>AV489/AV490-1</f>
        <v>#DIV/0!</v>
      </c>
      <c r="BB489" s="249">
        <f>BA489*SQRT(10)</f>
        <v>0</v>
      </c>
      <c r="BD489" s="250" t="e">
        <f>BC489/BC490-1</f>
        <v>#DIV/0!</v>
      </c>
      <c r="BI489" s="249">
        <f>BH489*SQRT(10)</f>
        <v>0</v>
      </c>
    </row>
    <row r="490" spans="1:61" x14ac:dyDescent="0.2">
      <c r="A490" s="253">
        <v>42426</v>
      </c>
      <c r="B490" s="245">
        <f>'Yield Curves'!C489-'Yield Curves'!C490</f>
        <v>-8.9999999999999858E-2</v>
      </c>
      <c r="C490" s="245">
        <f>'Yield Curves'!D489-'Yield Curves'!D490</f>
        <v>-9.9999999999997868E-2</v>
      </c>
      <c r="D490" s="245">
        <f>'Yield Curves'!E489-'Yield Curves'!E490</f>
        <v>-0.10999999999999943</v>
      </c>
      <c r="E490" s="245">
        <f>'Yield Curves'!F489-'Yield Curves'!F490</f>
        <v>-0.10999999999999943</v>
      </c>
      <c r="F490" s="245">
        <f>'Yield Curves'!G489-'Yield Curves'!G490</f>
        <v>-0.11000000000000121</v>
      </c>
      <c r="G490" s="245">
        <f>'Yield Curves'!H489-'Yield Curves'!H490</f>
        <v>-0.10000000000000142</v>
      </c>
      <c r="H490" s="245">
        <f>'Yield Curves'!I489-'Yield Curves'!I490</f>
        <v>-8.9999999999999858E-2</v>
      </c>
      <c r="I490" s="245">
        <f>'Yield Curves'!J489-'Yield Curves'!J490</f>
        <v>-9.4999999999998863E-2</v>
      </c>
      <c r="J490" s="245">
        <f>'Yield Curves'!K489-'Yield Curves'!K490</f>
        <v>-9.9999999999999645E-2</v>
      </c>
      <c r="K490" s="245">
        <f>'Yield Curves'!L489-'Yield Curves'!L490</f>
        <v>-9.5000000000000639E-2</v>
      </c>
      <c r="L490" s="245">
        <f>'Yield Curves'!M489-'Yield Curves'!M490</f>
        <v>-8.9999999999999858E-2</v>
      </c>
      <c r="M490" s="245">
        <f>'Yield Curves'!N489-'Yield Curves'!N490</f>
        <v>-8.5000000000000853E-2</v>
      </c>
      <c r="N490" s="245">
        <f>'Yield Curves'!O489-'Yield Curves'!O490</f>
        <v>-8.0000000000000071E-2</v>
      </c>
      <c r="O490" s="245">
        <f>'Yield Curves'!P489-'Yield Curves'!P490</f>
        <v>-7.4999999999999289E-2</v>
      </c>
      <c r="P490" s="245">
        <f>'Yield Curves'!Q489-'Yield Curves'!Q490</f>
        <v>-7.4999999999999289E-2</v>
      </c>
      <c r="Q490" s="245">
        <f>'Yield Curves'!R489-'Yield Curves'!R490</f>
        <v>-7.4999999999999289E-2</v>
      </c>
      <c r="R490" s="245">
        <f>'Yield Curves'!S489-'Yield Curves'!S490</f>
        <v>-7.4999999999999289E-2</v>
      </c>
      <c r="S490" s="245">
        <f>'Yield Curves'!T489-'Yield Curves'!T490</f>
        <v>-7.2499999999999787E-2</v>
      </c>
      <c r="T490" s="245">
        <f>'Yield Curves'!U489-'Yield Curves'!U490</f>
        <v>-7.0000000000000284E-2</v>
      </c>
      <c r="U490" s="245">
        <f>'Yield Curves'!V489-'Yield Curves'!V490</f>
        <v>-6.7500000000000782E-2</v>
      </c>
      <c r="V490" s="252">
        <f>MAX(B490:U490)</f>
        <v>-6.7500000000000782E-2</v>
      </c>
      <c r="AB490" s="250" t="e">
        <f>AA490/AA491-1</f>
        <v>#DIV/0!</v>
      </c>
      <c r="AF490" s="250"/>
      <c r="AG490" s="250"/>
      <c r="AI490" s="250" t="e">
        <f>AH490/AH491-1</f>
        <v>#DIV/0!</v>
      </c>
      <c r="AP490" s="250" t="e">
        <f>AO490/AO491-1</f>
        <v>#DIV/0!</v>
      </c>
      <c r="AT490" s="251">
        <f>$AC$1*X489/100</f>
        <v>0</v>
      </c>
      <c r="AU490" s="249">
        <f>AT490*SQRT(10)</f>
        <v>0</v>
      </c>
      <c r="AW490" s="250" t="e">
        <f>AV490/AV491-1</f>
        <v>#DIV/0!</v>
      </c>
      <c r="BB490" s="249">
        <f>BA490*SQRT(10)</f>
        <v>0</v>
      </c>
      <c r="BD490" s="250" t="e">
        <f>BC490/BC491-1</f>
        <v>#DIV/0!</v>
      </c>
      <c r="BI490" s="249">
        <f>BH490*SQRT(10)</f>
        <v>0</v>
      </c>
    </row>
    <row r="491" spans="1:61" x14ac:dyDescent="0.2">
      <c r="A491" s="253">
        <v>42425</v>
      </c>
      <c r="B491" s="245">
        <f>'Yield Curves'!C490-'Yield Curves'!C491</f>
        <v>-6.0000000000000497E-2</v>
      </c>
      <c r="C491" s="245">
        <f>'Yield Curves'!D490-'Yield Curves'!D491</f>
        <v>-0.10500000000000043</v>
      </c>
      <c r="D491" s="245">
        <f>'Yield Curves'!E490-'Yield Curves'!E491</f>
        <v>-0.15000000000000036</v>
      </c>
      <c r="E491" s="245">
        <f>'Yield Curves'!F490-'Yield Curves'!F491</f>
        <v>-0.16500000000000092</v>
      </c>
      <c r="F491" s="245">
        <f>'Yield Curves'!G490-'Yield Curves'!G491</f>
        <v>-0.17999999999999972</v>
      </c>
      <c r="G491" s="245">
        <f>'Yield Curves'!H490-'Yield Curves'!H491</f>
        <v>-0.1899999999999995</v>
      </c>
      <c r="H491" s="245">
        <f>'Yield Curves'!I490-'Yield Curves'!I491</f>
        <v>-0.19999999999999929</v>
      </c>
      <c r="I491" s="245">
        <f>'Yield Curves'!J490-'Yield Curves'!J491</f>
        <v>-0.19500000000000028</v>
      </c>
      <c r="J491" s="245">
        <f>'Yield Curves'!K490-'Yield Curves'!K491</f>
        <v>-0.1899999999999995</v>
      </c>
      <c r="K491" s="245">
        <f>'Yield Curves'!L490-'Yield Curves'!L491</f>
        <v>-0.18999999999999773</v>
      </c>
      <c r="L491" s="245">
        <f>'Yield Curves'!M490-'Yield Curves'!M491</f>
        <v>-0.18999999999999773</v>
      </c>
      <c r="M491" s="245">
        <f>'Yield Curves'!N490-'Yield Curves'!N491</f>
        <v>-0.18999999999999773</v>
      </c>
      <c r="N491" s="245">
        <f>'Yield Curves'!O490-'Yield Curves'!O491</f>
        <v>-0.1899999999999995</v>
      </c>
      <c r="O491" s="245">
        <f>'Yield Curves'!P490-'Yield Curves'!P491</f>
        <v>-0.19000000000000128</v>
      </c>
      <c r="P491" s="245">
        <f>'Yield Curves'!Q490-'Yield Curves'!Q491</f>
        <v>-0.19250000000000078</v>
      </c>
      <c r="Q491" s="245">
        <f>'Yield Curves'!R490-'Yield Curves'!R491</f>
        <v>-0.19500000000000028</v>
      </c>
      <c r="R491" s="245">
        <f>'Yield Curves'!S490-'Yield Curves'!S491</f>
        <v>-0.19749999999999979</v>
      </c>
      <c r="S491" s="245">
        <f>'Yield Curves'!T490-'Yield Curves'!T491</f>
        <v>-0.19874999999999865</v>
      </c>
      <c r="T491" s="245">
        <f>'Yield Curves'!U490-'Yield Curves'!U491</f>
        <v>-0.19999999999999929</v>
      </c>
      <c r="U491" s="245">
        <f>'Yield Curves'!V490-'Yield Curves'!V491</f>
        <v>-0.20124999999999993</v>
      </c>
      <c r="V491" s="252">
        <f>MAX(B491:U491)</f>
        <v>-6.0000000000000497E-2</v>
      </c>
      <c r="AB491" s="250" t="e">
        <f>AA491/AA492-1</f>
        <v>#DIV/0!</v>
      </c>
      <c r="AF491" s="250"/>
      <c r="AG491" s="250"/>
      <c r="AI491" s="250" t="e">
        <f>AH491/AH492-1</f>
        <v>#DIV/0!</v>
      </c>
      <c r="AP491" s="250" t="e">
        <f>AO491/AO492-1</f>
        <v>#DIV/0!</v>
      </c>
      <c r="AT491" s="251">
        <f>$AC$1*X490/100</f>
        <v>0</v>
      </c>
      <c r="AU491" s="249">
        <f>AT491*SQRT(10)</f>
        <v>0</v>
      </c>
      <c r="AW491" s="250" t="e">
        <f>AV491/AV492-1</f>
        <v>#DIV/0!</v>
      </c>
      <c r="BB491" s="249">
        <f>BA491*SQRT(10)</f>
        <v>0</v>
      </c>
      <c r="BD491" s="250" t="e">
        <f>BC491/BC492-1</f>
        <v>#DIV/0!</v>
      </c>
      <c r="BI491" s="249">
        <f>BH491*SQRT(10)</f>
        <v>0</v>
      </c>
    </row>
    <row r="492" spans="1:61" x14ac:dyDescent="0.2">
      <c r="A492" s="253">
        <v>42424</v>
      </c>
      <c r="B492" s="245">
        <f>'Yield Curves'!C491-'Yield Curves'!C492</f>
        <v>0.21000000000000085</v>
      </c>
      <c r="C492" s="245">
        <f>'Yield Curves'!D491-'Yield Curves'!D492</f>
        <v>0.10999999999999943</v>
      </c>
      <c r="D492" s="245">
        <f>'Yield Curves'!E491-'Yield Curves'!E492</f>
        <v>9.9999999999997868E-3</v>
      </c>
      <c r="E492" s="245">
        <f>'Yield Curves'!F491-'Yield Curves'!F492</f>
        <v>0</v>
      </c>
      <c r="F492" s="245">
        <f>'Yield Curves'!G491-'Yield Curves'!G492</f>
        <v>-9.9999999999997868E-3</v>
      </c>
      <c r="G492" s="245">
        <f>'Yield Curves'!H491-'Yield Curves'!H492</f>
        <v>-5.0000000000007816E-3</v>
      </c>
      <c r="H492" s="245">
        <f>'Yield Curves'!I491-'Yield Curves'!I492</f>
        <v>0</v>
      </c>
      <c r="I492" s="245">
        <f>'Yield Curves'!J491-'Yield Curves'!J492</f>
        <v>-4.9999999999990052E-3</v>
      </c>
      <c r="J492" s="245">
        <f>'Yield Curves'!K491-'Yield Curves'!K492</f>
        <v>-9.9999999999997868E-3</v>
      </c>
      <c r="K492" s="245">
        <f>'Yield Curves'!L491-'Yield Curves'!L492</f>
        <v>-1.2499999999999289E-2</v>
      </c>
      <c r="L492" s="245">
        <f>'Yield Curves'!M491-'Yield Curves'!M492</f>
        <v>-1.5000000000000568E-2</v>
      </c>
      <c r="M492" s="245">
        <f>'Yield Curves'!N491-'Yield Curves'!N492</f>
        <v>-1.7500000000001847E-2</v>
      </c>
      <c r="N492" s="245">
        <f>'Yield Curves'!O491-'Yield Curves'!O492</f>
        <v>-2.000000000000135E-2</v>
      </c>
      <c r="O492" s="245">
        <f>'Yield Curves'!P491-'Yield Curves'!P492</f>
        <v>-2.2500000000000853E-2</v>
      </c>
      <c r="P492" s="245">
        <f>'Yield Curves'!Q491-'Yield Curves'!Q492</f>
        <v>-1.8750000000000711E-2</v>
      </c>
      <c r="Q492" s="245">
        <f>'Yield Curves'!R491-'Yield Curves'!R492</f>
        <v>-1.5000000000000568E-2</v>
      </c>
      <c r="R492" s="245">
        <f>'Yield Curves'!S491-'Yield Curves'!S492</f>
        <v>-1.1250000000000426E-2</v>
      </c>
      <c r="S492" s="245">
        <f>'Yield Curves'!T491-'Yield Curves'!T492</f>
        <v>-1.0625000000000995E-2</v>
      </c>
      <c r="T492" s="245">
        <f>'Yield Curves'!U491-'Yield Curves'!U492</f>
        <v>-9.9999999999997868E-3</v>
      </c>
      <c r="U492" s="245">
        <f>'Yield Curves'!V491-'Yield Curves'!V492</f>
        <v>-9.3749999999985789E-3</v>
      </c>
      <c r="V492" s="252">
        <f>MAX(B492:U492)</f>
        <v>0.21000000000000085</v>
      </c>
      <c r="AB492" s="250" t="e">
        <f>AA492/AA493-1</f>
        <v>#DIV/0!</v>
      </c>
      <c r="AF492" s="250"/>
      <c r="AG492" s="250"/>
      <c r="AI492" s="250" t="e">
        <f>AH492/AH493-1</f>
        <v>#DIV/0!</v>
      </c>
      <c r="AP492" s="250" t="e">
        <f>AO492/AO493-1</f>
        <v>#DIV/0!</v>
      </c>
      <c r="AT492" s="251">
        <f>$AC$1*X491/100</f>
        <v>0</v>
      </c>
      <c r="AU492" s="249">
        <f>AT492*SQRT(10)</f>
        <v>0</v>
      </c>
      <c r="AW492" s="250" t="e">
        <f>AV492/AV493-1</f>
        <v>#DIV/0!</v>
      </c>
      <c r="BB492" s="249">
        <f>BA492*SQRT(10)</f>
        <v>0</v>
      </c>
      <c r="BD492" s="250" t="e">
        <f>BC492/BC493-1</f>
        <v>#DIV/0!</v>
      </c>
      <c r="BI492" s="249">
        <f>BH492*SQRT(10)</f>
        <v>0</v>
      </c>
    </row>
    <row r="493" spans="1:61" x14ac:dyDescent="0.2">
      <c r="A493" s="253">
        <v>42422</v>
      </c>
      <c r="B493" s="245">
        <f>'Yield Curves'!C492-'Yield Curves'!C493</f>
        <v>-0.12000000000000099</v>
      </c>
      <c r="C493" s="245">
        <f>'Yield Curves'!D492-'Yield Curves'!D493</f>
        <v>-0.11500000000000021</v>
      </c>
      <c r="D493" s="245">
        <f>'Yield Curves'!E492-'Yield Curves'!E493</f>
        <v>-0.10999999999999943</v>
      </c>
      <c r="E493" s="245">
        <f>'Yield Curves'!F492-'Yield Curves'!F493</f>
        <v>-7.4999999999999289E-2</v>
      </c>
      <c r="F493" s="245">
        <f>'Yield Curves'!G492-'Yield Curves'!G493</f>
        <v>-3.9999999999999147E-2</v>
      </c>
      <c r="G493" s="245">
        <f>'Yield Curves'!H492-'Yield Curves'!H493</f>
        <v>-7.0000000000000284E-2</v>
      </c>
      <c r="H493" s="245">
        <f>'Yield Curves'!I492-'Yield Curves'!I493</f>
        <v>-0.10000000000000142</v>
      </c>
      <c r="I493" s="245">
        <f>'Yield Curves'!J492-'Yield Curves'!J493</f>
        <v>-4.5000000000001705E-2</v>
      </c>
      <c r="J493" s="245">
        <f>'Yield Curves'!K492-'Yield Curves'!K493</f>
        <v>9.9999999999997868E-3</v>
      </c>
      <c r="K493" s="245">
        <f>'Yield Curves'!L492-'Yield Curves'!L493</f>
        <v>7.4999999999985079E-3</v>
      </c>
      <c r="L493" s="245">
        <f>'Yield Curves'!M492-'Yield Curves'!M493</f>
        <v>4.9999999999990052E-3</v>
      </c>
      <c r="M493" s="245">
        <f>'Yield Curves'!N492-'Yield Curves'!N493</f>
        <v>2.4999999999995026E-3</v>
      </c>
      <c r="N493" s="245">
        <f>'Yield Curves'!O492-'Yield Curves'!O493</f>
        <v>0</v>
      </c>
      <c r="O493" s="245">
        <f>'Yield Curves'!P492-'Yield Curves'!P493</f>
        <v>-2.4999999999995026E-3</v>
      </c>
      <c r="P493" s="245">
        <f>'Yield Curves'!Q492-'Yield Curves'!Q493</f>
        <v>-1.6249999999999432E-2</v>
      </c>
      <c r="Q493" s="245">
        <f>'Yield Curves'!R492-'Yield Curves'!R493</f>
        <v>-2.9999999999999361E-2</v>
      </c>
      <c r="R493" s="245">
        <f>'Yield Curves'!S492-'Yield Curves'!S493</f>
        <v>-4.3749999999999289E-2</v>
      </c>
      <c r="S493" s="245">
        <f>'Yield Curves'!T492-'Yield Curves'!T493</f>
        <v>-5.1874999999999005E-2</v>
      </c>
      <c r="T493" s="245">
        <f>'Yield Curves'!U492-'Yield Curves'!U493</f>
        <v>-6.0000000000000497E-2</v>
      </c>
      <c r="U493" s="245">
        <f>'Yield Curves'!V492-'Yield Curves'!V493</f>
        <v>-6.812500000000199E-2</v>
      </c>
      <c r="V493" s="252">
        <f>MAX(B493:U493)</f>
        <v>9.9999999999997868E-3</v>
      </c>
      <c r="AB493" s="250" t="e">
        <f>AA493/AA494-1</f>
        <v>#DIV/0!</v>
      </c>
      <c r="AF493" s="250"/>
      <c r="AG493" s="250"/>
      <c r="AI493" s="250" t="e">
        <f>AH493/AH494-1</f>
        <v>#DIV/0!</v>
      </c>
      <c r="AP493" s="250" t="e">
        <f>AO493/AO494-1</f>
        <v>#DIV/0!</v>
      </c>
      <c r="AT493" s="251">
        <f>$AC$1*X492/100</f>
        <v>0</v>
      </c>
      <c r="AU493" s="249">
        <f>AT493*SQRT(10)</f>
        <v>0</v>
      </c>
      <c r="AW493" s="250" t="e">
        <f>AV493/AV494-1</f>
        <v>#DIV/0!</v>
      </c>
      <c r="BB493" s="249">
        <f>BA493*SQRT(10)</f>
        <v>0</v>
      </c>
      <c r="BD493" s="250" t="e">
        <f>BC493/BC494-1</f>
        <v>#DIV/0!</v>
      </c>
      <c r="BI493" s="249">
        <f>BH493*SQRT(10)</f>
        <v>0</v>
      </c>
    </row>
    <row r="494" spans="1:61" x14ac:dyDescent="0.2">
      <c r="A494" s="253">
        <v>42420</v>
      </c>
      <c r="B494" s="245">
        <f>'Yield Curves'!C493-'Yield Curves'!C494</f>
        <v>-7.0000000000000284E-2</v>
      </c>
      <c r="C494" s="245">
        <f>'Yield Curves'!D493-'Yield Curves'!D494</f>
        <v>-2.5000000000000355E-2</v>
      </c>
      <c r="D494" s="245">
        <f>'Yield Curves'!E493-'Yield Curves'!E494</f>
        <v>1.9999999999999574E-2</v>
      </c>
      <c r="E494" s="245">
        <f>'Yield Curves'!F493-'Yield Curves'!F494</f>
        <v>0</v>
      </c>
      <c r="F494" s="245">
        <f>'Yield Curves'!G493-'Yield Curves'!G494</f>
        <v>-2.000000000000135E-2</v>
      </c>
      <c r="G494" s="245">
        <f>'Yield Curves'!H493-'Yield Curves'!H494</f>
        <v>-1.9999999999999574E-2</v>
      </c>
      <c r="H494" s="245">
        <f>'Yield Curves'!I493-'Yield Curves'!I494</f>
        <v>-1.9999999999999574E-2</v>
      </c>
      <c r="I494" s="245">
        <f>'Yield Curves'!J493-'Yield Curves'!J494</f>
        <v>-4.4999999999999929E-2</v>
      </c>
      <c r="J494" s="245">
        <f>'Yield Curves'!K493-'Yield Curves'!K494</f>
        <v>-7.0000000000000284E-2</v>
      </c>
      <c r="K494" s="245">
        <f>'Yield Curves'!L493-'Yield Curves'!L494</f>
        <v>-7.0000000000000284E-2</v>
      </c>
      <c r="L494" s="245">
        <f>'Yield Curves'!M493-'Yield Curves'!M494</f>
        <v>-7.0000000000000284E-2</v>
      </c>
      <c r="M494" s="245">
        <f>'Yield Curves'!N493-'Yield Curves'!N494</f>
        <v>-6.9999999999998508E-2</v>
      </c>
      <c r="N494" s="245">
        <f>'Yield Curves'!O493-'Yield Curves'!O494</f>
        <v>-6.9999999999998508E-2</v>
      </c>
      <c r="O494" s="245">
        <f>'Yield Curves'!P493-'Yield Curves'!P494</f>
        <v>-6.9999999999998508E-2</v>
      </c>
      <c r="P494" s="245">
        <f>'Yield Curves'!Q493-'Yield Curves'!Q494</f>
        <v>-6.4999999999999503E-2</v>
      </c>
      <c r="Q494" s="245">
        <f>'Yield Curves'!R493-'Yield Curves'!R494</f>
        <v>-6.0000000000000497E-2</v>
      </c>
      <c r="R494" s="245">
        <f>'Yield Curves'!S493-'Yield Curves'!S494</f>
        <v>-5.5000000000001492E-2</v>
      </c>
      <c r="S494" s="245">
        <f>'Yield Curves'!T493-'Yield Curves'!T494</f>
        <v>-5.250000000000199E-2</v>
      </c>
      <c r="T494" s="245">
        <f>'Yield Curves'!U493-'Yield Curves'!U494</f>
        <v>-5.0000000000000711E-2</v>
      </c>
      <c r="U494" s="245">
        <f>'Yield Curves'!V493-'Yield Curves'!V494</f>
        <v>-4.7499999999999432E-2</v>
      </c>
      <c r="V494" s="252">
        <f>MAX(B494:U494)</f>
        <v>1.9999999999999574E-2</v>
      </c>
      <c r="AB494" s="250" t="e">
        <f>AA494/AA495-1</f>
        <v>#DIV/0!</v>
      </c>
      <c r="AF494" s="250"/>
      <c r="AG494" s="250"/>
      <c r="AI494" s="250" t="e">
        <f>AH494/AH495-1</f>
        <v>#DIV/0!</v>
      </c>
      <c r="AP494" s="250" t="e">
        <f>AO494/AO495-1</f>
        <v>#DIV/0!</v>
      </c>
      <c r="AT494" s="251">
        <f>$AC$1*X493/100</f>
        <v>0</v>
      </c>
      <c r="AU494" s="249">
        <f>AT494*SQRT(10)</f>
        <v>0</v>
      </c>
      <c r="AW494" s="250" t="e">
        <f>AV494/AV495-1</f>
        <v>#DIV/0!</v>
      </c>
      <c r="BB494" s="249">
        <f>BA494*SQRT(10)</f>
        <v>0</v>
      </c>
      <c r="BD494" s="250" t="e">
        <f>BC494/BC495-1</f>
        <v>#DIV/0!</v>
      </c>
      <c r="BI494" s="249">
        <f>BH494*SQRT(10)</f>
        <v>0</v>
      </c>
    </row>
    <row r="495" spans="1:61" x14ac:dyDescent="0.2">
      <c r="A495" s="253">
        <v>42419</v>
      </c>
      <c r="B495" s="245">
        <f>'Yield Curves'!C494-'Yield Curves'!C495</f>
        <v>-1.9999999999999574E-2</v>
      </c>
      <c r="C495" s="245">
        <f>'Yield Curves'!D494-'Yield Curves'!D495</f>
        <v>-3.5000000000000142E-2</v>
      </c>
      <c r="D495" s="245">
        <f>'Yield Curves'!E494-'Yield Curves'!E495</f>
        <v>-5.0000000000000711E-2</v>
      </c>
      <c r="E495" s="245">
        <f>'Yield Curves'!F494-'Yield Curves'!F495</f>
        <v>-4.9999999999998934E-2</v>
      </c>
      <c r="F495" s="245">
        <f>'Yield Curves'!G494-'Yield Curves'!G495</f>
        <v>-4.9999999999998934E-2</v>
      </c>
      <c r="G495" s="245">
        <f>'Yield Curves'!H494-'Yield Curves'!H495</f>
        <v>5.0000000000007816E-3</v>
      </c>
      <c r="H495" s="245">
        <f>'Yield Curves'!I494-'Yield Curves'!I495</f>
        <v>6.0000000000000497E-2</v>
      </c>
      <c r="I495" s="245">
        <f>'Yield Curves'!J494-'Yield Curves'!J495</f>
        <v>2.5000000000000355E-2</v>
      </c>
      <c r="J495" s="245">
        <f>'Yield Curves'!K494-'Yield Curves'!K495</f>
        <v>-9.9999999999997868E-3</v>
      </c>
      <c r="K495" s="245">
        <f>'Yield Curves'!L494-'Yield Curves'!L495</f>
        <v>0</v>
      </c>
      <c r="L495" s="245">
        <f>'Yield Curves'!M494-'Yield Curves'!M495</f>
        <v>1.0000000000001563E-2</v>
      </c>
      <c r="M495" s="245">
        <f>'Yield Curves'!N494-'Yield Curves'!N495</f>
        <v>1.9999999999999574E-2</v>
      </c>
      <c r="N495" s="245">
        <f>'Yield Curves'!O494-'Yield Curves'!O495</f>
        <v>2.9999999999999361E-2</v>
      </c>
      <c r="O495" s="245">
        <f>'Yield Curves'!P494-'Yield Curves'!P495</f>
        <v>3.9999999999999147E-2</v>
      </c>
      <c r="P495" s="245">
        <f>'Yield Curves'!Q494-'Yield Curves'!Q495</f>
        <v>4.2500000000000426E-2</v>
      </c>
      <c r="Q495" s="245">
        <f>'Yield Curves'!R494-'Yield Curves'!R495</f>
        <v>4.5000000000001705E-2</v>
      </c>
      <c r="R495" s="245">
        <f>'Yield Curves'!S494-'Yield Curves'!S495</f>
        <v>4.7500000000002984E-2</v>
      </c>
      <c r="S495" s="245">
        <f>'Yield Curves'!T494-'Yield Curves'!T495</f>
        <v>5.3750000000000853E-2</v>
      </c>
      <c r="T495" s="245">
        <f>'Yield Curves'!U494-'Yield Curves'!U495</f>
        <v>6.0000000000000497E-2</v>
      </c>
      <c r="U495" s="245">
        <f>'Yield Curves'!V494-'Yield Curves'!V495</f>
        <v>6.6250000000000142E-2</v>
      </c>
      <c r="V495" s="252">
        <f>MAX(B495:U495)</f>
        <v>6.6250000000000142E-2</v>
      </c>
      <c r="AB495" s="250" t="e">
        <f>AA495/AA496-1</f>
        <v>#DIV/0!</v>
      </c>
      <c r="AF495" s="250"/>
      <c r="AG495" s="250"/>
      <c r="AI495" s="250" t="e">
        <f>AH495/AH496-1</f>
        <v>#DIV/0!</v>
      </c>
      <c r="AP495" s="250" t="e">
        <f>AO495/AO496-1</f>
        <v>#DIV/0!</v>
      </c>
      <c r="AT495" s="251">
        <f>$AC$1*X494/100</f>
        <v>0</v>
      </c>
      <c r="AU495" s="249">
        <f>AT495*SQRT(10)</f>
        <v>0</v>
      </c>
      <c r="AW495" s="250" t="e">
        <f>AV495/AV496-1</f>
        <v>#DIV/0!</v>
      </c>
      <c r="BB495" s="249">
        <f>BA495*SQRT(10)</f>
        <v>0</v>
      </c>
      <c r="BD495" s="250" t="e">
        <f>BC495/BC496-1</f>
        <v>#DIV/0!</v>
      </c>
      <c r="BI495" s="249">
        <f>BH495*SQRT(10)</f>
        <v>0</v>
      </c>
    </row>
    <row r="496" spans="1:61" x14ac:dyDescent="0.2">
      <c r="A496" s="253">
        <v>42418</v>
      </c>
      <c r="B496" s="245">
        <f>'Yield Curves'!C495-'Yield Curves'!C496</f>
        <v>-0.12999999999999901</v>
      </c>
      <c r="C496" s="245">
        <f>'Yield Curves'!D495-'Yield Curves'!D496</f>
        <v>-9.4999999999998863E-2</v>
      </c>
      <c r="D496" s="245">
        <f>'Yield Curves'!E495-'Yield Curves'!E496</f>
        <v>-5.9999999999998721E-2</v>
      </c>
      <c r="E496" s="245">
        <f>'Yield Curves'!F495-'Yield Curves'!F496</f>
        <v>-8.0000000000000071E-2</v>
      </c>
      <c r="F496" s="245">
        <f>'Yield Curves'!G495-'Yield Curves'!G496</f>
        <v>-9.9999999999999645E-2</v>
      </c>
      <c r="G496" s="245">
        <f>'Yield Curves'!H495-'Yield Curves'!H496</f>
        <v>-0.13999999999999879</v>
      </c>
      <c r="H496" s="245">
        <f>'Yield Curves'!I495-'Yield Curves'!I496</f>
        <v>-0.17999999999999972</v>
      </c>
      <c r="I496" s="245">
        <f>'Yield Curves'!J495-'Yield Curves'!J496</f>
        <v>-0.16999999999999993</v>
      </c>
      <c r="J496" s="245">
        <f>'Yield Curves'!K495-'Yield Curves'!K496</f>
        <v>-0.16000000000000014</v>
      </c>
      <c r="K496" s="245">
        <f>'Yield Curves'!L495-'Yield Curves'!L496</f>
        <v>-0.16750000000000043</v>
      </c>
      <c r="L496" s="245">
        <f>'Yield Curves'!M495-'Yield Curves'!M496</f>
        <v>-0.17500000000000071</v>
      </c>
      <c r="M496" s="245">
        <f>'Yield Curves'!N495-'Yield Curves'!N496</f>
        <v>-0.18250000000000099</v>
      </c>
      <c r="N496" s="245">
        <f>'Yield Curves'!O495-'Yield Curves'!O496</f>
        <v>-0.1899999999999995</v>
      </c>
      <c r="O496" s="245">
        <f>'Yield Curves'!P495-'Yield Curves'!P496</f>
        <v>-0.19749999999999801</v>
      </c>
      <c r="P496" s="245">
        <f>'Yield Curves'!Q495-'Yield Curves'!Q496</f>
        <v>-0.19374999999999964</v>
      </c>
      <c r="Q496" s="245">
        <f>'Yield Curves'!R495-'Yield Curves'!R496</f>
        <v>-0.19000000000000128</v>
      </c>
      <c r="R496" s="245">
        <f>'Yield Curves'!S495-'Yield Curves'!S496</f>
        <v>-0.18625000000000291</v>
      </c>
      <c r="S496" s="245">
        <f>'Yield Curves'!T495-'Yield Curves'!T496</f>
        <v>-0.18812499999999943</v>
      </c>
      <c r="T496" s="245">
        <f>'Yield Curves'!U495-'Yield Curves'!U496</f>
        <v>-0.1899999999999995</v>
      </c>
      <c r="U496" s="245">
        <f>'Yield Curves'!V495-'Yield Curves'!V496</f>
        <v>-0.19187499999999957</v>
      </c>
      <c r="V496" s="252">
        <f>MAX(B496:U496)</f>
        <v>-5.9999999999998721E-2</v>
      </c>
      <c r="AB496" s="250" t="e">
        <f>AA496/AA497-1</f>
        <v>#DIV/0!</v>
      </c>
      <c r="AF496" s="250"/>
      <c r="AG496" s="250"/>
      <c r="AI496" s="250" t="e">
        <f>AH496/AH497-1</f>
        <v>#DIV/0!</v>
      </c>
      <c r="AP496" s="250" t="e">
        <f>AO496/AO497-1</f>
        <v>#DIV/0!</v>
      </c>
      <c r="AT496" s="251">
        <f>$AC$1*X495/100</f>
        <v>0</v>
      </c>
      <c r="AU496" s="249">
        <f>AT496*SQRT(10)</f>
        <v>0</v>
      </c>
      <c r="AW496" s="250" t="e">
        <f>AV496/AV497-1</f>
        <v>#DIV/0!</v>
      </c>
      <c r="BB496" s="249">
        <f>BA496*SQRT(10)</f>
        <v>0</v>
      </c>
      <c r="BD496" s="250" t="e">
        <f>BC496/BC497-1</f>
        <v>#DIV/0!</v>
      </c>
      <c r="BI496" s="249">
        <f>BH496*SQRT(10)</f>
        <v>0</v>
      </c>
    </row>
    <row r="497" spans="1:61" x14ac:dyDescent="0.2">
      <c r="A497" s="253">
        <v>42417</v>
      </c>
      <c r="B497" s="245">
        <f>'Yield Curves'!C496-'Yield Curves'!C497</f>
        <v>3.9999999999999147E-2</v>
      </c>
      <c r="C497" s="245">
        <f>'Yield Curves'!D496-'Yield Curves'!D497</f>
        <v>-5.0000000000007816E-3</v>
      </c>
      <c r="D497" s="245">
        <f>'Yield Curves'!E496-'Yield Curves'!E497</f>
        <v>-5.0000000000000711E-2</v>
      </c>
      <c r="E497" s="245">
        <f>'Yield Curves'!F496-'Yield Curves'!F497</f>
        <v>-5.4999999999999716E-2</v>
      </c>
      <c r="F497" s="245">
        <f>'Yield Curves'!G496-'Yield Curves'!G497</f>
        <v>-6.0000000000000497E-2</v>
      </c>
      <c r="G497" s="245">
        <f>'Yield Curves'!H496-'Yield Curves'!H497</f>
        <v>-6.5000000000001279E-2</v>
      </c>
      <c r="H497" s="245">
        <f>'Yield Curves'!I496-'Yield Curves'!I497</f>
        <v>-7.0000000000000284E-2</v>
      </c>
      <c r="I497" s="245">
        <f>'Yield Curves'!J496-'Yield Curves'!J497</f>
        <v>-8.0000000000000071E-2</v>
      </c>
      <c r="J497" s="245">
        <f>'Yield Curves'!K496-'Yield Curves'!K497</f>
        <v>-8.9999999999999858E-2</v>
      </c>
      <c r="K497" s="245">
        <f>'Yield Curves'!L496-'Yield Curves'!L497</f>
        <v>-9.2500000000001137E-2</v>
      </c>
      <c r="L497" s="245">
        <f>'Yield Curves'!M496-'Yield Curves'!M497</f>
        <v>-9.4999999999998863E-2</v>
      </c>
      <c r="M497" s="245">
        <f>'Yield Curves'!N496-'Yield Curves'!N497</f>
        <v>-9.7499999999998366E-2</v>
      </c>
      <c r="N497" s="245">
        <f>'Yield Curves'!O496-'Yield Curves'!O497</f>
        <v>-9.9999999999999645E-2</v>
      </c>
      <c r="O497" s="245">
        <f>'Yield Curves'!P496-'Yield Curves'!P497</f>
        <v>-0.10250000000000092</v>
      </c>
      <c r="P497" s="245">
        <f>'Yield Curves'!Q496-'Yield Curves'!Q497</f>
        <v>-9.8750000000000782E-2</v>
      </c>
      <c r="Q497" s="245">
        <f>'Yield Curves'!R496-'Yield Curves'!R497</f>
        <v>-9.4999999999998863E-2</v>
      </c>
      <c r="R497" s="245">
        <f>'Yield Curves'!S496-'Yield Curves'!S497</f>
        <v>-9.1249999999996945E-2</v>
      </c>
      <c r="S497" s="245">
        <f>'Yield Curves'!T496-'Yield Curves'!T497</f>
        <v>-9.0624999999999289E-2</v>
      </c>
      <c r="T497" s="245">
        <f>'Yield Curves'!U496-'Yield Curves'!U497</f>
        <v>-8.9999999999999858E-2</v>
      </c>
      <c r="U497" s="245">
        <f>'Yield Curves'!V496-'Yield Curves'!V497</f>
        <v>-8.9375000000000426E-2</v>
      </c>
      <c r="V497" s="252">
        <f>MAX(B497:U497)</f>
        <v>3.9999999999999147E-2</v>
      </c>
      <c r="AB497" s="250" t="e">
        <f>AA497/AA498-1</f>
        <v>#DIV/0!</v>
      </c>
      <c r="AF497" s="250"/>
      <c r="AG497" s="250"/>
      <c r="AI497" s="250" t="e">
        <f>AH497/AH498-1</f>
        <v>#DIV/0!</v>
      </c>
      <c r="AP497" s="250" t="e">
        <f>AO497/AO498-1</f>
        <v>#DIV/0!</v>
      </c>
      <c r="AT497" s="251">
        <f>$AC$1*X496/100</f>
        <v>0</v>
      </c>
      <c r="AU497" s="249">
        <f>AT497*SQRT(10)</f>
        <v>0</v>
      </c>
      <c r="AW497" s="250" t="e">
        <f>AV497/AV498-1</f>
        <v>#DIV/0!</v>
      </c>
      <c r="BB497" s="249">
        <f>BA497*SQRT(10)</f>
        <v>0</v>
      </c>
      <c r="BD497" s="250" t="e">
        <f>BC497/BC498-1</f>
        <v>#DIV/0!</v>
      </c>
      <c r="BI497" s="249">
        <f>BH497*SQRT(10)</f>
        <v>0</v>
      </c>
    </row>
    <row r="498" spans="1:61" x14ac:dyDescent="0.2">
      <c r="A498" s="253">
        <v>42416</v>
      </c>
      <c r="B498" s="245">
        <f>'Yield Curves'!C497-'Yield Curves'!C498</f>
        <v>1.9999999999999574E-2</v>
      </c>
      <c r="C498" s="245">
        <f>'Yield Curves'!D497-'Yield Curves'!D498</f>
        <v>-2.9999999999999361E-2</v>
      </c>
      <c r="D498" s="245">
        <f>'Yield Curves'!E497-'Yield Curves'!E498</f>
        <v>-8.0000000000000071E-2</v>
      </c>
      <c r="E498" s="245">
        <f>'Yield Curves'!F497-'Yield Curves'!F498</f>
        <v>-6.0000000000000497E-2</v>
      </c>
      <c r="F498" s="245">
        <f>'Yield Curves'!G497-'Yield Curves'!G498</f>
        <v>-4.0000000000000924E-2</v>
      </c>
      <c r="G498" s="245">
        <f>'Yield Curves'!H497-'Yield Curves'!H498</f>
        <v>1.5000000000000568E-2</v>
      </c>
      <c r="H498" s="245">
        <f>'Yield Curves'!I497-'Yield Curves'!I498</f>
        <v>7.0000000000000284E-2</v>
      </c>
      <c r="I498" s="245">
        <f>'Yield Curves'!J497-'Yield Curves'!J498</f>
        <v>4.4999999999999929E-2</v>
      </c>
      <c r="J498" s="245">
        <f>'Yield Curves'!K497-'Yield Curves'!K498</f>
        <v>1.9999999999999574E-2</v>
      </c>
      <c r="K498" s="245">
        <f>'Yield Curves'!L497-'Yield Curves'!L498</f>
        <v>2.4999999999998579E-2</v>
      </c>
      <c r="L498" s="245">
        <f>'Yield Curves'!M497-'Yield Curves'!M498</f>
        <v>2.9999999999997584E-2</v>
      </c>
      <c r="M498" s="245">
        <f>'Yield Curves'!N497-'Yield Curves'!N498</f>
        <v>3.4999999999998366E-2</v>
      </c>
      <c r="N498" s="245">
        <f>'Yield Curves'!O497-'Yield Curves'!O498</f>
        <v>3.9999999999999147E-2</v>
      </c>
      <c r="O498" s="245">
        <f>'Yield Curves'!P497-'Yield Curves'!P498</f>
        <v>4.4999999999999929E-2</v>
      </c>
      <c r="P498" s="245">
        <f>'Yield Curves'!Q497-'Yield Curves'!Q498</f>
        <v>5.0000000000000711E-2</v>
      </c>
      <c r="Q498" s="245">
        <f>'Yield Curves'!R497-'Yield Curves'!R498</f>
        <v>5.4999999999999716E-2</v>
      </c>
      <c r="R498" s="245">
        <f>'Yield Curves'!S497-'Yield Curves'!S498</f>
        <v>5.9999999999998721E-2</v>
      </c>
      <c r="S498" s="245">
        <f>'Yield Curves'!T497-'Yield Curves'!T498</f>
        <v>6.4999999999999503E-2</v>
      </c>
      <c r="T498" s="245">
        <f>'Yield Curves'!U497-'Yield Curves'!U498</f>
        <v>7.0000000000000284E-2</v>
      </c>
      <c r="U498" s="245">
        <f>'Yield Curves'!V497-'Yield Curves'!V498</f>
        <v>7.5000000000001066E-2</v>
      </c>
      <c r="V498" s="252">
        <f>MAX(B498:U498)</f>
        <v>7.5000000000001066E-2</v>
      </c>
      <c r="AB498" s="250" t="e">
        <f>AA498/AA499-1</f>
        <v>#DIV/0!</v>
      </c>
      <c r="AF498" s="250"/>
      <c r="AG498" s="250"/>
      <c r="AI498" s="250" t="e">
        <f>AH498/AH499-1</f>
        <v>#DIV/0!</v>
      </c>
      <c r="AP498" s="250" t="e">
        <f>AO498/AO499-1</f>
        <v>#DIV/0!</v>
      </c>
      <c r="AT498" s="251">
        <f>$AC$1*X497/100</f>
        <v>0</v>
      </c>
      <c r="AU498" s="249">
        <f>AT498*SQRT(10)</f>
        <v>0</v>
      </c>
      <c r="AW498" s="250" t="e">
        <f>AV498/AV499-1</f>
        <v>#DIV/0!</v>
      </c>
      <c r="BB498" s="249">
        <f>BA498*SQRT(10)</f>
        <v>0</v>
      </c>
      <c r="BD498" s="250" t="e">
        <f>BC498/BC499-1</f>
        <v>#DIV/0!</v>
      </c>
      <c r="BI498" s="249">
        <f>BH498*SQRT(10)</f>
        <v>0</v>
      </c>
    </row>
    <row r="499" spans="1:61" x14ac:dyDescent="0.2">
      <c r="A499" s="253">
        <v>42415</v>
      </c>
      <c r="B499" s="245">
        <f>'Yield Curves'!C498-'Yield Curves'!C499</f>
        <v>-6.9999999999998508E-2</v>
      </c>
      <c r="C499" s="245">
        <f>'Yield Curves'!D498-'Yield Curves'!D499</f>
        <v>-3.5000000000000142E-2</v>
      </c>
      <c r="D499" s="245">
        <f>'Yield Curves'!E498-'Yield Curves'!E499</f>
        <v>0</v>
      </c>
      <c r="E499" s="245">
        <f>'Yield Curves'!F498-'Yield Curves'!F499</f>
        <v>-9.9999999999997868E-3</v>
      </c>
      <c r="F499" s="245">
        <f>'Yield Curves'!G498-'Yield Curves'!G499</f>
        <v>-1.9999999999999574E-2</v>
      </c>
      <c r="G499" s="245">
        <f>'Yield Curves'!H498-'Yield Curves'!H499</f>
        <v>-8.0000000000001847E-2</v>
      </c>
      <c r="H499" s="245">
        <f>'Yield Curves'!I498-'Yield Curves'!I499</f>
        <v>-0.14000000000000057</v>
      </c>
      <c r="I499" s="245">
        <f>'Yield Curves'!J498-'Yield Curves'!J499</f>
        <v>-9.9999999999999645E-2</v>
      </c>
      <c r="J499" s="245">
        <f>'Yield Curves'!K498-'Yield Curves'!K499</f>
        <v>-5.9999999999998721E-2</v>
      </c>
      <c r="K499" s="245">
        <f>'Yield Curves'!L498-'Yield Curves'!L499</f>
        <v>-6.7499999999999005E-2</v>
      </c>
      <c r="L499" s="245">
        <f>'Yield Curves'!M498-'Yield Curves'!M499</f>
        <v>-7.4999999999999289E-2</v>
      </c>
      <c r="M499" s="245">
        <f>'Yield Curves'!N498-'Yield Curves'!N499</f>
        <v>-8.2499999999999574E-2</v>
      </c>
      <c r="N499" s="245">
        <f>'Yield Curves'!O498-'Yield Curves'!O499</f>
        <v>-8.9999999999999858E-2</v>
      </c>
      <c r="O499" s="245">
        <f>'Yield Curves'!P498-'Yield Curves'!P499</f>
        <v>-9.7500000000000142E-2</v>
      </c>
      <c r="P499" s="245">
        <f>'Yield Curves'!Q498-'Yield Curves'!Q499</f>
        <v>-0.10374999999999979</v>
      </c>
      <c r="Q499" s="245">
        <f>'Yield Curves'!R498-'Yield Curves'!R499</f>
        <v>-0.10999999999999943</v>
      </c>
      <c r="R499" s="245">
        <f>'Yield Curves'!S498-'Yield Curves'!S499</f>
        <v>-0.11624999999999908</v>
      </c>
      <c r="S499" s="245">
        <f>'Yield Curves'!T498-'Yield Curves'!T499</f>
        <v>-0.12312499999999993</v>
      </c>
      <c r="T499" s="245">
        <f>'Yield Curves'!U498-'Yield Curves'!U499</f>
        <v>-0.13000000000000078</v>
      </c>
      <c r="U499" s="245">
        <f>'Yield Curves'!V498-'Yield Curves'!V499</f>
        <v>-0.13687500000000163</v>
      </c>
      <c r="V499" s="252">
        <f>MAX(B499:U499)</f>
        <v>0</v>
      </c>
      <c r="AB499" s="250" t="e">
        <f>AA499/AA500-1</f>
        <v>#DIV/0!</v>
      </c>
      <c r="AF499" s="250"/>
      <c r="AG499" s="250"/>
      <c r="AI499" s="250" t="e">
        <f>AH499/AH500-1</f>
        <v>#DIV/0!</v>
      </c>
      <c r="AP499" s="250" t="e">
        <f>AO499/AO500-1</f>
        <v>#DIV/0!</v>
      </c>
      <c r="AT499" s="251">
        <f>$AC$1*X498/100</f>
        <v>0</v>
      </c>
      <c r="AU499" s="249">
        <f>AT499*SQRT(10)</f>
        <v>0</v>
      </c>
      <c r="AW499" s="250" t="e">
        <f>AV499/AV500-1</f>
        <v>#DIV/0!</v>
      </c>
      <c r="BB499" s="249">
        <f>BA499*SQRT(10)</f>
        <v>0</v>
      </c>
      <c r="BD499" s="250" t="e">
        <f>BC499/BC500-1</f>
        <v>#DIV/0!</v>
      </c>
      <c r="BI499" s="249">
        <f>BH499*SQRT(10)</f>
        <v>0</v>
      </c>
    </row>
    <row r="500" spans="1:61" x14ac:dyDescent="0.2">
      <c r="A500" s="253">
        <v>42412</v>
      </c>
      <c r="B500" s="245">
        <f>'Yield Curves'!C499-'Yield Curves'!C500</f>
        <v>4.9999999999998934E-2</v>
      </c>
      <c r="C500" s="245">
        <f>'Yield Curves'!D499-'Yield Curves'!D500</f>
        <v>0</v>
      </c>
      <c r="D500" s="245">
        <f>'Yield Curves'!E499-'Yield Curves'!E500</f>
        <v>-5.0000000000000711E-2</v>
      </c>
      <c r="E500" s="245">
        <f>'Yield Curves'!F499-'Yield Curves'!F500</f>
        <v>-6.5000000000001279E-2</v>
      </c>
      <c r="F500" s="245">
        <f>'Yield Curves'!G499-'Yield Curves'!G500</f>
        <v>-8.0000000000000071E-2</v>
      </c>
      <c r="G500" s="245">
        <f>'Yield Curves'!H499-'Yield Curves'!H500</f>
        <v>-4.9999999999998934E-2</v>
      </c>
      <c r="H500" s="245">
        <f>'Yield Curves'!I499-'Yield Curves'!I500</f>
        <v>-1.9999999999999574E-2</v>
      </c>
      <c r="I500" s="245">
        <f>'Yield Curves'!J499-'Yield Curves'!J500</f>
        <v>-5.0000000000000711E-2</v>
      </c>
      <c r="J500" s="245">
        <f>'Yield Curves'!K499-'Yield Curves'!K500</f>
        <v>-8.0000000000000071E-2</v>
      </c>
      <c r="K500" s="245">
        <f>'Yield Curves'!L499-'Yield Curves'!L500</f>
        <v>-7.4999999999999289E-2</v>
      </c>
      <c r="L500" s="245">
        <f>'Yield Curves'!M499-'Yield Curves'!M500</f>
        <v>-7.0000000000000284E-2</v>
      </c>
      <c r="M500" s="245">
        <f>'Yield Curves'!N499-'Yield Curves'!N500</f>
        <v>-6.5000000000001279E-2</v>
      </c>
      <c r="N500" s="245">
        <f>'Yield Curves'!O499-'Yield Curves'!O500</f>
        <v>-6.0000000000000497E-2</v>
      </c>
      <c r="O500" s="245">
        <f>'Yield Curves'!P499-'Yield Curves'!P500</f>
        <v>-5.4999999999999716E-2</v>
      </c>
      <c r="P500" s="245">
        <f>'Yield Curves'!Q499-'Yield Curves'!Q500</f>
        <v>-5.0000000000000711E-2</v>
      </c>
      <c r="Q500" s="245">
        <f>'Yield Curves'!R499-'Yield Curves'!R500</f>
        <v>-4.5000000000001705E-2</v>
      </c>
      <c r="R500" s="245">
        <f>'Yield Curves'!S499-'Yield Curves'!S500</f>
        <v>-4.00000000000027E-2</v>
      </c>
      <c r="S500" s="245">
        <f>'Yield Curves'!T499-'Yield Curves'!T500</f>
        <v>-3.5000000000000142E-2</v>
      </c>
      <c r="T500" s="245">
        <f>'Yield Curves'!U499-'Yield Curves'!U500</f>
        <v>-2.9999999999999361E-2</v>
      </c>
      <c r="U500" s="245">
        <f>'Yield Curves'!V499-'Yield Curves'!V500</f>
        <v>-2.4999999999998579E-2</v>
      </c>
      <c r="V500" s="252">
        <f>MAX(B500:U500)</f>
        <v>4.9999999999998934E-2</v>
      </c>
      <c r="AB500" s="250" t="e">
        <f>AA500/AA501-1</f>
        <v>#DIV/0!</v>
      </c>
      <c r="AF500" s="250"/>
      <c r="AG500" s="250"/>
      <c r="AI500" s="250" t="e">
        <f>AH500/AH501-1</f>
        <v>#DIV/0!</v>
      </c>
      <c r="AP500" s="250" t="e">
        <f>AO500/AO501-1</f>
        <v>#DIV/0!</v>
      </c>
      <c r="AT500" s="251">
        <f>$AC$1*X499/100</f>
        <v>0</v>
      </c>
      <c r="AU500" s="249">
        <f>AT500*SQRT(10)</f>
        <v>0</v>
      </c>
      <c r="AW500" s="250" t="e">
        <f>AV500/AV501-1</f>
        <v>#DIV/0!</v>
      </c>
      <c r="BB500" s="249">
        <f>BA500*SQRT(10)</f>
        <v>0</v>
      </c>
      <c r="BD500" s="250" t="e">
        <f>BC500/BC501-1</f>
        <v>#DIV/0!</v>
      </c>
      <c r="BI500" s="249">
        <f>BH500*SQRT(10)</f>
        <v>0</v>
      </c>
    </row>
    <row r="501" spans="1:61" x14ac:dyDescent="0.2">
      <c r="A501" s="253">
        <v>42411</v>
      </c>
      <c r="B501" s="245">
        <f>'Yield Curves'!C500-'Yield Curves'!C501</f>
        <v>-2.9999999999999361E-2</v>
      </c>
      <c r="C501" s="245">
        <f>'Yield Curves'!D500-'Yield Curves'!D501</f>
        <v>9.9999999999997868E-3</v>
      </c>
      <c r="D501" s="245">
        <f>'Yield Curves'!E500-'Yield Curves'!E501</f>
        <v>5.0000000000000711E-2</v>
      </c>
      <c r="E501" s="245">
        <f>'Yield Curves'!F500-'Yield Curves'!F501</f>
        <v>8.0000000000001847E-2</v>
      </c>
      <c r="F501" s="245">
        <f>'Yield Curves'!G500-'Yield Curves'!G501</f>
        <v>0.11000000000000121</v>
      </c>
      <c r="G501" s="245">
        <f>'Yield Curves'!H500-'Yield Curves'!H501</f>
        <v>9.0000000000001634E-2</v>
      </c>
      <c r="H501" s="245">
        <f>'Yield Curves'!I500-'Yield Curves'!I501</f>
        <v>7.0000000000000284E-2</v>
      </c>
      <c r="I501" s="245">
        <f>'Yield Curves'!J500-'Yield Curves'!J501</f>
        <v>9.5000000000000639E-2</v>
      </c>
      <c r="J501" s="245">
        <f>'Yield Curves'!K500-'Yield Curves'!K501</f>
        <v>0.11999999999999922</v>
      </c>
      <c r="K501" s="245">
        <f>'Yield Curves'!L500-'Yield Curves'!L501</f>
        <v>0.11499999999999844</v>
      </c>
      <c r="L501" s="245">
        <f>'Yield Curves'!M500-'Yield Curves'!M501</f>
        <v>0.10999999999999943</v>
      </c>
      <c r="M501" s="245">
        <f>'Yield Curves'!N500-'Yield Curves'!N501</f>
        <v>0.10500000000000043</v>
      </c>
      <c r="N501" s="245">
        <f>'Yield Curves'!O500-'Yield Curves'!O501</f>
        <v>9.9999999999999645E-2</v>
      </c>
      <c r="O501" s="245">
        <f>'Yield Curves'!P500-'Yield Curves'!P501</f>
        <v>9.4999999999998863E-2</v>
      </c>
      <c r="P501" s="245">
        <f>'Yield Curves'!Q500-'Yield Curves'!Q501</f>
        <v>9.5000000000000639E-2</v>
      </c>
      <c r="Q501" s="245">
        <f>'Yield Curves'!R500-'Yield Curves'!R501</f>
        <v>9.5000000000000639E-2</v>
      </c>
      <c r="R501" s="245">
        <f>'Yield Curves'!S500-'Yield Curves'!S501</f>
        <v>9.5000000000000639E-2</v>
      </c>
      <c r="S501" s="245">
        <f>'Yield Curves'!T500-'Yield Curves'!T501</f>
        <v>9.2499999999999361E-2</v>
      </c>
      <c r="T501" s="245">
        <f>'Yield Curves'!U500-'Yield Curves'!U501</f>
        <v>8.9999999999999858E-2</v>
      </c>
      <c r="U501" s="245">
        <f>'Yield Curves'!V500-'Yield Curves'!V501</f>
        <v>8.7500000000000355E-2</v>
      </c>
      <c r="V501" s="252">
        <f>MAX(B501:U501)</f>
        <v>0.11999999999999922</v>
      </c>
      <c r="AB501" s="250" t="e">
        <f>AA501/AA502-1</f>
        <v>#DIV/0!</v>
      </c>
      <c r="AF501" s="250"/>
      <c r="AG501" s="250"/>
      <c r="AI501" s="250" t="e">
        <f>AH501/AH502-1</f>
        <v>#DIV/0!</v>
      </c>
      <c r="AP501" s="250" t="e">
        <f>AO501/AO502-1</f>
        <v>#DIV/0!</v>
      </c>
      <c r="AT501" s="251">
        <f>$AC$1*X500/100</f>
        <v>0</v>
      </c>
      <c r="AU501" s="249">
        <f>AT501*SQRT(10)</f>
        <v>0</v>
      </c>
      <c r="AW501" s="250" t="e">
        <f>AV501/AV502-1</f>
        <v>#DIV/0!</v>
      </c>
      <c r="BB501" s="249">
        <f>BA501*SQRT(10)</f>
        <v>0</v>
      </c>
      <c r="BD501" s="250" t="e">
        <f>BC501/BC502-1</f>
        <v>#DIV/0!</v>
      </c>
      <c r="BI501" s="249">
        <f>BH501*SQRT(10)</f>
        <v>0</v>
      </c>
    </row>
    <row r="502" spans="1:61" x14ac:dyDescent="0.2">
      <c r="A502" s="253">
        <v>42410</v>
      </c>
      <c r="B502" s="245">
        <f>'Yield Curves'!C501-'Yield Curves'!C502</f>
        <v>9.9999999999997868E-3</v>
      </c>
      <c r="C502" s="245">
        <f>'Yield Curves'!D501-'Yield Curves'!D502</f>
        <v>-1.4999999999998792E-2</v>
      </c>
      <c r="D502" s="245">
        <f>'Yield Curves'!E501-'Yield Curves'!E502</f>
        <v>-3.9999999999999147E-2</v>
      </c>
      <c r="E502" s="245">
        <f>'Yield Curves'!F501-'Yield Curves'!F502</f>
        <v>-5.9999999999998721E-2</v>
      </c>
      <c r="F502" s="245">
        <f>'Yield Curves'!G501-'Yield Curves'!G502</f>
        <v>-8.0000000000000071E-2</v>
      </c>
      <c r="G502" s="245">
        <f>'Yield Curves'!H501-'Yield Curves'!H502</f>
        <v>-0.11500000000000199</v>
      </c>
      <c r="H502" s="245">
        <f>'Yield Curves'!I501-'Yield Curves'!I502</f>
        <v>-0.15000000000000036</v>
      </c>
      <c r="I502" s="245">
        <f>'Yield Curves'!J501-'Yield Curves'!J502</f>
        <v>-0.13499999999999979</v>
      </c>
      <c r="J502" s="245">
        <f>'Yield Curves'!K501-'Yield Curves'!K502</f>
        <v>-0.11999999999999922</v>
      </c>
      <c r="K502" s="245">
        <f>'Yield Curves'!L501-'Yield Curves'!L502</f>
        <v>-0.12499999999999822</v>
      </c>
      <c r="L502" s="245">
        <f>'Yield Curves'!M501-'Yield Curves'!M502</f>
        <v>-0.12999999999999901</v>
      </c>
      <c r="M502" s="245">
        <f>'Yield Curves'!N501-'Yield Curves'!N502</f>
        <v>-0.13499999999999801</v>
      </c>
      <c r="N502" s="245">
        <f>'Yield Curves'!O501-'Yield Curves'!O502</f>
        <v>-0.13999999999999879</v>
      </c>
      <c r="O502" s="245">
        <f>'Yield Curves'!P501-'Yield Curves'!P502</f>
        <v>-0.14499999999999957</v>
      </c>
      <c r="P502" s="245">
        <f>'Yield Curves'!Q501-'Yield Curves'!Q502</f>
        <v>-0.14750000000000085</v>
      </c>
      <c r="Q502" s="245">
        <f>'Yield Curves'!R501-'Yield Curves'!R502</f>
        <v>-0.15000000000000036</v>
      </c>
      <c r="R502" s="245">
        <f>'Yield Curves'!S501-'Yield Curves'!S502</f>
        <v>-0.15249999999999986</v>
      </c>
      <c r="S502" s="245">
        <f>'Yield Curves'!T501-'Yield Curves'!T502</f>
        <v>-0.15625</v>
      </c>
      <c r="T502" s="245">
        <f>'Yield Curves'!U501-'Yield Curves'!U502</f>
        <v>-0.16000000000000014</v>
      </c>
      <c r="U502" s="245">
        <f>'Yield Curves'!V501-'Yield Curves'!V502</f>
        <v>-0.16375000000000028</v>
      </c>
      <c r="V502" s="252">
        <f>MAX(B502:U502)</f>
        <v>9.9999999999997868E-3</v>
      </c>
      <c r="AB502" s="250" t="e">
        <f>AA502/AA503-1</f>
        <v>#DIV/0!</v>
      </c>
      <c r="AF502" s="250"/>
      <c r="AG502" s="250"/>
      <c r="AI502" s="250" t="e">
        <f>AH502/AH503-1</f>
        <v>#DIV/0!</v>
      </c>
      <c r="AP502" s="250" t="e">
        <f>AO502/AO503-1</f>
        <v>#DIV/0!</v>
      </c>
      <c r="AT502" s="251">
        <f>$AC$1*X501/100</f>
        <v>0</v>
      </c>
      <c r="AU502" s="249">
        <f>AT502*SQRT(10)</f>
        <v>0</v>
      </c>
      <c r="AW502" s="250" t="e">
        <f>AV502/AV503-1</f>
        <v>#DIV/0!</v>
      </c>
      <c r="BB502" s="249">
        <f>BA502*SQRT(10)</f>
        <v>0</v>
      </c>
      <c r="BD502" s="250" t="e">
        <f>BC502/BC503-1</f>
        <v>#DIV/0!</v>
      </c>
      <c r="BI502" s="249">
        <f>BH502*SQRT(10)</f>
        <v>0</v>
      </c>
    </row>
    <row r="503" spans="1:61" x14ac:dyDescent="0.2">
      <c r="A503" s="253">
        <v>42409</v>
      </c>
      <c r="B503" s="245">
        <f>'Yield Curves'!C502-'Yield Curves'!C503</f>
        <v>1.9999999999999574E-2</v>
      </c>
      <c r="C503" s="245">
        <f>'Yield Curves'!D502-'Yield Curves'!D503</f>
        <v>9.9999999999980105E-3</v>
      </c>
      <c r="D503" s="245">
        <f>'Yield Curves'!E502-'Yield Curves'!E503</f>
        <v>0</v>
      </c>
      <c r="E503" s="245">
        <f>'Yield Curves'!F502-'Yield Curves'!F503</f>
        <v>9.9999999999980105E-3</v>
      </c>
      <c r="F503" s="245">
        <f>'Yield Curves'!G502-'Yield Curves'!G503</f>
        <v>1.9999999999999574E-2</v>
      </c>
      <c r="G503" s="245">
        <f>'Yield Curves'!H502-'Yield Curves'!H503</f>
        <v>5.4999999999999716E-2</v>
      </c>
      <c r="H503" s="245">
        <f>'Yield Curves'!I502-'Yield Curves'!I503</f>
        <v>8.9999999999999858E-2</v>
      </c>
      <c r="I503" s="245">
        <f>'Yield Curves'!J502-'Yield Curves'!J503</f>
        <v>7.4999999999999289E-2</v>
      </c>
      <c r="J503" s="245">
        <f>'Yield Curves'!K502-'Yield Curves'!K503</f>
        <v>5.9999999999998721E-2</v>
      </c>
      <c r="K503" s="245">
        <f>'Yield Curves'!L502-'Yield Curves'!L503</f>
        <v>6.4999999999999503E-2</v>
      </c>
      <c r="L503" s="245">
        <f>'Yield Curves'!M502-'Yield Curves'!M503</f>
        <v>7.0000000000000284E-2</v>
      </c>
      <c r="M503" s="245">
        <f>'Yield Curves'!N502-'Yield Curves'!N503</f>
        <v>7.4999999999999289E-2</v>
      </c>
      <c r="N503" s="245">
        <f>'Yield Curves'!O502-'Yield Curves'!O503</f>
        <v>8.0000000000000071E-2</v>
      </c>
      <c r="O503" s="245">
        <f>'Yield Curves'!P502-'Yield Curves'!P503</f>
        <v>8.5000000000000853E-2</v>
      </c>
      <c r="P503" s="245">
        <f>'Yield Curves'!Q502-'Yield Curves'!Q503</f>
        <v>8.5000000000000853E-2</v>
      </c>
      <c r="Q503" s="245">
        <f>'Yield Curves'!R502-'Yield Curves'!R503</f>
        <v>8.5000000000000853E-2</v>
      </c>
      <c r="R503" s="245">
        <f>'Yield Curves'!S502-'Yield Curves'!S503</f>
        <v>8.5000000000000853E-2</v>
      </c>
      <c r="S503" s="245">
        <f>'Yield Curves'!T502-'Yield Curves'!T503</f>
        <v>8.7500000000000355E-2</v>
      </c>
      <c r="T503" s="245">
        <f>'Yield Curves'!U502-'Yield Curves'!U503</f>
        <v>8.9999999999999858E-2</v>
      </c>
      <c r="U503" s="245">
        <f>'Yield Curves'!V502-'Yield Curves'!V503</f>
        <v>9.2499999999999361E-2</v>
      </c>
      <c r="V503" s="252">
        <f>MAX(B503:U503)</f>
        <v>9.2499999999999361E-2</v>
      </c>
      <c r="AB503" s="250" t="e">
        <f>AA503/AA504-1</f>
        <v>#DIV/0!</v>
      </c>
      <c r="AF503" s="250"/>
      <c r="AG503" s="250"/>
      <c r="AI503" s="250" t="e">
        <f>AH503/AH504-1</f>
        <v>#DIV/0!</v>
      </c>
      <c r="AP503" s="250" t="e">
        <f>AO503/AO504-1</f>
        <v>#DIV/0!</v>
      </c>
      <c r="AT503" s="251">
        <f>$AC$1*X502/100</f>
        <v>0</v>
      </c>
      <c r="AU503" s="249">
        <f>AT503*SQRT(10)</f>
        <v>0</v>
      </c>
      <c r="AW503" s="250" t="e">
        <f>AV503/AV504-1</f>
        <v>#DIV/0!</v>
      </c>
      <c r="BB503" s="249">
        <f>BA503*SQRT(10)</f>
        <v>0</v>
      </c>
      <c r="BD503" s="250" t="e">
        <f>BC503/BC504-1</f>
        <v>#DIV/0!</v>
      </c>
      <c r="BI503" s="249">
        <f>BH503*SQRT(10)</f>
        <v>0</v>
      </c>
    </row>
    <row r="504" spans="1:61" x14ac:dyDescent="0.2">
      <c r="A504" s="253">
        <v>42408</v>
      </c>
      <c r="B504" s="245">
        <f>'Yield Curves'!C503-'Yield Curves'!C504</f>
        <v>0</v>
      </c>
      <c r="C504" s="245">
        <f>'Yield Curves'!D503-'Yield Curves'!D504</f>
        <v>3.5000000000000142E-2</v>
      </c>
      <c r="D504" s="245">
        <f>'Yield Curves'!E503-'Yield Curves'!E504</f>
        <v>6.9999999999998508E-2</v>
      </c>
      <c r="E504" s="245">
        <f>'Yield Curves'!F503-'Yield Curves'!F504</f>
        <v>7.4999999999999289E-2</v>
      </c>
      <c r="F504" s="245">
        <f>'Yield Curves'!G503-'Yield Curves'!G504</f>
        <v>8.0000000000000071E-2</v>
      </c>
      <c r="G504" s="245">
        <f>'Yield Curves'!H503-'Yield Curves'!H504</f>
        <v>8.5000000000000853E-2</v>
      </c>
      <c r="H504" s="245">
        <f>'Yield Curves'!I503-'Yield Curves'!I504</f>
        <v>8.9999999999999858E-2</v>
      </c>
      <c r="I504" s="245">
        <f>'Yield Curves'!J503-'Yield Curves'!J504</f>
        <v>8.9999999999999858E-2</v>
      </c>
      <c r="J504" s="245">
        <f>'Yield Curves'!K503-'Yield Curves'!K504</f>
        <v>8.9999999999999858E-2</v>
      </c>
      <c r="K504" s="245">
        <f>'Yield Curves'!L503-'Yield Curves'!L504</f>
        <v>8.9999999999999858E-2</v>
      </c>
      <c r="L504" s="245">
        <f>'Yield Curves'!M503-'Yield Curves'!M504</f>
        <v>8.9999999999999858E-2</v>
      </c>
      <c r="M504" s="245">
        <f>'Yield Curves'!N503-'Yield Curves'!N504</f>
        <v>8.9999999999999858E-2</v>
      </c>
      <c r="N504" s="245">
        <f>'Yield Curves'!O503-'Yield Curves'!O504</f>
        <v>8.9999999999999858E-2</v>
      </c>
      <c r="O504" s="245">
        <f>'Yield Curves'!P503-'Yield Curves'!P504</f>
        <v>8.9999999999999858E-2</v>
      </c>
      <c r="P504" s="245">
        <f>'Yield Curves'!Q503-'Yield Curves'!Q504</f>
        <v>8.9999999999999858E-2</v>
      </c>
      <c r="Q504" s="245">
        <f>'Yield Curves'!R503-'Yield Curves'!R504</f>
        <v>8.9999999999999858E-2</v>
      </c>
      <c r="R504" s="245">
        <f>'Yield Curves'!S503-'Yield Curves'!S504</f>
        <v>8.9999999999999858E-2</v>
      </c>
      <c r="S504" s="245">
        <f>'Yield Curves'!T503-'Yield Curves'!T504</f>
        <v>8.9999999999999858E-2</v>
      </c>
      <c r="T504" s="245">
        <f>'Yield Curves'!U503-'Yield Curves'!U504</f>
        <v>8.9999999999999858E-2</v>
      </c>
      <c r="U504" s="245">
        <f>'Yield Curves'!V503-'Yield Curves'!V504</f>
        <v>8.9999999999999858E-2</v>
      </c>
      <c r="V504" s="252">
        <f>MAX(B504:U504)</f>
        <v>8.9999999999999858E-2</v>
      </c>
      <c r="AB504" s="250" t="e">
        <f>AA504/AA505-1</f>
        <v>#DIV/0!</v>
      </c>
      <c r="AF504" s="250"/>
      <c r="AG504" s="250"/>
      <c r="AI504" s="250" t="e">
        <f>AH504/AH505-1</f>
        <v>#DIV/0!</v>
      </c>
      <c r="AP504" s="250" t="e">
        <f>AO504/AO505-1</f>
        <v>#DIV/0!</v>
      </c>
      <c r="AT504" s="251">
        <f>$AC$1*X503/100</f>
        <v>0</v>
      </c>
      <c r="AU504" s="249">
        <f>AT504*SQRT(10)</f>
        <v>0</v>
      </c>
      <c r="AW504" s="250" t="e">
        <f>AV504/AV505-1</f>
        <v>#DIV/0!</v>
      </c>
      <c r="BB504" s="249">
        <f>BA504*SQRT(10)</f>
        <v>0</v>
      </c>
      <c r="BD504" s="250" t="e">
        <f>BC504/BC505-1</f>
        <v>#DIV/0!</v>
      </c>
      <c r="BI504" s="249">
        <f>BH504*SQRT(10)</f>
        <v>0</v>
      </c>
    </row>
    <row r="505" spans="1:61" x14ac:dyDescent="0.2">
      <c r="A505" s="253">
        <v>42405</v>
      </c>
      <c r="B505" s="245">
        <f>'Yield Curves'!C504-'Yield Curves'!C505</f>
        <v>-9.9999999999997868E-3</v>
      </c>
      <c r="C505" s="245">
        <f>'Yield Curves'!D504-'Yield Curves'!D505</f>
        <v>1.0000000000001563E-2</v>
      </c>
      <c r="D505" s="245">
        <f>'Yield Curves'!E504-'Yield Curves'!E505</f>
        <v>3.0000000000001137E-2</v>
      </c>
      <c r="E505" s="245">
        <f>'Yield Curves'!F504-'Yield Curves'!F505</f>
        <v>3.0000000000001137E-2</v>
      </c>
      <c r="F505" s="245">
        <f>'Yield Curves'!G504-'Yield Curves'!G505</f>
        <v>2.9999999999999361E-2</v>
      </c>
      <c r="G505" s="245">
        <f>'Yield Curves'!H504-'Yield Curves'!H505</f>
        <v>1.5000000000000568E-2</v>
      </c>
      <c r="H505" s="245">
        <f>'Yield Curves'!I504-'Yield Curves'!I505</f>
        <v>0</v>
      </c>
      <c r="I505" s="245">
        <f>'Yield Curves'!J504-'Yield Curves'!J505</f>
        <v>1.9999999999999574E-2</v>
      </c>
      <c r="J505" s="245">
        <f>'Yield Curves'!K504-'Yield Curves'!K505</f>
        <v>4.0000000000000924E-2</v>
      </c>
      <c r="K505" s="245">
        <f>'Yield Curves'!L504-'Yield Curves'!L505</f>
        <v>4.2500000000000426E-2</v>
      </c>
      <c r="L505" s="245">
        <f>'Yield Curves'!M504-'Yield Curves'!M505</f>
        <v>4.4999999999999929E-2</v>
      </c>
      <c r="M505" s="245">
        <f>'Yield Curves'!N504-'Yield Curves'!N505</f>
        <v>4.7499999999999432E-2</v>
      </c>
      <c r="N505" s="245">
        <f>'Yield Curves'!O504-'Yield Curves'!O505</f>
        <v>4.9999999999998934E-2</v>
      </c>
      <c r="O505" s="245">
        <f>'Yield Curves'!P504-'Yield Curves'!P505</f>
        <v>5.2499999999998437E-2</v>
      </c>
      <c r="P505" s="245">
        <f>'Yield Curves'!Q504-'Yield Curves'!Q505</f>
        <v>4.6249999999998792E-2</v>
      </c>
      <c r="Q505" s="245">
        <f>'Yield Curves'!R504-'Yield Curves'!R505</f>
        <v>3.9999999999999147E-2</v>
      </c>
      <c r="R505" s="245">
        <f>'Yield Curves'!S504-'Yield Curves'!S505</f>
        <v>3.3749999999999503E-2</v>
      </c>
      <c r="S505" s="245">
        <f>'Yield Curves'!T504-'Yield Curves'!T505</f>
        <v>3.1874999999999432E-2</v>
      </c>
      <c r="T505" s="245">
        <f>'Yield Curves'!U504-'Yield Curves'!U505</f>
        <v>2.9999999999999361E-2</v>
      </c>
      <c r="U505" s="245">
        <f>'Yield Curves'!V504-'Yield Curves'!V505</f>
        <v>2.8124999999999289E-2</v>
      </c>
      <c r="V505" s="252">
        <f>MAX(B505:U505)</f>
        <v>5.2499999999998437E-2</v>
      </c>
      <c r="AB505" s="250" t="e">
        <f>AA505/AA506-1</f>
        <v>#DIV/0!</v>
      </c>
      <c r="AF505" s="250"/>
      <c r="AG505" s="250"/>
      <c r="AI505" s="250" t="e">
        <f>AH505/AH506-1</f>
        <v>#DIV/0!</v>
      </c>
      <c r="AP505" s="250" t="e">
        <f>AO505/AO506-1</f>
        <v>#DIV/0!</v>
      </c>
      <c r="AT505" s="251">
        <f>$AC$1*X504/100</f>
        <v>0</v>
      </c>
      <c r="AU505" s="249">
        <f>AT505*SQRT(10)</f>
        <v>0</v>
      </c>
      <c r="AW505" s="250" t="e">
        <f>AV505/AV506-1</f>
        <v>#DIV/0!</v>
      </c>
      <c r="BB505" s="249">
        <f>BA505*SQRT(10)</f>
        <v>0</v>
      </c>
      <c r="BD505" s="250" t="e">
        <f>BC505/BC506-1</f>
        <v>#DIV/0!</v>
      </c>
      <c r="BI505" s="249">
        <f>BH505*SQRT(10)</f>
        <v>0</v>
      </c>
    </row>
    <row r="506" spans="1:61" x14ac:dyDescent="0.2">
      <c r="A506" s="253">
        <v>42404</v>
      </c>
      <c r="B506" s="245">
        <f>'Yield Curves'!C505-'Yield Curves'!C506</f>
        <v>5.0000000000000711E-2</v>
      </c>
      <c r="C506" s="245">
        <f>'Yield Curves'!D505-'Yield Curves'!D506</f>
        <v>-4.5000000000001705E-2</v>
      </c>
      <c r="D506" s="245">
        <f>'Yield Curves'!E505-'Yield Curves'!E506</f>
        <v>-0.14000000000000057</v>
      </c>
      <c r="E506" s="245">
        <f>'Yield Curves'!F505-'Yield Curves'!F506</f>
        <v>-0.16000000000000014</v>
      </c>
      <c r="F506" s="245">
        <f>'Yield Curves'!G505-'Yield Curves'!G506</f>
        <v>-0.17999999999999972</v>
      </c>
      <c r="G506" s="245">
        <f>'Yield Curves'!H505-'Yield Curves'!H506</f>
        <v>-0.17999999999999972</v>
      </c>
      <c r="H506" s="245">
        <f>'Yield Curves'!I505-'Yield Curves'!I506</f>
        <v>-0.17999999999999972</v>
      </c>
      <c r="I506" s="245">
        <f>'Yield Curves'!J505-'Yield Curves'!J506</f>
        <v>-0.16999999999999815</v>
      </c>
      <c r="J506" s="245">
        <f>'Yield Curves'!K505-'Yield Curves'!K506</f>
        <v>-0.16000000000000014</v>
      </c>
      <c r="K506" s="245">
        <f>'Yield Curves'!L505-'Yield Curves'!L506</f>
        <v>-0.16000000000000014</v>
      </c>
      <c r="L506" s="245">
        <f>'Yield Curves'!M505-'Yield Curves'!M506</f>
        <v>-0.16000000000000014</v>
      </c>
      <c r="M506" s="245">
        <f>'Yield Curves'!N505-'Yield Curves'!N506</f>
        <v>-0.16000000000000014</v>
      </c>
      <c r="N506" s="245">
        <f>'Yield Curves'!O505-'Yield Curves'!O506</f>
        <v>-0.16000000000000014</v>
      </c>
      <c r="O506" s="245">
        <f>'Yield Curves'!P505-'Yield Curves'!P506</f>
        <v>-0.16000000000000014</v>
      </c>
      <c r="P506" s="245">
        <f>'Yield Curves'!Q505-'Yield Curves'!Q506</f>
        <v>-0.16500000000000092</v>
      </c>
      <c r="Q506" s="245">
        <f>'Yield Curves'!R505-'Yield Curves'!R506</f>
        <v>-0.16999999999999993</v>
      </c>
      <c r="R506" s="245">
        <f>'Yield Curves'!S505-'Yield Curves'!S506</f>
        <v>-0.17499999999999893</v>
      </c>
      <c r="S506" s="245">
        <f>'Yield Curves'!T505-'Yield Curves'!T506</f>
        <v>-0.17749999999999844</v>
      </c>
      <c r="T506" s="245">
        <f>'Yield Curves'!U505-'Yield Curves'!U506</f>
        <v>-0.17999999999999972</v>
      </c>
      <c r="U506" s="245">
        <f>'Yield Curves'!V505-'Yield Curves'!V506</f>
        <v>-0.18250000000000099</v>
      </c>
      <c r="V506" s="252">
        <f>MAX(B506:U506)</f>
        <v>5.0000000000000711E-2</v>
      </c>
      <c r="AB506" s="250" t="e">
        <f>AA506/AA507-1</f>
        <v>#DIV/0!</v>
      </c>
      <c r="AF506" s="250"/>
      <c r="AG506" s="250"/>
      <c r="AI506" s="250" t="e">
        <f>AH506/AH507-1</f>
        <v>#DIV/0!</v>
      </c>
      <c r="AP506" s="250" t="e">
        <f>AO506/AO507-1</f>
        <v>#DIV/0!</v>
      </c>
      <c r="AT506" s="251">
        <f>$AC$1*X505/100</f>
        <v>0</v>
      </c>
      <c r="AU506" s="249">
        <f>AT506*SQRT(10)</f>
        <v>0</v>
      </c>
      <c r="AW506" s="250" t="e">
        <f>AV506/AV507-1</f>
        <v>#DIV/0!</v>
      </c>
      <c r="BB506" s="249">
        <f>BA506*SQRT(10)</f>
        <v>0</v>
      </c>
      <c r="BD506" s="250" t="e">
        <f>BC506/BC507-1</f>
        <v>#DIV/0!</v>
      </c>
      <c r="BI506" s="249">
        <f>BH506*SQRT(10)</f>
        <v>0</v>
      </c>
    </row>
    <row r="507" spans="1:61" x14ac:dyDescent="0.2">
      <c r="A507" s="253">
        <v>42403</v>
      </c>
      <c r="B507" s="245">
        <f>'Yield Curves'!C506-'Yield Curves'!C507</f>
        <v>-0.10000000000000142</v>
      </c>
      <c r="C507" s="245">
        <f>'Yield Curves'!D506-'Yield Curves'!D507</f>
        <v>-7.0000000000000284E-2</v>
      </c>
      <c r="D507" s="245">
        <f>'Yield Curves'!E506-'Yield Curves'!E507</f>
        <v>-3.9999999999999147E-2</v>
      </c>
      <c r="E507" s="245">
        <f>'Yield Curves'!F506-'Yield Curves'!F507</f>
        <v>-3.9999999999999147E-2</v>
      </c>
      <c r="F507" s="245">
        <f>'Yield Curves'!G506-'Yield Curves'!G507</f>
        <v>-4.0000000000000924E-2</v>
      </c>
      <c r="G507" s="245">
        <f>'Yield Curves'!H506-'Yield Curves'!H507</f>
        <v>-4.00000000000027E-2</v>
      </c>
      <c r="H507" s="245">
        <f>'Yield Curves'!I506-'Yield Curves'!I507</f>
        <v>-4.0000000000000924E-2</v>
      </c>
      <c r="I507" s="245">
        <f>'Yield Curves'!J506-'Yield Curves'!J507</f>
        <v>-6.0000000000002274E-2</v>
      </c>
      <c r="J507" s="245">
        <f>'Yield Curves'!K506-'Yield Curves'!K507</f>
        <v>-8.0000000000000071E-2</v>
      </c>
      <c r="K507" s="245">
        <f>'Yield Curves'!L506-'Yield Curves'!L507</f>
        <v>-7.7500000000000568E-2</v>
      </c>
      <c r="L507" s="245">
        <f>'Yield Curves'!M506-'Yield Curves'!M507</f>
        <v>-7.4999999999999289E-2</v>
      </c>
      <c r="M507" s="245">
        <f>'Yield Curves'!N506-'Yield Curves'!N507</f>
        <v>-7.249999999999801E-2</v>
      </c>
      <c r="N507" s="245">
        <f>'Yield Curves'!O506-'Yield Curves'!O507</f>
        <v>-6.9999999999998508E-2</v>
      </c>
      <c r="O507" s="245">
        <f>'Yield Curves'!P506-'Yield Curves'!P507</f>
        <v>-6.7499999999999005E-2</v>
      </c>
      <c r="P507" s="245">
        <f>'Yield Curves'!Q506-'Yield Curves'!Q507</f>
        <v>-6.3749999999998863E-2</v>
      </c>
      <c r="Q507" s="245">
        <f>'Yield Curves'!R506-'Yield Curves'!R507</f>
        <v>-5.9999999999998721E-2</v>
      </c>
      <c r="R507" s="245">
        <f>'Yield Curves'!S506-'Yield Curves'!S507</f>
        <v>-5.6249999999998579E-2</v>
      </c>
      <c r="S507" s="245">
        <f>'Yield Curves'!T506-'Yield Curves'!T507</f>
        <v>-5.3124999999999645E-2</v>
      </c>
      <c r="T507" s="245">
        <f>'Yield Curves'!U506-'Yield Curves'!U507</f>
        <v>-4.9999999999998934E-2</v>
      </c>
      <c r="U507" s="245">
        <f>'Yield Curves'!V506-'Yield Curves'!V507</f>
        <v>-4.6874999999998224E-2</v>
      </c>
      <c r="V507" s="252">
        <f>MAX(B507:U507)</f>
        <v>-3.9999999999999147E-2</v>
      </c>
      <c r="AB507" s="250" t="e">
        <f>AA507/AA508-1</f>
        <v>#DIV/0!</v>
      </c>
      <c r="AF507" s="250"/>
      <c r="AG507" s="250"/>
      <c r="AI507" s="250" t="e">
        <f>AH507/AH508-1</f>
        <v>#DIV/0!</v>
      </c>
      <c r="AP507" s="250" t="e">
        <f>AO507/AO508-1</f>
        <v>#DIV/0!</v>
      </c>
      <c r="AT507" s="251">
        <f>$AC$1*X506/100</f>
        <v>0</v>
      </c>
      <c r="AU507" s="249">
        <f>AT507*SQRT(10)</f>
        <v>0</v>
      </c>
      <c r="AW507" s="250" t="e">
        <f>AV507/AV508-1</f>
        <v>#DIV/0!</v>
      </c>
      <c r="BB507" s="249">
        <f>BA507*SQRT(10)</f>
        <v>0</v>
      </c>
      <c r="BD507" s="250" t="e">
        <f>BC507/BC508-1</f>
        <v>#DIV/0!</v>
      </c>
      <c r="BI507" s="249">
        <f>BH507*SQRT(10)</f>
        <v>0</v>
      </c>
    </row>
    <row r="508" spans="1:61" x14ac:dyDescent="0.2">
      <c r="A508" s="253">
        <v>42402</v>
      </c>
      <c r="B508" s="245">
        <f>'Yield Curves'!C507-'Yield Curves'!C508</f>
        <v>-4.9999999999998934E-2</v>
      </c>
      <c r="C508" s="245">
        <f>'Yield Curves'!D507-'Yield Curves'!D508</f>
        <v>1.5000000000000568E-2</v>
      </c>
      <c r="D508" s="245">
        <f>'Yield Curves'!E507-'Yield Curves'!E508</f>
        <v>8.0000000000000071E-2</v>
      </c>
      <c r="E508" s="245">
        <f>'Yield Curves'!F507-'Yield Curves'!F508</f>
        <v>9.4999999999998863E-2</v>
      </c>
      <c r="F508" s="245">
        <f>'Yield Curves'!G507-'Yield Curves'!G508</f>
        <v>0.11000000000000121</v>
      </c>
      <c r="G508" s="245">
        <f>'Yield Curves'!H507-'Yield Curves'!H508</f>
        <v>9.0000000000001634E-2</v>
      </c>
      <c r="H508" s="245">
        <f>'Yield Curves'!I507-'Yield Curves'!I508</f>
        <v>7.0000000000000284E-2</v>
      </c>
      <c r="I508" s="245">
        <f>'Yield Curves'!J507-'Yield Curves'!J508</f>
        <v>9.5000000000000639E-2</v>
      </c>
      <c r="J508" s="245">
        <f>'Yield Curves'!K507-'Yield Curves'!K508</f>
        <v>0.11999999999999922</v>
      </c>
      <c r="K508" s="245">
        <f>'Yield Curves'!L507-'Yield Curves'!L508</f>
        <v>0.11500000000000021</v>
      </c>
      <c r="L508" s="245">
        <f>'Yield Curves'!M507-'Yield Curves'!M508</f>
        <v>0.10999999999999943</v>
      </c>
      <c r="M508" s="245">
        <f>'Yield Curves'!N507-'Yield Curves'!N508</f>
        <v>0.10499999999999865</v>
      </c>
      <c r="N508" s="245">
        <f>'Yield Curves'!O507-'Yield Curves'!O508</f>
        <v>9.9999999999999645E-2</v>
      </c>
      <c r="O508" s="245">
        <f>'Yield Curves'!P507-'Yield Curves'!P508</f>
        <v>9.5000000000000639E-2</v>
      </c>
      <c r="P508" s="245">
        <f>'Yield Curves'!Q507-'Yield Curves'!Q508</f>
        <v>9.2500000000001137E-2</v>
      </c>
      <c r="Q508" s="245">
        <f>'Yield Curves'!R507-'Yield Curves'!R508</f>
        <v>8.9999999999999858E-2</v>
      </c>
      <c r="R508" s="245">
        <f>'Yield Curves'!S507-'Yield Curves'!S508</f>
        <v>8.7499999999998579E-2</v>
      </c>
      <c r="S508" s="245">
        <f>'Yield Curves'!T507-'Yield Curves'!T508</f>
        <v>8.3750000000000213E-2</v>
      </c>
      <c r="T508" s="245">
        <f>'Yield Curves'!U507-'Yield Curves'!U508</f>
        <v>8.0000000000000071E-2</v>
      </c>
      <c r="U508" s="245">
        <f>'Yield Curves'!V507-'Yield Curves'!V508</f>
        <v>7.6249999999999929E-2</v>
      </c>
      <c r="V508" s="252">
        <f>MAX(B508:U508)</f>
        <v>0.11999999999999922</v>
      </c>
      <c r="AB508" s="250" t="e">
        <f>AA508/AA509-1</f>
        <v>#DIV/0!</v>
      </c>
      <c r="AF508" s="250"/>
      <c r="AG508" s="250"/>
      <c r="AI508" s="250" t="e">
        <f>AH508/AH509-1</f>
        <v>#DIV/0!</v>
      </c>
      <c r="AP508" s="250" t="e">
        <f>AO508/AO509-1</f>
        <v>#DIV/0!</v>
      </c>
      <c r="AT508" s="251">
        <f>$AC$1*X507/100</f>
        <v>0</v>
      </c>
      <c r="AU508" s="249">
        <f>AT508*SQRT(10)</f>
        <v>0</v>
      </c>
      <c r="AW508" s="250" t="e">
        <f>AV508/AV509-1</f>
        <v>#DIV/0!</v>
      </c>
      <c r="BB508" s="249">
        <f>BA508*SQRT(10)</f>
        <v>0</v>
      </c>
      <c r="BD508" s="250" t="e">
        <f>BC508/BC509-1</f>
        <v>#DIV/0!</v>
      </c>
      <c r="BI508" s="249">
        <f>BH508*SQRT(10)</f>
        <v>0</v>
      </c>
    </row>
  </sheetData>
  <mergeCells count="6">
    <mergeCell ref="W1:Z2"/>
    <mergeCell ref="BC3:BI3"/>
    <mergeCell ref="AV3:BB3"/>
    <mergeCell ref="AO3:AU3"/>
    <mergeCell ref="AH3:AN3"/>
    <mergeCell ref="AA3:AG3"/>
  </mergeCells>
  <hyperlinks>
    <hyperlink ref="A4" r:id="rId1" display="https://www.cbr.ru/hd_base/zcyc_params/zcyc/?DateTo=01.02.2018" xr:uid="{5AEDC5AC-76F6-8F43-81B3-8122378EEBF3}"/>
    <hyperlink ref="A5" r:id="rId2" display="https://www.cbr.ru/hd_base/zcyc_params/zcyc/?DateTo=31.01.2018" xr:uid="{9054DC9A-3E98-2145-ABDC-5014716CE752}"/>
    <hyperlink ref="A6" r:id="rId3" display="https://www.cbr.ru/hd_base/zcyc_params/zcyc/?DateTo=30.01.2018" xr:uid="{E61FDD97-7312-2849-8573-74D6E457C343}"/>
    <hyperlink ref="A7" r:id="rId4" display="https://www.cbr.ru/hd_base/zcyc_params/zcyc/?DateTo=29.01.2018" xr:uid="{3714388A-78B1-B944-A738-768FD3F260EC}"/>
    <hyperlink ref="A8" r:id="rId5" display="https://www.cbr.ru/hd_base/zcyc_params/zcyc/?DateTo=26.01.2018" xr:uid="{0576B7F2-8E90-B244-ADD3-ECD50428F88D}"/>
    <hyperlink ref="A9" r:id="rId6" display="https://www.cbr.ru/hd_base/zcyc_params/zcyc/?DateTo=25.01.2018" xr:uid="{86574DFD-607C-7446-A095-494D33D7B7A6}"/>
    <hyperlink ref="A10" r:id="rId7" display="https://www.cbr.ru/hd_base/zcyc_params/zcyc/?DateTo=24.01.2018" xr:uid="{E6D77E76-7799-B74A-8FEB-1F148EBC5487}"/>
    <hyperlink ref="A11" r:id="rId8" display="https://www.cbr.ru/hd_base/zcyc_params/zcyc/?DateTo=23.01.2018" xr:uid="{5126B73C-AF22-004D-BC46-3FACD3AFB1EF}"/>
    <hyperlink ref="A12" r:id="rId9" display="https://www.cbr.ru/hd_base/zcyc_params/zcyc/?DateTo=22.01.2018" xr:uid="{1C33EA54-949A-394E-AEA4-D3EE8B065D61}"/>
    <hyperlink ref="A13" r:id="rId10" display="https://www.cbr.ru/hd_base/zcyc_params/zcyc/?DateTo=19.01.2018" xr:uid="{627DD48B-7AAA-7142-9E2E-F19C0F891A09}"/>
    <hyperlink ref="A14" r:id="rId11" display="https://www.cbr.ru/hd_base/zcyc_params/zcyc/?DateTo=18.01.2018" xr:uid="{E9448EE6-5A7D-CF4C-A185-DF2EE36FF3CB}"/>
    <hyperlink ref="A15" r:id="rId12" display="https://www.cbr.ru/hd_base/zcyc_params/zcyc/?DateTo=17.01.2018" xr:uid="{13EB2CB9-BEAF-5148-9BFE-0A4BA9980CB2}"/>
    <hyperlink ref="A16" r:id="rId13" display="https://www.cbr.ru/hd_base/zcyc_params/zcyc/?DateTo=16.01.2018" xr:uid="{2890A907-D3CF-3347-9D04-2536C8DD558F}"/>
    <hyperlink ref="A17" r:id="rId14" display="https://www.cbr.ru/hd_base/zcyc_params/zcyc/?DateTo=15.01.2018" xr:uid="{259DC335-D95C-354A-A672-CC8542306C16}"/>
    <hyperlink ref="A18" r:id="rId15" display="https://www.cbr.ru/hd_base/zcyc_params/zcyc/?DateTo=12.01.2018" xr:uid="{C38CA6BF-FC08-F94E-8C02-B2A273EFF878}"/>
    <hyperlink ref="A19" r:id="rId16" display="https://www.cbr.ru/hd_base/zcyc_params/zcyc/?DateTo=11.01.2018" xr:uid="{D7744137-3856-BF47-B257-C68E89E5FFA8}"/>
    <hyperlink ref="A20" r:id="rId17" display="https://www.cbr.ru/hd_base/zcyc_params/zcyc/?DateTo=10.01.2018" xr:uid="{DC7149EA-82BC-CD41-8845-A2D347172C7D}"/>
    <hyperlink ref="A21" r:id="rId18" display="https://www.cbr.ru/hd_base/zcyc_params/zcyc/?DateTo=09.01.2018" xr:uid="{C45A8D2A-933D-784F-BB8E-B04D4C002400}"/>
    <hyperlink ref="A22" r:id="rId19" display="https://www.cbr.ru/hd_base/zcyc_params/zcyc/?DateTo=05.01.2018" xr:uid="{7631960B-9B97-2D4D-93D0-5CC0A866893F}"/>
    <hyperlink ref="A23" r:id="rId20" display="https://www.cbr.ru/hd_base/zcyc_params/zcyc/?DateTo=04.01.2018" xr:uid="{3C086ABD-FBFF-E342-8749-E1646CDE428C}"/>
    <hyperlink ref="A24" r:id="rId21" display="https://www.cbr.ru/hd_base/zcyc_params/zcyc/?DateTo=03.01.2018" xr:uid="{2AE59569-CE54-8247-B5D1-53AE10787CF8}"/>
    <hyperlink ref="A25" r:id="rId22" display="https://www.cbr.ru/hd_base/zcyc_params/zcyc/?DateTo=29.12.2017" xr:uid="{FD3B3FD4-B6A6-A742-AD1D-CA70631127B3}"/>
    <hyperlink ref="A26" r:id="rId23" display="https://www.cbr.ru/hd_base/zcyc_params/zcyc/?DateTo=28.12.2017" xr:uid="{7EF56CE4-BF96-414D-AB3D-102E04DB020C}"/>
    <hyperlink ref="A27" r:id="rId24" display="https://www.cbr.ru/hd_base/zcyc_params/zcyc/?DateTo=27.12.2017" xr:uid="{192A5EEC-2DA5-6446-B1F7-9C54014C7C8C}"/>
    <hyperlink ref="A28" r:id="rId25" display="https://www.cbr.ru/hd_base/zcyc_params/zcyc/?DateTo=26.12.2017" xr:uid="{BC397AD4-7AFE-9749-942C-DCDB353DDF65}"/>
    <hyperlink ref="A29" r:id="rId26" display="https://www.cbr.ru/hd_base/zcyc_params/zcyc/?DateTo=25.12.2017" xr:uid="{B83A4E2C-5A09-FF4A-974B-5464C4E73448}"/>
    <hyperlink ref="A30" r:id="rId27" display="https://www.cbr.ru/hd_base/zcyc_params/zcyc/?DateTo=22.12.2017" xr:uid="{C5190617-7910-F046-86DD-8D48F7C9C2BA}"/>
    <hyperlink ref="A31" r:id="rId28" display="https://www.cbr.ru/hd_base/zcyc_params/zcyc/?DateTo=21.12.2017" xr:uid="{85ED91C3-4538-2F4C-86A7-BAB2E62653EE}"/>
    <hyperlink ref="A32" r:id="rId29" display="https://www.cbr.ru/hd_base/zcyc_params/zcyc/?DateTo=20.12.2017" xr:uid="{A003D4AE-CD6B-1F49-A1CA-C14C93561A83}"/>
    <hyperlink ref="A33" r:id="rId30" display="https://www.cbr.ru/hd_base/zcyc_params/zcyc/?DateTo=19.12.2017" xr:uid="{720BDECA-8952-904E-977A-B387B8E73134}"/>
    <hyperlink ref="A34" r:id="rId31" display="https://www.cbr.ru/hd_base/zcyc_params/zcyc/?DateTo=18.12.2017" xr:uid="{B1FDD805-3441-9242-9F61-95400D3CF730}"/>
    <hyperlink ref="A35" r:id="rId32" display="https://www.cbr.ru/hd_base/zcyc_params/zcyc/?DateTo=15.12.2017" xr:uid="{69A577DA-6D15-FD46-A987-2214D360A3D6}"/>
    <hyperlink ref="A36" r:id="rId33" display="https://www.cbr.ru/hd_base/zcyc_params/zcyc/?DateTo=14.12.2017" xr:uid="{C753B847-FC48-7C41-93F4-4819624D36E0}"/>
    <hyperlink ref="A37" r:id="rId34" display="https://www.cbr.ru/hd_base/zcyc_params/zcyc/?DateTo=13.12.2017" xr:uid="{C4A83B83-5CB2-D247-985B-59F57DE1B9F1}"/>
    <hyperlink ref="A38" r:id="rId35" display="https://www.cbr.ru/hd_base/zcyc_params/zcyc/?DateTo=12.12.2017" xr:uid="{555B141F-7F13-DE45-B75C-3B8B529D5EF6}"/>
    <hyperlink ref="A39" r:id="rId36" display="https://www.cbr.ru/hd_base/zcyc_params/zcyc/?DateTo=11.12.2017" xr:uid="{9DD9391F-9F9E-1D4D-B39C-CDBE3307730A}"/>
    <hyperlink ref="A40" r:id="rId37" display="https://www.cbr.ru/hd_base/zcyc_params/zcyc/?DateTo=08.12.2017" xr:uid="{9BA4F9BD-7D4B-0F4B-A8C2-0BC6E65D1916}"/>
    <hyperlink ref="A41" r:id="rId38" display="https://www.cbr.ru/hd_base/zcyc_params/zcyc/?DateTo=07.12.2017" xr:uid="{DD7DBD84-60F7-D14C-8C4A-907B8FA87B21}"/>
    <hyperlink ref="A42" r:id="rId39" display="https://www.cbr.ru/hd_base/zcyc_params/zcyc/?DateTo=06.12.2017" xr:uid="{97059388-302C-DA41-973D-5F637AC329A7}"/>
    <hyperlink ref="A43" r:id="rId40" display="https://www.cbr.ru/hd_base/zcyc_params/zcyc/?DateTo=05.12.2017" xr:uid="{493BA924-03C1-5F4F-A427-F911BEDD6157}"/>
    <hyperlink ref="A44" r:id="rId41" display="https://www.cbr.ru/hd_base/zcyc_params/zcyc/?DateTo=04.12.2017" xr:uid="{2F7D6757-B254-2147-8C64-CCA0692459CC}"/>
    <hyperlink ref="A45" r:id="rId42" display="https://www.cbr.ru/hd_base/zcyc_params/zcyc/?DateTo=01.12.2017" xr:uid="{5652BD60-DB63-E140-ACCB-18FEBA7C6780}"/>
    <hyperlink ref="A46" r:id="rId43" display="https://www.cbr.ru/hd_base/zcyc_params/zcyc/?DateTo=30.11.2017" xr:uid="{1D0B3163-3920-CD45-A6BE-AA52FDD31620}"/>
    <hyperlink ref="A47" r:id="rId44" display="https://www.cbr.ru/hd_base/zcyc_params/zcyc/?DateTo=29.11.2017" xr:uid="{1A16E88B-905D-7245-8F00-EE751B2613F7}"/>
    <hyperlink ref="A48" r:id="rId45" display="https://www.cbr.ru/hd_base/zcyc_params/zcyc/?DateTo=28.11.2017" xr:uid="{744639B9-A2D3-E94C-ACA1-A3BCDE2E4259}"/>
    <hyperlink ref="A49" r:id="rId46" display="https://www.cbr.ru/hd_base/zcyc_params/zcyc/?DateTo=27.11.2017" xr:uid="{1F60E17D-D7A9-F741-8F35-D8653765134E}"/>
    <hyperlink ref="A50" r:id="rId47" display="https://www.cbr.ru/hd_base/zcyc_params/zcyc/?DateTo=24.11.2017" xr:uid="{349EF49E-E155-1D46-AAD1-3FB08BF76BAA}"/>
    <hyperlink ref="A51" r:id="rId48" display="https://www.cbr.ru/hd_base/zcyc_params/zcyc/?DateTo=23.11.2017" xr:uid="{6C4A6F9D-2166-8B47-96F6-DAD890A3BB9E}"/>
    <hyperlink ref="A52" r:id="rId49" display="https://www.cbr.ru/hd_base/zcyc_params/zcyc/?DateTo=22.11.2017" xr:uid="{A82716EB-DDD7-C249-9BA5-BB7DF29841C9}"/>
    <hyperlink ref="A53" r:id="rId50" display="https://www.cbr.ru/hd_base/zcyc_params/zcyc/?DateTo=21.11.2017" xr:uid="{5C026703-8508-4E4E-9884-636275B09CE5}"/>
    <hyperlink ref="A54" r:id="rId51" display="https://www.cbr.ru/hd_base/zcyc_params/zcyc/?DateTo=20.11.2017" xr:uid="{EDF786C1-8B12-F24E-88CB-80717F537B98}"/>
    <hyperlink ref="A55" r:id="rId52" display="https://www.cbr.ru/hd_base/zcyc_params/zcyc/?DateTo=17.11.2017" xr:uid="{BD7B3097-560E-8F49-8721-96960D8FC213}"/>
    <hyperlink ref="A56" r:id="rId53" display="https://www.cbr.ru/hd_base/zcyc_params/zcyc/?DateTo=16.11.2017" xr:uid="{F43210A0-9191-194B-8DB4-B4A1A73AD680}"/>
    <hyperlink ref="A57" r:id="rId54" display="https://www.cbr.ru/hd_base/zcyc_params/zcyc/?DateTo=15.11.2017" xr:uid="{0FF8963A-CE22-DD43-8AAB-AB2F21FB4E24}"/>
    <hyperlink ref="A58" r:id="rId55" display="https://www.cbr.ru/hd_base/zcyc_params/zcyc/?DateTo=14.11.2017" xr:uid="{C9B03269-017D-F44A-8242-A3749F6685F2}"/>
    <hyperlink ref="A59" r:id="rId56" display="https://www.cbr.ru/hd_base/zcyc_params/zcyc/?DateTo=13.11.2017" xr:uid="{497C8E8F-6211-8542-88FD-BE6BF7A5DF7D}"/>
    <hyperlink ref="A60" r:id="rId57" display="https://www.cbr.ru/hd_base/zcyc_params/zcyc/?DateTo=10.11.2017" xr:uid="{65E4775B-A77A-CD47-A4A6-E34254F80667}"/>
    <hyperlink ref="A61" r:id="rId58" display="https://www.cbr.ru/hd_base/zcyc_params/zcyc/?DateTo=09.11.2017" xr:uid="{99EDD6C7-1C71-6543-9535-A9405F0DDEC7}"/>
    <hyperlink ref="A62" r:id="rId59" display="https://www.cbr.ru/hd_base/zcyc_params/zcyc/?DateTo=08.11.2017" xr:uid="{D294C4FD-92A2-EB43-9889-53F0E96D3C6E}"/>
    <hyperlink ref="A63" r:id="rId60" display="https://www.cbr.ru/hd_base/zcyc_params/zcyc/?DateTo=07.11.2017" xr:uid="{46E095F2-595F-0040-8D74-1FC993E51C00}"/>
    <hyperlink ref="A64" r:id="rId61" display="https://www.cbr.ru/hd_base/zcyc_params/zcyc/?DateTo=03.11.2017" xr:uid="{FA1EFD4A-8E25-4B4D-82EF-3718E3466AFA}"/>
    <hyperlink ref="A65" r:id="rId62" display="https://www.cbr.ru/hd_base/zcyc_params/zcyc/?DateTo=02.11.2017" xr:uid="{A2B7460D-C7F4-1B46-B333-6F36B934F496}"/>
    <hyperlink ref="A66" r:id="rId63" display="https://www.cbr.ru/hd_base/zcyc_params/zcyc/?DateTo=01.11.2017" xr:uid="{BB3EC8FA-2FB2-674A-A39A-BC54829D00BA}"/>
    <hyperlink ref="A67" r:id="rId64" display="https://www.cbr.ru/hd_base/zcyc_params/zcyc/?DateTo=31.10.2017" xr:uid="{AF6A7515-F388-C740-AB02-2D3138617D07}"/>
    <hyperlink ref="A68" r:id="rId65" display="https://www.cbr.ru/hd_base/zcyc_params/zcyc/?DateTo=30.10.2017" xr:uid="{279D5195-C376-6748-ADFD-276920BC396E}"/>
    <hyperlink ref="A69" r:id="rId66" display="https://www.cbr.ru/hd_base/zcyc_params/zcyc/?DateTo=27.10.2017" xr:uid="{DE296536-50A1-1842-8FF6-2CC09A8DE17D}"/>
    <hyperlink ref="A70" r:id="rId67" display="https://www.cbr.ru/hd_base/zcyc_params/zcyc/?DateTo=26.10.2017" xr:uid="{C98C2E98-D753-4244-8BF1-8B591CA91273}"/>
    <hyperlink ref="A71" r:id="rId68" display="https://www.cbr.ru/hd_base/zcyc_params/zcyc/?DateTo=25.10.2017" xr:uid="{F124E10A-EABF-684A-91B4-307464218A78}"/>
    <hyperlink ref="A72" r:id="rId69" display="https://www.cbr.ru/hd_base/zcyc_params/zcyc/?DateTo=24.10.2017" xr:uid="{942F8F26-E36C-BF43-8AF4-3266B866DF89}"/>
    <hyperlink ref="A73" r:id="rId70" display="https://www.cbr.ru/hd_base/zcyc_params/zcyc/?DateTo=23.10.2017" xr:uid="{115FD097-7F82-664A-AEF4-7CD529690ECA}"/>
    <hyperlink ref="A74" r:id="rId71" display="https://www.cbr.ru/hd_base/zcyc_params/zcyc/?DateTo=20.10.2017" xr:uid="{21769D12-2B18-8A44-946B-313BA1AE0021}"/>
    <hyperlink ref="A75" r:id="rId72" display="https://www.cbr.ru/hd_base/zcyc_params/zcyc/?DateTo=19.10.2017" xr:uid="{48E63549-5327-674D-9C30-5BA75597243E}"/>
    <hyperlink ref="A76" r:id="rId73" display="https://www.cbr.ru/hd_base/zcyc_params/zcyc/?DateTo=18.10.2017" xr:uid="{64B94E41-6E11-644E-9CA9-542262410D86}"/>
    <hyperlink ref="A77" r:id="rId74" display="https://www.cbr.ru/hd_base/zcyc_params/zcyc/?DateTo=17.10.2017" xr:uid="{AABADDE8-B8FC-8D42-8A6B-A6DF6372F1DF}"/>
    <hyperlink ref="A78" r:id="rId75" display="https://www.cbr.ru/hd_base/zcyc_params/zcyc/?DateTo=16.10.2017" xr:uid="{F29DEB0F-8C41-D24E-BAA4-A609976EF2AD}"/>
    <hyperlink ref="A79" r:id="rId76" display="https://www.cbr.ru/hd_base/zcyc_params/zcyc/?DateTo=13.10.2017" xr:uid="{4EF3099B-0009-BE4E-B69D-16997CADD236}"/>
    <hyperlink ref="A80" r:id="rId77" display="https://www.cbr.ru/hd_base/zcyc_params/zcyc/?DateTo=12.10.2017" xr:uid="{F8AD700B-2D25-FF48-A790-7C25285C6E9D}"/>
    <hyperlink ref="A81" r:id="rId78" display="https://www.cbr.ru/hd_base/zcyc_params/zcyc/?DateTo=11.10.2017" xr:uid="{971A006F-00D5-934A-B941-AFB734F86025}"/>
    <hyperlink ref="A82" r:id="rId79" display="https://www.cbr.ru/hd_base/zcyc_params/zcyc/?DateTo=10.10.2017" xr:uid="{C53D7542-B0ED-E548-82D9-9D7AA738D927}"/>
    <hyperlink ref="A83" r:id="rId80" display="https://www.cbr.ru/hd_base/zcyc_params/zcyc/?DateTo=09.10.2017" xr:uid="{A67DF23F-049D-E649-B63D-4AA53E5FDD3E}"/>
    <hyperlink ref="A84" r:id="rId81" display="https://www.cbr.ru/hd_base/zcyc_params/zcyc/?DateTo=06.10.2017" xr:uid="{EBECE434-62BE-B94C-8C8A-9F4669ED07DA}"/>
    <hyperlink ref="A85" r:id="rId82" display="https://www.cbr.ru/hd_base/zcyc_params/zcyc/?DateTo=05.10.2017" xr:uid="{C9BF6F04-F00E-B24A-91F0-2442DD2BE193}"/>
    <hyperlink ref="A86" r:id="rId83" display="https://www.cbr.ru/hd_base/zcyc_params/zcyc/?DateTo=04.10.2017" xr:uid="{A6FC3FEA-4A05-0741-A672-48D629A1DA4E}"/>
    <hyperlink ref="A87" r:id="rId84" display="https://www.cbr.ru/hd_base/zcyc_params/zcyc/?DateTo=03.10.2017" xr:uid="{ED05F169-1E64-2243-B190-3294FDF21CB8}"/>
    <hyperlink ref="A88" r:id="rId85" display="https://www.cbr.ru/hd_base/zcyc_params/zcyc/?DateTo=02.10.2017" xr:uid="{F0C8B1B7-C882-A74E-B0FE-CDC633A98264}"/>
    <hyperlink ref="A89" r:id="rId86" display="https://www.cbr.ru/hd_base/zcyc_params/zcyc/?DateTo=29.09.2017" xr:uid="{5BB9FCFD-C0C0-8D41-887E-2CEEE3C83810}"/>
    <hyperlink ref="A90" r:id="rId87" display="https://www.cbr.ru/hd_base/zcyc_params/zcyc/?DateTo=28.09.2017" xr:uid="{1F765758-44E1-CA45-835C-7461667ADB16}"/>
    <hyperlink ref="A91" r:id="rId88" display="https://www.cbr.ru/hd_base/zcyc_params/zcyc/?DateTo=27.09.2017" xr:uid="{E47D349D-6DE0-3142-88BE-8D215704BF8E}"/>
    <hyperlink ref="A92" r:id="rId89" display="https://www.cbr.ru/hd_base/zcyc_params/zcyc/?DateTo=26.09.2017" xr:uid="{87952F64-0AA8-B74E-9716-6A67A89DCAF9}"/>
    <hyperlink ref="A93" r:id="rId90" display="https://www.cbr.ru/hd_base/zcyc_params/zcyc/?DateTo=25.09.2017" xr:uid="{CB4413DF-F7E4-B245-8BF3-C4B7A99CE7A6}"/>
    <hyperlink ref="A94" r:id="rId91" display="https://www.cbr.ru/hd_base/zcyc_params/zcyc/?DateTo=22.09.2017" xr:uid="{5FB70F71-03AB-E945-88FF-3626668149A0}"/>
    <hyperlink ref="A95" r:id="rId92" display="https://www.cbr.ru/hd_base/zcyc_params/zcyc/?DateTo=21.09.2017" xr:uid="{F08C34FD-354E-4D45-9C07-F929065EF07E}"/>
    <hyperlink ref="A96" r:id="rId93" display="https://www.cbr.ru/hd_base/zcyc_params/zcyc/?DateTo=20.09.2017" xr:uid="{58069FA9-B783-5A4A-B1DD-7255B3D60AA0}"/>
    <hyperlink ref="A97" r:id="rId94" display="https://www.cbr.ru/hd_base/zcyc_params/zcyc/?DateTo=19.09.2017" xr:uid="{D5250126-81A1-6943-BF34-D4D4AF534C4B}"/>
    <hyperlink ref="A98" r:id="rId95" display="https://www.cbr.ru/hd_base/zcyc_params/zcyc/?DateTo=18.09.2017" xr:uid="{5D618FE9-9B71-8A41-96A1-95859B0C5EB5}"/>
    <hyperlink ref="A99" r:id="rId96" display="https://www.cbr.ru/hd_base/zcyc_params/zcyc/?DateTo=15.09.2017" xr:uid="{8F00BF0B-2FB8-044C-9A67-0ECB5A68067F}"/>
    <hyperlink ref="A100" r:id="rId97" display="https://www.cbr.ru/hd_base/zcyc_params/zcyc/?DateTo=14.09.2017" xr:uid="{56B8F35B-4E81-8A4A-BDD3-630A932323C5}"/>
    <hyperlink ref="A101" r:id="rId98" display="https://www.cbr.ru/hd_base/zcyc_params/zcyc/?DateTo=13.09.2017" xr:uid="{805A75AA-10A6-C545-A91A-E0CF9D934EDF}"/>
    <hyperlink ref="A102" r:id="rId99" display="https://www.cbr.ru/hd_base/zcyc_params/zcyc/?DateTo=12.09.2017" xr:uid="{71712F7A-B4D9-BB4F-9654-40F44737AF1F}"/>
    <hyperlink ref="A103" r:id="rId100" display="https://www.cbr.ru/hd_base/zcyc_params/zcyc/?DateTo=11.09.2017" xr:uid="{069A29A7-4DD4-B947-B9C0-9A1E864A8109}"/>
    <hyperlink ref="A104" r:id="rId101" display="https://www.cbr.ru/hd_base/zcyc_params/zcyc/?DateTo=08.09.2017" xr:uid="{733524E2-A386-6D48-A40F-EED747BBF1D2}"/>
    <hyperlink ref="A105" r:id="rId102" display="https://www.cbr.ru/hd_base/zcyc_params/zcyc/?DateTo=07.09.2017" xr:uid="{865EC8D4-7AD0-8545-ACB1-CF74A58AD0A9}"/>
    <hyperlink ref="A106" r:id="rId103" display="https://www.cbr.ru/hd_base/zcyc_params/zcyc/?DateTo=06.09.2017" xr:uid="{150A7787-80AB-D14E-9B8C-88064BF42227}"/>
    <hyperlink ref="A107" r:id="rId104" display="https://www.cbr.ru/hd_base/zcyc_params/zcyc/?DateTo=05.09.2017" xr:uid="{926F9441-131C-4944-B7A2-2CB630FFF9E6}"/>
    <hyperlink ref="A108" r:id="rId105" display="https://www.cbr.ru/hd_base/zcyc_params/zcyc/?DateTo=04.09.2017" xr:uid="{C8BC1DFC-D7A5-8541-A40A-967122CB124B}"/>
    <hyperlink ref="A109" r:id="rId106" display="https://www.cbr.ru/hd_base/zcyc_params/zcyc/?DateTo=01.09.2017" xr:uid="{8D634855-B5DB-CF4D-B534-579E90F7C993}"/>
    <hyperlink ref="A110" r:id="rId107" display="https://www.cbr.ru/hd_base/zcyc_params/zcyc/?DateTo=31.08.2017" xr:uid="{2E49AA72-24A8-7E4D-BA05-E0AA4D12F94A}"/>
    <hyperlink ref="A111" r:id="rId108" display="https://www.cbr.ru/hd_base/zcyc_params/zcyc/?DateTo=30.08.2017" xr:uid="{B1AF45D8-FCD1-D34D-B21A-771B450BCFC0}"/>
    <hyperlink ref="A112" r:id="rId109" display="https://www.cbr.ru/hd_base/zcyc_params/zcyc/?DateTo=29.08.2017" xr:uid="{6B4F7EB3-781C-EF4B-B8CC-C7C1B8320E31}"/>
    <hyperlink ref="A113" r:id="rId110" display="https://www.cbr.ru/hd_base/zcyc_params/zcyc/?DateTo=28.08.2017" xr:uid="{CA0A647A-8615-2E43-81D5-077AEDA0ADB3}"/>
    <hyperlink ref="A114" r:id="rId111" display="https://www.cbr.ru/hd_base/zcyc_params/zcyc/?DateTo=25.08.2017" xr:uid="{ECF560D3-5B2B-234B-94E2-249C6D01D7E1}"/>
    <hyperlink ref="A115" r:id="rId112" display="https://www.cbr.ru/hd_base/zcyc_params/zcyc/?DateTo=24.08.2017" xr:uid="{5C9CAAA8-1AA9-9148-ACCA-0B7126C16A95}"/>
    <hyperlink ref="A116" r:id="rId113" display="https://www.cbr.ru/hd_base/zcyc_params/zcyc/?DateTo=23.08.2017" xr:uid="{296B0CFB-DFC8-1C45-9D52-D14B5B854182}"/>
    <hyperlink ref="A117" r:id="rId114" display="https://www.cbr.ru/hd_base/zcyc_params/zcyc/?DateTo=22.08.2017" xr:uid="{1FBFE694-85A4-F64F-91F9-89ECF1FE7ED0}"/>
    <hyperlink ref="A118" r:id="rId115" display="https://www.cbr.ru/hd_base/zcyc_params/zcyc/?DateTo=21.08.2017" xr:uid="{2C8678D8-2A7A-6E4D-8F80-B200C3958153}"/>
    <hyperlink ref="A119" r:id="rId116" display="https://www.cbr.ru/hd_base/zcyc_params/zcyc/?DateTo=18.08.2017" xr:uid="{15196D80-CDE5-924E-AE1A-3DD17E819A57}"/>
    <hyperlink ref="A120" r:id="rId117" display="https://www.cbr.ru/hd_base/zcyc_params/zcyc/?DateTo=17.08.2017" xr:uid="{CE060212-662E-E343-B6E1-F051E1654753}"/>
    <hyperlink ref="A121" r:id="rId118" display="https://www.cbr.ru/hd_base/zcyc_params/zcyc/?DateTo=16.08.2017" xr:uid="{41ABA677-6BE5-F944-B00F-45065DEEC25A}"/>
    <hyperlink ref="A122" r:id="rId119" display="https://www.cbr.ru/hd_base/zcyc_params/zcyc/?DateTo=15.08.2017" xr:uid="{39B7BE46-779A-4E48-B9D3-913551CD1BEA}"/>
    <hyperlink ref="A123" r:id="rId120" display="https://www.cbr.ru/hd_base/zcyc_params/zcyc/?DateTo=14.08.2017" xr:uid="{753C0000-4DB0-2A41-873B-4ACB7FD98A48}"/>
    <hyperlink ref="A124" r:id="rId121" display="https://www.cbr.ru/hd_base/zcyc_params/zcyc/?DateTo=11.08.2017" xr:uid="{757AE7B9-44C5-454A-A118-E8F626976DBC}"/>
    <hyperlink ref="A125" r:id="rId122" display="https://www.cbr.ru/hd_base/zcyc_params/zcyc/?DateTo=10.08.2017" xr:uid="{EC4CDA38-D061-8F42-80FD-B705D249D2AE}"/>
    <hyperlink ref="A126" r:id="rId123" display="https://www.cbr.ru/hd_base/zcyc_params/zcyc/?DateTo=09.08.2017" xr:uid="{FBF19A28-8FC3-6845-9801-44318DD9639F}"/>
    <hyperlink ref="A127" r:id="rId124" display="https://www.cbr.ru/hd_base/zcyc_params/zcyc/?DateTo=08.08.2017" xr:uid="{4938B92D-FA51-AA49-9430-B38D7AF11D32}"/>
    <hyperlink ref="A128" r:id="rId125" display="https://www.cbr.ru/hd_base/zcyc_params/zcyc/?DateTo=07.08.2017" xr:uid="{3C3E5666-0763-684A-B15B-3F8D041828D6}"/>
    <hyperlink ref="A129" r:id="rId126" display="https://www.cbr.ru/hd_base/zcyc_params/zcyc/?DateTo=04.08.2017" xr:uid="{4F7B708A-191D-B746-BEB8-51E8C0334FAB}"/>
    <hyperlink ref="A130" r:id="rId127" display="https://www.cbr.ru/hd_base/zcyc_params/zcyc/?DateTo=03.08.2017" xr:uid="{BA2980DE-D5ED-6241-BC8F-4EB9FC024B59}"/>
    <hyperlink ref="A131" r:id="rId128" display="https://www.cbr.ru/hd_base/zcyc_params/zcyc/?DateTo=02.08.2017" xr:uid="{E57E7999-8814-4D4D-8F69-ED6F05CA102A}"/>
    <hyperlink ref="A132" r:id="rId129" display="https://www.cbr.ru/hd_base/zcyc_params/zcyc/?DateTo=01.08.2017" xr:uid="{9592DFC7-13F1-DD49-9C33-E131FE63EC97}"/>
    <hyperlink ref="A133" r:id="rId130" display="https://www.cbr.ru/hd_base/zcyc_params/zcyc/?DateTo=31.07.2017" xr:uid="{C11B5439-20D2-2D40-9C1D-249589ADEC99}"/>
    <hyperlink ref="A134" r:id="rId131" display="https://www.cbr.ru/hd_base/zcyc_params/zcyc/?DateTo=28.07.2017" xr:uid="{7951FC90-0551-0E4A-9D26-47E27B33F018}"/>
    <hyperlink ref="A135" r:id="rId132" display="https://www.cbr.ru/hd_base/zcyc_params/zcyc/?DateTo=27.07.2017" xr:uid="{EFA47AB7-79DB-084F-AA76-60CE7C343E29}"/>
    <hyperlink ref="A136" r:id="rId133" display="https://www.cbr.ru/hd_base/zcyc_params/zcyc/?DateTo=26.07.2017" xr:uid="{81F40FAC-730F-D24B-89F0-0E66392BF5C2}"/>
    <hyperlink ref="A137" r:id="rId134" display="https://www.cbr.ru/hd_base/zcyc_params/zcyc/?DateTo=25.07.2017" xr:uid="{E7F1F29F-2842-3C44-8562-87CF8C29A482}"/>
    <hyperlink ref="A138" r:id="rId135" display="https://www.cbr.ru/hd_base/zcyc_params/zcyc/?DateTo=24.07.2017" xr:uid="{ADEC730C-C66C-3044-8C37-A09C6613F185}"/>
    <hyperlink ref="A139" r:id="rId136" display="https://www.cbr.ru/hd_base/zcyc_params/zcyc/?DateTo=21.07.2017" xr:uid="{249E5CD4-772C-6D4C-9D08-E2FAD2061462}"/>
    <hyperlink ref="A140" r:id="rId137" display="https://www.cbr.ru/hd_base/zcyc_params/zcyc/?DateTo=20.07.2017" xr:uid="{76121163-5741-AC40-AF86-8ABEB7889D62}"/>
    <hyperlink ref="A141" r:id="rId138" display="https://www.cbr.ru/hd_base/zcyc_params/zcyc/?DateTo=19.07.2017" xr:uid="{DEBCC9A0-EE9F-CD4E-83E7-613A27E848ED}"/>
    <hyperlink ref="A142" r:id="rId139" display="https://www.cbr.ru/hd_base/zcyc_params/zcyc/?DateTo=18.07.2017" xr:uid="{640B44DA-00D4-7346-A9E8-630382A26BBC}"/>
    <hyperlink ref="A143" r:id="rId140" display="https://www.cbr.ru/hd_base/zcyc_params/zcyc/?DateTo=17.07.2017" xr:uid="{E09A6EF5-8C28-2843-B4B5-AB4F2E4F354C}"/>
    <hyperlink ref="A144" r:id="rId141" display="https://www.cbr.ru/hd_base/zcyc_params/zcyc/?DateTo=14.07.2017" xr:uid="{080566F9-3B05-4E49-8423-A32815A3A03F}"/>
    <hyperlink ref="A145" r:id="rId142" display="https://www.cbr.ru/hd_base/zcyc_params/zcyc/?DateTo=13.07.2017" xr:uid="{F5678ECF-960F-C549-93DA-B792FE52492C}"/>
    <hyperlink ref="A146" r:id="rId143" display="https://www.cbr.ru/hd_base/zcyc_params/zcyc/?DateTo=12.07.2017" xr:uid="{A686B98D-8862-2548-AFA4-324D55288AC0}"/>
    <hyperlink ref="A147" r:id="rId144" display="https://www.cbr.ru/hd_base/zcyc_params/zcyc/?DateTo=11.07.2017" xr:uid="{DDE7BB6F-83A6-EB46-8197-F813C457A4E9}"/>
    <hyperlink ref="A148" r:id="rId145" display="https://www.cbr.ru/hd_base/zcyc_params/zcyc/?DateTo=10.07.2017" xr:uid="{FC0323C4-B2F9-954D-A6E1-684D60DB0470}"/>
    <hyperlink ref="A149" r:id="rId146" display="https://www.cbr.ru/hd_base/zcyc_params/zcyc/?DateTo=07.07.2017" xr:uid="{84BCBB65-DB97-C54B-BF47-02A1E43141DB}"/>
    <hyperlink ref="A150" r:id="rId147" display="https://www.cbr.ru/hd_base/zcyc_params/zcyc/?DateTo=06.07.2017" xr:uid="{2DA99E84-B065-D34F-AD84-9222D506BA73}"/>
    <hyperlink ref="A151" r:id="rId148" display="https://www.cbr.ru/hd_base/zcyc_params/zcyc/?DateTo=05.07.2017" xr:uid="{912A3930-DE95-514C-8E18-BEFA5C3E96B2}"/>
    <hyperlink ref="A152" r:id="rId149" display="https://www.cbr.ru/hd_base/zcyc_params/zcyc/?DateTo=04.07.2017" xr:uid="{E47B51BE-E1D6-A143-8886-A43FA458DE89}"/>
    <hyperlink ref="A153" r:id="rId150" display="https://www.cbr.ru/hd_base/zcyc_params/zcyc/?DateTo=03.07.2017" xr:uid="{668E0625-8CA8-BA43-9E94-B904739259A0}"/>
    <hyperlink ref="A154" r:id="rId151" display="https://www.cbr.ru/hd_base/zcyc_params/zcyc/?DateTo=30.06.2017" xr:uid="{C30B66F9-70BF-DA48-9C1E-366741BBFBCE}"/>
    <hyperlink ref="A155" r:id="rId152" display="https://www.cbr.ru/hd_base/zcyc_params/zcyc/?DateTo=29.06.2017" xr:uid="{2E1A5CE4-455D-334D-9450-6272CA28DE1D}"/>
    <hyperlink ref="A156" r:id="rId153" display="https://www.cbr.ru/hd_base/zcyc_params/zcyc/?DateTo=28.06.2017" xr:uid="{AF0BDC4B-803C-FF41-B51E-57F0D9897FBC}"/>
    <hyperlink ref="A157" r:id="rId154" display="https://www.cbr.ru/hd_base/zcyc_params/zcyc/?DateTo=27.06.2017" xr:uid="{C6FAF156-C04A-C149-BA0D-B61CDD09047E}"/>
    <hyperlink ref="A158" r:id="rId155" display="https://www.cbr.ru/hd_base/zcyc_params/zcyc/?DateTo=26.06.2017" xr:uid="{11C6BE07-F109-E04D-89A2-913CA5249765}"/>
    <hyperlink ref="A159" r:id="rId156" display="https://www.cbr.ru/hd_base/zcyc_params/zcyc/?DateTo=23.06.2017" xr:uid="{1958411D-1ADF-5142-AE11-4772AA8035FA}"/>
    <hyperlink ref="A160" r:id="rId157" display="https://www.cbr.ru/hd_base/zcyc_params/zcyc/?DateTo=22.06.2017" xr:uid="{7FD9F0B0-CF9E-FA4C-AD9E-31B7FE88D70E}"/>
    <hyperlink ref="A161" r:id="rId158" display="https://www.cbr.ru/hd_base/zcyc_params/zcyc/?DateTo=21.06.2017" xr:uid="{B96EA503-0177-BD44-AF05-134B8BCC7F3E}"/>
    <hyperlink ref="A162" r:id="rId159" display="https://www.cbr.ru/hd_base/zcyc_params/zcyc/?DateTo=20.06.2017" xr:uid="{941F33A8-74AA-6D4C-8D05-2CCAF5DA1811}"/>
    <hyperlink ref="A163" r:id="rId160" display="https://www.cbr.ru/hd_base/zcyc_params/zcyc/?DateTo=19.06.2017" xr:uid="{8F79571E-ED01-264D-83D2-BAA0E5D13F96}"/>
    <hyperlink ref="A164" r:id="rId161" display="https://www.cbr.ru/hd_base/zcyc_params/zcyc/?DateTo=16.06.2017" xr:uid="{2B601492-95DA-D54A-9414-D31A5D7DBAA7}"/>
    <hyperlink ref="A165" r:id="rId162" display="https://www.cbr.ru/hd_base/zcyc_params/zcyc/?DateTo=15.06.2017" xr:uid="{B4D79CB0-8620-4847-AD07-DE80CBBDBCC0}"/>
    <hyperlink ref="A166" r:id="rId163" display="https://www.cbr.ru/hd_base/zcyc_params/zcyc/?DateTo=14.06.2017" xr:uid="{5FC272FA-B9A3-3544-BAD2-CE8892A8494E}"/>
    <hyperlink ref="A167" r:id="rId164" display="https://www.cbr.ru/hd_base/zcyc_params/zcyc/?DateTo=13.06.2017" xr:uid="{4B8D517B-6071-A240-8E62-82409DF666B3}"/>
    <hyperlink ref="A168" r:id="rId165" display="https://www.cbr.ru/hd_base/zcyc_params/zcyc/?DateTo=09.06.2017" xr:uid="{50165460-9BBA-734B-818C-EFBB5B9BC590}"/>
    <hyperlink ref="A169" r:id="rId166" display="https://www.cbr.ru/hd_base/zcyc_params/zcyc/?DateTo=08.06.2017" xr:uid="{50C65BA0-64E4-A949-B0F5-451A50AA3DA1}"/>
    <hyperlink ref="A170" r:id="rId167" display="https://www.cbr.ru/hd_base/zcyc_params/zcyc/?DateTo=07.06.2017" xr:uid="{7066E8F6-2F55-F44A-B076-CA7BC2B85B90}"/>
    <hyperlink ref="A171" r:id="rId168" display="https://www.cbr.ru/hd_base/zcyc_params/zcyc/?DateTo=06.06.2017" xr:uid="{95FCEC0E-A77C-764A-ACBE-A892DFF84722}"/>
    <hyperlink ref="A172" r:id="rId169" display="https://www.cbr.ru/hd_base/zcyc_params/zcyc/?DateTo=05.06.2017" xr:uid="{100620AA-73C1-5144-87E4-032BC2E6CFC7}"/>
    <hyperlink ref="A173" r:id="rId170" display="https://www.cbr.ru/hd_base/zcyc_params/zcyc/?DateTo=02.06.2017" xr:uid="{EC90711B-C1CE-6142-8B22-020F8274AE53}"/>
    <hyperlink ref="A174" r:id="rId171" display="https://www.cbr.ru/hd_base/zcyc_params/zcyc/?DateTo=01.06.2017" xr:uid="{094131F9-CE9A-524E-A4D3-BBF334FB2CB5}"/>
    <hyperlink ref="A175" r:id="rId172" display="https://www.cbr.ru/hd_base/zcyc_params/zcyc/?DateTo=31.05.2017" xr:uid="{41A2082D-147C-2045-A5A9-A63ACA4402C7}"/>
    <hyperlink ref="A176" r:id="rId173" display="https://www.cbr.ru/hd_base/zcyc_params/zcyc/?DateTo=30.05.2017" xr:uid="{93FFD591-562D-9347-8F6C-D3EAF6658780}"/>
    <hyperlink ref="A177" r:id="rId174" display="https://www.cbr.ru/hd_base/zcyc_params/zcyc/?DateTo=29.05.2017" xr:uid="{8490A84A-7396-9048-9C77-2171D071CF29}"/>
    <hyperlink ref="A178" r:id="rId175" display="https://www.cbr.ru/hd_base/zcyc_params/zcyc/?DateTo=26.05.2017" xr:uid="{7697334A-BCE4-B043-8B64-5F9E800FF5AE}"/>
    <hyperlink ref="A179" r:id="rId176" display="https://www.cbr.ru/hd_base/zcyc_params/zcyc/?DateTo=25.05.2017" xr:uid="{98D69A98-01DC-3140-B8E5-39FFCE5699E5}"/>
    <hyperlink ref="A180" r:id="rId177" display="https://www.cbr.ru/hd_base/zcyc_params/zcyc/?DateTo=24.05.2017" xr:uid="{9368DFB0-45BE-C64E-BEE2-64AE026B6509}"/>
    <hyperlink ref="A181" r:id="rId178" display="https://www.cbr.ru/hd_base/zcyc_params/zcyc/?DateTo=23.05.2017" xr:uid="{799858C7-024B-8947-B4BF-384E34E73B67}"/>
    <hyperlink ref="A182" r:id="rId179" display="https://www.cbr.ru/hd_base/zcyc_params/zcyc/?DateTo=22.05.2017" xr:uid="{B30E5A1E-5B83-6D40-858A-034E8EF5B414}"/>
    <hyperlink ref="A183" r:id="rId180" display="https://www.cbr.ru/hd_base/zcyc_params/zcyc/?DateTo=19.05.2017" xr:uid="{B8CC456A-72C1-DD4E-9E4D-65E6921C39DE}"/>
    <hyperlink ref="A184" r:id="rId181" display="https://www.cbr.ru/hd_base/zcyc_params/zcyc/?DateTo=18.05.2017" xr:uid="{3102584A-CF92-C14E-A5B1-C755A7EF3659}"/>
    <hyperlink ref="A185" r:id="rId182" display="https://www.cbr.ru/hd_base/zcyc_params/zcyc/?DateTo=17.05.2017" xr:uid="{D203E3B0-1F4D-E944-BB09-87BF85272434}"/>
    <hyperlink ref="A186" r:id="rId183" display="https://www.cbr.ru/hd_base/zcyc_params/zcyc/?DateTo=16.05.2017" xr:uid="{9B06077C-E014-1A45-B756-D9C6456E4B80}"/>
    <hyperlink ref="A187" r:id="rId184" display="https://www.cbr.ru/hd_base/zcyc_params/zcyc/?DateTo=15.05.2017" xr:uid="{AC2FB4A8-B7B3-B14C-89A7-EFC300A58639}"/>
    <hyperlink ref="A188" r:id="rId185" display="https://www.cbr.ru/hd_base/zcyc_params/zcyc/?DateTo=12.05.2017" xr:uid="{77B1C431-5E5D-1144-A851-12022C41EF67}"/>
    <hyperlink ref="A189" r:id="rId186" display="https://www.cbr.ru/hd_base/zcyc_params/zcyc/?DateTo=11.05.2017" xr:uid="{D40359B2-94D3-2E4D-B6DD-6E461C1363F7}"/>
    <hyperlink ref="A190" r:id="rId187" display="https://www.cbr.ru/hd_base/zcyc_params/zcyc/?DateTo=10.05.2017" xr:uid="{9685365C-2863-FD45-BF49-E4F0FBE73338}"/>
    <hyperlink ref="A191" r:id="rId188" display="https://www.cbr.ru/hd_base/zcyc_params/zcyc/?DateTo=05.05.2017" xr:uid="{82EF41AB-F570-F947-A3E5-7E5CFE769781}"/>
    <hyperlink ref="A192" r:id="rId189" display="https://www.cbr.ru/hd_base/zcyc_params/zcyc/?DateTo=04.05.2017" xr:uid="{8971A97A-AD7A-074F-A9E8-C90F5960486F}"/>
    <hyperlink ref="A193" r:id="rId190" display="https://www.cbr.ru/hd_base/zcyc_params/zcyc/?DateTo=03.05.2017" xr:uid="{C28CB081-1D13-3947-8D02-8EB3ECC6E904}"/>
    <hyperlink ref="A194" r:id="rId191" display="https://www.cbr.ru/hd_base/zcyc_params/zcyc/?DateTo=02.05.2017" xr:uid="{C3B49659-EF51-824A-A6EF-28B8887872AC}"/>
    <hyperlink ref="A195" r:id="rId192" display="https://www.cbr.ru/hd_base/zcyc_params/zcyc/?DateTo=28.04.2017" xr:uid="{723EE8E1-BC5D-3C46-9F9A-CC247DDC988F}"/>
    <hyperlink ref="A196" r:id="rId193" display="https://www.cbr.ru/hd_base/zcyc_params/zcyc/?DateTo=27.04.2017" xr:uid="{9F56B131-42AF-5F4B-8E5B-1D1164EEB1EE}"/>
    <hyperlink ref="A197" r:id="rId194" display="https://www.cbr.ru/hd_base/zcyc_params/zcyc/?DateTo=26.04.2017" xr:uid="{18F36F18-74AF-F64F-815E-BB48A7355676}"/>
    <hyperlink ref="A198" r:id="rId195" display="https://www.cbr.ru/hd_base/zcyc_params/zcyc/?DateTo=25.04.2017" xr:uid="{7269BE8F-9E4F-024C-9945-F818442DF701}"/>
    <hyperlink ref="A199" r:id="rId196" display="https://www.cbr.ru/hd_base/zcyc_params/zcyc/?DateTo=24.04.2017" xr:uid="{8BD369E0-E93E-6C44-B5EA-7AEBA6A0849D}"/>
    <hyperlink ref="A200" r:id="rId197" display="https://www.cbr.ru/hd_base/zcyc_params/zcyc/?DateTo=20.04.2017" xr:uid="{A41ACEA2-517F-B743-8505-28041851F4F8}"/>
    <hyperlink ref="A201" r:id="rId198" display="https://www.cbr.ru/hd_base/zcyc_params/zcyc/?DateTo=19.04.2017" xr:uid="{4740A2EB-2389-B64B-B7E9-A28697E0DAD2}"/>
    <hyperlink ref="A202" r:id="rId199" display="https://www.cbr.ru/hd_base/zcyc_params/zcyc/?DateTo=18.04.2017" xr:uid="{9B1D2F10-1664-6741-8065-AB3D42E48FD3}"/>
    <hyperlink ref="A203" r:id="rId200" display="https://www.cbr.ru/hd_base/zcyc_params/zcyc/?DateTo=17.04.2017" xr:uid="{D543658B-E437-3C41-93D6-8AF464F2DC4F}"/>
    <hyperlink ref="A204" r:id="rId201" display="https://www.cbr.ru/hd_base/zcyc_params/zcyc/?DateTo=14.04.2017" xr:uid="{0CF68C2E-DEED-B842-A7E6-F783A189B18B}"/>
    <hyperlink ref="A205" r:id="rId202" display="https://www.cbr.ru/hd_base/zcyc_params/zcyc/?DateTo=13.04.2017" xr:uid="{BAC6ECB8-185D-6046-ACFA-9A64C8C08166}"/>
    <hyperlink ref="A206" r:id="rId203" display="https://www.cbr.ru/hd_base/zcyc_params/zcyc/?DateTo=12.04.2017" xr:uid="{FDC2A46E-EC02-1448-9388-D729C9DD69BB}"/>
    <hyperlink ref="A207" r:id="rId204" display="https://www.cbr.ru/hd_base/zcyc_params/zcyc/?DateTo=11.04.2017" xr:uid="{8CE91717-84E9-DC4D-A007-55863BFF22A1}"/>
    <hyperlink ref="A208" r:id="rId205" display="https://www.cbr.ru/hd_base/zcyc_params/zcyc/?DateTo=10.04.2017" xr:uid="{72F5DB06-20BA-0C4B-AA33-9A976D55BA38}"/>
    <hyperlink ref="A209" r:id="rId206" display="https://www.cbr.ru/hd_base/zcyc_params/zcyc/?DateTo=07.04.2017" xr:uid="{F062405D-0FD1-BB41-B7B7-899B6637B45A}"/>
    <hyperlink ref="A210" r:id="rId207" display="https://www.cbr.ru/hd_base/zcyc_params/zcyc/?DateTo=06.04.2017" xr:uid="{53BC9417-B9B3-2742-BA98-4E00BEF9D024}"/>
    <hyperlink ref="A211" r:id="rId208" display="https://www.cbr.ru/hd_base/zcyc_params/zcyc/?DateTo=05.04.2017" xr:uid="{39C178F0-FE88-1844-9278-6A90CD62E29C}"/>
    <hyperlink ref="A212" r:id="rId209" display="https://www.cbr.ru/hd_base/zcyc_params/zcyc/?DateTo=04.04.2017" xr:uid="{70AFCC3C-92B4-124B-A1C0-3D7B96928808}"/>
    <hyperlink ref="A213" r:id="rId210" display="https://www.cbr.ru/hd_base/zcyc_params/zcyc/?DateTo=03.04.2017" xr:uid="{CB3DDCC8-3B32-594B-BE2A-704D2E97E149}"/>
    <hyperlink ref="A214" r:id="rId211" display="https://www.cbr.ru/hd_base/zcyc_params/zcyc/?DateTo=31.03.2017" xr:uid="{E431ADB1-84F3-DD49-B1A3-5859E5D5EFB2}"/>
    <hyperlink ref="A215" r:id="rId212" display="https://www.cbr.ru/hd_base/zcyc_params/zcyc/?DateTo=30.03.2017" xr:uid="{4C68C0FB-0CFE-E14A-96B1-BD01FE425308}"/>
    <hyperlink ref="A216" r:id="rId213" display="https://www.cbr.ru/hd_base/zcyc_params/zcyc/?DateTo=29.03.2017" xr:uid="{50F22F4B-255C-254B-BFAB-13AE63190C9C}"/>
    <hyperlink ref="A217" r:id="rId214" display="https://www.cbr.ru/hd_base/zcyc_params/zcyc/?DateTo=28.03.2017" xr:uid="{3A947354-C3AD-C243-B5C5-099DB415F7A1}"/>
    <hyperlink ref="A218" r:id="rId215" display="https://www.cbr.ru/hd_base/zcyc_params/zcyc/?DateTo=27.03.2017" xr:uid="{17F7C700-0552-3F45-AC45-A5438D4CCB9A}"/>
    <hyperlink ref="A219" r:id="rId216" display="https://www.cbr.ru/hd_base/zcyc_params/zcyc/?DateTo=24.03.2017" xr:uid="{32A48AA6-6E25-764A-89E5-DA2F53168A93}"/>
    <hyperlink ref="A220" r:id="rId217" display="https://www.cbr.ru/hd_base/zcyc_params/zcyc/?DateTo=23.03.2017" xr:uid="{56BFB7A7-8544-8C46-8EC0-A859FE8A40E8}"/>
    <hyperlink ref="A221" r:id="rId218" display="https://www.cbr.ru/hd_base/zcyc_params/zcyc/?DateTo=22.03.2017" xr:uid="{33270032-4F66-7347-A44E-CB540B1BB2C1}"/>
    <hyperlink ref="A222" r:id="rId219" display="https://www.cbr.ru/hd_base/zcyc_params/zcyc/?DateTo=21.03.2017" xr:uid="{CC2D99AD-1742-2C45-8323-60B65E250EED}"/>
    <hyperlink ref="A223" r:id="rId220" display="https://www.cbr.ru/hd_base/zcyc_params/zcyc/?DateTo=20.03.2017" xr:uid="{E6D31379-3C5B-A344-A014-A3C2BEE07EE3}"/>
    <hyperlink ref="A224" r:id="rId221" display="https://www.cbr.ru/hd_base/zcyc_params/zcyc/?DateTo=17.03.2017" xr:uid="{E8D6E290-11CC-9541-B125-D94D4B9DBA21}"/>
    <hyperlink ref="A225" r:id="rId222" display="https://www.cbr.ru/hd_base/zcyc_params/zcyc/?DateTo=16.03.2017" xr:uid="{D85F9BDD-E981-6949-8431-7379D6ED142C}"/>
    <hyperlink ref="A226" r:id="rId223" display="https://www.cbr.ru/hd_base/zcyc_params/zcyc/?DateTo=15.03.2017" xr:uid="{904D39C5-E978-234C-A05E-F89DDF0472A1}"/>
    <hyperlink ref="A227" r:id="rId224" display="https://www.cbr.ru/hd_base/zcyc_params/zcyc/?DateTo=14.03.2017" xr:uid="{170C9000-20B1-6A44-8185-5382EF0202AA}"/>
    <hyperlink ref="A228" r:id="rId225" display="https://www.cbr.ru/hd_base/zcyc_params/zcyc/?DateTo=13.03.2017" xr:uid="{7E3A8B06-D42A-1F47-83C7-08BCE9CA0DC8}"/>
    <hyperlink ref="A229" r:id="rId226" display="https://www.cbr.ru/hd_base/zcyc_params/zcyc/?DateTo=10.03.2017" xr:uid="{DB8951ED-6718-AB49-A36D-AF6E6E1B7A16}"/>
    <hyperlink ref="A230" r:id="rId227" display="https://www.cbr.ru/hd_base/zcyc_params/zcyc/?DateTo=09.03.2017" xr:uid="{4881675D-DAB6-E74F-B94C-ABEABA588590}"/>
    <hyperlink ref="A231" r:id="rId228" display="https://www.cbr.ru/hd_base/zcyc_params/zcyc/?DateTo=07.03.2017" xr:uid="{FA8F595A-AFCA-9746-A4CF-D3D30D2B7508}"/>
    <hyperlink ref="A232" r:id="rId229" display="https://www.cbr.ru/hd_base/zcyc_params/zcyc/?DateTo=06.03.2017" xr:uid="{4D9FF2D5-184B-B840-84D1-2370C0B441AC}"/>
    <hyperlink ref="A233" r:id="rId230" display="https://www.cbr.ru/hd_base/zcyc_params/zcyc/?DateTo=03.03.2017" xr:uid="{7A0F95F2-E85D-FA40-A9EB-801EC562B014}"/>
    <hyperlink ref="A234" r:id="rId231" display="https://www.cbr.ru/hd_base/zcyc_params/zcyc/?DateTo=02.03.2017" xr:uid="{9E535FF6-0EF4-7D46-A13F-2B4BD6CD9406}"/>
    <hyperlink ref="A235" r:id="rId232" display="https://www.cbr.ru/hd_base/zcyc_params/zcyc/?DateTo=01.03.2017" xr:uid="{C9EBBCD1-47F0-FA47-9E46-0A14B379C4CD}"/>
    <hyperlink ref="A236" r:id="rId233" display="https://www.cbr.ru/hd_base/zcyc_params/zcyc/?DateTo=28.02.2017" xr:uid="{B19AEBB8-A9B0-8044-B398-A474B693FA0F}"/>
    <hyperlink ref="A237" r:id="rId234" display="https://www.cbr.ru/hd_base/zcyc_params/zcyc/?DateTo=27.02.2017" xr:uid="{9AC8889B-24B0-4D4C-9B2C-F172BD701EAC}"/>
    <hyperlink ref="A238" r:id="rId235" display="https://www.cbr.ru/hd_base/zcyc_params/zcyc/?DateTo=24.02.2017" xr:uid="{CB78A0DD-5CBB-0E48-830B-AE4E8681298F}"/>
    <hyperlink ref="A239" r:id="rId236" display="https://www.cbr.ru/hd_base/zcyc_params/zcyc/?DateTo=22.02.2017" xr:uid="{87527DB7-8D66-3343-89A1-B6C3B25F3C11}"/>
    <hyperlink ref="A240" r:id="rId237" display="https://www.cbr.ru/hd_base/zcyc_params/zcyc/?DateTo=21.02.2017" xr:uid="{080B4B6E-77BF-DC4D-80CD-2C7B5B17B812}"/>
    <hyperlink ref="A241" r:id="rId238" display="https://www.cbr.ru/hd_base/zcyc_params/zcyc/?DateTo=20.02.2017" xr:uid="{B2594300-C2CC-CF48-885C-85391211BB62}"/>
    <hyperlink ref="A242" r:id="rId239" display="https://www.cbr.ru/hd_base/zcyc_params/zcyc/?DateTo=17.02.2017" xr:uid="{558BDC4D-34F3-E947-A10C-50270E0549A3}"/>
    <hyperlink ref="A243" r:id="rId240" display="https://www.cbr.ru/hd_base/zcyc_params/zcyc/?DateTo=16.02.2017" xr:uid="{AE0278D1-B4C3-6C46-920D-BE68CA12741E}"/>
    <hyperlink ref="A244" r:id="rId241" display="https://www.cbr.ru/hd_base/zcyc_params/zcyc/?DateTo=15.02.2017" xr:uid="{3C2E8014-F493-B242-836C-BCF9EC33409B}"/>
    <hyperlink ref="A245" r:id="rId242" display="https://www.cbr.ru/hd_base/zcyc_params/zcyc/?DateTo=14.02.2017" xr:uid="{E47BC15B-2071-504D-B9E1-95C381A6A86F}"/>
    <hyperlink ref="A246" r:id="rId243" display="https://www.cbr.ru/hd_base/zcyc_params/zcyc/?DateTo=13.02.2017" xr:uid="{EE62ADC5-5E77-3C47-B09A-2BE6AADFC918}"/>
    <hyperlink ref="A247" r:id="rId244" display="https://www.cbr.ru/hd_base/zcyc_params/zcyc/?DateTo=10.02.2017" xr:uid="{B5C1243E-26D9-4C48-B302-7C05C33BBD77}"/>
    <hyperlink ref="A248" r:id="rId245" display="https://www.cbr.ru/hd_base/zcyc_params/zcyc/?DateTo=09.02.2017" xr:uid="{3DE684DF-7171-2B4A-AD21-BCBFC3687BF9}"/>
    <hyperlink ref="A249" r:id="rId246" display="https://www.cbr.ru/hd_base/zcyc_params/zcyc/?DateTo=08.02.2017" xr:uid="{BC0732B1-2E8C-9B43-B28B-863D26D81B8C}"/>
    <hyperlink ref="A250" r:id="rId247" display="https://www.cbr.ru/hd_base/zcyc_params/zcyc/?DateTo=07.02.2017" xr:uid="{F57212E2-791E-B14D-A5C1-2824F4B6339D}"/>
    <hyperlink ref="A251" r:id="rId248" display="https://www.cbr.ru/hd_base/zcyc_params/zcyc/?DateTo=06.02.2017" xr:uid="{E49FC618-7EBA-6F4E-BC50-971079EDADF2}"/>
    <hyperlink ref="A252" r:id="rId249" display="https://www.cbr.ru/hd_base/zcyc_params/zcyc/?DateTo=03.02.2017" xr:uid="{BB93DC14-3CC2-1747-8DE5-52FBB1ED4112}"/>
    <hyperlink ref="A253" r:id="rId250" display="https://www.cbr.ru/hd_base/zcyc_params/zcyc/?DateTo=02.02.2017" xr:uid="{633372D8-61C4-F842-990B-C46DC0C1800E}"/>
    <hyperlink ref="A254" r:id="rId251" display="https://www.cbr.ru/hd_base/zcyc_params/zcyc/?DateTo=01.02.2017" xr:uid="{C2DC6FA4-8191-FE4A-96C0-650AF6693FAA}"/>
    <hyperlink ref="A255" r:id="rId252" display="https://www.cbr.ru/hd_base/zcyc_params/zcyc/?DateTo=31.01.2017" xr:uid="{3DC0CFA8-4942-244C-A7F6-54081AF425BB}"/>
    <hyperlink ref="A256" r:id="rId253" display="https://www.cbr.ru/hd_base/zcyc_params/zcyc/?DateTo=30.01.2017" xr:uid="{849A5EE1-C2EA-CA4C-9589-22E2178D95EF}"/>
    <hyperlink ref="A257" r:id="rId254" display="https://www.cbr.ru/hd_base/zcyc_params/zcyc/?DateTo=27.01.2017" xr:uid="{DC018153-081D-D047-BD0E-067B08BC60BD}"/>
    <hyperlink ref="A258" r:id="rId255" display="https://www.cbr.ru/hd_base/zcyc_params/zcyc/?DateTo=26.01.2017" xr:uid="{58F33F43-3C47-814F-90B2-69186B7A6F95}"/>
    <hyperlink ref="A259" r:id="rId256" display="https://www.cbr.ru/hd_base/zcyc_params/zcyc/?DateTo=25.01.2017" xr:uid="{46CA9CF3-6B9D-0041-9EAA-882057948CB0}"/>
    <hyperlink ref="A260" r:id="rId257" display="https://www.cbr.ru/hd_base/zcyc_params/zcyc/?DateTo=24.01.2017" xr:uid="{E597BA6A-AF67-8B4F-A2C5-34C86F52D9C0}"/>
    <hyperlink ref="A261" r:id="rId258" display="https://www.cbr.ru/hd_base/zcyc_params/zcyc/?DateTo=23.01.2017" xr:uid="{F106AE69-6741-454D-AE45-7333A9B2196A}"/>
    <hyperlink ref="A262" r:id="rId259" display="https://www.cbr.ru/hd_base/zcyc_params/zcyc/?DateTo=20.01.2017" xr:uid="{DDB1A3B3-6858-354D-9C2E-307112CAF755}"/>
    <hyperlink ref="A263" r:id="rId260" display="https://www.cbr.ru/hd_base/zcyc_params/zcyc/?DateTo=19.01.2017" xr:uid="{FED579E6-B9B6-D948-A1C2-0345B79341F5}"/>
    <hyperlink ref="A264" r:id="rId261" display="https://www.cbr.ru/hd_base/zcyc_params/zcyc/?DateTo=18.01.2017" xr:uid="{84BA8E6A-AC77-C742-8BAB-A99299D1AEBB}"/>
    <hyperlink ref="A265" r:id="rId262" display="https://www.cbr.ru/hd_base/zcyc_params/zcyc/?DateTo=17.01.2017" xr:uid="{18F0B58B-72B3-AE45-ABA3-AB555CA7BD80}"/>
    <hyperlink ref="A266" r:id="rId263" display="https://www.cbr.ru/hd_base/zcyc_params/zcyc/?DateTo=16.01.2017" xr:uid="{8C9C708A-C302-844A-8018-289C76F8AF82}"/>
    <hyperlink ref="A267" r:id="rId264" display="https://www.cbr.ru/hd_base/zcyc_params/zcyc/?DateTo=13.01.2017" xr:uid="{B3303FD6-A3A4-D84C-A67A-6E4A967A5269}"/>
    <hyperlink ref="A268" r:id="rId265" display="https://www.cbr.ru/hd_base/zcyc_params/zcyc/?DateTo=12.01.2017" xr:uid="{BB72B818-BF41-BA4A-B7E2-4305792D2FE2}"/>
    <hyperlink ref="A269" r:id="rId266" display="https://www.cbr.ru/hd_base/zcyc_params/zcyc/?DateTo=11.01.2017" xr:uid="{B641DF57-9D84-0243-B1FA-3A81CCEAE4B3}"/>
    <hyperlink ref="A270" r:id="rId267" display="https://www.cbr.ru/hd_base/zcyc_params/zcyc/?DateTo=10.01.2017" xr:uid="{A1C236C8-BD1B-114E-902D-EC60C84D0514}"/>
    <hyperlink ref="A271" r:id="rId268" display="https://www.cbr.ru/hd_base/zcyc_params/zcyc/?DateTo=09.01.2017" xr:uid="{B2C664A7-AE30-5144-B518-BBB643F0D4DD}"/>
    <hyperlink ref="A272" r:id="rId269" display="https://www.cbr.ru/hd_base/zcyc_params/zcyc/?DateTo=06.01.2017" xr:uid="{15869151-B312-BD4D-9CC9-3D3F74DD421D}"/>
    <hyperlink ref="A273" r:id="rId270" display="https://www.cbr.ru/hd_base/zcyc_params/zcyc/?DateTo=05.01.2017" xr:uid="{B0C10719-F1F2-4F41-8109-628E44CA7529}"/>
    <hyperlink ref="A274" r:id="rId271" display="https://www.cbr.ru/hd_base/zcyc_params/zcyc/?DateTo=04.01.2017" xr:uid="{5EC72C33-D66A-3C4C-A3F3-6F29D8662123}"/>
    <hyperlink ref="A275" r:id="rId272" display="https://www.cbr.ru/hd_base/zcyc_params/zcyc/?DateTo=03.01.2017" xr:uid="{047B7E82-C778-3245-BD67-468D8E263209}"/>
    <hyperlink ref="A276" r:id="rId273" display="https://www.cbr.ru/hd_base/zcyc_params/zcyc/?DateTo=30.12.2016" xr:uid="{C5A30913-99BB-7640-B4CA-0FE7BF933FCD}"/>
    <hyperlink ref="A277" r:id="rId274" display="https://www.cbr.ru/hd_base/zcyc_params/zcyc/?DateTo=29.12.2016" xr:uid="{8A851287-05FC-EF49-ACDF-C81B5D91C9CA}"/>
    <hyperlink ref="A278" r:id="rId275" display="https://www.cbr.ru/hd_base/zcyc_params/zcyc/?DateTo=28.12.2016" xr:uid="{07C2C435-2AB4-274A-B1EA-F9169FC751BD}"/>
    <hyperlink ref="A279" r:id="rId276" display="https://www.cbr.ru/hd_base/zcyc_params/zcyc/?DateTo=27.12.2016" xr:uid="{2F7167CD-CE29-0D4B-B74E-4114DC91AD73}"/>
    <hyperlink ref="A280" r:id="rId277" display="https://www.cbr.ru/hd_base/zcyc_params/zcyc/?DateTo=26.12.2016" xr:uid="{78D1EECC-81AC-5148-B6F1-67AAFD1093CE}"/>
    <hyperlink ref="A281" r:id="rId278" display="https://www.cbr.ru/hd_base/zcyc_params/zcyc/?DateTo=23.12.2016" xr:uid="{F42CA2DB-D4DC-1C4F-9304-E3723B0EF892}"/>
    <hyperlink ref="A282" r:id="rId279" display="https://www.cbr.ru/hd_base/zcyc_params/zcyc/?DateTo=22.12.2016" xr:uid="{B336167D-85CC-8947-84F0-8FB09B5C87DC}"/>
    <hyperlink ref="A283" r:id="rId280" display="https://www.cbr.ru/hd_base/zcyc_params/zcyc/?DateTo=21.12.2016" xr:uid="{162D17AC-AF48-0245-BB9E-30EA02E8597D}"/>
    <hyperlink ref="A284" r:id="rId281" display="https://www.cbr.ru/hd_base/zcyc_params/zcyc/?DateTo=20.12.2016" xr:uid="{A267C633-4B66-944C-8D4D-6F0FBCE8BE77}"/>
    <hyperlink ref="A285" r:id="rId282" display="https://www.cbr.ru/hd_base/zcyc_params/zcyc/?DateTo=19.12.2016" xr:uid="{37647178-6360-BF4E-8976-28DC2013E341}"/>
    <hyperlink ref="A286" r:id="rId283" display="https://www.cbr.ru/hd_base/zcyc_params/zcyc/?DateTo=16.12.2016" xr:uid="{8EB466CC-DB70-9742-8F37-AA73DC7B4E47}"/>
    <hyperlink ref="A287" r:id="rId284" display="https://www.cbr.ru/hd_base/zcyc_params/zcyc/?DateTo=15.12.2016" xr:uid="{7CE2BE1C-64AF-0F47-A0D2-DCDDAE496F5C}"/>
    <hyperlink ref="A288" r:id="rId285" display="https://www.cbr.ru/hd_base/zcyc_params/zcyc/?DateTo=14.12.2016" xr:uid="{669E57DA-19B4-4940-A2A0-57576B7A64CF}"/>
    <hyperlink ref="A289" r:id="rId286" display="https://www.cbr.ru/hd_base/zcyc_params/zcyc/?DateTo=13.12.2016" xr:uid="{D522FF3B-FA7D-6244-BBE4-1C23F5C6A547}"/>
    <hyperlink ref="A290" r:id="rId287" display="https://www.cbr.ru/hd_base/zcyc_params/zcyc/?DateTo=12.12.2016" xr:uid="{D405492F-A45A-A24C-9A60-DB8F9FD1B1F6}"/>
    <hyperlink ref="A291" r:id="rId288" display="https://www.cbr.ru/hd_base/zcyc_params/zcyc/?DateTo=09.12.2016" xr:uid="{5F6549B1-A348-C742-BC8A-69BBBEDBF2A4}"/>
    <hyperlink ref="A292" r:id="rId289" display="https://www.cbr.ru/hd_base/zcyc_params/zcyc/?DateTo=08.12.2016" xr:uid="{FD908C34-EAAE-9942-8694-48E654392916}"/>
    <hyperlink ref="A293" r:id="rId290" display="https://www.cbr.ru/hd_base/zcyc_params/zcyc/?DateTo=07.12.2016" xr:uid="{02592A19-5626-DE49-B7E5-7A09D7C04F24}"/>
    <hyperlink ref="A294" r:id="rId291" display="https://www.cbr.ru/hd_base/zcyc_params/zcyc/?DateTo=06.12.2016" xr:uid="{395FDD33-E93F-6E42-8F27-A219DEFA921B}"/>
    <hyperlink ref="A295" r:id="rId292" display="https://www.cbr.ru/hd_base/zcyc_params/zcyc/?DateTo=05.12.2016" xr:uid="{B4A92109-B79B-9144-BE67-2B1E6FADF0FC}"/>
    <hyperlink ref="A296" r:id="rId293" display="https://www.cbr.ru/hd_base/zcyc_params/zcyc/?DateTo=02.12.2016" xr:uid="{472D8F3B-94B0-254A-A6F4-3D9A9C37BA90}"/>
    <hyperlink ref="A297" r:id="rId294" display="https://www.cbr.ru/hd_base/zcyc_params/zcyc/?DateTo=01.12.2016" xr:uid="{4048E481-0478-9840-995F-DF502C25C35E}"/>
    <hyperlink ref="A298" r:id="rId295" display="https://www.cbr.ru/hd_base/zcyc_params/zcyc/?DateTo=30.11.2016" xr:uid="{4CB59733-CF5A-5947-9162-448B93077041}"/>
    <hyperlink ref="A299" r:id="rId296" display="https://www.cbr.ru/hd_base/zcyc_params/zcyc/?DateTo=29.11.2016" xr:uid="{68F42BAE-9817-0C4A-A943-028D0EE633BA}"/>
    <hyperlink ref="A300" r:id="rId297" display="https://www.cbr.ru/hd_base/zcyc_params/zcyc/?DateTo=28.11.2016" xr:uid="{388B6262-50DA-2B4D-893E-CBF6328D6C30}"/>
    <hyperlink ref="A301" r:id="rId298" display="https://www.cbr.ru/hd_base/zcyc_params/zcyc/?DateTo=25.11.2016" xr:uid="{D298D869-8C86-5C4D-8BE8-8A81CF8C9345}"/>
    <hyperlink ref="A302" r:id="rId299" display="https://www.cbr.ru/hd_base/zcyc_params/zcyc/?DateTo=24.11.2016" xr:uid="{F9BB3B69-91FC-FC42-9074-D7B20AEF34D0}"/>
    <hyperlink ref="A303" r:id="rId300" display="https://www.cbr.ru/hd_base/zcyc_params/zcyc/?DateTo=23.11.2016" xr:uid="{DFD94ACC-DDBD-A247-91CB-AEAC91266E2D}"/>
    <hyperlink ref="A304" r:id="rId301" display="https://www.cbr.ru/hd_base/zcyc_params/zcyc/?DateTo=22.11.2016" xr:uid="{53DCD8A8-46D3-FA47-B7EE-B8769497BA0A}"/>
    <hyperlink ref="A305" r:id="rId302" display="https://www.cbr.ru/hd_base/zcyc_params/zcyc/?DateTo=21.11.2016" xr:uid="{B75F7168-07F8-F745-9F2B-8206E9E89E63}"/>
    <hyperlink ref="A306" r:id="rId303" display="https://www.cbr.ru/hd_base/zcyc_params/zcyc/?DateTo=18.11.2016" xr:uid="{CA484256-BFE3-3943-9541-1EAF8EB08127}"/>
    <hyperlink ref="A307" r:id="rId304" display="https://www.cbr.ru/hd_base/zcyc_params/zcyc/?DateTo=17.11.2016" xr:uid="{1FD9BE9D-8F2B-404F-A441-087842BE42F9}"/>
    <hyperlink ref="A308" r:id="rId305" display="https://www.cbr.ru/hd_base/zcyc_params/zcyc/?DateTo=16.11.2016" xr:uid="{76A81882-4353-D940-A68C-CD02A8A3DFF8}"/>
    <hyperlink ref="A309" r:id="rId306" display="https://www.cbr.ru/hd_base/zcyc_params/zcyc/?DateTo=15.11.2016" xr:uid="{61EB2F8F-918C-2D44-B340-65FA8F3981B5}"/>
    <hyperlink ref="A310" r:id="rId307" display="https://www.cbr.ru/hd_base/zcyc_params/zcyc/?DateTo=14.11.2016" xr:uid="{BEE70EAB-EBC9-264D-B232-3E645D5B6181}"/>
    <hyperlink ref="A311" r:id="rId308" display="https://www.cbr.ru/hd_base/zcyc_params/zcyc/?DateTo=11.11.2016" xr:uid="{D381A570-DA0F-0947-840C-192705115684}"/>
    <hyperlink ref="A312" r:id="rId309" display="https://www.cbr.ru/hd_base/zcyc_params/zcyc/?DateTo=10.11.2016" xr:uid="{A4C1B2D5-CB0D-2945-BAD1-C8F9D6F40742}"/>
    <hyperlink ref="A313" r:id="rId310" display="https://www.cbr.ru/hd_base/zcyc_params/zcyc/?DateTo=09.11.2016" xr:uid="{72B0D7FD-B73D-1541-86E9-D655D6E12C12}"/>
    <hyperlink ref="A314" r:id="rId311" display="https://www.cbr.ru/hd_base/zcyc_params/zcyc/?DateTo=08.11.2016" xr:uid="{4CFC9F92-6B48-B246-A695-4D4D666CC156}"/>
    <hyperlink ref="A315" r:id="rId312" display="https://www.cbr.ru/hd_base/zcyc_params/zcyc/?DateTo=07.11.2016" xr:uid="{8F63929E-5235-5044-8463-B93C2B1CEF5A}"/>
    <hyperlink ref="A316" r:id="rId313" display="https://www.cbr.ru/hd_base/zcyc_params/zcyc/?DateTo=03.11.2016" xr:uid="{8B3DD653-7159-754F-B8EA-3E5AC00D4297}"/>
    <hyperlink ref="A317" r:id="rId314" display="https://www.cbr.ru/hd_base/zcyc_params/zcyc/?DateTo=02.11.2016" xr:uid="{7B18B714-8331-F647-8E39-35C11A2343EC}"/>
    <hyperlink ref="A318" r:id="rId315" display="https://www.cbr.ru/hd_base/zcyc_params/zcyc/?DateTo=01.11.2016" xr:uid="{F8216BE9-D7E2-704C-A91A-EAE983356448}"/>
    <hyperlink ref="A319" r:id="rId316" display="https://www.cbr.ru/hd_base/zcyc_params/zcyc/?DateTo=31.10.2016" xr:uid="{1FAFDC2C-9292-E740-A58D-07BDF62B8F13}"/>
    <hyperlink ref="A320" r:id="rId317" display="https://www.cbr.ru/hd_base/zcyc_params/zcyc/?DateTo=28.10.2016" xr:uid="{AD3DC5CD-DCA7-EC4D-BA04-DC6630FBD4BB}"/>
    <hyperlink ref="A321" r:id="rId318" display="https://www.cbr.ru/hd_base/zcyc_params/zcyc/?DateTo=27.10.2016" xr:uid="{2D928BA0-CE87-304D-8071-D6B43FFE2AE8}"/>
    <hyperlink ref="A322" r:id="rId319" display="https://www.cbr.ru/hd_base/zcyc_params/zcyc/?DateTo=26.10.2016" xr:uid="{562410D2-0DCC-C745-B2BB-5AF8CEF720F2}"/>
    <hyperlink ref="A323" r:id="rId320" display="https://www.cbr.ru/hd_base/zcyc_params/zcyc/?DateTo=25.10.2016" xr:uid="{9B8BA962-2C3F-BD4A-9883-3B75258E46F5}"/>
    <hyperlink ref="A324" r:id="rId321" display="https://www.cbr.ru/hd_base/zcyc_params/zcyc/?DateTo=24.10.2016" xr:uid="{5A09E58A-93BD-5F4A-9060-7797AB8CA487}"/>
    <hyperlink ref="A325" r:id="rId322" display="https://www.cbr.ru/hd_base/zcyc_params/zcyc/?DateTo=21.10.2016" xr:uid="{60747B45-B284-A945-821A-1FCED61EDE4C}"/>
    <hyperlink ref="A326" r:id="rId323" display="https://www.cbr.ru/hd_base/zcyc_params/zcyc/?DateTo=20.10.2016" xr:uid="{16673FD3-9460-844E-B484-56293159B35B}"/>
    <hyperlink ref="A327" r:id="rId324" display="https://www.cbr.ru/hd_base/zcyc_params/zcyc/?DateTo=19.10.2016" xr:uid="{F1C2AB90-17D1-9348-9BFF-9D48B8DC495A}"/>
    <hyperlink ref="A328" r:id="rId325" display="https://www.cbr.ru/hd_base/zcyc_params/zcyc/?DateTo=18.10.2016" xr:uid="{595CDD1F-965C-CA45-BBCC-2CCAC75A5224}"/>
    <hyperlink ref="A329" r:id="rId326" display="https://www.cbr.ru/hd_base/zcyc_params/zcyc/?DateTo=17.10.2016" xr:uid="{230987F8-D192-0C4F-8C70-2FA6071523BB}"/>
    <hyperlink ref="A330" r:id="rId327" display="https://www.cbr.ru/hd_base/zcyc_params/zcyc/?DateTo=14.10.2016" xr:uid="{61193E76-7B80-054E-A9D5-A953015BABA8}"/>
    <hyperlink ref="A331" r:id="rId328" display="https://www.cbr.ru/hd_base/zcyc_params/zcyc/?DateTo=13.10.2016" xr:uid="{87B27664-BBC2-C949-BE99-DE2F3BBA4ED9}"/>
    <hyperlink ref="A332" r:id="rId329" display="https://www.cbr.ru/hd_base/zcyc_params/zcyc/?DateTo=12.10.2016" xr:uid="{9261CC26-E96E-5D4D-9811-622FD31E22F9}"/>
    <hyperlink ref="A333" r:id="rId330" display="https://www.cbr.ru/hd_base/zcyc_params/zcyc/?DateTo=11.10.2016" xr:uid="{0BB51E5A-6443-BD4D-A8B7-3A730A8C45E2}"/>
    <hyperlink ref="A334" r:id="rId331" display="https://www.cbr.ru/hd_base/zcyc_params/zcyc/?DateTo=10.10.2016" xr:uid="{6F97CAD1-FDCF-6B41-8257-962DE305ADC9}"/>
    <hyperlink ref="A335" r:id="rId332" display="https://www.cbr.ru/hd_base/zcyc_params/zcyc/?DateTo=07.10.2016" xr:uid="{775D2806-C135-4343-8ED6-541980DCB270}"/>
    <hyperlink ref="A336" r:id="rId333" display="https://www.cbr.ru/hd_base/zcyc_params/zcyc/?DateTo=06.10.2016" xr:uid="{B5D527B7-8CD1-9649-BD3D-B230505F3774}"/>
    <hyperlink ref="A337" r:id="rId334" display="https://www.cbr.ru/hd_base/zcyc_params/zcyc/?DateTo=05.10.2016" xr:uid="{91929932-0DA9-DF49-94BE-6254709115D5}"/>
    <hyperlink ref="A338" r:id="rId335" display="https://www.cbr.ru/hd_base/zcyc_params/zcyc/?DateTo=04.10.2016" xr:uid="{71EB960C-6E44-594A-AFF5-B457A24638C6}"/>
    <hyperlink ref="A339" r:id="rId336" display="https://www.cbr.ru/hd_base/zcyc_params/zcyc/?DateTo=03.10.2016" xr:uid="{BB202D66-A9D3-5E4D-A2F8-09FCB621728A}"/>
    <hyperlink ref="A340" r:id="rId337" display="https://www.cbr.ru/hd_base/zcyc_params/zcyc/?DateTo=30.09.2016" xr:uid="{F44869EF-45B1-0345-B5CA-89AB39469820}"/>
    <hyperlink ref="A341" r:id="rId338" display="https://www.cbr.ru/hd_base/zcyc_params/zcyc/?DateTo=29.09.2016" xr:uid="{77ABC73A-8367-5C47-B29D-0CFD19CE8AF6}"/>
    <hyperlink ref="A342" r:id="rId339" display="https://www.cbr.ru/hd_base/zcyc_params/zcyc/?DateTo=28.09.2016" xr:uid="{84884A5B-1846-B849-979A-90068DC49A7E}"/>
    <hyperlink ref="A343" r:id="rId340" display="https://www.cbr.ru/hd_base/zcyc_params/zcyc/?DateTo=27.09.2016" xr:uid="{31D1B662-034D-BD43-B705-45435DA5F4AB}"/>
    <hyperlink ref="A344" r:id="rId341" display="https://www.cbr.ru/hd_base/zcyc_params/zcyc/?DateTo=26.09.2016" xr:uid="{C1749B54-7E1F-2944-A600-983098212D67}"/>
    <hyperlink ref="A345" r:id="rId342" display="https://www.cbr.ru/hd_base/zcyc_params/zcyc/?DateTo=23.09.2016" xr:uid="{4A758CB3-CB96-5F4B-97F5-21E7C420F38E}"/>
    <hyperlink ref="A346" r:id="rId343" display="https://www.cbr.ru/hd_base/zcyc_params/zcyc/?DateTo=22.09.2016" xr:uid="{B12DC50F-362E-9144-83C2-ED092F5E9169}"/>
    <hyperlink ref="A347" r:id="rId344" display="https://www.cbr.ru/hd_base/zcyc_params/zcyc/?DateTo=21.09.2016" xr:uid="{C65697A9-B40F-834B-8FFB-4F81FD6B0EBE}"/>
    <hyperlink ref="A348" r:id="rId345" display="https://www.cbr.ru/hd_base/zcyc_params/zcyc/?DateTo=20.09.2016" xr:uid="{7E0BBD8A-CC4C-3241-AC06-4D3217046F6B}"/>
    <hyperlink ref="A349" r:id="rId346" display="https://www.cbr.ru/hd_base/zcyc_params/zcyc/?DateTo=19.09.2016" xr:uid="{84FCD30E-5B7B-CE47-8BAC-6E437167C38D}"/>
    <hyperlink ref="A350" r:id="rId347" display="https://www.cbr.ru/hd_base/zcyc_params/zcyc/?DateTo=16.09.2016" xr:uid="{38361625-FF15-A64D-BFF9-41FD2BA6D101}"/>
    <hyperlink ref="A351" r:id="rId348" display="https://www.cbr.ru/hd_base/zcyc_params/zcyc/?DateTo=15.09.2016" xr:uid="{ED54D9A3-07B7-A04A-9992-7BFA922ABDF1}"/>
    <hyperlink ref="A352" r:id="rId349" display="https://www.cbr.ru/hd_base/zcyc_params/zcyc/?DateTo=14.09.2016" xr:uid="{BF988F99-897A-4F44-9F6C-7D9B79073E7E}"/>
    <hyperlink ref="A353" r:id="rId350" display="https://www.cbr.ru/hd_base/zcyc_params/zcyc/?DateTo=13.09.2016" xr:uid="{3273FEA2-37F1-4A42-A767-3FD0C36D7A35}"/>
    <hyperlink ref="A354" r:id="rId351" display="https://www.cbr.ru/hd_base/zcyc_params/zcyc/?DateTo=12.09.2016" xr:uid="{84B56FB2-C228-E643-9E46-DE6A0AF296F4}"/>
    <hyperlink ref="A355" r:id="rId352" display="https://www.cbr.ru/hd_base/zcyc_params/zcyc/?DateTo=09.09.2016" xr:uid="{660C4C4C-65FA-0147-9323-02512BA03204}"/>
    <hyperlink ref="A356" r:id="rId353" display="https://www.cbr.ru/hd_base/zcyc_params/zcyc/?DateTo=08.09.2016" xr:uid="{CF0F2A49-832C-A141-A933-1BEF636A3683}"/>
    <hyperlink ref="A357" r:id="rId354" display="https://www.cbr.ru/hd_base/zcyc_params/zcyc/?DateTo=07.09.2016" xr:uid="{D2D5FDC9-05D3-9641-AE3E-2834E217A3CA}"/>
    <hyperlink ref="A358" r:id="rId355" display="https://www.cbr.ru/hd_base/zcyc_params/zcyc/?DateTo=06.09.2016" xr:uid="{1A348085-3999-7742-8080-FEDC6258522E}"/>
    <hyperlink ref="A359" r:id="rId356" display="https://www.cbr.ru/hd_base/zcyc_params/zcyc/?DateTo=05.09.2016" xr:uid="{36895875-F988-8749-8B6C-2FF360F144DC}"/>
    <hyperlink ref="A360" r:id="rId357" display="https://www.cbr.ru/hd_base/zcyc_params/zcyc/?DateTo=02.09.2016" xr:uid="{635F27EA-E981-E24A-8882-B726B968962B}"/>
    <hyperlink ref="A361" r:id="rId358" display="https://www.cbr.ru/hd_base/zcyc_params/zcyc/?DateTo=01.09.2016" xr:uid="{60A23FEB-8F3B-1D42-9800-20B576EF7EBD}"/>
    <hyperlink ref="A362" r:id="rId359" display="https://www.cbr.ru/hd_base/zcyc_params/zcyc/?DateTo=31.08.2016" xr:uid="{AE18882A-BB4D-FA4C-B21D-2AAA8E845DA5}"/>
    <hyperlink ref="A363" r:id="rId360" display="https://www.cbr.ru/hd_base/zcyc_params/zcyc/?DateTo=30.08.2016" xr:uid="{89E69A0A-0831-104F-AB0E-560E82B32D7A}"/>
    <hyperlink ref="A364" r:id="rId361" display="https://www.cbr.ru/hd_base/zcyc_params/zcyc/?DateTo=29.08.2016" xr:uid="{7D4AF85B-79AC-6544-9875-2A6A20C122EB}"/>
    <hyperlink ref="A365" r:id="rId362" display="https://www.cbr.ru/hd_base/zcyc_params/zcyc/?DateTo=26.08.2016" xr:uid="{BD8696BB-9503-B942-AD9A-C94DAE0CEFA6}"/>
    <hyperlink ref="A366" r:id="rId363" display="https://www.cbr.ru/hd_base/zcyc_params/zcyc/?DateTo=25.08.2016" xr:uid="{82C7E174-05DB-4A42-9AE7-D13D7A93C91A}"/>
    <hyperlink ref="A367" r:id="rId364" display="https://www.cbr.ru/hd_base/zcyc_params/zcyc/?DateTo=24.08.2016" xr:uid="{F7D2C06C-23D8-684A-B62F-76FC068BF327}"/>
    <hyperlink ref="A368" r:id="rId365" display="https://www.cbr.ru/hd_base/zcyc_params/zcyc/?DateTo=23.08.2016" xr:uid="{7817BB10-81E0-6647-8FB0-E0D434C18B18}"/>
    <hyperlink ref="A369" r:id="rId366" display="https://www.cbr.ru/hd_base/zcyc_params/zcyc/?DateTo=22.08.2016" xr:uid="{851499AE-956C-6947-85D3-44156B52C07F}"/>
    <hyperlink ref="A370" r:id="rId367" display="https://www.cbr.ru/hd_base/zcyc_params/zcyc/?DateTo=19.08.2016" xr:uid="{D24F3111-23C9-C94E-8565-F3958EA2C5C1}"/>
    <hyperlink ref="A371" r:id="rId368" display="https://www.cbr.ru/hd_base/zcyc_params/zcyc/?DateTo=18.08.2016" xr:uid="{43E8303F-4AF5-AB4D-8323-37D1899D8871}"/>
    <hyperlink ref="A372" r:id="rId369" display="https://www.cbr.ru/hd_base/zcyc_params/zcyc/?DateTo=17.08.2016" xr:uid="{96BE8D89-7029-794D-8CAC-8B31BE1A194A}"/>
    <hyperlink ref="A373" r:id="rId370" display="https://www.cbr.ru/hd_base/zcyc_params/zcyc/?DateTo=16.08.2016" xr:uid="{D54405E7-37B8-3448-B6ED-3235F55D4AD8}"/>
    <hyperlink ref="A374" r:id="rId371" display="https://www.cbr.ru/hd_base/zcyc_params/zcyc/?DateTo=15.08.2016" xr:uid="{69AC1EAD-AE83-5C46-9D1F-69381A704DF0}"/>
    <hyperlink ref="A375" r:id="rId372" display="https://www.cbr.ru/hd_base/zcyc_params/zcyc/?DateTo=12.08.2016" xr:uid="{1E05E176-7992-284E-8B01-C20D91CF94B1}"/>
    <hyperlink ref="A376" r:id="rId373" display="https://www.cbr.ru/hd_base/zcyc_params/zcyc/?DateTo=11.08.2016" xr:uid="{A56B296C-0270-604D-902C-72351FE10261}"/>
    <hyperlink ref="A377" r:id="rId374" display="https://www.cbr.ru/hd_base/zcyc_params/zcyc/?DateTo=10.08.2016" xr:uid="{E23A6088-E017-9C40-80CD-03B910F736E4}"/>
    <hyperlink ref="A378" r:id="rId375" display="https://www.cbr.ru/hd_base/zcyc_params/zcyc/?DateTo=09.08.2016" xr:uid="{C81A821B-AC1C-E84D-B983-77749167041A}"/>
    <hyperlink ref="A379" r:id="rId376" display="https://www.cbr.ru/hd_base/zcyc_params/zcyc/?DateTo=08.08.2016" xr:uid="{32B65252-7C12-5F43-AEDD-E7FF6A7B1C3C}"/>
    <hyperlink ref="A380" r:id="rId377" display="https://www.cbr.ru/hd_base/zcyc_params/zcyc/?DateTo=05.08.2016" xr:uid="{760247F0-78A5-ED47-B555-F7461240EFCD}"/>
    <hyperlink ref="A381" r:id="rId378" display="https://www.cbr.ru/hd_base/zcyc_params/zcyc/?DateTo=04.08.2016" xr:uid="{350EB9AC-0E7B-CF4F-ADFE-39981E1FE746}"/>
    <hyperlink ref="A382" r:id="rId379" display="https://www.cbr.ru/hd_base/zcyc_params/zcyc/?DateTo=03.08.2016" xr:uid="{6A931A11-5FA2-C64D-B001-0A1AD5CF47A5}"/>
    <hyperlink ref="A383" r:id="rId380" display="https://www.cbr.ru/hd_base/zcyc_params/zcyc/?DateTo=02.08.2016" xr:uid="{C18D358F-2C33-E14D-B010-EE67200F7BBD}"/>
    <hyperlink ref="A384" r:id="rId381" display="https://www.cbr.ru/hd_base/zcyc_params/zcyc/?DateTo=01.08.2016" xr:uid="{F947AD3A-AFB7-0947-B72D-D5A50B8B93F5}"/>
    <hyperlink ref="A385" r:id="rId382" display="https://www.cbr.ru/hd_base/zcyc_params/zcyc/?DateTo=29.07.2016" xr:uid="{3AF618E1-1830-7C4C-AACB-7C51E71698CE}"/>
    <hyperlink ref="A386" r:id="rId383" display="https://www.cbr.ru/hd_base/zcyc_params/zcyc/?DateTo=28.07.2016" xr:uid="{BC71CDC9-FE2B-6346-B550-7CCF1BDC190A}"/>
    <hyperlink ref="A387" r:id="rId384" display="https://www.cbr.ru/hd_base/zcyc_params/zcyc/?DateTo=27.07.2016" xr:uid="{E6A511F8-9C29-0E4C-8EF6-3A8B60B1A45B}"/>
    <hyperlink ref="A388" r:id="rId385" display="https://www.cbr.ru/hd_base/zcyc_params/zcyc/?DateTo=26.07.2016" xr:uid="{4ADFB074-50A7-DB49-8F0E-469D94EB181C}"/>
    <hyperlink ref="A389" r:id="rId386" display="https://www.cbr.ru/hd_base/zcyc_params/zcyc/?DateTo=25.07.2016" xr:uid="{6EFB4CE2-8084-3943-8E9D-28A7FB7571F8}"/>
    <hyperlink ref="A390" r:id="rId387" display="https://www.cbr.ru/hd_base/zcyc_params/zcyc/?DateTo=22.07.2016" xr:uid="{95789999-F35A-9447-84A1-5803972DB869}"/>
    <hyperlink ref="A391" r:id="rId388" display="https://www.cbr.ru/hd_base/zcyc_params/zcyc/?DateTo=21.07.2016" xr:uid="{76D91AA0-1396-CB4B-B941-6E15513219DC}"/>
    <hyperlink ref="A392" r:id="rId389" display="https://www.cbr.ru/hd_base/zcyc_params/zcyc/?DateTo=20.07.2016" xr:uid="{4362DED5-3FEF-654B-866D-A9FA8CEB120E}"/>
    <hyperlink ref="A393" r:id="rId390" display="https://www.cbr.ru/hd_base/zcyc_params/zcyc/?DateTo=19.07.2016" xr:uid="{006A165B-FAA6-7247-BBD1-6D1A446B2E66}"/>
    <hyperlink ref="A394" r:id="rId391" display="https://www.cbr.ru/hd_base/zcyc_params/zcyc/?DateTo=18.07.2016" xr:uid="{A84D0FE4-D00D-B74F-AFED-88EE79A2F344}"/>
    <hyperlink ref="A395" r:id="rId392" display="https://www.cbr.ru/hd_base/zcyc_params/zcyc/?DateTo=15.07.2016" xr:uid="{D2F2FE9A-F9BC-5243-BA0B-337872335DC6}"/>
    <hyperlink ref="A396" r:id="rId393" display="https://www.cbr.ru/hd_base/zcyc_params/zcyc/?DateTo=14.07.2016" xr:uid="{637ABD7C-639C-544E-9F92-4DC8FA1959BD}"/>
    <hyperlink ref="A397" r:id="rId394" display="https://www.cbr.ru/hd_base/zcyc_params/zcyc/?DateTo=13.07.2016" xr:uid="{0DDDCA0F-FB4A-3048-A650-E06FEE29CDA3}"/>
    <hyperlink ref="A398" r:id="rId395" display="https://www.cbr.ru/hd_base/zcyc_params/zcyc/?DateTo=12.07.2016" xr:uid="{FFE07A6A-8B1E-5648-9F4F-B866FC6A5BB2}"/>
    <hyperlink ref="A399" r:id="rId396" display="https://www.cbr.ru/hd_base/zcyc_params/zcyc/?DateTo=11.07.2016" xr:uid="{6B816215-B262-C24C-A788-9C7FB8CBAF91}"/>
    <hyperlink ref="A400" r:id="rId397" display="https://www.cbr.ru/hd_base/zcyc_params/zcyc/?DateTo=08.07.2016" xr:uid="{D8C3E7CB-67F2-4C4C-9502-AC9918EE3C50}"/>
    <hyperlink ref="A401" r:id="rId398" display="https://www.cbr.ru/hd_base/zcyc_params/zcyc/?DateTo=07.07.2016" xr:uid="{676A7367-797A-244F-9624-70E7F07A1C39}"/>
    <hyperlink ref="A402" r:id="rId399" display="https://www.cbr.ru/hd_base/zcyc_params/zcyc/?DateTo=06.07.2016" xr:uid="{620A8F1F-85C3-9145-ABD7-4F393ED515DC}"/>
    <hyperlink ref="A403" r:id="rId400" display="https://www.cbr.ru/hd_base/zcyc_params/zcyc/?DateTo=05.07.2016" xr:uid="{58EC30D2-39C5-4E40-A002-25B65D2DBE12}"/>
    <hyperlink ref="A404" r:id="rId401" display="https://www.cbr.ru/hd_base/zcyc_params/zcyc/?DateTo=04.07.2016" xr:uid="{564D30E6-2C57-D94C-B099-1F66029ED4E8}"/>
    <hyperlink ref="A405" r:id="rId402" display="https://www.cbr.ru/hd_base/zcyc_params/zcyc/?DateTo=01.07.2016" xr:uid="{E85CA6CD-89C8-D147-A1F6-A5D8BA9E407A}"/>
    <hyperlink ref="A406" r:id="rId403" display="https://www.cbr.ru/hd_base/zcyc_params/zcyc/?DateTo=30.06.2016" xr:uid="{23DD77EE-A8C1-C447-8028-7BECD9EAEB45}"/>
    <hyperlink ref="A407" r:id="rId404" display="https://www.cbr.ru/hd_base/zcyc_params/zcyc/?DateTo=29.06.2016" xr:uid="{A2D6AFDF-6099-DC4E-B5BE-97D6BBD65DDA}"/>
    <hyperlink ref="A408" r:id="rId405" display="https://www.cbr.ru/hd_base/zcyc_params/zcyc/?DateTo=28.06.2016" xr:uid="{00600647-8579-6040-AB92-4BB37450F17B}"/>
    <hyperlink ref="A409" r:id="rId406" display="https://www.cbr.ru/hd_base/zcyc_params/zcyc/?DateTo=27.06.2016" xr:uid="{16CDAE13-7EBB-EB44-8F66-27AAAAD400A7}"/>
    <hyperlink ref="A410" r:id="rId407" display="https://www.cbr.ru/hd_base/zcyc_params/zcyc/?DateTo=24.06.2016" xr:uid="{9D1807E6-BF95-DA4C-8506-458843FB4F71}"/>
    <hyperlink ref="A411" r:id="rId408" display="https://www.cbr.ru/hd_base/zcyc_params/zcyc/?DateTo=23.06.2016" xr:uid="{A4552795-3BB8-054C-A9B4-C7708F694C62}"/>
    <hyperlink ref="A412" r:id="rId409" display="https://www.cbr.ru/hd_base/zcyc_params/zcyc/?DateTo=22.06.2016" xr:uid="{85961F2F-A5D0-9941-8E5F-173AEC123469}"/>
    <hyperlink ref="A413" r:id="rId410" display="https://www.cbr.ru/hd_base/zcyc_params/zcyc/?DateTo=21.06.2016" xr:uid="{411C1615-1225-A746-BA51-B49DD54DBCA5}"/>
    <hyperlink ref="A414" r:id="rId411" display="https://www.cbr.ru/hd_base/zcyc_params/zcyc/?DateTo=20.06.2016" xr:uid="{AB72180E-2D4D-3A4C-AA5B-881A47431B16}"/>
    <hyperlink ref="A415" r:id="rId412" display="https://www.cbr.ru/hd_base/zcyc_params/zcyc/?DateTo=17.06.2016" xr:uid="{E6503EBB-087C-7A4D-AB4A-E2800F3EEE09}"/>
    <hyperlink ref="A416" r:id="rId413" display="https://www.cbr.ru/hd_base/zcyc_params/zcyc/?DateTo=16.06.2016" xr:uid="{820CAAE0-84AD-FD42-805B-2BCDF3D0531C}"/>
    <hyperlink ref="A417" r:id="rId414" display="https://www.cbr.ru/hd_base/zcyc_params/zcyc/?DateTo=15.06.2016" xr:uid="{5926071E-CB93-7842-8587-EACA7E0BF690}"/>
    <hyperlink ref="A418" r:id="rId415" display="https://www.cbr.ru/hd_base/zcyc_params/zcyc/?DateTo=14.06.2016" xr:uid="{84C041C7-7E79-3B4A-8CF7-BAC2B8A1578B}"/>
    <hyperlink ref="A419" r:id="rId416" display="https://www.cbr.ru/hd_base/zcyc_params/zcyc/?DateTo=10.06.2016" xr:uid="{18B7CAC6-8B92-144B-BFDF-95D68CECCCC2}"/>
    <hyperlink ref="A420" r:id="rId417" display="https://www.cbr.ru/hd_base/zcyc_params/zcyc/?DateTo=09.06.2016" xr:uid="{2671F6EC-417E-6540-9446-EBFDD38221AA}"/>
    <hyperlink ref="A421" r:id="rId418" display="https://www.cbr.ru/hd_base/zcyc_params/zcyc/?DateTo=08.06.2016" xr:uid="{E81CD7B6-EF0F-EE4B-B874-93C6FD5D2D1E}"/>
    <hyperlink ref="A422" r:id="rId419" display="https://www.cbr.ru/hd_base/zcyc_params/zcyc/?DateTo=07.06.2016" xr:uid="{129E42A1-04FD-AE4C-A80A-F9F5F4AA9671}"/>
    <hyperlink ref="A423" r:id="rId420" display="https://www.cbr.ru/hd_base/zcyc_params/zcyc/?DateTo=06.06.2016" xr:uid="{5AD3E62E-ED47-1D4D-9C7B-839463BE8C09}"/>
    <hyperlink ref="A424" r:id="rId421" display="https://www.cbr.ru/hd_base/zcyc_params/zcyc/?DateTo=03.06.2016" xr:uid="{C3F550C8-6799-3F44-B5F7-1B72C6D66A63}"/>
    <hyperlink ref="A425" r:id="rId422" display="https://www.cbr.ru/hd_base/zcyc_params/zcyc/?DateTo=02.06.2016" xr:uid="{39251407-CDE1-A04A-84B9-80112CDBF2B7}"/>
    <hyperlink ref="A426" r:id="rId423" display="https://www.cbr.ru/hd_base/zcyc_params/zcyc/?DateTo=01.06.2016" xr:uid="{DED530FC-9C09-0E48-8179-26D3BABC0619}"/>
    <hyperlink ref="A427" r:id="rId424" display="https://www.cbr.ru/hd_base/zcyc_params/zcyc/?DateTo=31.05.2016" xr:uid="{4BD0ED8A-6C16-D848-AA77-3947FE53F54A}"/>
    <hyperlink ref="A428" r:id="rId425" display="https://www.cbr.ru/hd_base/zcyc_params/zcyc/?DateTo=30.05.2016" xr:uid="{8818DF07-61B3-4042-83A3-F0F3CE0B5E1A}"/>
    <hyperlink ref="A429" r:id="rId426" display="https://www.cbr.ru/hd_base/zcyc_params/zcyc/?DateTo=27.05.2016" xr:uid="{AADF3FF6-5BDB-D54A-BB72-63BD02FDDB2D}"/>
    <hyperlink ref="A430" r:id="rId427" display="https://www.cbr.ru/hd_base/zcyc_params/zcyc/?DateTo=26.05.2016" xr:uid="{B6D8F8A6-D5E5-C442-927C-816FADA1B64D}"/>
    <hyperlink ref="A431" r:id="rId428" display="https://www.cbr.ru/hd_base/zcyc_params/zcyc/?DateTo=25.05.2016" xr:uid="{F4281D76-3168-9E46-8360-DB29A8583C08}"/>
    <hyperlink ref="A432" r:id="rId429" display="https://www.cbr.ru/hd_base/zcyc_params/zcyc/?DateTo=24.05.2016" xr:uid="{868B1D6F-DD09-9E43-9EDB-4A994845A0FE}"/>
    <hyperlink ref="A433" r:id="rId430" display="https://www.cbr.ru/hd_base/zcyc_params/zcyc/?DateTo=23.05.2016" xr:uid="{2F1B8D0F-4586-0440-BCE2-68BFE019DE37}"/>
    <hyperlink ref="A434" r:id="rId431" display="https://www.cbr.ru/hd_base/zcyc_params/zcyc/?DateTo=20.05.2016" xr:uid="{1A3E61C8-A686-D24B-B879-542EAE8CF942}"/>
    <hyperlink ref="A435" r:id="rId432" display="https://www.cbr.ru/hd_base/zcyc_params/zcyc/?DateTo=19.05.2016" xr:uid="{98389CD6-2F60-AC40-A80A-7B2AB259AEDD}"/>
    <hyperlink ref="A436" r:id="rId433" display="https://www.cbr.ru/hd_base/zcyc_params/zcyc/?DateTo=18.05.2016" xr:uid="{ABDF71E1-67EB-184A-967D-80ADF334B55F}"/>
    <hyperlink ref="A437" r:id="rId434" display="https://www.cbr.ru/hd_base/zcyc_params/zcyc/?DateTo=17.05.2016" xr:uid="{E4593656-B821-CB4F-ABC4-81EB98106163}"/>
    <hyperlink ref="A438" r:id="rId435" display="https://www.cbr.ru/hd_base/zcyc_params/zcyc/?DateTo=16.05.2016" xr:uid="{0E8FFBD7-A4C4-3547-AC01-5D5006D3043D}"/>
    <hyperlink ref="A439" r:id="rId436" display="https://www.cbr.ru/hd_base/zcyc_params/zcyc/?DateTo=13.05.2016" xr:uid="{03043026-1503-5848-84DA-C118BB813DF1}"/>
    <hyperlink ref="A440" r:id="rId437" display="https://www.cbr.ru/hd_base/zcyc_params/zcyc/?DateTo=12.05.2016" xr:uid="{30ADD2AA-2065-0142-B55A-2ACB425047CB}"/>
    <hyperlink ref="A441" r:id="rId438" display="https://www.cbr.ru/hd_base/zcyc_params/zcyc/?DateTo=11.05.2016" xr:uid="{474237C6-8499-A94A-A6E8-82C9BF24DB88}"/>
    <hyperlink ref="A442" r:id="rId439" display="https://www.cbr.ru/hd_base/zcyc_params/zcyc/?DateTo=10.05.2016" xr:uid="{9E4F8F99-CCEF-4E47-A310-8AB75AA01A6A}"/>
    <hyperlink ref="A443" r:id="rId440" display="https://www.cbr.ru/hd_base/zcyc_params/zcyc/?DateTo=06.05.2016" xr:uid="{70FFF4C2-FB3D-8142-AC0C-08059091DEF7}"/>
    <hyperlink ref="A444" r:id="rId441" display="https://www.cbr.ru/hd_base/zcyc_params/zcyc/?DateTo=05.05.2016" xr:uid="{1B40BAD9-18E6-1D46-BAFD-D15DD177799D}"/>
    <hyperlink ref="A445" r:id="rId442" display="https://www.cbr.ru/hd_base/zcyc_params/zcyc/?DateTo=04.05.2016" xr:uid="{DBEC079F-3CD1-3E47-9078-47B0D286E428}"/>
    <hyperlink ref="A446" r:id="rId443" display="https://www.cbr.ru/hd_base/zcyc_params/zcyc/?DateTo=29.04.2016" xr:uid="{A5B95B23-A2EA-DE49-B91B-F1241E81D376}"/>
    <hyperlink ref="A447" r:id="rId444" display="https://www.cbr.ru/hd_base/zcyc_params/zcyc/?DateTo=28.04.2016" xr:uid="{69FCC8F9-680C-834F-93FC-3C243980ABDD}"/>
    <hyperlink ref="A448" r:id="rId445" display="https://www.cbr.ru/hd_base/zcyc_params/zcyc/?DateTo=27.04.2016" xr:uid="{3CD531EB-D43B-394B-9FFD-428FE43EB524}"/>
    <hyperlink ref="A449" r:id="rId446" display="https://www.cbr.ru/hd_base/zcyc_params/zcyc/?DateTo=26.04.2016" xr:uid="{05B87FAD-E998-3E4D-AC75-6CF1C9247A9C}"/>
    <hyperlink ref="A450" r:id="rId447" display="https://www.cbr.ru/hd_base/zcyc_params/zcyc/?DateTo=25.04.2016" xr:uid="{F3DBAE58-344A-A943-B8EC-864EF7C4DD80}"/>
    <hyperlink ref="A451" r:id="rId448" display="https://www.cbr.ru/hd_base/zcyc_params/zcyc/?DateTo=22.04.2016" xr:uid="{9409B299-7B7D-F941-98EB-EFBCE5A1B190}"/>
    <hyperlink ref="A452" r:id="rId449" display="https://www.cbr.ru/hd_base/zcyc_params/zcyc/?DateTo=21.04.2016" xr:uid="{772EFD62-3BDC-444B-B2BF-D30A16B0A2F2}"/>
    <hyperlink ref="A453" r:id="rId450" display="https://www.cbr.ru/hd_base/zcyc_params/zcyc/?DateTo=20.04.2016" xr:uid="{B121DB16-516F-DA43-B9C7-15A58689585C}"/>
    <hyperlink ref="A454" r:id="rId451" display="https://www.cbr.ru/hd_base/zcyc_params/zcyc/?DateTo=19.04.2016" xr:uid="{954302D8-6E7E-5347-B1F3-F6DBDE0FFD63}"/>
    <hyperlink ref="A455" r:id="rId452" display="https://www.cbr.ru/hd_base/zcyc_params/zcyc/?DateTo=18.04.2016" xr:uid="{F8200701-F891-7D4B-97F3-0DF5683F35C4}"/>
    <hyperlink ref="A456" r:id="rId453" display="https://www.cbr.ru/hd_base/zcyc_params/zcyc/?DateTo=15.04.2016" xr:uid="{9B4744EB-ABB2-DF48-ADF2-8A1FF84E95C0}"/>
    <hyperlink ref="A457" r:id="rId454" display="https://www.cbr.ru/hd_base/zcyc_params/zcyc/?DateTo=14.04.2016" xr:uid="{E7B2D770-3C71-F142-BC75-3E84764251B5}"/>
    <hyperlink ref="A458" r:id="rId455" display="https://www.cbr.ru/hd_base/zcyc_params/zcyc/?DateTo=13.04.2016" xr:uid="{37452902-9ED9-264A-B106-56E80B855F38}"/>
    <hyperlink ref="A459" r:id="rId456" display="https://www.cbr.ru/hd_base/zcyc_params/zcyc/?DateTo=12.04.2016" xr:uid="{BA628C27-EDE1-2347-85A6-10ADCFB1026D}"/>
    <hyperlink ref="A460" r:id="rId457" display="https://www.cbr.ru/hd_base/zcyc_params/zcyc/?DateTo=11.04.2016" xr:uid="{0F226C82-2003-494C-875E-247E3FFCA983}"/>
    <hyperlink ref="A461" r:id="rId458" display="https://www.cbr.ru/hd_base/zcyc_params/zcyc/?DateTo=08.04.2016" xr:uid="{FA5F787C-D073-C647-928E-6EE78E528DA1}"/>
    <hyperlink ref="A462" r:id="rId459" display="https://www.cbr.ru/hd_base/zcyc_params/zcyc/?DateTo=07.04.2016" xr:uid="{2B7D8E92-6667-BD47-A453-E5503AF8CC38}"/>
    <hyperlink ref="A463" r:id="rId460" display="https://www.cbr.ru/hd_base/zcyc_params/zcyc/?DateTo=06.04.2016" xr:uid="{55921DFA-3748-A245-8FD6-37731D4CFE8C}"/>
    <hyperlink ref="A464" r:id="rId461" display="https://www.cbr.ru/hd_base/zcyc_params/zcyc/?DateTo=05.04.2016" xr:uid="{59D4B43E-3162-324B-9B57-89958D864917}"/>
    <hyperlink ref="A465" r:id="rId462" display="https://www.cbr.ru/hd_base/zcyc_params/zcyc/?DateTo=04.04.2016" xr:uid="{65F8CA96-6335-A44E-9BD7-2B9CB7DC0203}"/>
    <hyperlink ref="A466" r:id="rId463" display="https://www.cbr.ru/hd_base/zcyc_params/zcyc/?DateTo=01.04.2016" xr:uid="{DF8C71F5-B4D3-464F-9D61-09E344C16D35}"/>
    <hyperlink ref="A467" r:id="rId464" display="https://www.cbr.ru/hd_base/zcyc_params/zcyc/?DateTo=31.03.2016" xr:uid="{FB4CFA74-BBC8-C948-98FE-F3754EFCEA1A}"/>
    <hyperlink ref="A468" r:id="rId465" display="https://www.cbr.ru/hd_base/zcyc_params/zcyc/?DateTo=30.03.2016" xr:uid="{5DCFF47B-71AE-5845-829A-EEC25A9908E5}"/>
    <hyperlink ref="A469" r:id="rId466" display="https://www.cbr.ru/hd_base/zcyc_params/zcyc/?DateTo=29.03.2016" xr:uid="{8275EE93-8D06-8E45-A2B3-6418CFB0F180}"/>
    <hyperlink ref="A470" r:id="rId467" display="https://www.cbr.ru/hd_base/zcyc_params/zcyc/?DateTo=28.03.2016" xr:uid="{F2BCCF6A-5968-854C-BB0D-0B4215CA5A1C}"/>
    <hyperlink ref="A471" r:id="rId468" display="https://www.cbr.ru/hd_base/zcyc_params/zcyc/?DateTo=25.03.2016" xr:uid="{73F2DFD8-9DB2-9D46-9C12-6C33759EDFB5}"/>
    <hyperlink ref="A472" r:id="rId469" display="https://www.cbr.ru/hd_base/zcyc_params/zcyc/?DateTo=24.03.2016" xr:uid="{95FE1886-04AC-0644-9866-FE6F9D8D45D8}"/>
    <hyperlink ref="A473" r:id="rId470" display="https://www.cbr.ru/hd_base/zcyc_params/zcyc/?DateTo=23.03.2016" xr:uid="{5B2E4ABA-067A-644B-87B2-C3D7BC582CA6}"/>
    <hyperlink ref="A474" r:id="rId471" display="https://www.cbr.ru/hd_base/zcyc_params/zcyc/?DateTo=22.03.2016" xr:uid="{8BB6F8C7-8DF7-D742-9AC8-2D2B85DFCD40}"/>
    <hyperlink ref="A475" r:id="rId472" display="https://www.cbr.ru/hd_base/zcyc_params/zcyc/?DateTo=21.03.2016" xr:uid="{2C6A7268-6FE5-1B40-8DB0-00B9EB3CC274}"/>
    <hyperlink ref="A476" r:id="rId473" display="https://www.cbr.ru/hd_base/zcyc_params/zcyc/?DateTo=18.03.2016" xr:uid="{A3B7A661-199A-5445-851B-B81F64D48251}"/>
    <hyperlink ref="A477" r:id="rId474" display="https://www.cbr.ru/hd_base/zcyc_params/zcyc/?DateTo=17.03.2016" xr:uid="{9BB389AA-B84B-4A45-9D57-8B7511CB1EA1}"/>
    <hyperlink ref="A478" r:id="rId475" display="https://www.cbr.ru/hd_base/zcyc_params/zcyc/?DateTo=16.03.2016" xr:uid="{28A610CD-7808-4F42-BB36-B5E797C47F8A}"/>
    <hyperlink ref="A479" r:id="rId476" display="https://www.cbr.ru/hd_base/zcyc_params/zcyc/?DateTo=15.03.2016" xr:uid="{DD886DB5-B9DC-FB44-838E-024794A21DD7}"/>
    <hyperlink ref="A480" r:id="rId477" display="https://www.cbr.ru/hd_base/zcyc_params/zcyc/?DateTo=14.03.2016" xr:uid="{01E932C5-66AB-0841-8269-F721B7D50E16}"/>
    <hyperlink ref="A481" r:id="rId478" display="https://www.cbr.ru/hd_base/zcyc_params/zcyc/?DateTo=11.03.2016" xr:uid="{7F16C424-17BA-4C44-914B-274432461BC6}"/>
    <hyperlink ref="A482" r:id="rId479" display="https://www.cbr.ru/hd_base/zcyc_params/zcyc/?DateTo=10.03.2016" xr:uid="{86DDF816-EAA0-B348-82D0-02144BEF1E6C}"/>
    <hyperlink ref="A483" r:id="rId480" display="https://www.cbr.ru/hd_base/zcyc_params/zcyc/?DateTo=09.03.2016" xr:uid="{8C46CD75-A352-CC44-91C6-439069FA35C4}"/>
    <hyperlink ref="A484" r:id="rId481" display="https://www.cbr.ru/hd_base/zcyc_params/zcyc/?DateTo=07.03.2016" xr:uid="{1D4BBC90-C752-354B-90F8-4B4086A34354}"/>
    <hyperlink ref="A485" r:id="rId482" display="https://www.cbr.ru/hd_base/zcyc_params/zcyc/?DateTo=04.03.2016" xr:uid="{C7408224-E6D9-2D42-A47E-6C552F96B54D}"/>
    <hyperlink ref="A486" r:id="rId483" display="https://www.cbr.ru/hd_base/zcyc_params/zcyc/?DateTo=03.03.2016" xr:uid="{FE9F7297-E47D-664A-BD60-EAEDA533CCD9}"/>
    <hyperlink ref="A487" r:id="rId484" display="https://www.cbr.ru/hd_base/zcyc_params/zcyc/?DateTo=02.03.2016" xr:uid="{4F7D7898-89E8-8C4C-9D2A-5C8D23FFA323}"/>
    <hyperlink ref="A488" r:id="rId485" display="https://www.cbr.ru/hd_base/zcyc_params/zcyc/?DateTo=01.03.2016" xr:uid="{350D8087-9797-F34B-80DC-39CE1CC18948}"/>
    <hyperlink ref="A489" r:id="rId486" display="https://www.cbr.ru/hd_base/zcyc_params/zcyc/?DateTo=29.02.2016" xr:uid="{04F1CB9B-FEDD-9B47-BD3E-B755B99C0166}"/>
    <hyperlink ref="A490" r:id="rId487" display="https://www.cbr.ru/hd_base/zcyc_params/zcyc/?DateTo=26.02.2016" xr:uid="{BEE6F7E4-D348-7343-A60D-6485FA30B868}"/>
    <hyperlink ref="A491" r:id="rId488" display="https://www.cbr.ru/hd_base/zcyc_params/zcyc/?DateTo=25.02.2016" xr:uid="{46EC671D-565C-534E-BA79-ED52F04BBEB2}"/>
    <hyperlink ref="A492" r:id="rId489" display="https://www.cbr.ru/hd_base/zcyc_params/zcyc/?DateTo=24.02.2016" xr:uid="{86D60F4E-42D5-194B-80FE-A36FC0E754FF}"/>
    <hyperlink ref="A493" r:id="rId490" display="https://www.cbr.ru/hd_base/zcyc_params/zcyc/?DateTo=22.02.2016" xr:uid="{9F65B0B4-2BD7-6E4B-8E8C-5534446FEBEA}"/>
    <hyperlink ref="A494" r:id="rId491" display="https://www.cbr.ru/hd_base/zcyc_params/zcyc/?DateTo=20.02.2016" xr:uid="{C0E04586-3EB6-7441-B84D-AC1C7C8EBE27}"/>
    <hyperlink ref="A495" r:id="rId492" display="https://www.cbr.ru/hd_base/zcyc_params/zcyc/?DateTo=19.02.2016" xr:uid="{DD9F13F2-7CE4-2648-A8F0-E4F47A37270D}"/>
    <hyperlink ref="A496" r:id="rId493" display="https://www.cbr.ru/hd_base/zcyc_params/zcyc/?DateTo=18.02.2016" xr:uid="{99668248-FF81-F948-9001-8728351216BC}"/>
    <hyperlink ref="A497" r:id="rId494" display="https://www.cbr.ru/hd_base/zcyc_params/zcyc/?DateTo=17.02.2016" xr:uid="{E4F8CBAC-DA22-A74F-A36D-42A59B871322}"/>
    <hyperlink ref="A498" r:id="rId495" display="https://www.cbr.ru/hd_base/zcyc_params/zcyc/?DateTo=16.02.2016" xr:uid="{2DEB92FE-2290-AB43-9C15-B33850F40603}"/>
    <hyperlink ref="A499" r:id="rId496" display="https://www.cbr.ru/hd_base/zcyc_params/zcyc/?DateTo=15.02.2016" xr:uid="{341A289D-BA2B-B54C-AB58-8970E9788C3D}"/>
    <hyperlink ref="A500" r:id="rId497" display="https://www.cbr.ru/hd_base/zcyc_params/zcyc/?DateTo=12.02.2016" xr:uid="{E4F10F3A-66A3-784A-9383-E6DAAFEEC06A}"/>
    <hyperlink ref="A501" r:id="rId498" display="https://www.cbr.ru/hd_base/zcyc_params/zcyc/?DateTo=11.02.2016" xr:uid="{C14EF73F-52A2-D849-8A55-2EC7D38D7D91}"/>
    <hyperlink ref="A502" r:id="rId499" display="https://www.cbr.ru/hd_base/zcyc_params/zcyc/?DateTo=10.02.2016" xr:uid="{975DCD0A-FFD4-E842-9A01-4D10DABED0A7}"/>
    <hyperlink ref="A503" r:id="rId500" display="https://www.cbr.ru/hd_base/zcyc_params/zcyc/?DateTo=09.02.2016" xr:uid="{BE2DEFF5-D791-1C47-AB0C-26BB51CB2005}"/>
    <hyperlink ref="A504" r:id="rId501" display="https://www.cbr.ru/hd_base/zcyc_params/zcyc/?DateTo=08.02.2016" xr:uid="{BA699C81-4B60-2449-99D1-0D9C913FC340}"/>
    <hyperlink ref="A505" r:id="rId502" display="https://www.cbr.ru/hd_base/zcyc_params/zcyc/?DateTo=05.02.2016" xr:uid="{91624D1D-F548-AA40-9A51-61A67ED76A57}"/>
    <hyperlink ref="A506" r:id="rId503" display="https://www.cbr.ru/hd_base/zcyc_params/zcyc/?DateTo=04.02.2016" xr:uid="{8017A9AA-DA95-024D-BCCC-E0435D0F635F}"/>
    <hyperlink ref="A507" r:id="rId504" display="https://www.cbr.ru/hd_base/zcyc_params/zcyc/?DateTo=03.02.2016" xr:uid="{6CCDE512-3DFE-4542-9256-96043FF6169C}"/>
    <hyperlink ref="A508" r:id="rId505" display="https://www.cbr.ru/hd_base/zcyc_params/zcyc/?DateTo=02.02.2016" xr:uid="{7D442E6C-63E6-D943-A5D5-2932B953C805}"/>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5BCFF-781E-D141-91C5-5F82FBD23E70}">
  <dimension ref="A1:M518"/>
  <sheetViews>
    <sheetView topLeftCell="A8" zoomScale="75" workbookViewId="0">
      <selection activeCell="X29" sqref="X29"/>
    </sheetView>
  </sheetViews>
  <sheetFormatPr baseColWidth="10" defaultRowHeight="16" x14ac:dyDescent="0.2"/>
  <cols>
    <col min="1" max="16384" width="10.83203125" style="245"/>
  </cols>
  <sheetData>
    <row r="1" spans="1:13" ht="35" thickBot="1" x14ac:dyDescent="0.25">
      <c r="A1" s="305" t="s">
        <v>144</v>
      </c>
      <c r="C1" s="304" t="s">
        <v>68</v>
      </c>
      <c r="D1" s="303"/>
      <c r="E1" s="303"/>
      <c r="F1" s="302"/>
      <c r="G1" s="302"/>
      <c r="H1" s="302"/>
      <c r="I1" s="302"/>
      <c r="J1" s="301">
        <v>250</v>
      </c>
    </row>
    <row r="2" spans="1:13" ht="17" thickBot="1" x14ac:dyDescent="0.25">
      <c r="A2" s="293">
        <v>0.2</v>
      </c>
      <c r="C2" s="300" t="s">
        <v>69</v>
      </c>
      <c r="D2" s="299"/>
      <c r="E2" s="299"/>
      <c r="F2" s="257"/>
      <c r="G2" s="257"/>
      <c r="H2" s="257"/>
      <c r="I2" s="257"/>
      <c r="J2" s="298">
        <v>250</v>
      </c>
    </row>
    <row r="3" spans="1:13" x14ac:dyDescent="0.2">
      <c r="A3" s="293">
        <v>0.2</v>
      </c>
      <c r="C3" s="297" t="s">
        <v>70</v>
      </c>
      <c r="D3" s="297"/>
      <c r="E3" s="296">
        <v>0.01</v>
      </c>
    </row>
    <row r="4" spans="1:13" x14ac:dyDescent="0.2">
      <c r="A4" s="293">
        <v>0.2</v>
      </c>
      <c r="C4" s="295" t="s">
        <v>71</v>
      </c>
      <c r="D4" s="295"/>
      <c r="E4" s="294">
        <v>0.05</v>
      </c>
    </row>
    <row r="5" spans="1:13" x14ac:dyDescent="0.2">
      <c r="A5" s="293">
        <v>0.2</v>
      </c>
      <c r="C5" s="292" t="s">
        <v>72</v>
      </c>
      <c r="D5" s="292"/>
      <c r="E5" s="291">
        <v>43132</v>
      </c>
    </row>
    <row r="6" spans="1:13" ht="18" thickBot="1" x14ac:dyDescent="0.25">
      <c r="A6" s="290">
        <v>0.2</v>
      </c>
      <c r="C6" s="289" t="s">
        <v>73</v>
      </c>
      <c r="D6" s="288"/>
      <c r="E6" s="287" t="s">
        <v>143</v>
      </c>
      <c r="F6" s="260" t="s">
        <v>75</v>
      </c>
    </row>
    <row r="7" spans="1:13" x14ac:dyDescent="0.2">
      <c r="C7" s="286" t="s">
        <v>142</v>
      </c>
      <c r="D7" s="260"/>
      <c r="E7" s="285">
        <f>SUM(I14:I262)</f>
        <v>0</v>
      </c>
      <c r="F7" s="285">
        <f>_xlfn.BINOM.DIST(E7,$J$2,E3,TRUE)</f>
        <v>8.1058516162181432E-2</v>
      </c>
    </row>
    <row r="8" spans="1:13" x14ac:dyDescent="0.2">
      <c r="C8" s="245" t="s">
        <v>141</v>
      </c>
    </row>
    <row r="12" spans="1:13" ht="17" thickBot="1" x14ac:dyDescent="0.25">
      <c r="B12" s="284" t="s">
        <v>140</v>
      </c>
      <c r="C12" s="284"/>
      <c r="D12" s="284"/>
      <c r="E12" s="284"/>
      <c r="F12" s="284"/>
      <c r="G12" s="284"/>
      <c r="H12" s="284"/>
      <c r="I12" s="245">
        <f>SUM(I14:I262)</f>
        <v>0</v>
      </c>
    </row>
    <row r="13" spans="1:13" ht="17" thickBot="1" x14ac:dyDescent="0.25">
      <c r="B13" s="283" t="s">
        <v>139</v>
      </c>
      <c r="C13" s="283" t="s">
        <v>138</v>
      </c>
      <c r="D13" s="261" t="s">
        <v>118</v>
      </c>
      <c r="E13" s="261" t="s">
        <v>117</v>
      </c>
      <c r="F13" s="261" t="s">
        <v>116</v>
      </c>
      <c r="G13" s="261" t="s">
        <v>115</v>
      </c>
      <c r="H13" s="261" t="s">
        <v>114</v>
      </c>
      <c r="I13" s="261" t="s">
        <v>61</v>
      </c>
    </row>
    <row r="14" spans="1:13" x14ac:dyDescent="0.2">
      <c r="A14" s="282">
        <v>43132</v>
      </c>
      <c r="B14" s="245">
        <f>SUMPRODUCT('Bond Valuation'!$B$146:$U$146,BondVal_all!BO5:CH5)</f>
        <v>79.032000162342442</v>
      </c>
      <c r="C14" s="280">
        <f>B15/B14-1</f>
        <v>-2.4057804385789749E-3</v>
      </c>
      <c r="D14" s="245">
        <f>SUMPRODUCT(BondVal_all!$BO$2:$CH$2,'Bond Valuation'!$B$146:$U$146,BondVal_all!BO5:CH5)/Portf_Bond!B14</f>
        <v>5.2235154792209544</v>
      </c>
      <c r="E14" s="250">
        <f>-D14*BondVal_all!Y4/100</f>
        <v>-7.6675722037862258E-3</v>
      </c>
      <c r="F14" s="250">
        <f>E14*SQRT(10)</f>
        <v>-2.4246992287761213E-2</v>
      </c>
      <c r="G14" s="279">
        <f>BondVal_all!$AC$1*BondVal_all!X4/100</f>
        <v>-1.3617311089932993E-3</v>
      </c>
      <c r="H14" s="279">
        <f>G14*SQRT(10)</f>
        <v>-4.3061718651258235E-3</v>
      </c>
      <c r="I14" s="245">
        <f>IF(C14&lt;E14,1,0)</f>
        <v>0</v>
      </c>
      <c r="L14" s="280"/>
      <c r="M14" s="281"/>
    </row>
    <row r="15" spans="1:13" x14ac:dyDescent="0.2">
      <c r="A15" s="282">
        <v>43131</v>
      </c>
      <c r="B15" s="245">
        <f>SUMPRODUCT('Bond Valuation'!$B$146:$U$146,BondVal_all!BO6:CH6)</f>
        <v>78.841866522330108</v>
      </c>
      <c r="C15" s="280">
        <f>B16/B15-1</f>
        <v>-3.2184875272138758E-3</v>
      </c>
      <c r="D15" s="245">
        <f>SUMPRODUCT(BondVal_all!$BO$2:$CH$2,'Bond Valuation'!$B$146:$U$146,BondVal_all!BO6:CH6)/Portf_Bond!B15</f>
        <v>5.201383445750575</v>
      </c>
      <c r="E15" s="250">
        <f>-D15*BondVal_all!Y5/100</f>
        <v>-7.6607974623318009E-3</v>
      </c>
      <c r="F15" s="250">
        <f>E15*SQRT(10)</f>
        <v>-2.4225568674206468E-2</v>
      </c>
      <c r="G15" s="279">
        <f>BondVal_all!$AC$1*BondVal_all!X5/100</f>
        <v>-1.3628119819131912E-3</v>
      </c>
      <c r="H15" s="279">
        <f>G15*SQRT(10)</f>
        <v>-4.3095898854138785E-3</v>
      </c>
      <c r="I15" s="245">
        <f>IF(C15&lt;E15,1,0)</f>
        <v>0</v>
      </c>
      <c r="L15" s="250"/>
      <c r="M15" s="281"/>
    </row>
    <row r="16" spans="1:13" x14ac:dyDescent="0.2">
      <c r="A16" s="282">
        <v>43130</v>
      </c>
      <c r="B16" s="245">
        <f>SUMPRODUCT('Bond Valuation'!$B$146:$U$146,BondVal_all!BO7:CH7)</f>
        <v>78.588114958305724</v>
      </c>
      <c r="C16" s="280">
        <f>B17/B16-1</f>
        <v>-3.1982719117430447E-3</v>
      </c>
      <c r="D16" s="245">
        <f>SUMPRODUCT(BondVal_all!$BO$2:$CH$2,'Bond Valuation'!$B$146:$U$146,BondVal_all!BO7:CH7)/Portf_Bond!B16</f>
        <v>5.1787753572000055</v>
      </c>
      <c r="E16" s="250">
        <f>-D16*BondVal_all!Y6/100</f>
        <v>-7.6451043778552798E-3</v>
      </c>
      <c r="F16" s="250">
        <f>E16*SQRT(10)</f>
        <v>-2.4175942783747229E-2</v>
      </c>
      <c r="G16" s="279">
        <f>BondVal_all!$AC$1*BondVal_all!X6/100</f>
        <v>-1.359718055255628E-3</v>
      </c>
      <c r="H16" s="279">
        <f>G16*SQRT(10)</f>
        <v>-4.2998060302624668E-3</v>
      </c>
      <c r="I16" s="245">
        <f>IF(C16&lt;E16,1,0)</f>
        <v>0</v>
      </c>
      <c r="L16" s="250"/>
      <c r="M16" s="281"/>
    </row>
    <row r="17" spans="1:13" x14ac:dyDescent="0.2">
      <c r="A17" s="282">
        <v>43129</v>
      </c>
      <c r="B17" s="245">
        <f>SUMPRODUCT('Bond Valuation'!$B$146:$U$146,BondVal_all!BO8:CH8)</f>
        <v>78.336768797637745</v>
      </c>
      <c r="C17" s="280">
        <f>B18/B17-1</f>
        <v>1.2297629211510674E-4</v>
      </c>
      <c r="D17" s="245">
        <f>SUMPRODUCT(BondVal_all!$BO$2:$CH$2,'Bond Valuation'!$B$146:$U$146,BondVal_all!BO8:CH8)/Portf_Bond!B17</f>
        <v>5.1648151676582854</v>
      </c>
      <c r="E17" s="250">
        <f>-D17*BondVal_all!Y7/100</f>
        <v>-7.6000078238245552E-3</v>
      </c>
      <c r="F17" s="250">
        <f>E17*SQRT(10)</f>
        <v>-2.4033334958385291E-2</v>
      </c>
      <c r="G17" s="279">
        <f>BondVal_all!$AC$1*BondVal_all!X7/100</f>
        <v>-1.3607018251345277E-3</v>
      </c>
      <c r="H17" s="279">
        <f>G17*SQRT(10)</f>
        <v>-4.3029169837732577E-3</v>
      </c>
      <c r="I17" s="245">
        <f>IF(C17&lt;E17,1,0)</f>
        <v>0</v>
      </c>
      <c r="L17" s="250"/>
      <c r="M17" s="281"/>
    </row>
    <row r="18" spans="1:13" x14ac:dyDescent="0.2">
      <c r="A18" s="282">
        <v>43126</v>
      </c>
      <c r="B18" s="245">
        <f>SUMPRODUCT('Bond Valuation'!$B$146:$U$146,BondVal_all!BO9:CH9)</f>
        <v>78.346402363000749</v>
      </c>
      <c r="C18" s="280">
        <f>B19/B18-1</f>
        <v>4.2532351985902217E-4</v>
      </c>
      <c r="D18" s="245">
        <f>SUMPRODUCT(BondVal_all!$BO$2:$CH$2,'Bond Valuation'!$B$146:$U$146,BondVal_all!BO9:CH9)/Portf_Bond!B18</f>
        <v>5.163052466054916</v>
      </c>
      <c r="E18" s="250">
        <f>-D18*BondVal_all!Y8/100</f>
        <v>-7.6452248858897062E-3</v>
      </c>
      <c r="F18" s="250">
        <f>E18*SQRT(10)</f>
        <v>-2.4176323863612365E-2</v>
      </c>
      <c r="G18" s="279">
        <f>BondVal_all!$AC$1*BondVal_all!X8/100</f>
        <v>-1.3616873197609533E-3</v>
      </c>
      <c r="H18" s="279">
        <f>G18*SQRT(10)</f>
        <v>-4.3060333914146194E-3</v>
      </c>
      <c r="I18" s="245">
        <f>IF(C18&lt;E18,1,0)</f>
        <v>0</v>
      </c>
      <c r="L18" s="250"/>
      <c r="M18" s="281"/>
    </row>
    <row r="19" spans="1:13" x14ac:dyDescent="0.2">
      <c r="A19" s="282">
        <v>43125</v>
      </c>
      <c r="B19" s="245">
        <f>SUMPRODUCT('Bond Valuation'!$B$146:$U$146,BondVal_all!BO10:CH10)</f>
        <v>78.379724930622075</v>
      </c>
      <c r="C19" s="280">
        <f>B20/B19-1</f>
        <v>1.2396860148933264E-3</v>
      </c>
      <c r="D19" s="245">
        <f>SUMPRODUCT(BondVal_all!$BO$2:$CH$2,'Bond Valuation'!$B$146:$U$146,BondVal_all!BO10:CH10)/Portf_Bond!B19</f>
        <v>5.1557940500170387</v>
      </c>
      <c r="E19" s="250">
        <f>-D19*BondVal_all!Y9/100</f>
        <v>-7.6598846620095874E-3</v>
      </c>
      <c r="F19" s="250">
        <f>E19*SQRT(10)</f>
        <v>-2.4222682146139336E-2</v>
      </c>
      <c r="G19" s="279">
        <f>BondVal_all!$AC$1*BondVal_all!X9/100</f>
        <v>-1.3629796230551581E-3</v>
      </c>
      <c r="H19" s="279">
        <f>G19*SQRT(10)</f>
        <v>-4.310120013252045E-3</v>
      </c>
      <c r="I19" s="245">
        <f>IF(C19&lt;E19,1,0)</f>
        <v>0</v>
      </c>
      <c r="L19" s="250"/>
      <c r="M19" s="281"/>
    </row>
    <row r="20" spans="1:13" x14ac:dyDescent="0.2">
      <c r="A20" s="282">
        <v>43124</v>
      </c>
      <c r="B20" s="245">
        <f>SUMPRODUCT('Bond Valuation'!$B$146:$U$146,BondVal_all!BO11:CH11)</f>
        <v>78.47689117946976</v>
      </c>
      <c r="C20" s="280">
        <f>B21/B20-1</f>
        <v>-1.2651232604141693E-3</v>
      </c>
      <c r="D20" s="245">
        <f>SUMPRODUCT(BondVal_all!$BO$2:$CH$2,'Bond Valuation'!$B$146:$U$146,BondVal_all!BO11:CH11)/Portf_Bond!B20</f>
        <v>5.1654702498310288</v>
      </c>
      <c r="E20" s="250">
        <f>-D20*BondVal_all!Y10/100</f>
        <v>-7.6874435600880805E-3</v>
      </c>
      <c r="F20" s="250">
        <f>E20*SQRT(10)</f>
        <v>-2.4309831033871812E-2</v>
      </c>
      <c r="G20" s="279">
        <f>BondVal_all!$AC$1*BondVal_all!X10/100</f>
        <v>-1.3640704809577456E-3</v>
      </c>
      <c r="H20" s="279">
        <f>G20*SQRT(10)</f>
        <v>-4.313569608827816E-3</v>
      </c>
      <c r="I20" s="245">
        <f>IF(C20&lt;E20,1,0)</f>
        <v>0</v>
      </c>
      <c r="L20" s="250"/>
      <c r="M20" s="281"/>
    </row>
    <row r="21" spans="1:13" x14ac:dyDescent="0.2">
      <c r="A21" s="282">
        <v>43123</v>
      </c>
      <c r="B21" s="245">
        <f>SUMPRODUCT('Bond Valuation'!$B$146:$U$146,BondVal_all!BO12:CH12)</f>
        <v>78.37760823903362</v>
      </c>
      <c r="C21" s="280">
        <f>B22/B21-1</f>
        <v>-1.3689506902916371E-3</v>
      </c>
      <c r="D21" s="245">
        <f>SUMPRODUCT(BondVal_all!$BO$2:$CH$2,'Bond Valuation'!$B$146:$U$146,BondVal_all!BO12:CH12)/Portf_Bond!B21</f>
        <v>5.1549239332728582</v>
      </c>
      <c r="E21" s="250">
        <f>-D21*BondVal_all!Y11/100</f>
        <v>-7.6877085000948975E-3</v>
      </c>
      <c r="F21" s="250">
        <f>E21*SQRT(10)</f>
        <v>-2.4310668847736656E-2</v>
      </c>
      <c r="G21" s="279">
        <f>BondVal_all!$AC$1*BondVal_all!X11/100</f>
        <v>-1.3648680219771744E-3</v>
      </c>
      <c r="H21" s="279">
        <f>G21*SQRT(10)</f>
        <v>-4.3160916549766235E-3</v>
      </c>
      <c r="I21" s="245">
        <f>IF(C21&lt;E21,1,0)</f>
        <v>0</v>
      </c>
      <c r="L21" s="250"/>
      <c r="M21" s="281"/>
    </row>
    <row r="22" spans="1:13" x14ac:dyDescent="0.2">
      <c r="A22" s="282">
        <v>43122</v>
      </c>
      <c r="B22" s="245">
        <f>SUMPRODUCT('Bond Valuation'!$B$146:$U$146,BondVal_all!BO13:CH13)</f>
        <v>78.270313158131387</v>
      </c>
      <c r="C22" s="280">
        <f>B23/B22-1</f>
        <v>1.4103085234153934E-3</v>
      </c>
      <c r="D22" s="245">
        <f>SUMPRODUCT(BondVal_all!$BO$2:$CH$2,'Bond Valuation'!$B$146:$U$146,BondVal_all!BO13:CH13)/Portf_Bond!B22</f>
        <v>5.142806298006513</v>
      </c>
      <c r="E22" s="250">
        <f>-D22*BondVal_all!Y12/100</f>
        <v>-7.6926392876265782E-3</v>
      </c>
      <c r="F22" s="250">
        <f>E22*SQRT(10)</f>
        <v>-2.4326261366995127E-2</v>
      </c>
      <c r="G22" s="279">
        <f>BondVal_all!$AC$1*BondVal_all!X12/100</f>
        <v>-1.3658678407134205E-3</v>
      </c>
      <c r="H22" s="279">
        <f>G22*SQRT(10)</f>
        <v>-4.3192533594304727E-3</v>
      </c>
      <c r="I22" s="245">
        <f>IF(C22&lt;E22,1,0)</f>
        <v>0</v>
      </c>
      <c r="L22" s="250"/>
      <c r="M22" s="281"/>
    </row>
    <row r="23" spans="1:13" x14ac:dyDescent="0.2">
      <c r="A23" s="282">
        <v>43119</v>
      </c>
      <c r="B23" s="245">
        <f>SUMPRODUCT('Bond Valuation'!$B$146:$U$146,BondVal_all!BO14:CH14)</f>
        <v>78.380698447908699</v>
      </c>
      <c r="C23" s="280">
        <f>B24/B23-1</f>
        <v>-1.0190870713128186E-3</v>
      </c>
      <c r="D23" s="245">
        <f>SUMPRODUCT(BondVal_all!$BO$2:$CH$2,'Bond Valuation'!$B$146:$U$146,BondVal_all!BO14:CH14)/Portf_Bond!B23</f>
        <v>5.1570555766050186</v>
      </c>
      <c r="E23" s="250">
        <f>-D23*BondVal_all!Y13/100</f>
        <v>-7.7133106377048092E-3</v>
      </c>
      <c r="F23" s="250">
        <f>E23*SQRT(10)</f>
        <v>-2.4391629915553034E-2</v>
      </c>
      <c r="G23" s="279">
        <f>BondVal_all!$AC$1*BondVal_all!X13/100</f>
        <v>-1.3670998363955222E-3</v>
      </c>
      <c r="H23" s="279">
        <f>G23*SQRT(10)</f>
        <v>-4.3231492718534062E-3</v>
      </c>
      <c r="I23" s="245">
        <f>IF(C23&lt;E23,1,0)</f>
        <v>0</v>
      </c>
      <c r="L23" s="250"/>
      <c r="M23" s="281"/>
    </row>
    <row r="24" spans="1:13" x14ac:dyDescent="0.2">
      <c r="A24" s="282">
        <v>43118</v>
      </c>
      <c r="B24" s="245">
        <f>SUMPRODUCT('Bond Valuation'!$B$146:$U$146,BondVal_all!BO15:CH15)</f>
        <v>78.300821691479968</v>
      </c>
      <c r="C24" s="280">
        <f>B25/B24-1</f>
        <v>-3.6747688327032346E-4</v>
      </c>
      <c r="D24" s="245">
        <f>SUMPRODUCT(BondVal_all!$BO$2:$CH$2,'Bond Valuation'!$B$146:$U$146,BondVal_all!BO15:CH15)/Portf_Bond!B24</f>
        <v>5.1437882040391072</v>
      </c>
      <c r="E24" s="250">
        <f>-D24*BondVal_all!Y14/100</f>
        <v>-7.7042288660322247E-3</v>
      </c>
      <c r="F24" s="250">
        <f>E24*SQRT(10)</f>
        <v>-2.4362910831878071E-2</v>
      </c>
      <c r="G24" s="279">
        <f>BondVal_all!$AC$1*BondVal_all!X14/100</f>
        <v>-1.3679501827344933E-3</v>
      </c>
      <c r="H24" s="279">
        <f>G24*SQRT(10)</f>
        <v>-4.3258383030845404E-3</v>
      </c>
      <c r="I24" s="245">
        <f>IF(C24&lt;E24,1,0)</f>
        <v>0</v>
      </c>
      <c r="L24" s="250"/>
      <c r="M24" s="281"/>
    </row>
    <row r="25" spans="1:13" x14ac:dyDescent="0.2">
      <c r="A25" s="282">
        <v>43117</v>
      </c>
      <c r="B25" s="245">
        <f>SUMPRODUCT('Bond Valuation'!$B$146:$U$146,BondVal_all!BO16:CH16)</f>
        <v>78.272047949567281</v>
      </c>
      <c r="C25" s="280">
        <f>B26/B25-1</f>
        <v>3.0119580670251445E-4</v>
      </c>
      <c r="D25" s="245">
        <f>SUMPRODUCT(BondVal_all!$BO$2:$CH$2,'Bond Valuation'!$B$146:$U$146,BondVal_all!BO16:CH16)/Portf_Bond!B25</f>
        <v>5.1465461638133227</v>
      </c>
      <c r="E25" s="250">
        <f>-D25*BondVal_all!Y15/100</f>
        <v>-7.7015777607837401E-3</v>
      </c>
      <c r="F25" s="250">
        <f>E25*SQRT(10)</f>
        <v>-2.4354527300976033E-2</v>
      </c>
      <c r="G25" s="279">
        <f>BondVal_all!$AC$1*BondVal_all!X15/100</f>
        <v>-1.369190068660629E-3</v>
      </c>
      <c r="H25" s="279">
        <f>G25*SQRT(10)</f>
        <v>-4.3297591666499168E-3</v>
      </c>
      <c r="I25" s="245">
        <f>IF(C25&lt;E25,1,0)</f>
        <v>0</v>
      </c>
      <c r="L25" s="250"/>
      <c r="M25" s="281"/>
    </row>
    <row r="26" spans="1:13" x14ac:dyDescent="0.2">
      <c r="A26" s="282">
        <v>43116</v>
      </c>
      <c r="B26" s="245">
        <f>SUMPRODUCT('Bond Valuation'!$B$146:$U$146,BondVal_all!BO17:CH17)</f>
        <v>78.295623162191703</v>
      </c>
      <c r="C26" s="280">
        <f>B27/B26-1</f>
        <v>1.3948316301937158E-3</v>
      </c>
      <c r="D26" s="245">
        <f>SUMPRODUCT(BondVal_all!$BO$2:$CH$2,'Bond Valuation'!$B$146:$U$146,BondVal_all!BO17:CH17)/Portf_Bond!B26</f>
        <v>5.1478561458410796</v>
      </c>
      <c r="E26" s="250">
        <f>-D26*BondVal_all!Y16/100</f>
        <v>-7.7132424864896996E-3</v>
      </c>
      <c r="F26" s="250">
        <f>E26*SQRT(10)</f>
        <v>-2.4391414402487981E-2</v>
      </c>
      <c r="G26" s="279">
        <f>BondVal_all!$AC$1*BondVal_all!X16/100</f>
        <v>-1.3704332675459785E-3</v>
      </c>
      <c r="H26" s="279">
        <f>G26*SQRT(10)</f>
        <v>-4.3336905067122037E-3</v>
      </c>
      <c r="I26" s="245">
        <f>IF(C26&lt;E26,1,0)</f>
        <v>0</v>
      </c>
      <c r="L26" s="250"/>
      <c r="M26" s="281"/>
    </row>
    <row r="27" spans="1:13" x14ac:dyDescent="0.2">
      <c r="A27" s="282">
        <v>43115</v>
      </c>
      <c r="B27" s="245">
        <f>SUMPRODUCT('Bond Valuation'!$B$146:$U$146,BondVal_all!BO18:CH18)</f>
        <v>78.404832373884062</v>
      </c>
      <c r="C27" s="280">
        <f>B28/B27-1</f>
        <v>-2.4049591146155791E-3</v>
      </c>
      <c r="D27" s="245">
        <f>SUMPRODUCT(BondVal_all!$BO$2:$CH$2,'Bond Valuation'!$B$146:$U$146,BondVal_all!BO18:CH18)/Portf_Bond!B27</f>
        <v>5.152382928073969</v>
      </c>
      <c r="E27" s="250">
        <f>-D27*BondVal_all!Y17/100</f>
        <v>-7.7241367511046979E-3</v>
      </c>
      <c r="F27" s="250">
        <f>E27*SQRT(10)</f>
        <v>-2.4425865092103954E-2</v>
      </c>
      <c r="G27" s="279">
        <f>BondVal_all!$AC$1*BondVal_all!X17/100</f>
        <v>-1.3718057738379085E-3</v>
      </c>
      <c r="H27" s="279">
        <f>G27*SQRT(10)</f>
        <v>-4.3380307526976148E-3</v>
      </c>
      <c r="I27" s="245">
        <f>IF(C27&lt;E27,1,0)</f>
        <v>0</v>
      </c>
      <c r="L27" s="250"/>
      <c r="M27" s="281"/>
    </row>
    <row r="28" spans="1:13" x14ac:dyDescent="0.2">
      <c r="A28" s="282">
        <v>43112</v>
      </c>
      <c r="B28" s="245">
        <f>SUMPRODUCT('Bond Valuation'!$B$146:$U$146,BondVal_all!BO19:CH19)</f>
        <v>78.216271957636579</v>
      </c>
      <c r="C28" s="280">
        <f>B29/B28-1</f>
        <v>-1.9069825637131332E-3</v>
      </c>
      <c r="D28" s="245">
        <f>SUMPRODUCT(BondVal_all!$BO$2:$CH$2,'Bond Valuation'!$B$146:$U$146,BondVal_all!BO19:CH19)/Portf_Bond!B28</f>
        <v>5.1254874662854091</v>
      </c>
      <c r="E28" s="250">
        <f>-D28*BondVal_all!Y18/100</f>
        <v>-7.6826739752676879E-3</v>
      </c>
      <c r="F28" s="250">
        <f>E28*SQRT(10)</f>
        <v>-2.4294748282346006E-2</v>
      </c>
      <c r="G28" s="279">
        <f>BondVal_all!$AC$1*BondVal_all!X18/100</f>
        <v>-1.3729251408353999E-3</v>
      </c>
      <c r="H28" s="279">
        <f>G28*SQRT(10)</f>
        <v>-4.3415705019473113E-3</v>
      </c>
      <c r="I28" s="245">
        <f>IF(C28&lt;E28,1,0)</f>
        <v>0</v>
      </c>
      <c r="L28" s="250"/>
      <c r="M28" s="281"/>
    </row>
    <row r="29" spans="1:13" x14ac:dyDescent="0.2">
      <c r="A29" s="282">
        <v>43111</v>
      </c>
      <c r="B29" s="245">
        <f>SUMPRODUCT('Bond Valuation'!$B$146:$U$146,BondVal_all!BO20:CH20)</f>
        <v>78.067114890814722</v>
      </c>
      <c r="C29" s="280">
        <f>B30/B29-1</f>
        <v>1.0980871339283382E-4</v>
      </c>
      <c r="D29" s="245">
        <f>SUMPRODUCT(BondVal_all!$BO$2:$CH$2,'Bond Valuation'!$B$146:$U$146,BondVal_all!BO20:CH20)/Portf_Bond!B29</f>
        <v>5.1229872806340584</v>
      </c>
      <c r="E29" s="250">
        <f>-D29*BondVal_all!Y19/100</f>
        <v>-7.6784629597065335E-3</v>
      </c>
      <c r="F29" s="250">
        <f>E29*SQRT(10)</f>
        <v>-2.4281431881910346E-2</v>
      </c>
      <c r="G29" s="279">
        <f>BondVal_all!$AC$1*BondVal_all!X19/100</f>
        <v>-1.3731651983607737E-3</v>
      </c>
      <c r="H29" s="279">
        <f>G29*SQRT(10)</f>
        <v>-4.3423296304969565E-3</v>
      </c>
      <c r="I29" s="245">
        <f>IF(C29&lt;E29,1,0)</f>
        <v>0</v>
      </c>
      <c r="L29" s="250"/>
      <c r="M29" s="281"/>
    </row>
    <row r="30" spans="1:13" x14ac:dyDescent="0.2">
      <c r="A30" s="282">
        <v>43110</v>
      </c>
      <c r="B30" s="245">
        <f>SUMPRODUCT('Bond Valuation'!$B$146:$U$146,BondVal_all!BO21:CH21)</f>
        <v>78.075687340259179</v>
      </c>
      <c r="C30" s="280">
        <f>B31/B30-1</f>
        <v>1.4449224457644405E-3</v>
      </c>
      <c r="D30" s="245">
        <f>SUMPRODUCT(BondVal_all!$BO$2:$CH$2,'Bond Valuation'!$B$146:$U$146,BondVal_all!BO21:CH21)/Portf_Bond!B30</f>
        <v>5.1110709952390083</v>
      </c>
      <c r="E30" s="250">
        <f>-D30*BondVal_all!Y20/100</f>
        <v>-7.6412120406370264E-3</v>
      </c>
      <c r="F30" s="250">
        <f>E30*SQRT(10)</f>
        <v>-2.4163634132716105E-2</v>
      </c>
      <c r="G30" s="279">
        <f>BondVal_all!$AC$1*BondVal_all!X20/100</f>
        <v>-1.3734014102058103E-3</v>
      </c>
      <c r="H30" s="279">
        <f>G30*SQRT(10)</f>
        <v>-4.3430765979375827E-3</v>
      </c>
      <c r="I30" s="245">
        <f>IF(C30&lt;E30,1,0)</f>
        <v>0</v>
      </c>
      <c r="L30" s="250"/>
      <c r="M30" s="281"/>
    </row>
    <row r="31" spans="1:13" x14ac:dyDescent="0.2">
      <c r="A31" s="282">
        <v>43109</v>
      </c>
      <c r="B31" s="245">
        <f>SUMPRODUCT('Bond Valuation'!$B$146:$U$146,BondVal_all!BO22:CH22)</f>
        <v>78.188500653365608</v>
      </c>
      <c r="C31" s="280">
        <f>B32/B31-1</f>
        <v>-3.3373950361796911E-3</v>
      </c>
      <c r="D31" s="245">
        <f>SUMPRODUCT(BondVal_all!$BO$2:$CH$2,'Bond Valuation'!$B$146:$U$146,BondVal_all!BO22:CH22)/Portf_Bond!B31</f>
        <v>5.1189834652840318</v>
      </c>
      <c r="E31" s="250">
        <f>-D31*BondVal_all!Y21/100</f>
        <v>-7.6854380540037374E-3</v>
      </c>
      <c r="F31" s="250">
        <f>E31*SQRT(10)</f>
        <v>-2.4303489066783961E-2</v>
      </c>
      <c r="G31" s="279">
        <f>BondVal_all!$AC$1*BondVal_all!X21/100</f>
        <v>-1.3733197491453894E-3</v>
      </c>
      <c r="H31" s="279">
        <f>G31*SQRT(10)</f>
        <v>-4.3428183629905083E-3</v>
      </c>
      <c r="I31" s="245">
        <f>IF(C31&lt;E31,1,0)</f>
        <v>0</v>
      </c>
      <c r="L31" s="250"/>
      <c r="M31" s="281"/>
    </row>
    <row r="32" spans="1:13" x14ac:dyDescent="0.2">
      <c r="A32" s="282">
        <v>43105</v>
      </c>
      <c r="B32" s="245">
        <f>SUMPRODUCT('Bond Valuation'!$B$146:$U$146,BondVal_all!BO23:CH23)</f>
        <v>77.92755473939873</v>
      </c>
      <c r="C32" s="280">
        <f>B33/B32-1</f>
        <v>5.7499132223015614E-4</v>
      </c>
      <c r="D32" s="245">
        <f>SUMPRODUCT(BondVal_all!$BO$2:$CH$2,'Bond Valuation'!$B$146:$U$146,BondVal_all!BO23:CH23)/Portf_Bond!B32</f>
        <v>5.1027064883140456</v>
      </c>
      <c r="E32" s="250">
        <f>-D32*BondVal_all!Y22/100</f>
        <v>-7.6021411306597241E-3</v>
      </c>
      <c r="F32" s="250">
        <f>E32*SQRT(10)</f>
        <v>-2.4040081066932433E-2</v>
      </c>
      <c r="G32" s="279">
        <f>BondVal_all!$AC$1*BondVal_all!X22/100</f>
        <v>-1.3646872571203255E-3</v>
      </c>
      <c r="H32" s="279">
        <f>G32*SQRT(10)</f>
        <v>-4.3155200263080666E-3</v>
      </c>
      <c r="I32" s="245">
        <f>IF(C32&lt;E32,1,0)</f>
        <v>0</v>
      </c>
      <c r="L32" s="250"/>
      <c r="M32" s="281"/>
    </row>
    <row r="33" spans="1:13" x14ac:dyDescent="0.2">
      <c r="A33" s="282">
        <v>43104</v>
      </c>
      <c r="B33" s="245">
        <f>SUMPRODUCT('Bond Valuation'!$B$146:$U$146,BondVal_all!BO24:CH24)</f>
        <v>77.972362407136501</v>
      </c>
      <c r="C33" s="280">
        <f>B34/B33-1</f>
        <v>-2.2932592932267681E-3</v>
      </c>
      <c r="D33" s="245">
        <f>SUMPRODUCT(BondVal_all!$BO$2:$CH$2,'Bond Valuation'!$B$146:$U$146,BondVal_all!BO24:CH24)/Portf_Bond!B33</f>
        <v>5.0976158916918699</v>
      </c>
      <c r="E33" s="250">
        <f>-D33*BondVal_all!Y23/100</f>
        <v>-7.5964436530364752E-3</v>
      </c>
      <c r="F33" s="250">
        <f>E33*SQRT(10)</f>
        <v>-2.4022064060725122E-2</v>
      </c>
      <c r="G33" s="279">
        <f>BondVal_all!$AC$1*BondVal_all!X23/100</f>
        <v>-1.3651112662738788E-3</v>
      </c>
      <c r="H33" s="279">
        <f>G33*SQRT(10)</f>
        <v>-4.3168608609820552E-3</v>
      </c>
      <c r="I33" s="245">
        <f>IF(C33&lt;E33,1,0)</f>
        <v>0</v>
      </c>
      <c r="L33" s="250"/>
      <c r="M33" s="281"/>
    </row>
    <row r="34" spans="1:13" x14ac:dyDescent="0.2">
      <c r="A34" s="282">
        <v>43103</v>
      </c>
      <c r="B34" s="245">
        <f>SUMPRODUCT('Bond Valuation'!$B$146:$U$146,BondVal_all!BO25:CH25)</f>
        <v>77.793551562431489</v>
      </c>
      <c r="C34" s="280">
        <f>B35/B34-1</f>
        <v>-1.7178754899629389E-3</v>
      </c>
      <c r="D34" s="245">
        <f>SUMPRODUCT(BondVal_all!$BO$2:$CH$2,'Bond Valuation'!$B$146:$U$146,BondVal_all!BO25:CH25)/Portf_Bond!B34</f>
        <v>5.0941588910710607</v>
      </c>
      <c r="E34" s="250">
        <f>-D34*BondVal_all!Y24/100</f>
        <v>-7.6012665870734807E-3</v>
      </c>
      <c r="F34" s="250">
        <f>E34*SQRT(10)</f>
        <v>-2.4037315517286811E-2</v>
      </c>
      <c r="G34" s="279">
        <f>BondVal_all!$AC$1*BondVal_all!X24/100</f>
        <v>-1.3657505869466764E-3</v>
      </c>
      <c r="H34" s="279">
        <f>G34*SQRT(10)</f>
        <v>-4.3188825704633263E-3</v>
      </c>
      <c r="I34" s="245">
        <f>IF(C34&lt;E34,1,0)</f>
        <v>0</v>
      </c>
      <c r="L34" s="250"/>
      <c r="M34" s="281"/>
    </row>
    <row r="35" spans="1:13" x14ac:dyDescent="0.2">
      <c r="A35" s="282">
        <v>43098</v>
      </c>
      <c r="B35" s="245">
        <f>SUMPRODUCT('Bond Valuation'!$B$146:$U$146,BondVal_all!BO26:CH26)</f>
        <v>77.659911926925218</v>
      </c>
      <c r="C35" s="280">
        <f>B36/B35-1</f>
        <v>-1.5140026604107959E-3</v>
      </c>
      <c r="D35" s="245">
        <f>SUMPRODUCT(BondVal_all!$BO$2:$CH$2,'Bond Valuation'!$B$146:$U$146,BondVal_all!BO26:CH26)/Portf_Bond!B35</f>
        <v>5.0887803832915912</v>
      </c>
      <c r="E35" s="250">
        <f>-D35*BondVal_all!Y25/100</f>
        <v>-7.5835723830822623E-3</v>
      </c>
      <c r="F35" s="250">
        <f>E35*SQRT(10)</f>
        <v>-2.3981361531290917E-2</v>
      </c>
      <c r="G35" s="279">
        <f>BondVal_all!$AC$1*BondVal_all!X25/100</f>
        <v>-1.3654068960308036E-3</v>
      </c>
      <c r="H35" s="279">
        <f>G35*SQRT(10)</f>
        <v>-4.3177957243580598E-3</v>
      </c>
      <c r="I35" s="245">
        <f>IF(C35&lt;E35,1,0)</f>
        <v>0</v>
      </c>
      <c r="L35" s="250"/>
      <c r="M35" s="281"/>
    </row>
    <row r="36" spans="1:13" x14ac:dyDescent="0.2">
      <c r="A36" s="282">
        <v>43097</v>
      </c>
      <c r="B36" s="245">
        <f>SUMPRODUCT('Bond Valuation'!$B$146:$U$146,BondVal_all!BO27:CH27)</f>
        <v>77.542334613660586</v>
      </c>
      <c r="C36" s="280">
        <f>B37/B36-1</f>
        <v>1.0749231363156309E-3</v>
      </c>
      <c r="D36" s="245">
        <f>SUMPRODUCT(BondVal_all!$BO$2:$CH$2,'Bond Valuation'!$B$146:$U$146,BondVal_all!BO27:CH27)/Portf_Bond!B36</f>
        <v>5.0557982806913868</v>
      </c>
      <c r="E36" s="250">
        <f>-D36*BondVal_all!Y26/100</f>
        <v>-7.5263504059694328E-3</v>
      </c>
      <c r="F36" s="250">
        <f>E36*SQRT(10)</f>
        <v>-2.3800409751396353E-2</v>
      </c>
      <c r="G36" s="279">
        <f>BondVal_all!$AC$1*BondVal_all!X26/100</f>
        <v>-1.3643801014963227E-3</v>
      </c>
      <c r="H36" s="279">
        <f>G36*SQRT(10)</f>
        <v>-4.3145487149400877E-3</v>
      </c>
      <c r="I36" s="245">
        <f>IF(C36&lt;E36,1,0)</f>
        <v>0</v>
      </c>
      <c r="L36" s="250"/>
      <c r="M36" s="281"/>
    </row>
    <row r="37" spans="1:13" x14ac:dyDescent="0.2">
      <c r="A37" s="282">
        <v>43096</v>
      </c>
      <c r="B37" s="245">
        <f>SUMPRODUCT('Bond Valuation'!$B$146:$U$146,BondVal_all!BO28:CH28)</f>
        <v>77.625686663180744</v>
      </c>
      <c r="C37" s="280">
        <f>B38/B37-1</f>
        <v>4.7229250662650379E-4</v>
      </c>
      <c r="D37" s="245">
        <f>SUMPRODUCT(BondVal_all!$BO$2:$CH$2,'Bond Valuation'!$B$146:$U$146,BondVal_all!BO28:CH28)/Portf_Bond!B37</f>
        <v>5.0871833627406557</v>
      </c>
      <c r="E37" s="250">
        <f>-D37*BondVal_all!Y27/100</f>
        <v>-7.57020964292353E-3</v>
      </c>
      <c r="F37" s="250">
        <f>E37*SQRT(10)</f>
        <v>-2.3939104836608324E-2</v>
      </c>
      <c r="G37" s="279">
        <f>BondVal_all!$AC$1*BondVal_all!X27/100</f>
        <v>-1.3657976698899408E-3</v>
      </c>
      <c r="H37" s="279">
        <f>G37*SQRT(10)</f>
        <v>-4.3190314598029866E-3</v>
      </c>
      <c r="I37" s="245">
        <f>IF(C37&lt;E37,1,0)</f>
        <v>0</v>
      </c>
      <c r="L37" s="250"/>
      <c r="M37" s="281"/>
    </row>
    <row r="38" spans="1:13" x14ac:dyDescent="0.2">
      <c r="A38" s="282">
        <v>43095</v>
      </c>
      <c r="B38" s="245">
        <f>SUMPRODUCT('Bond Valuation'!$B$146:$U$146,BondVal_all!BO29:CH29)</f>
        <v>77.662348693313504</v>
      </c>
      <c r="C38" s="280">
        <f>B39/B38-1</f>
        <v>2.9730063767119397E-4</v>
      </c>
      <c r="D38" s="245">
        <f>SUMPRODUCT(BondVal_all!$BO$2:$CH$2,'Bond Valuation'!$B$146:$U$146,BondVal_all!BO29:CH29)/Portf_Bond!B38</f>
        <v>5.0950776130571462</v>
      </c>
      <c r="E38" s="250">
        <f>-D38*BondVal_all!Y28/100</f>
        <v>-7.5879057672135677E-3</v>
      </c>
      <c r="F38" s="250">
        <f>E38*SQRT(10)</f>
        <v>-2.3995064895122275E-2</v>
      </c>
      <c r="G38" s="279">
        <f>BondVal_all!$AC$1*BondVal_all!X28/100</f>
        <v>-1.3671352850702866E-3</v>
      </c>
      <c r="H38" s="279">
        <f>G38*SQRT(10)</f>
        <v>-4.3232613704056967E-3</v>
      </c>
      <c r="I38" s="245">
        <f>IF(C38&lt;E38,1,0)</f>
        <v>0</v>
      </c>
      <c r="L38" s="250"/>
      <c r="M38" s="281"/>
    </row>
    <row r="39" spans="1:13" x14ac:dyDescent="0.2">
      <c r="A39" s="282">
        <v>43094</v>
      </c>
      <c r="B39" s="245">
        <f>SUMPRODUCT('Bond Valuation'!$B$146:$U$146,BondVal_all!BO30:CH30)</f>
        <v>77.685437759103067</v>
      </c>
      <c r="C39" s="280">
        <f>B40/B39-1</f>
        <v>-2.9730870956146127E-5</v>
      </c>
      <c r="D39" s="245">
        <f>SUMPRODUCT(BondVal_all!$BO$2:$CH$2,'Bond Valuation'!$B$146:$U$146,BondVal_all!BO30:CH30)/Portf_Bond!B39</f>
        <v>5.0993196031816996</v>
      </c>
      <c r="E39" s="250">
        <f>-D39*BondVal_all!Y29/100</f>
        <v>-7.6063135023429294E-3</v>
      </c>
      <c r="F39" s="250">
        <f>E39*SQRT(10)</f>
        <v>-2.4053275264696149E-2</v>
      </c>
      <c r="G39" s="279">
        <f>BondVal_all!$AC$1*BondVal_all!X29/100</f>
        <v>-1.3684768163021899E-3</v>
      </c>
      <c r="H39" s="279">
        <f>G39*SQRT(10)</f>
        <v>-4.3275036646507623E-3</v>
      </c>
      <c r="I39" s="245">
        <f>IF(C39&lt;E39,1,0)</f>
        <v>0</v>
      </c>
      <c r="L39" s="250"/>
      <c r="M39" s="281"/>
    </row>
    <row r="40" spans="1:13" x14ac:dyDescent="0.2">
      <c r="A40" s="282">
        <v>43091</v>
      </c>
      <c r="B40" s="245">
        <f>SUMPRODUCT('Bond Valuation'!$B$146:$U$146,BondVal_all!BO31:CH31)</f>
        <v>77.683128103377882</v>
      </c>
      <c r="C40" s="280">
        <f>B41/B40-1</f>
        <v>1.2108517717017708E-3</v>
      </c>
      <c r="D40" s="245">
        <f>SUMPRODUCT(BondVal_all!$BO$2:$CH$2,'Bond Valuation'!$B$146:$U$146,BondVal_all!BO31:CH31)/Portf_Bond!B40</f>
        <v>5.0988546368055241</v>
      </c>
      <c r="E40" s="250">
        <f>-D40*BondVal_all!Y30/100</f>
        <v>-7.6040789839198321E-3</v>
      </c>
      <c r="F40" s="250">
        <f>E40*SQRT(10)</f>
        <v>-2.4046209097005555E-2</v>
      </c>
      <c r="G40" s="279">
        <f>BondVal_all!$AC$1*BondVal_all!X30/100</f>
        <v>-1.3695053747304745E-3</v>
      </c>
      <c r="H40" s="279">
        <f>G40*SQRT(10)</f>
        <v>-4.3307562519907051E-3</v>
      </c>
      <c r="I40" s="245">
        <f>IF(C40&lt;E40,1,0)</f>
        <v>0</v>
      </c>
      <c r="L40" s="250"/>
      <c r="M40" s="281"/>
    </row>
    <row r="41" spans="1:13" x14ac:dyDescent="0.2">
      <c r="A41" s="282">
        <v>43090</v>
      </c>
      <c r="B41" s="245">
        <f>SUMPRODUCT('Bond Valuation'!$B$146:$U$146,BondVal_all!BO32:CH32)</f>
        <v>77.777190856673201</v>
      </c>
      <c r="C41" s="280">
        <f>B42/B41-1</f>
        <v>-4.7781490817966343E-4</v>
      </c>
      <c r="D41" s="245">
        <f>SUMPRODUCT(BondVal_all!$BO$2:$CH$2,'Bond Valuation'!$B$146:$U$146,BondVal_all!BO32:CH32)/Portf_Bond!B41</f>
        <v>5.1175244729147114</v>
      </c>
      <c r="E41" s="250">
        <f>-D41*BondVal_all!Y31/100</f>
        <v>-7.6386070273680752E-3</v>
      </c>
      <c r="F41" s="250">
        <f>E41*SQRT(10)</f>
        <v>-2.4155396357451259E-2</v>
      </c>
      <c r="G41" s="279">
        <f>BondVal_all!$AC$1*BondVal_all!X31/100</f>
        <v>-1.3707728501499475E-3</v>
      </c>
      <c r="H41" s="279">
        <f>G41*SQRT(10)</f>
        <v>-4.3347643611945166E-3</v>
      </c>
      <c r="I41" s="245">
        <f>IF(C41&lt;E41,1,0)</f>
        <v>0</v>
      </c>
      <c r="L41" s="250"/>
      <c r="M41" s="281"/>
    </row>
    <row r="42" spans="1:13" x14ac:dyDescent="0.2">
      <c r="A42" s="282">
        <v>43089</v>
      </c>
      <c r="B42" s="245">
        <f>SUMPRODUCT('Bond Valuation'!$B$146:$U$146,BondVal_all!BO33:CH33)</f>
        <v>77.740027755365546</v>
      </c>
      <c r="C42" s="280">
        <f>B43/B42-1</f>
        <v>-1.6487984952948675E-3</v>
      </c>
      <c r="D42" s="245">
        <f>SUMPRODUCT(BondVal_all!$BO$2:$CH$2,'Bond Valuation'!$B$146:$U$146,BondVal_all!BO33:CH33)/Portf_Bond!B42</f>
        <v>5.1198217560872941</v>
      </c>
      <c r="E42" s="250">
        <f>-D42*BondVal_all!Y32/100</f>
        <v>-7.6437457204337591E-3</v>
      </c>
      <c r="F42" s="250">
        <f>E42*SQRT(10)</f>
        <v>-2.4171646331735332E-2</v>
      </c>
      <c r="G42" s="279">
        <f>BondVal_all!$AC$1*BondVal_all!X32/100</f>
        <v>-1.3706971607566323E-3</v>
      </c>
      <c r="H42" s="279">
        <f>G42*SQRT(10)</f>
        <v>-4.3345250103169241E-3</v>
      </c>
      <c r="I42" s="245">
        <f>IF(C42&lt;E42,1,0)</f>
        <v>0</v>
      </c>
      <c r="L42" s="250"/>
      <c r="M42" s="281"/>
    </row>
    <row r="43" spans="1:13" x14ac:dyDescent="0.2">
      <c r="A43" s="282">
        <v>43088</v>
      </c>
      <c r="B43" s="245">
        <f>SUMPRODUCT('Bond Valuation'!$B$146:$U$146,BondVal_all!BO34:CH34)</f>
        <v>77.611850114578317</v>
      </c>
      <c r="C43" s="280">
        <f>B44/B43-1</f>
        <v>3.7655098105182638E-4</v>
      </c>
      <c r="D43" s="245">
        <f>SUMPRODUCT(BondVal_all!$BO$2:$CH$2,'Bond Valuation'!$B$146:$U$146,BondVal_all!BO34:CH34)/Portf_Bond!B43</f>
        <v>5.1153944612923787</v>
      </c>
      <c r="E43" s="250">
        <f>-D43*BondVal_all!Y33/100</f>
        <v>-7.6415227912741022E-3</v>
      </c>
      <c r="F43" s="250">
        <f>E43*SQRT(10)</f>
        <v>-2.4164616812513612E-2</v>
      </c>
      <c r="G43" s="279">
        <f>BondVal_all!$AC$1*BondVal_all!X33/100</f>
        <v>-1.3721379331285124E-3</v>
      </c>
      <c r="H43" s="279">
        <f>G43*SQRT(10)</f>
        <v>-4.3390811326019085E-3</v>
      </c>
      <c r="I43" s="245">
        <f>IF(C43&lt;E43,1,0)</f>
        <v>0</v>
      </c>
      <c r="L43" s="250"/>
      <c r="M43" s="281"/>
    </row>
    <row r="44" spans="1:13" x14ac:dyDescent="0.2">
      <c r="A44" s="282">
        <v>43087</v>
      </c>
      <c r="B44" s="245">
        <f>SUMPRODUCT('Bond Valuation'!$B$146:$U$146,BondVal_all!BO35:CH35)</f>
        <v>77.641074932880201</v>
      </c>
      <c r="C44" s="280">
        <f>B45/B44-1</f>
        <v>-3.8161749924547905E-5</v>
      </c>
      <c r="D44" s="245">
        <f>SUMPRODUCT(BondVal_all!$BO$2:$CH$2,'Bond Valuation'!$B$146:$U$146,BondVal_all!BO35:CH35)/Portf_Bond!B44</f>
        <v>5.1250105818821687</v>
      </c>
      <c r="E44" s="250">
        <f>-D44*BondVal_all!Y34/100</f>
        <v>-7.6644031433422567E-3</v>
      </c>
      <c r="F44" s="250">
        <f>E44*SQRT(10)</f>
        <v>-2.4236970838715524E-2</v>
      </c>
      <c r="G44" s="279">
        <f>BondVal_all!$AC$1*BondVal_all!X34/100</f>
        <v>-1.3735832583460464E-3</v>
      </c>
      <c r="H44" s="279">
        <f>G44*SQRT(10)</f>
        <v>-4.3436516522489949E-3</v>
      </c>
      <c r="I44" s="245">
        <f>IF(C44&lt;E44,1,0)</f>
        <v>0</v>
      </c>
      <c r="L44" s="250"/>
      <c r="M44" s="281"/>
    </row>
    <row r="45" spans="1:13" x14ac:dyDescent="0.2">
      <c r="A45" s="282">
        <v>43084</v>
      </c>
      <c r="B45" s="245">
        <f>SUMPRODUCT('Bond Valuation'!$B$146:$U$146,BondVal_all!BO36:CH36)</f>
        <v>77.638112013594736</v>
      </c>
      <c r="C45" s="280">
        <f>B46/B45-1</f>
        <v>-2.1245721772156223E-3</v>
      </c>
      <c r="D45" s="245">
        <f>SUMPRODUCT(BondVal_all!$BO$2:$CH$2,'Bond Valuation'!$B$146:$U$146,BondVal_all!BO36:CH36)/Portf_Bond!B45</f>
        <v>5.133339187251563</v>
      </c>
      <c r="E45" s="250">
        <f>-D45*BondVal_all!Y35/100</f>
        <v>-7.6848322836790542E-3</v>
      </c>
      <c r="F45" s="250">
        <f>E45*SQRT(10)</f>
        <v>-2.4301573452819025E-2</v>
      </c>
      <c r="G45" s="279">
        <f>BondVal_all!$AC$1*BondVal_all!X35/100</f>
        <v>-1.3744463268867634E-3</v>
      </c>
      <c r="H45" s="279">
        <f>G45*SQRT(10)</f>
        <v>-4.3463809146144982E-3</v>
      </c>
      <c r="I45" s="245">
        <f>IF(C45&lt;E45,1,0)</f>
        <v>0</v>
      </c>
      <c r="L45" s="250"/>
      <c r="M45" s="281"/>
    </row>
    <row r="46" spans="1:13" x14ac:dyDescent="0.2">
      <c r="A46" s="282">
        <v>43083</v>
      </c>
      <c r="B46" s="245">
        <f>SUMPRODUCT('Bond Valuation'!$B$146:$U$146,BondVal_all!BO37:CH37)</f>
        <v>77.473164240919104</v>
      </c>
      <c r="C46" s="280">
        <f>B47/B46-1</f>
        <v>-2.1950583338126162E-4</v>
      </c>
      <c r="D46" s="245">
        <f>SUMPRODUCT(BondVal_all!$BO$2:$CH$2,'Bond Valuation'!$B$146:$U$146,BondVal_all!BO37:CH37)/Portf_Bond!B46</f>
        <v>5.1367064146998462</v>
      </c>
      <c r="E46" s="250">
        <f>-D46*BondVal_all!Y36/100</f>
        <v>-7.691010717679846E-3</v>
      </c>
      <c r="F46" s="250">
        <f>E46*SQRT(10)</f>
        <v>-2.4321111376634553E-2</v>
      </c>
      <c r="G46" s="279">
        <f>BondVal_all!$AC$1*BondVal_all!X36/100</f>
        <v>-1.3756165713206875E-3</v>
      </c>
      <c r="H46" s="279">
        <f>G46*SQRT(10)</f>
        <v>-4.3500815524448325E-3</v>
      </c>
      <c r="I46" s="245">
        <f>IF(C46&lt;E46,1,0)</f>
        <v>0</v>
      </c>
      <c r="L46" s="250"/>
      <c r="M46" s="281"/>
    </row>
    <row r="47" spans="1:13" x14ac:dyDescent="0.2">
      <c r="A47" s="282">
        <v>43082</v>
      </c>
      <c r="B47" s="245">
        <f>SUMPRODUCT('Bond Valuation'!$B$146:$U$146,BondVal_all!BO38:CH38)</f>
        <v>77.456158429437721</v>
      </c>
      <c r="C47" s="280">
        <f>B48/B47-1</f>
        <v>3.3342328509067265E-4</v>
      </c>
      <c r="D47" s="245">
        <f>SUMPRODUCT(BondVal_all!$BO$2:$CH$2,'Bond Valuation'!$B$146:$U$146,BondVal_all!BO38:CH38)/Portf_Bond!B47</f>
        <v>5.1369201685055188</v>
      </c>
      <c r="E47" s="250">
        <f>-D47*BondVal_all!Y37/100</f>
        <v>-7.7262422575554114E-3</v>
      </c>
      <c r="F47" s="250">
        <f>E47*SQRT(10)</f>
        <v>-2.4432523288116386E-2</v>
      </c>
      <c r="G47" s="279">
        <f>BondVal_all!$AC$1*BondVal_all!X37/100</f>
        <v>-1.3769870056148602E-3</v>
      </c>
      <c r="H47" s="279">
        <f>G47*SQRT(10)</f>
        <v>-4.3544152461980233E-3</v>
      </c>
      <c r="I47" s="245">
        <f>IF(C47&lt;E47,1,0)</f>
        <v>0</v>
      </c>
      <c r="L47" s="250"/>
      <c r="M47" s="281"/>
    </row>
    <row r="48" spans="1:13" x14ac:dyDescent="0.2">
      <c r="A48" s="282">
        <v>43081</v>
      </c>
      <c r="B48" s="245">
        <f>SUMPRODUCT('Bond Valuation'!$B$146:$U$146,BondVal_all!BO39:CH39)</f>
        <v>77.481984116231772</v>
      </c>
      <c r="C48" s="280">
        <f>B49/B48-1</f>
        <v>-3.6936940509857408E-4</v>
      </c>
      <c r="D48" s="245">
        <f>SUMPRODUCT(BondVal_all!$BO$2:$CH$2,'Bond Valuation'!$B$146:$U$146,BondVal_all!BO39:CH39)/Portf_Bond!B48</f>
        <v>5.1386653605196635</v>
      </c>
      <c r="E48" s="250">
        <f>-D48*BondVal_all!Y38/100</f>
        <v>-7.7308155703180751E-3</v>
      </c>
      <c r="F48" s="250">
        <f>E48*SQRT(10)</f>
        <v>-2.444698537289872E-2</v>
      </c>
      <c r="G48" s="279">
        <f>BondVal_all!$AC$1*BondVal_all!X38/100</f>
        <v>-1.3782233744998804E-3</v>
      </c>
      <c r="H48" s="279">
        <f>G48*SQRT(10)</f>
        <v>-4.35832498790285E-3</v>
      </c>
      <c r="I48" s="245">
        <f>IF(C48&lt;E48,1,0)</f>
        <v>0</v>
      </c>
      <c r="L48" s="250"/>
      <c r="M48" s="281"/>
    </row>
    <row r="49" spans="1:13" x14ac:dyDescent="0.2">
      <c r="A49" s="282">
        <v>43080</v>
      </c>
      <c r="B49" s="245">
        <f>SUMPRODUCT('Bond Valuation'!$B$146:$U$146,BondVal_all!BO40:CH40)</f>
        <v>77.4533646418529</v>
      </c>
      <c r="C49" s="280">
        <f>B50/B49-1</f>
        <v>1.3166632163885694E-5</v>
      </c>
      <c r="D49" s="245">
        <f>SUMPRODUCT(BondVal_all!$BO$2:$CH$2,'Bond Valuation'!$B$146:$U$146,BondVal_all!BO40:CH40)/Portf_Bond!B49</f>
        <v>5.1383490610573546</v>
      </c>
      <c r="E49" s="250">
        <f>-D49*BondVal_all!Y39/100</f>
        <v>-7.7479620328923674E-3</v>
      </c>
      <c r="F49" s="250">
        <f>E49*SQRT(10)</f>
        <v>-2.4501207248448318E-2</v>
      </c>
      <c r="G49" s="279">
        <f>BondVal_all!$AC$1*BondVal_all!X39/100</f>
        <v>-1.3794029137471832E-3</v>
      </c>
      <c r="H49" s="279">
        <f>G49*SQRT(10)</f>
        <v>-4.3620550185138876E-3</v>
      </c>
      <c r="I49" s="245">
        <f>IF(C49&lt;E49,1,0)</f>
        <v>0</v>
      </c>
      <c r="L49" s="250"/>
      <c r="M49" s="281"/>
    </row>
    <row r="50" spans="1:13" x14ac:dyDescent="0.2">
      <c r="A50" s="282">
        <v>43077</v>
      </c>
      <c r="B50" s="245">
        <f>SUMPRODUCT('Bond Valuation'!$B$146:$U$146,BondVal_all!BO41:CH41)</f>
        <v>77.454384441814994</v>
      </c>
      <c r="C50" s="280">
        <f>B51/B50-1</f>
        <v>-3.9204745113474715E-4</v>
      </c>
      <c r="D50" s="245">
        <f>SUMPRODUCT(BondVal_all!$BO$2:$CH$2,'Bond Valuation'!$B$146:$U$146,BondVal_all!BO41:CH41)/Portf_Bond!B50</f>
        <v>5.1364068166225421</v>
      </c>
      <c r="E50" s="250">
        <f>-D50*BondVal_all!Y40/100</f>
        <v>-7.7417535876982213E-3</v>
      </c>
      <c r="F50" s="250">
        <f>E50*SQRT(10)</f>
        <v>-2.4481574420906489E-2</v>
      </c>
      <c r="G50" s="279">
        <f>BondVal_all!$AC$1*BondVal_all!X40/100</f>
        <v>-1.3802752932351842E-3</v>
      </c>
      <c r="H50" s="279">
        <f>G50*SQRT(10)</f>
        <v>-4.3648137246799822E-3</v>
      </c>
      <c r="I50" s="245">
        <f>IF(C50&lt;E50,1,0)</f>
        <v>0</v>
      </c>
      <c r="L50" s="250"/>
      <c r="M50" s="281"/>
    </row>
    <row r="51" spans="1:13" x14ac:dyDescent="0.2">
      <c r="A51" s="282">
        <v>43076</v>
      </c>
      <c r="B51" s="245">
        <f>SUMPRODUCT('Bond Valuation'!$B$146:$U$146,BondVal_all!BO42:CH42)</f>
        <v>77.424018647815373</v>
      </c>
      <c r="C51" s="280">
        <f>B52/B51-1</f>
        <v>1.1872823964753643E-4</v>
      </c>
      <c r="D51" s="245">
        <f>SUMPRODUCT(BondVal_all!$BO$2:$CH$2,'Bond Valuation'!$B$146:$U$146,BondVal_all!BO42:CH42)/Portf_Bond!B51</f>
        <v>5.1379377037430984</v>
      </c>
      <c r="E51" s="250">
        <f>-D51*BondVal_all!Y41/100</f>
        <v>-7.7399952647133593E-3</v>
      </c>
      <c r="F51" s="250">
        <f>E51*SQRT(10)</f>
        <v>-2.4476014115412097E-2</v>
      </c>
      <c r="G51" s="279">
        <f>BondVal_all!$AC$1*BondVal_all!X41/100</f>
        <v>-1.3816600414391317E-3</v>
      </c>
      <c r="H51" s="279">
        <f>G51*SQRT(10)</f>
        <v>-4.3691926829902833E-3</v>
      </c>
      <c r="I51" s="245">
        <f>IF(C51&lt;E51,1,0)</f>
        <v>0</v>
      </c>
      <c r="L51" s="250"/>
      <c r="M51" s="281"/>
    </row>
    <row r="52" spans="1:13" x14ac:dyDescent="0.2">
      <c r="A52" s="282">
        <v>43075</v>
      </c>
      <c r="B52" s="245">
        <f>SUMPRODUCT('Bond Valuation'!$B$146:$U$146,BondVal_all!BO43:CH43)</f>
        <v>77.433211065255861</v>
      </c>
      <c r="C52" s="280">
        <f>B53/B52-1</f>
        <v>1.2556721057466191E-4</v>
      </c>
      <c r="D52" s="245">
        <f>SUMPRODUCT(BondVal_all!$BO$2:$CH$2,'Bond Valuation'!$B$146:$U$146,BondVal_all!BO43:CH43)/Portf_Bond!B52</f>
        <v>5.1409203985195813</v>
      </c>
      <c r="E52" s="250">
        <f>-D52*BondVal_all!Y42/100</f>
        <v>-7.7437885337052551E-3</v>
      </c>
      <c r="F52" s="250">
        <f>E52*SQRT(10)</f>
        <v>-2.448800948520418E-2</v>
      </c>
      <c r="G52" s="279">
        <f>BondVal_all!$AC$1*BondVal_all!X42/100</f>
        <v>-1.3831079793713674E-3</v>
      </c>
      <c r="H52" s="279">
        <f>G52*SQRT(10)</f>
        <v>-4.3737714647667028E-3</v>
      </c>
      <c r="I52" s="245">
        <f>IF(C52&lt;E52,1,0)</f>
        <v>0</v>
      </c>
      <c r="L52" s="250"/>
      <c r="M52" s="281"/>
    </row>
    <row r="53" spans="1:13" x14ac:dyDescent="0.2">
      <c r="A53" s="282">
        <v>43074</v>
      </c>
      <c r="B53" s="245">
        <f>SUMPRODUCT('Bond Valuation'!$B$146:$U$146,BondVal_all!BO44:CH44)</f>
        <v>77.442934137575165</v>
      </c>
      <c r="C53" s="280">
        <f>B54/B53-1</f>
        <v>-1.191837034164811E-3</v>
      </c>
      <c r="D53" s="245">
        <f>SUMPRODUCT(BondVal_all!$BO$2:$CH$2,'Bond Valuation'!$B$146:$U$146,BondVal_all!BO44:CH44)/Portf_Bond!B53</f>
        <v>5.1441449881685095</v>
      </c>
      <c r="E53" s="250">
        <f>-D53*BondVal_all!Y43/100</f>
        <v>-7.7484788271246609E-3</v>
      </c>
      <c r="F53" s="250">
        <f>E53*SQRT(10)</f>
        <v>-2.4502841495304004E-2</v>
      </c>
      <c r="G53" s="279">
        <f>BondVal_all!$AC$1*BondVal_all!X43/100</f>
        <v>-1.3839873361569299E-3</v>
      </c>
      <c r="H53" s="279">
        <f>G53*SQRT(10)</f>
        <v>-4.376552235085005E-3</v>
      </c>
      <c r="I53" s="245">
        <f>IF(C53&lt;E53,1,0)</f>
        <v>0</v>
      </c>
      <c r="L53" s="250"/>
      <c r="M53" s="281"/>
    </row>
    <row r="54" spans="1:13" x14ac:dyDescent="0.2">
      <c r="A54" s="282">
        <v>43073</v>
      </c>
      <c r="B54" s="245">
        <f>SUMPRODUCT('Bond Valuation'!$B$146:$U$146,BondVal_all!BO45:CH45)</f>
        <v>77.350634780635616</v>
      </c>
      <c r="C54" s="280">
        <f>B55/B54-1</f>
        <v>1.0175324493562066E-3</v>
      </c>
      <c r="D54" s="245">
        <f>SUMPRODUCT(BondVal_all!$BO$2:$CH$2,'Bond Valuation'!$B$146:$U$146,BondVal_all!BO45:CH45)/Portf_Bond!B54</f>
        <v>5.1366278543839217</v>
      </c>
      <c r="E54" s="250">
        <f>-D54*BondVal_all!Y44/100</f>
        <v>-7.7294444580077518E-3</v>
      </c>
      <c r="F54" s="250">
        <f>E54*SQRT(10)</f>
        <v>-2.44426495350702E-2</v>
      </c>
      <c r="G54" s="279">
        <f>BondVal_all!$AC$1*BondVal_all!X44/100</f>
        <v>-1.3854752317300134E-3</v>
      </c>
      <c r="H54" s="279">
        <f>G54*SQRT(10)</f>
        <v>-4.3812573740164302E-3</v>
      </c>
      <c r="I54" s="245">
        <f>IF(C54&lt;E54,1,0)</f>
        <v>0</v>
      </c>
      <c r="L54" s="250"/>
      <c r="M54" s="281"/>
    </row>
    <row r="55" spans="1:13" x14ac:dyDescent="0.2">
      <c r="A55" s="282">
        <v>43070</v>
      </c>
      <c r="B55" s="245">
        <f>SUMPRODUCT('Bond Valuation'!$B$146:$U$146,BondVal_all!BO46:CH46)</f>
        <v>77.429341561503222</v>
      </c>
      <c r="C55" s="280">
        <f>B56/B55-1</f>
        <v>-8.8928228531659492E-4</v>
      </c>
      <c r="D55" s="245">
        <f>SUMPRODUCT(BondVal_all!$BO$2:$CH$2,'Bond Valuation'!$B$146:$U$146,BondVal_all!BO46:CH46)/Portf_Bond!B55</f>
        <v>5.1453134002590968</v>
      </c>
      <c r="E55" s="250">
        <f>-D55*BondVal_all!Y45/100</f>
        <v>-7.7458362952705197E-3</v>
      </c>
      <c r="F55" s="250">
        <f>E55*SQRT(10)</f>
        <v>-2.4494485075855367E-2</v>
      </c>
      <c r="G55" s="279">
        <f>BondVal_all!$AC$1*BondVal_all!X45/100</f>
        <v>-1.3866731992138301E-3</v>
      </c>
      <c r="H55" s="279">
        <f>G55*SQRT(10)</f>
        <v>-4.3850456798281119E-3</v>
      </c>
      <c r="I55" s="245">
        <f>IF(C55&lt;E55,1,0)</f>
        <v>0</v>
      </c>
      <c r="L55" s="250"/>
      <c r="M55" s="281"/>
    </row>
    <row r="56" spans="1:13" x14ac:dyDescent="0.2">
      <c r="A56" s="282">
        <v>43069</v>
      </c>
      <c r="B56" s="245">
        <f>SUMPRODUCT('Bond Valuation'!$B$146:$U$146,BondVal_all!BO47:CH47)</f>
        <v>77.360485019688852</v>
      </c>
      <c r="C56" s="280">
        <f>B57/B56-1</f>
        <v>-5.0289999046437828E-4</v>
      </c>
      <c r="D56" s="245">
        <f>SUMPRODUCT(BondVal_all!$BO$2:$CH$2,'Bond Valuation'!$B$146:$U$146,BondVal_all!BO47:CH47)/Portf_Bond!B56</f>
        <v>5.1487020513961319</v>
      </c>
      <c r="E56" s="250">
        <f>-D56*BondVal_all!Y46/100</f>
        <v>-7.7631561916263418E-3</v>
      </c>
      <c r="F56" s="250">
        <f>E56*SQRT(10)</f>
        <v>-2.4549255397177817E-2</v>
      </c>
      <c r="G56" s="279">
        <f>BondVal_all!$AC$1*BondVal_all!X46/100</f>
        <v>-1.3875589530452557E-3</v>
      </c>
      <c r="H56" s="279">
        <f>G56*SQRT(10)</f>
        <v>-4.3878466793816377E-3</v>
      </c>
      <c r="I56" s="245">
        <f>IF(C56&lt;E56,1,0)</f>
        <v>0</v>
      </c>
      <c r="L56" s="250"/>
      <c r="M56" s="281"/>
    </row>
    <row r="57" spans="1:13" x14ac:dyDescent="0.2">
      <c r="A57" s="282">
        <v>43068</v>
      </c>
      <c r="B57" s="245">
        <f>SUMPRODUCT('Bond Valuation'!$B$146:$U$146,BondVal_all!BO48:CH48)</f>
        <v>77.321580432510132</v>
      </c>
      <c r="C57" s="280">
        <f>B58/B57-1</f>
        <v>5.2913653652408854E-4</v>
      </c>
      <c r="D57" s="245">
        <f>SUMPRODUCT(BondVal_all!$BO$2:$CH$2,'Bond Valuation'!$B$146:$U$146,BondVal_all!BO48:CH48)/Portf_Bond!B57</f>
        <v>5.14440096460934</v>
      </c>
      <c r="E57" s="250">
        <f>-D57*BondVal_all!Y47/100</f>
        <v>-7.7486103927085596E-3</v>
      </c>
      <c r="F57" s="250">
        <f>E57*SQRT(10)</f>
        <v>-2.4503257542210811E-2</v>
      </c>
      <c r="G57" s="279">
        <f>BondVal_all!$AC$1*BondVal_all!X47/100</f>
        <v>-1.3890003345548771E-3</v>
      </c>
      <c r="H57" s="279">
        <f>G57*SQRT(10)</f>
        <v>-4.3924047279292932E-3</v>
      </c>
      <c r="I57" s="245">
        <f>IF(C57&lt;E57,1,0)</f>
        <v>0</v>
      </c>
      <c r="L57" s="250"/>
      <c r="M57" s="281"/>
    </row>
    <row r="58" spans="1:13" x14ac:dyDescent="0.2">
      <c r="A58" s="282">
        <v>43067</v>
      </c>
      <c r="B58" s="245">
        <f>SUMPRODUCT('Bond Valuation'!$B$146:$U$146,BondVal_all!BO49:CH49)</f>
        <v>77.362494105778751</v>
      </c>
      <c r="C58" s="280">
        <f>B59/B58-1</f>
        <v>-6.1740525445141969E-4</v>
      </c>
      <c r="D58" s="245">
        <f>SUMPRODUCT(BondVal_all!$BO$2:$CH$2,'Bond Valuation'!$B$146:$U$146,BondVal_all!BO49:CH49)/Portf_Bond!B58</f>
        <v>5.1467987069578154</v>
      </c>
      <c r="E58" s="250">
        <f>-D58*BondVal_all!Y48/100</f>
        <v>-7.7542990861655791E-3</v>
      </c>
      <c r="F58" s="250">
        <f>E58*SQRT(10)</f>
        <v>-2.4521246770445492E-2</v>
      </c>
      <c r="G58" s="279">
        <f>BondVal_all!$AC$1*BondVal_all!X48/100</f>
        <v>-1.3894913470017367E-3</v>
      </c>
      <c r="H58" s="279">
        <f>G58*SQRT(10)</f>
        <v>-4.3939574456208618E-3</v>
      </c>
      <c r="I58" s="245">
        <f>IF(C58&lt;E58,1,0)</f>
        <v>0</v>
      </c>
      <c r="L58" s="250"/>
      <c r="M58" s="281"/>
    </row>
    <row r="59" spans="1:13" x14ac:dyDescent="0.2">
      <c r="A59" s="282">
        <v>43066</v>
      </c>
      <c r="B59" s="245">
        <f>SUMPRODUCT('Bond Valuation'!$B$146:$U$146,BondVal_all!BO50:CH50)</f>
        <v>77.314730095420373</v>
      </c>
      <c r="C59" s="280">
        <f>B60/B59-1</f>
        <v>-8.1595637852072134E-4</v>
      </c>
      <c r="D59" s="245">
        <f>SUMPRODUCT(BondVal_all!$BO$2:$CH$2,'Bond Valuation'!$B$146:$U$146,BondVal_all!BO50:CH50)/Portf_Bond!B59</f>
        <v>5.1467063216759446</v>
      </c>
      <c r="E59" s="250">
        <f>-D59*BondVal_all!Y49/100</f>
        <v>-7.7708909245796367E-3</v>
      </c>
      <c r="F59" s="250">
        <f>E59*SQRT(10)</f>
        <v>-2.457371477040339E-2</v>
      </c>
      <c r="G59" s="279">
        <f>BondVal_all!$AC$1*BondVal_all!X49/100</f>
        <v>-1.3903801792559999E-3</v>
      </c>
      <c r="H59" s="279">
        <f>G59*SQRT(10)</f>
        <v>-4.3967681800021552E-3</v>
      </c>
      <c r="I59" s="245">
        <f>IF(C59&lt;E59,1,0)</f>
        <v>0</v>
      </c>
      <c r="L59" s="250"/>
      <c r="M59" s="281"/>
    </row>
    <row r="60" spans="1:13" x14ac:dyDescent="0.2">
      <c r="A60" s="282">
        <v>43063</v>
      </c>
      <c r="B60" s="245">
        <f>SUMPRODUCT('Bond Valuation'!$B$146:$U$146,BondVal_all!BO51:CH51)</f>
        <v>77.251644648245403</v>
      </c>
      <c r="C60" s="280">
        <f>B61/B60-1</f>
        <v>1.0138253755531679E-4</v>
      </c>
      <c r="D60" s="245">
        <f>SUMPRODUCT(BondVal_all!$BO$2:$CH$2,'Bond Valuation'!$B$146:$U$146,BondVal_all!BO51:CH51)/Portf_Bond!B60</f>
        <v>5.1453123437901578</v>
      </c>
      <c r="E60" s="250">
        <f>-D60*BondVal_all!Y50/100</f>
        <v>-7.7721592569952539E-3</v>
      </c>
      <c r="F60" s="250">
        <f>E60*SQRT(10)</f>
        <v>-2.4577725589666963E-2</v>
      </c>
      <c r="G60" s="279">
        <f>BondVal_all!$AC$1*BondVal_all!X50/100</f>
        <v>-1.3915894982117173E-3</v>
      </c>
      <c r="H60" s="279">
        <f>G60*SQRT(10)</f>
        <v>-4.400592382319839E-3</v>
      </c>
      <c r="I60" s="245">
        <f>IF(C60&lt;E60,1,0)</f>
        <v>0</v>
      </c>
      <c r="L60" s="250"/>
      <c r="M60" s="281"/>
    </row>
    <row r="61" spans="1:13" x14ac:dyDescent="0.2">
      <c r="A61" s="282">
        <v>43062</v>
      </c>
      <c r="B61" s="245">
        <f>SUMPRODUCT('Bond Valuation'!$B$146:$U$146,BondVal_all!BO52:CH52)</f>
        <v>77.259476616010161</v>
      </c>
      <c r="C61" s="280">
        <f>B62/B61-1</f>
        <v>-4.2071615946559504E-4</v>
      </c>
      <c r="D61" s="245">
        <f>SUMPRODUCT(BondVal_all!$BO$2:$CH$2,'Bond Valuation'!$B$146:$U$146,BondVal_all!BO52:CH52)/Portf_Bond!B61</f>
        <v>5.1453006442904847</v>
      </c>
      <c r="E61" s="250">
        <f>-D61*BondVal_all!Y51/100</f>
        <v>-7.7929301785597191E-3</v>
      </c>
      <c r="F61" s="250">
        <f>E61*SQRT(10)</f>
        <v>-2.4643409010911381E-2</v>
      </c>
      <c r="G61" s="279">
        <f>BondVal_all!$AC$1*BondVal_all!X51/100</f>
        <v>-1.3930104738961795E-3</v>
      </c>
      <c r="H61" s="279">
        <f>G61*SQRT(10)</f>
        <v>-4.4050859019824562E-3</v>
      </c>
      <c r="I61" s="245">
        <f>IF(C61&lt;E61,1,0)</f>
        <v>0</v>
      </c>
      <c r="L61" s="250"/>
      <c r="M61" s="281"/>
    </row>
    <row r="62" spans="1:13" x14ac:dyDescent="0.2">
      <c r="A62" s="282">
        <v>43061</v>
      </c>
      <c r="B62" s="245">
        <f>SUMPRODUCT('Bond Valuation'!$B$146:$U$146,BondVal_all!BO53:CH53)</f>
        <v>77.226972305725951</v>
      </c>
      <c r="C62" s="280">
        <f>B63/B62-1</f>
        <v>-1.5619162625538641E-3</v>
      </c>
      <c r="D62" s="245">
        <f>SUMPRODUCT(BondVal_all!$BO$2:$CH$2,'Bond Valuation'!$B$146:$U$146,BondVal_all!BO53:CH53)/Portf_Bond!B62</f>
        <v>5.1500313426811664</v>
      </c>
      <c r="E62" s="250">
        <f>-D62*BondVal_all!Y52/100</f>
        <v>-7.8082354002105177E-3</v>
      </c>
      <c r="F62" s="250">
        <f>E62*SQRT(10)</f>
        <v>-2.4691808371421625E-2</v>
      </c>
      <c r="G62" s="279">
        <f>BondVal_all!$AC$1*BondVal_all!X52/100</f>
        <v>-1.3939048012097191E-3</v>
      </c>
      <c r="H62" s="279">
        <f>G62*SQRT(10)</f>
        <v>-4.4079140132669403E-3</v>
      </c>
      <c r="I62" s="245">
        <f>IF(C62&lt;E62,1,0)</f>
        <v>0</v>
      </c>
      <c r="L62" s="250"/>
      <c r="M62" s="281"/>
    </row>
    <row r="63" spans="1:13" x14ac:dyDescent="0.2">
      <c r="A63" s="282">
        <v>43060</v>
      </c>
      <c r="B63" s="245">
        <f>SUMPRODUCT('Bond Valuation'!$B$146:$U$146,BondVal_all!BO54:CH54)</f>
        <v>77.106350241773839</v>
      </c>
      <c r="C63" s="280">
        <f>B64/B63-1</f>
        <v>-1.6424642337153905E-4</v>
      </c>
      <c r="D63" s="245">
        <f>SUMPRODUCT(BondVal_all!$BO$2:$CH$2,'Bond Valuation'!$B$146:$U$146,BondVal_all!BO54:CH54)/Portf_Bond!B63</f>
        <v>5.1422762722347528</v>
      </c>
      <c r="E63" s="250">
        <f>-D63*BondVal_all!Y53/100</f>
        <v>-7.8202252966551936E-3</v>
      </c>
      <c r="F63" s="250">
        <f>E63*SQRT(10)</f>
        <v>-2.4729723753096358E-2</v>
      </c>
      <c r="G63" s="279">
        <f>BondVal_all!$AC$1*BondVal_all!X53/100</f>
        <v>-1.3951858185280231E-3</v>
      </c>
      <c r="H63" s="279">
        <f>G63*SQRT(10)</f>
        <v>-4.4119649457149022E-3</v>
      </c>
      <c r="I63" s="245">
        <f>IF(C63&lt;E63,1,0)</f>
        <v>0</v>
      </c>
      <c r="L63" s="250"/>
      <c r="M63" s="281"/>
    </row>
    <row r="64" spans="1:13" x14ac:dyDescent="0.2">
      <c r="A64" s="282">
        <v>43059</v>
      </c>
      <c r="B64" s="245">
        <f>SUMPRODUCT('Bond Valuation'!$B$146:$U$146,BondVal_all!BO55:CH55)</f>
        <v>77.093685799527393</v>
      </c>
      <c r="C64" s="280">
        <f>B65/B64-1</f>
        <v>6.0405448286626751E-4</v>
      </c>
      <c r="D64" s="245">
        <f>SUMPRODUCT(BondVal_all!$BO$2:$CH$2,'Bond Valuation'!$B$146:$U$146,BondVal_all!BO55:CH55)/Portf_Bond!B64</f>
        <v>5.1457917105505091</v>
      </c>
      <c r="E64" s="250">
        <f>-D64*BondVal_all!Y54/100</f>
        <v>-7.8365649325368002E-3</v>
      </c>
      <c r="F64" s="250">
        <f>E64*SQRT(10)</f>
        <v>-2.4781394218620047E-2</v>
      </c>
      <c r="G64" s="279">
        <f>BondVal_all!$AC$1*BondVal_all!X54/100</f>
        <v>-1.3967168822261922E-3</v>
      </c>
      <c r="H64" s="279">
        <f>G64*SQRT(10)</f>
        <v>-4.4168065942439168E-3</v>
      </c>
      <c r="I64" s="245">
        <f>IF(C64&lt;E64,1,0)</f>
        <v>0</v>
      </c>
      <c r="L64" s="250"/>
      <c r="M64" s="281"/>
    </row>
    <row r="65" spans="1:13" x14ac:dyDescent="0.2">
      <c r="A65" s="282">
        <v>43056</v>
      </c>
      <c r="B65" s="245">
        <f>SUMPRODUCT('Bond Valuation'!$B$146:$U$146,BondVal_all!BO56:CH56)</f>
        <v>77.140254586035283</v>
      </c>
      <c r="C65" s="280">
        <f>B66/B65-1</f>
        <v>-8.2425392675433695E-4</v>
      </c>
      <c r="D65" s="245">
        <f>SUMPRODUCT(BondVal_all!$BO$2:$CH$2,'Bond Valuation'!$B$146:$U$146,BondVal_all!BO56:CH56)/Portf_Bond!B65</f>
        <v>5.1534717745687297</v>
      </c>
      <c r="E65" s="250">
        <f>-D65*BondVal_all!Y55/100</f>
        <v>-7.8486201271682123E-3</v>
      </c>
      <c r="F65" s="250">
        <f>E65*SQRT(10)</f>
        <v>-2.4819516091291943E-2</v>
      </c>
      <c r="G65" s="279">
        <f>BondVal_all!$AC$1*BondVal_all!X55/100</f>
        <v>-1.3979423929697816E-3</v>
      </c>
      <c r="H65" s="279">
        <f>G65*SQRT(10)</f>
        <v>-4.4206819994906665E-3</v>
      </c>
      <c r="I65" s="245">
        <f>IF(C65&lt;E65,1,0)</f>
        <v>0</v>
      </c>
      <c r="L65" s="250"/>
      <c r="M65" s="281"/>
    </row>
    <row r="66" spans="1:13" x14ac:dyDescent="0.2">
      <c r="A66" s="282">
        <v>43055</v>
      </c>
      <c r="B66" s="245">
        <f>SUMPRODUCT('Bond Valuation'!$B$146:$U$146,BondVal_all!BO57:CH57)</f>
        <v>77.076671428281912</v>
      </c>
      <c r="C66" s="280">
        <f>B67/B66-1</f>
        <v>-1.5777973169015524E-3</v>
      </c>
      <c r="D66" s="245">
        <f>SUMPRODUCT(BondVal_all!$BO$2:$CH$2,'Bond Valuation'!$B$146:$U$146,BondVal_all!BO57:CH57)/Portf_Bond!B66</f>
        <v>5.1530003759551084</v>
      </c>
      <c r="E66" s="250">
        <f>-D66*BondVal_all!Y56/100</f>
        <v>-7.8662906357284176E-3</v>
      </c>
      <c r="F66" s="250">
        <f>E66*SQRT(10)</f>
        <v>-2.4875395145755694E-2</v>
      </c>
      <c r="G66" s="279">
        <f>BondVal_all!$AC$1*BondVal_all!X56/100</f>
        <v>-1.398937392838342E-3</v>
      </c>
      <c r="H66" s="279">
        <f>G66*SQRT(10)</f>
        <v>-4.4238284653468855E-3</v>
      </c>
      <c r="I66" s="245">
        <f>IF(C66&lt;E66,1,0)</f>
        <v>0</v>
      </c>
      <c r="L66" s="250"/>
      <c r="M66" s="281"/>
    </row>
    <row r="67" spans="1:13" x14ac:dyDescent="0.2">
      <c r="A67" s="282">
        <v>43054</v>
      </c>
      <c r="B67" s="245">
        <f>SUMPRODUCT('Bond Valuation'!$B$146:$U$146,BondVal_all!BO58:CH58)</f>
        <v>76.955060062906668</v>
      </c>
      <c r="C67" s="280">
        <f>B68/B67-1</f>
        <v>-1.4563125973331426E-3</v>
      </c>
      <c r="D67" s="245">
        <f>SUMPRODUCT(BondVal_all!$BO$2:$CH$2,'Bond Valuation'!$B$146:$U$146,BondVal_all!BO58:CH58)/Portf_Bond!B67</f>
        <v>5.1438912728528949</v>
      </c>
      <c r="E67" s="250">
        <f>-D67*BondVal_all!Y57/100</f>
        <v>-7.8449186321880356E-3</v>
      </c>
      <c r="F67" s="250">
        <f>E67*SQRT(10)</f>
        <v>-2.4807810936406906E-2</v>
      </c>
      <c r="G67" s="279">
        <f>BondVal_all!$AC$1*BondVal_all!X57/100</f>
        <v>-1.4004822806710812E-3</v>
      </c>
      <c r="H67" s="279">
        <f>G67*SQRT(10)</f>
        <v>-4.4287138296278221E-3</v>
      </c>
      <c r="I67" s="245">
        <f>IF(C67&lt;E67,1,0)</f>
        <v>0</v>
      </c>
      <c r="L67" s="250"/>
      <c r="M67" s="281"/>
    </row>
    <row r="68" spans="1:13" x14ac:dyDescent="0.2">
      <c r="A68" s="282">
        <v>43053</v>
      </c>
      <c r="B68" s="245">
        <f>SUMPRODUCT('Bond Valuation'!$B$146:$U$146,BondVal_all!BO59:CH59)</f>
        <v>76.842989439508528</v>
      </c>
      <c r="C68" s="280">
        <f>B69/B68-1</f>
        <v>1.2179491393495834E-3</v>
      </c>
      <c r="D68" s="245">
        <f>SUMPRODUCT(BondVal_all!$BO$2:$CH$2,'Bond Valuation'!$B$146:$U$146,BondVal_all!BO59:CH59)/Portf_Bond!B68</f>
        <v>5.1330476067966435</v>
      </c>
      <c r="E68" s="250">
        <f>-D68*BondVal_all!Y58/100</f>
        <v>-7.8469839340149488E-3</v>
      </c>
      <c r="F68" s="250">
        <f>E68*SQRT(10)</f>
        <v>-2.4814341994235659E-2</v>
      </c>
      <c r="G68" s="279">
        <f>BondVal_all!$AC$1*BondVal_all!X58/100</f>
        <v>-1.4019993077278852E-3</v>
      </c>
      <c r="H68" s="279">
        <f>G68*SQRT(10)</f>
        <v>-4.4335110903994243E-3</v>
      </c>
      <c r="I68" s="245">
        <f>IF(C68&lt;E68,1,0)</f>
        <v>0</v>
      </c>
      <c r="L68" s="250"/>
      <c r="M68" s="281"/>
    </row>
    <row r="69" spans="1:13" x14ac:dyDescent="0.2">
      <c r="A69" s="282">
        <v>43052</v>
      </c>
      <c r="B69" s="245">
        <f>SUMPRODUCT('Bond Valuation'!$B$146:$U$146,BondVal_all!BO60:CH60)</f>
        <v>76.936580292361427</v>
      </c>
      <c r="C69" s="280">
        <f>B70/B69-1</f>
        <v>1.9397795058428979E-3</v>
      </c>
      <c r="D69" s="245">
        <f>SUMPRODUCT(BondVal_all!$BO$2:$CH$2,'Bond Valuation'!$B$146:$U$146,BondVal_all!BO60:CH60)/Portf_Bond!B69</f>
        <v>5.1391374257594959</v>
      </c>
      <c r="E69" s="250">
        <f>-D69*BondVal_all!Y59/100</f>
        <v>-7.8389659520960372E-3</v>
      </c>
      <c r="F69" s="250">
        <f>E69*SQRT(10)</f>
        <v>-2.4788986909133851E-2</v>
      </c>
      <c r="G69" s="279">
        <f>BondVal_all!$AC$1*BondVal_all!X59/100</f>
        <v>-1.4031774012197174E-3</v>
      </c>
      <c r="H69" s="279">
        <f>G69*SQRT(10)</f>
        <v>-4.4372365491302359E-3</v>
      </c>
      <c r="I69" s="245">
        <f>IF(C69&lt;E69,1,0)</f>
        <v>0</v>
      </c>
      <c r="L69" s="250"/>
      <c r="M69" s="281"/>
    </row>
    <row r="70" spans="1:13" x14ac:dyDescent="0.2">
      <c r="A70" s="282">
        <v>43049</v>
      </c>
      <c r="B70" s="245">
        <f>SUMPRODUCT('Bond Valuation'!$B$146:$U$146,BondVal_all!BO61:CH61)</f>
        <v>77.085820294062188</v>
      </c>
      <c r="C70" s="280">
        <f>B71/B70-1</f>
        <v>5.6238466447333657E-4</v>
      </c>
      <c r="D70" s="245">
        <f>SUMPRODUCT(BondVal_all!$BO$2:$CH$2,'Bond Valuation'!$B$146:$U$146,BondVal_all!BO61:CH61)/Portf_Bond!B70</f>
        <v>5.1544364726267808</v>
      </c>
      <c r="E70" s="250">
        <f>-D70*BondVal_all!Y60/100</f>
        <v>-7.8630777539101179E-3</v>
      </c>
      <c r="F70" s="250">
        <f>E70*SQRT(10)</f>
        <v>-2.4865235121356924E-2</v>
      </c>
      <c r="G70" s="279">
        <f>BondVal_all!$AC$1*BondVal_all!X60/100</f>
        <v>-1.4047245565957933E-3</v>
      </c>
      <c r="H70" s="279">
        <f>G70*SQRT(10)</f>
        <v>-4.4421290840128101E-3</v>
      </c>
      <c r="I70" s="245">
        <f>IF(C70&lt;E70,1,0)</f>
        <v>0</v>
      </c>
      <c r="L70" s="250"/>
      <c r="M70" s="281"/>
    </row>
    <row r="71" spans="1:13" x14ac:dyDescent="0.2">
      <c r="A71" s="282">
        <v>43048</v>
      </c>
      <c r="B71" s="245">
        <f>SUMPRODUCT('Bond Valuation'!$B$146:$U$146,BondVal_all!BO62:CH62)</f>
        <v>77.129172177243916</v>
      </c>
      <c r="C71" s="280">
        <f>B72/B71-1</f>
        <v>-3.1076132731056028E-4</v>
      </c>
      <c r="D71" s="245">
        <f>SUMPRODUCT(BondVal_all!$BO$2:$CH$2,'Bond Valuation'!$B$146:$U$146,BondVal_all!BO62:CH62)/Portf_Bond!B71</f>
        <v>5.1542953592621084</v>
      </c>
      <c r="E71" s="250">
        <f>-D71*BondVal_all!Y61/100</f>
        <v>-7.9189366677604629E-3</v>
      </c>
      <c r="F71" s="250">
        <f>E71*SQRT(10)</f>
        <v>-2.5041876516747139E-2</v>
      </c>
      <c r="G71" s="279">
        <f>BondVal_all!$AC$1*BondVal_all!X61/100</f>
        <v>-1.4061899954726908E-3</v>
      </c>
      <c r="H71" s="279">
        <f>G71*SQRT(10)</f>
        <v>-4.4467632086355648E-3</v>
      </c>
      <c r="I71" s="245">
        <f>IF(C71&lt;E71,1,0)</f>
        <v>0</v>
      </c>
      <c r="L71" s="250"/>
      <c r="M71" s="281"/>
    </row>
    <row r="72" spans="1:13" x14ac:dyDescent="0.2">
      <c r="A72" s="282">
        <v>43047</v>
      </c>
      <c r="B72" s="245">
        <f>SUMPRODUCT('Bond Valuation'!$B$146:$U$146,BondVal_all!BO63:CH63)</f>
        <v>77.10520341332375</v>
      </c>
      <c r="C72" s="280">
        <f>B73/B72-1</f>
        <v>1.5066741155900232E-3</v>
      </c>
      <c r="D72" s="245">
        <f>SUMPRODUCT(BondVal_all!$BO$2:$CH$2,'Bond Valuation'!$B$146:$U$146,BondVal_all!BO63:CH63)/Portf_Bond!B72</f>
        <v>5.1567927262329327</v>
      </c>
      <c r="E72" s="250">
        <f>-D72*BondVal_all!Y62/100</f>
        <v>-7.9512918313270047E-3</v>
      </c>
      <c r="F72" s="250">
        <f>E72*SQRT(10)</f>
        <v>-2.5144192527684711E-2</v>
      </c>
      <c r="G72" s="279">
        <f>BondVal_all!$AC$1*BondVal_all!X62/100</f>
        <v>-1.4070265982019886E-3</v>
      </c>
      <c r="H72" s="279">
        <f>G72*SQRT(10)</f>
        <v>-4.4494087787568595E-3</v>
      </c>
      <c r="I72" s="245">
        <f>IF(C72&lt;E72,1,0)</f>
        <v>0</v>
      </c>
      <c r="L72" s="250"/>
      <c r="M72" s="281"/>
    </row>
    <row r="73" spans="1:13" x14ac:dyDescent="0.2">
      <c r="A73" s="282">
        <v>43046</v>
      </c>
      <c r="B73" s="245">
        <f>SUMPRODUCT('Bond Valuation'!$B$146:$U$146,BondVal_all!BO64:CH64)</f>
        <v>77.221375827483911</v>
      </c>
      <c r="C73" s="280">
        <f>B74/B73-1</f>
        <v>-8.9584429975830826E-4</v>
      </c>
      <c r="D73" s="245">
        <f>SUMPRODUCT(BondVal_all!$BO$2:$CH$2,'Bond Valuation'!$B$146:$U$146,BondVal_all!BO64:CH64)/Portf_Bond!B73</f>
        <v>5.1569136468700068</v>
      </c>
      <c r="E73" s="250">
        <f>-D73*BondVal_all!Y63/100</f>
        <v>-7.9701225584922417E-3</v>
      </c>
      <c r="F73" s="250">
        <f>E73*SQRT(10)</f>
        <v>-2.5203740515524063E-2</v>
      </c>
      <c r="G73" s="279">
        <f>BondVal_all!$AC$1*BondVal_all!X63/100</f>
        <v>-1.4079607671108072E-3</v>
      </c>
      <c r="H73" s="279">
        <f>G73*SQRT(10)</f>
        <v>-4.4523628802280403E-3</v>
      </c>
      <c r="I73" s="245">
        <f>IF(C73&lt;E73,1,0)</f>
        <v>0</v>
      </c>
      <c r="L73" s="250"/>
      <c r="M73" s="281"/>
    </row>
    <row r="74" spans="1:13" x14ac:dyDescent="0.2">
      <c r="A74" s="282">
        <v>43042</v>
      </c>
      <c r="B74" s="245">
        <f>SUMPRODUCT('Bond Valuation'!$B$146:$U$146,BondVal_all!BO65:CH65)</f>
        <v>77.152197498129368</v>
      </c>
      <c r="C74" s="280">
        <f>B75/B74-1</f>
        <v>1.6515562269090456E-3</v>
      </c>
      <c r="D74" s="245">
        <f>SUMPRODUCT(BondVal_all!$BO$2:$CH$2,'Bond Valuation'!$B$146:$U$146,BondVal_all!BO65:CH65)/Portf_Bond!B74</f>
        <v>5.1481074460998757</v>
      </c>
      <c r="E74" s="250">
        <f>-D74*BondVal_all!Y64/100</f>
        <v>-7.9568033557870597E-3</v>
      </c>
      <c r="F74" s="250">
        <f>E74*SQRT(10)</f>
        <v>-2.5161621498358214E-2</v>
      </c>
      <c r="G74" s="279">
        <f>BondVal_all!$AC$1*BondVal_all!X64/100</f>
        <v>-1.4094003178700032E-3</v>
      </c>
      <c r="H74" s="279">
        <f>G74*SQRT(10)</f>
        <v>-4.4569151394345244E-3</v>
      </c>
      <c r="I74" s="245">
        <f>IF(C74&lt;E74,1,0)</f>
        <v>0</v>
      </c>
      <c r="L74" s="250"/>
      <c r="M74" s="281"/>
    </row>
    <row r="75" spans="1:13" x14ac:dyDescent="0.2">
      <c r="A75" s="282">
        <v>43041</v>
      </c>
      <c r="B75" s="245">
        <f>SUMPRODUCT('Bond Valuation'!$B$146:$U$146,BondVal_all!BO66:CH66)</f>
        <v>77.279618690327126</v>
      </c>
      <c r="C75" s="280">
        <f>B76/B75-1</f>
        <v>3.4608455106166502E-5</v>
      </c>
      <c r="D75" s="245">
        <f>SUMPRODUCT(BondVal_all!$BO$2:$CH$2,'Bond Valuation'!$B$146:$U$146,BondVal_all!BO66:CH66)/Portf_Bond!B75</f>
        <v>5.1608041207795727</v>
      </c>
      <c r="E75" s="250">
        <f>-D75*BondVal_all!Y65/100</f>
        <v>-7.9831142328822876E-3</v>
      </c>
      <c r="F75" s="250">
        <f>E75*SQRT(10)</f>
        <v>-2.524482379721589E-2</v>
      </c>
      <c r="G75" s="279">
        <f>BondVal_all!$AC$1*BondVal_all!X65/100</f>
        <v>-1.4108848259453428E-3</v>
      </c>
      <c r="H75" s="279">
        <f>G75*SQRT(10)</f>
        <v>-4.4616095661575098E-3</v>
      </c>
      <c r="I75" s="245">
        <f>IF(C75&lt;E75,1,0)</f>
        <v>0</v>
      </c>
      <c r="L75" s="250"/>
      <c r="M75" s="281"/>
    </row>
    <row r="76" spans="1:13" x14ac:dyDescent="0.2">
      <c r="A76" s="282">
        <v>43040</v>
      </c>
      <c r="B76" s="245">
        <f>SUMPRODUCT('Bond Valuation'!$B$146:$U$146,BondVal_all!BO67:CH67)</f>
        <v>77.282293218541184</v>
      </c>
      <c r="C76" s="280">
        <f>B77/B76-1</f>
        <v>-2.2305842103165219E-4</v>
      </c>
      <c r="D76" s="245">
        <f>SUMPRODUCT(BondVal_all!$BO$2:$CH$2,'Bond Valuation'!$B$146:$U$146,BondVal_all!BO67:CH67)/Portf_Bond!B76</f>
        <v>5.1653109494004958</v>
      </c>
      <c r="E76" s="250">
        <f>-D76*BondVal_all!Y66/100</f>
        <v>-8.005933745477643E-3</v>
      </c>
      <c r="F76" s="250">
        <f>E76*SQRT(10)</f>
        <v>-2.531698543211211E-2</v>
      </c>
      <c r="G76" s="279">
        <f>BondVal_all!$AC$1*BondVal_all!X66/100</f>
        <v>-1.412223148889481E-3</v>
      </c>
      <c r="H76" s="279">
        <f>G76*SQRT(10)</f>
        <v>-4.4658417149058488E-3</v>
      </c>
      <c r="I76" s="245">
        <f>IF(C76&lt;E76,1,0)</f>
        <v>0</v>
      </c>
      <c r="L76" s="250"/>
      <c r="M76" s="281"/>
    </row>
    <row r="77" spans="1:13" x14ac:dyDescent="0.2">
      <c r="A77" s="282">
        <v>43039</v>
      </c>
      <c r="B77" s="245">
        <f>SUMPRODUCT('Bond Valuation'!$B$146:$U$146,BondVal_all!BO68:CH68)</f>
        <v>77.26505475224215</v>
      </c>
      <c r="C77" s="280">
        <f>B78/B77-1</f>
        <v>4.3728048547841958E-4</v>
      </c>
      <c r="D77" s="245">
        <f>SUMPRODUCT(BondVal_all!$BO$2:$CH$2,'Bond Valuation'!$B$146:$U$146,BondVal_all!BO68:CH68)/Portf_Bond!B77</f>
        <v>5.1672800072367542</v>
      </c>
      <c r="E77" s="250">
        <f>-D77*BondVal_all!Y67/100</f>
        <v>-8.0185943333855418E-3</v>
      </c>
      <c r="F77" s="250">
        <f>E77*SQRT(10)</f>
        <v>-2.5357021726417857E-2</v>
      </c>
      <c r="G77" s="279">
        <f>BondVal_all!$AC$1*BondVal_all!X67/100</f>
        <v>-1.4134370036784467E-3</v>
      </c>
      <c r="H77" s="279">
        <f>G77*SQRT(10)</f>
        <v>-4.4696802607876833E-3</v>
      </c>
      <c r="I77" s="245">
        <f>IF(C77&lt;E77,1,0)</f>
        <v>0</v>
      </c>
      <c r="L77" s="250"/>
      <c r="M77" s="281"/>
    </row>
    <row r="78" spans="1:13" x14ac:dyDescent="0.2">
      <c r="A78" s="282">
        <v>43038</v>
      </c>
      <c r="B78" s="245">
        <f>SUMPRODUCT('Bond Valuation'!$B$146:$U$146,BondVal_all!BO69:CH69)</f>
        <v>77.298841252894732</v>
      </c>
      <c r="C78" s="280">
        <f>B79/B78-1</f>
        <v>-1.777798507888062E-3</v>
      </c>
      <c r="D78" s="245">
        <f>SUMPRODUCT(BondVal_all!$BO$2:$CH$2,'Bond Valuation'!$B$146:$U$146,BondVal_all!BO69:CH69)/Portf_Bond!B78</f>
        <v>5.1669559404494141</v>
      </c>
      <c r="E78" s="250">
        <f>-D78*BondVal_all!Y68/100</f>
        <v>-8.0183469931560045E-3</v>
      </c>
      <c r="F78" s="250">
        <f>E78*SQRT(10)</f>
        <v>-2.5356239567935531E-2</v>
      </c>
      <c r="G78" s="279">
        <f>BondVal_all!$AC$1*BondVal_all!X68/100</f>
        <v>-1.414066498188144E-3</v>
      </c>
      <c r="H78" s="279">
        <f>G78*SQRT(10)</f>
        <v>-4.4716708972128982E-3</v>
      </c>
      <c r="I78" s="245">
        <f>IF(C78&lt;E78,1,0)</f>
        <v>0</v>
      </c>
      <c r="L78" s="250"/>
      <c r="M78" s="281"/>
    </row>
    <row r="79" spans="1:13" x14ac:dyDescent="0.2">
      <c r="A79" s="282">
        <v>43035</v>
      </c>
      <c r="B79" s="245">
        <f>SUMPRODUCT('Bond Valuation'!$B$146:$U$146,BondVal_all!BO70:CH70)</f>
        <v>77.161419488253856</v>
      </c>
      <c r="C79" s="280">
        <f>B80/B79-1</f>
        <v>1.9130004752889729E-3</v>
      </c>
      <c r="D79" s="245">
        <f>SUMPRODUCT(BondVal_all!$BO$2:$CH$2,'Bond Valuation'!$B$146:$U$146,BondVal_all!BO70:CH70)/Portf_Bond!B79</f>
        <v>5.1544469063128675</v>
      </c>
      <c r="E79" s="250">
        <f>-D79*BondVal_all!Y69/100</f>
        <v>-8.0048934926195293E-3</v>
      </c>
      <c r="F79" s="250">
        <f>E79*SQRT(10)</f>
        <v>-2.5313695863737974E-2</v>
      </c>
      <c r="G79" s="279">
        <f>BondVal_all!$AC$1*BondVal_all!X69/100</f>
        <v>-1.4149326470150017E-3</v>
      </c>
      <c r="H79" s="279">
        <f>G79*SQRT(10)</f>
        <v>-4.4744099002984516E-3</v>
      </c>
      <c r="I79" s="245">
        <f>IF(C79&lt;E79,1,0)</f>
        <v>0</v>
      </c>
      <c r="L79" s="250"/>
      <c r="M79" s="281"/>
    </row>
    <row r="80" spans="1:13" x14ac:dyDescent="0.2">
      <c r="A80" s="282">
        <v>43034</v>
      </c>
      <c r="B80" s="245">
        <f>SUMPRODUCT('Bond Valuation'!$B$146:$U$146,BondVal_all!BO71:CH71)</f>
        <v>77.309029320408854</v>
      </c>
      <c r="C80" s="280">
        <f>B81/B80-1</f>
        <v>4.3571783975671075E-4</v>
      </c>
      <c r="D80" s="245">
        <f>SUMPRODUCT(BondVal_all!$BO$2:$CH$2,'Bond Valuation'!$B$146:$U$146,BondVal_all!BO71:CH71)/Portf_Bond!B80</f>
        <v>5.1617375259203504</v>
      </c>
      <c r="E80" s="250">
        <f>-D80*BondVal_all!Y70/100</f>
        <v>-8.0290305228059335E-3</v>
      </c>
      <c r="F80" s="250">
        <f>E80*SQRT(10)</f>
        <v>-2.5390023855079248E-2</v>
      </c>
      <c r="G80" s="279">
        <f>BondVal_all!$AC$1*BondVal_all!X70/100</f>
        <v>-1.4164593851649615E-3</v>
      </c>
      <c r="H80" s="279">
        <f>G80*SQRT(10)</f>
        <v>-4.4792378702429962E-3</v>
      </c>
      <c r="I80" s="245">
        <f>IF(C80&lt;E80,1,0)</f>
        <v>0</v>
      </c>
      <c r="L80" s="250"/>
      <c r="M80" s="281"/>
    </row>
    <row r="81" spans="1:13" x14ac:dyDescent="0.2">
      <c r="A81" s="282">
        <v>43033</v>
      </c>
      <c r="B81" s="245">
        <f>SUMPRODUCT('Bond Valuation'!$B$146:$U$146,BondVal_all!BO72:CH72)</f>
        <v>77.342714243658023</v>
      </c>
      <c r="C81" s="280">
        <f>B82/B81-1</f>
        <v>6.7776637937111417E-5</v>
      </c>
      <c r="D81" s="245">
        <f>SUMPRODUCT(BondVal_all!$BO$2:$CH$2,'Bond Valuation'!$B$146:$U$146,BondVal_all!BO72:CH72)/Portf_Bond!B81</f>
        <v>5.1615335214524416</v>
      </c>
      <c r="E81" s="250">
        <f>-D81*BondVal_all!Y71/100</f>
        <v>-8.0469565804080906E-3</v>
      </c>
      <c r="F81" s="250">
        <f>E81*SQRT(10)</f>
        <v>-2.5446711026569441E-2</v>
      </c>
      <c r="G81" s="279">
        <f>BondVal_all!$AC$1*BondVal_all!X71/100</f>
        <v>-1.4180741869330863E-3</v>
      </c>
      <c r="H81" s="279">
        <f>G81*SQRT(10)</f>
        <v>-4.4843443217999369E-3</v>
      </c>
      <c r="I81" s="245">
        <f>IF(C81&lt;E81,1,0)</f>
        <v>0</v>
      </c>
      <c r="L81" s="250"/>
      <c r="M81" s="281"/>
    </row>
    <row r="82" spans="1:13" x14ac:dyDescent="0.2">
      <c r="A82" s="282">
        <v>43032</v>
      </c>
      <c r="B82" s="245">
        <f>SUMPRODUCT('Bond Valuation'!$B$146:$U$146,BondVal_all!BO73:CH73)</f>
        <v>77.347956272798385</v>
      </c>
      <c r="C82" s="280">
        <f>B83/B82-1</f>
        <v>1.0822558477510125E-3</v>
      </c>
      <c r="D82" s="245">
        <f>SUMPRODUCT(BondVal_all!$BO$2:$CH$2,'Bond Valuation'!$B$146:$U$146,BondVal_all!BO73:CH73)/Portf_Bond!B82</f>
        <v>5.159761554683902</v>
      </c>
      <c r="E82" s="250">
        <f>-D82*BondVal_all!Y72/100</f>
        <v>-8.0549843180746043E-3</v>
      </c>
      <c r="F82" s="250">
        <f>E82*SQRT(10)</f>
        <v>-2.547209696205395E-2</v>
      </c>
      <c r="G82" s="279">
        <f>BondVal_all!$AC$1*BondVal_all!X72/100</f>
        <v>-1.4195535097474479E-3</v>
      </c>
      <c r="H82" s="279">
        <f>G82*SQRT(10)</f>
        <v>-4.4890223512879706E-3</v>
      </c>
      <c r="I82" s="245">
        <f>IF(C82&lt;E82,1,0)</f>
        <v>0</v>
      </c>
      <c r="L82" s="250"/>
      <c r="M82" s="281"/>
    </row>
    <row r="83" spans="1:13" x14ac:dyDescent="0.2">
      <c r="A83" s="282">
        <v>43031</v>
      </c>
      <c r="B83" s="245">
        <f>SUMPRODUCT('Bond Valuation'!$B$146:$U$146,BondVal_all!BO74:CH74)</f>
        <v>77.431666550786204</v>
      </c>
      <c r="C83" s="280">
        <f>B84/B83-1</f>
        <v>-6.2742740252985651E-4</v>
      </c>
      <c r="D83" s="245">
        <f>SUMPRODUCT(BondVal_all!$BO$2:$CH$2,'Bond Valuation'!$B$146:$U$146,BondVal_all!BO74:CH74)/Portf_Bond!B83</f>
        <v>5.1622907050288722</v>
      </c>
      <c r="E83" s="250">
        <f>-D83*BondVal_all!Y73/100</f>
        <v>-8.0739814407309058E-3</v>
      </c>
      <c r="F83" s="250">
        <f>E83*SQRT(10)</f>
        <v>-2.5532171138637452E-2</v>
      </c>
      <c r="G83" s="279">
        <f>BondVal_all!$AC$1*BondVal_all!X73/100</f>
        <v>-1.4208597335613464E-3</v>
      </c>
      <c r="H83" s="279">
        <f>G83*SQRT(10)</f>
        <v>-4.4931529936738414E-3</v>
      </c>
      <c r="I83" s="245">
        <f>IF(C83&lt;E83,1,0)</f>
        <v>0</v>
      </c>
      <c r="L83" s="250"/>
      <c r="M83" s="281"/>
    </row>
    <row r="84" spans="1:13" x14ac:dyDescent="0.2">
      <c r="A84" s="282">
        <v>43028</v>
      </c>
      <c r="B84" s="245">
        <f>SUMPRODUCT('Bond Valuation'!$B$146:$U$146,BondVal_all!BO75:CH75)</f>
        <v>77.383083801368684</v>
      </c>
      <c r="C84" s="280">
        <f>B85/B84-1</f>
        <v>1.4374124804894528E-3</v>
      </c>
      <c r="D84" s="245">
        <f>SUMPRODUCT(BondVal_all!$BO$2:$CH$2,'Bond Valuation'!$B$146:$U$146,BondVal_all!BO75:CH75)/Portf_Bond!B84</f>
        <v>5.1564676894620698</v>
      </c>
      <c r="E84" s="250">
        <f>-D84*BondVal_all!Y74/100</f>
        <v>-8.070550634866001E-3</v>
      </c>
      <c r="F84" s="250">
        <f>E84*SQRT(10)</f>
        <v>-2.5521321977894487E-2</v>
      </c>
      <c r="G84" s="279">
        <f>BondVal_all!$AC$1*BondVal_all!X74/100</f>
        <v>-1.4224932953420327E-3</v>
      </c>
      <c r="H84" s="279">
        <f>G84*SQRT(10)</f>
        <v>-4.4983187695994105E-3</v>
      </c>
      <c r="I84" s="245">
        <f>IF(C84&lt;E84,1,0)</f>
        <v>0</v>
      </c>
      <c r="L84" s="250"/>
      <c r="M84" s="281"/>
    </row>
    <row r="85" spans="1:13" x14ac:dyDescent="0.2">
      <c r="A85" s="282">
        <v>43027</v>
      </c>
      <c r="B85" s="245">
        <f>SUMPRODUCT('Bond Valuation'!$B$146:$U$146,BondVal_all!BO76:CH76)</f>
        <v>77.494315211803539</v>
      </c>
      <c r="C85" s="280">
        <f>B86/B85-1</f>
        <v>-7.7611652286291299E-4</v>
      </c>
      <c r="D85" s="245">
        <f>SUMPRODUCT(BondVal_all!$BO$2:$CH$2,'Bond Valuation'!$B$146:$U$146,BondVal_all!BO76:CH76)/Portf_Bond!B85</f>
        <v>5.1656749564861828</v>
      </c>
      <c r="E85" s="250">
        <f>-D85*BondVal_all!Y75/100</f>
        <v>-8.0954881527539463E-3</v>
      </c>
      <c r="F85" s="250">
        <f>E85*SQRT(10)</f>
        <v>-2.5600181333611586E-2</v>
      </c>
      <c r="G85" s="279">
        <f>BondVal_all!$AC$1*BondVal_all!X75/100</f>
        <v>-1.4235677706542541E-3</v>
      </c>
      <c r="H85" s="279">
        <f>G85*SQRT(10)</f>
        <v>-4.5017165588756508E-3</v>
      </c>
      <c r="I85" s="245">
        <f>IF(C85&lt;E85,1,0)</f>
        <v>0</v>
      </c>
      <c r="L85" s="250"/>
      <c r="M85" s="281"/>
    </row>
    <row r="86" spans="1:13" x14ac:dyDescent="0.2">
      <c r="A86" s="282">
        <v>43026</v>
      </c>
      <c r="B86" s="245">
        <f>SUMPRODUCT('Bond Valuation'!$B$146:$U$146,BondVal_all!BO77:CH77)</f>
        <v>77.434170593339715</v>
      </c>
      <c r="C86" s="280">
        <f>B87/B86-1</f>
        <v>-1.3224611232006689E-3</v>
      </c>
      <c r="D86" s="245">
        <f>SUMPRODUCT(BondVal_all!$BO$2:$CH$2,'Bond Valuation'!$B$146:$U$146,BondVal_all!BO77:CH77)/Portf_Bond!B86</f>
        <v>5.157252917150827</v>
      </c>
      <c r="E86" s="250">
        <f>-D86*BondVal_all!Y76/100</f>
        <v>-8.0904967770618532E-3</v>
      </c>
      <c r="F86" s="250">
        <f>E86*SQRT(10)</f>
        <v>-2.5584397217766973E-2</v>
      </c>
      <c r="G86" s="279">
        <f>BondVal_all!$AC$1*BondVal_all!X76/100</f>
        <v>-1.4236438727791368E-3</v>
      </c>
      <c r="H86" s="279">
        <f>G86*SQRT(10)</f>
        <v>-4.5019572149250587E-3</v>
      </c>
      <c r="I86" s="245">
        <f>IF(C86&lt;E86,1,0)</f>
        <v>0</v>
      </c>
      <c r="L86" s="250"/>
      <c r="M86" s="281"/>
    </row>
    <row r="87" spans="1:13" x14ac:dyDescent="0.2">
      <c r="A87" s="282">
        <v>43025</v>
      </c>
      <c r="B87" s="245">
        <f>SUMPRODUCT('Bond Valuation'!$B$146:$U$146,BondVal_all!BO78:CH78)</f>
        <v>77.331766913122735</v>
      </c>
      <c r="C87" s="280">
        <f>B88/B87-1</f>
        <v>-6.5478320491640929E-5</v>
      </c>
      <c r="D87" s="245">
        <f>SUMPRODUCT(BondVal_all!$BO$2:$CH$2,'Bond Valuation'!$B$146:$U$146,BondVal_all!BO78:CH78)/Portf_Bond!B87</f>
        <v>5.152707507978679</v>
      </c>
      <c r="E87" s="250">
        <f>-D87*BondVal_all!Y77/100</f>
        <v>-8.0742744279616637E-3</v>
      </c>
      <c r="F87" s="250">
        <f>E87*SQRT(10)</f>
        <v>-2.5533097645611992E-2</v>
      </c>
      <c r="G87" s="279">
        <f>BondVal_all!$AC$1*BondVal_all!X77/100</f>
        <v>-1.4252885327902145E-3</v>
      </c>
      <c r="H87" s="279">
        <f>G87*SQRT(10)</f>
        <v>-4.5071580865366622E-3</v>
      </c>
      <c r="I87" s="245">
        <f>IF(C87&lt;E87,1,0)</f>
        <v>0</v>
      </c>
      <c r="L87" s="250"/>
      <c r="M87" s="281"/>
    </row>
    <row r="88" spans="1:13" x14ac:dyDescent="0.2">
      <c r="A88" s="282">
        <v>43024</v>
      </c>
      <c r="B88" s="245">
        <f>SUMPRODUCT('Bond Valuation'!$B$146:$U$146,BondVal_all!BO79:CH79)</f>
        <v>77.326703358904609</v>
      </c>
      <c r="C88" s="280">
        <f>B89/B88-1</f>
        <v>1.439616432237667E-3</v>
      </c>
      <c r="D88" s="245">
        <f>SUMPRODUCT(BondVal_all!$BO$2:$CH$2,'Bond Valuation'!$B$146:$U$146,BondVal_all!BO79:CH79)/Portf_Bond!B88</f>
        <v>5.1436286200483616</v>
      </c>
      <c r="E88" s="250">
        <f>-D88*BondVal_all!Y78/100</f>
        <v>-8.0619895238956615E-3</v>
      </c>
      <c r="F88" s="250">
        <f>E88*SQRT(10)</f>
        <v>-2.5494249367926762E-2</v>
      </c>
      <c r="G88" s="279">
        <f>BondVal_all!$AC$1*BondVal_all!X78/100</f>
        <v>-1.4267521106132628E-3</v>
      </c>
      <c r="H88" s="279">
        <f>G88*SQRT(10)</f>
        <v>-4.5117863259904059E-3</v>
      </c>
      <c r="I88" s="245">
        <f>IF(C88&lt;E88,1,0)</f>
        <v>0</v>
      </c>
      <c r="L88" s="250"/>
      <c r="M88" s="281"/>
    </row>
    <row r="89" spans="1:13" x14ac:dyDescent="0.2">
      <c r="A89" s="282">
        <v>43021</v>
      </c>
      <c r="B89" s="245">
        <f>SUMPRODUCT('Bond Valuation'!$B$146:$U$146,BondVal_all!BO80:CH80)</f>
        <v>77.438024151710863</v>
      </c>
      <c r="C89" s="280">
        <f>B90/B89-1</f>
        <v>-3.4332513983525992E-4</v>
      </c>
      <c r="D89" s="245">
        <f>SUMPRODUCT(BondVal_all!$BO$2:$CH$2,'Bond Valuation'!$B$146:$U$146,BondVal_all!BO80:CH80)/Portf_Bond!B89</f>
        <v>5.148553426800782</v>
      </c>
      <c r="E89" s="250">
        <f>-D89*BondVal_all!Y79/100</f>
        <v>-8.118709913626395E-3</v>
      </c>
      <c r="F89" s="250">
        <f>E89*SQRT(10)</f>
        <v>-2.5673614989248302E-2</v>
      </c>
      <c r="G89" s="279">
        <f>BondVal_all!$AC$1*BondVal_all!X79/100</f>
        <v>-1.4281469613192136E-3</v>
      </c>
      <c r="H89" s="279">
        <f>G89*SQRT(10)</f>
        <v>-4.5161972312171041E-3</v>
      </c>
      <c r="I89" s="245">
        <f>IF(C89&lt;E89,1,0)</f>
        <v>0</v>
      </c>
      <c r="L89" s="250"/>
      <c r="M89" s="281"/>
    </row>
    <row r="90" spans="1:13" x14ac:dyDescent="0.2">
      <c r="A90" s="282">
        <v>43020</v>
      </c>
      <c r="B90" s="245">
        <f>SUMPRODUCT('Bond Valuation'!$B$146:$U$146,BondVal_all!BO81:CH81)</f>
        <v>77.411437731240412</v>
      </c>
      <c r="C90" s="280">
        <f>B91/B90-1</f>
        <v>-1.5309228011705089E-3</v>
      </c>
      <c r="D90" s="245">
        <f>SUMPRODUCT(BondVal_all!$BO$2:$CH$2,'Bond Valuation'!$B$146:$U$146,BondVal_all!BO81:CH81)/Portf_Bond!B90</f>
        <v>5.1545855892079615</v>
      </c>
      <c r="E90" s="250">
        <f>-D90*BondVal_all!Y80/100</f>
        <v>-8.1294654162191657E-3</v>
      </c>
      <c r="F90" s="250">
        <f>E90*SQRT(10)</f>
        <v>-2.5707626874821306E-2</v>
      </c>
      <c r="G90" s="279">
        <f>BondVal_all!$AC$1*BondVal_all!X80/100</f>
        <v>-1.4297981266274181E-3</v>
      </c>
      <c r="H90" s="279">
        <f>G90*SQRT(10)</f>
        <v>-4.5214186743844842E-3</v>
      </c>
      <c r="I90" s="245">
        <f>IF(C90&lt;E90,1,0)</f>
        <v>0</v>
      </c>
      <c r="L90" s="250"/>
      <c r="M90" s="281"/>
    </row>
    <row r="91" spans="1:13" x14ac:dyDescent="0.2">
      <c r="A91" s="282">
        <v>43019</v>
      </c>
      <c r="B91" s="245">
        <f>SUMPRODUCT('Bond Valuation'!$B$146:$U$146,BondVal_all!BO82:CH82)</f>
        <v>77.292926796146261</v>
      </c>
      <c r="C91" s="280">
        <f>B92/B91-1</f>
        <v>-1.3711181830953212E-3</v>
      </c>
      <c r="D91" s="245">
        <f>SUMPRODUCT(BondVal_all!$BO$2:$CH$2,'Bond Valuation'!$B$146:$U$146,BondVal_all!BO82:CH82)/Portf_Bond!B91</f>
        <v>5.1508501445547274</v>
      </c>
      <c r="E91" s="250">
        <f>-D91*BondVal_all!Y81/100</f>
        <v>-8.1424893636653922E-3</v>
      </c>
      <c r="F91" s="250">
        <f>E91*SQRT(10)</f>
        <v>-2.5748812212877715E-2</v>
      </c>
      <c r="G91" s="279">
        <f>BondVal_all!$AC$1*BondVal_all!X81/100</f>
        <v>-1.4303391733391086E-3</v>
      </c>
      <c r="H91" s="279">
        <f>G91*SQRT(10)</f>
        <v>-4.5231296143139702E-3</v>
      </c>
      <c r="I91" s="245">
        <f>IF(C91&lt;E91,1,0)</f>
        <v>0</v>
      </c>
      <c r="L91" s="250"/>
      <c r="M91" s="281"/>
    </row>
    <row r="92" spans="1:13" x14ac:dyDescent="0.2">
      <c r="A92" s="282">
        <v>43018</v>
      </c>
      <c r="B92" s="245">
        <f>SUMPRODUCT('Bond Valuation'!$B$146:$U$146,BondVal_all!BO83:CH83)</f>
        <v>77.186949058791413</v>
      </c>
      <c r="C92" s="280">
        <f>B93/B92-1</f>
        <v>-1.9097133354410989E-3</v>
      </c>
      <c r="D92" s="245">
        <f>SUMPRODUCT(BondVal_all!$BO$2:$CH$2,'Bond Valuation'!$B$146:$U$146,BondVal_all!BO83:CH83)/Portf_Bond!B92</f>
        <v>5.1497791552118564</v>
      </c>
      <c r="E92" s="250">
        <f>-D92*BondVal_all!Y82/100</f>
        <v>-8.1653434196012082E-3</v>
      </c>
      <c r="F92" s="250">
        <f>E92*SQRT(10)</f>
        <v>-2.5821083083407782E-2</v>
      </c>
      <c r="G92" s="279">
        <f>BondVal_all!$AC$1*BondVal_all!X82/100</f>
        <v>-1.4303009401486079E-3</v>
      </c>
      <c r="H92" s="279">
        <f>G92*SQRT(10)</f>
        <v>-4.5230087103497732E-3</v>
      </c>
      <c r="I92" s="245">
        <f>IF(C92&lt;E92,1,0)</f>
        <v>0</v>
      </c>
      <c r="L92" s="250"/>
      <c r="M92" s="281"/>
    </row>
    <row r="93" spans="1:13" x14ac:dyDescent="0.2">
      <c r="A93" s="282">
        <v>43017</v>
      </c>
      <c r="B93" s="245">
        <f>SUMPRODUCT('Bond Valuation'!$B$146:$U$146,BondVal_all!BO84:CH84)</f>
        <v>77.039544112851829</v>
      </c>
      <c r="C93" s="280">
        <f>B94/B93-1</f>
        <v>1.1546815743672667E-3</v>
      </c>
      <c r="D93" s="245">
        <f>SUMPRODUCT(BondVal_all!$BO$2:$CH$2,'Bond Valuation'!$B$146:$U$146,BondVal_all!BO84:CH84)/Portf_Bond!B93</f>
        <v>5.1456280486644745</v>
      </c>
      <c r="E93" s="250">
        <f>-D93*BondVal_all!Y83/100</f>
        <v>-8.1740421590891649E-3</v>
      </c>
      <c r="F93" s="250">
        <f>E93*SQRT(10)</f>
        <v>-2.5848590912962172E-2</v>
      </c>
      <c r="G93" s="279">
        <f>BondVal_all!$AC$1*BondVal_all!X83/100</f>
        <v>-1.4319846441191969E-3</v>
      </c>
      <c r="H93" s="279">
        <f>G93*SQRT(10)</f>
        <v>-4.5283330498023036E-3</v>
      </c>
      <c r="I93" s="245">
        <f>IF(C93&lt;E93,1,0)</f>
        <v>0</v>
      </c>
      <c r="L93" s="250"/>
      <c r="M93" s="281"/>
    </row>
    <row r="94" spans="1:13" x14ac:dyDescent="0.2">
      <c r="A94" s="282">
        <v>43014</v>
      </c>
      <c r="B94" s="245">
        <f>SUMPRODUCT('Bond Valuation'!$B$146:$U$146,BondVal_all!BO85:CH85)</f>
        <v>77.128500254936597</v>
      </c>
      <c r="C94" s="280">
        <f>B95/B94-1</f>
        <v>4.6239871103903596E-4</v>
      </c>
      <c r="D94" s="245">
        <f>SUMPRODUCT(BondVal_all!$BO$2:$CH$2,'Bond Valuation'!$B$146:$U$146,BondVal_all!BO85:CH85)/Portf_Bond!B94</f>
        <v>5.1532286803622283</v>
      </c>
      <c r="E94" s="250">
        <f>-D94*BondVal_all!Y84/100</f>
        <v>-8.1993659589786796E-3</v>
      </c>
      <c r="F94" s="250">
        <f>E94*SQRT(10)</f>
        <v>-2.5928671799623361E-2</v>
      </c>
      <c r="G94" s="279">
        <f>BondVal_all!$AC$1*BondVal_all!X84/100</f>
        <v>-1.4335555574555596E-3</v>
      </c>
      <c r="H94" s="279">
        <f>G94*SQRT(10)</f>
        <v>-4.5333007139519441E-3</v>
      </c>
      <c r="I94" s="245">
        <f>IF(C94&lt;E94,1,0)</f>
        <v>0</v>
      </c>
      <c r="L94" s="250"/>
      <c r="M94" s="281"/>
    </row>
    <row r="95" spans="1:13" x14ac:dyDescent="0.2">
      <c r="A95" s="282">
        <v>43013</v>
      </c>
      <c r="B95" s="245">
        <f>SUMPRODUCT('Bond Valuation'!$B$146:$U$146,BondVal_all!BO86:CH86)</f>
        <v>77.164164374038847</v>
      </c>
      <c r="C95" s="280">
        <f>B96/B95-1</f>
        <v>-1.4461835852597194E-3</v>
      </c>
      <c r="D95" s="245">
        <f>SUMPRODUCT(BondVal_all!$BO$2:$CH$2,'Bond Valuation'!$B$146:$U$146,BondVal_all!BO86:CH86)/Portf_Bond!B95</f>
        <v>5.1575825611282946</v>
      </c>
      <c r="E95" s="250">
        <f>-D95*BondVal_all!Y85/100</f>
        <v>-8.2190379190201796E-3</v>
      </c>
      <c r="F95" s="250">
        <f>E95*SQRT(10)</f>
        <v>-2.5990879999394322E-2</v>
      </c>
      <c r="G95" s="279">
        <f>BondVal_all!$AC$1*BondVal_all!X85/100</f>
        <v>-1.4340951787585377E-3</v>
      </c>
      <c r="H95" s="279">
        <f>G95*SQRT(10)</f>
        <v>-4.5350071463433027E-3</v>
      </c>
      <c r="I95" s="245">
        <f>IF(C95&lt;E95,1,0)</f>
        <v>0</v>
      </c>
      <c r="L95" s="250"/>
      <c r="M95" s="281"/>
    </row>
    <row r="96" spans="1:13" x14ac:dyDescent="0.2">
      <c r="A96" s="282">
        <v>43012</v>
      </c>
      <c r="B96" s="245">
        <f>SUMPRODUCT('Bond Valuation'!$B$146:$U$146,BondVal_all!BO87:CH87)</f>
        <v>77.052570826150827</v>
      </c>
      <c r="C96" s="280">
        <f>B97/B96-1</f>
        <v>-1.4067049168035028E-3</v>
      </c>
      <c r="D96" s="245">
        <f>SUMPRODUCT(BondVal_all!$BO$2:$CH$2,'Bond Valuation'!$B$146:$U$146,BondVal_all!BO87:CH87)/Portf_Bond!B96</f>
        <v>5.1535933144181589</v>
      </c>
      <c r="E96" s="250">
        <f>-D96*BondVal_all!Y86/100</f>
        <v>-8.2310224699599695E-3</v>
      </c>
      <c r="F96" s="250">
        <f>E96*SQRT(10)</f>
        <v>-2.6028778477098367E-2</v>
      </c>
      <c r="G96" s="279">
        <f>BondVal_all!$AC$1*BondVal_all!X86/100</f>
        <v>-1.4340482308872662E-3</v>
      </c>
      <c r="H96" s="279">
        <f>G96*SQRT(10)</f>
        <v>-4.5348586841387883E-3</v>
      </c>
      <c r="I96" s="245">
        <f>IF(C96&lt;E96,1,0)</f>
        <v>0</v>
      </c>
      <c r="L96" s="250"/>
      <c r="M96" s="281"/>
    </row>
    <row r="97" spans="1:13" x14ac:dyDescent="0.2">
      <c r="A97" s="282">
        <v>43011</v>
      </c>
      <c r="B97" s="245">
        <f>SUMPRODUCT('Bond Valuation'!$B$146:$U$146,BondVal_all!BO88:CH88)</f>
        <v>76.944180595917331</v>
      </c>
      <c r="C97" s="280">
        <f>B98/B97-1</f>
        <v>-5.0454117747344984E-4</v>
      </c>
      <c r="D97" s="245">
        <f>SUMPRODUCT(BondVal_all!$BO$2:$CH$2,'Bond Valuation'!$B$146:$U$146,BondVal_all!BO88:CH88)/Portf_Bond!B97</f>
        <v>5.1519759564798964</v>
      </c>
      <c r="E97" s="250">
        <f>-D97*BondVal_all!Y87/100</f>
        <v>-8.2504810531594461E-3</v>
      </c>
      <c r="F97" s="250">
        <f>E97*SQRT(10)</f>
        <v>-2.6090311920048601E-2</v>
      </c>
      <c r="G97" s="279">
        <f>BondVal_all!$AC$1*BondVal_all!X87/100</f>
        <v>-1.4357418746252823E-3</v>
      </c>
      <c r="H97" s="279">
        <f>G97*SQRT(10)</f>
        <v>-4.5402144558958002E-3</v>
      </c>
      <c r="I97" s="245">
        <f>IF(C97&lt;E97,1,0)</f>
        <v>0</v>
      </c>
      <c r="L97" s="250"/>
      <c r="M97" s="281"/>
    </row>
    <row r="98" spans="1:13" x14ac:dyDescent="0.2">
      <c r="A98" s="282">
        <v>43010</v>
      </c>
      <c r="B98" s="245">
        <f>SUMPRODUCT('Bond Valuation'!$B$146:$U$146,BondVal_all!BO89:CH89)</f>
        <v>76.905359088439738</v>
      </c>
      <c r="C98" s="280">
        <f>B99/B98-1</f>
        <v>1.8143533291565817E-3</v>
      </c>
      <c r="D98" s="245">
        <f>SUMPRODUCT(BondVal_all!$BO$2:$CH$2,'Bond Valuation'!$B$146:$U$146,BondVal_all!BO89:CH89)/Portf_Bond!B98</f>
        <v>5.1468400142668242</v>
      </c>
      <c r="E98" s="250">
        <f>-D98*BondVal_all!Y88/100</f>
        <v>-8.2452029125681236E-3</v>
      </c>
      <c r="F98" s="250">
        <f>E98*SQRT(10)</f>
        <v>-2.6073620973969435E-2</v>
      </c>
      <c r="G98" s="279">
        <f>BondVal_all!$AC$1*BondVal_all!X88/100</f>
        <v>-1.4373143209453737E-3</v>
      </c>
      <c r="H98" s="279">
        <f>G98*SQRT(10)</f>
        <v>-4.5451869677656399E-3</v>
      </c>
      <c r="I98" s="245">
        <f>IF(C98&lt;E98,1,0)</f>
        <v>0</v>
      </c>
      <c r="L98" s="250"/>
      <c r="M98" s="281"/>
    </row>
    <row r="99" spans="1:13" x14ac:dyDescent="0.2">
      <c r="A99" s="282">
        <v>43007</v>
      </c>
      <c r="B99" s="245">
        <f>SUMPRODUCT('Bond Valuation'!$B$146:$U$146,BondVal_all!BO90:CH90)</f>
        <v>77.044892582731833</v>
      </c>
      <c r="C99" s="280">
        <f>B100/B99-1</f>
        <v>-1.3784225065625044E-3</v>
      </c>
      <c r="D99" s="245">
        <f>SUMPRODUCT(BondVal_all!$BO$2:$CH$2,'Bond Valuation'!$B$146:$U$146,BondVal_all!BO90:CH90)/Portf_Bond!B99</f>
        <v>5.1628510627142683</v>
      </c>
      <c r="E99" s="250">
        <f>-D99*BondVal_all!Y89/100</f>
        <v>-8.2732919798734796E-3</v>
      </c>
      <c r="F99" s="250">
        <f>E99*SQRT(10)</f>
        <v>-2.6162446404004128E-2</v>
      </c>
      <c r="G99" s="279">
        <f>BondVal_all!$AC$1*BondVal_all!X89/100</f>
        <v>-1.4378556538203252E-3</v>
      </c>
      <c r="H99" s="279">
        <f>G99*SQRT(10)</f>
        <v>-4.5468988126228134E-3</v>
      </c>
      <c r="I99" s="245">
        <f>IF(C99&lt;E99,1,0)</f>
        <v>0</v>
      </c>
      <c r="L99" s="250"/>
      <c r="M99" s="281"/>
    </row>
    <row r="100" spans="1:13" x14ac:dyDescent="0.2">
      <c r="A100" s="282">
        <v>43006</v>
      </c>
      <c r="B100" s="245">
        <f>SUMPRODUCT('Bond Valuation'!$B$146:$U$146,BondVal_all!BO91:CH91)</f>
        <v>76.938692168780108</v>
      </c>
      <c r="C100" s="280">
        <f>B101/B100-1</f>
        <v>-2.8583636321283246E-3</v>
      </c>
      <c r="D100" s="245">
        <f>SUMPRODUCT(BondVal_all!$BO$2:$CH$2,'Bond Valuation'!$B$146:$U$146,BondVal_all!BO91:CH91)/Portf_Bond!B100</f>
        <v>5.161998848925279</v>
      </c>
      <c r="E100" s="250">
        <f>-D100*BondVal_all!Y90/100</f>
        <v>-8.2808609875350842E-3</v>
      </c>
      <c r="F100" s="250">
        <f>E100*SQRT(10)</f>
        <v>-2.6186381707842064E-2</v>
      </c>
      <c r="G100" s="279">
        <f>BondVal_all!$AC$1*BondVal_all!X90/100</f>
        <v>-1.4388648136021303E-3</v>
      </c>
      <c r="H100" s="279">
        <f>G100*SQRT(10)</f>
        <v>-4.5500900560563563E-3</v>
      </c>
      <c r="I100" s="245">
        <f>IF(C100&lt;E100,1,0)</f>
        <v>0</v>
      </c>
      <c r="L100" s="250"/>
      <c r="M100" s="281"/>
    </row>
    <row r="101" spans="1:13" x14ac:dyDescent="0.2">
      <c r="A101" s="282">
        <v>43005</v>
      </c>
      <c r="B101" s="245">
        <f>SUMPRODUCT('Bond Valuation'!$B$146:$U$146,BondVal_all!BO92:CH92)</f>
        <v>76.718773409181352</v>
      </c>
      <c r="C101" s="280">
        <f>B102/B101-1</f>
        <v>1.9676034377849039E-3</v>
      </c>
      <c r="D101" s="245">
        <f>SUMPRODUCT(BondVal_all!$BO$2:$CH$2,'Bond Valuation'!$B$146:$U$146,BondVal_all!BO92:CH92)/Portf_Bond!B101</f>
        <v>5.1370028415949065</v>
      </c>
      <c r="E101" s="250">
        <f>-D101*BondVal_all!Y91/100</f>
        <v>-8.2262687576504009E-3</v>
      </c>
      <c r="F101" s="250">
        <f>E101*SQRT(10)</f>
        <v>-2.6013745918858952E-2</v>
      </c>
      <c r="G101" s="279">
        <f>BondVal_all!$AC$1*BondVal_all!X91/100</f>
        <v>-1.4402150536239988E-3</v>
      </c>
      <c r="H101" s="279">
        <f>G101*SQRT(10)</f>
        <v>-4.5543598899133765E-3</v>
      </c>
      <c r="I101" s="245">
        <f>IF(C101&lt;E101,1,0)</f>
        <v>0</v>
      </c>
      <c r="L101" s="250"/>
      <c r="M101" s="281"/>
    </row>
    <row r="102" spans="1:13" x14ac:dyDescent="0.2">
      <c r="A102" s="282">
        <v>43004</v>
      </c>
      <c r="B102" s="245">
        <f>SUMPRODUCT('Bond Valuation'!$B$146:$U$146,BondVal_all!BO93:CH93)</f>
        <v>76.869725531483894</v>
      </c>
      <c r="C102" s="280">
        <f>B103/B102-1</f>
        <v>1.6715449819164618E-3</v>
      </c>
      <c r="D102" s="245">
        <f>SUMPRODUCT(BondVal_all!$BO$2:$CH$2,'Bond Valuation'!$B$146:$U$146,BondVal_all!BO93:CH93)/Portf_Bond!B102</f>
        <v>5.1431253726231319</v>
      </c>
      <c r="E102" s="250">
        <f>-D102*BondVal_all!Y92/100</f>
        <v>-8.2204733566983382E-3</v>
      </c>
      <c r="F102" s="250">
        <f>E102*SQRT(10)</f>
        <v>-2.5995419251896527E-2</v>
      </c>
      <c r="G102" s="279">
        <f>BondVal_all!$AC$1*BondVal_all!X92/100</f>
        <v>-1.4412081730589624E-3</v>
      </c>
      <c r="H102" s="279">
        <f>G102*SQRT(10)</f>
        <v>-4.5575004093164409E-3</v>
      </c>
      <c r="I102" s="245">
        <f>IF(C102&lt;E102,1,0)</f>
        <v>0</v>
      </c>
      <c r="L102" s="250"/>
      <c r="M102" s="281"/>
    </row>
    <row r="103" spans="1:13" x14ac:dyDescent="0.2">
      <c r="A103" s="282">
        <v>43003</v>
      </c>
      <c r="B103" s="245">
        <f>SUMPRODUCT('Bond Valuation'!$B$146:$U$146,BondVal_all!BO94:CH94)</f>
        <v>76.998216735457333</v>
      </c>
      <c r="C103" s="280">
        <f>B104/B103-1</f>
        <v>1.3340876983956029E-3</v>
      </c>
      <c r="D103" s="245">
        <f>SUMPRODUCT(BondVal_all!$BO$2:$CH$2,'Bond Valuation'!$B$146:$U$146,BondVal_all!BO94:CH94)/Portf_Bond!B103</f>
        <v>5.1411098195647078</v>
      </c>
      <c r="E103" s="250">
        <f>-D103*BondVal_all!Y93/100</f>
        <v>-8.2228835360709292E-3</v>
      </c>
      <c r="F103" s="250">
        <f>E103*SQRT(10)</f>
        <v>-2.6003040908283467E-2</v>
      </c>
      <c r="G103" s="279">
        <f>BondVal_all!$AC$1*BondVal_all!X93/100</f>
        <v>-1.442806866936548E-3</v>
      </c>
      <c r="H103" s="279">
        <f>G103*SQRT(10)</f>
        <v>-4.5625559232509777E-3</v>
      </c>
      <c r="I103" s="245">
        <f>IF(C103&lt;E103,1,0)</f>
        <v>0</v>
      </c>
      <c r="L103" s="250"/>
      <c r="M103" s="281"/>
    </row>
    <row r="104" spans="1:13" x14ac:dyDescent="0.2">
      <c r="A104" s="282">
        <v>43000</v>
      </c>
      <c r="B104" s="245">
        <f>SUMPRODUCT('Bond Valuation'!$B$146:$U$146,BondVal_all!BO95:CH95)</f>
        <v>77.100939109202514</v>
      </c>
      <c r="C104" s="280">
        <f>B105/B104-1</f>
        <v>-7.5415137106482621E-4</v>
      </c>
      <c r="D104" s="245">
        <f>SUMPRODUCT(BondVal_all!$BO$2:$CH$2,'Bond Valuation'!$B$146:$U$146,BondVal_all!BO95:CH95)/Portf_Bond!B104</f>
        <v>5.1523786583501749</v>
      </c>
      <c r="E104" s="250">
        <f>-D104*BondVal_all!Y94/100</f>
        <v>-8.2598040319938597E-3</v>
      </c>
      <c r="F104" s="250">
        <f>E104*SQRT(10)</f>
        <v>-2.6119793767742889E-2</v>
      </c>
      <c r="G104" s="279">
        <f>BondVal_all!$AC$1*BondVal_all!X94/100</f>
        <v>-1.4440299404174246E-3</v>
      </c>
      <c r="H104" s="279">
        <f>G104*SQRT(10)</f>
        <v>-4.5664236211962975E-3</v>
      </c>
      <c r="I104" s="245">
        <f>IF(C104&lt;E104,1,0)</f>
        <v>0</v>
      </c>
      <c r="L104" s="250"/>
      <c r="M104" s="281"/>
    </row>
    <row r="105" spans="1:13" x14ac:dyDescent="0.2">
      <c r="A105" s="282">
        <v>42999</v>
      </c>
      <c r="B105" s="245">
        <f>SUMPRODUCT('Bond Valuation'!$B$146:$U$146,BondVal_all!BO96:CH96)</f>
        <v>77.042793330262924</v>
      </c>
      <c r="C105" s="280">
        <f>B106/B105-1</f>
        <v>1.4135101796128868E-3</v>
      </c>
      <c r="D105" s="245">
        <f>SUMPRODUCT(BondVal_all!$BO$2:$CH$2,'Bond Valuation'!$B$146:$U$146,BondVal_all!BO96:CH96)/Portf_Bond!B105</f>
        <v>5.1520149237080775</v>
      </c>
      <c r="E105" s="250">
        <f>-D105*BondVal_all!Y95/100</f>
        <v>-8.2803749894774323E-3</v>
      </c>
      <c r="F105" s="250">
        <f>E105*SQRT(10)</f>
        <v>-2.6184844847041464E-2</v>
      </c>
      <c r="G105" s="279">
        <f>BondVal_all!$AC$1*BondVal_all!X95/100</f>
        <v>-1.4456407200565647E-3</v>
      </c>
      <c r="H105" s="279">
        <f>G105*SQRT(10)</f>
        <v>-4.5715173536646052E-3</v>
      </c>
      <c r="I105" s="245">
        <f>IF(C105&lt;E105,1,0)</f>
        <v>0</v>
      </c>
      <c r="L105" s="250"/>
      <c r="M105" s="281"/>
    </row>
    <row r="106" spans="1:13" x14ac:dyDescent="0.2">
      <c r="A106" s="282">
        <v>42998</v>
      </c>
      <c r="B106" s="245">
        <f>SUMPRODUCT('Bond Valuation'!$B$146:$U$146,BondVal_all!BO97:CH97)</f>
        <v>77.151694102901061</v>
      </c>
      <c r="C106" s="280">
        <f>B107/B106-1</f>
        <v>-9.4585510846922904E-4</v>
      </c>
      <c r="D106" s="245">
        <f>SUMPRODUCT(BondVal_all!$BO$2:$CH$2,'Bond Valuation'!$B$146:$U$146,BondVal_all!BO97:CH97)/Portf_Bond!B106</f>
        <v>5.1557707856428401</v>
      </c>
      <c r="E106" s="250">
        <f>-D106*BondVal_all!Y96/100</f>
        <v>-8.2951424348871542E-3</v>
      </c>
      <c r="F106" s="250">
        <f>E106*SQRT(10)</f>
        <v>-2.6231543609758386E-2</v>
      </c>
      <c r="G106" s="279">
        <f>BondVal_all!$AC$1*BondVal_all!X96/100</f>
        <v>-1.4462060355049287E-3</v>
      </c>
      <c r="H106" s="279">
        <f>G106*SQRT(10)</f>
        <v>-4.5733050380779138E-3</v>
      </c>
      <c r="I106" s="245">
        <f>IF(C106&lt;E106,1,0)</f>
        <v>0</v>
      </c>
      <c r="L106" s="250"/>
      <c r="M106" s="281"/>
    </row>
    <row r="107" spans="1:13" x14ac:dyDescent="0.2">
      <c r="A107" s="282">
        <v>42997</v>
      </c>
      <c r="B107" s="245">
        <f>SUMPRODUCT('Bond Valuation'!$B$146:$U$146,BondVal_all!BO98:CH98)</f>
        <v>77.078719778906773</v>
      </c>
      <c r="C107" s="280">
        <f>B108/B107-1</f>
        <v>-4.628683552880819E-4</v>
      </c>
      <c r="D107" s="245">
        <f>SUMPRODUCT(BondVal_all!$BO$2:$CH$2,'Bond Valuation'!$B$146:$U$146,BondVal_all!BO98:CH98)/Portf_Bond!B107</f>
        <v>5.1546066424997781</v>
      </c>
      <c r="E107" s="250">
        <f>-D107*BondVal_all!Y97/100</f>
        <v>-8.2875710572901124E-3</v>
      </c>
      <c r="F107" s="250">
        <f>E107*SQRT(10)</f>
        <v>-2.6207600811526559E-2</v>
      </c>
      <c r="G107" s="279">
        <f>BondVal_all!$AC$1*BondVal_all!X97/100</f>
        <v>-1.4473454066716333E-3</v>
      </c>
      <c r="H107" s="279">
        <f>G107*SQRT(10)</f>
        <v>-4.5769080460650244E-3</v>
      </c>
      <c r="I107" s="245">
        <f>IF(C107&lt;E107,1,0)</f>
        <v>0</v>
      </c>
      <c r="L107" s="250"/>
      <c r="M107" s="281"/>
    </row>
    <row r="108" spans="1:13" x14ac:dyDescent="0.2">
      <c r="A108" s="282">
        <v>42996</v>
      </c>
      <c r="B108" s="245">
        <f>SUMPRODUCT('Bond Valuation'!$B$146:$U$146,BondVal_all!BO99:CH99)</f>
        <v>77.043042478654996</v>
      </c>
      <c r="C108" s="280">
        <f>B109/B108-1</f>
        <v>1.8071187276220702E-3</v>
      </c>
      <c r="D108" s="245">
        <f>SUMPRODUCT(BondVal_all!$BO$2:$CH$2,'Bond Valuation'!$B$146:$U$146,BondVal_all!BO99:CH99)/Portf_Bond!B108</f>
        <v>5.1521763847613951</v>
      </c>
      <c r="E108" s="250">
        <f>-D108*BondVal_all!Y98/100</f>
        <v>-8.2984988450588108E-3</v>
      </c>
      <c r="F108" s="250">
        <f>E108*SQRT(10)</f>
        <v>-2.6242157510662577E-2</v>
      </c>
      <c r="G108" s="279">
        <f>BondVal_all!$AC$1*BondVal_all!X98/100</f>
        <v>-1.4489257311702344E-3</v>
      </c>
      <c r="H108" s="279">
        <f>G108*SQRT(10)</f>
        <v>-4.5819054709227676E-3</v>
      </c>
      <c r="I108" s="245">
        <f>IF(C108&lt;E108,1,0)</f>
        <v>0</v>
      </c>
      <c r="L108" s="250"/>
      <c r="M108" s="281"/>
    </row>
    <row r="109" spans="1:13" x14ac:dyDescent="0.2">
      <c r="A109" s="282">
        <v>42993</v>
      </c>
      <c r="B109" s="245">
        <f>SUMPRODUCT('Bond Valuation'!$B$146:$U$146,BondVal_all!BO100:CH100)</f>
        <v>77.182268403551149</v>
      </c>
      <c r="C109" s="280">
        <f>B110/B109-1</f>
        <v>-8.2607470123841065E-4</v>
      </c>
      <c r="D109" s="245">
        <f>SUMPRODUCT(BondVal_all!$BO$2:$CH$2,'Bond Valuation'!$B$146:$U$146,BondVal_all!BO100:CH100)/Portf_Bond!B109</f>
        <v>5.167025082759352</v>
      </c>
      <c r="E109" s="250">
        <f>-D109*BondVal_all!Y99/100</f>
        <v>-8.3435804533728616E-3</v>
      </c>
      <c r="F109" s="250">
        <f>E109*SQRT(10)</f>
        <v>-2.6384718073518561E-2</v>
      </c>
      <c r="G109" s="279">
        <f>BondVal_all!$AC$1*BondVal_all!X99/100</f>
        <v>-1.4494942019462767E-3</v>
      </c>
      <c r="H109" s="279">
        <f>G109*SQRT(10)</f>
        <v>-4.5837031333583042E-3</v>
      </c>
      <c r="I109" s="245">
        <f>IF(C109&lt;E109,1,0)</f>
        <v>0</v>
      </c>
      <c r="L109" s="250"/>
      <c r="M109" s="281"/>
    </row>
    <row r="110" spans="1:13" x14ac:dyDescent="0.2">
      <c r="A110" s="282">
        <v>42992</v>
      </c>
      <c r="B110" s="245">
        <f>SUMPRODUCT('Bond Valuation'!$B$146:$U$146,BondVal_all!BO101:CH101)</f>
        <v>77.118510084238778</v>
      </c>
      <c r="C110" s="280">
        <f>B111/B110-1</f>
        <v>1.9592460935125011E-4</v>
      </c>
      <c r="D110" s="245">
        <f>SUMPRODUCT(BondVal_all!$BO$2:$CH$2,'Bond Valuation'!$B$146:$U$146,BondVal_all!BO101:CH101)/Portf_Bond!B110</f>
        <v>5.1641254983886222</v>
      </c>
      <c r="E110" s="250">
        <f>-D110*BondVal_all!Y100/100</f>
        <v>-8.3801588639840739E-3</v>
      </c>
      <c r="F110" s="250">
        <f>E110*SQRT(10)</f>
        <v>-2.6500389164238861E-2</v>
      </c>
      <c r="G110" s="279">
        <f>BondVal_all!$AC$1*BondVal_all!X100/100</f>
        <v>-1.4509719367641555E-3</v>
      </c>
      <c r="H110" s="279">
        <f>G110*SQRT(10)</f>
        <v>-4.5883761411605354E-3</v>
      </c>
      <c r="I110" s="245">
        <f>IF(C110&lt;E110,1,0)</f>
        <v>0</v>
      </c>
      <c r="L110" s="250"/>
      <c r="M110" s="281"/>
    </row>
    <row r="111" spans="1:13" x14ac:dyDescent="0.2">
      <c r="A111" s="282">
        <v>42991</v>
      </c>
      <c r="B111" s="245">
        <f>SUMPRODUCT('Bond Valuation'!$B$146:$U$146,BondVal_all!BO102:CH102)</f>
        <v>77.133619498200787</v>
      </c>
      <c r="C111" s="280">
        <f>B112/B111-1</f>
        <v>-3.2954855766009761E-4</v>
      </c>
      <c r="D111" s="245">
        <f>SUMPRODUCT(BondVal_all!$BO$2:$CH$2,'Bond Valuation'!$B$146:$U$146,BondVal_all!BO102:CH102)/Portf_Bond!B111</f>
        <v>5.1651408058722303</v>
      </c>
      <c r="E111" s="250">
        <f>-D111*BondVal_all!Y101/100</f>
        <v>-8.3906432256025225E-3</v>
      </c>
      <c r="F111" s="250">
        <f>E111*SQRT(10)</f>
        <v>-2.653354362676601E-2</v>
      </c>
      <c r="G111" s="279">
        <f>BondVal_all!$AC$1*BondVal_all!X101/100</f>
        <v>-1.4520727431196175E-3</v>
      </c>
      <c r="H111" s="279">
        <f>G111*SQRT(10)</f>
        <v>-4.591857196506584E-3</v>
      </c>
      <c r="I111" s="245">
        <f>IF(C111&lt;E111,1,0)</f>
        <v>0</v>
      </c>
      <c r="L111" s="250"/>
      <c r="M111" s="281"/>
    </row>
    <row r="112" spans="1:13" x14ac:dyDescent="0.2">
      <c r="A112" s="282">
        <v>42990</v>
      </c>
      <c r="B112" s="245">
        <f>SUMPRODUCT('Bond Valuation'!$B$146:$U$146,BondVal_all!BO103:CH103)</f>
        <v>77.108200225148053</v>
      </c>
      <c r="C112" s="280">
        <f>B113/B112-1</f>
        <v>1.070145549811885E-3</v>
      </c>
      <c r="D112" s="245">
        <f>SUMPRODUCT(BondVal_all!$BO$2:$CH$2,'Bond Valuation'!$B$146:$U$146,BondVal_all!BO103:CH103)/Portf_Bond!B112</f>
        <v>5.1637298360098569</v>
      </c>
      <c r="E112" s="250">
        <f>-D112*BondVal_all!Y102/100</f>
        <v>-8.3966670649571959E-3</v>
      </c>
      <c r="F112" s="250">
        <f>E112*SQRT(10)</f>
        <v>-2.6552592679385735E-2</v>
      </c>
      <c r="G112" s="279">
        <f>BondVal_all!$AC$1*BondVal_all!X102/100</f>
        <v>-1.4538604944793435E-3</v>
      </c>
      <c r="H112" s="279">
        <f>G112*SQRT(10)</f>
        <v>-4.5975105626933814E-3</v>
      </c>
      <c r="I112" s="245">
        <f>IF(C112&lt;E112,1,0)</f>
        <v>0</v>
      </c>
      <c r="L112" s="250"/>
      <c r="M112" s="281"/>
    </row>
    <row r="113" spans="1:13" x14ac:dyDescent="0.2">
      <c r="A113" s="282">
        <v>42989</v>
      </c>
      <c r="B113" s="245">
        <f>SUMPRODUCT('Bond Valuation'!$B$146:$U$146,BondVal_all!BO104:CH104)</f>
        <v>77.190717222472998</v>
      </c>
      <c r="C113" s="280">
        <f>B114/B113-1</f>
        <v>4.6484511693045683E-4</v>
      </c>
      <c r="D113" s="245">
        <f>SUMPRODUCT(BondVal_all!$BO$2:$CH$2,'Bond Valuation'!$B$146:$U$146,BondVal_all!BO104:CH104)/Portf_Bond!B113</f>
        <v>5.1696211338898435</v>
      </c>
      <c r="E113" s="250">
        <f>-D113*BondVal_all!Y103/100</f>
        <v>-8.4158429888178069E-3</v>
      </c>
      <c r="F113" s="250">
        <f>E113*SQRT(10)</f>
        <v>-2.6613232275023237E-2</v>
      </c>
      <c r="G113" s="279">
        <f>BondVal_all!$AC$1*BondVal_all!X103/100</f>
        <v>-1.455643448096567E-3</v>
      </c>
      <c r="H113" s="279">
        <f>G113*SQRT(10)</f>
        <v>-4.603148757086244E-3</v>
      </c>
      <c r="I113" s="245">
        <f>IF(C113&lt;E113,1,0)</f>
        <v>0</v>
      </c>
      <c r="L113" s="250"/>
      <c r="M113" s="281"/>
    </row>
    <row r="114" spans="1:13" x14ac:dyDescent="0.2">
      <c r="A114" s="282">
        <v>42986</v>
      </c>
      <c r="B114" s="245">
        <f>SUMPRODUCT('Bond Valuation'!$B$146:$U$146,BondVal_all!BO105:CH105)</f>
        <v>77.226598950446217</v>
      </c>
      <c r="C114" s="280">
        <f>B115/B114-1</f>
        <v>-8.7614610386144154E-4</v>
      </c>
      <c r="D114" s="245">
        <f>SUMPRODUCT(BondVal_all!$BO$2:$CH$2,'Bond Valuation'!$B$146:$U$146,BondVal_all!BO105:CH105)/Portf_Bond!B114</f>
        <v>5.1771173291279053</v>
      </c>
      <c r="E114" s="250">
        <f>-D114*BondVal_all!Y104/100</f>
        <v>-8.431286282452417E-3</v>
      </c>
      <c r="F114" s="250">
        <f>E114*SQRT(10)</f>
        <v>-2.6662068257483386E-2</v>
      </c>
      <c r="G114" s="279">
        <f>BondVal_all!$AC$1*BondVal_all!X104/100</f>
        <v>-1.4567041226967896E-3</v>
      </c>
      <c r="H114" s="279">
        <f>G114*SQRT(10)</f>
        <v>-4.6065029046792362E-3</v>
      </c>
      <c r="I114" s="245">
        <f>IF(C114&lt;E114,1,0)</f>
        <v>0</v>
      </c>
      <c r="L114" s="250"/>
      <c r="M114" s="281"/>
    </row>
    <row r="115" spans="1:13" x14ac:dyDescent="0.2">
      <c r="A115" s="282">
        <v>42985</v>
      </c>
      <c r="B115" s="245">
        <f>SUMPRODUCT('Bond Valuation'!$B$146:$U$146,BondVal_all!BO106:CH106)</f>
        <v>77.158937166661318</v>
      </c>
      <c r="C115" s="280">
        <f>B116/B115-1</f>
        <v>1.1665086376015932E-3</v>
      </c>
      <c r="D115" s="245">
        <f>SUMPRODUCT(BondVal_all!$BO$2:$CH$2,'Bond Valuation'!$B$146:$U$146,BondVal_all!BO106:CH106)/Portf_Bond!B115</f>
        <v>5.1675906462428083</v>
      </c>
      <c r="E115" s="250">
        <f>-D115*BondVal_all!Y105/100</f>
        <v>-8.4441317965699599E-3</v>
      </c>
      <c r="F115" s="250">
        <f>E115*SQRT(10)</f>
        <v>-2.6702689339810667E-2</v>
      </c>
      <c r="G115" s="279">
        <f>BondVal_all!$AC$1*BondVal_all!X105/100</f>
        <v>-1.4583803684736906E-3</v>
      </c>
      <c r="H115" s="279">
        <f>G115*SQRT(10)</f>
        <v>-4.6118036592524819E-3</v>
      </c>
      <c r="I115" s="245">
        <f>IF(C115&lt;E115,1,0)</f>
        <v>0</v>
      </c>
      <c r="L115" s="250"/>
      <c r="M115" s="281"/>
    </row>
    <row r="116" spans="1:13" x14ac:dyDescent="0.2">
      <c r="A116" s="282">
        <v>42984</v>
      </c>
      <c r="B116" s="245">
        <f>SUMPRODUCT('Bond Valuation'!$B$146:$U$146,BondVal_all!BO107:CH107)</f>
        <v>77.248943733334386</v>
      </c>
      <c r="C116" s="280">
        <f>B117/B116-1</f>
        <v>-3.2856660269695581E-3</v>
      </c>
      <c r="D116" s="245">
        <f>SUMPRODUCT(BondVal_all!$BO$2:$CH$2,'Bond Valuation'!$B$146:$U$146,BondVal_all!BO107:CH107)/Portf_Bond!B116</f>
        <v>5.1821186164554049</v>
      </c>
      <c r="E116" s="250">
        <f>-D116*BondVal_all!Y106/100</f>
        <v>-8.4709314088017226E-3</v>
      </c>
      <c r="F116" s="250">
        <f>E116*SQRT(10)</f>
        <v>-2.6787437154872345E-2</v>
      </c>
      <c r="G116" s="279">
        <f>BondVal_all!$AC$1*BondVal_all!X106/100</f>
        <v>-1.4567655667742391E-3</v>
      </c>
      <c r="H116" s="279">
        <f>G116*SQRT(10)</f>
        <v>-4.6066972079127043E-3</v>
      </c>
      <c r="I116" s="245">
        <f>IF(C116&lt;E116,1,0)</f>
        <v>0</v>
      </c>
      <c r="L116" s="250"/>
      <c r="M116" s="281"/>
    </row>
    <row r="117" spans="1:13" x14ac:dyDescent="0.2">
      <c r="A117" s="282">
        <v>42983</v>
      </c>
      <c r="B117" s="245">
        <f>SUMPRODUCT('Bond Valuation'!$B$146:$U$146,BondVal_all!BO108:CH108)</f>
        <v>76.995129503290485</v>
      </c>
      <c r="C117" s="280">
        <f>B118/B117-1</f>
        <v>-2.6865160547681066E-3</v>
      </c>
      <c r="D117" s="245">
        <f>SUMPRODUCT(BondVal_all!$BO$2:$CH$2,'Bond Valuation'!$B$146:$U$146,BondVal_all!BO108:CH108)/Portf_Bond!B117</f>
        <v>5.1655790790749494</v>
      </c>
      <c r="E117" s="250">
        <f>-D117*BondVal_all!Y107/100</f>
        <v>-8.4406246536760654E-3</v>
      </c>
      <c r="F117" s="250">
        <f>E117*SQRT(10)</f>
        <v>-2.6691598780186288E-2</v>
      </c>
      <c r="G117" s="279">
        <f>BondVal_all!$AC$1*BondVal_all!X107/100</f>
        <v>-1.4551236856313566E-3</v>
      </c>
      <c r="H117" s="279">
        <f>G117*SQRT(10)</f>
        <v>-4.6015051238539146E-3</v>
      </c>
      <c r="I117" s="245">
        <f>IF(C117&lt;E117,1,0)</f>
        <v>0</v>
      </c>
      <c r="L117" s="250"/>
      <c r="M117" s="281"/>
    </row>
    <row r="118" spans="1:13" x14ac:dyDescent="0.2">
      <c r="A118" s="282">
        <v>42982</v>
      </c>
      <c r="B118" s="245">
        <f>SUMPRODUCT('Bond Valuation'!$B$146:$U$146,BondVal_all!BO109:CH109)</f>
        <v>76.78828085174095</v>
      </c>
      <c r="C118" s="280">
        <f>B119/B118-1</f>
        <v>-8.9127638895347694E-4</v>
      </c>
      <c r="D118" s="245">
        <f>SUMPRODUCT(BondVal_all!$BO$2:$CH$2,'Bond Valuation'!$B$146:$U$146,BondVal_all!BO109:CH109)/Portf_Bond!B118</f>
        <v>5.1598527698337415</v>
      </c>
      <c r="E118" s="250">
        <f>-D118*BondVal_all!Y108/100</f>
        <v>-8.4338817199472397E-3</v>
      </c>
      <c r="F118" s="250">
        <f>E118*SQRT(10)</f>
        <v>-2.6670275751491626E-2</v>
      </c>
      <c r="G118" s="279">
        <f>BondVal_all!$AC$1*BondVal_all!X108/100</f>
        <v>-1.4563055420541155E-3</v>
      </c>
      <c r="H118" s="279">
        <f>G118*SQRT(10)</f>
        <v>-4.6052424820171318E-3</v>
      </c>
      <c r="I118" s="245">
        <f>IF(C118&lt;E118,1,0)</f>
        <v>0</v>
      </c>
      <c r="L118" s="250"/>
      <c r="M118" s="281"/>
    </row>
    <row r="119" spans="1:13" x14ac:dyDescent="0.2">
      <c r="A119" s="282">
        <v>42979</v>
      </c>
      <c r="B119" s="245">
        <f>SUMPRODUCT('Bond Valuation'!$B$146:$U$146,BondVal_all!BO110:CH110)</f>
        <v>76.719841270069466</v>
      </c>
      <c r="C119" s="280">
        <f>B120/B119-1</f>
        <v>-1.8121002295532485E-3</v>
      </c>
      <c r="D119" s="245">
        <f>SUMPRODUCT(BondVal_all!$BO$2:$CH$2,'Bond Valuation'!$B$146:$U$146,BondVal_all!BO110:CH110)/Portf_Bond!B119</f>
        <v>5.1547316153410225</v>
      </c>
      <c r="E119" s="250">
        <f>-D119*BondVal_all!Y109/100</f>
        <v>-8.4355264918227774E-3</v>
      </c>
      <c r="F119" s="250">
        <f>E119*SQRT(10)</f>
        <v>-2.6675476976849712E-2</v>
      </c>
      <c r="G119" s="279">
        <f>BondVal_all!$AC$1*BondVal_all!X109/100</f>
        <v>-1.4562401851607931E-3</v>
      </c>
      <c r="H119" s="279">
        <f>G119*SQRT(10)</f>
        <v>-4.6050358053734402E-3</v>
      </c>
      <c r="I119" s="245">
        <f>IF(C119&lt;E119,1,0)</f>
        <v>0</v>
      </c>
      <c r="L119" s="250"/>
      <c r="M119" s="281"/>
    </row>
    <row r="120" spans="1:13" x14ac:dyDescent="0.2">
      <c r="A120" s="282">
        <v>42978</v>
      </c>
      <c r="B120" s="245">
        <f>SUMPRODUCT('Bond Valuation'!$B$146:$U$146,BondVal_all!BO111:CH111)</f>
        <v>76.580817228092684</v>
      </c>
      <c r="C120" s="280">
        <f>B121/B120-1</f>
        <v>-1.9643574118050067E-3</v>
      </c>
      <c r="D120" s="245">
        <f>SUMPRODUCT(BondVal_all!$BO$2:$CH$2,'Bond Valuation'!$B$146:$U$146,BondVal_all!BO111:CH111)/Portf_Bond!B120</f>
        <v>5.1438426371956707</v>
      </c>
      <c r="E120" s="250">
        <f>-D120*BondVal_all!Y110/100</f>
        <v>-8.4242866430490372E-3</v>
      </c>
      <c r="F120" s="250">
        <f>E120*SQRT(10)</f>
        <v>-2.6639933454168842E-2</v>
      </c>
      <c r="G120" s="279">
        <f>BondVal_all!$AC$1*BondVal_all!X110/100</f>
        <v>-1.4567890885535892E-3</v>
      </c>
      <c r="H120" s="279">
        <f>G120*SQRT(10)</f>
        <v>-4.6067715903100699E-3</v>
      </c>
      <c r="I120" s="245">
        <f>IF(C120&lt;E120,1,0)</f>
        <v>0</v>
      </c>
      <c r="L120" s="250"/>
      <c r="M120" s="281"/>
    </row>
    <row r="121" spans="1:13" x14ac:dyDescent="0.2">
      <c r="A121" s="282">
        <v>42977</v>
      </c>
      <c r="B121" s="245">
        <f>SUMPRODUCT('Bond Valuation'!$B$146:$U$146,BondVal_all!BO112:CH112)</f>
        <v>76.430385132168595</v>
      </c>
      <c r="C121" s="280">
        <f>B122/B121-1</f>
        <v>-1.7587529002770497E-3</v>
      </c>
      <c r="D121" s="245">
        <f>SUMPRODUCT(BondVal_all!$BO$2:$CH$2,'Bond Valuation'!$B$146:$U$146,BondVal_all!BO112:CH112)/Portf_Bond!B121</f>
        <v>5.1375648189696195</v>
      </c>
      <c r="E121" s="250">
        <f>-D121*BondVal_all!Y111/100</f>
        <v>-8.4205591411877778E-3</v>
      </c>
      <c r="F121" s="250">
        <f>E121*SQRT(10)</f>
        <v>-2.6628146058304745E-2</v>
      </c>
      <c r="G121" s="279">
        <f>BondVal_all!$AC$1*BondVal_all!X111/100</f>
        <v>-1.4573340706143961E-3</v>
      </c>
      <c r="H121" s="279">
        <f>G121*SQRT(10)</f>
        <v>-4.6084949749061526E-3</v>
      </c>
      <c r="I121" s="245">
        <f>IF(C121&lt;E121,1,0)</f>
        <v>0</v>
      </c>
      <c r="L121" s="250"/>
      <c r="M121" s="281"/>
    </row>
    <row r="122" spans="1:13" x14ac:dyDescent="0.2">
      <c r="A122" s="282">
        <v>42976</v>
      </c>
      <c r="B122" s="245">
        <f>SUMPRODUCT('Bond Valuation'!$B$146:$U$146,BondVal_all!BO113:CH113)</f>
        <v>76.295962970648105</v>
      </c>
      <c r="C122" s="280">
        <f>B123/B122-1</f>
        <v>1.0716354003803552E-3</v>
      </c>
      <c r="D122" s="245">
        <f>SUMPRODUCT(BondVal_all!$BO$2:$CH$2,'Bond Valuation'!$B$146:$U$146,BondVal_all!BO113:CH113)/Portf_Bond!B122</f>
        <v>5.1306072119733983</v>
      </c>
      <c r="E122" s="250">
        <f>-D122*BondVal_all!Y112/100</f>
        <v>-8.4017711009458582E-3</v>
      </c>
      <c r="F122" s="250">
        <f>E122*SQRT(10)</f>
        <v>-2.6568733058369379E-2</v>
      </c>
      <c r="G122" s="279">
        <f>BondVal_all!$AC$1*BondVal_all!X112/100</f>
        <v>-1.4590075613157669E-3</v>
      </c>
      <c r="H122" s="279">
        <f>G122*SQRT(10)</f>
        <v>-4.6137870171655965E-3</v>
      </c>
      <c r="I122" s="245">
        <f>IF(C122&lt;E122,1,0)</f>
        <v>0</v>
      </c>
      <c r="L122" s="250"/>
      <c r="M122" s="281"/>
    </row>
    <row r="123" spans="1:13" x14ac:dyDescent="0.2">
      <c r="A123" s="282">
        <v>42975</v>
      </c>
      <c r="B123" s="245">
        <f>SUMPRODUCT('Bond Valuation'!$B$146:$U$146,BondVal_all!BO114:CH114)</f>
        <v>76.377724425473559</v>
      </c>
      <c r="C123" s="280">
        <f>B124/B123-1</f>
        <v>-4.881988283895744E-4</v>
      </c>
      <c r="D123" s="245">
        <f>SUMPRODUCT(BondVal_all!$BO$2:$CH$2,'Bond Valuation'!$B$146:$U$146,BondVal_all!BO114:CH114)/Portf_Bond!B123</f>
        <v>5.1279629357833381</v>
      </c>
      <c r="E123" s="250">
        <f>-D123*BondVal_all!Y113/100</f>
        <v>-8.4001088997425546E-3</v>
      </c>
      <c r="F123" s="250">
        <f>E123*SQRT(10)</f>
        <v>-2.6563476716637467E-2</v>
      </c>
      <c r="G123" s="279">
        <f>BondVal_all!$AC$1*BondVal_all!X113/100</f>
        <v>-1.460061900516062E-3</v>
      </c>
      <c r="H123" s="279">
        <f>G123*SQRT(10)</f>
        <v>-4.6171211304649297E-3</v>
      </c>
      <c r="I123" s="245">
        <f>IF(C123&lt;E123,1,0)</f>
        <v>0</v>
      </c>
      <c r="L123" s="250"/>
      <c r="M123" s="281"/>
    </row>
    <row r="124" spans="1:13" x14ac:dyDescent="0.2">
      <c r="A124" s="282">
        <v>42972</v>
      </c>
      <c r="B124" s="245">
        <f>SUMPRODUCT('Bond Valuation'!$B$146:$U$146,BondVal_all!BO115:CH115)</f>
        <v>76.340436909893981</v>
      </c>
      <c r="C124" s="280">
        <f>B125/B124-1</f>
        <v>1.7757474868784762E-4</v>
      </c>
      <c r="D124" s="245">
        <f>SUMPRODUCT(BondVal_all!$BO$2:$CH$2,'Bond Valuation'!$B$146:$U$146,BondVal_all!BO115:CH115)/Portf_Bond!B124</f>
        <v>5.1243949362067518</v>
      </c>
      <c r="E124" s="250">
        <f>-D124*BondVal_all!Y114/100</f>
        <v>-8.4032617634407728E-3</v>
      </c>
      <c r="F124" s="250">
        <f>E124*SQRT(10)</f>
        <v>-2.6573446947075897E-2</v>
      </c>
      <c r="G124" s="279">
        <f>BondVal_all!$AC$1*BondVal_all!X114/100</f>
        <v>-1.4615006676437338E-3</v>
      </c>
      <c r="H124" s="279">
        <f>G124*SQRT(10)</f>
        <v>-4.6216709116109513E-3</v>
      </c>
      <c r="I124" s="245">
        <f>IF(C124&lt;E124,1,0)</f>
        <v>0</v>
      </c>
      <c r="L124" s="250"/>
      <c r="M124" s="281"/>
    </row>
    <row r="125" spans="1:13" x14ac:dyDescent="0.2">
      <c r="A125" s="282">
        <v>42971</v>
      </c>
      <c r="B125" s="245">
        <f>SUMPRODUCT('Bond Valuation'!$B$146:$U$146,BondVal_all!BO116:CH116)</f>
        <v>76.353993043792983</v>
      </c>
      <c r="C125" s="280">
        <f>B126/B125-1</f>
        <v>8.1918531945368578E-4</v>
      </c>
      <c r="D125" s="245">
        <f>SUMPRODUCT(BondVal_all!$BO$2:$CH$2,'Bond Valuation'!$B$146:$U$146,BondVal_all!BO116:CH116)/Portf_Bond!B125</f>
        <v>5.1301158851279238</v>
      </c>
      <c r="E125" s="250">
        <f>-D125*BondVal_all!Y115/100</f>
        <v>-8.4147284213757379E-3</v>
      </c>
      <c r="F125" s="250">
        <f>E125*SQRT(10)</f>
        <v>-2.6609707703300432E-2</v>
      </c>
      <c r="G125" s="279">
        <f>BondVal_all!$AC$1*BondVal_all!X115/100</f>
        <v>-1.4633411201598941E-3</v>
      </c>
      <c r="H125" s="279">
        <f>G125*SQRT(10)</f>
        <v>-4.6274909334874052E-3</v>
      </c>
      <c r="I125" s="245">
        <f>IF(C125&lt;E125,1,0)</f>
        <v>0</v>
      </c>
      <c r="L125" s="250"/>
      <c r="M125" s="281"/>
    </row>
    <row r="126" spans="1:13" x14ac:dyDescent="0.2">
      <c r="A126" s="282">
        <v>42970</v>
      </c>
      <c r="B126" s="245">
        <f>SUMPRODUCT('Bond Valuation'!$B$146:$U$146,BondVal_all!BO117:CH117)</f>
        <v>76.416541113976123</v>
      </c>
      <c r="C126" s="280">
        <f>B127/B126-1</f>
        <v>-2.9454941621653852E-4</v>
      </c>
      <c r="D126" s="245">
        <f>SUMPRODUCT(BondVal_all!$BO$2:$CH$2,'Bond Valuation'!$B$146:$U$146,BondVal_all!BO117:CH117)/Portf_Bond!B126</f>
        <v>5.1360726245813</v>
      </c>
      <c r="E126" s="250">
        <f>-D126*BondVal_all!Y116/100</f>
        <v>-8.4248299964045058E-3</v>
      </c>
      <c r="F126" s="250">
        <f>E126*SQRT(10)</f>
        <v>-2.6641651688346417E-2</v>
      </c>
      <c r="G126" s="279">
        <f>BondVal_all!$AC$1*BondVal_all!X116/100</f>
        <v>-1.4647897441568544E-3</v>
      </c>
      <c r="H126" s="279">
        <f>G126*SQRT(10)</f>
        <v>-4.6320718847909764E-3</v>
      </c>
      <c r="I126" s="245">
        <f>IF(C126&lt;E126,1,0)</f>
        <v>0</v>
      </c>
      <c r="L126" s="250"/>
      <c r="M126" s="281"/>
    </row>
    <row r="127" spans="1:13" x14ac:dyDescent="0.2">
      <c r="A127" s="282">
        <v>42969</v>
      </c>
      <c r="B127" s="245">
        <f>SUMPRODUCT('Bond Valuation'!$B$146:$U$146,BondVal_all!BO118:CH118)</f>
        <v>76.394032666401714</v>
      </c>
      <c r="C127" s="280">
        <f>B128/B127-1</f>
        <v>4.8154370270303559E-4</v>
      </c>
      <c r="D127" s="245">
        <f>SUMPRODUCT(BondVal_all!$BO$2:$CH$2,'Bond Valuation'!$B$146:$U$146,BondVal_all!BO118:CH118)/Portf_Bond!B127</f>
        <v>5.1358663397252249</v>
      </c>
      <c r="E127" s="250">
        <f>-D127*BondVal_all!Y117/100</f>
        <v>-8.440398318719667E-3</v>
      </c>
      <c r="F127" s="250">
        <f>E127*SQRT(10)</f>
        <v>-2.6690883046209955E-2</v>
      </c>
      <c r="G127" s="279">
        <f>BondVal_all!$AC$1*BondVal_all!X117/100</f>
        <v>-1.4665050088419466E-3</v>
      </c>
      <c r="H127" s="279">
        <f>G127*SQRT(10)</f>
        <v>-4.6374960279859196E-3</v>
      </c>
      <c r="I127" s="245">
        <f>IF(C127&lt;E127,1,0)</f>
        <v>0</v>
      </c>
      <c r="L127" s="250"/>
      <c r="M127" s="281"/>
    </row>
    <row r="128" spans="1:13" x14ac:dyDescent="0.2">
      <c r="A128" s="282">
        <v>42968</v>
      </c>
      <c r="B128" s="245">
        <f>SUMPRODUCT('Bond Valuation'!$B$146:$U$146,BondVal_all!BO119:CH119)</f>
        <v>76.430819731756301</v>
      </c>
      <c r="C128" s="280">
        <f>B129/B128-1</f>
        <v>4.6132985671332172E-4</v>
      </c>
      <c r="D128" s="245">
        <f>SUMPRODUCT(BondVal_all!$BO$2:$CH$2,'Bond Valuation'!$B$146:$U$146,BondVal_all!BO119:CH119)/Portf_Bond!B128</f>
        <v>5.1430066250439168</v>
      </c>
      <c r="E128" s="250">
        <f>-D128*BondVal_all!Y118/100</f>
        <v>-8.4543760370345573E-3</v>
      </c>
      <c r="F128" s="250">
        <f>E128*SQRT(10)</f>
        <v>-2.6735084472577258E-2</v>
      </c>
      <c r="G128" s="279">
        <f>BondVal_all!$AC$1*BondVal_all!X118/100</f>
        <v>-1.46837950798386E-3</v>
      </c>
      <c r="H128" s="279">
        <f>G128*SQRT(10)</f>
        <v>-4.6434237147463973E-3</v>
      </c>
      <c r="I128" s="245">
        <f>IF(C128&lt;E128,1,0)</f>
        <v>0</v>
      </c>
      <c r="L128" s="250"/>
      <c r="M128" s="281"/>
    </row>
    <row r="129" spans="1:13" x14ac:dyDescent="0.2">
      <c r="A129" s="282">
        <v>42965</v>
      </c>
      <c r="B129" s="245">
        <f>SUMPRODUCT('Bond Valuation'!$B$146:$U$146,BondVal_all!BO120:CH120)</f>
        <v>76.46607955087164</v>
      </c>
      <c r="C129" s="280">
        <f>B130/B129-1</f>
        <v>2.4491010888816334E-4</v>
      </c>
      <c r="D129" s="245">
        <f>SUMPRODUCT(BondVal_all!$BO$2:$CH$2,'Bond Valuation'!$B$146:$U$146,BondVal_all!BO120:CH120)/Portf_Bond!B129</f>
        <v>5.1511330926511638</v>
      </c>
      <c r="E129" s="250">
        <f>-D129*BondVal_all!Y119/100</f>
        <v>-8.4772606771295594E-3</v>
      </c>
      <c r="F129" s="250">
        <f>E129*SQRT(10)</f>
        <v>-2.6807452058710674E-2</v>
      </c>
      <c r="G129" s="279">
        <f>BondVal_all!$AC$1*BondVal_all!X119/100</f>
        <v>-1.4701544605416799E-3</v>
      </c>
      <c r="H129" s="279">
        <f>G129*SQRT(10)</f>
        <v>-4.6490366075678498E-3</v>
      </c>
      <c r="I129" s="245">
        <f>IF(C129&lt;E129,1,0)</f>
        <v>0</v>
      </c>
      <c r="L129" s="250"/>
      <c r="M129" s="281"/>
    </row>
    <row r="130" spans="1:13" x14ac:dyDescent="0.2">
      <c r="A130" s="282">
        <v>42964</v>
      </c>
      <c r="B130" s="245">
        <f>SUMPRODUCT('Bond Valuation'!$B$146:$U$146,BondVal_all!BO121:CH121)</f>
        <v>76.484806866740698</v>
      </c>
      <c r="C130" s="280">
        <f>B131/B130-1</f>
        <v>-3.0437124416216044E-4</v>
      </c>
      <c r="D130" s="245">
        <f>SUMPRODUCT(BondVal_all!$BO$2:$CH$2,'Bond Valuation'!$B$146:$U$146,BondVal_all!BO121:CH121)/Portf_Bond!B130</f>
        <v>5.1541002588159959</v>
      </c>
      <c r="E130" s="250">
        <f>-D130*BondVal_all!Y120/100</f>
        <v>-8.4899479545665433E-3</v>
      </c>
      <c r="F130" s="250">
        <f>E130*SQRT(10)</f>
        <v>-2.684757275271801E-2</v>
      </c>
      <c r="G130" s="279">
        <f>BondVal_all!$AC$1*BondVal_all!X120/100</f>
        <v>-1.4718891923891223E-3</v>
      </c>
      <c r="H130" s="279">
        <f>G130*SQRT(10)</f>
        <v>-4.6545223113353996E-3</v>
      </c>
      <c r="I130" s="245">
        <f>IF(C130&lt;E130,1,0)</f>
        <v>0</v>
      </c>
      <c r="L130" s="250"/>
      <c r="M130" s="281"/>
    </row>
    <row r="131" spans="1:13" x14ac:dyDescent="0.2">
      <c r="A131" s="282">
        <v>42963</v>
      </c>
      <c r="B131" s="245">
        <f>SUMPRODUCT('Bond Valuation'!$B$146:$U$146,BondVal_all!BO122:CH122)</f>
        <v>76.461527090915169</v>
      </c>
      <c r="C131" s="280">
        <f>B132/B131-1</f>
        <v>-6.7854324231353402E-4</v>
      </c>
      <c r="D131" s="245">
        <f>SUMPRODUCT(BondVal_all!$BO$2:$CH$2,'Bond Valuation'!$B$146:$U$146,BondVal_all!BO122:CH122)/Portf_Bond!B131</f>
        <v>5.1584546833500013</v>
      </c>
      <c r="E131" s="250">
        <f>-D131*BondVal_all!Y121/100</f>
        <v>-8.5028954537169962E-3</v>
      </c>
      <c r="F131" s="250">
        <f>E131*SQRT(10)</f>
        <v>-2.6888516340036535E-2</v>
      </c>
      <c r="G131" s="279">
        <f>BondVal_all!$AC$1*BondVal_all!X121/100</f>
        <v>-1.4736300084661374E-3</v>
      </c>
      <c r="H131" s="279">
        <f>G131*SQRT(10)</f>
        <v>-4.6600272551262064E-3</v>
      </c>
      <c r="I131" s="245">
        <f>IF(C131&lt;E131,1,0)</f>
        <v>0</v>
      </c>
      <c r="L131" s="250"/>
      <c r="M131" s="281"/>
    </row>
    <row r="132" spans="1:13" x14ac:dyDescent="0.2">
      <c r="A132" s="282">
        <v>42962</v>
      </c>
      <c r="B132" s="245">
        <f>SUMPRODUCT('Bond Valuation'!$B$146:$U$146,BondVal_all!BO123:CH123)</f>
        <v>76.409644638410654</v>
      </c>
      <c r="C132" s="280">
        <f>B133/B132-1</f>
        <v>6.3812736217405686E-4</v>
      </c>
      <c r="D132" s="245">
        <f>SUMPRODUCT(BondVal_all!$BO$2:$CH$2,'Bond Valuation'!$B$146:$U$146,BondVal_all!BO123:CH123)/Portf_Bond!B132</f>
        <v>5.1582595054665186</v>
      </c>
      <c r="E132" s="250">
        <f>-D132*BondVal_all!Y122/100</f>
        <v>-8.5177802175171284E-3</v>
      </c>
      <c r="F132" s="250">
        <f>E132*SQRT(10)</f>
        <v>-2.6935586096078577E-2</v>
      </c>
      <c r="G132" s="279">
        <f>BondVal_all!$AC$1*BondVal_all!X122/100</f>
        <v>-1.4755180490701575E-3</v>
      </c>
      <c r="H132" s="279">
        <f>G132*SQRT(10)</f>
        <v>-4.6659977637497898E-3</v>
      </c>
      <c r="I132" s="245">
        <f>IF(C132&lt;E132,1,0)</f>
        <v>0</v>
      </c>
      <c r="L132" s="250"/>
      <c r="M132" s="281"/>
    </row>
    <row r="133" spans="1:13" x14ac:dyDescent="0.2">
      <c r="A133" s="282">
        <v>42961</v>
      </c>
      <c r="B133" s="245">
        <f>SUMPRODUCT('Bond Valuation'!$B$146:$U$146,BondVal_all!BO124:CH124)</f>
        <v>76.458403723388415</v>
      </c>
      <c r="C133" s="280">
        <f>B134/B133-1</f>
        <v>-1.3699863502683041E-3</v>
      </c>
      <c r="D133" s="245">
        <f>SUMPRODUCT(BondVal_all!$BO$2:$CH$2,'Bond Valuation'!$B$146:$U$146,BondVal_all!BO124:CH124)/Portf_Bond!B133</f>
        <v>5.1608187352785135</v>
      </c>
      <c r="E133" s="250">
        <f>-D133*BondVal_all!Y123/100</f>
        <v>-8.5325081429177742E-3</v>
      </c>
      <c r="F133" s="250">
        <f>E133*SQRT(10)</f>
        <v>-2.6982159885553664E-2</v>
      </c>
      <c r="G133" s="279">
        <f>BondVal_all!$AC$1*BondVal_all!X123/100</f>
        <v>-1.4757871980352003E-3</v>
      </c>
      <c r="H133" s="279">
        <f>G133*SQRT(10)</f>
        <v>-4.6668488875092019E-3</v>
      </c>
      <c r="I133" s="245">
        <f>IF(C133&lt;E133,1,0)</f>
        <v>0</v>
      </c>
      <c r="L133" s="250"/>
      <c r="M133" s="281"/>
    </row>
    <row r="134" spans="1:13" x14ac:dyDescent="0.2">
      <c r="A134" s="282">
        <v>42958</v>
      </c>
      <c r="B134" s="245">
        <f>SUMPRODUCT('Bond Valuation'!$B$146:$U$146,BondVal_all!BO125:CH125)</f>
        <v>76.353656753924071</v>
      </c>
      <c r="C134" s="280">
        <f>B135/B134-1</f>
        <v>-3.5340507207581862E-4</v>
      </c>
      <c r="D134" s="245">
        <f>SUMPRODUCT(BondVal_all!$BO$2:$CH$2,'Bond Valuation'!$B$146:$U$146,BondVal_all!BO125:CH125)/Portf_Bond!B134</f>
        <v>5.1583917750264883</v>
      </c>
      <c r="E134" s="250">
        <f>-D134*BondVal_all!Y124/100</f>
        <v>-8.5310625235789552E-3</v>
      </c>
      <c r="F134" s="250">
        <f>E134*SQRT(10)</f>
        <v>-2.697758843581341E-2</v>
      </c>
      <c r="G134" s="279">
        <f>BondVal_all!$AC$1*BondVal_all!X124/100</f>
        <v>-1.4772738384794331E-3</v>
      </c>
      <c r="H134" s="279">
        <f>G134*SQRT(10)</f>
        <v>-4.6715500573747022E-3</v>
      </c>
      <c r="I134" s="245">
        <f>IF(C134&lt;E134,1,0)</f>
        <v>0</v>
      </c>
      <c r="L134" s="250"/>
      <c r="M134" s="281"/>
    </row>
    <row r="135" spans="1:13" x14ac:dyDescent="0.2">
      <c r="A135" s="282">
        <v>42957</v>
      </c>
      <c r="B135" s="245">
        <f>SUMPRODUCT('Bond Valuation'!$B$146:$U$146,BondVal_all!BO126:CH126)</f>
        <v>76.326672984355696</v>
      </c>
      <c r="C135" s="280">
        <f>B136/B135-1</f>
        <v>-1.439264080638325E-3</v>
      </c>
      <c r="D135" s="245">
        <f>SUMPRODUCT(BondVal_all!$BO$2:$CH$2,'Bond Valuation'!$B$146:$U$146,BondVal_all!BO126:CH126)/Portf_Bond!B135</f>
        <v>5.1593930795011227</v>
      </c>
      <c r="E135" s="250">
        <f>-D135*BondVal_all!Y125/100</f>
        <v>-8.5581160816668462E-3</v>
      </c>
      <c r="F135" s="250">
        <f>E135*SQRT(10)</f>
        <v>-2.7063139298182815E-2</v>
      </c>
      <c r="G135" s="279">
        <f>BondVal_all!$AC$1*BondVal_all!X125/100</f>
        <v>-1.4779871181525575E-3</v>
      </c>
      <c r="H135" s="279">
        <f>G135*SQRT(10)</f>
        <v>-4.6738056457504753E-3</v>
      </c>
      <c r="I135" s="245">
        <f>IF(C135&lt;E135,1,0)</f>
        <v>0</v>
      </c>
      <c r="L135" s="250"/>
      <c r="M135" s="281"/>
    </row>
    <row r="136" spans="1:13" x14ac:dyDescent="0.2">
      <c r="A136" s="282">
        <v>42956</v>
      </c>
      <c r="B136" s="245">
        <f>SUMPRODUCT('Bond Valuation'!$B$146:$U$146,BondVal_all!BO127:CH127)</f>
        <v>76.216818745534681</v>
      </c>
      <c r="C136" s="280">
        <f>B137/B136-1</f>
        <v>1.3681739434689977E-3</v>
      </c>
      <c r="D136" s="245">
        <f>SUMPRODUCT(BondVal_all!$BO$2:$CH$2,'Bond Valuation'!$B$146:$U$146,BondVal_all!BO127:CH127)/Portf_Bond!B136</f>
        <v>5.149376194335562</v>
      </c>
      <c r="E136" s="250">
        <f>-D136*BondVal_all!Y126/100</f>
        <v>-8.5456277763382785E-3</v>
      </c>
      <c r="F136" s="250">
        <f>E136*SQRT(10)</f>
        <v>-2.7023647809228925E-2</v>
      </c>
      <c r="G136" s="279">
        <f>BondVal_all!$AC$1*BondVal_all!X126/100</f>
        <v>-1.4799078080634063E-3</v>
      </c>
      <c r="H136" s="279">
        <f>G136*SQRT(10)</f>
        <v>-4.6798794005476632E-3</v>
      </c>
      <c r="I136" s="245">
        <f>IF(C136&lt;E136,1,0)</f>
        <v>0</v>
      </c>
      <c r="L136" s="250"/>
      <c r="M136" s="281"/>
    </row>
    <row r="137" spans="1:13" x14ac:dyDescent="0.2">
      <c r="A137" s="282">
        <v>42955</v>
      </c>
      <c r="B137" s="245">
        <f>SUMPRODUCT('Bond Valuation'!$B$146:$U$146,BondVal_all!BO128:CH128)</f>
        <v>76.32109661099642</v>
      </c>
      <c r="C137" s="280">
        <f>B138/B137-1</f>
        <v>7.2971113475461813E-4</v>
      </c>
      <c r="D137" s="245">
        <f>SUMPRODUCT(BondVal_all!$BO$2:$CH$2,'Bond Valuation'!$B$146:$U$146,BondVal_all!BO128:CH128)/Portf_Bond!B137</f>
        <v>5.1601962375325083</v>
      </c>
      <c r="E137" s="250">
        <f>-D137*BondVal_all!Y127/100</f>
        <v>-8.5680977313968461E-3</v>
      </c>
      <c r="F137" s="250">
        <f>E137*SQRT(10)</f>
        <v>-2.709470404613562E-2</v>
      </c>
      <c r="G137" s="279">
        <f>BondVal_all!$AC$1*BondVal_all!X127/100</f>
        <v>-1.4818264457008409E-3</v>
      </c>
      <c r="H137" s="279">
        <f>G137*SQRT(10)</f>
        <v>-4.6859466654864818E-3</v>
      </c>
      <c r="I137" s="245">
        <f>IF(C137&lt;E137,1,0)</f>
        <v>0</v>
      </c>
      <c r="L137" s="250"/>
      <c r="M137" s="281"/>
    </row>
    <row r="138" spans="1:13" x14ac:dyDescent="0.2">
      <c r="A138" s="282">
        <v>42954</v>
      </c>
      <c r="B138" s="245">
        <f>SUMPRODUCT('Bond Valuation'!$B$146:$U$146,BondVal_all!BO129:CH129)</f>
        <v>76.376788965010149</v>
      </c>
      <c r="C138" s="280">
        <f>B139/B138-1</f>
        <v>1.0755159247897161E-3</v>
      </c>
      <c r="D138" s="245">
        <f>SUMPRODUCT(BondVal_all!$BO$2:$CH$2,'Bond Valuation'!$B$146:$U$146,BondVal_all!BO129:CH129)/Portf_Bond!B138</f>
        <v>5.1647733609283115</v>
      </c>
      <c r="E138" s="250">
        <f>-D138*BondVal_all!Y128/100</f>
        <v>-8.5777938292011194E-3</v>
      </c>
      <c r="F138" s="250">
        <f>E138*SQRT(10)</f>
        <v>-2.7125365799612881E-2</v>
      </c>
      <c r="G138" s="279">
        <f>BondVal_all!$AC$1*BondVal_all!X128/100</f>
        <v>-1.4836662162037743E-3</v>
      </c>
      <c r="H138" s="279">
        <f>G138*SQRT(10)</f>
        <v>-4.6917645306477447E-3</v>
      </c>
      <c r="I138" s="245">
        <f>IF(C138&lt;E138,1,0)</f>
        <v>0</v>
      </c>
      <c r="L138" s="250"/>
      <c r="M138" s="281"/>
    </row>
    <row r="139" spans="1:13" x14ac:dyDescent="0.2">
      <c r="A139" s="282">
        <v>42951</v>
      </c>
      <c r="B139" s="245">
        <f>SUMPRODUCT('Bond Valuation'!$B$146:$U$146,BondVal_all!BO130:CH130)</f>
        <v>76.458933417826316</v>
      </c>
      <c r="C139" s="280">
        <f>B140/B139-1</f>
        <v>-3.0308442410292846E-3</v>
      </c>
      <c r="D139" s="245">
        <f>SUMPRODUCT(BondVal_all!$BO$2:$CH$2,'Bond Valuation'!$B$146:$U$146,BondVal_all!BO130:CH130)/Portf_Bond!B139</f>
        <v>5.1789201936251059</v>
      </c>
      <c r="E139" s="250">
        <f>-D139*BondVal_all!Y129/100</f>
        <v>-8.6036913938047997E-3</v>
      </c>
      <c r="F139" s="250">
        <f>E139*SQRT(10)</f>
        <v>-2.7207261089611866E-2</v>
      </c>
      <c r="G139" s="279">
        <f>BondVal_all!$AC$1*BondVal_all!X129/100</f>
        <v>-1.481906278012294E-3</v>
      </c>
      <c r="H139" s="279">
        <f>G139*SQRT(10)</f>
        <v>-4.6861991174215493E-3</v>
      </c>
      <c r="I139" s="245">
        <f>IF(C139&lt;E139,1,0)</f>
        <v>0</v>
      </c>
      <c r="L139" s="250"/>
      <c r="M139" s="281"/>
    </row>
    <row r="140" spans="1:13" x14ac:dyDescent="0.2">
      <c r="A140" s="282">
        <v>42950</v>
      </c>
      <c r="B140" s="245">
        <f>SUMPRODUCT('Bond Valuation'!$B$146:$U$146,BondVal_all!BO131:CH131)</f>
        <v>76.227198299801657</v>
      </c>
      <c r="C140" s="280">
        <f>B141/B140-1</f>
        <v>-2.9311996027164833E-3</v>
      </c>
      <c r="D140" s="245">
        <f>SUMPRODUCT(BondVal_all!$BO$2:$CH$2,'Bond Valuation'!$B$146:$U$146,BondVal_all!BO131:CH131)/Portf_Bond!B140</f>
        <v>5.1669392260614906</v>
      </c>
      <c r="E140" s="250">
        <f>-D140*BondVal_all!Y130/100</f>
        <v>-8.5773718530523166E-3</v>
      </c>
      <c r="F140" s="250">
        <f>E140*SQRT(10)</f>
        <v>-2.7124031393864396E-2</v>
      </c>
      <c r="G140" s="279">
        <f>BondVal_all!$AC$1*BondVal_all!X130/100</f>
        <v>-1.4836915928385704E-3</v>
      </c>
      <c r="H140" s="279">
        <f>G140*SQRT(10)</f>
        <v>-4.6918447786130505E-3</v>
      </c>
      <c r="I140" s="245">
        <f>IF(C140&lt;E140,1,0)</f>
        <v>0</v>
      </c>
      <c r="L140" s="250"/>
      <c r="M140" s="281"/>
    </row>
    <row r="141" spans="1:13" x14ac:dyDescent="0.2">
      <c r="A141" s="282">
        <v>42949</v>
      </c>
      <c r="B141" s="245">
        <f>SUMPRODUCT('Bond Valuation'!$B$146:$U$146,BondVal_all!BO132:CH132)</f>
        <v>76.003761166429086</v>
      </c>
      <c r="C141" s="280">
        <f>B142/B141-1</f>
        <v>5.4059813412665747E-4</v>
      </c>
      <c r="D141" s="245">
        <f>SUMPRODUCT(BondVal_all!$BO$2:$CH$2,'Bond Valuation'!$B$146:$U$146,BondVal_all!BO132:CH132)/Portf_Bond!B141</f>
        <v>5.1448357591300216</v>
      </c>
      <c r="E141" s="250">
        <f>-D141*BondVal_all!Y131/100</f>
        <v>-8.539111122381737E-3</v>
      </c>
      <c r="F141" s="250">
        <f>E141*SQRT(10)</f>
        <v>-2.7003040340003105E-2</v>
      </c>
      <c r="G141" s="279">
        <f>BondVal_all!$AC$1*BondVal_all!X131/100</f>
        <v>-1.4856337793492447E-3</v>
      </c>
      <c r="H141" s="279">
        <f>G141*SQRT(10)</f>
        <v>-4.6979865116276364E-3</v>
      </c>
      <c r="I141" s="245">
        <f>IF(C141&lt;E141,1,0)</f>
        <v>0</v>
      </c>
      <c r="L141" s="250"/>
      <c r="M141" s="281"/>
    </row>
    <row r="142" spans="1:13" x14ac:dyDescent="0.2">
      <c r="A142" s="282">
        <v>42948</v>
      </c>
      <c r="B142" s="245">
        <f>SUMPRODUCT('Bond Valuation'!$B$146:$U$146,BondVal_all!BO133:CH133)</f>
        <v>76.044848657902264</v>
      </c>
      <c r="C142" s="280">
        <f>B143/B142-1</f>
        <v>9.1518729699480161E-4</v>
      </c>
      <c r="D142" s="245">
        <f>SUMPRODUCT(BondVal_all!$BO$2:$CH$2,'Bond Valuation'!$B$146:$U$146,BondVal_all!BO133:CH133)/Portf_Bond!B142</f>
        <v>5.1515190765019643</v>
      </c>
      <c r="E142" s="250">
        <f>-D142*BondVal_all!Y132/100</f>
        <v>-8.5628793008507773E-3</v>
      </c>
      <c r="F142" s="250">
        <f>E142*SQRT(10)</f>
        <v>-2.7078201919798647E-2</v>
      </c>
      <c r="G142" s="279">
        <f>BondVal_all!$AC$1*BondVal_all!X132/100</f>
        <v>-1.4875934982859298E-3</v>
      </c>
      <c r="H142" s="279">
        <f>G142*SQRT(10)</f>
        <v>-4.7041836870413247E-3</v>
      </c>
      <c r="I142" s="245">
        <f>IF(C142&lt;E142,1,0)</f>
        <v>0</v>
      </c>
      <c r="L142" s="250"/>
      <c r="M142" s="281"/>
    </row>
    <row r="143" spans="1:13" x14ac:dyDescent="0.2">
      <c r="A143" s="282">
        <v>42947</v>
      </c>
      <c r="B143" s="245">
        <f>SUMPRODUCT('Bond Valuation'!$B$146:$U$146,BondVal_all!BO134:CH134)</f>
        <v>76.114443937395876</v>
      </c>
      <c r="C143" s="280">
        <f>B144/B143-1</f>
        <v>2.8550119485948322E-4</v>
      </c>
      <c r="D143" s="245">
        <f>SUMPRODUCT(BondVal_all!$BO$2:$CH$2,'Bond Valuation'!$B$146:$U$146,BondVal_all!BO134:CH134)/Portf_Bond!B143</f>
        <v>5.1577914149483455</v>
      </c>
      <c r="E143" s="250">
        <f>-D143*BondVal_all!Y133/100</f>
        <v>-8.5863248049337353E-3</v>
      </c>
      <c r="F143" s="250">
        <f>E143*SQRT(10)</f>
        <v>-2.7152343113591569E-2</v>
      </c>
      <c r="G143" s="279">
        <f>BondVal_all!$AC$1*BondVal_all!X133/100</f>
        <v>-1.4895689188997628E-3</v>
      </c>
      <c r="H143" s="279">
        <f>G143*SQRT(10)</f>
        <v>-4.7104305155178851E-3</v>
      </c>
      <c r="I143" s="245">
        <f>IF(C143&lt;E143,1,0)</f>
        <v>0</v>
      </c>
      <c r="L143" s="250"/>
      <c r="M143" s="281"/>
    </row>
    <row r="144" spans="1:13" x14ac:dyDescent="0.2">
      <c r="A144" s="282">
        <v>42944</v>
      </c>
      <c r="B144" s="245">
        <f>SUMPRODUCT('Bond Valuation'!$B$146:$U$146,BondVal_all!BO135:CH135)</f>
        <v>76.136174702086066</v>
      </c>
      <c r="C144" s="280">
        <f>B145/B144-1</f>
        <v>4.0183131571080999E-4</v>
      </c>
      <c r="D144" s="245">
        <f>SUMPRODUCT(BondVal_all!$BO$2:$CH$2,'Bond Valuation'!$B$146:$U$146,BondVal_all!BO135:CH135)/Portf_Bond!B144</f>
        <v>5.1541778978524491</v>
      </c>
      <c r="E144" s="250">
        <f>-D144*BondVal_all!Y134/100</f>
        <v>-8.5953363350252145E-3</v>
      </c>
      <c r="F144" s="250">
        <f>E144*SQRT(10)</f>
        <v>-2.7180840073883789E-2</v>
      </c>
      <c r="G144" s="279">
        <f>BondVal_all!$AC$1*BondVal_all!X134/100</f>
        <v>-1.4915343177275338E-3</v>
      </c>
      <c r="H144" s="279">
        <f>G144*SQRT(10)</f>
        <v>-4.716645652324266E-3</v>
      </c>
      <c r="I144" s="245">
        <f>IF(C144&lt;E144,1,0)</f>
        <v>0</v>
      </c>
      <c r="L144" s="250"/>
      <c r="M144" s="281"/>
    </row>
    <row r="145" spans="1:13" x14ac:dyDescent="0.2">
      <c r="A145" s="282">
        <v>42943</v>
      </c>
      <c r="B145" s="245">
        <f>SUMPRODUCT('Bond Valuation'!$B$146:$U$146,BondVal_all!BO136:CH136)</f>
        <v>76.166768601339797</v>
      </c>
      <c r="C145" s="280">
        <f>B146/B145-1</f>
        <v>-3.5568476904304092E-3</v>
      </c>
      <c r="D145" s="245">
        <f>SUMPRODUCT(BondVal_all!$BO$2:$CH$2,'Bond Valuation'!$B$146:$U$146,BondVal_all!BO136:CH136)/Portf_Bond!B145</f>
        <v>5.1511097212629116</v>
      </c>
      <c r="E145" s="250">
        <f>-D145*BondVal_all!Y135/100</f>
        <v>-8.5860449604181956E-3</v>
      </c>
      <c r="F145" s="250">
        <f>E145*SQRT(10)</f>
        <v>-2.7151458167531759E-2</v>
      </c>
      <c r="G145" s="279">
        <f>BondVal_all!$AC$1*BondVal_all!X135/100</f>
        <v>-1.4933554020992333E-3</v>
      </c>
      <c r="H145" s="279">
        <f>G145*SQRT(10)</f>
        <v>-4.7224044267501729E-3</v>
      </c>
      <c r="I145" s="245">
        <f>IF(C145&lt;E145,1,0)</f>
        <v>0</v>
      </c>
      <c r="L145" s="250"/>
      <c r="M145" s="281"/>
    </row>
    <row r="146" spans="1:13" x14ac:dyDescent="0.2">
      <c r="A146" s="282">
        <v>42942</v>
      </c>
      <c r="B146" s="245">
        <f>SUMPRODUCT('Bond Valuation'!$B$146:$U$146,BondVal_all!BO137:CH137)</f>
        <v>75.895855006352576</v>
      </c>
      <c r="C146" s="280">
        <f>B147/B146-1</f>
        <v>-9.808720961670403E-4</v>
      </c>
      <c r="D146" s="245">
        <f>SUMPRODUCT(BondVal_all!$BO$2:$CH$2,'Bond Valuation'!$B$146:$U$146,BondVal_all!BO137:CH137)/Portf_Bond!B146</f>
        <v>5.1308397564344279</v>
      </c>
      <c r="E146" s="250">
        <f>-D146*BondVal_all!Y136/100</f>
        <v>-8.5552956442682734E-3</v>
      </c>
      <c r="F146" s="250">
        <f>E146*SQRT(10)</f>
        <v>-2.7054220292005403E-2</v>
      </c>
      <c r="G146" s="279">
        <f>BondVal_all!$AC$1*BondVal_all!X136/100</f>
        <v>-1.4944918775934993E-3</v>
      </c>
      <c r="H146" s="279">
        <f>G146*SQRT(10)</f>
        <v>-4.7259982778170189E-3</v>
      </c>
      <c r="I146" s="245">
        <f>IF(C146&lt;E146,1,0)</f>
        <v>0</v>
      </c>
      <c r="L146" s="250"/>
      <c r="M146" s="281"/>
    </row>
    <row r="147" spans="1:13" x14ac:dyDescent="0.2">
      <c r="A147" s="282">
        <v>42941</v>
      </c>
      <c r="B147" s="245">
        <f>SUMPRODUCT('Bond Valuation'!$B$146:$U$146,BondVal_all!BO138:CH138)</f>
        <v>75.821410879962102</v>
      </c>
      <c r="C147" s="280">
        <f>B148/B147-1</f>
        <v>-7.54204088329824E-4</v>
      </c>
      <c r="D147" s="245">
        <f>SUMPRODUCT(BondVal_all!$BO$2:$CH$2,'Bond Valuation'!$B$146:$U$146,BondVal_all!BO138:CH138)/Portf_Bond!B147</f>
        <v>5.131664530536213</v>
      </c>
      <c r="E147" s="250">
        <f>-D147*BondVal_all!Y137/100</f>
        <v>-8.5576607211686143E-3</v>
      </c>
      <c r="F147" s="250">
        <f>E147*SQRT(10)</f>
        <v>-2.7061699321851932E-2</v>
      </c>
      <c r="G147" s="279">
        <f>BondVal_all!$AC$1*BondVal_all!X137/100</f>
        <v>-1.4957439585020613E-3</v>
      </c>
      <c r="H147" s="279">
        <f>G147*SQRT(10)</f>
        <v>-4.7299577053028881E-3</v>
      </c>
      <c r="I147" s="245">
        <f>IF(C147&lt;E147,1,0)</f>
        <v>0</v>
      </c>
      <c r="L147" s="250"/>
      <c r="M147" s="281"/>
    </row>
    <row r="148" spans="1:13" x14ac:dyDescent="0.2">
      <c r="A148" s="282">
        <v>42940</v>
      </c>
      <c r="B148" s="245">
        <f>SUMPRODUCT('Bond Valuation'!$B$146:$U$146,BondVal_all!BO139:CH139)</f>
        <v>75.764226061893496</v>
      </c>
      <c r="C148" s="280">
        <f>B149/B148-1</f>
        <v>3.5415208497691086E-3</v>
      </c>
      <c r="D148" s="245">
        <f>SUMPRODUCT(BondVal_all!$BO$2:$CH$2,'Bond Valuation'!$B$146:$U$146,BondVal_all!BO139:CH139)/Portf_Bond!B148</f>
        <v>5.1228296185194688</v>
      </c>
      <c r="E148" s="250">
        <f>-D148*BondVal_all!Y138/100</f>
        <v>-8.5244883127048813E-3</v>
      </c>
      <c r="F148" s="250">
        <f>E148*SQRT(10)</f>
        <v>-2.6956798955633091E-2</v>
      </c>
      <c r="G148" s="279">
        <f>BondVal_all!$AC$1*BondVal_all!X138/100</f>
        <v>-1.4943412003018189E-3</v>
      </c>
      <c r="H148" s="279">
        <f>G148*SQRT(10)</f>
        <v>-4.7255217943836438E-3</v>
      </c>
      <c r="I148" s="245">
        <f>IF(C148&lt;E148,1,0)</f>
        <v>0</v>
      </c>
      <c r="L148" s="250"/>
      <c r="M148" s="281"/>
    </row>
    <row r="149" spans="1:13" x14ac:dyDescent="0.2">
      <c r="A149" s="282">
        <v>42937</v>
      </c>
      <c r="B149" s="245">
        <f>SUMPRODUCT('Bond Valuation'!$B$146:$U$146,BondVal_all!BO140:CH140)</f>
        <v>76.032546648158316</v>
      </c>
      <c r="C149" s="280">
        <f>B150/B149-1</f>
        <v>7.0323483013590149E-4</v>
      </c>
      <c r="D149" s="245">
        <f>SUMPRODUCT(BondVal_all!$BO$2:$CH$2,'Bond Valuation'!$B$146:$U$146,BondVal_all!BO140:CH140)/Portf_Bond!B149</f>
        <v>5.1318613592518592</v>
      </c>
      <c r="E149" s="250">
        <f>-D149*BondVal_all!Y139/100</f>
        <v>-8.5477778798895183E-3</v>
      </c>
      <c r="F149" s="250">
        <f>E149*SQRT(10)</f>
        <v>-2.7030447033656056E-2</v>
      </c>
      <c r="G149" s="279">
        <f>BondVal_all!$AC$1*BondVal_all!X139/100</f>
        <v>-1.4961853357096863E-3</v>
      </c>
      <c r="H149" s="279">
        <f>G149*SQRT(10)</f>
        <v>-4.7313534625862685E-3</v>
      </c>
      <c r="I149" s="245">
        <f>IF(C149&lt;E149,1,0)</f>
        <v>0</v>
      </c>
      <c r="L149" s="250"/>
      <c r="M149" s="281"/>
    </row>
    <row r="150" spans="1:13" x14ac:dyDescent="0.2">
      <c r="A150" s="282">
        <v>42936</v>
      </c>
      <c r="B150" s="245">
        <f>SUMPRODUCT('Bond Valuation'!$B$146:$U$146,BondVal_all!BO141:CH141)</f>
        <v>76.086015383185227</v>
      </c>
      <c r="C150" s="280">
        <f>B151/B150-1</f>
        <v>-3.3235497622785548E-4</v>
      </c>
      <c r="D150" s="245">
        <f>SUMPRODUCT(BondVal_all!$BO$2:$CH$2,'Bond Valuation'!$B$146:$U$146,BondVal_all!BO141:CH141)/Portf_Bond!B150</f>
        <v>5.1381228057838531</v>
      </c>
      <c r="E150" s="250">
        <f>-D150*BondVal_all!Y140/100</f>
        <v>-8.5738820057734474E-3</v>
      </c>
      <c r="F150" s="250">
        <f>E150*SQRT(10)</f>
        <v>-2.7112995527777031E-2</v>
      </c>
      <c r="G150" s="279">
        <f>BondVal_all!$AC$1*BondVal_all!X140/100</f>
        <v>-1.498191052093833E-3</v>
      </c>
      <c r="H150" s="279">
        <f>G150*SQRT(10)</f>
        <v>-4.7376960947004892E-3</v>
      </c>
      <c r="I150" s="245">
        <f>IF(C150&lt;E150,1,0)</f>
        <v>0</v>
      </c>
      <c r="L150" s="250"/>
      <c r="M150" s="281"/>
    </row>
    <row r="151" spans="1:13" x14ac:dyDescent="0.2">
      <c r="A151" s="282">
        <v>42935</v>
      </c>
      <c r="B151" s="245">
        <f>SUMPRODUCT('Bond Valuation'!$B$146:$U$146,BondVal_all!BO142:CH142)</f>
        <v>76.060727817351278</v>
      </c>
      <c r="C151" s="280">
        <f>B152/B151-1</f>
        <v>2.9892356895611094E-4</v>
      </c>
      <c r="D151" s="245">
        <f>SUMPRODUCT(BondVal_all!$BO$2:$CH$2,'Bond Valuation'!$B$146:$U$146,BondVal_all!BO142:CH142)/Portf_Bond!B151</f>
        <v>5.1352831998427249</v>
      </c>
      <c r="E151" s="250">
        <f>-D151*BondVal_all!Y141/100</f>
        <v>-8.5833514983424449E-3</v>
      </c>
      <c r="F151" s="250">
        <f>E151*SQRT(10)</f>
        <v>-2.7142940692581101E-2</v>
      </c>
      <c r="G151" s="279">
        <f>BondVal_all!$AC$1*BondVal_all!X141/100</f>
        <v>-1.5001005529598388E-3</v>
      </c>
      <c r="H151" s="279">
        <f>G151*SQRT(10)</f>
        <v>-4.7437344666311316E-3</v>
      </c>
      <c r="I151" s="245">
        <f>IF(C151&lt;E151,1,0)</f>
        <v>0</v>
      </c>
      <c r="L151" s="250"/>
      <c r="M151" s="281"/>
    </row>
    <row r="152" spans="1:13" x14ac:dyDescent="0.2">
      <c r="A152" s="282">
        <v>42934</v>
      </c>
      <c r="B152" s="245">
        <f>SUMPRODUCT('Bond Valuation'!$B$146:$U$146,BondVal_all!BO143:CH143)</f>
        <v>76.083464161567832</v>
      </c>
      <c r="C152" s="280">
        <f>B153/B152-1</f>
        <v>8.9237124472552054E-4</v>
      </c>
      <c r="D152" s="245">
        <f>SUMPRODUCT(BondVal_all!$BO$2:$CH$2,'Bond Valuation'!$B$146:$U$146,BondVal_all!BO143:CH143)/Portf_Bond!B152</f>
        <v>5.1369425841763166</v>
      </c>
      <c r="E152" s="250">
        <f>-D152*BondVal_all!Y142/100</f>
        <v>-8.5936371430555686E-3</v>
      </c>
      <c r="F152" s="250">
        <f>E152*SQRT(10)</f>
        <v>-2.717546675707784E-2</v>
      </c>
      <c r="G152" s="279">
        <f>BondVal_all!$AC$1*BondVal_all!X142/100</f>
        <v>-1.5021482708179365E-3</v>
      </c>
      <c r="H152" s="279">
        <f>G152*SQRT(10)</f>
        <v>-4.7502099190681211E-3</v>
      </c>
      <c r="I152" s="245">
        <f>IF(C152&lt;E152,1,0)</f>
        <v>0</v>
      </c>
      <c r="L152" s="250"/>
      <c r="M152" s="281"/>
    </row>
    <row r="153" spans="1:13" x14ac:dyDescent="0.2">
      <c r="A153" s="282">
        <v>42933</v>
      </c>
      <c r="B153" s="245">
        <f>SUMPRODUCT('Bond Valuation'!$B$146:$U$146,BondVal_all!BO144:CH144)</f>
        <v>76.151358857184718</v>
      </c>
      <c r="C153" s="280">
        <f>B154/B153-1</f>
        <v>4.9001933115744301E-4</v>
      </c>
      <c r="D153" s="245">
        <f>SUMPRODUCT(BondVal_all!$BO$2:$CH$2,'Bond Valuation'!$B$146:$U$146,BondVal_all!BO144:CH144)/Portf_Bond!B153</f>
        <v>5.1485419127814112</v>
      </c>
      <c r="E153" s="250">
        <f>-D153*BondVal_all!Y143/100</f>
        <v>-8.6332139074162609E-3</v>
      </c>
      <c r="F153" s="250">
        <f>E153*SQRT(10)</f>
        <v>-2.7300619474877406E-2</v>
      </c>
      <c r="G153" s="279">
        <f>BondVal_all!$AC$1*BondVal_all!X143/100</f>
        <v>-1.5041165573309412E-3</v>
      </c>
      <c r="H153" s="279">
        <f>G153*SQRT(10)</f>
        <v>-4.7564341875370071E-3</v>
      </c>
      <c r="I153" s="245">
        <f>IF(C153&lt;E153,1,0)</f>
        <v>0</v>
      </c>
      <c r="L153" s="250"/>
      <c r="M153" s="281"/>
    </row>
    <row r="154" spans="1:13" x14ac:dyDescent="0.2">
      <c r="A154" s="282">
        <v>42930</v>
      </c>
      <c r="B154" s="245">
        <f>SUMPRODUCT('Bond Valuation'!$B$146:$U$146,BondVal_all!BO145:CH145)</f>
        <v>76.188674495118647</v>
      </c>
      <c r="C154" s="280">
        <f>B155/B154-1</f>
        <v>-1.7317655638370288E-3</v>
      </c>
      <c r="D154" s="245">
        <f>SUMPRODUCT(BondVal_all!$BO$2:$CH$2,'Bond Valuation'!$B$146:$U$146,BondVal_all!BO145:CH145)/Portf_Bond!B154</f>
        <v>5.154256215018048</v>
      </c>
      <c r="E154" s="250">
        <f>-D154*BondVal_all!Y144/100</f>
        <v>-8.668302803989664E-3</v>
      </c>
      <c r="F154" s="250">
        <f>E154*SQRT(10)</f>
        <v>-2.7411580308631438E-2</v>
      </c>
      <c r="G154" s="279">
        <f>BondVal_all!$AC$1*BondVal_all!X144/100</f>
        <v>-1.50474521296415E-3</v>
      </c>
      <c r="H154" s="279">
        <f>G154*SQRT(10)</f>
        <v>-4.7584221712018426E-3</v>
      </c>
      <c r="I154" s="245">
        <f>IF(C154&lt;E154,1,0)</f>
        <v>0</v>
      </c>
      <c r="L154" s="250"/>
      <c r="M154" s="281"/>
    </row>
    <row r="155" spans="1:13" x14ac:dyDescent="0.2">
      <c r="A155" s="282">
        <v>42929</v>
      </c>
      <c r="B155" s="245">
        <f>SUMPRODUCT('Bond Valuation'!$B$146:$U$146,BondVal_all!BO146:CH146)</f>
        <v>76.056733572273615</v>
      </c>
      <c r="C155" s="280">
        <f>B156/B155-1</f>
        <v>-2.2957104429982556E-3</v>
      </c>
      <c r="D155" s="245">
        <f>SUMPRODUCT(BondVal_all!$BO$2:$CH$2,'Bond Valuation'!$B$146:$U$146,BondVal_all!BO146:CH146)/Portf_Bond!B155</f>
        <v>5.1554499139963603</v>
      </c>
      <c r="E155" s="250">
        <f>-D155*BondVal_all!Y145/100</f>
        <v>-8.6838461313341036E-3</v>
      </c>
      <c r="F155" s="250">
        <f>E155*SQRT(10)</f>
        <v>-2.7460732625457444E-2</v>
      </c>
      <c r="G155" s="279">
        <f>BondVal_all!$AC$1*BondVal_all!X145/100</f>
        <v>-1.5059201274122977E-3</v>
      </c>
      <c r="H155" s="279">
        <f>G155*SQRT(10)</f>
        <v>-4.7621375769138288E-3</v>
      </c>
      <c r="I155" s="245">
        <f>IF(C155&lt;E155,1,0)</f>
        <v>0</v>
      </c>
      <c r="L155" s="250"/>
      <c r="M155" s="281"/>
    </row>
    <row r="156" spans="1:13" x14ac:dyDescent="0.2">
      <c r="A156" s="282">
        <v>42928</v>
      </c>
      <c r="B156" s="245">
        <f>SUMPRODUCT('Bond Valuation'!$B$146:$U$146,BondVal_all!BO147:CH147)</f>
        <v>75.882129334751411</v>
      </c>
      <c r="C156" s="280">
        <f>B157/B156-1</f>
        <v>-2.3538932683835334E-3</v>
      </c>
      <c r="D156" s="245">
        <f>SUMPRODUCT(BondVal_all!$BO$2:$CH$2,'Bond Valuation'!$B$146:$U$146,BondVal_all!BO147:CH147)/Portf_Bond!B156</f>
        <v>5.1392346051935425</v>
      </c>
      <c r="E156" s="250">
        <f>-D156*BondVal_all!Y146/100</f>
        <v>-8.6716576007160942E-3</v>
      </c>
      <c r="F156" s="250">
        <f>E156*SQRT(10)</f>
        <v>-2.7422189107373835E-2</v>
      </c>
      <c r="G156" s="279">
        <f>BondVal_all!$AC$1*BondVal_all!X146/100</f>
        <v>-1.5065421759619033E-3</v>
      </c>
      <c r="H156" s="279">
        <f>G156*SQRT(10)</f>
        <v>-4.7641046671457864E-3</v>
      </c>
      <c r="I156" s="245">
        <f>IF(C156&lt;E156,1,0)</f>
        <v>0</v>
      </c>
      <c r="L156" s="250"/>
      <c r="M156" s="281"/>
    </row>
    <row r="157" spans="1:13" x14ac:dyDescent="0.2">
      <c r="A157" s="282">
        <v>42927</v>
      </c>
      <c r="B157" s="245">
        <f>SUMPRODUCT('Bond Valuation'!$B$146:$U$146,BondVal_all!BO148:CH148)</f>
        <v>75.703510901319731</v>
      </c>
      <c r="C157" s="280">
        <f>B158/B157-1</f>
        <v>2.17861204909231E-3</v>
      </c>
      <c r="D157" s="245">
        <f>SUMPRODUCT(BondVal_all!$BO$2:$CH$2,'Bond Valuation'!$B$146:$U$146,BondVal_all!BO148:CH148)/Portf_Bond!B157</f>
        <v>5.1294983148038291</v>
      </c>
      <c r="E157" s="250">
        <f>-D157*BondVal_all!Y147/100</f>
        <v>-8.6651425755056855E-3</v>
      </c>
      <c r="F157" s="250">
        <f>E157*SQRT(10)</f>
        <v>-2.7401586788695524E-2</v>
      </c>
      <c r="G157" s="279">
        <f>BondVal_all!$AC$1*BondVal_all!X147/100</f>
        <v>-1.5082980614448749E-3</v>
      </c>
      <c r="H157" s="279">
        <f>G157*SQRT(10)</f>
        <v>-4.7696572645824021E-3</v>
      </c>
      <c r="I157" s="245">
        <f>IF(C157&lt;E157,1,0)</f>
        <v>0</v>
      </c>
      <c r="L157" s="250"/>
      <c r="M157" s="281"/>
    </row>
    <row r="158" spans="1:13" x14ac:dyDescent="0.2">
      <c r="A158" s="282">
        <v>42926</v>
      </c>
      <c r="B158" s="245">
        <f>SUMPRODUCT('Bond Valuation'!$B$146:$U$146,BondVal_all!BO149:CH149)</f>
        <v>75.868439482327943</v>
      </c>
      <c r="C158" s="280">
        <f>B159/B158-1</f>
        <v>-2.9035636602912085E-3</v>
      </c>
      <c r="D158" s="245">
        <f>SUMPRODUCT(BondVal_all!$BO$2:$CH$2,'Bond Valuation'!$B$146:$U$146,BondVal_all!BO149:CH149)/Portf_Bond!B158</f>
        <v>5.1373517316934212</v>
      </c>
      <c r="E158" s="250">
        <f>-D158*BondVal_all!Y148/100</f>
        <v>-8.6884084467946168E-3</v>
      </c>
      <c r="F158" s="250">
        <f>E158*SQRT(10)</f>
        <v>-2.7475159933716867E-2</v>
      </c>
      <c r="G158" s="279">
        <f>BondVal_all!$AC$1*BondVal_all!X148/100</f>
        <v>-1.5082366392884931E-3</v>
      </c>
      <c r="H158" s="279">
        <f>G158*SQRT(10)</f>
        <v>-4.7694630306694364E-3</v>
      </c>
      <c r="I158" s="245">
        <f>IF(C158&lt;E158,1,0)</f>
        <v>0</v>
      </c>
      <c r="L158" s="250"/>
      <c r="M158" s="281"/>
    </row>
    <row r="159" spans="1:13" x14ac:dyDescent="0.2">
      <c r="A159" s="282">
        <v>42923</v>
      </c>
      <c r="B159" s="245">
        <f>SUMPRODUCT('Bond Valuation'!$B$146:$U$146,BondVal_all!BO150:CH150)</f>
        <v>75.648150638484054</v>
      </c>
      <c r="C159" s="280">
        <f>B160/B159-1</f>
        <v>2.6421656473336608E-3</v>
      </c>
      <c r="D159" s="245">
        <f>SUMPRODUCT(BondVal_all!$BO$2:$CH$2,'Bond Valuation'!$B$146:$U$146,BondVal_all!BO150:CH150)/Portf_Bond!B159</f>
        <v>5.1198123324665215</v>
      </c>
      <c r="E159" s="250">
        <f>-D159*BondVal_all!Y149/100</f>
        <v>-8.6486577486524913E-3</v>
      </c>
      <c r="F159" s="250">
        <f>E159*SQRT(10)</f>
        <v>-2.7349457189005926E-2</v>
      </c>
      <c r="G159" s="279">
        <f>BondVal_all!$AC$1*BondVal_all!X149/100</f>
        <v>-1.5096454421430711E-3</v>
      </c>
      <c r="H159" s="279">
        <f>G159*SQRT(10)</f>
        <v>-4.7739180564640498E-3</v>
      </c>
      <c r="I159" s="245">
        <f>IF(C159&lt;E159,1,0)</f>
        <v>0</v>
      </c>
      <c r="L159" s="250"/>
      <c r="M159" s="281"/>
    </row>
    <row r="160" spans="1:13" x14ac:dyDescent="0.2">
      <c r="A160" s="282">
        <v>42922</v>
      </c>
      <c r="B160" s="245">
        <f>SUMPRODUCT('Bond Valuation'!$B$146:$U$146,BondVal_all!BO151:CH151)</f>
        <v>75.848025583385379</v>
      </c>
      <c r="C160" s="280">
        <f>B161/B160-1</f>
        <v>1.7783129866153491E-3</v>
      </c>
      <c r="D160" s="245">
        <f>SUMPRODUCT(BondVal_all!$BO$2:$CH$2,'Bond Valuation'!$B$146:$U$146,BondVal_all!BO151:CH151)/Portf_Bond!B160</f>
        <v>5.135193299768873</v>
      </c>
      <c r="E160" s="250">
        <f>-D160*BondVal_all!Y150/100</f>
        <v>-8.6867080845240436E-3</v>
      </c>
      <c r="F160" s="250">
        <f>E160*SQRT(10)</f>
        <v>-2.7469782916094438E-2</v>
      </c>
      <c r="G160" s="279">
        <f>BondVal_all!$AC$1*BondVal_all!X150/100</f>
        <v>-1.5114212864558104E-3</v>
      </c>
      <c r="H160" s="279">
        <f>G160*SQRT(10)</f>
        <v>-4.7795337692621625E-3</v>
      </c>
      <c r="I160" s="245">
        <f>IF(C160&lt;E160,1,0)</f>
        <v>0</v>
      </c>
      <c r="L160" s="250"/>
      <c r="M160" s="281"/>
    </row>
    <row r="161" spans="1:13" x14ac:dyDescent="0.2">
      <c r="A161" s="282">
        <v>42921</v>
      </c>
      <c r="B161" s="245">
        <f>SUMPRODUCT('Bond Valuation'!$B$146:$U$146,BondVal_all!BO152:CH152)</f>
        <v>75.982907112289439</v>
      </c>
      <c r="C161" s="280">
        <f>B162/B161-1</f>
        <v>3.8288238301751321E-3</v>
      </c>
      <c r="D161" s="245">
        <f>SUMPRODUCT(BondVal_all!$BO$2:$CH$2,'Bond Valuation'!$B$146:$U$146,BondVal_all!BO152:CH152)/Portf_Bond!B161</f>
        <v>5.1373113168862918</v>
      </c>
      <c r="E161" s="250">
        <f>-D161*BondVal_all!Y151/100</f>
        <v>-8.6774909269356267E-3</v>
      </c>
      <c r="F161" s="250">
        <f>E161*SQRT(10)</f>
        <v>-2.7440635704562337E-2</v>
      </c>
      <c r="G161" s="279">
        <f>BondVal_all!$AC$1*BondVal_all!X151/100</f>
        <v>-1.5102852730160055E-3</v>
      </c>
      <c r="H161" s="279">
        <f>G161*SQRT(10)</f>
        <v>-4.7759413793398162E-3</v>
      </c>
      <c r="I161" s="245">
        <f>IF(C161&lt;E161,1,0)</f>
        <v>0</v>
      </c>
      <c r="L161" s="250"/>
      <c r="M161" s="281"/>
    </row>
    <row r="162" spans="1:13" x14ac:dyDescent="0.2">
      <c r="A162" s="282">
        <v>42920</v>
      </c>
      <c r="B162" s="245">
        <f>SUMPRODUCT('Bond Valuation'!$B$146:$U$146,BondVal_all!BO153:CH153)</f>
        <v>76.273832277726953</v>
      </c>
      <c r="C162" s="280">
        <f>B163/B162-1</f>
        <v>-3.0941203486456459E-5</v>
      </c>
      <c r="D162" s="245">
        <f>SUMPRODUCT(BondVal_all!$BO$2:$CH$2,'Bond Valuation'!$B$146:$U$146,BondVal_all!BO153:CH153)/Portf_Bond!B162</f>
        <v>5.1552302418853877</v>
      </c>
      <c r="E162" s="250">
        <f>-D162*BondVal_all!Y152/100</f>
        <v>-8.7276383142067034E-3</v>
      </c>
      <c r="F162" s="250">
        <f>E162*SQRT(10)</f>
        <v>-2.7599215667045474E-2</v>
      </c>
      <c r="G162" s="279">
        <f>BondVal_all!$AC$1*BondVal_all!X152/100</f>
        <v>-1.511495485792716E-3</v>
      </c>
      <c r="H162" s="279">
        <f>G162*SQRT(10)</f>
        <v>-4.7797684081676579E-3</v>
      </c>
      <c r="I162" s="245">
        <f>IF(C162&lt;E162,1,0)</f>
        <v>0</v>
      </c>
      <c r="L162" s="250"/>
      <c r="M162" s="281"/>
    </row>
    <row r="163" spans="1:13" x14ac:dyDescent="0.2">
      <c r="A163" s="282">
        <v>42919</v>
      </c>
      <c r="B163" s="245">
        <f>SUMPRODUCT('Bond Valuation'!$B$146:$U$146,BondVal_all!BO154:CH154)</f>
        <v>76.271472273561756</v>
      </c>
      <c r="C163" s="280">
        <f>B164/B163-1</f>
        <v>3.2058119039612976E-4</v>
      </c>
      <c r="D163" s="245">
        <f>SUMPRODUCT(BondVal_all!$BO$2:$CH$2,'Bond Valuation'!$B$146:$U$146,BondVal_all!BO154:CH154)/Portf_Bond!B163</f>
        <v>5.1550068822180739</v>
      </c>
      <c r="E163" s="250">
        <f>-D163*BondVal_all!Y153/100</f>
        <v>-8.7613860203460976E-3</v>
      </c>
      <c r="F163" s="250">
        <f>E163*SQRT(10)</f>
        <v>-2.7705935284252008E-2</v>
      </c>
      <c r="G163" s="279">
        <f>BondVal_all!$AC$1*BondVal_all!X153/100</f>
        <v>-1.5131795462491686E-3</v>
      </c>
      <c r="H163" s="279">
        <f>G163*SQRT(10)</f>
        <v>-4.7850938749274714E-3</v>
      </c>
      <c r="I163" s="245">
        <f>IF(C163&lt;E163,1,0)</f>
        <v>0</v>
      </c>
      <c r="L163" s="250"/>
      <c r="M163" s="281"/>
    </row>
    <row r="164" spans="1:13" x14ac:dyDescent="0.2">
      <c r="A164" s="282">
        <v>42916</v>
      </c>
      <c r="B164" s="245">
        <f>SUMPRODUCT('Bond Valuation'!$B$146:$U$146,BondVal_all!BO155:CH155)</f>
        <v>76.295923472936479</v>
      </c>
      <c r="C164" s="280">
        <f>B165/B164-1</f>
        <v>-9.2509536732421349E-4</v>
      </c>
      <c r="D164" s="245">
        <f>SUMPRODUCT(BondVal_all!$BO$2:$CH$2,'Bond Valuation'!$B$146:$U$146,BondVal_all!BO155:CH155)/Portf_Bond!B164</f>
        <v>5.157506755026998</v>
      </c>
      <c r="E164" s="250">
        <f>-D164*BondVal_all!Y154/100</f>
        <v>-8.7449833280197689E-3</v>
      </c>
      <c r="F164" s="250">
        <f>E164*SQRT(10)</f>
        <v>-2.7654065416741844E-2</v>
      </c>
      <c r="G164" s="279">
        <f>BondVal_all!$AC$1*BondVal_all!X154/100</f>
        <v>-1.5117999910743362E-3</v>
      </c>
      <c r="H164" s="279">
        <f>G164*SQRT(10)</f>
        <v>-4.7807313384171293E-3</v>
      </c>
      <c r="I164" s="245">
        <f>IF(C164&lt;E164,1,0)</f>
        <v>0</v>
      </c>
      <c r="L164" s="250"/>
      <c r="M164" s="281"/>
    </row>
    <row r="165" spans="1:13" x14ac:dyDescent="0.2">
      <c r="A165" s="282">
        <v>42915</v>
      </c>
      <c r="B165" s="245">
        <f>SUMPRODUCT('Bond Valuation'!$B$146:$U$146,BondVal_all!BO156:CH156)</f>
        <v>76.225342467585946</v>
      </c>
      <c r="C165" s="280">
        <f>B166/B165-1</f>
        <v>5.82595803821917E-4</v>
      </c>
      <c r="D165" s="245">
        <f>SUMPRODUCT(BondVal_all!$BO$2:$CH$2,'Bond Valuation'!$B$146:$U$146,BondVal_all!BO156:CH156)/Portf_Bond!B165</f>
        <v>5.1486666648810582</v>
      </c>
      <c r="E165" s="250">
        <f>-D165*BondVal_all!Y155/100</f>
        <v>-8.7257080369744083E-3</v>
      </c>
      <c r="F165" s="250">
        <f>E165*SQRT(10)</f>
        <v>-2.7593111594475857E-2</v>
      </c>
      <c r="G165" s="279">
        <f>BondVal_all!$AC$1*BondVal_all!X155/100</f>
        <v>-1.513595839100346E-3</v>
      </c>
      <c r="H165" s="279">
        <f>G165*SQRT(10)</f>
        <v>-4.7864103085108372E-3</v>
      </c>
      <c r="I165" s="245">
        <f>IF(C165&lt;E165,1,0)</f>
        <v>0</v>
      </c>
      <c r="L165" s="250"/>
      <c r="M165" s="281"/>
    </row>
    <row r="166" spans="1:13" x14ac:dyDescent="0.2">
      <c r="A166" s="282">
        <v>42914</v>
      </c>
      <c r="B166" s="245">
        <f>SUMPRODUCT('Bond Valuation'!$B$146:$U$146,BondVal_all!BO157:CH157)</f>
        <v>76.269751032252444</v>
      </c>
      <c r="C166" s="280">
        <f>B167/B166-1</f>
        <v>1.5058223994774966E-3</v>
      </c>
      <c r="D166" s="245">
        <f>SUMPRODUCT(BondVal_all!$BO$2:$CH$2,'Bond Valuation'!$B$146:$U$146,BondVal_all!BO157:CH157)/Portf_Bond!B166</f>
        <v>5.1418055132981539</v>
      </c>
      <c r="E166" s="250">
        <f>-D166*BondVal_all!Y156/100</f>
        <v>-8.7077702520180957E-3</v>
      </c>
      <c r="F166" s="250">
        <f>E166*SQRT(10)</f>
        <v>-2.7536387337835606E-2</v>
      </c>
      <c r="G166" s="279">
        <f>BondVal_all!$AC$1*BondVal_all!X156/100</f>
        <v>-1.5153977808881E-3</v>
      </c>
      <c r="H166" s="279">
        <f>G166*SQRT(10)</f>
        <v>-4.7921085487711759E-3</v>
      </c>
      <c r="I166" s="245">
        <f>IF(C166&lt;E166,1,0)</f>
        <v>0</v>
      </c>
      <c r="L166" s="250"/>
      <c r="M166" s="281"/>
    </row>
    <row r="167" spans="1:13" x14ac:dyDescent="0.2">
      <c r="A167" s="282">
        <v>42913</v>
      </c>
      <c r="B167" s="245">
        <f>SUMPRODUCT('Bond Valuation'!$B$146:$U$146,BondVal_all!BO158:CH158)</f>
        <v>76.38459973175938</v>
      </c>
      <c r="C167" s="280">
        <f>B168/B167-1</f>
        <v>2.4943227291185366E-4</v>
      </c>
      <c r="D167" s="245">
        <f>SUMPRODUCT(BondVal_all!$BO$2:$CH$2,'Bond Valuation'!$B$146:$U$146,BondVal_all!BO158:CH158)/Portf_Bond!B167</f>
        <v>5.1571928193095387</v>
      </c>
      <c r="E167" s="250">
        <f>-D167*BondVal_all!Y157/100</f>
        <v>-8.7454827225162748E-3</v>
      </c>
      <c r="F167" s="250">
        <f>E167*SQRT(10)</f>
        <v>-2.7655644640801755E-2</v>
      </c>
      <c r="G167" s="279">
        <f>BondVal_all!$AC$1*BondVal_all!X157/100</f>
        <v>-1.5175283714669021E-3</v>
      </c>
      <c r="H167" s="279">
        <f>G167*SQRT(10)</f>
        <v>-4.7988460677614864E-3</v>
      </c>
      <c r="I167" s="245">
        <f>IF(C167&lt;E167,1,0)</f>
        <v>0</v>
      </c>
      <c r="L167" s="250"/>
      <c r="M167" s="281"/>
    </row>
    <row r="168" spans="1:13" x14ac:dyDescent="0.2">
      <c r="A168" s="282">
        <v>42912</v>
      </c>
      <c r="B168" s="245">
        <f>SUMPRODUCT('Bond Valuation'!$B$146:$U$146,BondVal_all!BO159:CH159)</f>
        <v>76.403652516085927</v>
      </c>
      <c r="C168" s="280">
        <f>B169/B168-1</f>
        <v>-1.1728977832436982E-4</v>
      </c>
      <c r="D168" s="245">
        <f>SUMPRODUCT(BondVal_all!$BO$2:$CH$2,'Bond Valuation'!$B$146:$U$146,BondVal_all!BO159:CH159)/Portf_Bond!B168</f>
        <v>5.1592395908535371</v>
      </c>
      <c r="E168" s="250">
        <f>-D168*BondVal_all!Y158/100</f>
        <v>-8.7380731216901934E-3</v>
      </c>
      <c r="F168" s="250">
        <f>E168*SQRT(10)</f>
        <v>-2.7632213425638673E-2</v>
      </c>
      <c r="G168" s="279">
        <f>BondVal_all!$AC$1*BondVal_all!X158/100</f>
        <v>-1.5196949016760492E-3</v>
      </c>
      <c r="H168" s="279">
        <f>G168*SQRT(10)</f>
        <v>-4.8056972378419521E-3</v>
      </c>
      <c r="I168" s="245">
        <f>IF(C168&lt;E168,1,0)</f>
        <v>0</v>
      </c>
      <c r="L168" s="250"/>
      <c r="M168" s="281"/>
    </row>
    <row r="169" spans="1:13" x14ac:dyDescent="0.2">
      <c r="A169" s="282">
        <v>42909</v>
      </c>
      <c r="B169" s="245">
        <f>SUMPRODUCT('Bond Valuation'!$B$146:$U$146,BondVal_all!BO160:CH160)</f>
        <v>76.394691148619145</v>
      </c>
      <c r="C169" s="280">
        <f>B170/B169-1</f>
        <v>-5.2314354240997618E-3</v>
      </c>
      <c r="D169" s="245">
        <f>SUMPRODUCT(BondVal_all!$BO$2:$CH$2,'Bond Valuation'!$B$146:$U$146,BondVal_all!BO160:CH160)/Portf_Bond!B169</f>
        <v>5.171865652496666</v>
      </c>
      <c r="E169" s="250">
        <f>-D169*BondVal_all!Y159/100</f>
        <v>-8.7650255209822114E-3</v>
      </c>
      <c r="F169" s="250">
        <f>E169*SQRT(10)</f>
        <v>-2.7717444395807759E-2</v>
      </c>
      <c r="G169" s="279">
        <f>BondVal_all!$AC$1*BondVal_all!X159/100</f>
        <v>-1.5213865741015012E-3</v>
      </c>
      <c r="H169" s="279">
        <f>G169*SQRT(10)</f>
        <v>-4.8110467757612818E-3</v>
      </c>
      <c r="I169" s="245">
        <f>IF(C169&lt;E169,1,0)</f>
        <v>0</v>
      </c>
      <c r="L169" s="250"/>
      <c r="M169" s="281"/>
    </row>
    <row r="170" spans="1:13" x14ac:dyDescent="0.2">
      <c r="A170" s="282">
        <v>42908</v>
      </c>
      <c r="B170" s="245">
        <f>SUMPRODUCT('Bond Valuation'!$B$146:$U$146,BondVal_all!BO161:CH161)</f>
        <v>75.995037255131095</v>
      </c>
      <c r="C170" s="280">
        <f>B171/B170-1</f>
        <v>-7.621453728012817E-4</v>
      </c>
      <c r="D170" s="245">
        <f>SUMPRODUCT(BondVal_all!$BO$2:$CH$2,'Bond Valuation'!$B$146:$U$146,BondVal_all!BO161:CH161)/Portf_Bond!B170</f>
        <v>5.1295379985104956</v>
      </c>
      <c r="E170" s="250">
        <f>-D170*BondVal_all!Y160/100</f>
        <v>-8.7158789589255811E-3</v>
      </c>
      <c r="F170" s="250">
        <f>E170*SQRT(10)</f>
        <v>-2.7562029320541998E-2</v>
      </c>
      <c r="G170" s="279">
        <f>BondVal_all!$AC$1*BondVal_all!X160/100</f>
        <v>-1.5226508952492074E-3</v>
      </c>
      <c r="H170" s="279">
        <f>G170*SQRT(10)</f>
        <v>-4.8150449102819523E-3</v>
      </c>
      <c r="I170" s="245">
        <f>IF(C170&lt;E170,1,0)</f>
        <v>0</v>
      </c>
      <c r="L170" s="250"/>
      <c r="M170" s="281"/>
    </row>
    <row r="171" spans="1:13" x14ac:dyDescent="0.2">
      <c r="A171" s="282">
        <v>42907</v>
      </c>
      <c r="B171" s="245">
        <f>SUMPRODUCT('Bond Valuation'!$B$146:$U$146,BondVal_all!BO162:CH162)</f>
        <v>75.937117989131238</v>
      </c>
      <c r="C171" s="280">
        <f>B172/B171-1</f>
        <v>-2.7709076910348296E-3</v>
      </c>
      <c r="D171" s="245">
        <f>SUMPRODUCT(BondVal_all!$BO$2:$CH$2,'Bond Valuation'!$B$146:$U$146,BondVal_all!BO162:CH162)/Portf_Bond!B171</f>
        <v>5.1211652800491354</v>
      </c>
      <c r="E171" s="250">
        <f>-D171*BondVal_all!Y161/100</f>
        <v>-8.7142351439876038E-3</v>
      </c>
      <c r="F171" s="250">
        <f>E171*SQRT(10)</f>
        <v>-2.7556831121286183E-2</v>
      </c>
      <c r="G171" s="279">
        <f>BondVal_all!$AC$1*BondVal_all!X161/100</f>
        <v>-1.521799672435181E-3</v>
      </c>
      <c r="H171" s="279">
        <f>G171*SQRT(10)</f>
        <v>-4.8123531073933305E-3</v>
      </c>
      <c r="I171" s="245">
        <f>IF(C171&lt;E171,1,0)</f>
        <v>0</v>
      </c>
      <c r="L171" s="250"/>
      <c r="M171" s="281"/>
    </row>
    <row r="172" spans="1:13" x14ac:dyDescent="0.2">
      <c r="A172" s="282">
        <v>42906</v>
      </c>
      <c r="B172" s="245">
        <f>SUMPRODUCT('Bond Valuation'!$B$146:$U$146,BondVal_all!BO163:CH163)</f>
        <v>75.726703244860133</v>
      </c>
      <c r="C172" s="280">
        <f>B173/B172-1</f>
        <v>1.1557829109021256E-4</v>
      </c>
      <c r="D172" s="245">
        <f>SUMPRODUCT(BondVal_all!$BO$2:$CH$2,'Bond Valuation'!$B$146:$U$146,BondVal_all!BO163:CH163)/Portf_Bond!B172</f>
        <v>5.1025019888819028</v>
      </c>
      <c r="E172" s="250">
        <f>-D172*BondVal_all!Y162/100</f>
        <v>-8.6879908514622302E-3</v>
      </c>
      <c r="F172" s="250">
        <f>E172*SQRT(10)</f>
        <v>-2.7473839381326269E-2</v>
      </c>
      <c r="G172" s="279">
        <f>BondVal_all!$AC$1*BondVal_all!X162/100</f>
        <v>-1.5234958579666E-3</v>
      </c>
      <c r="H172" s="279">
        <f>G172*SQRT(10)</f>
        <v>-4.8177169170068382E-3</v>
      </c>
      <c r="I172" s="245">
        <f>IF(C172&lt;E172,1,0)</f>
        <v>0</v>
      </c>
      <c r="L172" s="250"/>
      <c r="M172" s="281"/>
    </row>
    <row r="173" spans="1:13" x14ac:dyDescent="0.2">
      <c r="A173" s="282">
        <v>42905</v>
      </c>
      <c r="B173" s="245">
        <f>SUMPRODUCT('Bond Valuation'!$B$146:$U$146,BondVal_all!BO164:CH164)</f>
        <v>75.735455607811076</v>
      </c>
      <c r="C173" s="280">
        <f>B174/B173-1</f>
        <v>2.2758869313954655E-3</v>
      </c>
      <c r="D173" s="245">
        <f>SUMPRODUCT(BondVal_all!$BO$2:$CH$2,'Bond Valuation'!$B$146:$U$146,BondVal_all!BO164:CH164)/Portf_Bond!B173</f>
        <v>5.1025738244768277</v>
      </c>
      <c r="E173" s="250">
        <f>-D173*BondVal_all!Y163/100</f>
        <v>-8.6923495925098748E-3</v>
      </c>
      <c r="F173" s="250">
        <f>E173*SQRT(10)</f>
        <v>-2.7487622930767695E-2</v>
      </c>
      <c r="G173" s="279">
        <f>BondVal_all!$AC$1*BondVal_all!X163/100</f>
        <v>-1.525363580966526E-3</v>
      </c>
      <c r="H173" s="279">
        <f>G173*SQRT(10)</f>
        <v>-4.8236231757248869E-3</v>
      </c>
      <c r="I173" s="245">
        <f>IF(C173&lt;E173,1,0)</f>
        <v>0</v>
      </c>
      <c r="L173" s="250"/>
      <c r="M173" s="281"/>
    </row>
    <row r="174" spans="1:13" x14ac:dyDescent="0.2">
      <c r="A174" s="282">
        <v>42902</v>
      </c>
      <c r="B174" s="245">
        <f>SUMPRODUCT('Bond Valuation'!$B$146:$U$146,BondVal_all!BO165:CH165)</f>
        <v>75.907820941472167</v>
      </c>
      <c r="C174" s="280">
        <f>B175/B174-1</f>
        <v>4.0352713524276496E-3</v>
      </c>
      <c r="D174" s="245">
        <f>SUMPRODUCT(BondVal_all!$BO$2:$CH$2,'Bond Valuation'!$B$146:$U$146,BondVal_all!BO165:CH165)/Portf_Bond!B174</f>
        <v>5.1170367617446866</v>
      </c>
      <c r="E174" s="250">
        <f>-D174*BondVal_all!Y164/100</f>
        <v>-8.6802019156400918E-3</v>
      </c>
      <c r="F174" s="250">
        <f>E174*SQRT(10)</f>
        <v>-2.7449208603579436E-2</v>
      </c>
      <c r="G174" s="279">
        <f>BondVal_all!$AC$1*BondVal_all!X164/100</f>
        <v>-1.5249180877562193E-3</v>
      </c>
      <c r="H174" s="279">
        <f>G174*SQRT(10)</f>
        <v>-4.8222144024981772E-3</v>
      </c>
      <c r="I174" s="245">
        <f>IF(C174&lt;E174,1,0)</f>
        <v>0</v>
      </c>
      <c r="L174" s="250"/>
      <c r="M174" s="281"/>
    </row>
    <row r="175" spans="1:13" x14ac:dyDescent="0.2">
      <c r="A175" s="282">
        <v>42901</v>
      </c>
      <c r="B175" s="245">
        <f>SUMPRODUCT('Bond Valuation'!$B$146:$U$146,BondVal_all!BO166:CH166)</f>
        <v>76.214129596742495</v>
      </c>
      <c r="C175" s="280">
        <f>B176/B175-1</f>
        <v>5.4757164112002599E-3</v>
      </c>
      <c r="D175" s="245">
        <f>SUMPRODUCT(BondVal_all!$BO$2:$CH$2,'Bond Valuation'!$B$146:$U$146,BondVal_all!BO166:CH166)/Portf_Bond!B175</f>
        <v>5.1335123040902166</v>
      </c>
      <c r="E175" s="250">
        <f>-D175*BondVal_all!Y165/100</f>
        <v>-8.6868846683007643E-3</v>
      </c>
      <c r="F175" s="250">
        <f>E175*SQRT(10)</f>
        <v>-2.7470341323026712E-2</v>
      </c>
      <c r="G175" s="279">
        <f>BondVal_all!$AC$1*BondVal_all!X165/100</f>
        <v>-1.5224635706242468E-3</v>
      </c>
      <c r="H175" s="279">
        <f>G175*SQRT(10)</f>
        <v>-4.8144525378052399E-3</v>
      </c>
      <c r="I175" s="245">
        <f>IF(C175&lt;E175,1,0)</f>
        <v>0</v>
      </c>
      <c r="L175" s="250"/>
      <c r="M175" s="281"/>
    </row>
    <row r="176" spans="1:13" x14ac:dyDescent="0.2">
      <c r="A176" s="282">
        <v>42900</v>
      </c>
      <c r="B176" s="245">
        <f>SUMPRODUCT('Bond Valuation'!$B$146:$U$146,BondVal_all!BO167:CH167)</f>
        <v>76.631456556940719</v>
      </c>
      <c r="C176" s="280">
        <f>B177/B176-1</f>
        <v>1.1483800229943331E-3</v>
      </c>
      <c r="D176" s="245">
        <f>SUMPRODUCT(BondVal_all!$BO$2:$CH$2,'Bond Valuation'!$B$146:$U$146,BondVal_all!BO167:CH167)/Portf_Bond!B176</f>
        <v>5.1602211688174853</v>
      </c>
      <c r="E176" s="250">
        <f>-D176*BondVal_all!Y166/100</f>
        <v>-8.7469983736688846E-3</v>
      </c>
      <c r="F176" s="250">
        <f>E176*SQRT(10)</f>
        <v>-2.766043755058226E-2</v>
      </c>
      <c r="G176" s="279">
        <f>BondVal_all!$AC$1*BondVal_all!X166/100</f>
        <v>-1.5244865918014341E-3</v>
      </c>
      <c r="H176" s="279">
        <f>G176*SQRT(10)</f>
        <v>-4.8208498924799063E-3</v>
      </c>
      <c r="I176" s="245">
        <f>IF(C176&lt;E176,1,0)</f>
        <v>0</v>
      </c>
      <c r="L176" s="250"/>
      <c r="M176" s="281"/>
    </row>
    <row r="177" spans="1:13" x14ac:dyDescent="0.2">
      <c r="A177" s="282">
        <v>42899</v>
      </c>
      <c r="B177" s="245">
        <f>SUMPRODUCT('Bond Valuation'!$B$146:$U$146,BondVal_all!BO168:CH168)</f>
        <v>76.71945859078366</v>
      </c>
      <c r="C177" s="280">
        <f>B178/B177-1</f>
        <v>-6.147395763502761E-4</v>
      </c>
      <c r="D177" s="245">
        <f>SUMPRODUCT(BondVal_all!$BO$2:$CH$2,'Bond Valuation'!$B$146:$U$146,BondVal_all!BO168:CH168)/Portf_Bond!B177</f>
        <v>5.1725837872114013</v>
      </c>
      <c r="E177" s="250">
        <f>-D177*BondVal_all!Y167/100</f>
        <v>-8.7986740059064761E-3</v>
      </c>
      <c r="F177" s="250">
        <f>E177*SQRT(10)</f>
        <v>-2.7823850247982274E-2</v>
      </c>
      <c r="G177" s="279">
        <f>BondVal_all!$AC$1*BondVal_all!X167/100</f>
        <v>-1.525791504656211E-3</v>
      </c>
      <c r="H177" s="279">
        <f>G177*SQRT(10)</f>
        <v>-4.824976389249034E-3</v>
      </c>
      <c r="I177" s="245">
        <f>IF(C177&lt;E177,1,0)</f>
        <v>0</v>
      </c>
      <c r="L177" s="250"/>
      <c r="M177" s="281"/>
    </row>
    <row r="178" spans="1:13" x14ac:dyDescent="0.2">
      <c r="A178" s="282">
        <v>42895</v>
      </c>
      <c r="B178" s="245">
        <f>SUMPRODUCT('Bond Valuation'!$B$146:$U$146,BondVal_all!BO169:CH169)</f>
        <v>76.672296103311737</v>
      </c>
      <c r="C178" s="280">
        <f>B179/B178-1</f>
        <v>-1.1063620590631151E-3</v>
      </c>
      <c r="D178" s="245">
        <f>SUMPRODUCT(BondVal_all!$BO$2:$CH$2,'Bond Valuation'!$B$146:$U$146,BondVal_all!BO169:CH169)/Portf_Bond!B178</f>
        <v>5.1685437339729212</v>
      </c>
      <c r="E178" s="250">
        <f>-D178*BondVal_all!Y168/100</f>
        <v>-8.8244903147897125E-3</v>
      </c>
      <c r="F178" s="250">
        <f>E178*SQRT(10)</f>
        <v>-2.7905488584831738E-2</v>
      </c>
      <c r="G178" s="279">
        <f>BondVal_all!$AC$1*BondVal_all!X168/100</f>
        <v>-1.5275380856707135E-3</v>
      </c>
      <c r="H178" s="279">
        <f>G178*SQRT(10)</f>
        <v>-4.8304995633728694E-3</v>
      </c>
      <c r="I178" s="245">
        <f>IF(C178&lt;E178,1,0)</f>
        <v>0</v>
      </c>
      <c r="L178" s="250"/>
      <c r="M178" s="281"/>
    </row>
    <row r="179" spans="1:13" x14ac:dyDescent="0.2">
      <c r="A179" s="282">
        <v>42894</v>
      </c>
      <c r="B179" s="245">
        <f>SUMPRODUCT('Bond Valuation'!$B$146:$U$146,BondVal_all!BO170:CH170)</f>
        <v>76.587468783921778</v>
      </c>
      <c r="C179" s="280">
        <f>B180/B179-1</f>
        <v>-5.5206835626564477E-4</v>
      </c>
      <c r="D179" s="245">
        <f>SUMPRODUCT(BondVal_all!$BO$2:$CH$2,'Bond Valuation'!$B$146:$U$146,BondVal_all!BO170:CH170)/Portf_Bond!B179</f>
        <v>5.1608751909425825</v>
      </c>
      <c r="E179" s="250">
        <f>-D179*BondVal_all!Y169/100</f>
        <v>-8.8069742926191307E-3</v>
      </c>
      <c r="F179" s="250">
        <f>E179*SQRT(10)</f>
        <v>-2.7850098059226693E-2</v>
      </c>
      <c r="G179" s="279">
        <f>BondVal_all!$AC$1*BondVal_all!X169/100</f>
        <v>-1.5288475138283616E-3</v>
      </c>
      <c r="H179" s="279">
        <f>G179*SQRT(10)</f>
        <v>-4.8346403387833957E-3</v>
      </c>
      <c r="I179" s="245">
        <f>IF(C179&lt;E179,1,0)</f>
        <v>0</v>
      </c>
      <c r="L179" s="250"/>
      <c r="M179" s="281"/>
    </row>
    <row r="180" spans="1:13" x14ac:dyDescent="0.2">
      <c r="A180" s="282">
        <v>42893</v>
      </c>
      <c r="B180" s="245">
        <f>SUMPRODUCT('Bond Valuation'!$B$146:$U$146,BondVal_all!BO171:CH171)</f>
        <v>76.545187265919694</v>
      </c>
      <c r="C180" s="280">
        <f>B181/B180-1</f>
        <v>-8.3538953474882049E-4</v>
      </c>
      <c r="D180" s="245">
        <f>SUMPRODUCT(BondVal_all!$BO$2:$CH$2,'Bond Valuation'!$B$146:$U$146,BondVal_all!BO171:CH171)/Portf_Bond!B180</f>
        <v>5.1572240214313148</v>
      </c>
      <c r="E180" s="250">
        <f>-D180*BondVal_all!Y170/100</f>
        <v>-8.8211306566984577E-3</v>
      </c>
      <c r="F180" s="250">
        <f>E180*SQRT(10)</f>
        <v>-2.7894864413103959E-2</v>
      </c>
      <c r="G180" s="279">
        <f>BondVal_all!$AC$1*BondVal_all!X170/100</f>
        <v>-1.5303977170830353E-3</v>
      </c>
      <c r="H180" s="279">
        <f>G180*SQRT(10)</f>
        <v>-4.8395425119043701E-3</v>
      </c>
      <c r="I180" s="245">
        <f>IF(C180&lt;E180,1,0)</f>
        <v>0</v>
      </c>
      <c r="L180" s="250"/>
      <c r="M180" s="281"/>
    </row>
    <row r="181" spans="1:13" x14ac:dyDescent="0.2">
      <c r="A181" s="282">
        <v>42892</v>
      </c>
      <c r="B181" s="245">
        <f>SUMPRODUCT('Bond Valuation'!$B$146:$U$146,BondVal_all!BO172:CH172)</f>
        <v>76.481242217542359</v>
      </c>
      <c r="C181" s="280">
        <f>B182/B181-1</f>
        <v>-4.6447716388542393E-4</v>
      </c>
      <c r="D181" s="245">
        <f>SUMPRODUCT(BondVal_all!$BO$2:$CH$2,'Bond Valuation'!$B$146:$U$146,BondVal_all!BO172:CH172)/Portf_Bond!B181</f>
        <v>5.1571945051604278</v>
      </c>
      <c r="E181" s="250">
        <f>-D181*BondVal_all!Y171/100</f>
        <v>-8.82497233111482E-3</v>
      </c>
      <c r="F181" s="250">
        <f>E181*SQRT(10)</f>
        <v>-2.7907012854288461E-2</v>
      </c>
      <c r="G181" s="279">
        <f>BondVal_all!$AC$1*BondVal_all!X171/100</f>
        <v>-1.531835188039175E-3</v>
      </c>
      <c r="H181" s="279">
        <f>G181*SQRT(10)</f>
        <v>-4.8440881941961122E-3</v>
      </c>
      <c r="I181" s="245">
        <f>IF(C181&lt;E181,1,0)</f>
        <v>0</v>
      </c>
      <c r="L181" s="250"/>
      <c r="M181" s="281"/>
    </row>
    <row r="182" spans="1:13" x14ac:dyDescent="0.2">
      <c r="A182" s="282">
        <v>42891</v>
      </c>
      <c r="B182" s="245">
        <f>SUMPRODUCT('Bond Valuation'!$B$146:$U$146,BondVal_all!BO173:CH173)</f>
        <v>76.445718427066723</v>
      </c>
      <c r="C182" s="280">
        <f>B183/B182-1</f>
        <v>2.4821206308840438E-3</v>
      </c>
      <c r="D182" s="245">
        <f>SUMPRODUCT(BondVal_all!$BO$2:$CH$2,'Bond Valuation'!$B$146:$U$146,BondVal_all!BO173:CH173)/Portf_Bond!B182</f>
        <v>5.1618533731013887</v>
      </c>
      <c r="E182" s="250">
        <f>-D182*BondVal_all!Y172/100</f>
        <v>-8.8201419090183381E-3</v>
      </c>
      <c r="F182" s="250">
        <f>E182*SQRT(10)</f>
        <v>-2.7891737718403576E-2</v>
      </c>
      <c r="G182" s="279">
        <f>BondVal_all!$AC$1*BondVal_all!X172/100</f>
        <v>-1.5322015202600008E-3</v>
      </c>
      <c r="H182" s="279">
        <f>G182*SQRT(10)</f>
        <v>-4.8452466383942291E-3</v>
      </c>
      <c r="I182" s="245">
        <f>IF(C182&lt;E182,1,0)</f>
        <v>0</v>
      </c>
      <c r="L182" s="250"/>
      <c r="M182" s="281"/>
    </row>
    <row r="183" spans="1:13" x14ac:dyDescent="0.2">
      <c r="A183" s="282">
        <v>42888</v>
      </c>
      <c r="B183" s="245">
        <f>SUMPRODUCT('Bond Valuation'!$B$146:$U$146,BondVal_all!BO174:CH174)</f>
        <v>76.635465921917302</v>
      </c>
      <c r="C183" s="280">
        <f>B184/B183-1</f>
        <v>5.1510628041806505E-4</v>
      </c>
      <c r="D183" s="245">
        <f>SUMPRODUCT(BondVal_all!$BO$2:$CH$2,'Bond Valuation'!$B$146:$U$146,BondVal_all!BO174:CH174)/Portf_Bond!B183</f>
        <v>5.1838912692894672</v>
      </c>
      <c r="E183" s="250">
        <f>-D183*BondVal_all!Y173/100</f>
        <v>-8.8630859559379344E-3</v>
      </c>
      <c r="F183" s="250">
        <f>E183*SQRT(10)</f>
        <v>-2.8027538718614638E-2</v>
      </c>
      <c r="G183" s="279">
        <f>BondVal_all!$AC$1*BondVal_all!X173/100</f>
        <v>-1.534286623063881E-3</v>
      </c>
      <c r="H183" s="279">
        <f>G183*SQRT(10)</f>
        <v>-4.8518403124100939E-3</v>
      </c>
      <c r="I183" s="245">
        <f>IF(C183&lt;E183,1,0)</f>
        <v>0</v>
      </c>
      <c r="L183" s="250"/>
      <c r="M183" s="281"/>
    </row>
    <row r="184" spans="1:13" x14ac:dyDescent="0.2">
      <c r="A184" s="282">
        <v>42887</v>
      </c>
      <c r="B184" s="245">
        <f>SUMPRODUCT('Bond Valuation'!$B$146:$U$146,BondVal_all!BO175:CH175)</f>
        <v>76.674941331716454</v>
      </c>
      <c r="C184" s="280">
        <f>B185/B184-1</f>
        <v>-4.2802465203383155E-3</v>
      </c>
      <c r="D184" s="245">
        <f>SUMPRODUCT(BondVal_all!$BO$2:$CH$2,'Bond Valuation'!$B$146:$U$146,BondVal_all!BO175:CH175)/Portf_Bond!B184</f>
        <v>5.1858777107179979</v>
      </c>
      <c r="E184" s="250">
        <f>-D184*BondVal_all!Y174/100</f>
        <v>-8.8673616241448597E-3</v>
      </c>
      <c r="F184" s="250">
        <f>E184*SQRT(10)</f>
        <v>-2.8041059568667689E-2</v>
      </c>
      <c r="G184" s="279">
        <f>BondVal_all!$AC$1*BondVal_all!X174/100</f>
        <v>-1.5312730345821395E-3</v>
      </c>
      <c r="H184" s="279">
        <f>G184*SQRT(10)</f>
        <v>-4.842310508877342E-3</v>
      </c>
      <c r="I184" s="245">
        <f>IF(C184&lt;E184,1,0)</f>
        <v>0</v>
      </c>
      <c r="L184" s="250"/>
      <c r="M184" s="281"/>
    </row>
    <row r="185" spans="1:13" x14ac:dyDescent="0.2">
      <c r="A185" s="282">
        <v>42886</v>
      </c>
      <c r="B185" s="245">
        <f>SUMPRODUCT('Bond Valuation'!$B$146:$U$146,BondVal_all!BO176:CH176)</f>
        <v>76.346753680884234</v>
      </c>
      <c r="C185" s="280">
        <f>B186/B185-1</f>
        <v>2.980832800651978E-4</v>
      </c>
      <c r="D185" s="245">
        <f>SUMPRODUCT(BondVal_all!$BO$2:$CH$2,'Bond Valuation'!$B$146:$U$146,BondVal_all!BO176:CH176)/Portf_Bond!B185</f>
        <v>5.1737396179766275</v>
      </c>
      <c r="E185" s="250">
        <f>-D185*BondVal_all!Y175/100</f>
        <v>-8.8600523061086039E-3</v>
      </c>
      <c r="F185" s="250">
        <f>E185*SQRT(10)</f>
        <v>-2.8017945475530572E-2</v>
      </c>
      <c r="G185" s="279">
        <f>BondVal_all!$AC$1*BondVal_all!X175/100</f>
        <v>-1.5333911747683019E-3</v>
      </c>
      <c r="H185" s="279">
        <f>G185*SQRT(10)</f>
        <v>-4.8490086562691485E-3</v>
      </c>
      <c r="I185" s="245">
        <f>IF(C185&lt;E185,1,0)</f>
        <v>0</v>
      </c>
      <c r="L185" s="250"/>
      <c r="M185" s="281"/>
    </row>
    <row r="186" spans="1:13" x14ac:dyDescent="0.2">
      <c r="A186" s="282">
        <v>42885</v>
      </c>
      <c r="B186" s="245">
        <f>SUMPRODUCT('Bond Valuation'!$B$146:$U$146,BondVal_all!BO177:CH177)</f>
        <v>76.369511371643753</v>
      </c>
      <c r="C186" s="280">
        <f>B187/B186-1</f>
        <v>1.8369820854478025E-3</v>
      </c>
      <c r="D186" s="245">
        <f>SUMPRODUCT(BondVal_all!$BO$2:$CH$2,'Bond Valuation'!$B$146:$U$146,BondVal_all!BO177:CH177)/Portf_Bond!B186</f>
        <v>5.1758056689932337</v>
      </c>
      <c r="E186" s="250">
        <f>-D186*BondVal_all!Y176/100</f>
        <v>-8.8901238417296788E-3</v>
      </c>
      <c r="F186" s="250">
        <f>E186*SQRT(10)</f>
        <v>-2.8113040020832054E-2</v>
      </c>
      <c r="G186" s="279">
        <f>BondVal_all!$AC$1*BondVal_all!X176/100</f>
        <v>-1.5355982191577499E-3</v>
      </c>
      <c r="H186" s="279">
        <f>G186*SQRT(10)</f>
        <v>-4.8559879434368998E-3</v>
      </c>
      <c r="I186" s="245">
        <f>IF(C186&lt;E186,1,0)</f>
        <v>0</v>
      </c>
      <c r="L186" s="250"/>
      <c r="M186" s="281"/>
    </row>
    <row r="187" spans="1:13" x14ac:dyDescent="0.2">
      <c r="A187" s="282">
        <v>42884</v>
      </c>
      <c r="B187" s="245">
        <f>SUMPRODUCT('Bond Valuation'!$B$146:$U$146,BondVal_all!BO178:CH178)</f>
        <v>76.509800795907864</v>
      </c>
      <c r="C187" s="280">
        <f>B188/B187-1</f>
        <v>-1.2970613988516622E-3</v>
      </c>
      <c r="D187" s="245">
        <f>SUMPRODUCT(BondVal_all!$BO$2:$CH$2,'Bond Valuation'!$B$146:$U$146,BondVal_all!BO178:CH178)/Portf_Bond!B187</f>
        <v>5.1798068588582256</v>
      </c>
      <c r="E187" s="250">
        <f>-D187*BondVal_all!Y177/100</f>
        <v>-8.9251834620505642E-3</v>
      </c>
      <c r="F187" s="250">
        <f>E187*SQRT(10)</f>
        <v>-2.8223908274946776E-2</v>
      </c>
      <c r="G187" s="279">
        <f>BondVal_all!$AC$1*BondVal_all!X177/100</f>
        <v>-1.5363334137373477E-3</v>
      </c>
      <c r="H187" s="279">
        <f>G187*SQRT(10)</f>
        <v>-4.8583128328318391E-3</v>
      </c>
      <c r="I187" s="245">
        <f>IF(C187&lt;E187,1,0)</f>
        <v>0</v>
      </c>
      <c r="L187" s="250"/>
      <c r="M187" s="281"/>
    </row>
    <row r="188" spans="1:13" x14ac:dyDescent="0.2">
      <c r="A188" s="282">
        <v>42881</v>
      </c>
      <c r="B188" s="245">
        <f>SUMPRODUCT('Bond Valuation'!$B$146:$U$146,BondVal_all!BO179:CH179)</f>
        <v>76.410562886661666</v>
      </c>
      <c r="C188" s="280">
        <f>B189/B188-1</f>
        <v>2.2298087491114948E-3</v>
      </c>
      <c r="D188" s="245">
        <f>SUMPRODUCT(BondVal_all!$BO$2:$CH$2,'Bond Valuation'!$B$146:$U$146,BondVal_all!BO179:CH179)/Portf_Bond!B188</f>
        <v>5.1794430681440664</v>
      </c>
      <c r="E188" s="250">
        <f>-D188*BondVal_all!Y178/100</f>
        <v>-8.9245216227407716E-3</v>
      </c>
      <c r="F188" s="250">
        <f>E188*SQRT(10)</f>
        <v>-2.8221815355282797E-2</v>
      </c>
      <c r="G188" s="279">
        <f>BondVal_all!$AC$1*BondVal_all!X178/100</f>
        <v>-1.5378150354760137E-3</v>
      </c>
      <c r="H188" s="279">
        <f>G188*SQRT(10)</f>
        <v>-4.8629981321568422E-3</v>
      </c>
      <c r="I188" s="245">
        <f>IF(C188&lt;E188,1,0)</f>
        <v>0</v>
      </c>
      <c r="L188" s="250"/>
      <c r="M188" s="281"/>
    </row>
    <row r="189" spans="1:13" x14ac:dyDescent="0.2">
      <c r="A189" s="282">
        <v>42880</v>
      </c>
      <c r="B189" s="245">
        <f>SUMPRODUCT('Bond Valuation'!$B$146:$U$146,BondVal_all!BO180:CH180)</f>
        <v>76.580943828310879</v>
      </c>
      <c r="C189" s="280">
        <f>B190/B189-1</f>
        <v>7.8047803360203893E-4</v>
      </c>
      <c r="D189" s="245">
        <f>SUMPRODUCT(BondVal_all!$BO$2:$CH$2,'Bond Valuation'!$B$146:$U$146,BondVal_all!BO180:CH180)/Portf_Bond!B189</f>
        <v>5.1907747476417825</v>
      </c>
      <c r="E189" s="250">
        <f>-D189*BondVal_all!Y179/100</f>
        <v>-8.9627799356671017E-3</v>
      </c>
      <c r="F189" s="250">
        <f>E189*SQRT(10)</f>
        <v>-2.834279876356546E-2</v>
      </c>
      <c r="G189" s="279">
        <f>BondVal_all!$AC$1*BondVal_all!X179/100</f>
        <v>-1.5401165820402652E-3</v>
      </c>
      <c r="H189" s="279">
        <f>G189*SQRT(10)</f>
        <v>-4.8702762614408115E-3</v>
      </c>
      <c r="I189" s="245">
        <f>IF(C189&lt;E189,1,0)</f>
        <v>0</v>
      </c>
      <c r="L189" s="250"/>
      <c r="M189" s="281"/>
    </row>
    <row r="190" spans="1:13" x14ac:dyDescent="0.2">
      <c r="A190" s="282">
        <v>42879</v>
      </c>
      <c r="B190" s="245">
        <f>SUMPRODUCT('Bond Valuation'!$B$146:$U$146,BondVal_all!BO181:CH181)</f>
        <v>76.640713572761385</v>
      </c>
      <c r="C190" s="280">
        <f>B191/B190-1</f>
        <v>1.8038765845689309E-3</v>
      </c>
      <c r="D190" s="245">
        <f>SUMPRODUCT(BondVal_all!$BO$2:$CH$2,'Bond Valuation'!$B$146:$U$146,BondVal_all!BO181:CH181)/Portf_Bond!B190</f>
        <v>5.1951801614408168</v>
      </c>
      <c r="E190" s="250">
        <f>-D190*BondVal_all!Y180/100</f>
        <v>-8.9610204132642805E-3</v>
      </c>
      <c r="F190" s="250">
        <f>E190*SQRT(10)</f>
        <v>-2.8337234665178453E-2</v>
      </c>
      <c r="G190" s="279">
        <f>BondVal_all!$AC$1*BondVal_all!X180/100</f>
        <v>-1.5403424258012158E-3</v>
      </c>
      <c r="H190" s="279">
        <f>G190*SQRT(10)</f>
        <v>-4.8709904421207545E-3</v>
      </c>
      <c r="I190" s="245">
        <f>IF(C190&lt;E190,1,0)</f>
        <v>0</v>
      </c>
      <c r="L190" s="250"/>
      <c r="M190" s="281"/>
    </row>
    <row r="191" spans="1:13" x14ac:dyDescent="0.2">
      <c r="A191" s="282">
        <v>42878</v>
      </c>
      <c r="B191" s="245">
        <f>SUMPRODUCT('Bond Valuation'!$B$146:$U$146,BondVal_all!BO182:CH182)</f>
        <v>76.778963961399938</v>
      </c>
      <c r="C191" s="280">
        <f>B192/B191-1</f>
        <v>4.2963807864260239E-4</v>
      </c>
      <c r="D191" s="245">
        <f>SUMPRODUCT(BondVal_all!$BO$2:$CH$2,'Bond Valuation'!$B$146:$U$146,BondVal_all!BO182:CH182)/Portf_Bond!B191</f>
        <v>5.1926495918367443</v>
      </c>
      <c r="E191" s="250">
        <f>-D191*BondVal_all!Y181/100</f>
        <v>-8.9615713006212412E-3</v>
      </c>
      <c r="F191" s="250">
        <f>E191*SQRT(10)</f>
        <v>-2.833897672396064E-2</v>
      </c>
      <c r="G191" s="279">
        <f>BondVal_all!$AC$1*BondVal_all!X181/100</f>
        <v>-1.5423435391445422E-3</v>
      </c>
      <c r="H191" s="279">
        <f>G191*SQRT(10)</f>
        <v>-4.8773185181418205E-3</v>
      </c>
      <c r="I191" s="245">
        <f>IF(C191&lt;E191,1,0)</f>
        <v>0</v>
      </c>
      <c r="L191" s="250"/>
      <c r="M191" s="281"/>
    </row>
    <row r="192" spans="1:13" x14ac:dyDescent="0.2">
      <c r="A192" s="282">
        <v>42877</v>
      </c>
      <c r="B192" s="245">
        <f>SUMPRODUCT('Bond Valuation'!$B$146:$U$146,BondVal_all!BO183:CH183)</f>
        <v>76.811951127956476</v>
      </c>
      <c r="C192" s="280">
        <f>B193/B192-1</f>
        <v>-1.037610907249964E-3</v>
      </c>
      <c r="D192" s="245">
        <f>SUMPRODUCT(BondVal_all!$BO$2:$CH$2,'Bond Valuation'!$B$146:$U$146,BondVal_all!BO183:CH183)/Portf_Bond!B192</f>
        <v>5.1961942874093801</v>
      </c>
      <c r="E192" s="250">
        <f>-D192*BondVal_all!Y182/100</f>
        <v>-8.9737093951223808E-3</v>
      </c>
      <c r="F192" s="250">
        <f>E192*SQRT(10)</f>
        <v>-2.8377360749038606E-2</v>
      </c>
      <c r="G192" s="279">
        <f>BondVal_all!$AC$1*BondVal_all!X182/100</f>
        <v>-1.5443583669922415E-3</v>
      </c>
      <c r="H192" s="279">
        <f>G192*SQRT(10)</f>
        <v>-4.8836899632336847E-3</v>
      </c>
      <c r="I192" s="245">
        <f>IF(C192&lt;E192,1,0)</f>
        <v>0</v>
      </c>
      <c r="L192" s="250"/>
      <c r="M192" s="281"/>
    </row>
    <row r="193" spans="1:13" x14ac:dyDescent="0.2">
      <c r="A193" s="282">
        <v>42874</v>
      </c>
      <c r="B193" s="245">
        <f>SUMPRODUCT('Bond Valuation'!$B$146:$U$146,BondVal_all!BO184:CH184)</f>
        <v>76.732250209658957</v>
      </c>
      <c r="C193" s="280">
        <f>B194/B193-1</f>
        <v>-2.968156341484729E-3</v>
      </c>
      <c r="D193" s="245">
        <f>SUMPRODUCT(BondVal_all!$BO$2:$CH$2,'Bond Valuation'!$B$146:$U$146,BondVal_all!BO184:CH184)/Portf_Bond!B193</f>
        <v>5.1909231038102845</v>
      </c>
      <c r="E193" s="250">
        <f>-D193*BondVal_all!Y183/100</f>
        <v>-8.9785657531630172E-3</v>
      </c>
      <c r="F193" s="250">
        <f>E193*SQRT(10)</f>
        <v>-2.8392717901580291E-2</v>
      </c>
      <c r="G193" s="279">
        <f>BondVal_all!$AC$1*BondVal_all!X183/100</f>
        <v>-1.5465227877128845E-3</v>
      </c>
      <c r="H193" s="279">
        <f>G193*SQRT(10)</f>
        <v>-4.89053446252578E-3</v>
      </c>
      <c r="I193" s="245">
        <f>IF(C193&lt;E193,1,0)</f>
        <v>0</v>
      </c>
      <c r="L193" s="250"/>
      <c r="M193" s="281"/>
    </row>
    <row r="194" spans="1:13" x14ac:dyDescent="0.2">
      <c r="A194" s="282">
        <v>42873</v>
      </c>
      <c r="B194" s="245">
        <f>SUMPRODUCT('Bond Valuation'!$B$146:$U$146,BondVal_all!BO185:CH185)</f>
        <v>76.504496894602767</v>
      </c>
      <c r="C194" s="280">
        <f>B195/B194-1</f>
        <v>-9.2873572279039696E-4</v>
      </c>
      <c r="D194" s="245">
        <f>SUMPRODUCT(BondVal_all!$BO$2:$CH$2,'Bond Valuation'!$B$146:$U$146,BondVal_all!BO185:CH185)/Portf_Bond!B194</f>
        <v>5.1799387558997836</v>
      </c>
      <c r="E194" s="250">
        <f>-D194*BondVal_all!Y184/100</f>
        <v>-8.9658705136948895E-3</v>
      </c>
      <c r="F194" s="250">
        <f>E194*SQRT(10)</f>
        <v>-2.835257202941974E-2</v>
      </c>
      <c r="G194" s="279">
        <f>BondVal_all!$AC$1*BondVal_all!X184/100</f>
        <v>-1.548375334668394E-3</v>
      </c>
      <c r="H194" s="279">
        <f>G194*SQRT(10)</f>
        <v>-4.8963927303776007E-3</v>
      </c>
      <c r="I194" s="245">
        <f>IF(C194&lt;E194,1,0)</f>
        <v>0</v>
      </c>
      <c r="L194" s="250"/>
      <c r="M194" s="281"/>
    </row>
    <row r="195" spans="1:13" x14ac:dyDescent="0.2">
      <c r="A195" s="282">
        <v>42872</v>
      </c>
      <c r="B195" s="245">
        <f>SUMPRODUCT('Bond Valuation'!$B$146:$U$146,BondVal_all!BO186:CH186)</f>
        <v>76.43344443538264</v>
      </c>
      <c r="C195" s="280">
        <f>B196/B195-1</f>
        <v>2.361276206826135E-3</v>
      </c>
      <c r="D195" s="245">
        <f>SUMPRODUCT(BondVal_all!$BO$2:$CH$2,'Bond Valuation'!$B$146:$U$146,BondVal_all!BO186:CH186)/Portf_Bond!B195</f>
        <v>5.1666557333163849</v>
      </c>
      <c r="E195" s="250">
        <f>-D195*BondVal_all!Y185/100</f>
        <v>-8.9557373698746084E-3</v>
      </c>
      <c r="F195" s="250">
        <f>E195*SQRT(10)</f>
        <v>-2.8320528215089593E-2</v>
      </c>
      <c r="G195" s="279">
        <f>BondVal_all!$AC$1*BondVal_all!X185/100</f>
        <v>-1.549909027922792E-3</v>
      </c>
      <c r="H195" s="279">
        <f>G195*SQRT(10)</f>
        <v>-4.9012426942935342E-3</v>
      </c>
      <c r="I195" s="245">
        <f>IF(C195&lt;E195,1,0)</f>
        <v>0</v>
      </c>
      <c r="L195" s="250"/>
      <c r="M195" s="281"/>
    </row>
    <row r="196" spans="1:13" x14ac:dyDescent="0.2">
      <c r="A196" s="282">
        <v>42871</v>
      </c>
      <c r="B196" s="245">
        <f>SUMPRODUCT('Bond Valuation'!$B$146:$U$146,BondVal_all!BO187:CH187)</f>
        <v>76.613924909133672</v>
      </c>
      <c r="C196" s="280">
        <f>B197/B196-1</f>
        <v>1.2471389544752576E-3</v>
      </c>
      <c r="D196" s="245">
        <f>SUMPRODUCT(BondVal_all!$BO$2:$CH$2,'Bond Valuation'!$B$146:$U$146,BondVal_all!BO187:CH187)/Portf_Bond!B196</f>
        <v>5.1765278812643105</v>
      </c>
      <c r="E196" s="250">
        <f>-D196*BondVal_all!Y186/100</f>
        <v>-8.9825047990142112E-3</v>
      </c>
      <c r="F196" s="250">
        <f>E196*SQRT(10)</f>
        <v>-2.8405174258277901E-2</v>
      </c>
      <c r="G196" s="279">
        <f>BondVal_all!$AC$1*BondVal_all!X186/100</f>
        <v>-1.5521605016952159E-3</v>
      </c>
      <c r="H196" s="279">
        <f>G196*SQRT(10)</f>
        <v>-4.9083624795065251E-3</v>
      </c>
      <c r="I196" s="245">
        <f>IF(C196&lt;E196,1,0)</f>
        <v>0</v>
      </c>
      <c r="L196" s="250"/>
      <c r="M196" s="281"/>
    </row>
    <row r="197" spans="1:13" x14ac:dyDescent="0.2">
      <c r="A197" s="282">
        <v>42870</v>
      </c>
      <c r="B197" s="245">
        <f>SUMPRODUCT('Bond Valuation'!$B$146:$U$146,BondVal_all!BO188:CH188)</f>
        <v>76.709473119343102</v>
      </c>
      <c r="C197" s="280">
        <f>B198/B197-1</f>
        <v>-1.2032824130613351E-3</v>
      </c>
      <c r="D197" s="245">
        <f>SUMPRODUCT(BondVal_all!$BO$2:$CH$2,'Bond Valuation'!$B$146:$U$146,BondVal_all!BO188:CH188)/Portf_Bond!B197</f>
        <v>5.1777106253413496</v>
      </c>
      <c r="E197" s="250">
        <f>-D197*BondVal_all!Y187/100</f>
        <v>-8.9887866345910832E-3</v>
      </c>
      <c r="F197" s="250">
        <f>E197*SQRT(10)</f>
        <v>-2.8425039166587493E-2</v>
      </c>
      <c r="G197" s="279">
        <f>BondVal_all!$AC$1*BondVal_all!X187/100</f>
        <v>-1.5544711530810188E-3</v>
      </c>
      <c r="H197" s="279">
        <f>G197*SQRT(10)</f>
        <v>-4.9156694007642873E-3</v>
      </c>
      <c r="I197" s="245">
        <f>IF(C197&lt;E197,1,0)</f>
        <v>0</v>
      </c>
      <c r="L197" s="250"/>
      <c r="M197" s="281"/>
    </row>
    <row r="198" spans="1:13" x14ac:dyDescent="0.2">
      <c r="A198" s="282">
        <v>42867</v>
      </c>
      <c r="B198" s="245">
        <f>SUMPRODUCT('Bond Valuation'!$B$146:$U$146,BondVal_all!BO189:CH189)</f>
        <v>76.617169959423393</v>
      </c>
      <c r="C198" s="280">
        <f>B199/B198-1</f>
        <v>-1.5173457134601831E-3</v>
      </c>
      <c r="D198" s="245">
        <f>SUMPRODUCT(BondVal_all!$BO$2:$CH$2,'Bond Valuation'!$B$146:$U$146,BondVal_all!BO189:CH189)/Portf_Bond!B198</f>
        <v>5.1790528066447434</v>
      </c>
      <c r="E198" s="250">
        <f>-D198*BondVal_all!Y188/100</f>
        <v>-8.9995139045764144E-3</v>
      </c>
      <c r="F198" s="250">
        <f>E198*SQRT(10)</f>
        <v>-2.8458961772816701E-2</v>
      </c>
      <c r="G198" s="279">
        <f>BondVal_all!$AC$1*BondVal_all!X188/100</f>
        <v>-1.556901533537317E-3</v>
      </c>
      <c r="H198" s="279">
        <f>G198*SQRT(10)</f>
        <v>-4.9233549385869491E-3</v>
      </c>
      <c r="I198" s="245">
        <f>IF(C198&lt;E198,1,0)</f>
        <v>0</v>
      </c>
      <c r="L198" s="250"/>
      <c r="M198" s="281"/>
    </row>
    <row r="199" spans="1:13" x14ac:dyDescent="0.2">
      <c r="A199" s="282">
        <v>42866</v>
      </c>
      <c r="B199" s="245">
        <f>SUMPRODUCT('Bond Valuation'!$B$146:$U$146,BondVal_all!BO190:CH190)</f>
        <v>76.500915225008015</v>
      </c>
      <c r="C199" s="280">
        <f>B200/B199-1</f>
        <v>-4.1670642633961918E-4</v>
      </c>
      <c r="D199" s="245">
        <f>SUMPRODUCT(BondVal_all!$BO$2:$CH$2,'Bond Valuation'!$B$146:$U$146,BondVal_all!BO190:CH190)/Portf_Bond!B199</f>
        <v>5.1618774675179866</v>
      </c>
      <c r="E199" s="250">
        <f>-D199*BondVal_all!Y189/100</f>
        <v>-8.9782189448775508E-3</v>
      </c>
      <c r="F199" s="250">
        <f>E199*SQRT(10)</f>
        <v>-2.83916211974868E-2</v>
      </c>
      <c r="G199" s="279">
        <f>BondVal_all!$AC$1*BondVal_all!X189/100</f>
        <v>-1.5583409630611797E-3</v>
      </c>
      <c r="H199" s="279">
        <f>G199*SQRT(10)</f>
        <v>-4.9279068144136469E-3</v>
      </c>
      <c r="I199" s="245">
        <f>IF(C199&lt;E199,1,0)</f>
        <v>0</v>
      </c>
      <c r="L199" s="250"/>
      <c r="M199" s="281"/>
    </row>
    <row r="200" spans="1:13" x14ac:dyDescent="0.2">
      <c r="A200" s="282">
        <v>42865</v>
      </c>
      <c r="B200" s="245">
        <f>SUMPRODUCT('Bond Valuation'!$B$146:$U$146,BondVal_all!BO191:CH191)</f>
        <v>76.469036802012894</v>
      </c>
      <c r="C200" s="280">
        <f>B201/B200-1</f>
        <v>-5.1772072091283983E-3</v>
      </c>
      <c r="D200" s="245">
        <f>SUMPRODUCT(BondVal_all!$BO$2:$CH$2,'Bond Valuation'!$B$146:$U$146,BondVal_all!BO191:CH191)/Portf_Bond!B200</f>
        <v>5.1634527847419358</v>
      </c>
      <c r="E200" s="250">
        <f>-D200*BondVal_all!Y190/100</f>
        <v>-8.9656338153872878E-3</v>
      </c>
      <c r="F200" s="250">
        <f>E200*SQRT(10)</f>
        <v>-2.8351823523649414E-2</v>
      </c>
      <c r="G200" s="279">
        <f>BondVal_all!$AC$1*BondVal_all!X190/100</f>
        <v>-1.5508162381901711E-3</v>
      </c>
      <c r="H200" s="279">
        <f>G200*SQRT(10)</f>
        <v>-4.9041115450551426E-3</v>
      </c>
      <c r="I200" s="245">
        <f>IF(C200&lt;E200,1,0)</f>
        <v>0</v>
      </c>
      <c r="L200" s="250"/>
      <c r="M200" s="281"/>
    </row>
    <row r="201" spans="1:13" x14ac:dyDescent="0.2">
      <c r="A201" s="282">
        <v>42860</v>
      </c>
      <c r="B201" s="245">
        <f>SUMPRODUCT('Bond Valuation'!$B$146:$U$146,BondVal_all!BO192:CH192)</f>
        <v>76.073140753406406</v>
      </c>
      <c r="C201" s="280">
        <f>B202/B201-1</f>
        <v>1.9028457658911702E-3</v>
      </c>
      <c r="D201" s="245">
        <f>SUMPRODUCT(BondVal_all!$BO$2:$CH$2,'Bond Valuation'!$B$146:$U$146,BondVal_all!BO192:CH192)/Portf_Bond!B201</f>
        <v>5.1470055803305232</v>
      </c>
      <c r="E201" s="250">
        <f>-D201*BondVal_all!Y191/100</f>
        <v>-8.893139789350097E-3</v>
      </c>
      <c r="F201" s="250">
        <f>E201*SQRT(10)</f>
        <v>-2.812257728461634E-2</v>
      </c>
      <c r="G201" s="279">
        <f>BondVal_all!$AC$1*BondVal_all!X191/100</f>
        <v>-1.5483689091618544E-3</v>
      </c>
      <c r="H201" s="279">
        <f>G201*SQRT(10)</f>
        <v>-4.8963724111418146E-3</v>
      </c>
      <c r="I201" s="245">
        <f>IF(C201&lt;E201,1,0)</f>
        <v>0</v>
      </c>
      <c r="L201" s="250"/>
      <c r="M201" s="281"/>
    </row>
    <row r="202" spans="1:13" x14ac:dyDescent="0.2">
      <c r="A202" s="282">
        <v>42859</v>
      </c>
      <c r="B202" s="245">
        <f>SUMPRODUCT('Bond Valuation'!$B$146:$U$146,BondVal_all!BO193:CH193)</f>
        <v>76.217896207187067</v>
      </c>
      <c r="C202" s="280">
        <f>B203/B202-1</f>
        <v>4.3690769583295541E-3</v>
      </c>
      <c r="D202" s="245">
        <f>SUMPRODUCT(BondVal_all!$BO$2:$CH$2,'Bond Valuation'!$B$146:$U$146,BondVal_all!BO193:CH193)/Portf_Bond!B202</f>
        <v>5.1451902493426562</v>
      </c>
      <c r="E202" s="250">
        <f>-D202*BondVal_all!Y192/100</f>
        <v>-8.8838180997294069E-3</v>
      </c>
      <c r="F202" s="250">
        <f>E202*SQRT(10)</f>
        <v>-2.8093099513773808E-2</v>
      </c>
      <c r="G202" s="279">
        <f>BondVal_all!$AC$1*BondVal_all!X192/100</f>
        <v>-1.548824751948491E-3</v>
      </c>
      <c r="H202" s="279">
        <f>G202*SQRT(10)</f>
        <v>-4.8978139126025447E-3</v>
      </c>
      <c r="I202" s="245">
        <f>IF(C202&lt;E202,1,0)</f>
        <v>0</v>
      </c>
      <c r="L202" s="250"/>
      <c r="M202" s="281"/>
    </row>
    <row r="203" spans="1:13" x14ac:dyDescent="0.2">
      <c r="A203" s="282">
        <v>42858</v>
      </c>
      <c r="B203" s="245">
        <f>SUMPRODUCT('Bond Valuation'!$B$146:$U$146,BondVal_all!BO194:CH194)</f>
        <v>76.550898061318236</v>
      </c>
      <c r="C203" s="280">
        <f>B204/B203-1</f>
        <v>1.2975798601331245E-3</v>
      </c>
      <c r="D203" s="245">
        <f>SUMPRODUCT(BondVal_all!$BO$2:$CH$2,'Bond Valuation'!$B$146:$U$146,BondVal_all!BO194:CH194)/Portf_Bond!B203</f>
        <v>5.1686909490113679</v>
      </c>
      <c r="E203" s="250">
        <f>-D203*BondVal_all!Y193/100</f>
        <v>-8.9272220928411517E-3</v>
      </c>
      <c r="F203" s="250">
        <f>E203*SQRT(10)</f>
        <v>-2.8230354991553182E-2</v>
      </c>
      <c r="G203" s="279">
        <f>BondVal_all!$AC$1*BondVal_all!X193/100</f>
        <v>-1.5512844505373863E-3</v>
      </c>
      <c r="H203" s="279">
        <f>G203*SQRT(10)</f>
        <v>-4.9055921625009557E-3</v>
      </c>
      <c r="I203" s="245">
        <f>IF(C203&lt;E203,1,0)</f>
        <v>0</v>
      </c>
      <c r="L203" s="250"/>
      <c r="M203" s="281"/>
    </row>
    <row r="204" spans="1:13" x14ac:dyDescent="0.2">
      <c r="A204" s="282">
        <v>42857</v>
      </c>
      <c r="B204" s="245">
        <f>SUMPRODUCT('Bond Valuation'!$B$146:$U$146,BondVal_all!BO195:CH195)</f>
        <v>76.650228964917702</v>
      </c>
      <c r="C204" s="280">
        <f>B205/B204-1</f>
        <v>-1.4725554371419758E-3</v>
      </c>
      <c r="D204" s="245">
        <f>SUMPRODUCT(BondVal_all!$BO$2:$CH$2,'Bond Valuation'!$B$146:$U$146,BondVal_all!BO195:CH195)/Portf_Bond!B204</f>
        <v>5.1732910477952716</v>
      </c>
      <c r="E204" s="250">
        <f>-D204*BondVal_all!Y194/100</f>
        <v>-8.9399552853121327E-3</v>
      </c>
      <c r="F204" s="250">
        <f>E204*SQRT(10)</f>
        <v>-2.827062088164679E-2</v>
      </c>
      <c r="G204" s="279">
        <f>BondVal_all!$AC$1*BondVal_all!X194/100</f>
        <v>-1.5537195928957978E-3</v>
      </c>
      <c r="H204" s="279">
        <f>G204*SQRT(10)</f>
        <v>-4.9132927587802909E-3</v>
      </c>
      <c r="I204" s="245">
        <f>IF(C204&lt;E204,1,0)</f>
        <v>0</v>
      </c>
      <c r="L204" s="250"/>
      <c r="M204" s="281"/>
    </row>
    <row r="205" spans="1:13" x14ac:dyDescent="0.2">
      <c r="A205" s="282">
        <v>42853</v>
      </c>
      <c r="B205" s="245">
        <f>SUMPRODUCT('Bond Valuation'!$B$146:$U$146,BondVal_all!BO196:CH196)</f>
        <v>76.537357253497234</v>
      </c>
      <c r="C205" s="280">
        <f>B206/B205-1</f>
        <v>-4.7015065573867698E-3</v>
      </c>
      <c r="D205" s="245">
        <f>SUMPRODUCT(BondVal_all!$BO$2:$CH$2,'Bond Valuation'!$B$146:$U$146,BondVal_all!BO196:CH196)/Portf_Bond!B205</f>
        <v>5.1673030851023842</v>
      </c>
      <c r="E205" s="250">
        <f>-D205*BondVal_all!Y195/100</f>
        <v>-8.9677183964611724E-3</v>
      </c>
      <c r="F205" s="250">
        <f>E205*SQRT(10)</f>
        <v>-2.835841554781017E-2</v>
      </c>
      <c r="G205" s="279">
        <f>BondVal_all!$AC$1*BondVal_all!X195/100</f>
        <v>-1.5559827323621299E-3</v>
      </c>
      <c r="H205" s="279">
        <f>G205*SQRT(10)</f>
        <v>-4.9204494341565184E-3</v>
      </c>
      <c r="I205" s="245">
        <f>IF(C205&lt;E205,1,0)</f>
        <v>0</v>
      </c>
      <c r="L205" s="250"/>
      <c r="M205" s="281"/>
    </row>
    <row r="206" spans="1:13" x14ac:dyDescent="0.2">
      <c r="A206" s="282">
        <v>42852</v>
      </c>
      <c r="B206" s="245">
        <f>SUMPRODUCT('Bond Valuation'!$B$146:$U$146,BondVal_all!BO197:CH197)</f>
        <v>76.177516366484866</v>
      </c>
      <c r="C206" s="280">
        <f>B207/B206-1</f>
        <v>-1.5879444182798075E-5</v>
      </c>
      <c r="D206" s="245">
        <f>SUMPRODUCT(BondVal_all!$BO$2:$CH$2,'Bond Valuation'!$B$146:$U$146,BondVal_all!BO197:CH197)/Portf_Bond!B206</f>
        <v>5.15337537375461</v>
      </c>
      <c r="E206" s="250">
        <f>-D206*BondVal_all!Y196/100</f>
        <v>-8.9306960386894459E-3</v>
      </c>
      <c r="F206" s="250">
        <f>E206*SQRT(10)</f>
        <v>-2.8241340572901875E-2</v>
      </c>
      <c r="G206" s="279">
        <f>BondVal_all!$AC$1*BondVal_all!X196/100</f>
        <v>-1.5577084002723924E-3</v>
      </c>
      <c r="H206" s="279">
        <f>G206*SQRT(10)</f>
        <v>-4.9259064752380103E-3</v>
      </c>
      <c r="I206" s="245">
        <f>IF(C206&lt;E206,1,0)</f>
        <v>0</v>
      </c>
      <c r="L206" s="250"/>
      <c r="M206" s="281"/>
    </row>
    <row r="207" spans="1:13" x14ac:dyDescent="0.2">
      <c r="A207" s="282">
        <v>42851</v>
      </c>
      <c r="B207" s="245">
        <f>SUMPRODUCT('Bond Valuation'!$B$146:$U$146,BondVal_all!BO198:CH198)</f>
        <v>76.176306709865742</v>
      </c>
      <c r="C207" s="280">
        <f>B208/B207-1</f>
        <v>4.2387900405604917E-4</v>
      </c>
      <c r="D207" s="245">
        <f>SUMPRODUCT(BondVal_all!$BO$2:$CH$2,'Bond Valuation'!$B$146:$U$146,BondVal_all!BO198:CH198)/Portf_Bond!B207</f>
        <v>5.1431409771812042</v>
      </c>
      <c r="E207" s="250">
        <f>-D207*BondVal_all!Y197/100</f>
        <v>-8.9137597874680737E-3</v>
      </c>
      <c r="F207" s="250">
        <f>E207*SQRT(10)</f>
        <v>-2.8187783444017532E-2</v>
      </c>
      <c r="G207" s="279">
        <f>BondVal_all!$AC$1*BondVal_all!X197/100</f>
        <v>-1.5601778788316087E-3</v>
      </c>
      <c r="H207" s="279">
        <f>G207*SQRT(10)</f>
        <v>-4.9337156521180852E-3</v>
      </c>
      <c r="I207" s="245">
        <f>IF(C207&lt;E207,1,0)</f>
        <v>0</v>
      </c>
      <c r="L207" s="250"/>
      <c r="M207" s="281"/>
    </row>
    <row r="208" spans="1:13" x14ac:dyDescent="0.2">
      <c r="A208" s="282">
        <v>42850</v>
      </c>
      <c r="B208" s="245">
        <f>SUMPRODUCT('Bond Valuation'!$B$146:$U$146,BondVal_all!BO199:CH199)</f>
        <v>76.208596246886586</v>
      </c>
      <c r="C208" s="280">
        <f>B209/B208-1</f>
        <v>2.0613262857482884E-3</v>
      </c>
      <c r="D208" s="245">
        <f>SUMPRODUCT(BondVal_all!$BO$2:$CH$2,'Bond Valuation'!$B$146:$U$146,BondVal_all!BO199:CH199)/Portf_Bond!B208</f>
        <v>5.1427839954031329</v>
      </c>
      <c r="E208" s="250">
        <f>-D208*BondVal_all!Y198/100</f>
        <v>-8.8909332255820636E-3</v>
      </c>
      <c r="F208" s="250">
        <f>E208*SQRT(10)</f>
        <v>-2.8115599517306952E-2</v>
      </c>
      <c r="G208" s="279">
        <f>BondVal_all!$AC$1*BondVal_all!X198/100</f>
        <v>-1.559813262825592E-3</v>
      </c>
      <c r="H208" s="279">
        <f>G208*SQRT(10)</f>
        <v>-4.9325626350677186E-3</v>
      </c>
      <c r="I208" s="245">
        <f>IF(C208&lt;E208,1,0)</f>
        <v>0</v>
      </c>
      <c r="L208" s="250"/>
      <c r="M208" s="281"/>
    </row>
    <row r="209" spans="1:13" x14ac:dyDescent="0.2">
      <c r="A209" s="282">
        <v>42849</v>
      </c>
      <c r="B209" s="245">
        <f>SUMPRODUCT('Bond Valuation'!$B$146:$U$146,BondVal_all!BO200:CH200)</f>
        <v>76.365687029530278</v>
      </c>
      <c r="C209" s="280">
        <f>B210/B209-1</f>
        <v>-3.5634575409639879E-3</v>
      </c>
      <c r="D209" s="245">
        <f>SUMPRODUCT(BondVal_all!$BO$2:$CH$2,'Bond Valuation'!$B$146:$U$146,BondVal_all!BO200:CH200)/Portf_Bond!B209</f>
        <v>5.1605965408032928</v>
      </c>
      <c r="E209" s="250">
        <f>-D209*BondVal_all!Y199/100</f>
        <v>-8.9324952013218779E-3</v>
      </c>
      <c r="F209" s="250">
        <f>E209*SQRT(10)</f>
        <v>-2.8247030024701428E-2</v>
      </c>
      <c r="G209" s="279">
        <f>BondVal_all!$AC$1*BondVal_all!X199/100</f>
        <v>-1.5599123088360131E-3</v>
      </c>
      <c r="H209" s="279">
        <f>G209*SQRT(10)</f>
        <v>-4.9328758460538023E-3</v>
      </c>
      <c r="I209" s="245">
        <f>IF(C209&lt;E209,1,0)</f>
        <v>0</v>
      </c>
      <c r="L209" s="250"/>
      <c r="M209" s="281"/>
    </row>
    <row r="210" spans="1:13" x14ac:dyDescent="0.2">
      <c r="A210" s="282">
        <v>42845</v>
      </c>
      <c r="B210" s="245">
        <f>SUMPRODUCT('Bond Valuation'!$B$146:$U$146,BondVal_all!BO201:CH201)</f>
        <v>76.093561146214</v>
      </c>
      <c r="C210" s="280">
        <f>B211/B210-1</f>
        <v>-5.3939001238623163E-3</v>
      </c>
      <c r="D210" s="245">
        <f>SUMPRODUCT(BondVal_all!$BO$2:$CH$2,'Bond Valuation'!$B$146:$U$146,BondVal_all!BO201:CH201)/Portf_Bond!B210</f>
        <v>5.1741462489457577</v>
      </c>
      <c r="E210" s="250">
        <f>-D210*BondVal_all!Y200/100</f>
        <v>-8.9416710518839641E-3</v>
      </c>
      <c r="F210" s="250">
        <f>E210*SQRT(10)</f>
        <v>-2.8276046611946954E-2</v>
      </c>
      <c r="G210" s="279">
        <f>BondVal_all!$AC$1*BondVal_all!X200/100</f>
        <v>-1.5503352742677029E-3</v>
      </c>
      <c r="H210" s="279">
        <f>G210*SQRT(10)</f>
        <v>-4.9025906035877745E-3</v>
      </c>
      <c r="I210" s="245">
        <f>IF(C210&lt;E210,1,0)</f>
        <v>0</v>
      </c>
      <c r="L210" s="250"/>
      <c r="M210" s="281"/>
    </row>
    <row r="211" spans="1:13" x14ac:dyDescent="0.2">
      <c r="A211" s="282">
        <v>42844</v>
      </c>
      <c r="B211" s="245">
        <f>SUMPRODUCT('Bond Valuation'!$B$146:$U$146,BondVal_all!BO202:CH202)</f>
        <v>75.683120077322315</v>
      </c>
      <c r="C211" s="280">
        <f>B212/B211-1</f>
        <v>-1.0219396362287636E-3</v>
      </c>
      <c r="D211" s="245">
        <f>SUMPRODUCT(BondVal_all!$BO$2:$CH$2,'Bond Valuation'!$B$146:$U$146,BondVal_all!BO202:CH202)/Portf_Bond!B211</f>
        <v>5.155179832684607</v>
      </c>
      <c r="E211" s="250">
        <f>-D211*BondVal_all!Y201/100</f>
        <v>-8.9253918463795476E-3</v>
      </c>
      <c r="F211" s="250">
        <f>E211*SQRT(10)</f>
        <v>-2.8224567244055049E-2</v>
      </c>
      <c r="G211" s="279">
        <f>BondVal_all!$AC$1*BondVal_all!X201/100</f>
        <v>-1.5526268082311817E-3</v>
      </c>
      <c r="H211" s="279">
        <f>G211*SQRT(10)</f>
        <v>-4.9098370702480004E-3</v>
      </c>
      <c r="I211" s="245">
        <f>IF(C211&lt;E211,1,0)</f>
        <v>0</v>
      </c>
      <c r="L211" s="250"/>
      <c r="M211" s="281"/>
    </row>
    <row r="212" spans="1:13" x14ac:dyDescent="0.2">
      <c r="A212" s="282">
        <v>42843</v>
      </c>
      <c r="B212" s="245">
        <f>SUMPRODUCT('Bond Valuation'!$B$146:$U$146,BondVal_all!BO203:CH203)</f>
        <v>75.605776497121838</v>
      </c>
      <c r="C212" s="280">
        <f>B213/B212-1</f>
        <v>5.9702126654359589E-4</v>
      </c>
      <c r="D212" s="245">
        <f>SUMPRODUCT(BondVal_all!$BO$2:$CH$2,'Bond Valuation'!$B$146:$U$146,BondVal_all!BO203:CH203)/Portf_Bond!B212</f>
        <v>5.1627684711244388</v>
      </c>
      <c r="E212" s="250">
        <f>-D212*BondVal_all!Y202/100</f>
        <v>-8.9612927730947905E-3</v>
      </c>
      <c r="F212" s="250">
        <f>E212*SQRT(10)</f>
        <v>-2.8338095942586003E-2</v>
      </c>
      <c r="G212" s="279">
        <f>BondVal_all!$AC$1*BondVal_all!X202/100</f>
        <v>-1.5549283891562195E-3</v>
      </c>
      <c r="H212" s="279">
        <f>G212*SQRT(10)</f>
        <v>-4.9171153081903176E-3</v>
      </c>
      <c r="I212" s="245">
        <f>IF(C212&lt;E212,1,0)</f>
        <v>0</v>
      </c>
      <c r="L212" s="250"/>
      <c r="M212" s="281"/>
    </row>
    <row r="213" spans="1:13" x14ac:dyDescent="0.2">
      <c r="A213" s="282">
        <v>42842</v>
      </c>
      <c r="B213" s="245">
        <f>SUMPRODUCT('Bond Valuation'!$B$146:$U$146,BondVal_all!BO204:CH204)</f>
        <v>75.650914753564166</v>
      </c>
      <c r="C213" s="280">
        <f>B214/B213-1</f>
        <v>-8.4622669193301636E-4</v>
      </c>
      <c r="D213" s="245">
        <f>SUMPRODUCT(BondVal_all!$BO$2:$CH$2,'Bond Valuation'!$B$146:$U$146,BondVal_all!BO204:CH204)/Portf_Bond!B213</f>
        <v>5.1621162744150633</v>
      </c>
      <c r="E213" s="250">
        <f>-D213*BondVal_all!Y203/100</f>
        <v>-8.952431476854858E-3</v>
      </c>
      <c r="F213" s="250">
        <f>E213*SQRT(10)</f>
        <v>-2.8310074063446329E-2</v>
      </c>
      <c r="G213" s="279">
        <f>BondVal_all!$AC$1*BondVal_all!X203/100</f>
        <v>-1.5565354112456662E-3</v>
      </c>
      <c r="H213" s="279">
        <f>G213*SQRT(10)</f>
        <v>-4.9221971582431717E-3</v>
      </c>
      <c r="I213" s="245">
        <f>IF(C213&lt;E213,1,0)</f>
        <v>0</v>
      </c>
      <c r="L213" s="250"/>
      <c r="M213" s="281"/>
    </row>
    <row r="214" spans="1:13" x14ac:dyDescent="0.2">
      <c r="A214" s="282">
        <v>42839</v>
      </c>
      <c r="B214" s="245">
        <f>SUMPRODUCT('Bond Valuation'!$B$146:$U$146,BondVal_all!BO205:CH205)</f>
        <v>75.586896930230552</v>
      </c>
      <c r="C214" s="280">
        <f>B215/B214-1</f>
        <v>-5.0460552045872298E-4</v>
      </c>
      <c r="D214" s="245">
        <f>SUMPRODUCT(BondVal_all!$BO$2:$CH$2,'Bond Valuation'!$B$146:$U$146,BondVal_all!BO205:CH205)/Portf_Bond!B214</f>
        <v>5.1605867634480136</v>
      </c>
      <c r="E214" s="250">
        <f>-D214*BondVal_all!Y204/100</f>
        <v>-8.9502104376552385E-3</v>
      </c>
      <c r="F214" s="250">
        <f>E214*SQRT(10)</f>
        <v>-2.8303050520803015E-2</v>
      </c>
      <c r="G214" s="279">
        <f>BondVal_all!$AC$1*BondVal_all!X204/100</f>
        <v>-1.5580060082958495E-3</v>
      </c>
      <c r="H214" s="279">
        <f>G214*SQRT(10)</f>
        <v>-4.9268475944420761E-3</v>
      </c>
      <c r="I214" s="245">
        <f>IF(C214&lt;E214,1,0)</f>
        <v>0</v>
      </c>
      <c r="L214" s="250"/>
      <c r="M214" s="281"/>
    </row>
    <row r="215" spans="1:13" x14ac:dyDescent="0.2">
      <c r="A215" s="282">
        <v>42838</v>
      </c>
      <c r="B215" s="245">
        <f>SUMPRODUCT('Bond Valuation'!$B$146:$U$146,BondVal_all!BO206:CH206)</f>
        <v>75.548755364765213</v>
      </c>
      <c r="C215" s="280">
        <f>B216/B215-1</f>
        <v>-3.4042451627556147E-3</v>
      </c>
      <c r="D215" s="245">
        <f>SUMPRODUCT(BondVal_all!$BO$2:$CH$2,'Bond Valuation'!$B$146:$U$146,BondVal_all!BO206:CH206)/Portf_Bond!B215</f>
        <v>5.1583866046694391</v>
      </c>
      <c r="E215" s="250">
        <f>-D215*BondVal_all!Y205/100</f>
        <v>-8.9515755018505401E-3</v>
      </c>
      <c r="F215" s="250">
        <f>E215*SQRT(10)</f>
        <v>-2.8307367232812512E-2</v>
      </c>
      <c r="G215" s="279">
        <f>BondVal_all!$AC$1*BondVal_all!X205/100</f>
        <v>-1.5559488094148831E-3</v>
      </c>
      <c r="H215" s="279">
        <f>G215*SQRT(10)</f>
        <v>-4.9203421603782726E-3</v>
      </c>
      <c r="I215" s="245">
        <f>IF(C215&lt;E215,1,0)</f>
        <v>0</v>
      </c>
      <c r="L215" s="250"/>
      <c r="M215" s="281"/>
    </row>
    <row r="216" spans="1:13" x14ac:dyDescent="0.2">
      <c r="A216" s="282">
        <v>42837</v>
      </c>
      <c r="B216" s="245">
        <f>SUMPRODUCT('Bond Valuation'!$B$146:$U$146,BondVal_all!BO207:CH207)</f>
        <v>75.291568879762508</v>
      </c>
      <c r="C216" s="280">
        <f>B217/B216-1</f>
        <v>7.888485809894874E-4</v>
      </c>
      <c r="D216" s="245">
        <f>SUMPRODUCT(BondVal_all!$BO$2:$CH$2,'Bond Valuation'!$B$146:$U$146,BondVal_all!BO207:CH207)/Portf_Bond!B216</f>
        <v>5.1402509025741443</v>
      </c>
      <c r="E216" s="250">
        <f>-D216*BondVal_all!Y206/100</f>
        <v>-8.9312393167651442E-3</v>
      </c>
      <c r="F216" s="250">
        <f>E216*SQRT(10)</f>
        <v>-2.8243058569023916E-2</v>
      </c>
      <c r="G216" s="279">
        <f>BondVal_all!$AC$1*BondVal_all!X206/100</f>
        <v>-1.5584307008239321E-3</v>
      </c>
      <c r="H216" s="279">
        <f>G216*SQRT(10)</f>
        <v>-4.9281905901360718E-3</v>
      </c>
      <c r="I216" s="245">
        <f>IF(C216&lt;E216,1,0)</f>
        <v>0</v>
      </c>
      <c r="L216" s="250"/>
      <c r="M216" s="281"/>
    </row>
    <row r="217" spans="1:13" x14ac:dyDescent="0.2">
      <c r="A217" s="282">
        <v>42836</v>
      </c>
      <c r="B217" s="245">
        <f>SUMPRODUCT('Bond Valuation'!$B$146:$U$146,BondVal_all!BO208:CH208)</f>
        <v>75.350962527033786</v>
      </c>
      <c r="C217" s="280">
        <f>B218/B217-1</f>
        <v>1.6865794698335268E-3</v>
      </c>
      <c r="D217" s="245">
        <f>SUMPRODUCT(BondVal_all!$BO$2:$CH$2,'Bond Valuation'!$B$146:$U$146,BondVal_all!BO208:CH208)/Portf_Bond!B217</f>
        <v>5.1367941694224211</v>
      </c>
      <c r="E217" s="250">
        <f>-D217*BondVal_all!Y207/100</f>
        <v>-8.9281956590033847E-3</v>
      </c>
      <c r="F217" s="250">
        <f>E217*SQRT(10)</f>
        <v>-2.8233433678078707E-2</v>
      </c>
      <c r="G217" s="279">
        <f>BondVal_all!$AC$1*BondVal_all!X207/100</f>
        <v>-1.5609244827874344E-3</v>
      </c>
      <c r="H217" s="279">
        <f>G217*SQRT(10)</f>
        <v>-4.9360766211285862E-3</v>
      </c>
      <c r="I217" s="245">
        <f>IF(C217&lt;E217,1,0)</f>
        <v>0</v>
      </c>
      <c r="L217" s="250"/>
      <c r="M217" s="281"/>
    </row>
    <row r="218" spans="1:13" x14ac:dyDescent="0.2">
      <c r="A218" s="282">
        <v>42835</v>
      </c>
      <c r="B218" s="245">
        <f>SUMPRODUCT('Bond Valuation'!$B$146:$U$146,BondVal_all!BO209:CH209)</f>
        <v>75.478047913464081</v>
      </c>
      <c r="C218" s="280">
        <f>B219/B218-1</f>
        <v>2.448693944669289E-3</v>
      </c>
      <c r="D218" s="245">
        <f>SUMPRODUCT(BondVal_all!$BO$2:$CH$2,'Bond Valuation'!$B$146:$U$146,BondVal_all!BO209:CH209)/Portf_Bond!B218</f>
        <v>5.1468463767200374</v>
      </c>
      <c r="E218" s="250">
        <f>-D218*BondVal_all!Y208/100</f>
        <v>-8.9473422336318956E-3</v>
      </c>
      <c r="F218" s="250">
        <f>E218*SQRT(10)</f>
        <v>-2.8293980463295194E-2</v>
      </c>
      <c r="G218" s="279">
        <f>BondVal_all!$AC$1*BondVal_all!X208/100</f>
        <v>-1.5622138534895579E-3</v>
      </c>
      <c r="H218" s="279">
        <f>G218*SQRT(10)</f>
        <v>-4.9401539692955866E-3</v>
      </c>
      <c r="I218" s="245">
        <f>IF(C218&lt;E218,1,0)</f>
        <v>0</v>
      </c>
      <c r="L218" s="250"/>
      <c r="M218" s="281"/>
    </row>
    <row r="219" spans="1:13" x14ac:dyDescent="0.2">
      <c r="A219" s="282">
        <v>42832</v>
      </c>
      <c r="B219" s="245">
        <f>SUMPRODUCT('Bond Valuation'!$B$146:$U$146,BondVal_all!BO210:CH210)</f>
        <v>75.66287055234524</v>
      </c>
      <c r="C219" s="280">
        <f>B220/B219-1</f>
        <v>3.5210340865510226E-3</v>
      </c>
      <c r="D219" s="245">
        <f>SUMPRODUCT(BondVal_all!$BO$2:$CH$2,'Bond Valuation'!$B$146:$U$146,BondVal_all!BO210:CH210)/Portf_Bond!B219</f>
        <v>5.1555451454363812</v>
      </c>
      <c r="E219" s="250">
        <f>-D219*BondVal_all!Y209/100</f>
        <v>-8.9526705386337568E-3</v>
      </c>
      <c r="F219" s="250">
        <f>E219*SQRT(10)</f>
        <v>-2.8310830043169144E-2</v>
      </c>
      <c r="G219" s="279">
        <f>BondVal_all!$AC$1*BondVal_all!X209/100</f>
        <v>-1.5627870840213298E-3</v>
      </c>
      <c r="H219" s="279">
        <f>G219*SQRT(10)</f>
        <v>-4.9419666834003353E-3</v>
      </c>
      <c r="I219" s="245">
        <f>IF(C219&lt;E219,1,0)</f>
        <v>0</v>
      </c>
      <c r="L219" s="250"/>
      <c r="M219" s="281"/>
    </row>
    <row r="220" spans="1:13" x14ac:dyDescent="0.2">
      <c r="A220" s="282">
        <v>42831</v>
      </c>
      <c r="B220" s="245">
        <f>SUMPRODUCT('Bond Valuation'!$B$146:$U$146,BondVal_all!BO211:CH211)</f>
        <v>75.92928209864634</v>
      </c>
      <c r="C220" s="280">
        <f>B221/B220-1</f>
        <v>-1.9306532067246973E-3</v>
      </c>
      <c r="D220" s="245">
        <f>SUMPRODUCT(BondVal_all!$BO$2:$CH$2,'Bond Valuation'!$B$146:$U$146,BondVal_all!BO211:CH211)/Portf_Bond!B220</f>
        <v>5.1722240230149472</v>
      </c>
      <c r="E220" s="250">
        <f>-D220*BondVal_all!Y210/100</f>
        <v>-8.9801998296877659E-3</v>
      </c>
      <c r="F220" s="250">
        <f>E220*SQRT(10)</f>
        <v>-2.8397885305269509E-2</v>
      </c>
      <c r="G220" s="279">
        <f>BondVal_all!$AC$1*BondVal_all!X210/100</f>
        <v>-1.5643025570530056E-3</v>
      </c>
      <c r="H220" s="279">
        <f>G220*SQRT(10)</f>
        <v>-4.9467590299129916E-3</v>
      </c>
      <c r="I220" s="245">
        <f>IF(C220&lt;E220,1,0)</f>
        <v>0</v>
      </c>
      <c r="L220" s="250"/>
      <c r="M220" s="281"/>
    </row>
    <row r="221" spans="1:13" x14ac:dyDescent="0.2">
      <c r="A221" s="282">
        <v>42830</v>
      </c>
      <c r="B221" s="245">
        <f>SUMPRODUCT('Bond Valuation'!$B$146:$U$146,BondVal_all!BO212:CH212)</f>
        <v>75.782688986678281</v>
      </c>
      <c r="C221" s="280">
        <f>B222/B221-1</f>
        <v>-1.5648129771463903E-3</v>
      </c>
      <c r="D221" s="245">
        <f>SUMPRODUCT(BondVal_all!$BO$2:$CH$2,'Bond Valuation'!$B$146:$U$146,BondVal_all!BO212:CH212)/Portf_Bond!B221</f>
        <v>5.1571627577474439</v>
      </c>
      <c r="E221" s="250">
        <f>-D221*BondVal_all!Y211/100</f>
        <v>-8.960877349033983E-3</v>
      </c>
      <c r="F221" s="250">
        <f>E221*SQRT(10)</f>
        <v>-2.8336782256359015E-2</v>
      </c>
      <c r="G221" s="279">
        <f>BondVal_all!$AC$1*BondVal_all!X211/100</f>
        <v>-1.5658192706608292E-3</v>
      </c>
      <c r="H221" s="279">
        <f>G221*SQRT(10)</f>
        <v>-4.9515552994718855E-3</v>
      </c>
      <c r="I221" s="245">
        <f>IF(C221&lt;E221,1,0)</f>
        <v>0</v>
      </c>
      <c r="L221" s="250"/>
      <c r="M221" s="281"/>
    </row>
    <row r="222" spans="1:13" x14ac:dyDescent="0.2">
      <c r="A222" s="282">
        <v>42829</v>
      </c>
      <c r="B222" s="245">
        <f>SUMPRODUCT('Bond Valuation'!$B$146:$U$146,BondVal_all!BO213:CH213)</f>
        <v>75.664103251508877</v>
      </c>
      <c r="C222" s="280">
        <f>B223/B222-1</f>
        <v>-6.807812392143342E-4</v>
      </c>
      <c r="D222" s="245">
        <f>SUMPRODUCT(BondVal_all!$BO$2:$CH$2,'Bond Valuation'!$B$146:$U$146,BondVal_all!BO213:CH213)/Portf_Bond!B222</f>
        <v>5.1578636342457793</v>
      </c>
      <c r="E222" s="250">
        <f>-D222*BondVal_all!Y212/100</f>
        <v>-8.9999421888043909E-3</v>
      </c>
      <c r="F222" s="250">
        <f>E222*SQRT(10)</f>
        <v>-2.8460316126463034E-2</v>
      </c>
      <c r="G222" s="279">
        <f>BondVal_all!$AC$1*BondVal_all!X212/100</f>
        <v>-1.568468886564455E-3</v>
      </c>
      <c r="H222" s="279">
        <f>G222*SQRT(10)</f>
        <v>-4.9599341206519485E-3</v>
      </c>
      <c r="I222" s="245">
        <f>IF(C222&lt;E222,1,0)</f>
        <v>0</v>
      </c>
      <c r="L222" s="250"/>
      <c r="M222" s="281"/>
    </row>
    <row r="223" spans="1:13" x14ac:dyDescent="0.2">
      <c r="A223" s="282">
        <v>42828</v>
      </c>
      <c r="B223" s="245">
        <f>SUMPRODUCT('Bond Valuation'!$B$146:$U$146,BondVal_all!BO214:CH214)</f>
        <v>75.612592549533275</v>
      </c>
      <c r="C223" s="280">
        <f>B224/B223-1</f>
        <v>8.9719288259160201E-4</v>
      </c>
      <c r="D223" s="245">
        <f>SUMPRODUCT(BondVal_all!$BO$2:$CH$2,'Bond Valuation'!$B$146:$U$146,BondVal_all!BO214:CH214)/Portf_Bond!B223</f>
        <v>5.1450501614067514</v>
      </c>
      <c r="E223" s="250">
        <f>-D223*BondVal_all!Y213/100</f>
        <v>-8.9767351376034317E-3</v>
      </c>
      <c r="F223" s="250">
        <f>E223*SQRT(10)</f>
        <v>-2.8386928986891855E-2</v>
      </c>
      <c r="G223" s="279">
        <f>BondVal_all!$AC$1*BondVal_all!X213/100</f>
        <v>-1.5710294636646321E-3</v>
      </c>
      <c r="H223" s="279">
        <f>G223*SQRT(10)</f>
        <v>-4.9680313764129767E-3</v>
      </c>
      <c r="I223" s="245">
        <f>IF(C223&lt;E223,1,0)</f>
        <v>0</v>
      </c>
      <c r="L223" s="250"/>
      <c r="M223" s="281"/>
    </row>
    <row r="224" spans="1:13" x14ac:dyDescent="0.2">
      <c r="A224" s="282">
        <v>42825</v>
      </c>
      <c r="B224" s="245">
        <f>SUMPRODUCT('Bond Valuation'!$B$146:$U$146,BondVal_all!BO215:CH215)</f>
        <v>75.680431629403017</v>
      </c>
      <c r="C224" s="280">
        <f>B225/B224-1</f>
        <v>2.4099471085736734E-3</v>
      </c>
      <c r="D224" s="245">
        <f>SUMPRODUCT(BondVal_all!$BO$2:$CH$2,'Bond Valuation'!$B$146:$U$146,BondVal_all!BO215:CH215)/Portf_Bond!B224</f>
        <v>5.1577850934359883</v>
      </c>
      <c r="E224" s="250">
        <f>-D224*BondVal_all!Y214/100</f>
        <v>-9.0176296425269926E-3</v>
      </c>
      <c r="F224" s="250">
        <f>E224*SQRT(10)</f>
        <v>-2.8516248766235278E-2</v>
      </c>
      <c r="G224" s="279">
        <f>BondVal_all!$AC$1*BondVal_all!X214/100</f>
        <v>-1.5733446557487001E-3</v>
      </c>
      <c r="H224" s="279">
        <f>G224*SQRT(10)</f>
        <v>-4.9753526566194235E-3</v>
      </c>
      <c r="I224" s="245">
        <f>IF(C224&lt;E224,1,0)</f>
        <v>0</v>
      </c>
      <c r="L224" s="250"/>
      <c r="M224" s="281"/>
    </row>
    <row r="225" spans="1:13" x14ac:dyDescent="0.2">
      <c r="A225" s="282">
        <v>42824</v>
      </c>
      <c r="B225" s="245">
        <f>SUMPRODUCT('Bond Valuation'!$B$146:$U$146,BondVal_all!BO216:CH216)</f>
        <v>75.862817466783909</v>
      </c>
      <c r="C225" s="280">
        <f>B226/B225-1</f>
        <v>-2.2863704728408596E-3</v>
      </c>
      <c r="D225" s="245">
        <f>SUMPRODUCT(BondVal_all!$BO$2:$CH$2,'Bond Valuation'!$B$146:$U$146,BondVal_all!BO216:CH216)/Portf_Bond!B225</f>
        <v>5.1691340545528037</v>
      </c>
      <c r="E225" s="250">
        <f>-D225*BondVal_all!Y215/100</f>
        <v>-9.0540030770811502E-3</v>
      </c>
      <c r="F225" s="250">
        <f>E225*SQRT(10)</f>
        <v>-2.8631271665749487E-2</v>
      </c>
      <c r="G225" s="279">
        <f>BondVal_all!$AC$1*BondVal_all!X215/100</f>
        <v>-1.5724259552152308E-3</v>
      </c>
      <c r="H225" s="279">
        <f>G225*SQRT(10)</f>
        <v>-4.9724474704460489E-3</v>
      </c>
      <c r="I225" s="245">
        <f>IF(C225&lt;E225,1,0)</f>
        <v>0</v>
      </c>
      <c r="L225" s="250"/>
      <c r="M225" s="281"/>
    </row>
    <row r="226" spans="1:13" x14ac:dyDescent="0.2">
      <c r="A226" s="282">
        <v>42823</v>
      </c>
      <c r="B226" s="245">
        <f>SUMPRODUCT('Bond Valuation'!$B$146:$U$146,BondVal_all!BO217:CH217)</f>
        <v>75.689366960941342</v>
      </c>
      <c r="C226" s="280">
        <f>B227/B226-1</f>
        <v>-2.0158119034663358E-4</v>
      </c>
      <c r="D226" s="245">
        <f>SUMPRODUCT(BondVal_all!$BO$2:$CH$2,'Bond Valuation'!$B$146:$U$146,BondVal_all!BO217:CH217)/Portf_Bond!B226</f>
        <v>5.1645538892075304</v>
      </c>
      <c r="E226" s="250">
        <f>-D226*BondVal_all!Y216/100</f>
        <v>-9.0666775437427977E-3</v>
      </c>
      <c r="F226" s="250">
        <f>E226*SQRT(10)</f>
        <v>-2.8671351848528166E-2</v>
      </c>
      <c r="G226" s="279">
        <f>BondVal_all!$AC$1*BondVal_all!X216/100</f>
        <v>-1.575069556388425E-3</v>
      </c>
      <c r="H226" s="279">
        <f>G226*SQRT(10)</f>
        <v>-4.9808072713784365E-3</v>
      </c>
      <c r="I226" s="245">
        <f>IF(C226&lt;E226,1,0)</f>
        <v>0</v>
      </c>
      <c r="L226" s="250"/>
      <c r="M226" s="281"/>
    </row>
    <row r="227" spans="1:13" x14ac:dyDescent="0.2">
      <c r="A227" s="282">
        <v>42822</v>
      </c>
      <c r="B227" s="245">
        <f>SUMPRODUCT('Bond Valuation'!$B$146:$U$146,BondVal_all!BO218:CH218)</f>
        <v>75.674109408252775</v>
      </c>
      <c r="C227" s="280">
        <f>B228/B227-1</f>
        <v>9.0048224503891383E-4</v>
      </c>
      <c r="D227" s="245">
        <f>SUMPRODUCT(BondVal_all!$BO$2:$CH$2,'Bond Valuation'!$B$146:$U$146,BondVal_all!BO218:CH218)/Portf_Bond!B227</f>
        <v>5.1652070881142338</v>
      </c>
      <c r="E227" s="250">
        <f>-D227*BondVal_all!Y217/100</f>
        <v>-9.1151726832681707E-3</v>
      </c>
      <c r="F227" s="250">
        <f>E227*SQRT(10)</f>
        <v>-2.8824706944875999E-2</v>
      </c>
      <c r="G227" s="279">
        <f>BondVal_all!$AC$1*BondVal_all!X217/100</f>
        <v>-1.5777811129922435E-3</v>
      </c>
      <c r="H227" s="279">
        <f>G227*SQRT(10)</f>
        <v>-4.9893819662509735E-3</v>
      </c>
      <c r="I227" s="245">
        <f>IF(C227&lt;E227,1,0)</f>
        <v>0</v>
      </c>
      <c r="L227" s="250"/>
      <c r="M227" s="281"/>
    </row>
    <row r="228" spans="1:13" x14ac:dyDescent="0.2">
      <c r="A228" s="282">
        <v>42821</v>
      </c>
      <c r="B228" s="245">
        <f>SUMPRODUCT('Bond Valuation'!$B$146:$U$146,BondVal_all!BO219:CH219)</f>
        <v>75.742252600184031</v>
      </c>
      <c r="C228" s="280">
        <f>B229/B228-1</f>
        <v>-2.0343500645856327E-3</v>
      </c>
      <c r="D228" s="245">
        <f>SUMPRODUCT(BondVal_all!$BO$2:$CH$2,'Bond Valuation'!$B$146:$U$146,BondVal_all!BO219:CH219)/Portf_Bond!B228</f>
        <v>5.1747980060351901</v>
      </c>
      <c r="E228" s="250">
        <f>-D228*BondVal_all!Y218/100</f>
        <v>-9.1411411016260949E-3</v>
      </c>
      <c r="F228" s="250">
        <f>E228*SQRT(10)</f>
        <v>-2.890682629411917E-2</v>
      </c>
      <c r="G228" s="279">
        <f>BondVal_all!$AC$1*BondVal_all!X218/100</f>
        <v>-1.5802414544210468E-3</v>
      </c>
      <c r="H228" s="279">
        <f>G228*SQRT(10)</f>
        <v>-4.997162248987665E-3</v>
      </c>
      <c r="I228" s="245">
        <f>IF(C228&lt;E228,1,0)</f>
        <v>0</v>
      </c>
      <c r="L228" s="250"/>
      <c r="M228" s="281"/>
    </row>
    <row r="229" spans="1:13" x14ac:dyDescent="0.2">
      <c r="A229" s="282">
        <v>42818</v>
      </c>
      <c r="B229" s="245">
        <f>SUMPRODUCT('Bond Valuation'!$B$146:$U$146,BondVal_all!BO220:CH220)</f>
        <v>75.588166343714988</v>
      </c>
      <c r="C229" s="280">
        <f>B230/B229-1</f>
        <v>-1.5785834430153134E-3</v>
      </c>
      <c r="D229" s="245">
        <f>SUMPRODUCT(BondVal_all!$BO$2:$CH$2,'Bond Valuation'!$B$146:$U$146,BondVal_all!BO220:CH220)/Portf_Bond!B229</f>
        <v>5.1625751836913238</v>
      </c>
      <c r="E229" s="250">
        <f>-D229*BondVal_all!Y219/100</f>
        <v>-9.1369864529639525E-3</v>
      </c>
      <c r="F229" s="250">
        <f>E229*SQRT(10)</f>
        <v>-2.8893688141469028E-2</v>
      </c>
      <c r="G229" s="279">
        <f>BondVal_all!$AC$1*BondVal_all!X219/100</f>
        <v>-1.5818196160958845E-3</v>
      </c>
      <c r="H229" s="279">
        <f>G229*SQRT(10)</f>
        <v>-5.0021528343961383E-3</v>
      </c>
      <c r="I229" s="245">
        <f>IF(C229&lt;E229,1,0)</f>
        <v>0</v>
      </c>
      <c r="L229" s="250"/>
      <c r="M229" s="281"/>
    </row>
    <row r="230" spans="1:13" x14ac:dyDescent="0.2">
      <c r="A230" s="282">
        <v>42817</v>
      </c>
      <c r="B230" s="245">
        <f>SUMPRODUCT('Bond Valuation'!$B$146:$U$146,BondVal_all!BO221:CH221)</f>
        <v>75.468844115836916</v>
      </c>
      <c r="C230" s="280">
        <f>B231/B230-1</f>
        <v>-1.7410208240842273E-4</v>
      </c>
      <c r="D230" s="245">
        <f>SUMPRODUCT(BondVal_all!$BO$2:$CH$2,'Bond Valuation'!$B$146:$U$146,BondVal_all!BO221:CH221)/Portf_Bond!B230</f>
        <v>5.1504245080389346</v>
      </c>
      <c r="E230" s="250">
        <f>-D230*BondVal_all!Y220/100</f>
        <v>-9.1311383976666466E-3</v>
      </c>
      <c r="F230" s="250">
        <f>E230*SQRT(10)</f>
        <v>-2.8875194966846929E-2</v>
      </c>
      <c r="G230" s="279">
        <f>BondVal_all!$AC$1*BondVal_all!X220/100</f>
        <v>-1.5839275351567945E-3</v>
      </c>
      <c r="H230" s="279">
        <f>G230*SQRT(10)</f>
        <v>-5.0088186597518972E-3</v>
      </c>
      <c r="I230" s="245">
        <f>IF(C230&lt;E230,1,0)</f>
        <v>0</v>
      </c>
      <c r="L230" s="250"/>
      <c r="M230" s="281"/>
    </row>
    <row r="231" spans="1:13" x14ac:dyDescent="0.2">
      <c r="A231" s="282">
        <v>42816</v>
      </c>
      <c r="B231" s="245">
        <f>SUMPRODUCT('Bond Valuation'!$B$146:$U$146,BondVal_all!BO222:CH222)</f>
        <v>75.455704832919395</v>
      </c>
      <c r="C231" s="280">
        <f>B232/B231-1</f>
        <v>1.925662363835956E-3</v>
      </c>
      <c r="D231" s="245">
        <f>SUMPRODUCT(BondVal_all!$BO$2:$CH$2,'Bond Valuation'!$B$146:$U$146,BondVal_all!BO222:CH222)/Portf_Bond!B231</f>
        <v>5.1533129869486158</v>
      </c>
      <c r="E231" s="250">
        <f>-D231*BondVal_all!Y221/100</f>
        <v>-9.1306734665796592E-3</v>
      </c>
      <c r="F231" s="250">
        <f>E231*SQRT(10)</f>
        <v>-2.8873724725657031E-2</v>
      </c>
      <c r="G231" s="279">
        <f>BondVal_all!$AC$1*BondVal_all!X221/100</f>
        <v>-1.5856644300489774E-3</v>
      </c>
      <c r="H231" s="279">
        <f>G231*SQRT(10)</f>
        <v>-5.0143112036675078E-3</v>
      </c>
      <c r="I231" s="245">
        <f>IF(C231&lt;E231,1,0)</f>
        <v>0</v>
      </c>
      <c r="L231" s="250"/>
      <c r="M231" s="281"/>
    </row>
    <row r="232" spans="1:13" x14ac:dyDescent="0.2">
      <c r="A232" s="282">
        <v>42815</v>
      </c>
      <c r="B232" s="245">
        <f>SUMPRODUCT('Bond Valuation'!$B$146:$U$146,BondVal_all!BO223:CH223)</f>
        <v>75.60100704385286</v>
      </c>
      <c r="C232" s="280">
        <f>B233/B232-1</f>
        <v>9.2435798734769037E-4</v>
      </c>
      <c r="D232" s="245">
        <f>SUMPRODUCT(BondVal_all!$BO$2:$CH$2,'Bond Valuation'!$B$146:$U$146,BondVal_all!BO223:CH223)/Portf_Bond!B232</f>
        <v>5.1610505031824605</v>
      </c>
      <c r="E232" s="250">
        <f>-D232*BondVal_all!Y222/100</f>
        <v>-9.1573543306993788E-3</v>
      </c>
      <c r="F232" s="250">
        <f>E232*SQRT(10)</f>
        <v>-2.8958097026216809E-2</v>
      </c>
      <c r="G232" s="279">
        <f>BondVal_all!$AC$1*BondVal_all!X222/100</f>
        <v>-1.5880856104506576E-3</v>
      </c>
      <c r="H232" s="279">
        <f>G232*SQRT(10)</f>
        <v>-5.0219676483629783E-3</v>
      </c>
      <c r="I232" s="245">
        <f>IF(C232&lt;E232,1,0)</f>
        <v>0</v>
      </c>
      <c r="L232" s="250"/>
      <c r="M232" s="281"/>
    </row>
    <row r="233" spans="1:13" x14ac:dyDescent="0.2">
      <c r="A233" s="282">
        <v>42814</v>
      </c>
      <c r="B233" s="245">
        <f>SUMPRODUCT('Bond Valuation'!$B$146:$U$146,BondVal_all!BO224:CH224)</f>
        <v>75.670889438565368</v>
      </c>
      <c r="C233" s="280">
        <f>B234/B233-1</f>
        <v>-1.1596642541442659E-3</v>
      </c>
      <c r="D233" s="245">
        <f>SUMPRODUCT(BondVal_all!$BO$2:$CH$2,'Bond Valuation'!$B$146:$U$146,BondVal_all!BO224:CH224)/Portf_Bond!B233</f>
        <v>5.1607295465147027</v>
      </c>
      <c r="E233" s="250">
        <f>-D233*BondVal_all!Y223/100</f>
        <v>-9.2042167144070503E-3</v>
      </c>
      <c r="F233" s="250">
        <f>E233*SQRT(10)</f>
        <v>-2.9106288895317817E-2</v>
      </c>
      <c r="G233" s="279">
        <f>BondVal_all!$AC$1*BondVal_all!X223/100</f>
        <v>-1.5898509902844843E-3</v>
      </c>
      <c r="H233" s="279">
        <f>G233*SQRT(10)</f>
        <v>-5.0275502695732001E-3</v>
      </c>
      <c r="I233" s="245">
        <f>IF(C233&lt;E233,1,0)</f>
        <v>0</v>
      </c>
      <c r="L233" s="250"/>
      <c r="M233" s="281"/>
    </row>
    <row r="234" spans="1:13" x14ac:dyDescent="0.2">
      <c r="A234" s="282">
        <v>42811</v>
      </c>
      <c r="B234" s="245">
        <f>SUMPRODUCT('Bond Valuation'!$B$146:$U$146,BondVal_all!BO225:CH225)</f>
        <v>75.583136613004157</v>
      </c>
      <c r="C234" s="280">
        <f>B235/B234-1</f>
        <v>-9.4509922735630525E-4</v>
      </c>
      <c r="D234" s="245">
        <f>SUMPRODUCT(BondVal_all!$BO$2:$CH$2,'Bond Valuation'!$B$146:$U$146,BondVal_all!BO225:CH225)/Portf_Bond!B234</f>
        <v>5.1512951067795179</v>
      </c>
      <c r="E234" s="250">
        <f>-D234*BondVal_all!Y224/100</f>
        <v>-9.2011963728338801E-3</v>
      </c>
      <c r="F234" s="250">
        <f>E234*SQRT(10)</f>
        <v>-2.9096737736634903E-2</v>
      </c>
      <c r="G234" s="279">
        <f>BondVal_all!$AC$1*BondVal_all!X224/100</f>
        <v>-1.5920049757803217E-3</v>
      </c>
      <c r="H234" s="279">
        <f>G234*SQRT(10)</f>
        <v>-5.0343617697870139E-3</v>
      </c>
      <c r="I234" s="245">
        <f>IF(C234&lt;E234,1,0)</f>
        <v>0</v>
      </c>
      <c r="L234" s="250"/>
      <c r="M234" s="281"/>
    </row>
    <row r="235" spans="1:13" x14ac:dyDescent="0.2">
      <c r="A235" s="282">
        <v>42810</v>
      </c>
      <c r="B235" s="245">
        <f>SUMPRODUCT('Bond Valuation'!$B$146:$U$146,BondVal_all!BO226:CH226)</f>
        <v>75.511703048990043</v>
      </c>
      <c r="C235" s="280">
        <f>B236/B235-1</f>
        <v>-3.9756951101304061E-3</v>
      </c>
      <c r="D235" s="245">
        <f>SUMPRODUCT(BondVal_all!$BO$2:$CH$2,'Bond Valuation'!$B$146:$U$146,BondVal_all!BO226:CH226)/Portf_Bond!B235</f>
        <v>5.1490183471044739</v>
      </c>
      <c r="E235" s="250">
        <f>-D235*BondVal_all!Y225/100</f>
        <v>-9.2037699941094654E-3</v>
      </c>
      <c r="F235" s="250">
        <f>E235*SQRT(10)</f>
        <v>-2.9104876241700422E-2</v>
      </c>
      <c r="G235" s="279">
        <f>BondVal_all!$AC$1*BondVal_all!X225/100</f>
        <v>-1.5870667422816875E-3</v>
      </c>
      <c r="H235" s="279">
        <f>G235*SQRT(10)</f>
        <v>-5.0187457043135873E-3</v>
      </c>
      <c r="I235" s="245">
        <f>IF(C235&lt;E235,1,0)</f>
        <v>0</v>
      </c>
      <c r="L235" s="250"/>
      <c r="M235" s="281"/>
    </row>
    <row r="236" spans="1:13" x14ac:dyDescent="0.2">
      <c r="A236" s="282">
        <v>42809</v>
      </c>
      <c r="B236" s="245">
        <f>SUMPRODUCT('Bond Valuation'!$B$146:$U$146,BondVal_all!BO227:CH227)</f>
        <v>75.211491540420553</v>
      </c>
      <c r="C236" s="280">
        <f>B237/B236-1</f>
        <v>-1.6714025977294655E-3</v>
      </c>
      <c r="D236" s="245">
        <f>SUMPRODUCT(BondVal_all!$BO$2:$CH$2,'Bond Valuation'!$B$146:$U$146,BondVal_all!BO227:CH227)/Portf_Bond!B236</f>
        <v>5.1313444616270232</v>
      </c>
      <c r="E236" s="250">
        <f>-D236*BondVal_all!Y226/100</f>
        <v>-9.1761862136057418E-3</v>
      </c>
      <c r="F236" s="250">
        <f>E236*SQRT(10)</f>
        <v>-2.9017648668830508E-2</v>
      </c>
      <c r="G236" s="279">
        <f>BondVal_all!$AC$1*BondVal_all!X226/100</f>
        <v>-1.5897946511037892E-3</v>
      </c>
      <c r="H236" s="279">
        <f>G236*SQRT(10)</f>
        <v>-5.0273721094406957E-3</v>
      </c>
      <c r="I236" s="245">
        <f>IF(C236&lt;E236,1,0)</f>
        <v>0</v>
      </c>
      <c r="L236" s="250"/>
      <c r="M236" s="281"/>
    </row>
    <row r="237" spans="1:13" x14ac:dyDescent="0.2">
      <c r="A237" s="282">
        <v>42808</v>
      </c>
      <c r="B237" s="245">
        <f>SUMPRODUCT('Bond Valuation'!$B$146:$U$146,BondVal_all!BO228:CH228)</f>
        <v>75.08578285808079</v>
      </c>
      <c r="C237" s="280">
        <f>B238/B237-1</f>
        <v>5.4163524545791653E-4</v>
      </c>
      <c r="D237" s="245">
        <f>SUMPRODUCT(BondVal_all!$BO$2:$CH$2,'Bond Valuation'!$B$146:$U$146,BondVal_all!BO228:CH228)/Portf_Bond!B237</f>
        <v>5.1326499958201772</v>
      </c>
      <c r="E237" s="250">
        <f>-D237*BondVal_all!Y227/100</f>
        <v>-9.1578252425507066E-3</v>
      </c>
      <c r="F237" s="250">
        <f>E237*SQRT(10)</f>
        <v>-2.8959586180244173E-2</v>
      </c>
      <c r="G237" s="279">
        <f>BondVal_all!$AC$1*BondVal_all!X227/100</f>
        <v>-1.592621980845476E-3</v>
      </c>
      <c r="H237" s="279">
        <f>G237*SQRT(10)</f>
        <v>-5.0363129111207616E-3</v>
      </c>
      <c r="I237" s="245">
        <f>IF(C237&lt;E237,1,0)</f>
        <v>0</v>
      </c>
      <c r="L237" s="250"/>
      <c r="M237" s="281"/>
    </row>
    <row r="238" spans="1:13" x14ac:dyDescent="0.2">
      <c r="A238" s="282">
        <v>42807</v>
      </c>
      <c r="B238" s="245">
        <f>SUMPRODUCT('Bond Valuation'!$B$146:$U$146,BondVal_all!BO229:CH229)</f>
        <v>75.126451964509528</v>
      </c>
      <c r="C238" s="280">
        <f>B239/B238-1</f>
        <v>-1.5527972705418058E-3</v>
      </c>
      <c r="D238" s="245">
        <f>SUMPRODUCT(BondVal_all!$BO$2:$CH$2,'Bond Valuation'!$B$146:$U$146,BondVal_all!BO229:CH229)/Portf_Bond!B238</f>
        <v>5.1305990641442287</v>
      </c>
      <c r="E238" s="250">
        <f>-D238*BondVal_all!Y228/100</f>
        <v>-9.159393654377455E-3</v>
      </c>
      <c r="F238" s="250">
        <f>E238*SQRT(10)</f>
        <v>-2.8964545933925841E-2</v>
      </c>
      <c r="G238" s="279">
        <f>BondVal_all!$AC$1*BondVal_all!X228/100</f>
        <v>-1.5942476037842026E-3</v>
      </c>
      <c r="H238" s="279">
        <f>G238*SQRT(10)</f>
        <v>-5.041453582223754E-3</v>
      </c>
      <c r="I238" s="245">
        <f>IF(C238&lt;E238,1,0)</f>
        <v>0</v>
      </c>
      <c r="L238" s="250"/>
      <c r="M238" s="281"/>
    </row>
    <row r="239" spans="1:13" x14ac:dyDescent="0.2">
      <c r="A239" s="282">
        <v>42804</v>
      </c>
      <c r="B239" s="245">
        <f>SUMPRODUCT('Bond Valuation'!$B$146:$U$146,BondVal_all!BO230:CH230)</f>
        <v>75.009795814953549</v>
      </c>
      <c r="C239" s="280">
        <f>B240/B239-1</f>
        <v>-2.4077244131587294E-3</v>
      </c>
      <c r="D239" s="245">
        <f>SUMPRODUCT(BondVal_all!$BO$2:$CH$2,'Bond Valuation'!$B$146:$U$146,BondVal_all!BO230:CH230)/Portf_Bond!B239</f>
        <v>5.1192800898960265</v>
      </c>
      <c r="E239" s="250">
        <f>-D239*BondVal_all!Y229/100</f>
        <v>-9.1634262689336433E-3</v>
      </c>
      <c r="F239" s="250">
        <f>E239*SQRT(10)</f>
        <v>-2.8977298180848945E-2</v>
      </c>
      <c r="G239" s="279">
        <f>BondVal_all!$AC$1*BondVal_all!X229/100</f>
        <v>-1.5932566048116651E-3</v>
      </c>
      <c r="H239" s="279">
        <f>G239*SQRT(10)</f>
        <v>-5.038319768311649E-3</v>
      </c>
      <c r="I239" s="245">
        <f>IF(C239&lt;E239,1,0)</f>
        <v>0</v>
      </c>
      <c r="L239" s="250"/>
      <c r="M239" s="281"/>
    </row>
    <row r="240" spans="1:13" x14ac:dyDescent="0.2">
      <c r="A240" s="282">
        <v>42803</v>
      </c>
      <c r="B240" s="245">
        <f>SUMPRODUCT('Bond Valuation'!$B$146:$U$146,BondVal_all!BO231:CH231)</f>
        <v>74.829192898343834</v>
      </c>
      <c r="C240" s="280">
        <f>B241/B240-1</f>
        <v>1.1550769627237667E-3</v>
      </c>
      <c r="D240" s="245">
        <f>SUMPRODUCT(BondVal_all!$BO$2:$CH$2,'Bond Valuation'!$B$146:$U$146,BondVal_all!BO231:CH231)/Portf_Bond!B240</f>
        <v>5.1117625791471744</v>
      </c>
      <c r="E240" s="250">
        <f>-D240*BondVal_all!Y230/100</f>
        <v>-9.13736312565472E-3</v>
      </c>
      <c r="F240" s="250">
        <f>E240*SQRT(10)</f>
        <v>-2.8894879285104241E-2</v>
      </c>
      <c r="G240" s="279">
        <f>BondVal_all!$AC$1*BondVal_all!X230/100</f>
        <v>-1.5895145692131885E-3</v>
      </c>
      <c r="H240" s="279">
        <f>G240*SQRT(10)</f>
        <v>-5.0264864127350312E-3</v>
      </c>
      <c r="I240" s="245">
        <f>IF(C240&lt;E240,1,0)</f>
        <v>0</v>
      </c>
      <c r="L240" s="250"/>
      <c r="M240" s="281"/>
    </row>
    <row r="241" spans="1:13" x14ac:dyDescent="0.2">
      <c r="A241" s="282">
        <v>42801</v>
      </c>
      <c r="B241" s="245">
        <f>SUMPRODUCT('Bond Valuation'!$B$146:$U$146,BondVal_all!BO232:CH232)</f>
        <v>74.915626375199921</v>
      </c>
      <c r="C241" s="280">
        <f>B242/B241-1</f>
        <v>-2.2051953496845522E-3</v>
      </c>
      <c r="D241" s="245">
        <f>SUMPRODUCT(BondVal_all!$BO$2:$CH$2,'Bond Valuation'!$B$146:$U$146,BondVal_all!BO232:CH232)/Portf_Bond!B241</f>
        <v>5.1330845490475614</v>
      </c>
      <c r="E241" s="250">
        <f>-D241*BondVal_all!Y231/100</f>
        <v>-9.1925113570919485E-3</v>
      </c>
      <c r="F241" s="250">
        <f>E241*SQRT(10)</f>
        <v>-2.9069273305375981E-2</v>
      </c>
      <c r="G241" s="279">
        <f>BondVal_all!$AC$1*BondVal_all!X231/100</f>
        <v>-1.5885048230937576E-3</v>
      </c>
      <c r="H241" s="279">
        <f>G241*SQRT(10)</f>
        <v>-5.0232933151391134E-3</v>
      </c>
      <c r="I241" s="245">
        <f>IF(C241&lt;E241,1,0)</f>
        <v>0</v>
      </c>
      <c r="L241" s="250"/>
      <c r="M241" s="281"/>
    </row>
    <row r="242" spans="1:13" x14ac:dyDescent="0.2">
      <c r="A242" s="282">
        <v>42800</v>
      </c>
      <c r="B242" s="245">
        <f>SUMPRODUCT('Bond Valuation'!$B$146:$U$146,BondVal_all!BO233:CH233)</f>
        <v>74.750422784298621</v>
      </c>
      <c r="C242" s="280">
        <f>B243/B242-1</f>
        <v>-1.9354879561011007E-3</v>
      </c>
      <c r="D242" s="245">
        <f>SUMPRODUCT(BondVal_all!$BO$2:$CH$2,'Bond Valuation'!$B$146:$U$146,BondVal_all!BO233:CH233)/Portf_Bond!B242</f>
        <v>5.123798757562855</v>
      </c>
      <c r="E242" s="250">
        <f>-D242*BondVal_all!Y232/100</f>
        <v>-9.1960662543244254E-3</v>
      </c>
      <c r="F242" s="250">
        <f>E242*SQRT(10)</f>
        <v>-2.9080514877478439E-2</v>
      </c>
      <c r="G242" s="279">
        <f>BondVal_all!$AC$1*BondVal_all!X232/100</f>
        <v>-1.591299452443598E-3</v>
      </c>
      <c r="H242" s="279">
        <f>G242*SQRT(10)</f>
        <v>-5.0321307091005648E-3</v>
      </c>
      <c r="I242" s="245">
        <f>IF(C242&lt;E242,1,0)</f>
        <v>0</v>
      </c>
      <c r="L242" s="250"/>
      <c r="M242" s="281"/>
    </row>
    <row r="243" spans="1:13" x14ac:dyDescent="0.2">
      <c r="A243" s="282">
        <v>42797</v>
      </c>
      <c r="B243" s="245">
        <f>SUMPRODUCT('Bond Valuation'!$B$146:$U$146,BondVal_all!BO234:CH234)</f>
        <v>74.605744241286146</v>
      </c>
      <c r="C243" s="280">
        <f>B244/B243-1</f>
        <v>-9.4783735748782405E-4</v>
      </c>
      <c r="D243" s="245">
        <f>SUMPRODUCT(BondVal_all!$BO$2:$CH$2,'Bond Valuation'!$B$146:$U$146,BondVal_all!BO234:CH234)/Portf_Bond!B243</f>
        <v>5.0958202539109649</v>
      </c>
      <c r="E243" s="250">
        <f>-D243*BondVal_all!Y233/100</f>
        <v>-9.1635047890388701E-3</v>
      </c>
      <c r="F243" s="250">
        <f>E243*SQRT(10)</f>
        <v>-2.8977546483223579E-2</v>
      </c>
      <c r="G243" s="279">
        <f>BondVal_all!$AC$1*BondVal_all!X233/100</f>
        <v>-1.5938936267844623E-3</v>
      </c>
      <c r="H243" s="279">
        <f>G243*SQRT(10)</f>
        <v>-5.0403342086652618E-3</v>
      </c>
      <c r="I243" s="245">
        <f>IF(C243&lt;E243,1,0)</f>
        <v>0</v>
      </c>
      <c r="L243" s="250"/>
      <c r="M243" s="281"/>
    </row>
    <row r="244" spans="1:13" x14ac:dyDescent="0.2">
      <c r="A244" s="282">
        <v>42796</v>
      </c>
      <c r="B244" s="245">
        <f>SUMPRODUCT('Bond Valuation'!$B$146:$U$146,BondVal_all!BO235:CH235)</f>
        <v>74.535030129811076</v>
      </c>
      <c r="C244" s="280">
        <f>B245/B244-1</f>
        <v>7.1851281446111415E-4</v>
      </c>
      <c r="D244" s="245">
        <f>SUMPRODUCT(BondVal_all!$BO$2:$CH$2,'Bond Valuation'!$B$146:$U$146,BondVal_all!BO235:CH235)/Portf_Bond!B244</f>
        <v>5.1047950345967763</v>
      </c>
      <c r="E244" s="250">
        <f>-D244*BondVal_all!Y234/100</f>
        <v>-9.1853704020980805E-3</v>
      </c>
      <c r="F244" s="250">
        <f>E244*SQRT(10)</f>
        <v>-2.9046691622926606E-2</v>
      </c>
      <c r="G244" s="279">
        <f>BondVal_all!$AC$1*BondVal_all!X234/100</f>
        <v>-1.5947206234738845E-3</v>
      </c>
      <c r="H244" s="279">
        <f>G244*SQRT(10)</f>
        <v>-5.0429494018212548E-3</v>
      </c>
      <c r="I244" s="245">
        <f>IF(C244&lt;E244,1,0)</f>
        <v>0</v>
      </c>
      <c r="L244" s="250"/>
      <c r="M244" s="281"/>
    </row>
    <row r="245" spans="1:13" x14ac:dyDescent="0.2">
      <c r="A245" s="282">
        <v>42795</v>
      </c>
      <c r="B245" s="245">
        <f>SUMPRODUCT('Bond Valuation'!$B$146:$U$146,BondVal_all!BO236:CH236)</f>
        <v>74.588584504085588</v>
      </c>
      <c r="C245" s="280">
        <f>B246/B245-1</f>
        <v>-1.3316413402038041E-3</v>
      </c>
      <c r="D245" s="245">
        <f>SUMPRODUCT(BondVal_all!$BO$2:$CH$2,'Bond Valuation'!$B$146:$U$146,BondVal_all!BO236:CH236)/Portf_Bond!B245</f>
        <v>5.103361627266791</v>
      </c>
      <c r="E245" s="250">
        <f>-D245*BondVal_all!Y235/100</f>
        <v>-9.1779488640277088E-3</v>
      </c>
      <c r="F245" s="250">
        <f>E245*SQRT(10)</f>
        <v>-2.9023222658882578E-2</v>
      </c>
      <c r="G245" s="279">
        <f>BondVal_all!$AC$1*BondVal_all!X235/100</f>
        <v>-1.5963831554899185E-3</v>
      </c>
      <c r="H245" s="279">
        <f>G245*SQRT(10)</f>
        <v>-5.0482067896748736E-3</v>
      </c>
      <c r="I245" s="245">
        <f>IF(C245&lt;E245,1,0)</f>
        <v>0</v>
      </c>
      <c r="L245" s="250"/>
      <c r="M245" s="281"/>
    </row>
    <row r="246" spans="1:13" x14ac:dyDescent="0.2">
      <c r="A246" s="282">
        <v>42794</v>
      </c>
      <c r="B246" s="245">
        <f>SUMPRODUCT('Bond Valuation'!$B$146:$U$146,BondVal_all!BO237:CH237)</f>
        <v>74.489259261452659</v>
      </c>
      <c r="C246" s="280">
        <f>B247/B246-1</f>
        <v>3.4238985534855715E-3</v>
      </c>
      <c r="D246" s="245">
        <f>SUMPRODUCT(BondVal_all!$BO$2:$CH$2,'Bond Valuation'!$B$146:$U$146,BondVal_all!BO237:CH237)/Portf_Bond!B246</f>
        <v>5.0923816535512705</v>
      </c>
      <c r="E246" s="250">
        <f>-D246*BondVal_all!Y236/100</f>
        <v>-9.1254237472092499E-3</v>
      </c>
      <c r="F246" s="250">
        <f>E246*SQRT(10)</f>
        <v>-2.8857123655369833E-2</v>
      </c>
      <c r="G246" s="279">
        <f>BondVal_all!$AC$1*BondVal_all!X236/100</f>
        <v>-1.5952239825583834E-3</v>
      </c>
      <c r="H246" s="279">
        <f>G246*SQRT(10)</f>
        <v>-5.0445411630092082E-3</v>
      </c>
      <c r="I246" s="245">
        <f>IF(C246&lt;E246,1,0)</f>
        <v>0</v>
      </c>
      <c r="L246" s="250"/>
      <c r="M246" s="281"/>
    </row>
    <row r="247" spans="1:13" x14ac:dyDescent="0.2">
      <c r="A247" s="282">
        <v>42793</v>
      </c>
      <c r="B247" s="245">
        <f>SUMPRODUCT('Bond Valuation'!$B$146:$U$146,BondVal_all!BO238:CH238)</f>
        <v>74.744302928488153</v>
      </c>
      <c r="C247" s="280">
        <f>B248/B247-1</f>
        <v>-2.3116170600190333E-3</v>
      </c>
      <c r="D247" s="245">
        <f>SUMPRODUCT(BondVal_all!$BO$2:$CH$2,'Bond Valuation'!$B$146:$U$146,BondVal_all!BO238:CH238)/Portf_Bond!B247</f>
        <v>5.0988754213867811</v>
      </c>
      <c r="E247" s="250">
        <f>-D247*BondVal_all!Y237/100</f>
        <v>-9.1207694425321385E-3</v>
      </c>
      <c r="F247" s="250">
        <f>E247*SQRT(10)</f>
        <v>-2.8842405451665786E-2</v>
      </c>
      <c r="G247" s="279">
        <f>BondVal_all!$AC$1*BondVal_all!X237/100</f>
        <v>-1.5951151284044037E-3</v>
      </c>
      <c r="H247" s="279">
        <f>G247*SQRT(10)</f>
        <v>-5.0441969359498618E-3</v>
      </c>
      <c r="I247" s="245">
        <f>IF(C247&lt;E247,1,0)</f>
        <v>0</v>
      </c>
      <c r="L247" s="250"/>
      <c r="M247" s="281"/>
    </row>
    <row r="248" spans="1:13" x14ac:dyDescent="0.2">
      <c r="A248" s="282">
        <v>42790</v>
      </c>
      <c r="B248" s="245">
        <f>SUMPRODUCT('Bond Valuation'!$B$146:$U$146,BondVal_all!BO239:CH239)</f>
        <v>74.571522722699427</v>
      </c>
      <c r="C248" s="280">
        <f>B249/B248-1</f>
        <v>1.1995342580997104E-3</v>
      </c>
      <c r="D248" s="245">
        <f>SUMPRODUCT(BondVal_all!$BO$2:$CH$2,'Bond Valuation'!$B$146:$U$146,BondVal_all!BO239:CH239)/Portf_Bond!B248</f>
        <v>5.0884856368490619</v>
      </c>
      <c r="E248" s="250">
        <f>-D248*BondVal_all!Y238/100</f>
        <v>-9.0725934126654906E-3</v>
      </c>
      <c r="F248" s="250">
        <f>E248*SQRT(10)</f>
        <v>-2.869005946866288E-2</v>
      </c>
      <c r="G248" s="279">
        <f>BondVal_all!$AC$1*BondVal_all!X238/100</f>
        <v>-1.5980763467822428E-3</v>
      </c>
      <c r="H248" s="279">
        <f>G248*SQRT(10)</f>
        <v>-5.0535611306729827E-3</v>
      </c>
      <c r="I248" s="245">
        <f>IF(C248&lt;E248,1,0)</f>
        <v>0</v>
      </c>
      <c r="L248" s="250"/>
      <c r="M248" s="281"/>
    </row>
    <row r="249" spans="1:13" x14ac:dyDescent="0.2">
      <c r="A249" s="282">
        <v>42788</v>
      </c>
      <c r="B249" s="245">
        <f>SUMPRODUCT('Bond Valuation'!$B$146:$U$146,BondVal_all!BO240:CH240)</f>
        <v>74.66097381888396</v>
      </c>
      <c r="C249" s="280">
        <f>B250/B249-1</f>
        <v>9.3311535282203373E-4</v>
      </c>
      <c r="D249" s="245">
        <f>SUMPRODUCT(BondVal_all!$BO$2:$CH$2,'Bond Valuation'!$B$146:$U$146,BondVal_all!BO240:CH240)/Portf_Bond!B249</f>
        <v>5.0980883720279344</v>
      </c>
      <c r="E249" s="250">
        <f>-D249*BondVal_all!Y239/100</f>
        <v>-9.0754066019040937E-3</v>
      </c>
      <c r="F249" s="250">
        <f>E249*SQRT(10)</f>
        <v>-2.8698955554145943E-2</v>
      </c>
      <c r="G249" s="279">
        <f>BondVal_all!$AC$1*BondVal_all!X239/100</f>
        <v>-1.5979542504686874E-3</v>
      </c>
      <c r="H249" s="279">
        <f>G249*SQRT(10)</f>
        <v>-5.0531750282282375E-3</v>
      </c>
      <c r="I249" s="245">
        <f>IF(C249&lt;E249,1,0)</f>
        <v>0</v>
      </c>
      <c r="L249" s="250"/>
      <c r="M249" s="281"/>
    </row>
    <row r="250" spans="1:13" x14ac:dyDescent="0.2">
      <c r="A250" s="282">
        <v>42787</v>
      </c>
      <c r="B250" s="245">
        <f>SUMPRODUCT('Bond Valuation'!$B$146:$U$146,BondVal_all!BO241:CH241)</f>
        <v>74.730641119811011</v>
      </c>
      <c r="C250" s="280">
        <f>B251/B250-1</f>
        <v>7.3666419846452058E-4</v>
      </c>
      <c r="D250" s="245">
        <f>SUMPRODUCT(BondVal_all!$BO$2:$CH$2,'Bond Valuation'!$B$146:$U$146,BondVal_all!BO241:CH241)/Portf_Bond!B250</f>
        <v>5.1025431387049247</v>
      </c>
      <c r="E250" s="250">
        <f>-D250*BondVal_all!Y240/100</f>
        <v>-9.0747048370694045E-3</v>
      </c>
      <c r="F250" s="250">
        <f>E250*SQRT(10)</f>
        <v>-2.8696736378886513E-2</v>
      </c>
      <c r="G250" s="279">
        <f>BondVal_all!$AC$1*BondVal_all!X240/100</f>
        <v>-1.6009424907236385E-3</v>
      </c>
      <c r="H250" s="279">
        <f>G250*SQRT(10)</f>
        <v>-5.062624673629685E-3</v>
      </c>
      <c r="I250" s="245">
        <f>IF(C250&lt;E250,1,0)</f>
        <v>0</v>
      </c>
      <c r="L250" s="250"/>
      <c r="M250" s="281"/>
    </row>
    <row r="251" spans="1:13" x14ac:dyDescent="0.2">
      <c r="A251" s="282">
        <v>42786</v>
      </c>
      <c r="B251" s="245">
        <f>SUMPRODUCT('Bond Valuation'!$B$146:$U$146,BondVal_all!BO242:CH242)</f>
        <v>74.785692507652271</v>
      </c>
      <c r="C251" s="280">
        <f>B252/B251-1</f>
        <v>-1.6074001860389986E-3</v>
      </c>
      <c r="D251" s="245">
        <f>SUMPRODUCT(BondVal_all!$BO$2:$CH$2,'Bond Valuation'!$B$146:$U$146,BondVal_all!BO242:CH242)/Portf_Bond!B251</f>
        <v>5.0988367625713638</v>
      </c>
      <c r="E251" s="250">
        <f>-D251*BondVal_all!Y241/100</f>
        <v>-9.0631807010977099E-3</v>
      </c>
      <c r="F251" s="250">
        <f>E251*SQRT(10)</f>
        <v>-2.8660293861150481E-2</v>
      </c>
      <c r="G251" s="279">
        <f>BondVal_all!$AC$1*BondVal_all!X241/100</f>
        <v>-1.6038440336122923E-3</v>
      </c>
      <c r="H251" s="279">
        <f>G251*SQRT(10)</f>
        <v>-5.071800157886496E-3</v>
      </c>
      <c r="I251" s="245">
        <f>IF(C251&lt;E251,1,0)</f>
        <v>0</v>
      </c>
      <c r="L251" s="250"/>
      <c r="M251" s="281"/>
    </row>
    <row r="252" spans="1:13" x14ac:dyDescent="0.2">
      <c r="A252" s="282">
        <v>42783</v>
      </c>
      <c r="B252" s="245">
        <f>SUMPRODUCT('Bond Valuation'!$B$146:$U$146,BondVal_all!BO243:CH243)</f>
        <v>74.665481971602418</v>
      </c>
      <c r="C252" s="280">
        <f>B253/B252-1</f>
        <v>1.1037374403659594E-3</v>
      </c>
      <c r="D252" s="245">
        <f>SUMPRODUCT(BondVal_all!$BO$2:$CH$2,'Bond Valuation'!$B$146:$U$146,BondVal_all!BO243:CH243)/Portf_Bond!B252</f>
        <v>5.0922788889841586</v>
      </c>
      <c r="E252" s="250">
        <f>-D252*BondVal_all!Y242/100</f>
        <v>-9.0965293539479256E-3</v>
      </c>
      <c r="F252" s="250">
        <f>E252*SQRT(10)</f>
        <v>-2.8765751561055427E-2</v>
      </c>
      <c r="G252" s="279">
        <f>BondVal_all!$AC$1*BondVal_all!X242/100</f>
        <v>-1.6067230233550488E-3</v>
      </c>
      <c r="H252" s="279">
        <f>G252*SQRT(10)</f>
        <v>-5.0809043228338679E-3</v>
      </c>
      <c r="I252" s="245">
        <f>IF(C252&lt;E252,1,0)</f>
        <v>0</v>
      </c>
      <c r="L252" s="250"/>
      <c r="M252" s="281"/>
    </row>
    <row r="253" spans="1:13" x14ac:dyDescent="0.2">
      <c r="A253" s="282">
        <v>42782</v>
      </c>
      <c r="B253" s="245">
        <f>SUMPRODUCT('Bond Valuation'!$B$146:$U$146,BondVal_all!BO244:CH244)</f>
        <v>74.747893059557441</v>
      </c>
      <c r="C253" s="280">
        <f>B254/B253-1</f>
        <v>3.4153548974242831E-3</v>
      </c>
      <c r="D253" s="245">
        <f>SUMPRODUCT(BondVal_all!$BO$2:$CH$2,'Bond Valuation'!$B$146:$U$146,BondVal_all!BO244:CH244)/Portf_Bond!B253</f>
        <v>5.0923672309848547</v>
      </c>
      <c r="E253" s="250">
        <f>-D253*BondVal_all!Y243/100</f>
        <v>-9.0353407166469096E-3</v>
      </c>
      <c r="F253" s="250">
        <f>E253*SQRT(10)</f>
        <v>-2.8572256100262278E-2</v>
      </c>
      <c r="G253" s="279">
        <f>BondVal_all!$AC$1*BondVal_all!X243/100</f>
        <v>-1.5993372171352934E-3</v>
      </c>
      <c r="H253" s="279">
        <f>G253*SQRT(10)</f>
        <v>-5.0575483528228033E-3</v>
      </c>
      <c r="I253" s="245">
        <f>IF(C253&lt;E253,1,0)</f>
        <v>0</v>
      </c>
      <c r="L253" s="250"/>
      <c r="M253" s="281"/>
    </row>
    <row r="254" spans="1:13" x14ac:dyDescent="0.2">
      <c r="A254" s="282">
        <v>42781</v>
      </c>
      <c r="B254" s="245">
        <f>SUMPRODUCT('Bond Valuation'!$B$146:$U$146,BondVal_all!BO245:CH245)</f>
        <v>75.00318364219055</v>
      </c>
      <c r="C254" s="280">
        <f>B255/B254-1</f>
        <v>2.3005313710700026E-3</v>
      </c>
      <c r="D254" s="245">
        <f>SUMPRODUCT(BondVal_all!$BO$2:$CH$2,'Bond Valuation'!$B$146:$U$146,BondVal_all!BO245:CH245)/Portf_Bond!B254</f>
        <v>5.0996416839928003</v>
      </c>
      <c r="E254" s="250">
        <f>-D254*BondVal_all!Y244/100</f>
        <v>-9.0240136616642225E-3</v>
      </c>
      <c r="F254" s="250">
        <f>E254*SQRT(10)</f>
        <v>-2.8536436807335027E-2</v>
      </c>
      <c r="G254" s="279">
        <f>BondVal_all!$AC$1*BondVal_all!X244/100</f>
        <v>-1.5980172873056855E-3</v>
      </c>
      <c r="H254" s="279">
        <f>G254*SQRT(10)</f>
        <v>-5.0533743682096444E-3</v>
      </c>
      <c r="I254" s="245">
        <f>IF(C254&lt;E254,1,0)</f>
        <v>0</v>
      </c>
      <c r="L254" s="250"/>
      <c r="M254" s="281"/>
    </row>
    <row r="255" spans="1:13" x14ac:dyDescent="0.2">
      <c r="A255" s="282">
        <v>42780</v>
      </c>
      <c r="B255" s="245">
        <f>SUMPRODUCT('Bond Valuation'!$B$146:$U$146,BondVal_all!BO246:CH246)</f>
        <v>75.175730819089537</v>
      </c>
      <c r="C255" s="280">
        <f>B256/B255-1</f>
        <v>1.6174742261876318E-3</v>
      </c>
      <c r="D255" s="245">
        <f>SUMPRODUCT(BondVal_all!$BO$2:$CH$2,'Bond Valuation'!$B$146:$U$146,BondVal_all!BO246:CH246)/Portf_Bond!B255</f>
        <v>5.0935448685751474</v>
      </c>
      <c r="E255" s="250">
        <f>-D255*BondVal_all!Y245/100</f>
        <v>-9.0321039429714627E-3</v>
      </c>
      <c r="F255" s="250">
        <f>E255*SQRT(10)</f>
        <v>-2.8562020523177391E-2</v>
      </c>
      <c r="G255" s="279">
        <f>BondVal_all!$AC$1*BondVal_all!X245/100</f>
        <v>-1.601060657043402E-3</v>
      </c>
      <c r="H255" s="279">
        <f>G255*SQRT(10)</f>
        <v>-5.0629983483428571E-3</v>
      </c>
      <c r="I255" s="245">
        <f>IF(C255&lt;E255,1,0)</f>
        <v>0</v>
      </c>
      <c r="L255" s="250"/>
      <c r="M255" s="281"/>
    </row>
    <row r="256" spans="1:13" x14ac:dyDescent="0.2">
      <c r="A256" s="282">
        <v>42779</v>
      </c>
      <c r="B256" s="245">
        <f>SUMPRODUCT('Bond Valuation'!$B$146:$U$146,BondVal_all!BO247:CH247)</f>
        <v>75.297325626124234</v>
      </c>
      <c r="C256" s="280">
        <f>B257/B256-1</f>
        <v>-1.8633011578871317E-3</v>
      </c>
      <c r="D256" s="245">
        <f>SUMPRODUCT(BondVal_all!$BO$2:$CH$2,'Bond Valuation'!$B$146:$U$146,BondVal_all!BO247:CH247)/Portf_Bond!B256</f>
        <v>5.1044762689436824</v>
      </c>
      <c r="E256" s="250">
        <f>-D256*BondVal_all!Y246/100</f>
        <v>-9.0465217233041129E-3</v>
      </c>
      <c r="F256" s="250">
        <f>E256*SQRT(10)</f>
        <v>-2.8607613547832547E-2</v>
      </c>
      <c r="G256" s="279">
        <f>BondVal_all!$AC$1*BondVal_all!X246/100</f>
        <v>-1.6040704036111991E-3</v>
      </c>
      <c r="H256" s="279">
        <f>G256*SQRT(10)</f>
        <v>-5.0725160026769706E-3</v>
      </c>
      <c r="I256" s="245">
        <f>IF(C256&lt;E256,1,0)</f>
        <v>0</v>
      </c>
      <c r="L256" s="250"/>
      <c r="M256" s="281"/>
    </row>
    <row r="257" spans="1:13" x14ac:dyDescent="0.2">
      <c r="A257" s="282">
        <v>42776</v>
      </c>
      <c r="B257" s="245">
        <f>SUMPRODUCT('Bond Valuation'!$B$146:$U$146,BondVal_all!BO248:CH248)</f>
        <v>75.157024032099272</v>
      </c>
      <c r="C257" s="280">
        <f>B258/B257-1</f>
        <v>-5.8284974443678639E-4</v>
      </c>
      <c r="D257" s="245">
        <f>SUMPRODUCT(BondVal_all!$BO$2:$CH$2,'Bond Valuation'!$B$146:$U$146,BondVal_all!BO248:CH248)/Portf_Bond!B257</f>
        <v>5.0925793331019635</v>
      </c>
      <c r="E257" s="250">
        <f>-D257*BondVal_all!Y247/100</f>
        <v>-9.0391212172054886E-3</v>
      </c>
      <c r="F257" s="250">
        <f>E257*SQRT(10)</f>
        <v>-2.8584211092722928E-2</v>
      </c>
      <c r="G257" s="279">
        <f>BondVal_all!$AC$1*BondVal_all!X247/100</f>
        <v>-1.607148881266925E-3</v>
      </c>
      <c r="H257" s="279">
        <f>G257*SQRT(10)</f>
        <v>-5.0822510037950002E-3</v>
      </c>
      <c r="I257" s="245">
        <f>IF(C257&lt;E257,1,0)</f>
        <v>0</v>
      </c>
      <c r="L257" s="250"/>
      <c r="M257" s="281"/>
    </row>
    <row r="258" spans="1:13" x14ac:dyDescent="0.2">
      <c r="A258" s="282">
        <v>42775</v>
      </c>
      <c r="B258" s="245">
        <f>SUMPRODUCT('Bond Valuation'!$B$146:$U$146,BondVal_all!BO249:CH249)</f>
        <v>75.113218779849532</v>
      </c>
      <c r="C258" s="280">
        <f>B259/B258-1</f>
        <v>-1.7501384529312602E-3</v>
      </c>
      <c r="D258" s="245">
        <f>SUMPRODUCT(BondVal_all!$BO$2:$CH$2,'Bond Valuation'!$B$146:$U$146,BondVal_all!BO249:CH249)/Portf_Bond!B258</f>
        <v>5.0829166041273375</v>
      </c>
      <c r="E258" s="250">
        <f>-D258*BondVal_all!Y248/100</f>
        <v>-9.0442520181021439E-3</v>
      </c>
      <c r="F258" s="250">
        <f>E258*SQRT(10)</f>
        <v>-2.8600436109777191E-2</v>
      </c>
      <c r="G258" s="279">
        <f>BondVal_all!$AC$1*BondVal_all!X248/100</f>
        <v>-1.6082758196946914E-3</v>
      </c>
      <c r="H258" s="279">
        <f>G258*SQRT(10)</f>
        <v>-5.0858146960095114E-3</v>
      </c>
      <c r="I258" s="245">
        <f>IF(C258&lt;E258,1,0)</f>
        <v>0</v>
      </c>
      <c r="L258" s="250"/>
      <c r="M258" s="281"/>
    </row>
    <row r="259" spans="1:13" x14ac:dyDescent="0.2">
      <c r="A259" s="282">
        <v>42774</v>
      </c>
      <c r="B259" s="245">
        <f>SUMPRODUCT('Bond Valuation'!$B$146:$U$146,BondVal_all!BO250:CH250)</f>
        <v>74.98176024733948</v>
      </c>
      <c r="C259" s="280">
        <f>B260/B259-1</f>
        <v>-1.0252458654035346E-3</v>
      </c>
      <c r="D259" s="245">
        <f>SUMPRODUCT(BondVal_all!$BO$2:$CH$2,'Bond Valuation'!$B$146:$U$146,BondVal_all!BO250:CH250)/Portf_Bond!B259</f>
        <v>5.0820964138935887</v>
      </c>
      <c r="E259" s="250">
        <f>-D259*BondVal_all!Y249/100</f>
        <v>-9.0512783860478719E-3</v>
      </c>
      <c r="F259" s="250">
        <f>E259*SQRT(10)</f>
        <v>-2.8622655436164091E-2</v>
      </c>
      <c r="G259" s="279">
        <f>BondVal_all!$AC$1*BondVal_all!X249/100</f>
        <v>-1.6111053104857071E-3</v>
      </c>
      <c r="H259" s="279">
        <f>G259*SQRT(10)</f>
        <v>-5.0947623315275928E-3</v>
      </c>
      <c r="I259" s="245">
        <f>IF(C259&lt;E259,1,0)</f>
        <v>0</v>
      </c>
      <c r="L259" s="250"/>
      <c r="M259" s="281"/>
    </row>
    <row r="260" spans="1:13" x14ac:dyDescent="0.2">
      <c r="A260" s="282">
        <v>42773</v>
      </c>
      <c r="B260" s="245">
        <f>SUMPRODUCT('Bond Valuation'!$B$146:$U$146,BondVal_all!BO251:CH251)</f>
        <v>74.904885507665213</v>
      </c>
      <c r="C260" s="280">
        <f>B261/B260-1</f>
        <v>3.4254299792675358E-3</v>
      </c>
      <c r="D260" s="245">
        <f>SUMPRODUCT(BondVal_all!$BO$2:$CH$2,'Bond Valuation'!$B$146:$U$146,BondVal_all!BO251:CH251)/Portf_Bond!B260</f>
        <v>5.0696730614536056</v>
      </c>
      <c r="E260" s="250">
        <f>-D260*BondVal_all!Y250/100</f>
        <v>-9.0012785578913266E-3</v>
      </c>
      <c r="F260" s="250">
        <f>E260*SQRT(10)</f>
        <v>-2.8464542096572391E-2</v>
      </c>
      <c r="G260" s="279">
        <f>BondVal_all!$AC$1*BondVal_all!X250/100</f>
        <v>-1.6081287346592821E-3</v>
      </c>
      <c r="H260" s="279">
        <f>G260*SQRT(10)</f>
        <v>-5.0853495722878918E-3</v>
      </c>
      <c r="I260" s="245">
        <f>IF(C260&lt;E260,1,0)</f>
        <v>0</v>
      </c>
      <c r="L260" s="250"/>
      <c r="M260" s="281"/>
    </row>
    <row r="261" spans="1:13" x14ac:dyDescent="0.2">
      <c r="A261" s="282">
        <v>42772</v>
      </c>
      <c r="B261" s="245">
        <f>SUMPRODUCT('Bond Valuation'!$B$146:$U$146,BondVal_all!BO252:CH252)</f>
        <v>75.161466948076765</v>
      </c>
      <c r="C261" s="280">
        <f>B262/B261-1</f>
        <v>-1.5220607268463526E-3</v>
      </c>
      <c r="D261" s="245">
        <f>SUMPRODUCT(BondVal_all!$BO$2:$CH$2,'Bond Valuation'!$B$146:$U$146,BondVal_all!BO252:CH252)/Portf_Bond!B261</f>
        <v>5.0752749394049035</v>
      </c>
      <c r="E261" s="250">
        <f>-D261*BondVal_all!Y251/100</f>
        <v>-9.0413500398149205E-3</v>
      </c>
      <c r="F261" s="250">
        <f>E261*SQRT(10)</f>
        <v>-2.8591259248669211E-2</v>
      </c>
      <c r="G261" s="279">
        <f>BondVal_all!$AC$1*BondVal_all!X251/100</f>
        <v>-1.6112629192340214E-3</v>
      </c>
      <c r="H261" s="279">
        <f>G261*SQRT(10)</f>
        <v>-5.095260734151434E-3</v>
      </c>
      <c r="I261" s="245">
        <f>IF(C261&lt;E261,1,0)</f>
        <v>0</v>
      </c>
      <c r="L261" s="250"/>
      <c r="M261" s="281"/>
    </row>
    <row r="262" spans="1:13" x14ac:dyDescent="0.2">
      <c r="A262" s="282">
        <v>42769</v>
      </c>
      <c r="B262" s="245">
        <f>SUMPRODUCT('Bond Valuation'!$B$146:$U$146,BondVal_all!BO253:CH253)</f>
        <v>75.047066631062933</v>
      </c>
      <c r="C262" s="280">
        <f>B263/B262-1</f>
        <v>1.8339924830610421E-3</v>
      </c>
      <c r="D262" s="245">
        <f>SUMPRODUCT(BondVal_all!$BO$2:$CH$2,'Bond Valuation'!$B$146:$U$146,BondVal_all!BO253:CH253)/Portf_Bond!B262</f>
        <v>5.0642145199576927</v>
      </c>
      <c r="E262" s="250">
        <f>-D262*BondVal_all!Y252/100</f>
        <v>-9.014643194541639E-3</v>
      </c>
      <c r="F262" s="250">
        <f>E262*SQRT(10)</f>
        <v>-2.8506804788487942E-2</v>
      </c>
      <c r="G262" s="279">
        <f>BondVal_all!$AC$1*BondVal_all!X252/100</f>
        <v>-1.6128864504872413E-3</v>
      </c>
      <c r="H262" s="279">
        <f>G262*SQRT(10)</f>
        <v>-5.100394790764076E-3</v>
      </c>
      <c r="I262" s="245">
        <f>IF(C262&lt;E262,1,0)</f>
        <v>0</v>
      </c>
      <c r="L262" s="250"/>
      <c r="M262" s="281"/>
    </row>
    <row r="263" spans="1:13" x14ac:dyDescent="0.2">
      <c r="A263" s="282">
        <v>42768</v>
      </c>
      <c r="B263" s="245">
        <f>SUMPRODUCT('Bond Valuation'!$B$146:$U$146,BondVal_all!BO254:CH254)</f>
        <v>75.184702387140078</v>
      </c>
      <c r="C263" s="280"/>
      <c r="E263" s="250"/>
      <c r="F263" s="250"/>
      <c r="G263" s="279"/>
      <c r="H263" s="279"/>
      <c r="L263" s="250"/>
      <c r="M263" s="281"/>
    </row>
    <row r="264" spans="1:13" x14ac:dyDescent="0.2">
      <c r="A264" s="253">
        <v>42767</v>
      </c>
      <c r="C264" s="280"/>
      <c r="E264" s="250"/>
      <c r="F264" s="250"/>
      <c r="G264" s="279"/>
      <c r="H264" s="279"/>
    </row>
    <row r="265" spans="1:13" x14ac:dyDescent="0.2">
      <c r="A265" s="253">
        <v>42766</v>
      </c>
      <c r="C265" s="280"/>
      <c r="F265" s="250"/>
      <c r="G265" s="279"/>
      <c r="H265" s="279"/>
    </row>
    <row r="266" spans="1:13" x14ac:dyDescent="0.2">
      <c r="A266" s="253">
        <v>42765</v>
      </c>
      <c r="C266" s="280"/>
      <c r="F266" s="250"/>
      <c r="G266" s="279"/>
      <c r="H266" s="279"/>
    </row>
    <row r="267" spans="1:13" x14ac:dyDescent="0.2">
      <c r="A267" s="253">
        <v>42762</v>
      </c>
      <c r="C267" s="280"/>
      <c r="F267" s="250"/>
      <c r="G267" s="279"/>
      <c r="H267" s="279"/>
    </row>
    <row r="268" spans="1:13" x14ac:dyDescent="0.2">
      <c r="A268" s="253">
        <v>42761</v>
      </c>
      <c r="C268" s="280"/>
      <c r="F268" s="250"/>
      <c r="G268" s="279"/>
      <c r="H268" s="279"/>
    </row>
    <row r="269" spans="1:13" x14ac:dyDescent="0.2">
      <c r="A269" s="253">
        <v>42760</v>
      </c>
      <c r="C269" s="280"/>
      <c r="F269" s="250"/>
      <c r="G269" s="279"/>
      <c r="H269" s="279"/>
    </row>
    <row r="270" spans="1:13" x14ac:dyDescent="0.2">
      <c r="A270" s="253">
        <v>42759</v>
      </c>
      <c r="C270" s="280"/>
      <c r="F270" s="250"/>
      <c r="G270" s="279"/>
      <c r="H270" s="279"/>
    </row>
    <row r="271" spans="1:13" x14ac:dyDescent="0.2">
      <c r="A271" s="253">
        <v>42758</v>
      </c>
      <c r="C271" s="280"/>
      <c r="F271" s="250"/>
      <c r="G271" s="279"/>
      <c r="H271" s="279"/>
    </row>
    <row r="272" spans="1:13" x14ac:dyDescent="0.2">
      <c r="A272" s="253">
        <v>42755</v>
      </c>
      <c r="C272" s="280"/>
      <c r="F272" s="250"/>
      <c r="G272" s="279"/>
      <c r="H272" s="279"/>
    </row>
    <row r="273" spans="1:8" x14ac:dyDescent="0.2">
      <c r="A273" s="253">
        <v>42754</v>
      </c>
      <c r="C273" s="280"/>
      <c r="F273" s="250"/>
      <c r="G273" s="279"/>
      <c r="H273" s="279"/>
    </row>
    <row r="274" spans="1:8" x14ac:dyDescent="0.2">
      <c r="A274" s="253">
        <v>42753</v>
      </c>
      <c r="C274" s="280"/>
      <c r="F274" s="250"/>
      <c r="G274" s="279"/>
      <c r="H274" s="279"/>
    </row>
    <row r="275" spans="1:8" x14ac:dyDescent="0.2">
      <c r="A275" s="253">
        <v>42752</v>
      </c>
      <c r="C275" s="280"/>
      <c r="F275" s="250"/>
      <c r="G275" s="279"/>
      <c r="H275" s="279"/>
    </row>
    <row r="276" spans="1:8" x14ac:dyDescent="0.2">
      <c r="A276" s="253">
        <v>42751</v>
      </c>
      <c r="C276" s="280"/>
      <c r="F276" s="250"/>
      <c r="G276" s="279"/>
      <c r="H276" s="279"/>
    </row>
    <row r="277" spans="1:8" x14ac:dyDescent="0.2">
      <c r="A277" s="253">
        <v>42748</v>
      </c>
      <c r="C277" s="280"/>
      <c r="F277" s="250"/>
      <c r="G277" s="279"/>
      <c r="H277" s="279"/>
    </row>
    <row r="278" spans="1:8" x14ac:dyDescent="0.2">
      <c r="A278" s="253">
        <v>42747</v>
      </c>
      <c r="C278" s="280"/>
      <c r="F278" s="250"/>
      <c r="G278" s="279"/>
      <c r="H278" s="279"/>
    </row>
    <row r="279" spans="1:8" x14ac:dyDescent="0.2">
      <c r="A279" s="253">
        <v>42746</v>
      </c>
      <c r="C279" s="280"/>
      <c r="F279" s="250"/>
      <c r="G279" s="279"/>
      <c r="H279" s="279"/>
    </row>
    <row r="280" spans="1:8" x14ac:dyDescent="0.2">
      <c r="A280" s="253">
        <v>42745</v>
      </c>
      <c r="C280" s="280"/>
      <c r="F280" s="250"/>
      <c r="G280" s="279"/>
      <c r="H280" s="279"/>
    </row>
    <row r="281" spans="1:8" x14ac:dyDescent="0.2">
      <c r="A281" s="253">
        <v>42744</v>
      </c>
      <c r="C281" s="280"/>
      <c r="F281" s="250"/>
      <c r="G281" s="279"/>
      <c r="H281" s="279"/>
    </row>
    <row r="282" spans="1:8" x14ac:dyDescent="0.2">
      <c r="A282" s="253">
        <v>42741</v>
      </c>
      <c r="C282" s="280"/>
      <c r="F282" s="250"/>
      <c r="G282" s="279"/>
      <c r="H282" s="279"/>
    </row>
    <row r="283" spans="1:8" x14ac:dyDescent="0.2">
      <c r="A283" s="253">
        <v>42740</v>
      </c>
      <c r="C283" s="280"/>
      <c r="F283" s="250"/>
      <c r="G283" s="279"/>
      <c r="H283" s="279"/>
    </row>
    <row r="284" spans="1:8" x14ac:dyDescent="0.2">
      <c r="A284" s="253">
        <v>42739</v>
      </c>
      <c r="C284" s="280"/>
      <c r="F284" s="250"/>
      <c r="G284" s="279"/>
      <c r="H284" s="279"/>
    </row>
    <row r="285" spans="1:8" x14ac:dyDescent="0.2">
      <c r="A285" s="253">
        <v>42738</v>
      </c>
      <c r="C285" s="280"/>
      <c r="F285" s="250"/>
      <c r="G285" s="279"/>
      <c r="H285" s="279"/>
    </row>
    <row r="286" spans="1:8" x14ac:dyDescent="0.2">
      <c r="A286" s="253">
        <v>42734</v>
      </c>
      <c r="C286" s="280"/>
      <c r="F286" s="250"/>
      <c r="G286" s="279"/>
      <c r="H286" s="279"/>
    </row>
    <row r="287" spans="1:8" x14ac:dyDescent="0.2">
      <c r="A287" s="253">
        <v>42733</v>
      </c>
      <c r="C287" s="280"/>
      <c r="F287" s="250"/>
      <c r="G287" s="279"/>
      <c r="H287" s="279"/>
    </row>
    <row r="288" spans="1:8" x14ac:dyDescent="0.2">
      <c r="A288" s="253">
        <v>42732</v>
      </c>
      <c r="C288" s="280"/>
      <c r="F288" s="250"/>
      <c r="G288" s="279"/>
      <c r="H288" s="279"/>
    </row>
    <row r="289" spans="1:8" x14ac:dyDescent="0.2">
      <c r="A289" s="253">
        <v>42731</v>
      </c>
      <c r="C289" s="280"/>
      <c r="F289" s="250"/>
      <c r="G289" s="279"/>
      <c r="H289" s="279"/>
    </row>
    <row r="290" spans="1:8" x14ac:dyDescent="0.2">
      <c r="A290" s="253">
        <v>42730</v>
      </c>
      <c r="C290" s="280"/>
      <c r="F290" s="250"/>
      <c r="G290" s="279"/>
      <c r="H290" s="279"/>
    </row>
    <row r="291" spans="1:8" x14ac:dyDescent="0.2">
      <c r="A291" s="253">
        <v>42727</v>
      </c>
      <c r="C291" s="280"/>
      <c r="F291" s="250"/>
      <c r="G291" s="279"/>
      <c r="H291" s="279"/>
    </row>
    <row r="292" spans="1:8" x14ac:dyDescent="0.2">
      <c r="A292" s="253">
        <v>42726</v>
      </c>
      <c r="C292" s="280"/>
      <c r="F292" s="250"/>
      <c r="G292" s="279"/>
      <c r="H292" s="279"/>
    </row>
    <row r="293" spans="1:8" x14ac:dyDescent="0.2">
      <c r="A293" s="253">
        <v>42725</v>
      </c>
      <c r="C293" s="280"/>
      <c r="F293" s="250"/>
      <c r="G293" s="279"/>
      <c r="H293" s="279"/>
    </row>
    <row r="294" spans="1:8" x14ac:dyDescent="0.2">
      <c r="A294" s="253">
        <v>42724</v>
      </c>
      <c r="C294" s="280"/>
      <c r="F294" s="250"/>
      <c r="G294" s="279"/>
      <c r="H294" s="279"/>
    </row>
    <row r="295" spans="1:8" x14ac:dyDescent="0.2">
      <c r="A295" s="253">
        <v>42723</v>
      </c>
      <c r="C295" s="280"/>
      <c r="F295" s="250"/>
      <c r="G295" s="279"/>
      <c r="H295" s="279"/>
    </row>
    <row r="296" spans="1:8" x14ac:dyDescent="0.2">
      <c r="A296" s="253">
        <v>42720</v>
      </c>
      <c r="C296" s="280"/>
      <c r="F296" s="250"/>
      <c r="G296" s="279"/>
      <c r="H296" s="279"/>
    </row>
    <row r="297" spans="1:8" x14ac:dyDescent="0.2">
      <c r="A297" s="253">
        <v>42719</v>
      </c>
      <c r="C297" s="280"/>
      <c r="F297" s="250"/>
      <c r="G297" s="279"/>
      <c r="H297" s="279"/>
    </row>
    <row r="298" spans="1:8" x14ac:dyDescent="0.2">
      <c r="A298" s="253">
        <v>42718</v>
      </c>
      <c r="C298" s="280"/>
      <c r="F298" s="250"/>
      <c r="G298" s="279"/>
      <c r="H298" s="279"/>
    </row>
    <row r="299" spans="1:8" x14ac:dyDescent="0.2">
      <c r="A299" s="253">
        <v>42717</v>
      </c>
      <c r="C299" s="280"/>
      <c r="F299" s="250"/>
      <c r="G299" s="279"/>
      <c r="H299" s="279"/>
    </row>
    <row r="300" spans="1:8" x14ac:dyDescent="0.2">
      <c r="A300" s="253">
        <v>42716</v>
      </c>
      <c r="C300" s="280"/>
      <c r="F300" s="250"/>
      <c r="G300" s="279"/>
      <c r="H300" s="279"/>
    </row>
    <row r="301" spans="1:8" x14ac:dyDescent="0.2">
      <c r="A301" s="253">
        <v>42713</v>
      </c>
      <c r="C301" s="280"/>
      <c r="F301" s="250"/>
      <c r="G301" s="279"/>
      <c r="H301" s="279"/>
    </row>
    <row r="302" spans="1:8" x14ac:dyDescent="0.2">
      <c r="A302" s="253">
        <v>42712</v>
      </c>
      <c r="C302" s="280"/>
      <c r="F302" s="250"/>
      <c r="G302" s="279"/>
      <c r="H302" s="279"/>
    </row>
    <row r="303" spans="1:8" x14ac:dyDescent="0.2">
      <c r="A303" s="253">
        <v>42711</v>
      </c>
      <c r="C303" s="280"/>
      <c r="F303" s="250"/>
      <c r="G303" s="279"/>
      <c r="H303" s="279"/>
    </row>
    <row r="304" spans="1:8" x14ac:dyDescent="0.2">
      <c r="A304" s="253">
        <v>42710</v>
      </c>
      <c r="C304" s="280"/>
      <c r="F304" s="250"/>
      <c r="G304" s="279"/>
      <c r="H304" s="279"/>
    </row>
    <row r="305" spans="1:8" x14ac:dyDescent="0.2">
      <c r="A305" s="253">
        <v>42709</v>
      </c>
      <c r="C305" s="280"/>
      <c r="F305" s="250"/>
      <c r="G305" s="279"/>
      <c r="H305" s="279"/>
    </row>
    <row r="306" spans="1:8" x14ac:dyDescent="0.2">
      <c r="A306" s="253">
        <v>42706</v>
      </c>
      <c r="C306" s="280"/>
      <c r="F306" s="250"/>
      <c r="G306" s="279"/>
      <c r="H306" s="279"/>
    </row>
    <row r="307" spans="1:8" x14ac:dyDescent="0.2">
      <c r="A307" s="253">
        <v>42705</v>
      </c>
      <c r="C307" s="280"/>
      <c r="F307" s="250"/>
      <c r="G307" s="279"/>
      <c r="H307" s="279"/>
    </row>
    <row r="308" spans="1:8" x14ac:dyDescent="0.2">
      <c r="A308" s="253">
        <v>42704</v>
      </c>
      <c r="C308" s="280"/>
      <c r="F308" s="250"/>
      <c r="G308" s="279"/>
      <c r="H308" s="279"/>
    </row>
    <row r="309" spans="1:8" x14ac:dyDescent="0.2">
      <c r="A309" s="253">
        <v>42703</v>
      </c>
      <c r="C309" s="280"/>
      <c r="F309" s="250"/>
      <c r="G309" s="279"/>
      <c r="H309" s="279"/>
    </row>
    <row r="310" spans="1:8" x14ac:dyDescent="0.2">
      <c r="A310" s="253">
        <v>42702</v>
      </c>
      <c r="C310" s="280"/>
      <c r="F310" s="250"/>
      <c r="G310" s="279"/>
      <c r="H310" s="279"/>
    </row>
    <row r="311" spans="1:8" x14ac:dyDescent="0.2">
      <c r="A311" s="253">
        <v>42699</v>
      </c>
      <c r="C311" s="280"/>
      <c r="F311" s="250"/>
      <c r="G311" s="279"/>
      <c r="H311" s="279"/>
    </row>
    <row r="312" spans="1:8" x14ac:dyDescent="0.2">
      <c r="A312" s="253">
        <v>42698</v>
      </c>
      <c r="C312" s="280"/>
      <c r="F312" s="250"/>
      <c r="G312" s="279"/>
      <c r="H312" s="279"/>
    </row>
    <row r="313" spans="1:8" x14ac:dyDescent="0.2">
      <c r="A313" s="253">
        <v>42697</v>
      </c>
      <c r="C313" s="280"/>
      <c r="F313" s="250"/>
      <c r="G313" s="279"/>
      <c r="H313" s="279"/>
    </row>
    <row r="314" spans="1:8" x14ac:dyDescent="0.2">
      <c r="A314" s="253">
        <v>42696</v>
      </c>
      <c r="C314" s="280"/>
      <c r="F314" s="250"/>
      <c r="G314" s="279"/>
      <c r="H314" s="279"/>
    </row>
    <row r="315" spans="1:8" x14ac:dyDescent="0.2">
      <c r="A315" s="253">
        <v>42695</v>
      </c>
      <c r="C315" s="280"/>
      <c r="F315" s="250"/>
      <c r="G315" s="279"/>
      <c r="H315" s="279"/>
    </row>
    <row r="316" spans="1:8" x14ac:dyDescent="0.2">
      <c r="A316" s="253">
        <v>42692</v>
      </c>
      <c r="C316" s="280"/>
      <c r="F316" s="250"/>
      <c r="G316" s="279"/>
      <c r="H316" s="279"/>
    </row>
    <row r="317" spans="1:8" x14ac:dyDescent="0.2">
      <c r="A317" s="253">
        <v>42691</v>
      </c>
      <c r="C317" s="280"/>
      <c r="F317" s="250"/>
      <c r="G317" s="279"/>
      <c r="H317" s="279"/>
    </row>
    <row r="318" spans="1:8" x14ac:dyDescent="0.2">
      <c r="A318" s="253">
        <v>42690</v>
      </c>
      <c r="C318" s="280"/>
      <c r="F318" s="250"/>
      <c r="G318" s="279"/>
      <c r="H318" s="279"/>
    </row>
    <row r="319" spans="1:8" x14ac:dyDescent="0.2">
      <c r="A319" s="253">
        <v>42689</v>
      </c>
      <c r="C319" s="280"/>
      <c r="F319" s="250"/>
      <c r="G319" s="279"/>
      <c r="H319" s="279"/>
    </row>
    <row r="320" spans="1:8" x14ac:dyDescent="0.2">
      <c r="A320" s="253">
        <v>42688</v>
      </c>
      <c r="C320" s="280"/>
      <c r="F320" s="250"/>
      <c r="G320" s="279"/>
      <c r="H320" s="279"/>
    </row>
    <row r="321" spans="1:8" x14ac:dyDescent="0.2">
      <c r="A321" s="253">
        <v>42685</v>
      </c>
      <c r="C321" s="280"/>
      <c r="F321" s="250"/>
      <c r="G321" s="279"/>
      <c r="H321" s="279"/>
    </row>
    <row r="322" spans="1:8" x14ac:dyDescent="0.2">
      <c r="A322" s="253">
        <v>42684</v>
      </c>
      <c r="C322" s="280"/>
      <c r="F322" s="250"/>
      <c r="G322" s="279"/>
      <c r="H322" s="279"/>
    </row>
    <row r="323" spans="1:8" x14ac:dyDescent="0.2">
      <c r="A323" s="253">
        <v>42683</v>
      </c>
      <c r="C323" s="280"/>
      <c r="F323" s="250"/>
      <c r="G323" s="279"/>
      <c r="H323" s="279"/>
    </row>
    <row r="324" spans="1:8" x14ac:dyDescent="0.2">
      <c r="A324" s="253">
        <v>42682</v>
      </c>
      <c r="C324" s="280"/>
      <c r="F324" s="250"/>
      <c r="G324" s="279"/>
      <c r="H324" s="279"/>
    </row>
    <row r="325" spans="1:8" x14ac:dyDescent="0.2">
      <c r="A325" s="253">
        <v>42681</v>
      </c>
      <c r="C325" s="280"/>
      <c r="F325" s="250"/>
      <c r="G325" s="279"/>
      <c r="H325" s="279"/>
    </row>
    <row r="326" spans="1:8" x14ac:dyDescent="0.2">
      <c r="A326" s="253">
        <v>42677</v>
      </c>
      <c r="C326" s="280"/>
      <c r="F326" s="250"/>
      <c r="G326" s="279"/>
      <c r="H326" s="279"/>
    </row>
    <row r="327" spans="1:8" x14ac:dyDescent="0.2">
      <c r="A327" s="253">
        <v>42676</v>
      </c>
      <c r="C327" s="280"/>
      <c r="F327" s="250"/>
      <c r="G327" s="279"/>
      <c r="H327" s="279"/>
    </row>
    <row r="328" spans="1:8" x14ac:dyDescent="0.2">
      <c r="A328" s="253">
        <v>42675</v>
      </c>
      <c r="C328" s="280"/>
      <c r="F328" s="250"/>
      <c r="G328" s="279"/>
      <c r="H328" s="279"/>
    </row>
    <row r="329" spans="1:8" x14ac:dyDescent="0.2">
      <c r="A329" s="253">
        <v>42674</v>
      </c>
      <c r="C329" s="280"/>
      <c r="F329" s="250"/>
      <c r="G329" s="279"/>
      <c r="H329" s="279"/>
    </row>
    <row r="330" spans="1:8" x14ac:dyDescent="0.2">
      <c r="A330" s="253">
        <v>42671</v>
      </c>
      <c r="C330" s="280"/>
      <c r="F330" s="250"/>
      <c r="G330" s="279"/>
      <c r="H330" s="279"/>
    </row>
    <row r="331" spans="1:8" x14ac:dyDescent="0.2">
      <c r="A331" s="253">
        <v>42670</v>
      </c>
      <c r="C331" s="280"/>
      <c r="F331" s="250"/>
      <c r="G331" s="279"/>
      <c r="H331" s="279"/>
    </row>
    <row r="332" spans="1:8" x14ac:dyDescent="0.2">
      <c r="A332" s="253">
        <v>42669</v>
      </c>
      <c r="C332" s="280"/>
      <c r="F332" s="250"/>
      <c r="G332" s="279"/>
      <c r="H332" s="279"/>
    </row>
    <row r="333" spans="1:8" x14ac:dyDescent="0.2">
      <c r="A333" s="253">
        <v>42668</v>
      </c>
      <c r="C333" s="280"/>
      <c r="F333" s="250"/>
      <c r="G333" s="279"/>
      <c r="H333" s="279"/>
    </row>
    <row r="334" spans="1:8" x14ac:dyDescent="0.2">
      <c r="A334" s="253">
        <v>42667</v>
      </c>
      <c r="C334" s="280"/>
      <c r="F334" s="250"/>
      <c r="G334" s="279"/>
      <c r="H334" s="279"/>
    </row>
    <row r="335" spans="1:8" x14ac:dyDescent="0.2">
      <c r="A335" s="253">
        <v>42664</v>
      </c>
      <c r="C335" s="280"/>
      <c r="F335" s="250"/>
      <c r="G335" s="279"/>
      <c r="H335" s="279"/>
    </row>
    <row r="336" spans="1:8" x14ac:dyDescent="0.2">
      <c r="A336" s="253">
        <v>42663</v>
      </c>
      <c r="C336" s="280"/>
      <c r="F336" s="250"/>
      <c r="G336" s="279"/>
      <c r="H336" s="279"/>
    </row>
    <row r="337" spans="1:8" x14ac:dyDescent="0.2">
      <c r="A337" s="253">
        <v>42662</v>
      </c>
      <c r="C337" s="280"/>
      <c r="F337" s="250"/>
      <c r="G337" s="279"/>
      <c r="H337" s="279"/>
    </row>
    <row r="338" spans="1:8" x14ac:dyDescent="0.2">
      <c r="A338" s="253">
        <v>42661</v>
      </c>
      <c r="C338" s="280"/>
      <c r="F338" s="250"/>
      <c r="G338" s="279"/>
      <c r="H338" s="279"/>
    </row>
    <row r="339" spans="1:8" x14ac:dyDescent="0.2">
      <c r="A339" s="253">
        <v>42660</v>
      </c>
      <c r="C339" s="280"/>
      <c r="F339" s="250"/>
      <c r="G339" s="279"/>
      <c r="H339" s="279"/>
    </row>
    <row r="340" spans="1:8" x14ac:dyDescent="0.2">
      <c r="A340" s="253">
        <v>42657</v>
      </c>
      <c r="C340" s="280"/>
      <c r="F340" s="250"/>
      <c r="G340" s="279"/>
      <c r="H340" s="279"/>
    </row>
    <row r="341" spans="1:8" x14ac:dyDescent="0.2">
      <c r="A341" s="253">
        <v>42656</v>
      </c>
      <c r="C341" s="280"/>
      <c r="F341" s="250"/>
      <c r="G341" s="279"/>
      <c r="H341" s="279"/>
    </row>
    <row r="342" spans="1:8" x14ac:dyDescent="0.2">
      <c r="A342" s="253">
        <v>42655</v>
      </c>
      <c r="C342" s="280"/>
      <c r="F342" s="250"/>
      <c r="G342" s="279"/>
      <c r="H342" s="279"/>
    </row>
    <row r="343" spans="1:8" x14ac:dyDescent="0.2">
      <c r="A343" s="253">
        <v>42654</v>
      </c>
      <c r="C343" s="280"/>
      <c r="F343" s="250"/>
      <c r="G343" s="279"/>
      <c r="H343" s="279"/>
    </row>
    <row r="344" spans="1:8" x14ac:dyDescent="0.2">
      <c r="A344" s="253">
        <v>42653</v>
      </c>
      <c r="C344" s="280"/>
      <c r="F344" s="250"/>
      <c r="G344" s="279"/>
      <c r="H344" s="279"/>
    </row>
    <row r="345" spans="1:8" x14ac:dyDescent="0.2">
      <c r="A345" s="253">
        <v>42650</v>
      </c>
      <c r="C345" s="280"/>
      <c r="F345" s="250"/>
      <c r="G345" s="279"/>
      <c r="H345" s="279"/>
    </row>
    <row r="346" spans="1:8" x14ac:dyDescent="0.2">
      <c r="A346" s="253">
        <v>42649</v>
      </c>
      <c r="C346" s="280"/>
      <c r="F346" s="250"/>
      <c r="G346" s="279"/>
      <c r="H346" s="279"/>
    </row>
    <row r="347" spans="1:8" x14ac:dyDescent="0.2">
      <c r="A347" s="253">
        <v>42648</v>
      </c>
      <c r="C347" s="280"/>
      <c r="F347" s="250"/>
      <c r="G347" s="279"/>
      <c r="H347" s="279"/>
    </row>
    <row r="348" spans="1:8" x14ac:dyDescent="0.2">
      <c r="A348" s="253">
        <v>42647</v>
      </c>
      <c r="C348" s="280"/>
      <c r="F348" s="250"/>
      <c r="G348" s="279"/>
      <c r="H348" s="279"/>
    </row>
    <row r="349" spans="1:8" x14ac:dyDescent="0.2">
      <c r="A349" s="253">
        <v>42646</v>
      </c>
      <c r="C349" s="280"/>
      <c r="F349" s="250"/>
      <c r="G349" s="279"/>
      <c r="H349" s="279"/>
    </row>
    <row r="350" spans="1:8" x14ac:dyDescent="0.2">
      <c r="A350" s="253">
        <v>42643</v>
      </c>
      <c r="C350" s="280"/>
      <c r="F350" s="250"/>
      <c r="G350" s="279"/>
      <c r="H350" s="279"/>
    </row>
    <row r="351" spans="1:8" x14ac:dyDescent="0.2">
      <c r="A351" s="253">
        <v>42642</v>
      </c>
      <c r="C351" s="280"/>
      <c r="F351" s="250"/>
      <c r="G351" s="279"/>
      <c r="H351" s="279"/>
    </row>
    <row r="352" spans="1:8" x14ac:dyDescent="0.2">
      <c r="A352" s="253">
        <v>42641</v>
      </c>
      <c r="C352" s="280"/>
      <c r="F352" s="250"/>
      <c r="G352" s="279"/>
      <c r="H352" s="279"/>
    </row>
    <row r="353" spans="1:8" x14ac:dyDescent="0.2">
      <c r="A353" s="253">
        <v>42640</v>
      </c>
      <c r="C353" s="280"/>
      <c r="F353" s="250"/>
      <c r="G353" s="279"/>
      <c r="H353" s="279"/>
    </row>
    <row r="354" spans="1:8" x14ac:dyDescent="0.2">
      <c r="A354" s="253">
        <v>42639</v>
      </c>
      <c r="C354" s="280"/>
      <c r="F354" s="250"/>
      <c r="G354" s="279"/>
      <c r="H354" s="279"/>
    </row>
    <row r="355" spans="1:8" x14ac:dyDescent="0.2">
      <c r="A355" s="253">
        <v>42636</v>
      </c>
      <c r="C355" s="280"/>
      <c r="F355" s="250"/>
      <c r="G355" s="279"/>
      <c r="H355" s="279"/>
    </row>
    <row r="356" spans="1:8" x14ac:dyDescent="0.2">
      <c r="A356" s="253">
        <v>42635</v>
      </c>
      <c r="C356" s="280"/>
      <c r="F356" s="250"/>
      <c r="G356" s="279"/>
      <c r="H356" s="279"/>
    </row>
    <row r="357" spans="1:8" x14ac:dyDescent="0.2">
      <c r="A357" s="253">
        <v>42634</v>
      </c>
      <c r="C357" s="280"/>
      <c r="F357" s="250"/>
      <c r="G357" s="279"/>
      <c r="H357" s="279"/>
    </row>
    <row r="358" spans="1:8" x14ac:dyDescent="0.2">
      <c r="A358" s="253">
        <v>42633</v>
      </c>
      <c r="C358" s="280"/>
      <c r="F358" s="250"/>
      <c r="G358" s="279"/>
      <c r="H358" s="279"/>
    </row>
    <row r="359" spans="1:8" x14ac:dyDescent="0.2">
      <c r="A359" s="253">
        <v>42632</v>
      </c>
      <c r="C359" s="280"/>
      <c r="F359" s="250"/>
      <c r="G359" s="279"/>
      <c r="H359" s="279"/>
    </row>
    <row r="360" spans="1:8" x14ac:dyDescent="0.2">
      <c r="A360" s="253">
        <v>42629</v>
      </c>
      <c r="C360" s="280"/>
      <c r="F360" s="250"/>
      <c r="G360" s="279"/>
      <c r="H360" s="279"/>
    </row>
    <row r="361" spans="1:8" x14ac:dyDescent="0.2">
      <c r="A361" s="253">
        <v>42628</v>
      </c>
      <c r="C361" s="280"/>
      <c r="F361" s="250"/>
      <c r="G361" s="279"/>
      <c r="H361" s="279"/>
    </row>
    <row r="362" spans="1:8" x14ac:dyDescent="0.2">
      <c r="A362" s="253">
        <v>42627</v>
      </c>
      <c r="C362" s="280"/>
      <c r="F362" s="250"/>
      <c r="G362" s="279"/>
      <c r="H362" s="279"/>
    </row>
    <row r="363" spans="1:8" x14ac:dyDescent="0.2">
      <c r="A363" s="253">
        <v>42626</v>
      </c>
      <c r="C363" s="280"/>
      <c r="F363" s="250"/>
      <c r="G363" s="279"/>
      <c r="H363" s="279"/>
    </row>
    <row r="364" spans="1:8" x14ac:dyDescent="0.2">
      <c r="A364" s="253">
        <v>42625</v>
      </c>
      <c r="C364" s="280"/>
      <c r="F364" s="250"/>
      <c r="G364" s="279"/>
      <c r="H364" s="279"/>
    </row>
    <row r="365" spans="1:8" x14ac:dyDescent="0.2">
      <c r="A365" s="253">
        <v>42622</v>
      </c>
      <c r="C365" s="280"/>
      <c r="F365" s="250"/>
      <c r="G365" s="279"/>
      <c r="H365" s="279"/>
    </row>
    <row r="366" spans="1:8" x14ac:dyDescent="0.2">
      <c r="A366" s="253">
        <v>42621</v>
      </c>
      <c r="C366" s="280"/>
      <c r="F366" s="250"/>
      <c r="G366" s="279"/>
      <c r="H366" s="279"/>
    </row>
    <row r="367" spans="1:8" x14ac:dyDescent="0.2">
      <c r="A367" s="253">
        <v>42620</v>
      </c>
      <c r="C367" s="280"/>
      <c r="F367" s="250"/>
      <c r="G367" s="279"/>
      <c r="H367" s="279"/>
    </row>
    <row r="368" spans="1:8" x14ac:dyDescent="0.2">
      <c r="A368" s="253">
        <v>42619</v>
      </c>
      <c r="C368" s="280"/>
      <c r="F368" s="250"/>
      <c r="G368" s="279"/>
      <c r="H368" s="279"/>
    </row>
    <row r="369" spans="1:8" x14ac:dyDescent="0.2">
      <c r="A369" s="253">
        <v>42618</v>
      </c>
      <c r="C369" s="280"/>
      <c r="F369" s="250"/>
      <c r="G369" s="279"/>
      <c r="H369" s="279"/>
    </row>
    <row r="370" spans="1:8" x14ac:dyDescent="0.2">
      <c r="A370" s="253">
        <v>42615</v>
      </c>
      <c r="C370" s="280"/>
      <c r="F370" s="250"/>
      <c r="G370" s="279"/>
      <c r="H370" s="279"/>
    </row>
    <row r="371" spans="1:8" x14ac:dyDescent="0.2">
      <c r="A371" s="253">
        <v>42614</v>
      </c>
      <c r="C371" s="280"/>
      <c r="F371" s="250"/>
      <c r="G371" s="279"/>
      <c r="H371" s="279"/>
    </row>
    <row r="372" spans="1:8" x14ac:dyDescent="0.2">
      <c r="A372" s="253">
        <v>42613</v>
      </c>
      <c r="C372" s="280"/>
      <c r="F372" s="250"/>
      <c r="G372" s="279"/>
      <c r="H372" s="279"/>
    </row>
    <row r="373" spans="1:8" x14ac:dyDescent="0.2">
      <c r="A373" s="253">
        <v>42612</v>
      </c>
      <c r="C373" s="280"/>
      <c r="F373" s="250"/>
      <c r="G373" s="279"/>
      <c r="H373" s="279"/>
    </row>
    <row r="374" spans="1:8" x14ac:dyDescent="0.2">
      <c r="A374" s="253">
        <v>42611</v>
      </c>
      <c r="C374" s="280"/>
      <c r="F374" s="250"/>
      <c r="G374" s="279"/>
      <c r="H374" s="279"/>
    </row>
    <row r="375" spans="1:8" x14ac:dyDescent="0.2">
      <c r="A375" s="253">
        <v>42608</v>
      </c>
      <c r="C375" s="280"/>
      <c r="F375" s="250"/>
      <c r="G375" s="279"/>
      <c r="H375" s="279"/>
    </row>
    <row r="376" spans="1:8" x14ac:dyDescent="0.2">
      <c r="A376" s="253">
        <v>42607</v>
      </c>
      <c r="C376" s="280"/>
      <c r="F376" s="250"/>
      <c r="G376" s="279"/>
      <c r="H376" s="279"/>
    </row>
    <row r="377" spans="1:8" x14ac:dyDescent="0.2">
      <c r="A377" s="253">
        <v>42606</v>
      </c>
      <c r="C377" s="280"/>
      <c r="F377" s="250"/>
      <c r="G377" s="279"/>
      <c r="H377" s="279"/>
    </row>
    <row r="378" spans="1:8" x14ac:dyDescent="0.2">
      <c r="A378" s="253">
        <v>42605</v>
      </c>
      <c r="C378" s="280"/>
      <c r="F378" s="250"/>
      <c r="G378" s="279"/>
      <c r="H378" s="279"/>
    </row>
    <row r="379" spans="1:8" x14ac:dyDescent="0.2">
      <c r="A379" s="253">
        <v>42604</v>
      </c>
      <c r="C379" s="280"/>
      <c r="F379" s="250"/>
      <c r="G379" s="279"/>
      <c r="H379" s="279"/>
    </row>
    <row r="380" spans="1:8" x14ac:dyDescent="0.2">
      <c r="A380" s="253">
        <v>42601</v>
      </c>
      <c r="C380" s="280"/>
      <c r="F380" s="250"/>
      <c r="G380" s="279"/>
      <c r="H380" s="279"/>
    </row>
    <row r="381" spans="1:8" x14ac:dyDescent="0.2">
      <c r="A381" s="253">
        <v>42600</v>
      </c>
      <c r="C381" s="280"/>
      <c r="F381" s="250"/>
      <c r="G381" s="279"/>
      <c r="H381" s="279"/>
    </row>
    <row r="382" spans="1:8" x14ac:dyDescent="0.2">
      <c r="A382" s="253">
        <v>42599</v>
      </c>
      <c r="C382" s="280"/>
      <c r="F382" s="250"/>
      <c r="G382" s="279"/>
      <c r="H382" s="279"/>
    </row>
    <row r="383" spans="1:8" x14ac:dyDescent="0.2">
      <c r="A383" s="253">
        <v>42598</v>
      </c>
      <c r="C383" s="280"/>
      <c r="F383" s="250"/>
      <c r="G383" s="279"/>
      <c r="H383" s="279"/>
    </row>
    <row r="384" spans="1:8" x14ac:dyDescent="0.2">
      <c r="A384" s="253">
        <v>42597</v>
      </c>
      <c r="C384" s="280"/>
      <c r="F384" s="250"/>
      <c r="G384" s="279"/>
      <c r="H384" s="279"/>
    </row>
    <row r="385" spans="1:8" x14ac:dyDescent="0.2">
      <c r="A385" s="253">
        <v>42594</v>
      </c>
      <c r="C385" s="280"/>
      <c r="F385" s="250"/>
      <c r="G385" s="279"/>
      <c r="H385" s="279"/>
    </row>
    <row r="386" spans="1:8" x14ac:dyDescent="0.2">
      <c r="A386" s="253">
        <v>42593</v>
      </c>
      <c r="C386" s="280"/>
      <c r="F386" s="250"/>
      <c r="G386" s="279"/>
      <c r="H386" s="279"/>
    </row>
    <row r="387" spans="1:8" x14ac:dyDescent="0.2">
      <c r="A387" s="253">
        <v>42592</v>
      </c>
      <c r="C387" s="280"/>
      <c r="F387" s="250"/>
      <c r="G387" s="279"/>
      <c r="H387" s="279"/>
    </row>
    <row r="388" spans="1:8" x14ac:dyDescent="0.2">
      <c r="A388" s="253">
        <v>42591</v>
      </c>
      <c r="C388" s="280"/>
      <c r="F388" s="250"/>
      <c r="G388" s="279"/>
      <c r="H388" s="279"/>
    </row>
    <row r="389" spans="1:8" x14ac:dyDescent="0.2">
      <c r="A389" s="253">
        <v>42590</v>
      </c>
      <c r="C389" s="280"/>
      <c r="F389" s="250"/>
      <c r="G389" s="279"/>
      <c r="H389" s="279"/>
    </row>
    <row r="390" spans="1:8" x14ac:dyDescent="0.2">
      <c r="A390" s="253">
        <v>42587</v>
      </c>
      <c r="C390" s="280"/>
      <c r="F390" s="250"/>
      <c r="G390" s="279"/>
      <c r="H390" s="279"/>
    </row>
    <row r="391" spans="1:8" x14ac:dyDescent="0.2">
      <c r="A391" s="253">
        <v>42586</v>
      </c>
      <c r="C391" s="280"/>
      <c r="F391" s="250"/>
      <c r="G391" s="279"/>
      <c r="H391" s="279"/>
    </row>
    <row r="392" spans="1:8" x14ac:dyDescent="0.2">
      <c r="A392" s="253">
        <v>42585</v>
      </c>
      <c r="C392" s="280"/>
      <c r="F392" s="250"/>
      <c r="G392" s="279"/>
      <c r="H392" s="279"/>
    </row>
    <row r="393" spans="1:8" x14ac:dyDescent="0.2">
      <c r="A393" s="253">
        <v>42584</v>
      </c>
      <c r="C393" s="280"/>
      <c r="F393" s="250"/>
      <c r="G393" s="279"/>
      <c r="H393" s="279"/>
    </row>
    <row r="394" spans="1:8" x14ac:dyDescent="0.2">
      <c r="A394" s="253">
        <v>42583</v>
      </c>
      <c r="C394" s="280"/>
      <c r="F394" s="250"/>
      <c r="G394" s="279"/>
      <c r="H394" s="279"/>
    </row>
    <row r="395" spans="1:8" x14ac:dyDescent="0.2">
      <c r="A395" s="253">
        <v>42580</v>
      </c>
      <c r="C395" s="280"/>
      <c r="F395" s="250"/>
      <c r="G395" s="279"/>
      <c r="H395" s="279"/>
    </row>
    <row r="396" spans="1:8" x14ac:dyDescent="0.2">
      <c r="A396" s="253">
        <v>42579</v>
      </c>
      <c r="C396" s="280"/>
      <c r="F396" s="250"/>
      <c r="G396" s="279"/>
      <c r="H396" s="279"/>
    </row>
    <row r="397" spans="1:8" x14ac:dyDescent="0.2">
      <c r="A397" s="253">
        <v>42578</v>
      </c>
      <c r="C397" s="280"/>
      <c r="F397" s="250"/>
      <c r="G397" s="279"/>
      <c r="H397" s="279"/>
    </row>
    <row r="398" spans="1:8" x14ac:dyDescent="0.2">
      <c r="A398" s="253">
        <v>42577</v>
      </c>
      <c r="C398" s="280"/>
      <c r="F398" s="250"/>
      <c r="G398" s="279"/>
      <c r="H398" s="279"/>
    </row>
    <row r="399" spans="1:8" x14ac:dyDescent="0.2">
      <c r="A399" s="253">
        <v>42576</v>
      </c>
      <c r="C399" s="280"/>
      <c r="F399" s="250"/>
      <c r="G399" s="279"/>
      <c r="H399" s="279"/>
    </row>
    <row r="400" spans="1:8" x14ac:dyDescent="0.2">
      <c r="A400" s="253">
        <v>42573</v>
      </c>
      <c r="C400" s="280"/>
      <c r="F400" s="250"/>
      <c r="G400" s="279"/>
      <c r="H400" s="279"/>
    </row>
    <row r="401" spans="1:8" x14ac:dyDescent="0.2">
      <c r="A401" s="253">
        <v>42572</v>
      </c>
      <c r="C401" s="280"/>
      <c r="F401" s="250"/>
      <c r="G401" s="279"/>
      <c r="H401" s="279"/>
    </row>
    <row r="402" spans="1:8" x14ac:dyDescent="0.2">
      <c r="A402" s="253">
        <v>42571</v>
      </c>
      <c r="C402" s="280"/>
      <c r="F402" s="250"/>
      <c r="G402" s="279"/>
      <c r="H402" s="279"/>
    </row>
    <row r="403" spans="1:8" x14ac:dyDescent="0.2">
      <c r="A403" s="253">
        <v>42570</v>
      </c>
      <c r="C403" s="280"/>
      <c r="F403" s="250"/>
      <c r="G403" s="279"/>
      <c r="H403" s="279"/>
    </row>
    <row r="404" spans="1:8" x14ac:dyDescent="0.2">
      <c r="A404" s="253">
        <v>42569</v>
      </c>
      <c r="C404" s="280"/>
      <c r="F404" s="250"/>
      <c r="G404" s="279"/>
      <c r="H404" s="279"/>
    </row>
    <row r="405" spans="1:8" x14ac:dyDescent="0.2">
      <c r="A405" s="253">
        <v>42566</v>
      </c>
      <c r="C405" s="280"/>
      <c r="F405" s="250"/>
      <c r="G405" s="279"/>
      <c r="H405" s="279"/>
    </row>
    <row r="406" spans="1:8" x14ac:dyDescent="0.2">
      <c r="A406" s="253">
        <v>42565</v>
      </c>
      <c r="C406" s="280"/>
      <c r="F406" s="250"/>
      <c r="G406" s="279"/>
      <c r="H406" s="279"/>
    </row>
    <row r="407" spans="1:8" x14ac:dyDescent="0.2">
      <c r="A407" s="253">
        <v>42564</v>
      </c>
      <c r="C407" s="280"/>
      <c r="F407" s="250"/>
      <c r="G407" s="279"/>
      <c r="H407" s="279"/>
    </row>
    <row r="408" spans="1:8" x14ac:dyDescent="0.2">
      <c r="A408" s="253">
        <v>42563</v>
      </c>
      <c r="C408" s="280"/>
      <c r="F408" s="250"/>
      <c r="G408" s="279"/>
      <c r="H408" s="279"/>
    </row>
    <row r="409" spans="1:8" x14ac:dyDescent="0.2">
      <c r="A409" s="253">
        <v>42562</v>
      </c>
      <c r="C409" s="280"/>
      <c r="F409" s="250"/>
      <c r="G409" s="279"/>
      <c r="H409" s="279"/>
    </row>
    <row r="410" spans="1:8" x14ac:dyDescent="0.2">
      <c r="A410" s="253">
        <v>42559</v>
      </c>
      <c r="C410" s="280"/>
      <c r="F410" s="250"/>
      <c r="G410" s="279"/>
      <c r="H410" s="279"/>
    </row>
    <row r="411" spans="1:8" x14ac:dyDescent="0.2">
      <c r="A411" s="253">
        <v>42558</v>
      </c>
      <c r="C411" s="280"/>
      <c r="F411" s="250"/>
      <c r="G411" s="279"/>
      <c r="H411" s="279"/>
    </row>
    <row r="412" spans="1:8" x14ac:dyDescent="0.2">
      <c r="A412" s="253">
        <v>42557</v>
      </c>
      <c r="C412" s="280"/>
      <c r="F412" s="250"/>
      <c r="G412" s="279"/>
      <c r="H412" s="279"/>
    </row>
    <row r="413" spans="1:8" x14ac:dyDescent="0.2">
      <c r="A413" s="253">
        <v>42556</v>
      </c>
      <c r="C413" s="280"/>
      <c r="F413" s="250"/>
      <c r="G413" s="279"/>
      <c r="H413" s="279"/>
    </row>
    <row r="414" spans="1:8" x14ac:dyDescent="0.2">
      <c r="A414" s="253">
        <v>42555</v>
      </c>
      <c r="C414" s="280"/>
      <c r="F414" s="250"/>
      <c r="G414" s="279"/>
      <c r="H414" s="279"/>
    </row>
    <row r="415" spans="1:8" x14ac:dyDescent="0.2">
      <c r="A415" s="253">
        <v>42552</v>
      </c>
      <c r="C415" s="280"/>
      <c r="F415" s="250"/>
      <c r="G415" s="279"/>
      <c r="H415" s="279"/>
    </row>
    <row r="416" spans="1:8" x14ac:dyDescent="0.2">
      <c r="A416" s="253">
        <v>42551</v>
      </c>
      <c r="C416" s="280"/>
      <c r="F416" s="250"/>
      <c r="G416" s="279"/>
      <c r="H416" s="279"/>
    </row>
    <row r="417" spans="1:8" x14ac:dyDescent="0.2">
      <c r="A417" s="253">
        <v>42550</v>
      </c>
      <c r="C417" s="280"/>
      <c r="F417" s="250"/>
      <c r="G417" s="279"/>
      <c r="H417" s="279"/>
    </row>
    <row r="418" spans="1:8" x14ac:dyDescent="0.2">
      <c r="A418" s="253">
        <v>42549</v>
      </c>
      <c r="C418" s="280"/>
      <c r="F418" s="250"/>
      <c r="G418" s="279"/>
      <c r="H418" s="279"/>
    </row>
    <row r="419" spans="1:8" x14ac:dyDescent="0.2">
      <c r="A419" s="253">
        <v>42548</v>
      </c>
      <c r="C419" s="280"/>
      <c r="F419" s="250"/>
      <c r="G419" s="279"/>
      <c r="H419" s="279"/>
    </row>
    <row r="420" spans="1:8" x14ac:dyDescent="0.2">
      <c r="A420" s="253">
        <v>42545</v>
      </c>
      <c r="C420" s="280"/>
      <c r="F420" s="250"/>
      <c r="G420" s="279"/>
      <c r="H420" s="279"/>
    </row>
    <row r="421" spans="1:8" x14ac:dyDescent="0.2">
      <c r="A421" s="253">
        <v>42544</v>
      </c>
      <c r="C421" s="280"/>
      <c r="F421" s="250"/>
      <c r="G421" s="279"/>
      <c r="H421" s="279"/>
    </row>
    <row r="422" spans="1:8" x14ac:dyDescent="0.2">
      <c r="A422" s="253">
        <v>42543</v>
      </c>
      <c r="C422" s="280"/>
      <c r="F422" s="250"/>
      <c r="G422" s="279"/>
      <c r="H422" s="279"/>
    </row>
    <row r="423" spans="1:8" x14ac:dyDescent="0.2">
      <c r="A423" s="253">
        <v>42542</v>
      </c>
      <c r="C423" s="280"/>
      <c r="F423" s="250"/>
      <c r="G423" s="279"/>
      <c r="H423" s="279"/>
    </row>
    <row r="424" spans="1:8" x14ac:dyDescent="0.2">
      <c r="A424" s="253">
        <v>42541</v>
      </c>
      <c r="C424" s="280"/>
      <c r="F424" s="250"/>
      <c r="G424" s="279"/>
      <c r="H424" s="279"/>
    </row>
    <row r="425" spans="1:8" x14ac:dyDescent="0.2">
      <c r="A425" s="253">
        <v>42538</v>
      </c>
      <c r="C425" s="280"/>
      <c r="F425" s="250"/>
      <c r="G425" s="279"/>
      <c r="H425" s="279"/>
    </row>
    <row r="426" spans="1:8" x14ac:dyDescent="0.2">
      <c r="A426" s="253">
        <v>42537</v>
      </c>
      <c r="C426" s="280"/>
      <c r="F426" s="250"/>
      <c r="G426" s="279"/>
      <c r="H426" s="279"/>
    </row>
    <row r="427" spans="1:8" x14ac:dyDescent="0.2">
      <c r="A427" s="253">
        <v>42536</v>
      </c>
      <c r="C427" s="280"/>
      <c r="F427" s="250"/>
      <c r="G427" s="279"/>
      <c r="H427" s="279"/>
    </row>
    <row r="428" spans="1:8" x14ac:dyDescent="0.2">
      <c r="A428" s="253">
        <v>42535</v>
      </c>
      <c r="C428" s="280"/>
      <c r="F428" s="250"/>
      <c r="G428" s="279"/>
      <c r="H428" s="279"/>
    </row>
    <row r="429" spans="1:8" x14ac:dyDescent="0.2">
      <c r="A429" s="253">
        <v>42531</v>
      </c>
      <c r="C429" s="280"/>
      <c r="F429" s="250"/>
      <c r="G429" s="279"/>
      <c r="H429" s="279"/>
    </row>
    <row r="430" spans="1:8" x14ac:dyDescent="0.2">
      <c r="A430" s="253">
        <v>42530</v>
      </c>
      <c r="C430" s="280"/>
      <c r="F430" s="250"/>
      <c r="G430" s="279"/>
      <c r="H430" s="279"/>
    </row>
    <row r="431" spans="1:8" x14ac:dyDescent="0.2">
      <c r="A431" s="253">
        <v>42529</v>
      </c>
      <c r="C431" s="280"/>
      <c r="F431" s="250"/>
      <c r="G431" s="279"/>
      <c r="H431" s="279"/>
    </row>
    <row r="432" spans="1:8" x14ac:dyDescent="0.2">
      <c r="A432" s="253">
        <v>42528</v>
      </c>
      <c r="C432" s="280"/>
      <c r="F432" s="250"/>
      <c r="G432" s="279"/>
      <c r="H432" s="279"/>
    </row>
    <row r="433" spans="1:8" x14ac:dyDescent="0.2">
      <c r="A433" s="253">
        <v>42527</v>
      </c>
      <c r="C433" s="280"/>
      <c r="F433" s="250"/>
      <c r="G433" s="279"/>
      <c r="H433" s="279"/>
    </row>
    <row r="434" spans="1:8" x14ac:dyDescent="0.2">
      <c r="A434" s="253">
        <v>42524</v>
      </c>
      <c r="C434" s="280"/>
      <c r="F434" s="250"/>
      <c r="G434" s="279"/>
      <c r="H434" s="279"/>
    </row>
    <row r="435" spans="1:8" x14ac:dyDescent="0.2">
      <c r="A435" s="253">
        <v>42523</v>
      </c>
      <c r="C435" s="280"/>
      <c r="F435" s="250"/>
      <c r="G435" s="279"/>
      <c r="H435" s="279"/>
    </row>
    <row r="436" spans="1:8" x14ac:dyDescent="0.2">
      <c r="A436" s="253">
        <v>42522</v>
      </c>
      <c r="C436" s="280"/>
      <c r="F436" s="250"/>
      <c r="G436" s="279"/>
      <c r="H436" s="279"/>
    </row>
    <row r="437" spans="1:8" x14ac:dyDescent="0.2">
      <c r="A437" s="253">
        <v>42521</v>
      </c>
      <c r="C437" s="280"/>
      <c r="F437" s="250"/>
      <c r="G437" s="279"/>
      <c r="H437" s="279"/>
    </row>
    <row r="438" spans="1:8" x14ac:dyDescent="0.2">
      <c r="A438" s="253">
        <v>42520</v>
      </c>
      <c r="C438" s="280"/>
      <c r="F438" s="250"/>
      <c r="G438" s="279"/>
      <c r="H438" s="279"/>
    </row>
    <row r="439" spans="1:8" x14ac:dyDescent="0.2">
      <c r="A439" s="253">
        <v>42517</v>
      </c>
      <c r="C439" s="280"/>
      <c r="F439" s="250"/>
      <c r="G439" s="279"/>
      <c r="H439" s="279"/>
    </row>
    <row r="440" spans="1:8" x14ac:dyDescent="0.2">
      <c r="A440" s="253">
        <v>42516</v>
      </c>
      <c r="C440" s="280"/>
      <c r="F440" s="250"/>
      <c r="G440" s="279"/>
      <c r="H440" s="279"/>
    </row>
    <row r="441" spans="1:8" x14ac:dyDescent="0.2">
      <c r="A441" s="253">
        <v>42515</v>
      </c>
      <c r="C441" s="280"/>
      <c r="F441" s="250"/>
      <c r="G441" s="279"/>
      <c r="H441" s="279"/>
    </row>
    <row r="442" spans="1:8" x14ac:dyDescent="0.2">
      <c r="A442" s="253">
        <v>42514</v>
      </c>
      <c r="C442" s="280"/>
      <c r="F442" s="250"/>
      <c r="G442" s="279"/>
      <c r="H442" s="279"/>
    </row>
    <row r="443" spans="1:8" x14ac:dyDescent="0.2">
      <c r="A443" s="253">
        <v>42513</v>
      </c>
      <c r="C443" s="280"/>
      <c r="F443" s="250"/>
      <c r="G443" s="279"/>
      <c r="H443" s="279"/>
    </row>
    <row r="444" spans="1:8" x14ac:dyDescent="0.2">
      <c r="A444" s="253">
        <v>42510</v>
      </c>
      <c r="C444" s="280"/>
      <c r="F444" s="250"/>
      <c r="G444" s="279"/>
      <c r="H444" s="279"/>
    </row>
    <row r="445" spans="1:8" x14ac:dyDescent="0.2">
      <c r="A445" s="253">
        <v>42509</v>
      </c>
      <c r="C445" s="280"/>
      <c r="F445" s="250"/>
      <c r="G445" s="279"/>
      <c r="H445" s="279"/>
    </row>
    <row r="446" spans="1:8" x14ac:dyDescent="0.2">
      <c r="A446" s="253">
        <v>42508</v>
      </c>
      <c r="C446" s="280"/>
      <c r="F446" s="250"/>
      <c r="G446" s="279"/>
      <c r="H446" s="279"/>
    </row>
    <row r="447" spans="1:8" x14ac:dyDescent="0.2">
      <c r="A447" s="253">
        <v>42507</v>
      </c>
      <c r="C447" s="280"/>
      <c r="F447" s="250"/>
      <c r="G447" s="279"/>
      <c r="H447" s="279"/>
    </row>
    <row r="448" spans="1:8" x14ac:dyDescent="0.2">
      <c r="A448" s="253">
        <v>42506</v>
      </c>
      <c r="C448" s="280"/>
      <c r="F448" s="250"/>
      <c r="G448" s="279"/>
      <c r="H448" s="279"/>
    </row>
    <row r="449" spans="1:8" x14ac:dyDescent="0.2">
      <c r="A449" s="253">
        <v>42503</v>
      </c>
      <c r="C449" s="280"/>
      <c r="F449" s="250"/>
      <c r="G449" s="279"/>
      <c r="H449" s="279"/>
    </row>
    <row r="450" spans="1:8" x14ac:dyDescent="0.2">
      <c r="A450" s="253">
        <v>42502</v>
      </c>
      <c r="C450" s="280"/>
      <c r="F450" s="250"/>
      <c r="G450" s="279"/>
      <c r="H450" s="279"/>
    </row>
    <row r="451" spans="1:8" x14ac:dyDescent="0.2">
      <c r="A451" s="253">
        <v>42501</v>
      </c>
      <c r="C451" s="280"/>
      <c r="F451" s="250"/>
      <c r="G451" s="279"/>
      <c r="H451" s="279"/>
    </row>
    <row r="452" spans="1:8" x14ac:dyDescent="0.2">
      <c r="A452" s="253">
        <v>42500</v>
      </c>
      <c r="C452" s="280"/>
      <c r="F452" s="250"/>
      <c r="G452" s="279"/>
      <c r="H452" s="279"/>
    </row>
    <row r="453" spans="1:8" x14ac:dyDescent="0.2">
      <c r="A453" s="253">
        <v>42496</v>
      </c>
      <c r="C453" s="280"/>
      <c r="F453" s="250"/>
      <c r="G453" s="279"/>
      <c r="H453" s="279"/>
    </row>
    <row r="454" spans="1:8" x14ac:dyDescent="0.2">
      <c r="A454" s="253">
        <v>42495</v>
      </c>
      <c r="C454" s="280"/>
      <c r="F454" s="250"/>
      <c r="G454" s="279"/>
      <c r="H454" s="279"/>
    </row>
    <row r="455" spans="1:8" x14ac:dyDescent="0.2">
      <c r="A455" s="253">
        <v>42494</v>
      </c>
      <c r="C455" s="280"/>
      <c r="F455" s="250"/>
      <c r="G455" s="279"/>
      <c r="H455" s="279"/>
    </row>
    <row r="456" spans="1:8" x14ac:dyDescent="0.2">
      <c r="A456" s="253">
        <v>42489</v>
      </c>
      <c r="C456" s="280"/>
      <c r="F456" s="250"/>
      <c r="G456" s="279"/>
      <c r="H456" s="279"/>
    </row>
    <row r="457" spans="1:8" x14ac:dyDescent="0.2">
      <c r="A457" s="253">
        <v>42488</v>
      </c>
      <c r="C457" s="280"/>
      <c r="F457" s="250"/>
      <c r="G457" s="279"/>
      <c r="H457" s="279"/>
    </row>
    <row r="458" spans="1:8" x14ac:dyDescent="0.2">
      <c r="A458" s="253">
        <v>42487</v>
      </c>
      <c r="C458" s="280"/>
      <c r="F458" s="250"/>
      <c r="G458" s="279"/>
      <c r="H458" s="279"/>
    </row>
    <row r="459" spans="1:8" x14ac:dyDescent="0.2">
      <c r="A459" s="253">
        <v>42486</v>
      </c>
      <c r="C459" s="280"/>
      <c r="F459" s="250"/>
      <c r="G459" s="279"/>
      <c r="H459" s="279"/>
    </row>
    <row r="460" spans="1:8" x14ac:dyDescent="0.2">
      <c r="A460" s="253">
        <v>42485</v>
      </c>
      <c r="C460" s="280"/>
      <c r="F460" s="250"/>
      <c r="G460" s="279"/>
      <c r="H460" s="279"/>
    </row>
    <row r="461" spans="1:8" x14ac:dyDescent="0.2">
      <c r="A461" s="253">
        <v>42482</v>
      </c>
      <c r="C461" s="280"/>
      <c r="F461" s="250"/>
      <c r="G461" s="279"/>
      <c r="H461" s="279"/>
    </row>
    <row r="462" spans="1:8" x14ac:dyDescent="0.2">
      <c r="A462" s="253">
        <v>42481</v>
      </c>
      <c r="C462" s="280"/>
      <c r="F462" s="250"/>
      <c r="G462" s="279"/>
      <c r="H462" s="279"/>
    </row>
    <row r="463" spans="1:8" x14ac:dyDescent="0.2">
      <c r="A463" s="253">
        <v>42480</v>
      </c>
      <c r="C463" s="280"/>
      <c r="F463" s="250"/>
      <c r="G463" s="279"/>
      <c r="H463" s="279"/>
    </row>
    <row r="464" spans="1:8" x14ac:dyDescent="0.2">
      <c r="A464" s="253">
        <v>42479</v>
      </c>
      <c r="C464" s="280"/>
      <c r="F464" s="250"/>
      <c r="G464" s="279"/>
      <c r="H464" s="279"/>
    </row>
    <row r="465" spans="1:8" x14ac:dyDescent="0.2">
      <c r="A465" s="253">
        <v>42478</v>
      </c>
      <c r="C465" s="280"/>
      <c r="F465" s="250"/>
      <c r="G465" s="279"/>
      <c r="H465" s="279"/>
    </row>
    <row r="466" spans="1:8" x14ac:dyDescent="0.2">
      <c r="A466" s="253">
        <v>42475</v>
      </c>
      <c r="C466" s="280"/>
      <c r="F466" s="250"/>
      <c r="G466" s="279"/>
      <c r="H466" s="279"/>
    </row>
    <row r="467" spans="1:8" x14ac:dyDescent="0.2">
      <c r="A467" s="253">
        <v>42474</v>
      </c>
      <c r="C467" s="280"/>
      <c r="F467" s="250"/>
      <c r="G467" s="279"/>
      <c r="H467" s="279"/>
    </row>
    <row r="468" spans="1:8" x14ac:dyDescent="0.2">
      <c r="A468" s="253">
        <v>42473</v>
      </c>
      <c r="C468" s="280"/>
      <c r="F468" s="250"/>
      <c r="G468" s="279"/>
      <c r="H468" s="279"/>
    </row>
    <row r="469" spans="1:8" x14ac:dyDescent="0.2">
      <c r="A469" s="253">
        <v>42472</v>
      </c>
      <c r="C469" s="280"/>
      <c r="F469" s="250"/>
      <c r="G469" s="279"/>
      <c r="H469" s="279"/>
    </row>
    <row r="470" spans="1:8" x14ac:dyDescent="0.2">
      <c r="A470" s="253">
        <v>42471</v>
      </c>
      <c r="C470" s="280"/>
      <c r="F470" s="250"/>
      <c r="G470" s="279"/>
      <c r="H470" s="279"/>
    </row>
    <row r="471" spans="1:8" x14ac:dyDescent="0.2">
      <c r="A471" s="253">
        <v>42468</v>
      </c>
      <c r="C471" s="280"/>
      <c r="F471" s="250"/>
      <c r="G471" s="279"/>
      <c r="H471" s="279"/>
    </row>
    <row r="472" spans="1:8" x14ac:dyDescent="0.2">
      <c r="A472" s="253">
        <v>42467</v>
      </c>
      <c r="C472" s="280"/>
      <c r="F472" s="250"/>
      <c r="G472" s="279"/>
      <c r="H472" s="279"/>
    </row>
    <row r="473" spans="1:8" x14ac:dyDescent="0.2">
      <c r="A473" s="253">
        <v>42466</v>
      </c>
      <c r="C473" s="280"/>
      <c r="F473" s="250"/>
      <c r="G473" s="279"/>
      <c r="H473" s="279"/>
    </row>
    <row r="474" spans="1:8" x14ac:dyDescent="0.2">
      <c r="A474" s="253">
        <v>42465</v>
      </c>
      <c r="C474" s="280"/>
      <c r="F474" s="250"/>
      <c r="G474" s="279"/>
      <c r="H474" s="279"/>
    </row>
    <row r="475" spans="1:8" x14ac:dyDescent="0.2">
      <c r="A475" s="253">
        <v>42464</v>
      </c>
      <c r="C475" s="280"/>
      <c r="F475" s="250"/>
      <c r="G475" s="279"/>
      <c r="H475" s="279"/>
    </row>
    <row r="476" spans="1:8" x14ac:dyDescent="0.2">
      <c r="A476" s="253">
        <v>42461</v>
      </c>
      <c r="C476" s="280"/>
      <c r="F476" s="250"/>
      <c r="G476" s="279"/>
      <c r="H476" s="279"/>
    </row>
    <row r="477" spans="1:8" x14ac:dyDescent="0.2">
      <c r="A477" s="253">
        <v>42460</v>
      </c>
      <c r="C477" s="280"/>
      <c r="F477" s="250"/>
      <c r="G477" s="279"/>
      <c r="H477" s="279"/>
    </row>
    <row r="478" spans="1:8" x14ac:dyDescent="0.2">
      <c r="A478" s="253">
        <v>42459</v>
      </c>
      <c r="C478" s="280"/>
      <c r="F478" s="250"/>
      <c r="G478" s="279"/>
      <c r="H478" s="279"/>
    </row>
    <row r="479" spans="1:8" x14ac:dyDescent="0.2">
      <c r="A479" s="253">
        <v>42458</v>
      </c>
      <c r="C479" s="280"/>
      <c r="F479" s="250"/>
      <c r="G479" s="279"/>
      <c r="H479" s="279"/>
    </row>
    <row r="480" spans="1:8" x14ac:dyDescent="0.2">
      <c r="A480" s="253">
        <v>42457</v>
      </c>
      <c r="C480" s="280"/>
      <c r="F480" s="250"/>
      <c r="G480" s="279"/>
      <c r="H480" s="279"/>
    </row>
    <row r="481" spans="1:8" x14ac:dyDescent="0.2">
      <c r="A481" s="253">
        <v>42454</v>
      </c>
      <c r="C481" s="280"/>
      <c r="F481" s="250"/>
      <c r="G481" s="279"/>
      <c r="H481" s="279"/>
    </row>
    <row r="482" spans="1:8" x14ac:dyDescent="0.2">
      <c r="A482" s="253">
        <v>42453</v>
      </c>
      <c r="C482" s="280"/>
      <c r="F482" s="250"/>
      <c r="G482" s="279"/>
      <c r="H482" s="279"/>
    </row>
    <row r="483" spans="1:8" x14ac:dyDescent="0.2">
      <c r="A483" s="253">
        <v>42452</v>
      </c>
      <c r="C483" s="280"/>
      <c r="F483" s="250"/>
      <c r="G483" s="279"/>
      <c r="H483" s="279"/>
    </row>
    <row r="484" spans="1:8" x14ac:dyDescent="0.2">
      <c r="A484" s="253">
        <v>42451</v>
      </c>
      <c r="C484" s="280"/>
      <c r="F484" s="250"/>
      <c r="G484" s="279"/>
      <c r="H484" s="279"/>
    </row>
    <row r="485" spans="1:8" x14ac:dyDescent="0.2">
      <c r="A485" s="253">
        <v>42450</v>
      </c>
      <c r="C485" s="280"/>
      <c r="F485" s="250"/>
      <c r="G485" s="279"/>
      <c r="H485" s="279"/>
    </row>
    <row r="486" spans="1:8" x14ac:dyDescent="0.2">
      <c r="A486" s="253">
        <v>42447</v>
      </c>
      <c r="C486" s="280"/>
      <c r="F486" s="250"/>
      <c r="G486" s="279"/>
      <c r="H486" s="279"/>
    </row>
    <row r="487" spans="1:8" x14ac:dyDescent="0.2">
      <c r="A487" s="253">
        <v>42446</v>
      </c>
      <c r="C487" s="280"/>
      <c r="F487" s="250"/>
      <c r="G487" s="279"/>
      <c r="H487" s="279"/>
    </row>
    <row r="488" spans="1:8" x14ac:dyDescent="0.2">
      <c r="A488" s="253">
        <v>42445</v>
      </c>
      <c r="C488" s="280"/>
      <c r="F488" s="250"/>
      <c r="G488" s="279"/>
      <c r="H488" s="279"/>
    </row>
    <row r="489" spans="1:8" x14ac:dyDescent="0.2">
      <c r="A489" s="253">
        <v>42444</v>
      </c>
      <c r="C489" s="280"/>
      <c r="F489" s="250"/>
      <c r="G489" s="279"/>
      <c r="H489" s="279"/>
    </row>
    <row r="490" spans="1:8" x14ac:dyDescent="0.2">
      <c r="A490" s="253">
        <v>42443</v>
      </c>
      <c r="C490" s="280"/>
      <c r="F490" s="250"/>
      <c r="G490" s="279"/>
      <c r="H490" s="279"/>
    </row>
    <row r="491" spans="1:8" x14ac:dyDescent="0.2">
      <c r="A491" s="253">
        <v>42440</v>
      </c>
      <c r="C491" s="280"/>
      <c r="F491" s="250"/>
      <c r="G491" s="279"/>
      <c r="H491" s="279"/>
    </row>
    <row r="492" spans="1:8" x14ac:dyDescent="0.2">
      <c r="A492" s="253">
        <v>42439</v>
      </c>
      <c r="C492" s="280"/>
      <c r="F492" s="250"/>
      <c r="G492" s="279"/>
      <c r="H492" s="279"/>
    </row>
    <row r="493" spans="1:8" x14ac:dyDescent="0.2">
      <c r="A493" s="253">
        <v>42438</v>
      </c>
      <c r="C493" s="280"/>
      <c r="F493" s="250"/>
      <c r="G493" s="279"/>
      <c r="H493" s="279"/>
    </row>
    <row r="494" spans="1:8" x14ac:dyDescent="0.2">
      <c r="A494" s="253">
        <v>42436</v>
      </c>
      <c r="C494" s="280"/>
      <c r="F494" s="250"/>
      <c r="G494" s="279"/>
      <c r="H494" s="279"/>
    </row>
    <row r="495" spans="1:8" x14ac:dyDescent="0.2">
      <c r="A495" s="253">
        <v>42433</v>
      </c>
      <c r="C495" s="280"/>
      <c r="F495" s="250"/>
      <c r="G495" s="279"/>
      <c r="H495" s="279"/>
    </row>
    <row r="496" spans="1:8" x14ac:dyDescent="0.2">
      <c r="A496" s="253">
        <v>42432</v>
      </c>
      <c r="C496" s="280"/>
      <c r="F496" s="250"/>
      <c r="G496" s="279"/>
      <c r="H496" s="279"/>
    </row>
    <row r="497" spans="1:8" x14ac:dyDescent="0.2">
      <c r="A497" s="253">
        <v>42431</v>
      </c>
      <c r="C497" s="280"/>
      <c r="F497" s="250"/>
      <c r="G497" s="279"/>
      <c r="H497" s="279"/>
    </row>
    <row r="498" spans="1:8" x14ac:dyDescent="0.2">
      <c r="A498" s="253">
        <v>42430</v>
      </c>
      <c r="C498" s="280"/>
      <c r="F498" s="250"/>
      <c r="G498" s="279"/>
      <c r="H498" s="279"/>
    </row>
    <row r="499" spans="1:8" x14ac:dyDescent="0.2">
      <c r="A499" s="253">
        <v>42429</v>
      </c>
      <c r="C499" s="280"/>
      <c r="F499" s="250"/>
      <c r="G499" s="279"/>
      <c r="H499" s="279"/>
    </row>
    <row r="500" spans="1:8" x14ac:dyDescent="0.2">
      <c r="A500" s="253">
        <v>42426</v>
      </c>
      <c r="C500" s="280"/>
      <c r="F500" s="250"/>
      <c r="G500" s="279"/>
      <c r="H500" s="279"/>
    </row>
    <row r="501" spans="1:8" x14ac:dyDescent="0.2">
      <c r="A501" s="253">
        <v>42425</v>
      </c>
      <c r="C501" s="280"/>
      <c r="F501" s="250"/>
      <c r="G501" s="279"/>
      <c r="H501" s="279"/>
    </row>
    <row r="502" spans="1:8" x14ac:dyDescent="0.2">
      <c r="A502" s="253">
        <v>42424</v>
      </c>
      <c r="C502" s="280"/>
      <c r="F502" s="250"/>
      <c r="G502" s="279"/>
      <c r="H502" s="279"/>
    </row>
    <row r="503" spans="1:8" x14ac:dyDescent="0.2">
      <c r="A503" s="253">
        <v>42422</v>
      </c>
      <c r="C503" s="280"/>
      <c r="F503" s="250"/>
      <c r="G503" s="279"/>
      <c r="H503" s="279"/>
    </row>
    <row r="504" spans="1:8" x14ac:dyDescent="0.2">
      <c r="A504" s="253">
        <v>42420</v>
      </c>
      <c r="C504" s="280"/>
      <c r="F504" s="250"/>
      <c r="G504" s="279"/>
      <c r="H504" s="279"/>
    </row>
    <row r="505" spans="1:8" x14ac:dyDescent="0.2">
      <c r="A505" s="253">
        <v>42419</v>
      </c>
      <c r="C505" s="280"/>
      <c r="F505" s="250"/>
      <c r="G505" s="279"/>
      <c r="H505" s="279"/>
    </row>
    <row r="506" spans="1:8" x14ac:dyDescent="0.2">
      <c r="A506" s="253">
        <v>42418</v>
      </c>
      <c r="C506" s="280"/>
      <c r="F506" s="250"/>
      <c r="G506" s="279"/>
      <c r="H506" s="279"/>
    </row>
    <row r="507" spans="1:8" x14ac:dyDescent="0.2">
      <c r="A507" s="253">
        <v>42417</v>
      </c>
      <c r="C507" s="280"/>
      <c r="F507" s="250"/>
      <c r="G507" s="279"/>
      <c r="H507" s="279"/>
    </row>
    <row r="508" spans="1:8" x14ac:dyDescent="0.2">
      <c r="A508" s="253">
        <v>42416</v>
      </c>
      <c r="C508" s="280"/>
      <c r="F508" s="250"/>
      <c r="G508" s="279"/>
      <c r="H508" s="279"/>
    </row>
    <row r="509" spans="1:8" x14ac:dyDescent="0.2">
      <c r="A509" s="253">
        <v>42415</v>
      </c>
      <c r="C509" s="280"/>
      <c r="F509" s="250"/>
      <c r="G509" s="279"/>
      <c r="H509" s="279"/>
    </row>
    <row r="510" spans="1:8" x14ac:dyDescent="0.2">
      <c r="A510" s="253">
        <v>42412</v>
      </c>
      <c r="C510" s="280"/>
      <c r="F510" s="250"/>
      <c r="G510" s="279"/>
      <c r="H510" s="279"/>
    </row>
    <row r="511" spans="1:8" x14ac:dyDescent="0.2">
      <c r="A511" s="253">
        <v>42411</v>
      </c>
      <c r="C511" s="280"/>
      <c r="F511" s="250"/>
      <c r="G511" s="279"/>
      <c r="H511" s="279"/>
    </row>
    <row r="512" spans="1:8" x14ac:dyDescent="0.2">
      <c r="A512" s="253">
        <v>42410</v>
      </c>
      <c r="C512" s="280"/>
      <c r="F512" s="250"/>
      <c r="G512" s="279"/>
      <c r="H512" s="279"/>
    </row>
    <row r="513" spans="1:8" x14ac:dyDescent="0.2">
      <c r="A513" s="253">
        <v>42409</v>
      </c>
      <c r="C513" s="280"/>
      <c r="F513" s="250"/>
      <c r="G513" s="279"/>
      <c r="H513" s="279"/>
    </row>
    <row r="514" spans="1:8" x14ac:dyDescent="0.2">
      <c r="A514" s="253">
        <v>42408</v>
      </c>
      <c r="C514" s="280"/>
      <c r="F514" s="250"/>
      <c r="G514" s="279"/>
      <c r="H514" s="279"/>
    </row>
    <row r="515" spans="1:8" x14ac:dyDescent="0.2">
      <c r="A515" s="253">
        <v>42405</v>
      </c>
      <c r="C515" s="280"/>
      <c r="F515" s="250"/>
      <c r="G515" s="279"/>
      <c r="H515" s="279"/>
    </row>
    <row r="516" spans="1:8" x14ac:dyDescent="0.2">
      <c r="A516" s="253">
        <v>42404</v>
      </c>
      <c r="C516" s="280"/>
      <c r="F516" s="250"/>
      <c r="G516" s="279"/>
      <c r="H516" s="279"/>
    </row>
    <row r="517" spans="1:8" x14ac:dyDescent="0.2">
      <c r="A517" s="253">
        <v>42403</v>
      </c>
      <c r="C517" s="280"/>
      <c r="F517" s="250"/>
      <c r="G517" s="279"/>
      <c r="H517" s="279"/>
    </row>
    <row r="518" spans="1:8" x14ac:dyDescent="0.2">
      <c r="A518" s="253">
        <v>42402</v>
      </c>
      <c r="C518" s="280"/>
      <c r="F518" s="250"/>
      <c r="G518" s="279"/>
      <c r="H518" s="279"/>
    </row>
  </sheetData>
  <mergeCells count="4">
    <mergeCell ref="B12:H12"/>
    <mergeCell ref="C3:D3"/>
    <mergeCell ref="C4:D4"/>
    <mergeCell ref="C5:D5"/>
  </mergeCells>
  <hyperlinks>
    <hyperlink ref="A14" r:id="rId1" display="https://www.cbr.ru/hd_base/zcyc_params/zcyc/?DateTo=01.02.2018" xr:uid="{9CF602DE-C6E3-E846-9AA3-88266D136E11}"/>
    <hyperlink ref="A15" r:id="rId2" display="https://www.cbr.ru/hd_base/zcyc_params/zcyc/?DateTo=31.01.2018" xr:uid="{B5EC239A-DB8B-3B40-9A78-9CB190E95ABB}"/>
    <hyperlink ref="A16" r:id="rId3" display="https://www.cbr.ru/hd_base/zcyc_params/zcyc/?DateTo=30.01.2018" xr:uid="{C0D9D784-F995-0B42-8FA6-60DAB0218BEC}"/>
    <hyperlink ref="A17" r:id="rId4" display="https://www.cbr.ru/hd_base/zcyc_params/zcyc/?DateTo=29.01.2018" xr:uid="{E11F5C0C-144D-AF4B-9782-C7976AAC17C0}"/>
    <hyperlink ref="A18" r:id="rId5" display="https://www.cbr.ru/hd_base/zcyc_params/zcyc/?DateTo=26.01.2018" xr:uid="{5874DD06-01F6-154C-BF91-2C3839BD25CA}"/>
    <hyperlink ref="A19" r:id="rId6" display="https://www.cbr.ru/hd_base/zcyc_params/zcyc/?DateTo=25.01.2018" xr:uid="{0BB9CC1F-C1EA-2141-9BE8-61624243903F}"/>
    <hyperlink ref="A20" r:id="rId7" display="https://www.cbr.ru/hd_base/zcyc_params/zcyc/?DateTo=24.01.2018" xr:uid="{C9D0C785-5F5A-3B4A-A096-3B53BF57B2DD}"/>
    <hyperlink ref="A21" r:id="rId8" display="https://www.cbr.ru/hd_base/zcyc_params/zcyc/?DateTo=23.01.2018" xr:uid="{2DD0012A-AFC9-0F48-AEE8-5D40576C565B}"/>
    <hyperlink ref="A22" r:id="rId9" display="https://www.cbr.ru/hd_base/zcyc_params/zcyc/?DateTo=22.01.2018" xr:uid="{0D7B8ADB-6DC4-A443-BA8D-0A34655E13E6}"/>
    <hyperlink ref="A23" r:id="rId10" display="https://www.cbr.ru/hd_base/zcyc_params/zcyc/?DateTo=19.01.2018" xr:uid="{409D9383-5C95-9740-BD4A-F8CE9A1B814E}"/>
    <hyperlink ref="A24" r:id="rId11" display="https://www.cbr.ru/hd_base/zcyc_params/zcyc/?DateTo=18.01.2018" xr:uid="{4F73BC1D-D626-DA45-8238-614709106660}"/>
    <hyperlink ref="A25" r:id="rId12" display="https://www.cbr.ru/hd_base/zcyc_params/zcyc/?DateTo=17.01.2018" xr:uid="{557C8FE3-0473-474C-B85C-5B6F5180096C}"/>
    <hyperlink ref="A26" r:id="rId13" display="https://www.cbr.ru/hd_base/zcyc_params/zcyc/?DateTo=16.01.2018" xr:uid="{49946BEE-E0C7-F54F-8911-0587D6E6A253}"/>
    <hyperlink ref="A27" r:id="rId14" display="https://www.cbr.ru/hd_base/zcyc_params/zcyc/?DateTo=15.01.2018" xr:uid="{2423CDBF-1C8C-634D-93E7-B72E520F6E5A}"/>
    <hyperlink ref="A28" r:id="rId15" display="https://www.cbr.ru/hd_base/zcyc_params/zcyc/?DateTo=12.01.2018" xr:uid="{598E0640-A264-5744-A207-70CE3DA89DDF}"/>
    <hyperlink ref="A29" r:id="rId16" display="https://www.cbr.ru/hd_base/zcyc_params/zcyc/?DateTo=11.01.2018" xr:uid="{9E0EDE19-AEA1-F34C-847C-4993B7EF5EEB}"/>
    <hyperlink ref="A30" r:id="rId17" display="https://www.cbr.ru/hd_base/zcyc_params/zcyc/?DateTo=10.01.2018" xr:uid="{6A4DD8BA-CE71-BB42-9B8B-F6E59F8373D8}"/>
    <hyperlink ref="A31" r:id="rId18" display="https://www.cbr.ru/hd_base/zcyc_params/zcyc/?DateTo=09.01.2018" xr:uid="{85221DF7-452A-3646-9A66-03B0879C93A2}"/>
    <hyperlink ref="A32" r:id="rId19" display="https://www.cbr.ru/hd_base/zcyc_params/zcyc/?DateTo=05.01.2018" xr:uid="{A2E73C9E-4AF6-564E-9CC3-1F22D271C997}"/>
    <hyperlink ref="A33" r:id="rId20" display="https://www.cbr.ru/hd_base/zcyc_params/zcyc/?DateTo=04.01.2018" xr:uid="{3454BB74-B546-DA42-BAF3-98608B7F0DB2}"/>
    <hyperlink ref="A34" r:id="rId21" display="https://www.cbr.ru/hd_base/zcyc_params/zcyc/?DateTo=03.01.2018" xr:uid="{CA42040D-8235-6E48-92CD-2EFB2E04592F}"/>
    <hyperlink ref="A35" r:id="rId22" display="https://www.cbr.ru/hd_base/zcyc_params/zcyc/?DateTo=29.12.2017" xr:uid="{D76CA421-AB33-A946-9EC3-BBDFC2D932F5}"/>
    <hyperlink ref="A36" r:id="rId23" display="https://www.cbr.ru/hd_base/zcyc_params/zcyc/?DateTo=28.12.2017" xr:uid="{C37982CB-7001-7541-969B-D31718532D2D}"/>
    <hyperlink ref="A37" r:id="rId24" display="https://www.cbr.ru/hd_base/zcyc_params/zcyc/?DateTo=27.12.2017" xr:uid="{9662DF51-ED24-DC48-8B62-9BA21FEDC2B5}"/>
    <hyperlink ref="A38" r:id="rId25" display="https://www.cbr.ru/hd_base/zcyc_params/zcyc/?DateTo=26.12.2017" xr:uid="{AC46319A-ADEE-0F48-A107-C2119E180FC9}"/>
    <hyperlink ref="A39" r:id="rId26" display="https://www.cbr.ru/hd_base/zcyc_params/zcyc/?DateTo=25.12.2017" xr:uid="{5CD5D9D3-66D6-4F47-89B7-C7AD57CCA52B}"/>
    <hyperlink ref="A40" r:id="rId27" display="https://www.cbr.ru/hd_base/zcyc_params/zcyc/?DateTo=22.12.2017" xr:uid="{A344741D-07D4-5B4D-9DC0-53660FC391BA}"/>
    <hyperlink ref="A41" r:id="rId28" display="https://www.cbr.ru/hd_base/zcyc_params/zcyc/?DateTo=21.12.2017" xr:uid="{714AEF1A-CE3A-224A-94C0-ABB1BA28B6D3}"/>
    <hyperlink ref="A42" r:id="rId29" display="https://www.cbr.ru/hd_base/zcyc_params/zcyc/?DateTo=20.12.2017" xr:uid="{CB33FD9E-69CD-844D-8E40-C861E31DC19A}"/>
    <hyperlink ref="A43" r:id="rId30" display="https://www.cbr.ru/hd_base/zcyc_params/zcyc/?DateTo=19.12.2017" xr:uid="{AAFBEE0B-F91C-BF48-8A3D-4C76D8708FCD}"/>
    <hyperlink ref="A44" r:id="rId31" display="https://www.cbr.ru/hd_base/zcyc_params/zcyc/?DateTo=18.12.2017" xr:uid="{198036C4-826E-AC44-A9F2-34E1661D7AD7}"/>
    <hyperlink ref="A45" r:id="rId32" display="https://www.cbr.ru/hd_base/zcyc_params/zcyc/?DateTo=15.12.2017" xr:uid="{022B5C58-7B46-4145-BE6C-5B12EBBCC785}"/>
    <hyperlink ref="A46" r:id="rId33" display="https://www.cbr.ru/hd_base/zcyc_params/zcyc/?DateTo=14.12.2017" xr:uid="{0B85FE73-134C-8D43-8DAB-38F5DD472120}"/>
    <hyperlink ref="A47" r:id="rId34" display="https://www.cbr.ru/hd_base/zcyc_params/zcyc/?DateTo=13.12.2017" xr:uid="{68315D8C-8CE1-0845-B7D5-100C38695068}"/>
    <hyperlink ref="A48" r:id="rId35" display="https://www.cbr.ru/hd_base/zcyc_params/zcyc/?DateTo=12.12.2017" xr:uid="{E567EC14-718D-934B-9A40-FEF01EFAFD95}"/>
    <hyperlink ref="A49" r:id="rId36" display="https://www.cbr.ru/hd_base/zcyc_params/zcyc/?DateTo=11.12.2017" xr:uid="{14FE582D-6AEC-1B47-901C-257D78519632}"/>
    <hyperlink ref="A50" r:id="rId37" display="https://www.cbr.ru/hd_base/zcyc_params/zcyc/?DateTo=08.12.2017" xr:uid="{CDF158EC-2060-C348-894A-B9E26EC58448}"/>
    <hyperlink ref="A51" r:id="rId38" display="https://www.cbr.ru/hd_base/zcyc_params/zcyc/?DateTo=07.12.2017" xr:uid="{A286ABA5-1D3E-9C40-8E7F-AA6BAE1AF2CD}"/>
    <hyperlink ref="A52" r:id="rId39" display="https://www.cbr.ru/hd_base/zcyc_params/zcyc/?DateTo=06.12.2017" xr:uid="{33CB58E5-124B-0D44-B39A-A94A9364149D}"/>
    <hyperlink ref="A53" r:id="rId40" display="https://www.cbr.ru/hd_base/zcyc_params/zcyc/?DateTo=05.12.2017" xr:uid="{14286EFA-50DA-8647-AAFA-75F196C78F67}"/>
    <hyperlink ref="A54" r:id="rId41" display="https://www.cbr.ru/hd_base/zcyc_params/zcyc/?DateTo=04.12.2017" xr:uid="{CB453810-DE58-554B-B426-F858EB228B68}"/>
    <hyperlink ref="A55" r:id="rId42" display="https://www.cbr.ru/hd_base/zcyc_params/zcyc/?DateTo=01.12.2017" xr:uid="{4EC29B87-B1BD-5B40-A970-CC8E02FC7719}"/>
    <hyperlink ref="A56" r:id="rId43" display="https://www.cbr.ru/hd_base/zcyc_params/zcyc/?DateTo=30.11.2017" xr:uid="{3D5AAC3E-5AA0-AF4E-8562-CD19683F906C}"/>
    <hyperlink ref="A57" r:id="rId44" display="https://www.cbr.ru/hd_base/zcyc_params/zcyc/?DateTo=29.11.2017" xr:uid="{4D75A34C-654B-7D42-B6A1-0F321DF7A49E}"/>
    <hyperlink ref="A58" r:id="rId45" display="https://www.cbr.ru/hd_base/zcyc_params/zcyc/?DateTo=28.11.2017" xr:uid="{7158AF67-5B79-4E40-B6CE-60316195FF37}"/>
    <hyperlink ref="A59" r:id="rId46" display="https://www.cbr.ru/hd_base/zcyc_params/zcyc/?DateTo=27.11.2017" xr:uid="{9AF4066A-1A1F-8D42-A71B-76E012B994C8}"/>
    <hyperlink ref="A60" r:id="rId47" display="https://www.cbr.ru/hd_base/zcyc_params/zcyc/?DateTo=24.11.2017" xr:uid="{890E9B35-1ABB-2149-8D69-D594F7039CE5}"/>
    <hyperlink ref="A61" r:id="rId48" display="https://www.cbr.ru/hd_base/zcyc_params/zcyc/?DateTo=23.11.2017" xr:uid="{585E3ED7-FE32-8040-B091-B4F7E122138A}"/>
    <hyperlink ref="A62" r:id="rId49" display="https://www.cbr.ru/hd_base/zcyc_params/zcyc/?DateTo=22.11.2017" xr:uid="{EBDDBDF2-594F-6C43-9E6C-41EF437F95B0}"/>
    <hyperlink ref="A63" r:id="rId50" display="https://www.cbr.ru/hd_base/zcyc_params/zcyc/?DateTo=21.11.2017" xr:uid="{24A51FA4-DB4D-2B48-92A2-E7B94BCEE62A}"/>
    <hyperlink ref="A64" r:id="rId51" display="https://www.cbr.ru/hd_base/zcyc_params/zcyc/?DateTo=20.11.2017" xr:uid="{15B54822-574E-0947-9432-385D60093BE7}"/>
    <hyperlink ref="A65" r:id="rId52" display="https://www.cbr.ru/hd_base/zcyc_params/zcyc/?DateTo=17.11.2017" xr:uid="{0C46F560-31BC-C441-97AF-2CBAD01F7FFC}"/>
    <hyperlink ref="A66" r:id="rId53" display="https://www.cbr.ru/hd_base/zcyc_params/zcyc/?DateTo=16.11.2017" xr:uid="{08AEC1EB-CCEC-9144-A9F9-0E745157E62A}"/>
    <hyperlink ref="A67" r:id="rId54" display="https://www.cbr.ru/hd_base/zcyc_params/zcyc/?DateTo=15.11.2017" xr:uid="{E66DE235-EA1D-F74E-A312-13CF549108D3}"/>
    <hyperlink ref="A68" r:id="rId55" display="https://www.cbr.ru/hd_base/zcyc_params/zcyc/?DateTo=14.11.2017" xr:uid="{49CD4939-D9D6-174D-959F-EEC3C8DB8A0A}"/>
    <hyperlink ref="A69" r:id="rId56" display="https://www.cbr.ru/hd_base/zcyc_params/zcyc/?DateTo=13.11.2017" xr:uid="{28942043-6A75-4C44-A00F-C6FC291DFFF5}"/>
    <hyperlink ref="A70" r:id="rId57" display="https://www.cbr.ru/hd_base/zcyc_params/zcyc/?DateTo=10.11.2017" xr:uid="{4AC1075F-EAC9-864E-923C-C3EDBA14BE31}"/>
    <hyperlink ref="A71" r:id="rId58" display="https://www.cbr.ru/hd_base/zcyc_params/zcyc/?DateTo=09.11.2017" xr:uid="{C03D98AE-B156-1C41-89EC-F34FC2FADA27}"/>
    <hyperlink ref="A72" r:id="rId59" display="https://www.cbr.ru/hd_base/zcyc_params/zcyc/?DateTo=08.11.2017" xr:uid="{2B4AD16B-2F53-B648-B9B3-B105061FDDD8}"/>
    <hyperlink ref="A73" r:id="rId60" display="https://www.cbr.ru/hd_base/zcyc_params/zcyc/?DateTo=07.11.2017" xr:uid="{E5D64923-53D4-464C-B179-1963A16FC9BF}"/>
    <hyperlink ref="A74" r:id="rId61" display="https://www.cbr.ru/hd_base/zcyc_params/zcyc/?DateTo=03.11.2017" xr:uid="{6098B27E-494B-F04A-9D02-1CC6B1E3D8E6}"/>
    <hyperlink ref="A75" r:id="rId62" display="https://www.cbr.ru/hd_base/zcyc_params/zcyc/?DateTo=02.11.2017" xr:uid="{149D2DAF-DE71-284C-8D90-CCE7BC928222}"/>
    <hyperlink ref="A76" r:id="rId63" display="https://www.cbr.ru/hd_base/zcyc_params/zcyc/?DateTo=01.11.2017" xr:uid="{C90B3DBE-9541-784A-B692-25ABBFDAD544}"/>
    <hyperlink ref="A77" r:id="rId64" display="https://www.cbr.ru/hd_base/zcyc_params/zcyc/?DateTo=31.10.2017" xr:uid="{2471C498-068C-C847-92CB-228E441C1D02}"/>
    <hyperlink ref="A78" r:id="rId65" display="https://www.cbr.ru/hd_base/zcyc_params/zcyc/?DateTo=30.10.2017" xr:uid="{BDE1FEA0-CD12-4443-9F47-00E58F73AA17}"/>
    <hyperlink ref="A79" r:id="rId66" display="https://www.cbr.ru/hd_base/zcyc_params/zcyc/?DateTo=27.10.2017" xr:uid="{F3C780AD-1120-144B-9EAD-53F2DEFEDDB9}"/>
    <hyperlink ref="A80" r:id="rId67" display="https://www.cbr.ru/hd_base/zcyc_params/zcyc/?DateTo=26.10.2017" xr:uid="{43C8A4AB-EFAB-D646-8614-EC5833B1C618}"/>
    <hyperlink ref="A81" r:id="rId68" display="https://www.cbr.ru/hd_base/zcyc_params/zcyc/?DateTo=25.10.2017" xr:uid="{2C7E212D-3446-5C42-BA14-AD94E63CC5B8}"/>
    <hyperlink ref="A82" r:id="rId69" display="https://www.cbr.ru/hd_base/zcyc_params/zcyc/?DateTo=24.10.2017" xr:uid="{41E95993-F390-7743-80B4-49FFD7503E21}"/>
    <hyperlink ref="A83" r:id="rId70" display="https://www.cbr.ru/hd_base/zcyc_params/zcyc/?DateTo=23.10.2017" xr:uid="{1430DCD8-7D96-2F47-9335-431240CC8C25}"/>
    <hyperlink ref="A84" r:id="rId71" display="https://www.cbr.ru/hd_base/zcyc_params/zcyc/?DateTo=20.10.2017" xr:uid="{98784CF5-A099-5840-AED5-CD3F820BF88F}"/>
    <hyperlink ref="A85" r:id="rId72" display="https://www.cbr.ru/hd_base/zcyc_params/zcyc/?DateTo=19.10.2017" xr:uid="{55CF7C0C-73BA-E940-A9A3-B54B490DB77F}"/>
    <hyperlink ref="A86" r:id="rId73" display="https://www.cbr.ru/hd_base/zcyc_params/zcyc/?DateTo=18.10.2017" xr:uid="{DDEA49A1-ACCB-6345-B05B-BBBEC61B4B72}"/>
    <hyperlink ref="A87" r:id="rId74" display="https://www.cbr.ru/hd_base/zcyc_params/zcyc/?DateTo=17.10.2017" xr:uid="{E49C5D10-6681-1C40-97DD-95A0213D6A34}"/>
    <hyperlink ref="A88" r:id="rId75" display="https://www.cbr.ru/hd_base/zcyc_params/zcyc/?DateTo=16.10.2017" xr:uid="{4134957C-62F6-EA44-AFC2-850A0998894A}"/>
    <hyperlink ref="A89" r:id="rId76" display="https://www.cbr.ru/hd_base/zcyc_params/zcyc/?DateTo=13.10.2017" xr:uid="{6D2945D5-95EA-AC44-9CB8-93D314AD85A0}"/>
    <hyperlink ref="A90" r:id="rId77" display="https://www.cbr.ru/hd_base/zcyc_params/zcyc/?DateTo=12.10.2017" xr:uid="{AF10D7D4-9109-8547-A851-F2B8761BBAD4}"/>
    <hyperlink ref="A91" r:id="rId78" display="https://www.cbr.ru/hd_base/zcyc_params/zcyc/?DateTo=11.10.2017" xr:uid="{2172F108-05F4-A443-B763-CF75CF718C62}"/>
    <hyperlink ref="A92" r:id="rId79" display="https://www.cbr.ru/hd_base/zcyc_params/zcyc/?DateTo=10.10.2017" xr:uid="{90694E4D-6E55-BA48-889A-DB8126D3FCEF}"/>
    <hyperlink ref="A93" r:id="rId80" display="https://www.cbr.ru/hd_base/zcyc_params/zcyc/?DateTo=09.10.2017" xr:uid="{1AB13270-A17C-924A-8627-8D98B4F785C1}"/>
    <hyperlink ref="A94" r:id="rId81" display="https://www.cbr.ru/hd_base/zcyc_params/zcyc/?DateTo=06.10.2017" xr:uid="{222C2C4E-3225-9D44-B20E-D83AFFD9171B}"/>
    <hyperlink ref="A95" r:id="rId82" display="https://www.cbr.ru/hd_base/zcyc_params/zcyc/?DateTo=05.10.2017" xr:uid="{0C377004-C84E-4446-A95F-F94181B73DF9}"/>
    <hyperlink ref="A96" r:id="rId83" display="https://www.cbr.ru/hd_base/zcyc_params/zcyc/?DateTo=04.10.2017" xr:uid="{E71EB74E-EFFA-0E47-B47F-7F3F33F9E659}"/>
    <hyperlink ref="A97" r:id="rId84" display="https://www.cbr.ru/hd_base/zcyc_params/zcyc/?DateTo=03.10.2017" xr:uid="{2CC77E4E-15B4-FA4A-B375-D0216F0C62EA}"/>
    <hyperlink ref="A98" r:id="rId85" display="https://www.cbr.ru/hd_base/zcyc_params/zcyc/?DateTo=02.10.2017" xr:uid="{81E06E3D-9EB4-7042-AC33-8979B02DBECB}"/>
    <hyperlink ref="A99" r:id="rId86" display="https://www.cbr.ru/hd_base/zcyc_params/zcyc/?DateTo=29.09.2017" xr:uid="{5F49C4FB-C63C-E44E-B9EA-31A8AFD20D14}"/>
    <hyperlink ref="A100" r:id="rId87" display="https://www.cbr.ru/hd_base/zcyc_params/zcyc/?DateTo=28.09.2017" xr:uid="{0C51409B-9FC7-D54C-B62C-08ACCA270BE3}"/>
    <hyperlink ref="A101" r:id="rId88" display="https://www.cbr.ru/hd_base/zcyc_params/zcyc/?DateTo=27.09.2017" xr:uid="{F90A1133-627E-1B4F-AF40-83A4F3356848}"/>
    <hyperlink ref="A102" r:id="rId89" display="https://www.cbr.ru/hd_base/zcyc_params/zcyc/?DateTo=26.09.2017" xr:uid="{4719BDDD-BB93-614D-8373-329A4D5404D4}"/>
    <hyperlink ref="A103" r:id="rId90" display="https://www.cbr.ru/hd_base/zcyc_params/zcyc/?DateTo=25.09.2017" xr:uid="{498C2269-B49C-9644-B326-D22288BCE6EC}"/>
    <hyperlink ref="A104" r:id="rId91" display="https://www.cbr.ru/hd_base/zcyc_params/zcyc/?DateTo=22.09.2017" xr:uid="{38F5F7B9-ED77-6549-88BE-7EBA2FBE74F5}"/>
    <hyperlink ref="A105" r:id="rId92" display="https://www.cbr.ru/hd_base/zcyc_params/zcyc/?DateTo=21.09.2017" xr:uid="{9E158BF2-BE47-334B-A148-E393A65E5451}"/>
    <hyperlink ref="A106" r:id="rId93" display="https://www.cbr.ru/hd_base/zcyc_params/zcyc/?DateTo=20.09.2017" xr:uid="{C0FF4D85-A1D2-BA4F-A51C-5567741DE201}"/>
    <hyperlink ref="A107" r:id="rId94" display="https://www.cbr.ru/hd_base/zcyc_params/zcyc/?DateTo=19.09.2017" xr:uid="{AD7233A6-5637-4748-B476-F96DA488D723}"/>
    <hyperlink ref="A108" r:id="rId95" display="https://www.cbr.ru/hd_base/zcyc_params/zcyc/?DateTo=18.09.2017" xr:uid="{AE51491E-36B4-E743-9929-AF919153E01B}"/>
    <hyperlink ref="A109" r:id="rId96" display="https://www.cbr.ru/hd_base/zcyc_params/zcyc/?DateTo=15.09.2017" xr:uid="{A41E2F10-8130-AC4D-9604-34AC68284BEB}"/>
    <hyperlink ref="A110" r:id="rId97" display="https://www.cbr.ru/hd_base/zcyc_params/zcyc/?DateTo=14.09.2017" xr:uid="{032E82C1-9B9C-F442-9B2A-ADC95A4CBA5D}"/>
    <hyperlink ref="A111" r:id="rId98" display="https://www.cbr.ru/hd_base/zcyc_params/zcyc/?DateTo=13.09.2017" xr:uid="{4727CB49-770F-1D47-B1CD-37BEB4C8374D}"/>
    <hyperlink ref="A112" r:id="rId99" display="https://www.cbr.ru/hd_base/zcyc_params/zcyc/?DateTo=12.09.2017" xr:uid="{EE3E6D64-89E6-D040-B1A4-BFABCE7266BA}"/>
    <hyperlink ref="A113" r:id="rId100" display="https://www.cbr.ru/hd_base/zcyc_params/zcyc/?DateTo=11.09.2017" xr:uid="{EF6C97EA-5528-F741-9D22-10EE2622CF71}"/>
    <hyperlink ref="A114" r:id="rId101" display="https://www.cbr.ru/hd_base/zcyc_params/zcyc/?DateTo=08.09.2017" xr:uid="{012CF8B9-E3E8-4745-9BF0-BEC80452E223}"/>
    <hyperlink ref="A115" r:id="rId102" display="https://www.cbr.ru/hd_base/zcyc_params/zcyc/?DateTo=07.09.2017" xr:uid="{5124FF52-4089-2943-A2C6-86B31D4D6A62}"/>
    <hyperlink ref="A116" r:id="rId103" display="https://www.cbr.ru/hd_base/zcyc_params/zcyc/?DateTo=06.09.2017" xr:uid="{5D121F30-CD71-D040-9142-0CDE1B3DF3E0}"/>
    <hyperlink ref="A117" r:id="rId104" display="https://www.cbr.ru/hd_base/zcyc_params/zcyc/?DateTo=05.09.2017" xr:uid="{CF290B65-A54A-D44F-9145-386C0121003C}"/>
    <hyperlink ref="A118" r:id="rId105" display="https://www.cbr.ru/hd_base/zcyc_params/zcyc/?DateTo=04.09.2017" xr:uid="{85D6C0D4-1D79-4D4F-A209-C31B7B3A38E4}"/>
    <hyperlink ref="A119" r:id="rId106" display="https://www.cbr.ru/hd_base/zcyc_params/zcyc/?DateTo=01.09.2017" xr:uid="{C563517E-D306-AB43-9C35-72435618533C}"/>
    <hyperlink ref="A120" r:id="rId107" display="https://www.cbr.ru/hd_base/zcyc_params/zcyc/?DateTo=31.08.2017" xr:uid="{C1E3BFD5-D888-4044-8B13-C5936AA89DF3}"/>
    <hyperlink ref="A121" r:id="rId108" display="https://www.cbr.ru/hd_base/zcyc_params/zcyc/?DateTo=30.08.2017" xr:uid="{D5C1BF4B-B901-AB49-80AA-C70891E860E6}"/>
    <hyperlink ref="A122" r:id="rId109" display="https://www.cbr.ru/hd_base/zcyc_params/zcyc/?DateTo=29.08.2017" xr:uid="{0161DB64-3768-9E47-9DF2-4EA09198F2E7}"/>
    <hyperlink ref="A123" r:id="rId110" display="https://www.cbr.ru/hd_base/zcyc_params/zcyc/?DateTo=28.08.2017" xr:uid="{8075A80F-B1EE-1641-B935-9A34B622B8B2}"/>
    <hyperlink ref="A124" r:id="rId111" display="https://www.cbr.ru/hd_base/zcyc_params/zcyc/?DateTo=25.08.2017" xr:uid="{81C2D93D-33CF-0C48-A689-422ED8037CD4}"/>
    <hyperlink ref="A125" r:id="rId112" display="https://www.cbr.ru/hd_base/zcyc_params/zcyc/?DateTo=24.08.2017" xr:uid="{636DACCA-BDA2-AC49-852E-6C7CC8661D3F}"/>
    <hyperlink ref="A126" r:id="rId113" display="https://www.cbr.ru/hd_base/zcyc_params/zcyc/?DateTo=23.08.2017" xr:uid="{56D477DB-B9C4-6D4D-84CB-8103BEEF3039}"/>
    <hyperlink ref="A127" r:id="rId114" display="https://www.cbr.ru/hd_base/zcyc_params/zcyc/?DateTo=22.08.2017" xr:uid="{BD9B6AC4-E05C-854B-9A56-82281D3607C5}"/>
    <hyperlink ref="A128" r:id="rId115" display="https://www.cbr.ru/hd_base/zcyc_params/zcyc/?DateTo=21.08.2017" xr:uid="{68696752-9093-2E4E-A21A-3BA69E462931}"/>
    <hyperlink ref="A129" r:id="rId116" display="https://www.cbr.ru/hd_base/zcyc_params/zcyc/?DateTo=18.08.2017" xr:uid="{CEDA8252-21A1-E448-BCE3-BB0A22373A10}"/>
    <hyperlink ref="A130" r:id="rId117" display="https://www.cbr.ru/hd_base/zcyc_params/zcyc/?DateTo=17.08.2017" xr:uid="{E313432F-0CAC-2F49-A607-EFA3DBEE8C68}"/>
    <hyperlink ref="A131" r:id="rId118" display="https://www.cbr.ru/hd_base/zcyc_params/zcyc/?DateTo=16.08.2017" xr:uid="{B2674DE2-AA6E-0B4D-9BCD-6E7C6B4CFDBA}"/>
    <hyperlink ref="A132" r:id="rId119" display="https://www.cbr.ru/hd_base/zcyc_params/zcyc/?DateTo=15.08.2017" xr:uid="{F137D0A7-DD8A-D64C-B659-C2C702BD6BA7}"/>
    <hyperlink ref="A133" r:id="rId120" display="https://www.cbr.ru/hd_base/zcyc_params/zcyc/?DateTo=14.08.2017" xr:uid="{3D7E3852-434A-194E-8AC8-ABEB11B6C1E5}"/>
    <hyperlink ref="A134" r:id="rId121" display="https://www.cbr.ru/hd_base/zcyc_params/zcyc/?DateTo=11.08.2017" xr:uid="{B37B79DB-A119-EE47-98AF-5FF1E47E6E83}"/>
    <hyperlink ref="A135" r:id="rId122" display="https://www.cbr.ru/hd_base/zcyc_params/zcyc/?DateTo=10.08.2017" xr:uid="{F7C30549-4049-FC4E-8AA8-6CB60E811A10}"/>
    <hyperlink ref="A136" r:id="rId123" display="https://www.cbr.ru/hd_base/zcyc_params/zcyc/?DateTo=09.08.2017" xr:uid="{BAAD1E6E-19F5-1044-9AE1-987785CA4FCE}"/>
    <hyperlink ref="A137" r:id="rId124" display="https://www.cbr.ru/hd_base/zcyc_params/zcyc/?DateTo=08.08.2017" xr:uid="{F321563B-CE57-D440-944A-13C2D4685CA3}"/>
    <hyperlink ref="A138" r:id="rId125" display="https://www.cbr.ru/hd_base/zcyc_params/zcyc/?DateTo=07.08.2017" xr:uid="{BC6B4F53-EC30-6C41-B56B-C49637D106DA}"/>
    <hyperlink ref="A139" r:id="rId126" display="https://www.cbr.ru/hd_base/zcyc_params/zcyc/?DateTo=04.08.2017" xr:uid="{317C3B24-A582-404A-BAC2-111D042D53EA}"/>
    <hyperlink ref="A140" r:id="rId127" display="https://www.cbr.ru/hd_base/zcyc_params/zcyc/?DateTo=03.08.2017" xr:uid="{6D1BBA1E-5F1F-6540-8CFB-CDED3B13562F}"/>
    <hyperlink ref="A141" r:id="rId128" display="https://www.cbr.ru/hd_base/zcyc_params/zcyc/?DateTo=02.08.2017" xr:uid="{A3EDE8A1-EC7E-3E4A-957C-F57F55C2A977}"/>
    <hyperlink ref="A142" r:id="rId129" display="https://www.cbr.ru/hd_base/zcyc_params/zcyc/?DateTo=01.08.2017" xr:uid="{D054AD1F-2E0F-6F43-958C-C99BEEC6A61D}"/>
    <hyperlink ref="A143" r:id="rId130" display="https://www.cbr.ru/hd_base/zcyc_params/zcyc/?DateTo=31.07.2017" xr:uid="{8A41BCDD-7039-C741-A879-2081C2C6FE9B}"/>
    <hyperlink ref="A144" r:id="rId131" display="https://www.cbr.ru/hd_base/zcyc_params/zcyc/?DateTo=28.07.2017" xr:uid="{F86948C7-6F37-AF4D-8563-516B4B274948}"/>
    <hyperlink ref="A145" r:id="rId132" display="https://www.cbr.ru/hd_base/zcyc_params/zcyc/?DateTo=27.07.2017" xr:uid="{ADCD90E2-0EE4-4F47-918F-D09F605F3C9C}"/>
    <hyperlink ref="A146" r:id="rId133" display="https://www.cbr.ru/hd_base/zcyc_params/zcyc/?DateTo=26.07.2017" xr:uid="{D8D0CE15-D6CF-C74F-ADF0-DC733D4B7854}"/>
    <hyperlink ref="A147" r:id="rId134" display="https://www.cbr.ru/hd_base/zcyc_params/zcyc/?DateTo=25.07.2017" xr:uid="{A7B4C3E1-207A-DA4C-B5FE-4D342FC4D102}"/>
    <hyperlink ref="A148" r:id="rId135" display="https://www.cbr.ru/hd_base/zcyc_params/zcyc/?DateTo=24.07.2017" xr:uid="{B86673C2-D0B5-574D-84C2-25163B9C8D8C}"/>
    <hyperlink ref="A149" r:id="rId136" display="https://www.cbr.ru/hd_base/zcyc_params/zcyc/?DateTo=21.07.2017" xr:uid="{B50D1E08-1788-A348-87F6-37829A68C64D}"/>
    <hyperlink ref="A150" r:id="rId137" display="https://www.cbr.ru/hd_base/zcyc_params/zcyc/?DateTo=20.07.2017" xr:uid="{562A658C-8D83-7E43-9C15-32181A279D45}"/>
    <hyperlink ref="A151" r:id="rId138" display="https://www.cbr.ru/hd_base/zcyc_params/zcyc/?DateTo=19.07.2017" xr:uid="{E93A00CE-860B-3F4B-A4E2-90F68B8FD57E}"/>
    <hyperlink ref="A152" r:id="rId139" display="https://www.cbr.ru/hd_base/zcyc_params/zcyc/?DateTo=18.07.2017" xr:uid="{2013489E-5F21-284F-B609-4D48C08D07E4}"/>
    <hyperlink ref="A153" r:id="rId140" display="https://www.cbr.ru/hd_base/zcyc_params/zcyc/?DateTo=17.07.2017" xr:uid="{3E705D59-4F5D-2A48-BFB0-2D3427FACB40}"/>
    <hyperlink ref="A154" r:id="rId141" display="https://www.cbr.ru/hd_base/zcyc_params/zcyc/?DateTo=14.07.2017" xr:uid="{9ECADE8B-33FF-B245-8C37-36528B158C11}"/>
    <hyperlink ref="A155" r:id="rId142" display="https://www.cbr.ru/hd_base/zcyc_params/zcyc/?DateTo=13.07.2017" xr:uid="{96437896-3C0E-0247-BDA9-48D76CE18A4A}"/>
    <hyperlink ref="A156" r:id="rId143" display="https://www.cbr.ru/hd_base/zcyc_params/zcyc/?DateTo=12.07.2017" xr:uid="{CBBD853D-09DE-204D-815A-A5718FFF3867}"/>
    <hyperlink ref="A157" r:id="rId144" display="https://www.cbr.ru/hd_base/zcyc_params/zcyc/?DateTo=11.07.2017" xr:uid="{7BEE5855-5342-8340-B10F-637E1EC0B345}"/>
    <hyperlink ref="A158" r:id="rId145" display="https://www.cbr.ru/hd_base/zcyc_params/zcyc/?DateTo=10.07.2017" xr:uid="{AF445C07-4CB3-CB49-B3F0-4F0ED3287295}"/>
    <hyperlink ref="A159" r:id="rId146" display="https://www.cbr.ru/hd_base/zcyc_params/zcyc/?DateTo=07.07.2017" xr:uid="{895BA191-167F-A343-BC64-CD5DD0405B6A}"/>
    <hyperlink ref="A160" r:id="rId147" display="https://www.cbr.ru/hd_base/zcyc_params/zcyc/?DateTo=06.07.2017" xr:uid="{8D93B28A-853E-DA41-9CE0-97F7FBDD9726}"/>
    <hyperlink ref="A161" r:id="rId148" display="https://www.cbr.ru/hd_base/zcyc_params/zcyc/?DateTo=05.07.2017" xr:uid="{F3E714DA-A508-924D-8FCC-A1D1B1958E7C}"/>
    <hyperlink ref="A162" r:id="rId149" display="https://www.cbr.ru/hd_base/zcyc_params/zcyc/?DateTo=04.07.2017" xr:uid="{CBDD071A-B6F7-2F4D-865A-F3E253A020C8}"/>
    <hyperlink ref="A163" r:id="rId150" display="https://www.cbr.ru/hd_base/zcyc_params/zcyc/?DateTo=03.07.2017" xr:uid="{C9BC681A-7B72-284E-8839-995FA51898F6}"/>
    <hyperlink ref="A164" r:id="rId151" display="https://www.cbr.ru/hd_base/zcyc_params/zcyc/?DateTo=30.06.2017" xr:uid="{48157432-FF38-C84D-BC61-AE63A9703723}"/>
    <hyperlink ref="A165" r:id="rId152" display="https://www.cbr.ru/hd_base/zcyc_params/zcyc/?DateTo=29.06.2017" xr:uid="{BF847246-DAAF-904E-BA86-AB8667A18902}"/>
    <hyperlink ref="A166" r:id="rId153" display="https://www.cbr.ru/hd_base/zcyc_params/zcyc/?DateTo=28.06.2017" xr:uid="{7487EF7E-B977-3B40-8C16-74CBACEB0BD1}"/>
    <hyperlink ref="A167" r:id="rId154" display="https://www.cbr.ru/hd_base/zcyc_params/zcyc/?DateTo=27.06.2017" xr:uid="{539D2516-22BF-6C44-AEAA-8315E8AE2B0B}"/>
    <hyperlink ref="A168" r:id="rId155" display="https://www.cbr.ru/hd_base/zcyc_params/zcyc/?DateTo=26.06.2017" xr:uid="{AE4B543E-90D2-5C41-975D-41D1BC64E494}"/>
    <hyperlink ref="A169" r:id="rId156" display="https://www.cbr.ru/hd_base/zcyc_params/zcyc/?DateTo=23.06.2017" xr:uid="{4C346F9A-878C-E740-AC9A-FF410FE3E16F}"/>
    <hyperlink ref="A170" r:id="rId157" display="https://www.cbr.ru/hd_base/zcyc_params/zcyc/?DateTo=22.06.2017" xr:uid="{04B0AF24-E3C9-1745-9F34-DA9EE574C5E8}"/>
    <hyperlink ref="A171" r:id="rId158" display="https://www.cbr.ru/hd_base/zcyc_params/zcyc/?DateTo=21.06.2017" xr:uid="{C0883857-015B-2149-915F-2E7A9F1F46E9}"/>
    <hyperlink ref="A172" r:id="rId159" display="https://www.cbr.ru/hd_base/zcyc_params/zcyc/?DateTo=20.06.2017" xr:uid="{A655F483-AE8A-CD42-97F5-455DEA2FDDB1}"/>
    <hyperlink ref="A173" r:id="rId160" display="https://www.cbr.ru/hd_base/zcyc_params/zcyc/?DateTo=19.06.2017" xr:uid="{248D8C5B-6553-B74E-B632-A9CF53FA5BBF}"/>
    <hyperlink ref="A174" r:id="rId161" display="https://www.cbr.ru/hd_base/zcyc_params/zcyc/?DateTo=16.06.2017" xr:uid="{0EEAB9CB-A363-D24D-ADB7-1707BCBD53B5}"/>
    <hyperlink ref="A175" r:id="rId162" display="https://www.cbr.ru/hd_base/zcyc_params/zcyc/?DateTo=15.06.2017" xr:uid="{99880D69-1C2D-6B4E-A9FD-FF185A1A2E14}"/>
    <hyperlink ref="A176" r:id="rId163" display="https://www.cbr.ru/hd_base/zcyc_params/zcyc/?DateTo=14.06.2017" xr:uid="{8FFE2BE8-58CF-3C47-935A-7FE6F537C99C}"/>
    <hyperlink ref="A177" r:id="rId164" display="https://www.cbr.ru/hd_base/zcyc_params/zcyc/?DateTo=13.06.2017" xr:uid="{3B947B20-34C4-4349-A12D-DD08CE8332B0}"/>
    <hyperlink ref="A178" r:id="rId165" display="https://www.cbr.ru/hd_base/zcyc_params/zcyc/?DateTo=09.06.2017" xr:uid="{9FF6C403-08EE-9543-8FD4-8883888B4DD4}"/>
    <hyperlink ref="A179" r:id="rId166" display="https://www.cbr.ru/hd_base/zcyc_params/zcyc/?DateTo=08.06.2017" xr:uid="{39641308-3951-1643-870B-5FBB4486367B}"/>
    <hyperlink ref="A180" r:id="rId167" display="https://www.cbr.ru/hd_base/zcyc_params/zcyc/?DateTo=07.06.2017" xr:uid="{5477C84D-D7E3-DA47-9A29-B7A5914F5F39}"/>
    <hyperlink ref="A181" r:id="rId168" display="https://www.cbr.ru/hd_base/zcyc_params/zcyc/?DateTo=06.06.2017" xr:uid="{C1742EB2-3FD1-6644-BA7E-FB77FB071631}"/>
    <hyperlink ref="A182" r:id="rId169" display="https://www.cbr.ru/hd_base/zcyc_params/zcyc/?DateTo=05.06.2017" xr:uid="{872CD8B6-9C8F-324A-A6D2-88F123433AF0}"/>
    <hyperlink ref="A183" r:id="rId170" display="https://www.cbr.ru/hd_base/zcyc_params/zcyc/?DateTo=02.06.2017" xr:uid="{FC9FE78D-9B0B-E044-85C2-64EE501825DF}"/>
    <hyperlink ref="A184" r:id="rId171" display="https://www.cbr.ru/hd_base/zcyc_params/zcyc/?DateTo=01.06.2017" xr:uid="{A6D3AFC0-AA4D-844E-9801-A797DD27DDA4}"/>
    <hyperlink ref="A185" r:id="rId172" display="https://www.cbr.ru/hd_base/zcyc_params/zcyc/?DateTo=31.05.2017" xr:uid="{FE7B0A47-C592-D745-BEE8-A33E627CD5EB}"/>
    <hyperlink ref="A186" r:id="rId173" display="https://www.cbr.ru/hd_base/zcyc_params/zcyc/?DateTo=30.05.2017" xr:uid="{FE290DF7-4583-E745-A648-D703495D198C}"/>
    <hyperlink ref="A187" r:id="rId174" display="https://www.cbr.ru/hd_base/zcyc_params/zcyc/?DateTo=29.05.2017" xr:uid="{6551A32C-7B73-DF4D-80A3-B2860974004B}"/>
    <hyperlink ref="A188" r:id="rId175" display="https://www.cbr.ru/hd_base/zcyc_params/zcyc/?DateTo=26.05.2017" xr:uid="{06FBC68B-0FA7-904B-B022-D5BE3A323304}"/>
    <hyperlink ref="A189" r:id="rId176" display="https://www.cbr.ru/hd_base/zcyc_params/zcyc/?DateTo=25.05.2017" xr:uid="{16382D78-2FBF-554F-A572-088AEDD216F7}"/>
    <hyperlink ref="A190" r:id="rId177" display="https://www.cbr.ru/hd_base/zcyc_params/zcyc/?DateTo=24.05.2017" xr:uid="{612EB5A5-2139-454E-809B-FC67B870595B}"/>
    <hyperlink ref="A191" r:id="rId178" display="https://www.cbr.ru/hd_base/zcyc_params/zcyc/?DateTo=23.05.2017" xr:uid="{7DC5FFF6-8E5C-6543-8714-78E2FC9C7BBC}"/>
    <hyperlink ref="A192" r:id="rId179" display="https://www.cbr.ru/hd_base/zcyc_params/zcyc/?DateTo=22.05.2017" xr:uid="{EDD83E2D-89A4-D64B-9BD6-3F789D9AA246}"/>
    <hyperlink ref="A193" r:id="rId180" display="https://www.cbr.ru/hd_base/zcyc_params/zcyc/?DateTo=19.05.2017" xr:uid="{1979402F-3827-3048-B3C6-68A9B6E6973B}"/>
    <hyperlink ref="A194" r:id="rId181" display="https://www.cbr.ru/hd_base/zcyc_params/zcyc/?DateTo=18.05.2017" xr:uid="{3D041035-D63C-4549-A0E7-D81A49F303FD}"/>
    <hyperlink ref="A195" r:id="rId182" display="https://www.cbr.ru/hd_base/zcyc_params/zcyc/?DateTo=17.05.2017" xr:uid="{E8785F4C-AC77-5C4C-BBE6-DDE02CB420E1}"/>
    <hyperlink ref="A196" r:id="rId183" display="https://www.cbr.ru/hd_base/zcyc_params/zcyc/?DateTo=16.05.2017" xr:uid="{0ABB0B4F-E633-634C-BB33-B42997C6F812}"/>
    <hyperlink ref="A197" r:id="rId184" display="https://www.cbr.ru/hd_base/zcyc_params/zcyc/?DateTo=15.05.2017" xr:uid="{6F687A05-1ED3-FD47-BF6A-73FE95650D7B}"/>
    <hyperlink ref="A198" r:id="rId185" display="https://www.cbr.ru/hd_base/zcyc_params/zcyc/?DateTo=12.05.2017" xr:uid="{F4A9FC31-5F53-0742-AD19-00AD3A8DB405}"/>
    <hyperlink ref="A199" r:id="rId186" display="https://www.cbr.ru/hd_base/zcyc_params/zcyc/?DateTo=11.05.2017" xr:uid="{242E466D-843A-6D47-982A-7B60ACFF9277}"/>
    <hyperlink ref="A200" r:id="rId187" display="https://www.cbr.ru/hd_base/zcyc_params/zcyc/?DateTo=10.05.2017" xr:uid="{2338E6DE-EB17-8C43-A2B4-452F6A2CBC3E}"/>
    <hyperlink ref="A201" r:id="rId188" display="https://www.cbr.ru/hd_base/zcyc_params/zcyc/?DateTo=05.05.2017" xr:uid="{4F881197-12BF-354B-837F-6C88395553B4}"/>
    <hyperlink ref="A202" r:id="rId189" display="https://www.cbr.ru/hd_base/zcyc_params/zcyc/?DateTo=04.05.2017" xr:uid="{32E9E34C-9674-5241-9106-27678E3C690C}"/>
    <hyperlink ref="A203" r:id="rId190" display="https://www.cbr.ru/hd_base/zcyc_params/zcyc/?DateTo=03.05.2017" xr:uid="{D3E10B8D-134D-2040-B313-7EBBD31D973D}"/>
    <hyperlink ref="A204" r:id="rId191" display="https://www.cbr.ru/hd_base/zcyc_params/zcyc/?DateTo=02.05.2017" xr:uid="{B5C99553-93B1-D840-AEBC-69A24FD4F9A2}"/>
    <hyperlink ref="A205" r:id="rId192" display="https://www.cbr.ru/hd_base/zcyc_params/zcyc/?DateTo=28.04.2017" xr:uid="{09871460-DE92-314B-9F5B-36D8E0DBAD15}"/>
    <hyperlink ref="A206" r:id="rId193" display="https://www.cbr.ru/hd_base/zcyc_params/zcyc/?DateTo=27.04.2017" xr:uid="{17BCEDAA-D6D0-7C49-83F3-898C9DE7C9A9}"/>
    <hyperlink ref="A207" r:id="rId194" display="https://www.cbr.ru/hd_base/zcyc_params/zcyc/?DateTo=26.04.2017" xr:uid="{06ED4F23-74DE-F743-9579-1EB8A34BFDA5}"/>
    <hyperlink ref="A208" r:id="rId195" display="https://www.cbr.ru/hd_base/zcyc_params/zcyc/?DateTo=25.04.2017" xr:uid="{D1C72D51-3882-ED4D-BE1B-66AC1B08A22D}"/>
    <hyperlink ref="A209" r:id="rId196" display="https://www.cbr.ru/hd_base/zcyc_params/zcyc/?DateTo=24.04.2017" xr:uid="{4EEFD6F1-91C5-5549-9557-AE9226B359C7}"/>
    <hyperlink ref="A210" r:id="rId197" display="https://www.cbr.ru/hd_base/zcyc_params/zcyc/?DateTo=20.04.2017" xr:uid="{7AC6ED1B-E5B4-2D45-9DF6-16C1B673C9DA}"/>
    <hyperlink ref="A211" r:id="rId198" display="https://www.cbr.ru/hd_base/zcyc_params/zcyc/?DateTo=19.04.2017" xr:uid="{451164DD-53AC-F04B-AE7E-4220D5C0E555}"/>
    <hyperlink ref="A212" r:id="rId199" display="https://www.cbr.ru/hd_base/zcyc_params/zcyc/?DateTo=18.04.2017" xr:uid="{D0C1618F-A517-F043-A721-9A8844538E62}"/>
    <hyperlink ref="A213" r:id="rId200" display="https://www.cbr.ru/hd_base/zcyc_params/zcyc/?DateTo=17.04.2017" xr:uid="{103F5537-326C-A24D-A030-44A9609E2688}"/>
    <hyperlink ref="A214" r:id="rId201" display="https://www.cbr.ru/hd_base/zcyc_params/zcyc/?DateTo=14.04.2017" xr:uid="{F0193DCF-37F1-0C45-B28F-F3A696A269CA}"/>
    <hyperlink ref="A215" r:id="rId202" display="https://www.cbr.ru/hd_base/zcyc_params/zcyc/?DateTo=13.04.2017" xr:uid="{99663CCC-2888-014A-BB66-C0D0F8827A63}"/>
    <hyperlink ref="A216" r:id="rId203" display="https://www.cbr.ru/hd_base/zcyc_params/zcyc/?DateTo=12.04.2017" xr:uid="{538D1463-43DE-CE40-B5FE-179BBDF3BCF2}"/>
    <hyperlink ref="A217" r:id="rId204" display="https://www.cbr.ru/hd_base/zcyc_params/zcyc/?DateTo=11.04.2017" xr:uid="{F7F15793-2B04-624D-889D-ADBF96A3DA71}"/>
    <hyperlink ref="A218" r:id="rId205" display="https://www.cbr.ru/hd_base/zcyc_params/zcyc/?DateTo=10.04.2017" xr:uid="{6AAF1854-7C93-7A46-9F36-F8C96D3E34CC}"/>
    <hyperlink ref="A219" r:id="rId206" display="https://www.cbr.ru/hd_base/zcyc_params/zcyc/?DateTo=07.04.2017" xr:uid="{52F2AA5A-0676-A340-B11D-4E429149C441}"/>
    <hyperlink ref="A220" r:id="rId207" display="https://www.cbr.ru/hd_base/zcyc_params/zcyc/?DateTo=06.04.2017" xr:uid="{2BFD88D7-9CDE-E04D-B8E5-A6A2BE39D4A5}"/>
    <hyperlink ref="A221" r:id="rId208" display="https://www.cbr.ru/hd_base/zcyc_params/zcyc/?DateTo=05.04.2017" xr:uid="{E8E9DA71-D616-A746-B09D-A9129ABACDAA}"/>
    <hyperlink ref="A222" r:id="rId209" display="https://www.cbr.ru/hd_base/zcyc_params/zcyc/?DateTo=04.04.2017" xr:uid="{8B72928E-5B5B-1942-9F68-5E491415B4CE}"/>
    <hyperlink ref="A223" r:id="rId210" display="https://www.cbr.ru/hd_base/zcyc_params/zcyc/?DateTo=03.04.2017" xr:uid="{4182FEFF-7BFC-2C47-AAE4-875F234D7407}"/>
    <hyperlink ref="A224" r:id="rId211" display="https://www.cbr.ru/hd_base/zcyc_params/zcyc/?DateTo=31.03.2017" xr:uid="{703C0A69-57DE-854F-908F-E79A3F5B9595}"/>
    <hyperlink ref="A225" r:id="rId212" display="https://www.cbr.ru/hd_base/zcyc_params/zcyc/?DateTo=30.03.2017" xr:uid="{3D0CD267-552F-C742-B78B-FAE8C094C296}"/>
    <hyperlink ref="A226" r:id="rId213" display="https://www.cbr.ru/hd_base/zcyc_params/zcyc/?DateTo=29.03.2017" xr:uid="{65C674B7-4712-A14F-BE3E-99DABF865B05}"/>
    <hyperlink ref="A227" r:id="rId214" display="https://www.cbr.ru/hd_base/zcyc_params/zcyc/?DateTo=28.03.2017" xr:uid="{89D3D0F1-DEA1-7845-B52D-0A52F8264C3A}"/>
    <hyperlink ref="A228" r:id="rId215" display="https://www.cbr.ru/hd_base/zcyc_params/zcyc/?DateTo=27.03.2017" xr:uid="{8E10E752-AA6F-1D46-834F-2D35ADBEE5D2}"/>
    <hyperlink ref="A229" r:id="rId216" display="https://www.cbr.ru/hd_base/zcyc_params/zcyc/?DateTo=24.03.2017" xr:uid="{DD17FD71-61FD-A842-A5AC-5110406D6974}"/>
    <hyperlink ref="A230" r:id="rId217" display="https://www.cbr.ru/hd_base/zcyc_params/zcyc/?DateTo=23.03.2017" xr:uid="{B5A631B6-6E48-D046-86A2-CEFA0DCF1615}"/>
    <hyperlink ref="A231" r:id="rId218" display="https://www.cbr.ru/hd_base/zcyc_params/zcyc/?DateTo=22.03.2017" xr:uid="{3A3BAE14-FCB4-2547-B106-88E8125F3939}"/>
    <hyperlink ref="A232" r:id="rId219" display="https://www.cbr.ru/hd_base/zcyc_params/zcyc/?DateTo=21.03.2017" xr:uid="{D7DADC61-6EE7-6F47-872B-A875CE49EDAE}"/>
    <hyperlink ref="A233" r:id="rId220" display="https://www.cbr.ru/hd_base/zcyc_params/zcyc/?DateTo=20.03.2017" xr:uid="{051E825F-113A-E945-86F0-5EBEE2F9C9B3}"/>
    <hyperlink ref="A234" r:id="rId221" display="https://www.cbr.ru/hd_base/zcyc_params/zcyc/?DateTo=17.03.2017" xr:uid="{BFB13337-0B6E-694C-8876-EA779A621839}"/>
    <hyperlink ref="A235" r:id="rId222" display="https://www.cbr.ru/hd_base/zcyc_params/zcyc/?DateTo=16.03.2017" xr:uid="{E23F32A9-68D6-8140-BD01-A063F675FE66}"/>
    <hyperlink ref="A236" r:id="rId223" display="https://www.cbr.ru/hd_base/zcyc_params/zcyc/?DateTo=15.03.2017" xr:uid="{B84328E5-C093-9C4F-87D8-2B33C421DAB1}"/>
    <hyperlink ref="A237" r:id="rId224" display="https://www.cbr.ru/hd_base/zcyc_params/zcyc/?DateTo=14.03.2017" xr:uid="{10262531-4DE3-ED47-B573-76A6A9FF980B}"/>
    <hyperlink ref="A238" r:id="rId225" display="https://www.cbr.ru/hd_base/zcyc_params/zcyc/?DateTo=13.03.2017" xr:uid="{CE4E5ED8-FBBB-9848-993E-B1C56833714F}"/>
    <hyperlink ref="A239" r:id="rId226" display="https://www.cbr.ru/hd_base/zcyc_params/zcyc/?DateTo=10.03.2017" xr:uid="{080970A5-AFE4-2E46-9626-4B9342C6EEE1}"/>
    <hyperlink ref="A240" r:id="rId227" display="https://www.cbr.ru/hd_base/zcyc_params/zcyc/?DateTo=09.03.2017" xr:uid="{3F005C3A-5262-864C-9259-2C53FCE55436}"/>
    <hyperlink ref="A241" r:id="rId228" display="https://www.cbr.ru/hd_base/zcyc_params/zcyc/?DateTo=07.03.2017" xr:uid="{D8F7F079-4E59-4940-8EA2-33D1C4D80E37}"/>
    <hyperlink ref="A242" r:id="rId229" display="https://www.cbr.ru/hd_base/zcyc_params/zcyc/?DateTo=06.03.2017" xr:uid="{983A53E7-37E6-B244-B06A-634C6865BE67}"/>
    <hyperlink ref="A243" r:id="rId230" display="https://www.cbr.ru/hd_base/zcyc_params/zcyc/?DateTo=03.03.2017" xr:uid="{C81C98CD-E828-3640-881D-F3D20CAB3C0F}"/>
    <hyperlink ref="A244" r:id="rId231" display="https://www.cbr.ru/hd_base/zcyc_params/zcyc/?DateTo=02.03.2017" xr:uid="{DA6FF5BA-3C5D-5F45-AA0E-07AE8782E4BA}"/>
    <hyperlink ref="A245" r:id="rId232" display="https://www.cbr.ru/hd_base/zcyc_params/zcyc/?DateTo=01.03.2017" xr:uid="{F01E25FA-A30F-8840-A191-8B9256E3B616}"/>
    <hyperlink ref="A246" r:id="rId233" display="https://www.cbr.ru/hd_base/zcyc_params/zcyc/?DateTo=28.02.2017" xr:uid="{66B149F6-38C6-1C47-997F-953A2D16FC6E}"/>
    <hyperlink ref="A247" r:id="rId234" display="https://www.cbr.ru/hd_base/zcyc_params/zcyc/?DateTo=27.02.2017" xr:uid="{140AB4B2-51FD-3C43-A7E4-A46985921636}"/>
    <hyperlink ref="A248" r:id="rId235" display="https://www.cbr.ru/hd_base/zcyc_params/zcyc/?DateTo=24.02.2017" xr:uid="{B00D2ED1-14C3-514C-832E-4C149EFD8FBE}"/>
    <hyperlink ref="A249" r:id="rId236" display="https://www.cbr.ru/hd_base/zcyc_params/zcyc/?DateTo=22.02.2017" xr:uid="{347EF60E-BBE8-0E4F-BFE6-94D5754E364B}"/>
    <hyperlink ref="A250" r:id="rId237" display="https://www.cbr.ru/hd_base/zcyc_params/zcyc/?DateTo=21.02.2017" xr:uid="{748F7EAB-DD8F-0D43-B8D8-31CC37B3AFDB}"/>
    <hyperlink ref="A251" r:id="rId238" display="https://www.cbr.ru/hd_base/zcyc_params/zcyc/?DateTo=20.02.2017" xr:uid="{271E4A13-8560-BD4D-A455-B0100DCDD0C3}"/>
    <hyperlink ref="A252" r:id="rId239" display="https://www.cbr.ru/hd_base/zcyc_params/zcyc/?DateTo=17.02.2017" xr:uid="{E8C48496-2378-774E-9784-D292E2F997FE}"/>
    <hyperlink ref="A253" r:id="rId240" display="https://www.cbr.ru/hd_base/zcyc_params/zcyc/?DateTo=16.02.2017" xr:uid="{2B995AFD-0BA4-7943-9CEE-A023D54687AB}"/>
    <hyperlink ref="A254" r:id="rId241" display="https://www.cbr.ru/hd_base/zcyc_params/zcyc/?DateTo=15.02.2017" xr:uid="{25B3FEF8-570D-FD48-9BD8-B3C12EDB2812}"/>
    <hyperlink ref="A255" r:id="rId242" display="https://www.cbr.ru/hd_base/zcyc_params/zcyc/?DateTo=14.02.2017" xr:uid="{5EDBB967-40A6-964E-A5C1-31661748A541}"/>
    <hyperlink ref="A256" r:id="rId243" display="https://www.cbr.ru/hd_base/zcyc_params/zcyc/?DateTo=13.02.2017" xr:uid="{096B6AED-3F5A-2A40-9B35-25C7C44E5E68}"/>
    <hyperlink ref="A257" r:id="rId244" display="https://www.cbr.ru/hd_base/zcyc_params/zcyc/?DateTo=10.02.2017" xr:uid="{2D966583-7281-9341-9EB1-4FC3F8E47BE7}"/>
    <hyperlink ref="A258" r:id="rId245" display="https://www.cbr.ru/hd_base/zcyc_params/zcyc/?DateTo=09.02.2017" xr:uid="{C7CE559B-1CDF-2248-806C-183EA8235EEE}"/>
    <hyperlink ref="A259" r:id="rId246" display="https://www.cbr.ru/hd_base/zcyc_params/zcyc/?DateTo=08.02.2017" xr:uid="{D1D05E24-497B-E84D-AA64-9AA1AF188E8B}"/>
    <hyperlink ref="A260" r:id="rId247" display="https://www.cbr.ru/hd_base/zcyc_params/zcyc/?DateTo=07.02.2017" xr:uid="{8B7E1E12-F6DE-A749-8105-5B9582E8B28D}"/>
    <hyperlink ref="A261" r:id="rId248" display="https://www.cbr.ru/hd_base/zcyc_params/zcyc/?DateTo=06.02.2017" xr:uid="{2C175C79-C666-FE45-855D-F7F9D9D874F5}"/>
    <hyperlink ref="A262" r:id="rId249" display="https://www.cbr.ru/hd_base/zcyc_params/zcyc/?DateTo=03.02.2017" xr:uid="{938586D8-3271-634D-8CFE-13341B8EEC8F}"/>
    <hyperlink ref="A263" r:id="rId250" display="https://www.cbr.ru/hd_base/zcyc_params/zcyc/?DateTo=02.02.2017" xr:uid="{1E9BF6CA-56D6-A247-9321-5A1479AE953D}"/>
    <hyperlink ref="A265" r:id="rId251" display="https://www.cbr.ru/hd_base/zcyc_params/zcyc/?DateTo=31.01.2017" xr:uid="{D911B488-9BAF-2346-9566-CE09B271EE27}"/>
    <hyperlink ref="A266" r:id="rId252" display="https://www.cbr.ru/hd_base/zcyc_params/zcyc/?DateTo=30.01.2017" xr:uid="{04038594-92FB-A942-BA17-F40EB8136395}"/>
    <hyperlink ref="A267" r:id="rId253" display="https://www.cbr.ru/hd_base/zcyc_params/zcyc/?DateTo=27.01.2017" xr:uid="{BABAF30F-3FC1-9548-98BD-56613E85C948}"/>
    <hyperlink ref="A268" r:id="rId254" display="https://www.cbr.ru/hd_base/zcyc_params/zcyc/?DateTo=26.01.2017" xr:uid="{A8F227A9-5A03-A546-BF92-B46016079C28}"/>
    <hyperlink ref="A269" r:id="rId255" display="https://www.cbr.ru/hd_base/zcyc_params/zcyc/?DateTo=25.01.2017" xr:uid="{A376B3E2-2DA3-CA4F-8002-CD8857DAA16C}"/>
    <hyperlink ref="A270" r:id="rId256" display="https://www.cbr.ru/hd_base/zcyc_params/zcyc/?DateTo=24.01.2017" xr:uid="{CC34E831-FE83-4F4B-B927-E864FF645B2B}"/>
    <hyperlink ref="A271" r:id="rId257" display="https://www.cbr.ru/hd_base/zcyc_params/zcyc/?DateTo=23.01.2017" xr:uid="{F4B7E2A3-B209-FB43-9912-951970D7BCC4}"/>
    <hyperlink ref="A272" r:id="rId258" display="https://www.cbr.ru/hd_base/zcyc_params/zcyc/?DateTo=20.01.2017" xr:uid="{1FB90222-63E8-8449-A578-CC8CB8193AC2}"/>
    <hyperlink ref="A273" r:id="rId259" display="https://www.cbr.ru/hd_base/zcyc_params/zcyc/?DateTo=19.01.2017" xr:uid="{4E329704-7E51-DB47-B790-84F832BCB485}"/>
    <hyperlink ref="A274" r:id="rId260" display="https://www.cbr.ru/hd_base/zcyc_params/zcyc/?DateTo=18.01.2017" xr:uid="{D647EC04-3ECD-3348-BE0A-86074E282222}"/>
    <hyperlink ref="A275" r:id="rId261" display="https://www.cbr.ru/hd_base/zcyc_params/zcyc/?DateTo=17.01.2017" xr:uid="{34CD079D-FAC0-0D4C-B25D-A12B3152646E}"/>
    <hyperlink ref="A276" r:id="rId262" display="https://www.cbr.ru/hd_base/zcyc_params/zcyc/?DateTo=16.01.2017" xr:uid="{7A9A3A69-45B2-6248-A722-E61EFCF68549}"/>
    <hyperlink ref="A277" r:id="rId263" display="https://www.cbr.ru/hd_base/zcyc_params/zcyc/?DateTo=13.01.2017" xr:uid="{BBC265CB-469D-3A41-B2EF-B8DE576C1BF3}"/>
    <hyperlink ref="A278" r:id="rId264" display="https://www.cbr.ru/hd_base/zcyc_params/zcyc/?DateTo=12.01.2017" xr:uid="{3B710CA8-37F4-5E45-9739-A7A5D81DAADA}"/>
    <hyperlink ref="A279" r:id="rId265" display="https://www.cbr.ru/hd_base/zcyc_params/zcyc/?DateTo=11.01.2017" xr:uid="{92C74719-1E55-CC41-9F61-A57BBA8DB5B7}"/>
    <hyperlink ref="A280" r:id="rId266" display="https://www.cbr.ru/hd_base/zcyc_params/zcyc/?DateTo=10.01.2017" xr:uid="{A7BBDC13-DC80-E047-9545-DD198EFE8CA4}"/>
    <hyperlink ref="A281" r:id="rId267" display="https://www.cbr.ru/hd_base/zcyc_params/zcyc/?DateTo=09.01.2017" xr:uid="{9B558973-7AC2-E64F-8CDC-3CAFEFA47D9E}"/>
    <hyperlink ref="A282" r:id="rId268" display="https://www.cbr.ru/hd_base/zcyc_params/zcyc/?DateTo=06.01.2017" xr:uid="{0E35C931-55AA-7445-87F0-938F2702D1B2}"/>
    <hyperlink ref="A283" r:id="rId269" display="https://www.cbr.ru/hd_base/zcyc_params/zcyc/?DateTo=05.01.2017" xr:uid="{7B611906-92ED-3246-9FB5-13725DD36634}"/>
    <hyperlink ref="A284" r:id="rId270" display="https://www.cbr.ru/hd_base/zcyc_params/zcyc/?DateTo=04.01.2017" xr:uid="{7C9FFD96-CA10-8C45-B9DF-DD92BA831E9E}"/>
    <hyperlink ref="A285" r:id="rId271" display="https://www.cbr.ru/hd_base/zcyc_params/zcyc/?DateTo=03.01.2017" xr:uid="{24256724-08B4-1A4A-B184-B419676F3789}"/>
    <hyperlink ref="A286" r:id="rId272" display="https://www.cbr.ru/hd_base/zcyc_params/zcyc/?DateTo=30.12.2016" xr:uid="{CB7D4733-8464-F548-904D-E22B458A66FC}"/>
    <hyperlink ref="A287" r:id="rId273" display="https://www.cbr.ru/hd_base/zcyc_params/zcyc/?DateTo=29.12.2016" xr:uid="{E1045D7F-51A3-BF42-8129-78EA9807E399}"/>
    <hyperlink ref="A288" r:id="rId274" display="https://www.cbr.ru/hd_base/zcyc_params/zcyc/?DateTo=28.12.2016" xr:uid="{634CD4B5-CC3C-3A4D-8367-378463757A4A}"/>
    <hyperlink ref="A289" r:id="rId275" display="https://www.cbr.ru/hd_base/zcyc_params/zcyc/?DateTo=27.12.2016" xr:uid="{176B105F-49D6-0247-AC61-95C25B2128CD}"/>
    <hyperlink ref="A290" r:id="rId276" display="https://www.cbr.ru/hd_base/zcyc_params/zcyc/?DateTo=26.12.2016" xr:uid="{CFCC16E2-EDFC-D643-859E-2AAB6C08E545}"/>
    <hyperlink ref="A291" r:id="rId277" display="https://www.cbr.ru/hd_base/zcyc_params/zcyc/?DateTo=23.12.2016" xr:uid="{2A0E8026-8252-8C40-A2F6-E2C9931B84F8}"/>
    <hyperlink ref="A292" r:id="rId278" display="https://www.cbr.ru/hd_base/zcyc_params/zcyc/?DateTo=22.12.2016" xr:uid="{A9E5F271-862D-0641-AC34-92145A769379}"/>
    <hyperlink ref="A293" r:id="rId279" display="https://www.cbr.ru/hd_base/zcyc_params/zcyc/?DateTo=21.12.2016" xr:uid="{63BC377F-25D1-D74C-A0DC-E2A11387247C}"/>
    <hyperlink ref="A294" r:id="rId280" display="https://www.cbr.ru/hd_base/zcyc_params/zcyc/?DateTo=20.12.2016" xr:uid="{A009F09C-E18C-A94D-BF0D-D7EFB2619314}"/>
    <hyperlink ref="A295" r:id="rId281" display="https://www.cbr.ru/hd_base/zcyc_params/zcyc/?DateTo=19.12.2016" xr:uid="{6440A261-1B99-A84F-AC36-5E5DDED93D6A}"/>
    <hyperlink ref="A296" r:id="rId282" display="https://www.cbr.ru/hd_base/zcyc_params/zcyc/?DateTo=16.12.2016" xr:uid="{583AA7DB-AEBD-6446-A46B-878E3B42CACB}"/>
    <hyperlink ref="A297" r:id="rId283" display="https://www.cbr.ru/hd_base/zcyc_params/zcyc/?DateTo=15.12.2016" xr:uid="{FF1A0442-7DF1-3844-962E-B166FA3B32FA}"/>
    <hyperlink ref="A298" r:id="rId284" display="https://www.cbr.ru/hd_base/zcyc_params/zcyc/?DateTo=14.12.2016" xr:uid="{818A450A-00DC-D148-8721-5B9332D1EC05}"/>
    <hyperlink ref="A299" r:id="rId285" display="https://www.cbr.ru/hd_base/zcyc_params/zcyc/?DateTo=13.12.2016" xr:uid="{1EEFAAC2-D7E6-2A46-9294-B6DD9C3CF472}"/>
    <hyperlink ref="A300" r:id="rId286" display="https://www.cbr.ru/hd_base/zcyc_params/zcyc/?DateTo=12.12.2016" xr:uid="{4356F281-068A-9041-9DEA-37FE7F16F527}"/>
    <hyperlink ref="A301" r:id="rId287" display="https://www.cbr.ru/hd_base/zcyc_params/zcyc/?DateTo=09.12.2016" xr:uid="{B7C51FB2-D6DA-6446-936A-6D4A52AAB4B8}"/>
    <hyperlink ref="A302" r:id="rId288" display="https://www.cbr.ru/hd_base/zcyc_params/zcyc/?DateTo=08.12.2016" xr:uid="{3B3B3F6F-9BCB-2D40-AAC2-D357F81BF9BA}"/>
    <hyperlink ref="A303" r:id="rId289" display="https://www.cbr.ru/hd_base/zcyc_params/zcyc/?DateTo=07.12.2016" xr:uid="{F0C07A27-5094-984B-8203-90FFCD585315}"/>
    <hyperlink ref="A304" r:id="rId290" display="https://www.cbr.ru/hd_base/zcyc_params/zcyc/?DateTo=06.12.2016" xr:uid="{3A0D114D-45F8-3F4E-BF23-3EA8EA3CF274}"/>
    <hyperlink ref="A305" r:id="rId291" display="https://www.cbr.ru/hd_base/zcyc_params/zcyc/?DateTo=05.12.2016" xr:uid="{B2AF6457-B032-7844-905D-A2EAD771A5EE}"/>
    <hyperlink ref="A306" r:id="rId292" display="https://www.cbr.ru/hd_base/zcyc_params/zcyc/?DateTo=02.12.2016" xr:uid="{4904FEC9-174E-6B40-B0ED-25FA30BA21EE}"/>
    <hyperlink ref="A307" r:id="rId293" display="https://www.cbr.ru/hd_base/zcyc_params/zcyc/?DateTo=01.12.2016" xr:uid="{1DB4B897-F13B-2348-BC9A-2AC82E354D01}"/>
    <hyperlink ref="A308" r:id="rId294" display="https://www.cbr.ru/hd_base/zcyc_params/zcyc/?DateTo=30.11.2016" xr:uid="{092CF0ED-DE62-2F43-B820-D8ADFCBE92FD}"/>
    <hyperlink ref="A309" r:id="rId295" display="https://www.cbr.ru/hd_base/zcyc_params/zcyc/?DateTo=29.11.2016" xr:uid="{A12A3299-9AA7-E347-B2BD-118BDEA10C7B}"/>
    <hyperlink ref="A310" r:id="rId296" display="https://www.cbr.ru/hd_base/zcyc_params/zcyc/?DateTo=28.11.2016" xr:uid="{36CB9AAF-4953-F94D-A16D-0F4009E040D5}"/>
    <hyperlink ref="A311" r:id="rId297" display="https://www.cbr.ru/hd_base/zcyc_params/zcyc/?DateTo=25.11.2016" xr:uid="{10E6221A-5D66-B24E-AB23-3A8E31721A9B}"/>
    <hyperlink ref="A312" r:id="rId298" display="https://www.cbr.ru/hd_base/zcyc_params/zcyc/?DateTo=24.11.2016" xr:uid="{6EECB189-97F8-AB41-A9D8-606EC949D57D}"/>
    <hyperlink ref="A313" r:id="rId299" display="https://www.cbr.ru/hd_base/zcyc_params/zcyc/?DateTo=23.11.2016" xr:uid="{EFCE845D-6C17-ED47-A5A8-F87F5CF0D70B}"/>
    <hyperlink ref="A314" r:id="rId300" display="https://www.cbr.ru/hd_base/zcyc_params/zcyc/?DateTo=22.11.2016" xr:uid="{091536B2-5939-5443-A0E5-FD81D4E22804}"/>
    <hyperlink ref="A315" r:id="rId301" display="https://www.cbr.ru/hd_base/zcyc_params/zcyc/?DateTo=21.11.2016" xr:uid="{CE535442-ABD8-1444-A777-284DA385C8AB}"/>
    <hyperlink ref="A316" r:id="rId302" display="https://www.cbr.ru/hd_base/zcyc_params/zcyc/?DateTo=18.11.2016" xr:uid="{720BC141-438C-694D-AC7E-EC9B91CD43AC}"/>
    <hyperlink ref="A317" r:id="rId303" display="https://www.cbr.ru/hd_base/zcyc_params/zcyc/?DateTo=17.11.2016" xr:uid="{353C68B0-9FE0-D245-8EAF-8876F38C194A}"/>
    <hyperlink ref="A318" r:id="rId304" display="https://www.cbr.ru/hd_base/zcyc_params/zcyc/?DateTo=16.11.2016" xr:uid="{9499D0B9-44D4-5B46-868F-4CAFA7611B24}"/>
    <hyperlink ref="A319" r:id="rId305" display="https://www.cbr.ru/hd_base/zcyc_params/zcyc/?DateTo=15.11.2016" xr:uid="{4AD45DF0-BAF4-1D40-A08E-BB1EAFF5A64E}"/>
    <hyperlink ref="A320" r:id="rId306" display="https://www.cbr.ru/hd_base/zcyc_params/zcyc/?DateTo=14.11.2016" xr:uid="{50324ECA-8FD1-494A-82E5-8BD2998A4A7D}"/>
    <hyperlink ref="A321" r:id="rId307" display="https://www.cbr.ru/hd_base/zcyc_params/zcyc/?DateTo=11.11.2016" xr:uid="{914B4520-35E5-2E46-9593-664732313358}"/>
    <hyperlink ref="A322" r:id="rId308" display="https://www.cbr.ru/hd_base/zcyc_params/zcyc/?DateTo=10.11.2016" xr:uid="{C907FC25-68F9-8F47-9D4C-C959EBD7C511}"/>
    <hyperlink ref="A323" r:id="rId309" display="https://www.cbr.ru/hd_base/zcyc_params/zcyc/?DateTo=09.11.2016" xr:uid="{37FF872E-EE8F-CA49-BD5B-6D20C789CDA5}"/>
    <hyperlink ref="A324" r:id="rId310" display="https://www.cbr.ru/hd_base/zcyc_params/zcyc/?DateTo=08.11.2016" xr:uid="{393FAF08-5C89-624F-95DA-F30370810837}"/>
    <hyperlink ref="A325" r:id="rId311" display="https://www.cbr.ru/hd_base/zcyc_params/zcyc/?DateTo=07.11.2016" xr:uid="{EEFB456F-CAE1-0B4E-9C1C-72C22F1C2242}"/>
    <hyperlink ref="A326" r:id="rId312" display="https://www.cbr.ru/hd_base/zcyc_params/zcyc/?DateTo=03.11.2016" xr:uid="{A27B3BA3-61FB-6B4C-B478-EAE83CB21372}"/>
    <hyperlink ref="A327" r:id="rId313" display="https://www.cbr.ru/hd_base/zcyc_params/zcyc/?DateTo=02.11.2016" xr:uid="{226909E5-8CE0-6442-90A7-1FC2A4EB31F5}"/>
    <hyperlink ref="A328" r:id="rId314" display="https://www.cbr.ru/hd_base/zcyc_params/zcyc/?DateTo=01.11.2016" xr:uid="{20E44D47-484B-6540-A8B8-E5EE95BD148F}"/>
    <hyperlink ref="A329" r:id="rId315" display="https://www.cbr.ru/hd_base/zcyc_params/zcyc/?DateTo=31.10.2016" xr:uid="{5BB28FB2-E06D-FA41-A4BD-9BF493F80F50}"/>
    <hyperlink ref="A330" r:id="rId316" display="https://www.cbr.ru/hd_base/zcyc_params/zcyc/?DateTo=28.10.2016" xr:uid="{FF921762-2E01-3444-B471-8B23AE6166EE}"/>
    <hyperlink ref="A331" r:id="rId317" display="https://www.cbr.ru/hd_base/zcyc_params/zcyc/?DateTo=27.10.2016" xr:uid="{EAC80170-DD04-4948-86E3-5CBE08179CEB}"/>
    <hyperlink ref="A332" r:id="rId318" display="https://www.cbr.ru/hd_base/zcyc_params/zcyc/?DateTo=26.10.2016" xr:uid="{D94B069F-9135-CF48-976C-703AE9E9E0BF}"/>
    <hyperlink ref="A333" r:id="rId319" display="https://www.cbr.ru/hd_base/zcyc_params/zcyc/?DateTo=25.10.2016" xr:uid="{F081C13A-7A12-2148-8C29-F3D775D5A693}"/>
    <hyperlink ref="A334" r:id="rId320" display="https://www.cbr.ru/hd_base/zcyc_params/zcyc/?DateTo=24.10.2016" xr:uid="{70C290FD-7F11-874F-B63B-D92FC92C8178}"/>
    <hyperlink ref="A335" r:id="rId321" display="https://www.cbr.ru/hd_base/zcyc_params/zcyc/?DateTo=21.10.2016" xr:uid="{8DA74295-ED61-1247-852D-E681B7552AE4}"/>
    <hyperlink ref="A336" r:id="rId322" display="https://www.cbr.ru/hd_base/zcyc_params/zcyc/?DateTo=20.10.2016" xr:uid="{36ECB9B4-8245-7340-854D-C65DA5D71A68}"/>
    <hyperlink ref="A337" r:id="rId323" display="https://www.cbr.ru/hd_base/zcyc_params/zcyc/?DateTo=19.10.2016" xr:uid="{E943316D-0BD1-B147-9642-2CFA48D6771E}"/>
    <hyperlink ref="A338" r:id="rId324" display="https://www.cbr.ru/hd_base/zcyc_params/zcyc/?DateTo=18.10.2016" xr:uid="{B7EA87CB-014F-7741-9896-A87975C5FF7D}"/>
    <hyperlink ref="A339" r:id="rId325" display="https://www.cbr.ru/hd_base/zcyc_params/zcyc/?DateTo=17.10.2016" xr:uid="{94678880-21A6-E34A-911E-429DD2D20D24}"/>
    <hyperlink ref="A340" r:id="rId326" display="https://www.cbr.ru/hd_base/zcyc_params/zcyc/?DateTo=14.10.2016" xr:uid="{942619CE-A86D-424F-8651-7C5BB81B1226}"/>
    <hyperlink ref="A341" r:id="rId327" display="https://www.cbr.ru/hd_base/zcyc_params/zcyc/?DateTo=13.10.2016" xr:uid="{DA50AFBB-116A-F749-8F88-F4A1331E38DD}"/>
    <hyperlink ref="A342" r:id="rId328" display="https://www.cbr.ru/hd_base/zcyc_params/zcyc/?DateTo=12.10.2016" xr:uid="{2AB62A89-C7AE-844A-92F5-877D37F02446}"/>
    <hyperlink ref="A343" r:id="rId329" display="https://www.cbr.ru/hd_base/zcyc_params/zcyc/?DateTo=11.10.2016" xr:uid="{A4AB24A9-D71E-8349-A15B-E410D3740F9E}"/>
    <hyperlink ref="A344" r:id="rId330" display="https://www.cbr.ru/hd_base/zcyc_params/zcyc/?DateTo=10.10.2016" xr:uid="{E1BA9582-D12E-6141-99E9-36909F114FB5}"/>
    <hyperlink ref="A345" r:id="rId331" display="https://www.cbr.ru/hd_base/zcyc_params/zcyc/?DateTo=07.10.2016" xr:uid="{ED906065-9CF2-A347-A467-A3CE8E5F15A3}"/>
    <hyperlink ref="A346" r:id="rId332" display="https://www.cbr.ru/hd_base/zcyc_params/zcyc/?DateTo=06.10.2016" xr:uid="{D6FD1AC3-69F5-9D4A-B9F2-C14A560D082C}"/>
    <hyperlink ref="A347" r:id="rId333" display="https://www.cbr.ru/hd_base/zcyc_params/zcyc/?DateTo=05.10.2016" xr:uid="{94F7E8A7-C6A3-4449-BA04-2CA0ABD8B9A9}"/>
    <hyperlink ref="A348" r:id="rId334" display="https://www.cbr.ru/hd_base/zcyc_params/zcyc/?DateTo=04.10.2016" xr:uid="{DE7E9F0A-EEAE-F042-9FFB-8FC76F8B174B}"/>
    <hyperlink ref="A349" r:id="rId335" display="https://www.cbr.ru/hd_base/zcyc_params/zcyc/?DateTo=03.10.2016" xr:uid="{34A3498B-8486-5C41-ACE8-A1D77A040376}"/>
    <hyperlink ref="A350" r:id="rId336" display="https://www.cbr.ru/hd_base/zcyc_params/zcyc/?DateTo=30.09.2016" xr:uid="{E041E60A-1001-414A-A614-D4D664D1E170}"/>
    <hyperlink ref="A351" r:id="rId337" display="https://www.cbr.ru/hd_base/zcyc_params/zcyc/?DateTo=29.09.2016" xr:uid="{B4ACE0DE-146B-EC42-896A-3902C3D9CDEA}"/>
    <hyperlink ref="A352" r:id="rId338" display="https://www.cbr.ru/hd_base/zcyc_params/zcyc/?DateTo=28.09.2016" xr:uid="{776DBE4C-1CE8-C747-9DEE-814C6698C6F1}"/>
    <hyperlink ref="A353" r:id="rId339" display="https://www.cbr.ru/hd_base/zcyc_params/zcyc/?DateTo=27.09.2016" xr:uid="{E5B241F3-1612-E140-92B4-650339A7F088}"/>
    <hyperlink ref="A354" r:id="rId340" display="https://www.cbr.ru/hd_base/zcyc_params/zcyc/?DateTo=26.09.2016" xr:uid="{C8C9FE0F-A91A-3241-80D4-1BB3EC44E022}"/>
    <hyperlink ref="A355" r:id="rId341" display="https://www.cbr.ru/hd_base/zcyc_params/zcyc/?DateTo=23.09.2016" xr:uid="{A160F9ED-B4C6-3246-8C82-F4DECDC537C1}"/>
    <hyperlink ref="A356" r:id="rId342" display="https://www.cbr.ru/hd_base/zcyc_params/zcyc/?DateTo=22.09.2016" xr:uid="{37CCE6AE-5AF0-774E-922F-2B0E6B6CAE8D}"/>
    <hyperlink ref="A357" r:id="rId343" display="https://www.cbr.ru/hd_base/zcyc_params/zcyc/?DateTo=21.09.2016" xr:uid="{3D02BF8B-4C80-7D46-9541-48E50AE6E9D8}"/>
    <hyperlink ref="A358" r:id="rId344" display="https://www.cbr.ru/hd_base/zcyc_params/zcyc/?DateTo=20.09.2016" xr:uid="{C9DD69F6-E605-CB4B-A710-ED785FA02384}"/>
    <hyperlink ref="A359" r:id="rId345" display="https://www.cbr.ru/hd_base/zcyc_params/zcyc/?DateTo=19.09.2016" xr:uid="{E6CDCA3F-C3F9-1541-BFE8-3B33FAF78205}"/>
    <hyperlink ref="A360" r:id="rId346" display="https://www.cbr.ru/hd_base/zcyc_params/zcyc/?DateTo=16.09.2016" xr:uid="{35D43F53-703C-2241-B0F9-31C0B3224076}"/>
    <hyperlink ref="A361" r:id="rId347" display="https://www.cbr.ru/hd_base/zcyc_params/zcyc/?DateTo=15.09.2016" xr:uid="{5B0D7AE8-6E9E-DF46-BC4A-0EA002212A65}"/>
    <hyperlink ref="A362" r:id="rId348" display="https://www.cbr.ru/hd_base/zcyc_params/zcyc/?DateTo=14.09.2016" xr:uid="{72E37690-BE63-3342-B27A-7340AA5029A9}"/>
    <hyperlink ref="A363" r:id="rId349" display="https://www.cbr.ru/hd_base/zcyc_params/zcyc/?DateTo=13.09.2016" xr:uid="{C2AAE6B2-1F0C-EE4B-9392-439715C9EBCC}"/>
    <hyperlink ref="A364" r:id="rId350" display="https://www.cbr.ru/hd_base/zcyc_params/zcyc/?DateTo=12.09.2016" xr:uid="{C0A0CC07-2778-924C-9D14-3D90C212BB4A}"/>
    <hyperlink ref="A365" r:id="rId351" display="https://www.cbr.ru/hd_base/zcyc_params/zcyc/?DateTo=09.09.2016" xr:uid="{14E346E1-FB70-0048-81FD-1C38FB068EF3}"/>
    <hyperlink ref="A366" r:id="rId352" display="https://www.cbr.ru/hd_base/zcyc_params/zcyc/?DateTo=08.09.2016" xr:uid="{52D6F094-E322-1C46-AB1A-80160DD42B90}"/>
    <hyperlink ref="A367" r:id="rId353" display="https://www.cbr.ru/hd_base/zcyc_params/zcyc/?DateTo=07.09.2016" xr:uid="{A51F0446-484E-0048-9077-D43534364779}"/>
    <hyperlink ref="A368" r:id="rId354" display="https://www.cbr.ru/hd_base/zcyc_params/zcyc/?DateTo=06.09.2016" xr:uid="{B4C45F43-B484-E94A-8FFF-DBFAD6273C26}"/>
    <hyperlink ref="A369" r:id="rId355" display="https://www.cbr.ru/hd_base/zcyc_params/zcyc/?DateTo=05.09.2016" xr:uid="{0AC203B0-2905-6A47-9A4A-6EFD705E1B2C}"/>
    <hyperlink ref="A370" r:id="rId356" display="https://www.cbr.ru/hd_base/zcyc_params/zcyc/?DateTo=02.09.2016" xr:uid="{57D359C8-25E5-534B-A43D-472BAB7C9466}"/>
    <hyperlink ref="A371" r:id="rId357" display="https://www.cbr.ru/hd_base/zcyc_params/zcyc/?DateTo=01.09.2016" xr:uid="{3379F4F5-634E-4D4D-9B90-895976EA2C9B}"/>
    <hyperlink ref="A372" r:id="rId358" display="https://www.cbr.ru/hd_base/zcyc_params/zcyc/?DateTo=31.08.2016" xr:uid="{B0E9C1B0-5E76-2346-ABF1-216C11586A7F}"/>
    <hyperlink ref="A373" r:id="rId359" display="https://www.cbr.ru/hd_base/zcyc_params/zcyc/?DateTo=30.08.2016" xr:uid="{D63B0E65-DB08-904A-AB1A-7CA2E3EA5FB6}"/>
    <hyperlink ref="A374" r:id="rId360" display="https://www.cbr.ru/hd_base/zcyc_params/zcyc/?DateTo=29.08.2016" xr:uid="{620476AE-F1CB-A94F-8551-5E113C017960}"/>
    <hyperlink ref="A375" r:id="rId361" display="https://www.cbr.ru/hd_base/zcyc_params/zcyc/?DateTo=26.08.2016" xr:uid="{C80447AE-DAED-494C-B4BA-5EF9D3E0AAB4}"/>
    <hyperlink ref="A376" r:id="rId362" display="https://www.cbr.ru/hd_base/zcyc_params/zcyc/?DateTo=25.08.2016" xr:uid="{59C55330-0163-6144-BCE1-0F77B73D5231}"/>
    <hyperlink ref="A377" r:id="rId363" display="https://www.cbr.ru/hd_base/zcyc_params/zcyc/?DateTo=24.08.2016" xr:uid="{689A9BAE-7DCE-5C4A-8419-4BCC993108C0}"/>
    <hyperlink ref="A378" r:id="rId364" display="https://www.cbr.ru/hd_base/zcyc_params/zcyc/?DateTo=23.08.2016" xr:uid="{74290AE5-5F19-9741-9DEA-3206F361D1BD}"/>
    <hyperlink ref="A379" r:id="rId365" display="https://www.cbr.ru/hd_base/zcyc_params/zcyc/?DateTo=22.08.2016" xr:uid="{AAFCA18C-46C8-2E41-A6BB-3FC689139763}"/>
    <hyperlink ref="A380" r:id="rId366" display="https://www.cbr.ru/hd_base/zcyc_params/zcyc/?DateTo=19.08.2016" xr:uid="{4DFF6E19-A2D6-EA43-9FCC-80C708BEF2A3}"/>
    <hyperlink ref="A381" r:id="rId367" display="https://www.cbr.ru/hd_base/zcyc_params/zcyc/?DateTo=18.08.2016" xr:uid="{F5A4E7F7-F8AB-9E45-87F6-801AF408F3D4}"/>
    <hyperlink ref="A382" r:id="rId368" display="https://www.cbr.ru/hd_base/zcyc_params/zcyc/?DateTo=17.08.2016" xr:uid="{F21E99B3-B827-D249-AB2C-1F2667D82629}"/>
    <hyperlink ref="A383" r:id="rId369" display="https://www.cbr.ru/hd_base/zcyc_params/zcyc/?DateTo=16.08.2016" xr:uid="{C96E0965-25AD-2544-BFDA-8BAABD718460}"/>
    <hyperlink ref="A384" r:id="rId370" display="https://www.cbr.ru/hd_base/zcyc_params/zcyc/?DateTo=15.08.2016" xr:uid="{B3160CC2-8687-6146-9225-5173307D61D8}"/>
    <hyperlink ref="A385" r:id="rId371" display="https://www.cbr.ru/hd_base/zcyc_params/zcyc/?DateTo=12.08.2016" xr:uid="{2CCFB24C-B3AE-EA47-AB42-E5F68E601588}"/>
    <hyperlink ref="A386" r:id="rId372" display="https://www.cbr.ru/hd_base/zcyc_params/zcyc/?DateTo=11.08.2016" xr:uid="{D96DAB6C-8F99-4E4C-8326-9CC6C219BAE4}"/>
    <hyperlink ref="A387" r:id="rId373" display="https://www.cbr.ru/hd_base/zcyc_params/zcyc/?DateTo=10.08.2016" xr:uid="{FC5D9B9F-D1E1-CC47-81E6-FA649878CED3}"/>
    <hyperlink ref="A388" r:id="rId374" display="https://www.cbr.ru/hd_base/zcyc_params/zcyc/?DateTo=09.08.2016" xr:uid="{D588189E-0BE9-C045-B412-7BBADF8B7727}"/>
    <hyperlink ref="A389" r:id="rId375" display="https://www.cbr.ru/hd_base/zcyc_params/zcyc/?DateTo=08.08.2016" xr:uid="{759B0B68-F927-6C4D-BD27-64378553E6F8}"/>
    <hyperlink ref="A390" r:id="rId376" display="https://www.cbr.ru/hd_base/zcyc_params/zcyc/?DateTo=05.08.2016" xr:uid="{BB93C6F7-62F8-7A4B-BDB2-6905691C75C1}"/>
    <hyperlink ref="A391" r:id="rId377" display="https://www.cbr.ru/hd_base/zcyc_params/zcyc/?DateTo=04.08.2016" xr:uid="{91228FEC-AC78-B14D-8225-B48EEE47BB25}"/>
    <hyperlink ref="A392" r:id="rId378" display="https://www.cbr.ru/hd_base/zcyc_params/zcyc/?DateTo=03.08.2016" xr:uid="{282701B4-3EE4-BA4A-9704-41F603DE0F84}"/>
    <hyperlink ref="A393" r:id="rId379" display="https://www.cbr.ru/hd_base/zcyc_params/zcyc/?DateTo=02.08.2016" xr:uid="{7ADED5FC-068A-BB48-8247-1D415AEB7E78}"/>
    <hyperlink ref="A394" r:id="rId380" display="https://www.cbr.ru/hd_base/zcyc_params/zcyc/?DateTo=01.08.2016" xr:uid="{AEDBC988-335B-2344-B731-0FCB61F9C0C3}"/>
    <hyperlink ref="A395" r:id="rId381" display="https://www.cbr.ru/hd_base/zcyc_params/zcyc/?DateTo=29.07.2016" xr:uid="{6877000D-E4EA-2741-9D47-25908656BC82}"/>
    <hyperlink ref="A396" r:id="rId382" display="https://www.cbr.ru/hd_base/zcyc_params/zcyc/?DateTo=28.07.2016" xr:uid="{21B960FC-B35C-A245-8D86-017EEBD3CC03}"/>
    <hyperlink ref="A397" r:id="rId383" display="https://www.cbr.ru/hd_base/zcyc_params/zcyc/?DateTo=27.07.2016" xr:uid="{98B52129-7917-6346-998C-D0CE59DAC9F2}"/>
    <hyperlink ref="A398" r:id="rId384" display="https://www.cbr.ru/hd_base/zcyc_params/zcyc/?DateTo=26.07.2016" xr:uid="{EA0D8BF0-2E74-B24E-BBDC-0BF82FEEBBA7}"/>
    <hyperlink ref="A399" r:id="rId385" display="https://www.cbr.ru/hd_base/zcyc_params/zcyc/?DateTo=25.07.2016" xr:uid="{7D2EE752-B117-E140-BA25-6FF51119958B}"/>
    <hyperlink ref="A400" r:id="rId386" display="https://www.cbr.ru/hd_base/zcyc_params/zcyc/?DateTo=22.07.2016" xr:uid="{3D9F7C7C-1BBE-3C41-9F96-6548829D0C06}"/>
    <hyperlink ref="A401" r:id="rId387" display="https://www.cbr.ru/hd_base/zcyc_params/zcyc/?DateTo=21.07.2016" xr:uid="{5DB37D71-BF4E-D64B-8761-B472B95235A8}"/>
    <hyperlink ref="A402" r:id="rId388" display="https://www.cbr.ru/hd_base/zcyc_params/zcyc/?DateTo=20.07.2016" xr:uid="{50121B46-6FBB-4D45-A5F3-534349B7C5B4}"/>
    <hyperlink ref="A403" r:id="rId389" display="https://www.cbr.ru/hd_base/zcyc_params/zcyc/?DateTo=19.07.2016" xr:uid="{D8E0388B-7E00-B847-BEFF-62CB12290FC2}"/>
    <hyperlink ref="A404" r:id="rId390" display="https://www.cbr.ru/hd_base/zcyc_params/zcyc/?DateTo=18.07.2016" xr:uid="{73AADE1E-AE35-154D-9649-1B1C405D8DB7}"/>
    <hyperlink ref="A405" r:id="rId391" display="https://www.cbr.ru/hd_base/zcyc_params/zcyc/?DateTo=15.07.2016" xr:uid="{8D02BFFC-6F98-EF47-A9C3-51D3F0038350}"/>
    <hyperlink ref="A406" r:id="rId392" display="https://www.cbr.ru/hd_base/zcyc_params/zcyc/?DateTo=14.07.2016" xr:uid="{87E8B3A3-6E5A-2745-94E4-25FAF5EE93ED}"/>
    <hyperlink ref="A407" r:id="rId393" display="https://www.cbr.ru/hd_base/zcyc_params/zcyc/?DateTo=13.07.2016" xr:uid="{BD7D0C6F-2713-0C41-85E7-F22E3A591D95}"/>
    <hyperlink ref="A408" r:id="rId394" display="https://www.cbr.ru/hd_base/zcyc_params/zcyc/?DateTo=12.07.2016" xr:uid="{275C1013-7933-0843-8489-F98D003B157D}"/>
    <hyperlink ref="A409" r:id="rId395" display="https://www.cbr.ru/hd_base/zcyc_params/zcyc/?DateTo=11.07.2016" xr:uid="{024E6C2E-009A-E541-B937-5C9DD4AD2331}"/>
    <hyperlink ref="A410" r:id="rId396" display="https://www.cbr.ru/hd_base/zcyc_params/zcyc/?DateTo=08.07.2016" xr:uid="{65F9E098-674D-2240-99D9-3790BE7942A7}"/>
    <hyperlink ref="A411" r:id="rId397" display="https://www.cbr.ru/hd_base/zcyc_params/zcyc/?DateTo=07.07.2016" xr:uid="{7763C547-3298-C643-A8E1-22F7EFC414C0}"/>
    <hyperlink ref="A412" r:id="rId398" display="https://www.cbr.ru/hd_base/zcyc_params/zcyc/?DateTo=06.07.2016" xr:uid="{F08EFA2F-5882-6B4E-837B-EF06336231BE}"/>
    <hyperlink ref="A413" r:id="rId399" display="https://www.cbr.ru/hd_base/zcyc_params/zcyc/?DateTo=05.07.2016" xr:uid="{5073A572-4A1F-A544-8BC1-A915317BF106}"/>
    <hyperlink ref="A414" r:id="rId400" display="https://www.cbr.ru/hd_base/zcyc_params/zcyc/?DateTo=04.07.2016" xr:uid="{1D7C0E58-6190-F041-8D28-A15F45A4ED0C}"/>
    <hyperlink ref="A415" r:id="rId401" display="https://www.cbr.ru/hd_base/zcyc_params/zcyc/?DateTo=01.07.2016" xr:uid="{B351C57B-E9A9-054F-B556-A23FEEA10E8B}"/>
    <hyperlink ref="A416" r:id="rId402" display="https://www.cbr.ru/hd_base/zcyc_params/zcyc/?DateTo=30.06.2016" xr:uid="{2C9FABA2-ED49-4847-925A-FD5DAAA87CC5}"/>
    <hyperlink ref="A417" r:id="rId403" display="https://www.cbr.ru/hd_base/zcyc_params/zcyc/?DateTo=29.06.2016" xr:uid="{B791C391-A21C-BB4C-97CE-2CAAF69967DC}"/>
    <hyperlink ref="A418" r:id="rId404" display="https://www.cbr.ru/hd_base/zcyc_params/zcyc/?DateTo=28.06.2016" xr:uid="{FF502629-3C37-C04E-B953-E1D135B9543B}"/>
    <hyperlink ref="A419" r:id="rId405" display="https://www.cbr.ru/hd_base/zcyc_params/zcyc/?DateTo=27.06.2016" xr:uid="{128EFCF9-B6EF-BF4B-AA56-D68EB50F3C13}"/>
    <hyperlink ref="A420" r:id="rId406" display="https://www.cbr.ru/hd_base/zcyc_params/zcyc/?DateTo=24.06.2016" xr:uid="{B2033BA7-9E03-1943-AA45-D9D70B95ED12}"/>
    <hyperlink ref="A421" r:id="rId407" display="https://www.cbr.ru/hd_base/zcyc_params/zcyc/?DateTo=23.06.2016" xr:uid="{C85A722E-6568-CA4D-A535-34DA51BFC456}"/>
    <hyperlink ref="A422" r:id="rId408" display="https://www.cbr.ru/hd_base/zcyc_params/zcyc/?DateTo=22.06.2016" xr:uid="{4B5314B9-8AB1-FE44-B754-5D060D4384E6}"/>
    <hyperlink ref="A423" r:id="rId409" display="https://www.cbr.ru/hd_base/zcyc_params/zcyc/?DateTo=21.06.2016" xr:uid="{42D9D972-C691-5748-B311-49A600A5442F}"/>
    <hyperlink ref="A424" r:id="rId410" display="https://www.cbr.ru/hd_base/zcyc_params/zcyc/?DateTo=20.06.2016" xr:uid="{CA1F5728-7253-D344-B9DF-E7B35A1B75C1}"/>
    <hyperlink ref="A425" r:id="rId411" display="https://www.cbr.ru/hd_base/zcyc_params/zcyc/?DateTo=17.06.2016" xr:uid="{B5F0F45E-5CF3-C04E-8E15-2ECCFC30F9BD}"/>
    <hyperlink ref="A426" r:id="rId412" display="https://www.cbr.ru/hd_base/zcyc_params/zcyc/?DateTo=16.06.2016" xr:uid="{91EBE4FB-181E-9347-B91A-A5E6C6FE4AB9}"/>
    <hyperlink ref="A427" r:id="rId413" display="https://www.cbr.ru/hd_base/zcyc_params/zcyc/?DateTo=15.06.2016" xr:uid="{AFB5612C-6BA0-9E4A-B44F-B7209A35D306}"/>
    <hyperlink ref="A428" r:id="rId414" display="https://www.cbr.ru/hd_base/zcyc_params/zcyc/?DateTo=14.06.2016" xr:uid="{29C7A238-5DB2-C14A-BECF-4AE637492B43}"/>
    <hyperlink ref="A429" r:id="rId415" display="https://www.cbr.ru/hd_base/zcyc_params/zcyc/?DateTo=10.06.2016" xr:uid="{5C563AD9-F0F7-C64D-A433-95A33C0ACE42}"/>
    <hyperlink ref="A430" r:id="rId416" display="https://www.cbr.ru/hd_base/zcyc_params/zcyc/?DateTo=09.06.2016" xr:uid="{92FDC1D7-B83D-B546-8C93-641342D06D9D}"/>
    <hyperlink ref="A431" r:id="rId417" display="https://www.cbr.ru/hd_base/zcyc_params/zcyc/?DateTo=08.06.2016" xr:uid="{03DE89F1-567A-4649-8748-CB7D804A7427}"/>
    <hyperlink ref="A432" r:id="rId418" display="https://www.cbr.ru/hd_base/zcyc_params/zcyc/?DateTo=07.06.2016" xr:uid="{95B4033A-A70A-C34F-933B-42DF3835809F}"/>
    <hyperlink ref="A433" r:id="rId419" display="https://www.cbr.ru/hd_base/zcyc_params/zcyc/?DateTo=06.06.2016" xr:uid="{5CFCA2DC-A9F6-A24F-BDF3-C09F045C1298}"/>
    <hyperlink ref="A434" r:id="rId420" display="https://www.cbr.ru/hd_base/zcyc_params/zcyc/?DateTo=03.06.2016" xr:uid="{A5E0A416-1217-BB4F-8700-7CF65D843113}"/>
    <hyperlink ref="A435" r:id="rId421" display="https://www.cbr.ru/hd_base/zcyc_params/zcyc/?DateTo=02.06.2016" xr:uid="{85EF9F5A-9549-E44D-9CA6-5B14A3A1AC9A}"/>
    <hyperlink ref="A436" r:id="rId422" display="https://www.cbr.ru/hd_base/zcyc_params/zcyc/?DateTo=01.06.2016" xr:uid="{DB99220A-FECF-0F44-A62C-7EF77F2D9FF3}"/>
    <hyperlink ref="A437" r:id="rId423" display="https://www.cbr.ru/hd_base/zcyc_params/zcyc/?DateTo=31.05.2016" xr:uid="{768911A2-C674-3C45-9A80-390BE3F18223}"/>
    <hyperlink ref="A438" r:id="rId424" display="https://www.cbr.ru/hd_base/zcyc_params/zcyc/?DateTo=30.05.2016" xr:uid="{C32B3DF6-A344-664D-B123-8E4C90A85263}"/>
    <hyperlink ref="A439" r:id="rId425" display="https://www.cbr.ru/hd_base/zcyc_params/zcyc/?DateTo=27.05.2016" xr:uid="{B6A7440E-C5E7-4D43-A60D-4783420218DC}"/>
    <hyperlink ref="A440" r:id="rId426" display="https://www.cbr.ru/hd_base/zcyc_params/zcyc/?DateTo=26.05.2016" xr:uid="{9CE8FCB2-2A6E-DF40-AEC1-5A7708190620}"/>
    <hyperlink ref="A441" r:id="rId427" display="https://www.cbr.ru/hd_base/zcyc_params/zcyc/?DateTo=25.05.2016" xr:uid="{DDA3021F-1040-9349-9BF5-67D0BE36B397}"/>
    <hyperlink ref="A442" r:id="rId428" display="https://www.cbr.ru/hd_base/zcyc_params/zcyc/?DateTo=24.05.2016" xr:uid="{8AFED7A4-7D42-794E-932F-851B82B7A5C9}"/>
    <hyperlink ref="A443" r:id="rId429" display="https://www.cbr.ru/hd_base/zcyc_params/zcyc/?DateTo=23.05.2016" xr:uid="{16F8226F-666D-0246-9EB8-8561777F514E}"/>
    <hyperlink ref="A444" r:id="rId430" display="https://www.cbr.ru/hd_base/zcyc_params/zcyc/?DateTo=20.05.2016" xr:uid="{84758775-7EE2-4045-A49D-E3E96BC4F9D0}"/>
    <hyperlink ref="A445" r:id="rId431" display="https://www.cbr.ru/hd_base/zcyc_params/zcyc/?DateTo=19.05.2016" xr:uid="{7A61589F-81CD-3443-9247-0537B7AAD988}"/>
    <hyperlink ref="A446" r:id="rId432" display="https://www.cbr.ru/hd_base/zcyc_params/zcyc/?DateTo=18.05.2016" xr:uid="{68D2AC62-4E9D-7948-A9D9-653216B685DC}"/>
    <hyperlink ref="A447" r:id="rId433" display="https://www.cbr.ru/hd_base/zcyc_params/zcyc/?DateTo=17.05.2016" xr:uid="{FF601B9A-7276-AA43-AF65-12BDF4A28CE9}"/>
    <hyperlink ref="A448" r:id="rId434" display="https://www.cbr.ru/hd_base/zcyc_params/zcyc/?DateTo=16.05.2016" xr:uid="{DCB46B11-EC06-4D40-9AE4-179F7C50A68D}"/>
    <hyperlink ref="A449" r:id="rId435" display="https://www.cbr.ru/hd_base/zcyc_params/zcyc/?DateTo=13.05.2016" xr:uid="{13A3414C-E66D-9F45-8B89-A455405D8231}"/>
    <hyperlink ref="A450" r:id="rId436" display="https://www.cbr.ru/hd_base/zcyc_params/zcyc/?DateTo=12.05.2016" xr:uid="{E6E9FFD3-CC29-D64C-922A-58A612F80918}"/>
    <hyperlink ref="A451" r:id="rId437" display="https://www.cbr.ru/hd_base/zcyc_params/zcyc/?DateTo=11.05.2016" xr:uid="{5DC86D32-DF56-024F-8EDD-65D26BAA67DE}"/>
    <hyperlink ref="A452" r:id="rId438" display="https://www.cbr.ru/hd_base/zcyc_params/zcyc/?DateTo=10.05.2016" xr:uid="{CAB68CAB-E3D9-6942-A29F-0482E91D5614}"/>
    <hyperlink ref="A453" r:id="rId439" display="https://www.cbr.ru/hd_base/zcyc_params/zcyc/?DateTo=06.05.2016" xr:uid="{59532A81-9EC2-234A-BBA7-F056E2668AC5}"/>
    <hyperlink ref="A454" r:id="rId440" display="https://www.cbr.ru/hd_base/zcyc_params/zcyc/?DateTo=05.05.2016" xr:uid="{4501880E-ACA4-FC49-AEB7-7669725C1102}"/>
    <hyperlink ref="A455" r:id="rId441" display="https://www.cbr.ru/hd_base/zcyc_params/zcyc/?DateTo=04.05.2016" xr:uid="{6129B72F-A2D8-E743-AC4A-58AF348B88EB}"/>
    <hyperlink ref="A456" r:id="rId442" display="https://www.cbr.ru/hd_base/zcyc_params/zcyc/?DateTo=29.04.2016" xr:uid="{0A37A84B-6063-C442-B4DC-1403808F726B}"/>
    <hyperlink ref="A457" r:id="rId443" display="https://www.cbr.ru/hd_base/zcyc_params/zcyc/?DateTo=28.04.2016" xr:uid="{264F7C25-3555-4640-B437-8F39A7EBD2D3}"/>
    <hyperlink ref="A458" r:id="rId444" display="https://www.cbr.ru/hd_base/zcyc_params/zcyc/?DateTo=27.04.2016" xr:uid="{AE740EE6-3544-C545-9E72-D41FC36C0FCB}"/>
    <hyperlink ref="A459" r:id="rId445" display="https://www.cbr.ru/hd_base/zcyc_params/zcyc/?DateTo=26.04.2016" xr:uid="{5E33EEAF-FE33-DF40-8BFF-E2093F5A7065}"/>
    <hyperlink ref="A460" r:id="rId446" display="https://www.cbr.ru/hd_base/zcyc_params/zcyc/?DateTo=25.04.2016" xr:uid="{5ABF05B9-3CBD-7645-B0A4-365D69EC9CC8}"/>
    <hyperlink ref="A461" r:id="rId447" display="https://www.cbr.ru/hd_base/zcyc_params/zcyc/?DateTo=22.04.2016" xr:uid="{56590942-D6DC-C04C-8B5F-03141F7BDF75}"/>
    <hyperlink ref="A462" r:id="rId448" display="https://www.cbr.ru/hd_base/zcyc_params/zcyc/?DateTo=21.04.2016" xr:uid="{79DAB5E8-82DC-0D49-9427-7FC5FE908EF1}"/>
    <hyperlink ref="A463" r:id="rId449" display="https://www.cbr.ru/hd_base/zcyc_params/zcyc/?DateTo=20.04.2016" xr:uid="{4F20D929-9D33-A94D-B061-C9801DF7D09A}"/>
    <hyperlink ref="A464" r:id="rId450" display="https://www.cbr.ru/hd_base/zcyc_params/zcyc/?DateTo=19.04.2016" xr:uid="{04C292FA-3C53-804A-8EAB-7B0DF8E6DF51}"/>
    <hyperlink ref="A465" r:id="rId451" display="https://www.cbr.ru/hd_base/zcyc_params/zcyc/?DateTo=18.04.2016" xr:uid="{A7738C01-C409-C448-9D05-8E09F92E6AF0}"/>
    <hyperlink ref="A466" r:id="rId452" display="https://www.cbr.ru/hd_base/zcyc_params/zcyc/?DateTo=15.04.2016" xr:uid="{B642B028-0DB5-5749-BA96-9C4D3B24D91E}"/>
    <hyperlink ref="A467" r:id="rId453" display="https://www.cbr.ru/hd_base/zcyc_params/zcyc/?DateTo=14.04.2016" xr:uid="{8E5AAF62-FEE1-F941-8878-744FE75FCEE2}"/>
    <hyperlink ref="A468" r:id="rId454" display="https://www.cbr.ru/hd_base/zcyc_params/zcyc/?DateTo=13.04.2016" xr:uid="{A8712C60-DD3E-1248-BD7B-93833FE1D448}"/>
    <hyperlink ref="A469" r:id="rId455" display="https://www.cbr.ru/hd_base/zcyc_params/zcyc/?DateTo=12.04.2016" xr:uid="{B6A4EDC3-1854-A646-9DD3-4B4128B10D31}"/>
    <hyperlink ref="A470" r:id="rId456" display="https://www.cbr.ru/hd_base/zcyc_params/zcyc/?DateTo=11.04.2016" xr:uid="{48DF0D85-92B0-BA4D-9383-0661A6F78DF3}"/>
    <hyperlink ref="A471" r:id="rId457" display="https://www.cbr.ru/hd_base/zcyc_params/zcyc/?DateTo=08.04.2016" xr:uid="{8CE15254-9F06-5E46-9B09-EFCB74214144}"/>
    <hyperlink ref="A472" r:id="rId458" display="https://www.cbr.ru/hd_base/zcyc_params/zcyc/?DateTo=07.04.2016" xr:uid="{5938BC1C-7661-4048-9847-3D6DE8D02BB1}"/>
    <hyperlink ref="A473" r:id="rId459" display="https://www.cbr.ru/hd_base/zcyc_params/zcyc/?DateTo=06.04.2016" xr:uid="{B2F79564-1498-7F40-AC9A-A5E0143A3A4D}"/>
    <hyperlink ref="A474" r:id="rId460" display="https://www.cbr.ru/hd_base/zcyc_params/zcyc/?DateTo=05.04.2016" xr:uid="{B61C3DEE-4EF2-A844-9644-C85EE8D4B39B}"/>
    <hyperlink ref="A475" r:id="rId461" display="https://www.cbr.ru/hd_base/zcyc_params/zcyc/?DateTo=04.04.2016" xr:uid="{790535CF-F37C-C74F-823C-38DEBFE9F9BC}"/>
    <hyperlink ref="A476" r:id="rId462" display="https://www.cbr.ru/hd_base/zcyc_params/zcyc/?DateTo=01.04.2016" xr:uid="{4322F671-371A-A44F-8CBC-8312B6D8D625}"/>
    <hyperlink ref="A477" r:id="rId463" display="https://www.cbr.ru/hd_base/zcyc_params/zcyc/?DateTo=31.03.2016" xr:uid="{D5C82D0E-1ACE-AE4A-8CCE-8A01C4D38545}"/>
    <hyperlink ref="A478" r:id="rId464" display="https://www.cbr.ru/hd_base/zcyc_params/zcyc/?DateTo=30.03.2016" xr:uid="{DF9497FD-5E63-B247-B975-CAEA8A5819EF}"/>
    <hyperlink ref="A479" r:id="rId465" display="https://www.cbr.ru/hd_base/zcyc_params/zcyc/?DateTo=29.03.2016" xr:uid="{3A82D7B2-64D3-EB47-ADD1-75007815CA8A}"/>
    <hyperlink ref="A480" r:id="rId466" display="https://www.cbr.ru/hd_base/zcyc_params/zcyc/?DateTo=28.03.2016" xr:uid="{4DF6215A-C730-8E42-B990-3BD57A515E26}"/>
    <hyperlink ref="A481" r:id="rId467" display="https://www.cbr.ru/hd_base/zcyc_params/zcyc/?DateTo=25.03.2016" xr:uid="{8ACD4620-5589-744D-A584-623BB392DB87}"/>
    <hyperlink ref="A482" r:id="rId468" display="https://www.cbr.ru/hd_base/zcyc_params/zcyc/?DateTo=24.03.2016" xr:uid="{87D1A561-F5CD-F641-9AB7-491E7DFB5186}"/>
    <hyperlink ref="A483" r:id="rId469" display="https://www.cbr.ru/hd_base/zcyc_params/zcyc/?DateTo=23.03.2016" xr:uid="{337F5AF9-B0B7-E94F-A677-8C7AEA0EEACE}"/>
    <hyperlink ref="A484" r:id="rId470" display="https://www.cbr.ru/hd_base/zcyc_params/zcyc/?DateTo=22.03.2016" xr:uid="{76B84DA1-3430-E24B-89AA-6A9C31066932}"/>
    <hyperlink ref="A485" r:id="rId471" display="https://www.cbr.ru/hd_base/zcyc_params/zcyc/?DateTo=21.03.2016" xr:uid="{363E546F-8B5B-8141-8415-DC4E0BE099C5}"/>
    <hyperlink ref="A486" r:id="rId472" display="https://www.cbr.ru/hd_base/zcyc_params/zcyc/?DateTo=18.03.2016" xr:uid="{75B925FF-BCAE-1E48-BC34-B73505CDB0F4}"/>
    <hyperlink ref="A487" r:id="rId473" display="https://www.cbr.ru/hd_base/zcyc_params/zcyc/?DateTo=17.03.2016" xr:uid="{E841AC56-3595-2249-809F-F02B938ED989}"/>
    <hyperlink ref="A488" r:id="rId474" display="https://www.cbr.ru/hd_base/zcyc_params/zcyc/?DateTo=16.03.2016" xr:uid="{E490D385-FB0C-D845-A090-13B2DD3B821E}"/>
    <hyperlink ref="A489" r:id="rId475" display="https://www.cbr.ru/hd_base/zcyc_params/zcyc/?DateTo=15.03.2016" xr:uid="{8141B8CB-8E80-6C4B-BAD0-411AAA9FB61A}"/>
    <hyperlink ref="A490" r:id="rId476" display="https://www.cbr.ru/hd_base/zcyc_params/zcyc/?DateTo=14.03.2016" xr:uid="{844D260B-C875-7C48-9C69-918179923DF4}"/>
    <hyperlink ref="A491" r:id="rId477" display="https://www.cbr.ru/hd_base/zcyc_params/zcyc/?DateTo=11.03.2016" xr:uid="{C2549864-4287-E847-B7FF-1BF76E407F5A}"/>
    <hyperlink ref="A492" r:id="rId478" display="https://www.cbr.ru/hd_base/zcyc_params/zcyc/?DateTo=10.03.2016" xr:uid="{ECDE87C8-10CF-6E49-8B5A-1AD56B7DE3E7}"/>
    <hyperlink ref="A493" r:id="rId479" display="https://www.cbr.ru/hd_base/zcyc_params/zcyc/?DateTo=09.03.2016" xr:uid="{E420EA37-F751-9B47-B2A2-167E94577FFE}"/>
    <hyperlink ref="A494" r:id="rId480" display="https://www.cbr.ru/hd_base/zcyc_params/zcyc/?DateTo=07.03.2016" xr:uid="{24D488C7-D8BC-EF4C-B6AC-672123E0619C}"/>
    <hyperlink ref="A495" r:id="rId481" display="https://www.cbr.ru/hd_base/zcyc_params/zcyc/?DateTo=04.03.2016" xr:uid="{1BF19FE2-67F1-C64E-A592-24672AC14A45}"/>
    <hyperlink ref="A496" r:id="rId482" display="https://www.cbr.ru/hd_base/zcyc_params/zcyc/?DateTo=03.03.2016" xr:uid="{8BDF704D-40B4-EE4A-9E27-EAD31D9626F9}"/>
    <hyperlink ref="A497" r:id="rId483" display="https://www.cbr.ru/hd_base/zcyc_params/zcyc/?DateTo=02.03.2016" xr:uid="{3C14C4C5-3D91-7D4B-9AF2-80923CB5DD03}"/>
    <hyperlink ref="A498" r:id="rId484" display="https://www.cbr.ru/hd_base/zcyc_params/zcyc/?DateTo=01.03.2016" xr:uid="{82094C65-86AD-BE48-A5A6-5CE6ED9240A4}"/>
    <hyperlink ref="A499" r:id="rId485" display="https://www.cbr.ru/hd_base/zcyc_params/zcyc/?DateTo=29.02.2016" xr:uid="{714C18E2-43DF-2A40-9997-479AFC053AD4}"/>
    <hyperlink ref="A500" r:id="rId486" display="https://www.cbr.ru/hd_base/zcyc_params/zcyc/?DateTo=26.02.2016" xr:uid="{31F5E20C-DBDB-5F47-8005-8D45A7AED3F9}"/>
    <hyperlink ref="A501" r:id="rId487" display="https://www.cbr.ru/hd_base/zcyc_params/zcyc/?DateTo=25.02.2016" xr:uid="{F4AEC4AE-60C6-0748-A16D-5005BCD23B89}"/>
    <hyperlink ref="A502" r:id="rId488" display="https://www.cbr.ru/hd_base/zcyc_params/zcyc/?DateTo=24.02.2016" xr:uid="{DFD3D286-7361-D241-835B-B2CCD174E704}"/>
    <hyperlink ref="A503" r:id="rId489" display="https://www.cbr.ru/hd_base/zcyc_params/zcyc/?DateTo=22.02.2016" xr:uid="{3CE6BC7C-B825-7C43-B56D-64F4E5F3584A}"/>
    <hyperlink ref="A504" r:id="rId490" display="https://www.cbr.ru/hd_base/zcyc_params/zcyc/?DateTo=20.02.2016" xr:uid="{E1049B90-CE47-BC43-BA7A-76F1B0ED0A42}"/>
    <hyperlink ref="A505" r:id="rId491" display="https://www.cbr.ru/hd_base/zcyc_params/zcyc/?DateTo=19.02.2016" xr:uid="{5742E939-AC92-5945-B3C5-B86C617A10B5}"/>
    <hyperlink ref="A506" r:id="rId492" display="https://www.cbr.ru/hd_base/zcyc_params/zcyc/?DateTo=18.02.2016" xr:uid="{BB54C7C1-45BD-DF4E-9D5B-B1D9F30FCFC4}"/>
    <hyperlink ref="A507" r:id="rId493" display="https://www.cbr.ru/hd_base/zcyc_params/zcyc/?DateTo=17.02.2016" xr:uid="{682E29BC-C316-094E-8CEC-D07A9EE2DAFD}"/>
    <hyperlink ref="A508" r:id="rId494" display="https://www.cbr.ru/hd_base/zcyc_params/zcyc/?DateTo=16.02.2016" xr:uid="{A377FD67-60EB-284B-890B-901302A14C6F}"/>
    <hyperlink ref="A509" r:id="rId495" display="https://www.cbr.ru/hd_base/zcyc_params/zcyc/?DateTo=15.02.2016" xr:uid="{4B3F674B-F36E-4047-95E1-BBC8ACF7ED35}"/>
    <hyperlink ref="A510" r:id="rId496" display="https://www.cbr.ru/hd_base/zcyc_params/zcyc/?DateTo=12.02.2016" xr:uid="{A987C3A6-D03D-A046-814E-54F76734D4ED}"/>
    <hyperlink ref="A511" r:id="rId497" display="https://www.cbr.ru/hd_base/zcyc_params/zcyc/?DateTo=11.02.2016" xr:uid="{0FC08EFB-A820-B64A-8320-9361F1BDAFA1}"/>
    <hyperlink ref="A512" r:id="rId498" display="https://www.cbr.ru/hd_base/zcyc_params/zcyc/?DateTo=10.02.2016" xr:uid="{FB14CEA7-6118-3C4D-9B9F-DB53DC4F2A56}"/>
    <hyperlink ref="A513" r:id="rId499" display="https://www.cbr.ru/hd_base/zcyc_params/zcyc/?DateTo=09.02.2016" xr:uid="{2D7075B9-E468-D642-BCE5-7081F13275FA}"/>
    <hyperlink ref="A514" r:id="rId500" display="https://www.cbr.ru/hd_base/zcyc_params/zcyc/?DateTo=08.02.2016" xr:uid="{D5D3568D-23CC-3648-9F17-1A318EF45472}"/>
    <hyperlink ref="A515" r:id="rId501" display="https://www.cbr.ru/hd_base/zcyc_params/zcyc/?DateTo=05.02.2016" xr:uid="{1C871DC3-ED50-5D46-9B7F-A09D5701FF01}"/>
    <hyperlink ref="A516" r:id="rId502" display="https://www.cbr.ru/hd_base/zcyc_params/zcyc/?DateTo=04.02.2016" xr:uid="{B94312AB-165D-6245-BA75-041474D2EE14}"/>
    <hyperlink ref="A517" r:id="rId503" display="https://www.cbr.ru/hd_base/zcyc_params/zcyc/?DateTo=03.02.2016" xr:uid="{B531C274-FF9C-FE44-BD2D-CE53708A317C}"/>
    <hyperlink ref="A518" r:id="rId504" display="https://www.cbr.ru/hd_base/zcyc_params/zcyc/?DateTo=02.02.2016" xr:uid="{9368CC8D-7B83-4A46-8DEE-1C6B5EC20F14}"/>
    <hyperlink ref="A264" r:id="rId505" display="https://www.cbr.ru/hd_base/zcyc_params/zcyc/?DateTo=01.02.2017" xr:uid="{98128FB8-323E-CF4C-9545-7DD0250BA5A5}"/>
    <hyperlink ref="E5" r:id="rId506" display="https://www.cbr.ru/hd_base/zcyc_params/zcyc/?DateTo=01.02.2018" xr:uid="{ADA583DC-02CC-F54A-906C-EFEAADDED889}"/>
  </hyperlinks>
  <pageMargins left="0.7" right="0.7" top="0.75" bottom="0.75" header="0.3" footer="0.3"/>
  <drawing r:id="rId50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43213-F324-D24E-8F67-DA9B8BCC94DE}">
  <dimension ref="A1:U162"/>
  <sheetViews>
    <sheetView topLeftCell="A97" zoomScale="83" workbookViewId="0">
      <selection activeCell="K170" sqref="K170"/>
    </sheetView>
  </sheetViews>
  <sheetFormatPr baseColWidth="10" defaultRowHeight="16" x14ac:dyDescent="0.2"/>
  <cols>
    <col min="1" max="1" width="33.6640625" style="245" bestFit="1" customWidth="1"/>
    <col min="2" max="2" width="13.1640625" style="245" customWidth="1"/>
    <col min="3" max="16384" width="10.83203125" style="245"/>
  </cols>
  <sheetData>
    <row r="1" spans="1:10" ht="19" x14ac:dyDescent="0.25">
      <c r="A1" s="324" t="s">
        <v>167</v>
      </c>
    </row>
    <row r="3" spans="1:10" x14ac:dyDescent="0.2">
      <c r="A3" s="313" t="s">
        <v>166</v>
      </c>
      <c r="F3" s="323">
        <v>0.2</v>
      </c>
      <c r="G3" s="323">
        <v>0.2</v>
      </c>
      <c r="H3" s="323">
        <v>0.2</v>
      </c>
      <c r="I3" s="323">
        <v>0.2</v>
      </c>
      <c r="J3" s="323">
        <v>0.2</v>
      </c>
    </row>
    <row r="4" spans="1:10" x14ac:dyDescent="0.2">
      <c r="A4" s="260" t="s">
        <v>161</v>
      </c>
      <c r="B4" s="260">
        <v>1</v>
      </c>
    </row>
    <row r="5" spans="1:10" x14ac:dyDescent="0.2">
      <c r="A5" s="260" t="s">
        <v>160</v>
      </c>
      <c r="B5" s="318">
        <v>0.01</v>
      </c>
    </row>
    <row r="6" spans="1:10" x14ac:dyDescent="0.2">
      <c r="A6" s="260" t="s">
        <v>159</v>
      </c>
      <c r="B6" s="260">
        <v>1</v>
      </c>
    </row>
    <row r="7" spans="1:10" x14ac:dyDescent="0.2">
      <c r="A7" s="260" t="s">
        <v>158</v>
      </c>
      <c r="B7" s="322">
        <v>100</v>
      </c>
    </row>
    <row r="9" spans="1:10" x14ac:dyDescent="0.2">
      <c r="A9" s="260" t="s">
        <v>156</v>
      </c>
      <c r="B9" s="260">
        <v>1</v>
      </c>
    </row>
    <row r="10" spans="1:10" x14ac:dyDescent="0.2">
      <c r="A10" s="260" t="s">
        <v>155</v>
      </c>
      <c r="B10" s="260">
        <v>1</v>
      </c>
    </row>
    <row r="11" spans="1:10" x14ac:dyDescent="0.2">
      <c r="A11" s="260" t="s">
        <v>125</v>
      </c>
      <c r="B11" s="260">
        <f>$B$7*$B$5/$B$6</f>
        <v>1</v>
      </c>
    </row>
    <row r="12" spans="1:10" x14ac:dyDescent="0.2">
      <c r="A12" s="260" t="s">
        <v>113</v>
      </c>
      <c r="B12" s="260">
        <f>B11+B7</f>
        <v>101</v>
      </c>
    </row>
    <row r="14" spans="1:10" x14ac:dyDescent="0.2">
      <c r="A14" s="260" t="s">
        <v>152</v>
      </c>
      <c r="B14" s="317">
        <v>43132</v>
      </c>
    </row>
    <row r="15" spans="1:10" x14ac:dyDescent="0.2">
      <c r="A15" s="260" t="s">
        <v>157</v>
      </c>
      <c r="B15" s="245">
        <f>EXP(-B10*HLOOKUP(B10,'Yield Curves'!$B$2:$AP$508,MATCH($B$14,'Yield Curves'!$A$3:$A$508,0)+1)/100)</f>
        <v>0.93500818099916638</v>
      </c>
    </row>
    <row r="16" spans="1:10" x14ac:dyDescent="0.2">
      <c r="A16" s="260" t="s">
        <v>151</v>
      </c>
      <c r="B16" s="245">
        <f>B15*B12</f>
        <v>94.435826280915805</v>
      </c>
    </row>
    <row r="17" spans="1:5" x14ac:dyDescent="0.2">
      <c r="A17" s="260" t="s">
        <v>150</v>
      </c>
      <c r="B17" s="245">
        <f>SUM(B16)</f>
        <v>94.435826280915805</v>
      </c>
    </row>
    <row r="18" spans="1:5" ht="34" x14ac:dyDescent="0.2">
      <c r="A18" s="311" t="s">
        <v>149</v>
      </c>
      <c r="B18" s="316">
        <f>SUMPRODUCT(B16,B10)/B17</f>
        <v>1</v>
      </c>
    </row>
    <row r="20" spans="1:5" x14ac:dyDescent="0.2">
      <c r="A20" s="309" t="s">
        <v>148</v>
      </c>
      <c r="B20" s="267"/>
    </row>
    <row r="21" spans="1:5" ht="18" x14ac:dyDescent="0.2">
      <c r="A21" s="267" t="s">
        <v>147</v>
      </c>
      <c r="B21" s="267">
        <f>AVERAGE(BondVal_all!$V$4:$V$508)</f>
        <v>3.2918316831683309E-2</v>
      </c>
      <c r="E21" s="321"/>
    </row>
    <row r="22" spans="1:5" x14ac:dyDescent="0.2">
      <c r="A22" s="267" t="s">
        <v>146</v>
      </c>
      <c r="B22" s="320">
        <f>_xlfn.STDEV.S(BondVal_all!$V$4:$V$508)</f>
        <v>5.1063131527817433E-2</v>
      </c>
      <c r="D22" s="250"/>
    </row>
    <row r="23" spans="1:5" x14ac:dyDescent="0.2">
      <c r="A23" s="267" t="s">
        <v>145</v>
      </c>
      <c r="B23" s="267">
        <f>_xlfn.NORM.S.INV(99%)</f>
        <v>2.3263478740408408</v>
      </c>
    </row>
    <row r="24" spans="1:5" x14ac:dyDescent="0.2">
      <c r="A24" s="267" t="s">
        <v>131</v>
      </c>
      <c r="B24" s="267">
        <f>B21+B22*B23</f>
        <v>0.15170892430328922</v>
      </c>
    </row>
    <row r="25" spans="1:5" x14ac:dyDescent="0.2">
      <c r="A25" s="267" t="s">
        <v>117</v>
      </c>
      <c r="B25" s="319">
        <f>-'Bond Valuation'!B18*B24</f>
        <v>-0.15170892430328922</v>
      </c>
    </row>
    <row r="26" spans="1:5" x14ac:dyDescent="0.2">
      <c r="A26" s="267" t="s">
        <v>56</v>
      </c>
      <c r="B26" s="267">
        <f>-1/SQRT(2*PI())*EXP(-1*(_xlfn.NORM.S.INV(B28))^2/2)/B28</f>
        <v>-2.665214220345808</v>
      </c>
    </row>
    <row r="27" spans="1:5" x14ac:dyDescent="0.2">
      <c r="A27" s="267" t="s">
        <v>115</v>
      </c>
      <c r="B27" s="319">
        <f>B26*B22</f>
        <v>-0.1360941842833274</v>
      </c>
    </row>
    <row r="28" spans="1:5" x14ac:dyDescent="0.2">
      <c r="A28" s="307" t="s">
        <v>135</v>
      </c>
      <c r="B28" s="306">
        <v>0.01</v>
      </c>
    </row>
    <row r="31" spans="1:5" x14ac:dyDescent="0.2">
      <c r="A31" s="313" t="s">
        <v>165</v>
      </c>
    </row>
    <row r="32" spans="1:5" x14ac:dyDescent="0.2">
      <c r="A32" s="260" t="s">
        <v>161</v>
      </c>
      <c r="B32" s="260">
        <v>3</v>
      </c>
    </row>
    <row r="33" spans="1:5" x14ac:dyDescent="0.2">
      <c r="A33" s="260" t="s">
        <v>160</v>
      </c>
      <c r="B33" s="318">
        <v>0.02</v>
      </c>
    </row>
    <row r="34" spans="1:5" x14ac:dyDescent="0.2">
      <c r="A34" s="260" t="s">
        <v>159</v>
      </c>
      <c r="B34" s="260">
        <v>1</v>
      </c>
    </row>
    <row r="35" spans="1:5" x14ac:dyDescent="0.2">
      <c r="A35" s="260" t="s">
        <v>158</v>
      </c>
      <c r="B35" s="260">
        <v>100</v>
      </c>
    </row>
    <row r="37" spans="1:5" x14ac:dyDescent="0.2">
      <c r="A37" s="260" t="s">
        <v>156</v>
      </c>
      <c r="B37" s="260">
        <v>1</v>
      </c>
      <c r="C37" s="260">
        <v>2</v>
      </c>
      <c r="D37" s="260">
        <v>3</v>
      </c>
    </row>
    <row r="38" spans="1:5" x14ac:dyDescent="0.2">
      <c r="A38" s="260" t="s">
        <v>155</v>
      </c>
      <c r="B38" s="260">
        <v>1</v>
      </c>
      <c r="C38" s="260">
        <v>2</v>
      </c>
      <c r="D38" s="260">
        <v>3</v>
      </c>
    </row>
    <row r="39" spans="1:5" x14ac:dyDescent="0.2">
      <c r="A39" s="260" t="s">
        <v>125</v>
      </c>
      <c r="B39" s="260">
        <f>$B$35*$B$33/$B$34</f>
        <v>2</v>
      </c>
      <c r="C39" s="260">
        <f>$B$35*$B$33/$B$34</f>
        <v>2</v>
      </c>
      <c r="D39" s="260">
        <f>$B$35*$B$33/$B$34</f>
        <v>2</v>
      </c>
    </row>
    <row r="40" spans="1:5" x14ac:dyDescent="0.2">
      <c r="A40" s="260" t="s">
        <v>113</v>
      </c>
      <c r="B40" s="260">
        <f>B39</f>
        <v>2</v>
      </c>
      <c r="C40" s="260">
        <f>C39</f>
        <v>2</v>
      </c>
      <c r="D40" s="260">
        <f>D39+B35</f>
        <v>102</v>
      </c>
    </row>
    <row r="42" spans="1:5" x14ac:dyDescent="0.2">
      <c r="A42" s="260" t="s">
        <v>152</v>
      </c>
      <c r="B42" s="317">
        <v>43132</v>
      </c>
    </row>
    <row r="43" spans="1:5" x14ac:dyDescent="0.2">
      <c r="A43" s="260" t="s">
        <v>157</v>
      </c>
      <c r="B43" s="260">
        <f>EXP(-B38*HLOOKUP(B38,'Yield Curves'!$B$2:$AP$508,MATCH($B$42,'Yield Curves'!$A$3:$A$508,0)+1)/100)</f>
        <v>0.93500818099916638</v>
      </c>
      <c r="C43" s="260">
        <f>EXP(-C38*HLOOKUP(C38,'Yield Curves'!$B$2:$AP$508,MATCH($B$42,'Yield Curves'!$A$3:$A$508,0)+1)/100)</f>
        <v>0.87336649521131349</v>
      </c>
      <c r="D43" s="260">
        <f>EXP(-D38*HLOOKUP(D38,'Yield Curves'!$B$2:$AP$508,MATCH($B$42,'Yield Curves'!$A$3:$A$508,0)+1)/100)</f>
        <v>0.81521776916807387</v>
      </c>
    </row>
    <row r="44" spans="1:5" x14ac:dyDescent="0.2">
      <c r="A44" s="260" t="s">
        <v>151</v>
      </c>
      <c r="B44" s="260">
        <f>B43*B40</f>
        <v>1.8700163619983328</v>
      </c>
      <c r="C44" s="260">
        <f>C43*C40</f>
        <v>1.746732990422627</v>
      </c>
      <c r="D44" s="260">
        <f>D43*D40</f>
        <v>83.152212455143541</v>
      </c>
    </row>
    <row r="45" spans="1:5" x14ac:dyDescent="0.2">
      <c r="A45" s="260" t="s">
        <v>150</v>
      </c>
      <c r="B45" s="245">
        <f>SUM(B44:D44)</f>
        <v>86.768961807564494</v>
      </c>
    </row>
    <row r="46" spans="1:5" ht="34" x14ac:dyDescent="0.2">
      <c r="A46" s="311" t="s">
        <v>149</v>
      </c>
      <c r="B46" s="316">
        <f>SUMPRODUCT(B44:D44,B38:D38)/B45</f>
        <v>2.9367658019628289</v>
      </c>
      <c r="E46" s="245">
        <f>SUMPRODUCT(B38:D38,B40:D40,B43:D43)/B45</f>
        <v>2.9367658019628284</v>
      </c>
    </row>
    <row r="48" spans="1:5" x14ac:dyDescent="0.2">
      <c r="A48" s="309" t="s">
        <v>148</v>
      </c>
      <c r="B48" s="267"/>
    </row>
    <row r="49" spans="1:2" x14ac:dyDescent="0.2">
      <c r="A49" s="267" t="s">
        <v>147</v>
      </c>
      <c r="B49" s="267">
        <f>AVERAGE(BondVal_all!$V$4:$V$508)</f>
        <v>3.2918316831683309E-2</v>
      </c>
    </row>
    <row r="50" spans="1:2" x14ac:dyDescent="0.2">
      <c r="A50" s="267" t="s">
        <v>146</v>
      </c>
      <c r="B50" s="267">
        <f>_xlfn.STDEV.S(BondVal_all!$V$4:$V$508)</f>
        <v>5.1063131527817433E-2</v>
      </c>
    </row>
    <row r="51" spans="1:2" x14ac:dyDescent="0.2">
      <c r="A51" s="267" t="s">
        <v>145</v>
      </c>
      <c r="B51" s="267">
        <f>_xlfn.NORM.S.INV(99%)</f>
        <v>2.3263478740408408</v>
      </c>
    </row>
    <row r="52" spans="1:2" x14ac:dyDescent="0.2">
      <c r="A52" s="267" t="s">
        <v>131</v>
      </c>
      <c r="B52" s="267">
        <f>B49+B50*B51</f>
        <v>0.15170892430328922</v>
      </c>
    </row>
    <row r="53" spans="1:2" x14ac:dyDescent="0.2">
      <c r="A53" s="267" t="s">
        <v>117</v>
      </c>
      <c r="B53" s="267">
        <f>-B46*B52</f>
        <v>-0.44553358074646726</v>
      </c>
    </row>
    <row r="54" spans="1:2" x14ac:dyDescent="0.2">
      <c r="A54" s="267" t="s">
        <v>56</v>
      </c>
      <c r="B54" s="267">
        <f>-1/SQRT(2*PI())*EXP(-1*(_xlfn.NORM.S.INV(B56))^2/2)/B56</f>
        <v>-2.665214220345808</v>
      </c>
    </row>
    <row r="55" spans="1:2" x14ac:dyDescent="0.2">
      <c r="A55" s="267" t="s">
        <v>115</v>
      </c>
      <c r="B55" s="308">
        <f>B50*B54</f>
        <v>-0.1360941842833274</v>
      </c>
    </row>
    <row r="56" spans="1:2" x14ac:dyDescent="0.2">
      <c r="A56" s="307" t="s">
        <v>135</v>
      </c>
      <c r="B56" s="306">
        <v>0.01</v>
      </c>
    </row>
    <row r="59" spans="1:2" x14ac:dyDescent="0.2">
      <c r="A59" s="313" t="s">
        <v>164</v>
      </c>
    </row>
    <row r="60" spans="1:2" x14ac:dyDescent="0.2">
      <c r="A60" s="260" t="s">
        <v>161</v>
      </c>
      <c r="B60" s="260">
        <v>5</v>
      </c>
    </row>
    <row r="61" spans="1:2" x14ac:dyDescent="0.2">
      <c r="A61" s="260" t="s">
        <v>160</v>
      </c>
      <c r="B61" s="315">
        <v>2.5000000000000001E-2</v>
      </c>
    </row>
    <row r="62" spans="1:2" x14ac:dyDescent="0.2">
      <c r="A62" s="260" t="s">
        <v>159</v>
      </c>
      <c r="B62" s="260">
        <v>1</v>
      </c>
    </row>
    <row r="63" spans="1:2" x14ac:dyDescent="0.2">
      <c r="A63" s="260" t="s">
        <v>158</v>
      </c>
      <c r="B63" s="260">
        <v>100</v>
      </c>
    </row>
    <row r="65" spans="1:6" x14ac:dyDescent="0.2">
      <c r="A65" s="260" t="s">
        <v>156</v>
      </c>
      <c r="B65" s="260">
        <v>1</v>
      </c>
      <c r="C65" s="260">
        <v>2</v>
      </c>
      <c r="D65" s="260">
        <v>3</v>
      </c>
      <c r="E65" s="260">
        <v>4</v>
      </c>
      <c r="F65" s="260">
        <v>5</v>
      </c>
    </row>
    <row r="66" spans="1:6" x14ac:dyDescent="0.2">
      <c r="A66" s="260" t="s">
        <v>155</v>
      </c>
      <c r="B66" s="260">
        <v>1</v>
      </c>
      <c r="C66" s="260">
        <v>2</v>
      </c>
      <c r="D66" s="260">
        <v>3</v>
      </c>
      <c r="E66" s="260">
        <v>4</v>
      </c>
      <c r="F66" s="260">
        <v>5</v>
      </c>
    </row>
    <row r="67" spans="1:6" x14ac:dyDescent="0.2">
      <c r="A67" s="260" t="s">
        <v>125</v>
      </c>
      <c r="B67" s="260">
        <f>$B$63*$B$61/$B$62</f>
        <v>2.5</v>
      </c>
      <c r="C67" s="260">
        <f>$B$63*$B$61/$B$62</f>
        <v>2.5</v>
      </c>
      <c r="D67" s="260">
        <f>$B$63*$B$61/$B$62</f>
        <v>2.5</v>
      </c>
      <c r="E67" s="260">
        <f>$B$63*$B$61/$B$62</f>
        <v>2.5</v>
      </c>
      <c r="F67" s="260">
        <f>$B$63*$B$61/$B$62</f>
        <v>2.5</v>
      </c>
    </row>
    <row r="68" spans="1:6" x14ac:dyDescent="0.2">
      <c r="A68" s="260" t="s">
        <v>113</v>
      </c>
      <c r="B68" s="260">
        <f>B67</f>
        <v>2.5</v>
      </c>
      <c r="C68" s="260">
        <f>C67</f>
        <v>2.5</v>
      </c>
      <c r="D68" s="260">
        <f>D67</f>
        <v>2.5</v>
      </c>
      <c r="E68" s="260">
        <f>E67</f>
        <v>2.5</v>
      </c>
      <c r="F68" s="260">
        <f>F67+B63</f>
        <v>102.5</v>
      </c>
    </row>
    <row r="70" spans="1:6" x14ac:dyDescent="0.2">
      <c r="A70" s="260" t="s">
        <v>152</v>
      </c>
      <c r="B70" s="312">
        <v>43132</v>
      </c>
    </row>
    <row r="71" spans="1:6" x14ac:dyDescent="0.2">
      <c r="A71" s="260" t="s">
        <v>157</v>
      </c>
      <c r="B71" s="260">
        <f>EXP(-B66*HLOOKUP(B66,'Yield Curves'!$B$2:$AP$508,MATCH($B$70,'Yield Curves'!$A$3:$A$508,0)+1)/100)</f>
        <v>0.93500818099916638</v>
      </c>
      <c r="C71" s="314">
        <f>EXP(-C66*HLOOKUP(C66,'Yield Curves'!$B$2:$AP$508,MATCH($B$70,'Yield Curves'!$A$3:$A$508,0)+1)/100)</f>
        <v>0.87336649521131349</v>
      </c>
      <c r="D71" s="260">
        <f>EXP(-D66*HLOOKUP(D66,'Yield Curves'!$B$2:$AP$508,MATCH($B$70,'Yield Curves'!$A$3:$A$508,0)+1)/100)</f>
        <v>0.81521776916807387</v>
      </c>
      <c r="E71" s="260">
        <f>EXP(-E66*HLOOKUP(E66,'Yield Curves'!$B$2:$AP$508,MATCH($B$70,'Yield Curves'!$A$3:$A$508,0)+1)/100)</f>
        <v>0.7372708138099564</v>
      </c>
      <c r="F71" s="260">
        <f>EXP(-F66*HLOOKUP(F66,'Yield Curves'!$B$2:$AP$508,MATCH($B$70,'Yield Curves'!$A$3:$A$508,0)+1)/100)</f>
        <v>0.70715881928727131</v>
      </c>
    </row>
    <row r="72" spans="1:6" x14ac:dyDescent="0.2">
      <c r="A72" s="260" t="s">
        <v>151</v>
      </c>
      <c r="B72" s="260">
        <f>B71*B68</f>
        <v>2.3375204524979161</v>
      </c>
      <c r="C72" s="314">
        <f>C71*C68</f>
        <v>2.1834162380282836</v>
      </c>
      <c r="D72" s="260">
        <f>D71*D68</f>
        <v>2.0380444229201848</v>
      </c>
      <c r="E72" s="260">
        <f>E71*E68</f>
        <v>1.843177034524891</v>
      </c>
      <c r="F72" s="260">
        <f>F71*F68</f>
        <v>72.483778976945302</v>
      </c>
    </row>
    <row r="73" spans="1:6" x14ac:dyDescent="0.2">
      <c r="A73" s="260" t="s">
        <v>150</v>
      </c>
      <c r="B73" s="260">
        <f>SUM(B72:F72)</f>
        <v>80.88593712491658</v>
      </c>
    </row>
    <row r="74" spans="1:6" ht="34" x14ac:dyDescent="0.2">
      <c r="A74" s="311" t="s">
        <v>149</v>
      </c>
      <c r="B74" s="310">
        <f>SUMPRODUCT(B72:F72,B66:F66)/B73</f>
        <v>4.7302423983696373</v>
      </c>
    </row>
    <row r="76" spans="1:6" x14ac:dyDescent="0.2">
      <c r="A76" s="309" t="s">
        <v>148</v>
      </c>
      <c r="B76" s="267"/>
    </row>
    <row r="77" spans="1:6" x14ac:dyDescent="0.2">
      <c r="A77" s="267" t="s">
        <v>147</v>
      </c>
      <c r="B77" s="267">
        <f>AVERAGE(BondVal_all!$V$4:$V$508)</f>
        <v>3.2918316831683309E-2</v>
      </c>
    </row>
    <row r="78" spans="1:6" x14ac:dyDescent="0.2">
      <c r="A78" s="267" t="s">
        <v>146</v>
      </c>
      <c r="B78" s="267">
        <f>_xlfn.STDEV.S(BondVal_all!$V$4:$V$508)</f>
        <v>5.1063131527817433E-2</v>
      </c>
    </row>
    <row r="79" spans="1:6" x14ac:dyDescent="0.2">
      <c r="A79" s="267" t="s">
        <v>145</v>
      </c>
      <c r="B79" s="267">
        <f>_xlfn.NORM.S.INV(99%)</f>
        <v>2.3263478740408408</v>
      </c>
    </row>
    <row r="80" spans="1:6" x14ac:dyDescent="0.2">
      <c r="A80" s="267" t="s">
        <v>131</v>
      </c>
      <c r="B80" s="267">
        <f>B77+B78*B79</f>
        <v>0.15170892430328922</v>
      </c>
    </row>
    <row r="81" spans="1:11" x14ac:dyDescent="0.2">
      <c r="A81" s="267" t="s">
        <v>117</v>
      </c>
      <c r="B81" s="267">
        <f>-B74*B80</f>
        <v>-0.71761998595046861</v>
      </c>
    </row>
    <row r="82" spans="1:11" x14ac:dyDescent="0.2">
      <c r="A82" s="267" t="s">
        <v>56</v>
      </c>
      <c r="B82" s="267">
        <f>-1/SQRT(2*PI())*EXP(-1*(_xlfn.NORM.S.INV(B84))^2/2)/B84</f>
        <v>-2.665214220345808</v>
      </c>
    </row>
    <row r="83" spans="1:11" x14ac:dyDescent="0.2">
      <c r="A83" s="267" t="s">
        <v>115</v>
      </c>
      <c r="B83" s="308">
        <f>B78*B82</f>
        <v>-0.1360941842833274</v>
      </c>
    </row>
    <row r="84" spans="1:11" x14ac:dyDescent="0.2">
      <c r="A84" s="307" t="s">
        <v>135</v>
      </c>
      <c r="B84" s="306">
        <v>0.01</v>
      </c>
    </row>
    <row r="87" spans="1:11" x14ac:dyDescent="0.2">
      <c r="A87" s="313" t="s">
        <v>163</v>
      </c>
    </row>
    <row r="88" spans="1:11" x14ac:dyDescent="0.2">
      <c r="A88" s="260" t="s">
        <v>161</v>
      </c>
      <c r="B88" s="260">
        <v>5</v>
      </c>
    </row>
    <row r="89" spans="1:11" x14ac:dyDescent="0.2">
      <c r="A89" s="260" t="s">
        <v>160</v>
      </c>
      <c r="B89" s="315">
        <v>3.5000000000000003E-2</v>
      </c>
    </row>
    <row r="90" spans="1:11" x14ac:dyDescent="0.2">
      <c r="A90" s="260" t="s">
        <v>159</v>
      </c>
      <c r="B90" s="260">
        <v>1</v>
      </c>
    </row>
    <row r="91" spans="1:11" x14ac:dyDescent="0.2">
      <c r="A91" s="260" t="s">
        <v>158</v>
      </c>
      <c r="B91" s="260">
        <v>100</v>
      </c>
    </row>
    <row r="93" spans="1:11" x14ac:dyDescent="0.2">
      <c r="A93" s="260" t="s">
        <v>156</v>
      </c>
      <c r="B93" s="260">
        <v>1</v>
      </c>
      <c r="C93" s="260">
        <v>2</v>
      </c>
      <c r="D93" s="260">
        <v>3</v>
      </c>
      <c r="E93" s="260">
        <v>4</v>
      </c>
      <c r="F93" s="260">
        <v>5</v>
      </c>
      <c r="G93" s="260">
        <v>6</v>
      </c>
      <c r="H93" s="260">
        <v>7</v>
      </c>
      <c r="I93" s="260">
        <v>8</v>
      </c>
      <c r="J93" s="260">
        <v>9</v>
      </c>
      <c r="K93" s="260">
        <v>10</v>
      </c>
    </row>
    <row r="94" spans="1:11" x14ac:dyDescent="0.2">
      <c r="A94" s="260" t="s">
        <v>155</v>
      </c>
      <c r="B94" s="260">
        <v>1</v>
      </c>
      <c r="C94" s="260">
        <v>2</v>
      </c>
      <c r="D94" s="260">
        <v>3</v>
      </c>
      <c r="E94" s="260">
        <v>4</v>
      </c>
      <c r="F94" s="260">
        <v>5</v>
      </c>
      <c r="G94" s="260">
        <v>6</v>
      </c>
      <c r="H94" s="260">
        <v>7</v>
      </c>
      <c r="I94" s="260">
        <v>8</v>
      </c>
      <c r="J94" s="260">
        <v>9</v>
      </c>
      <c r="K94" s="260">
        <v>10</v>
      </c>
    </row>
    <row r="95" spans="1:11" x14ac:dyDescent="0.2">
      <c r="A95" s="260" t="s">
        <v>125</v>
      </c>
      <c r="B95" s="260">
        <f>$B$89*$B$91/$B$90</f>
        <v>3.5000000000000004</v>
      </c>
      <c r="C95" s="260">
        <f>$B$89*$B$91/$B$90</f>
        <v>3.5000000000000004</v>
      </c>
      <c r="D95" s="260">
        <f>$B$89*$B$91/$B$90</f>
        <v>3.5000000000000004</v>
      </c>
      <c r="E95" s="260">
        <f>$B$89*$B$91/$B$90</f>
        <v>3.5000000000000004</v>
      </c>
      <c r="F95" s="260">
        <f>$B$89*$B$91/$B$90</f>
        <v>3.5000000000000004</v>
      </c>
      <c r="G95" s="260">
        <f>$B$89*$B$91/$B$90</f>
        <v>3.5000000000000004</v>
      </c>
      <c r="H95" s="260">
        <f>$B$89*$B$91/$B$90</f>
        <v>3.5000000000000004</v>
      </c>
      <c r="I95" s="260">
        <f>$B$89*$B$91/$B$90</f>
        <v>3.5000000000000004</v>
      </c>
      <c r="J95" s="260">
        <f>$B$89*$B$91/$B$90</f>
        <v>3.5000000000000004</v>
      </c>
      <c r="K95" s="260">
        <f>$B$89*$B$91/$B$90</f>
        <v>3.5000000000000004</v>
      </c>
    </row>
    <row r="96" spans="1:11" x14ac:dyDescent="0.2">
      <c r="A96" s="260" t="s">
        <v>113</v>
      </c>
      <c r="B96" s="260">
        <f>B95</f>
        <v>3.5000000000000004</v>
      </c>
      <c r="C96" s="260">
        <f>C95</f>
        <v>3.5000000000000004</v>
      </c>
      <c r="D96" s="260">
        <f>D95</f>
        <v>3.5000000000000004</v>
      </c>
      <c r="E96" s="260">
        <f>E95</f>
        <v>3.5000000000000004</v>
      </c>
      <c r="F96" s="260">
        <f>F95</f>
        <v>3.5000000000000004</v>
      </c>
      <c r="G96" s="260">
        <f>G95</f>
        <v>3.5000000000000004</v>
      </c>
      <c r="H96" s="260">
        <f>H95</f>
        <v>3.5000000000000004</v>
      </c>
      <c r="I96" s="260">
        <f>I95</f>
        <v>3.5000000000000004</v>
      </c>
      <c r="J96" s="260">
        <f>J95</f>
        <v>3.5000000000000004</v>
      </c>
      <c r="K96" s="260">
        <f>K95+B91</f>
        <v>103.5</v>
      </c>
    </row>
    <row r="98" spans="1:11" x14ac:dyDescent="0.2">
      <c r="A98" s="260" t="s">
        <v>152</v>
      </c>
      <c r="B98" s="312">
        <v>43132</v>
      </c>
    </row>
    <row r="99" spans="1:11" x14ac:dyDescent="0.2">
      <c r="A99" s="260" t="s">
        <v>157</v>
      </c>
      <c r="B99" s="260">
        <f>EXP(-B94*HLOOKUP(B94,'Yield Curves'!$B$2:$AP$508,MATCH($B$98,'Yield Curves'!$A$3:$A$508,0)+1)/100)</f>
        <v>0.93500818099916638</v>
      </c>
      <c r="C99" s="260">
        <f>EXP(-C94*HLOOKUP(C94,'Yield Curves'!$B$2:$AP$508,MATCH($B$98,'Yield Curves'!$A$3:$A$508,0)+1)/100)</f>
        <v>0.87336649521131349</v>
      </c>
      <c r="D99" s="260">
        <f>EXP(-D94*HLOOKUP(D94,'Yield Curves'!$B$2:$AP$508,MATCH($B$98,'Yield Curves'!$A$3:$A$508,0)+1)/100)</f>
        <v>0.81521776916807387</v>
      </c>
      <c r="E99" s="260">
        <f>EXP(-E94*HLOOKUP(E94,'Yield Curves'!$B$2:$AP$508,MATCH($B$98,'Yield Curves'!$A$3:$A$508,0)+1)/100)</f>
        <v>0.7372708138099564</v>
      </c>
      <c r="F99" s="260">
        <f>EXP(-F94*HLOOKUP(F94,'Yield Curves'!$B$2:$AP$508,MATCH($B$98,'Yield Curves'!$A$3:$A$508,0)+1)/100)</f>
        <v>0.70715881928727131</v>
      </c>
      <c r="G99" s="260">
        <f>EXP(-G94*HLOOKUP(G94,'Yield Curves'!$B$2:$AP$508,MATCH($B$98,'Yield Curves'!$A$3:$A$508,0)+1)/100)</f>
        <v>0.65684973533326263</v>
      </c>
      <c r="H99" s="260">
        <f>EXP(-H94*HLOOKUP(H94,'Yield Curves'!$B$2:$AP$508,MATCH($B$98,'Yield Curves'!$A$3:$A$508,0)+1)/100)</f>
        <v>0.60920527445275352</v>
      </c>
      <c r="I99" s="260">
        <f>EXP(-I94*HLOOKUP(I94,'Yield Curves'!$B$2:$AP$508,MATCH($B$98,'Yield Curves'!$A$3:$A$508,0)+1)/100)</f>
        <v>0.5643390813894299</v>
      </c>
      <c r="J99" s="260">
        <f>EXP(-J94*HLOOKUP(J94,'Yield Curves'!$B$2:$AP$508,MATCH($B$98,'Yield Curves'!$A$3:$A$508,0)+1)/100)</f>
        <v>0.52220894155942565</v>
      </c>
      <c r="K99" s="260">
        <f>EXP(-K94*HLOOKUP(K94,'Yield Curves'!$B$2:$AP$508,MATCH($B$98,'Yield Curves'!$A$3:$A$508,0)+1)/100)</f>
        <v>0.4823911401151259</v>
      </c>
    </row>
    <row r="100" spans="1:11" x14ac:dyDescent="0.2">
      <c r="A100" s="260" t="s">
        <v>151</v>
      </c>
      <c r="B100" s="260">
        <f>B99*B96</f>
        <v>3.2725286334970827</v>
      </c>
      <c r="C100" s="314">
        <f>C99*C96</f>
        <v>3.0567827332395976</v>
      </c>
      <c r="D100" s="260">
        <f>D99*D96</f>
        <v>2.853262192088259</v>
      </c>
      <c r="E100" s="260">
        <f>E99*E96</f>
        <v>2.5804478483348476</v>
      </c>
      <c r="F100" s="260">
        <f>F99*F96</f>
        <v>2.4750558675054499</v>
      </c>
      <c r="G100" s="260">
        <f>G99*G96</f>
        <v>2.2989740736664195</v>
      </c>
      <c r="H100" s="260">
        <f>H99*H96</f>
        <v>2.1322184605846375</v>
      </c>
      <c r="I100" s="260">
        <f>I99*I96</f>
        <v>1.9751867848630049</v>
      </c>
      <c r="J100" s="260">
        <f>J99*J96</f>
        <v>1.8277312954579901</v>
      </c>
      <c r="K100" s="260">
        <f>K99*K96</f>
        <v>49.927483001915533</v>
      </c>
    </row>
    <row r="101" spans="1:11" x14ac:dyDescent="0.2">
      <c r="A101" s="260" t="s">
        <v>150</v>
      </c>
      <c r="B101" s="260">
        <f>SUM(B100:K100)</f>
        <v>72.399670891152823</v>
      </c>
    </row>
    <row r="102" spans="1:11" ht="34" x14ac:dyDescent="0.2">
      <c r="A102" s="311" t="s">
        <v>149</v>
      </c>
      <c r="B102" s="310">
        <f>SUMPRODUCT(B100:K100,B94:K94)/B101</f>
        <v>8.299598929583091</v>
      </c>
    </row>
    <row r="104" spans="1:11" x14ac:dyDescent="0.2">
      <c r="A104" s="309" t="s">
        <v>148</v>
      </c>
      <c r="B104" s="267"/>
    </row>
    <row r="105" spans="1:11" x14ac:dyDescent="0.2">
      <c r="A105" s="267" t="s">
        <v>147</v>
      </c>
      <c r="B105" s="267">
        <f>AVERAGE(BondVal_all!$V$4:$V$508)</f>
        <v>3.2918316831683309E-2</v>
      </c>
    </row>
    <row r="106" spans="1:11" x14ac:dyDescent="0.2">
      <c r="A106" s="267" t="s">
        <v>146</v>
      </c>
      <c r="B106" s="267">
        <f>_xlfn.STDEV.S(BondVal_all!$V$4:$V$508)</f>
        <v>5.1063131527817433E-2</v>
      </c>
    </row>
    <row r="107" spans="1:11" x14ac:dyDescent="0.2">
      <c r="A107" s="267" t="s">
        <v>145</v>
      </c>
      <c r="B107" s="267">
        <f>_xlfn.NORM.S.INV(99%)</f>
        <v>2.3263478740408408</v>
      </c>
    </row>
    <row r="108" spans="1:11" x14ac:dyDescent="0.2">
      <c r="A108" s="267" t="s">
        <v>131</v>
      </c>
      <c r="B108" s="267">
        <f>B105+B106*B107</f>
        <v>0.15170892430328922</v>
      </c>
    </row>
    <row r="109" spans="1:11" x14ac:dyDescent="0.2">
      <c r="A109" s="267" t="s">
        <v>117</v>
      </c>
      <c r="B109" s="267">
        <f>-B102*B108</f>
        <v>-1.2591232257557814</v>
      </c>
    </row>
    <row r="110" spans="1:11" x14ac:dyDescent="0.2">
      <c r="A110" s="267" t="s">
        <v>56</v>
      </c>
      <c r="B110" s="267">
        <f>-1/SQRT(2*PI())*EXP(-1*(_xlfn.NORM.S.INV(B112))^2/2)/B112</f>
        <v>-2.665214220345808</v>
      </c>
    </row>
    <row r="111" spans="1:11" x14ac:dyDescent="0.2">
      <c r="A111" s="267" t="s">
        <v>115</v>
      </c>
      <c r="B111" s="308">
        <f>B106*B110</f>
        <v>-0.1360941842833274</v>
      </c>
    </row>
    <row r="112" spans="1:11" x14ac:dyDescent="0.2">
      <c r="A112" s="307" t="s">
        <v>135</v>
      </c>
      <c r="B112" s="306">
        <v>0.01</v>
      </c>
    </row>
    <row r="115" spans="1:21" x14ac:dyDescent="0.2">
      <c r="A115" s="313" t="s">
        <v>162</v>
      </c>
    </row>
    <row r="116" spans="1:21" x14ac:dyDescent="0.2">
      <c r="A116" s="260" t="s">
        <v>161</v>
      </c>
      <c r="B116" s="260">
        <v>5</v>
      </c>
    </row>
    <row r="117" spans="1:21" x14ac:dyDescent="0.2">
      <c r="A117" s="260" t="s">
        <v>160</v>
      </c>
      <c r="B117" s="315">
        <v>0.04</v>
      </c>
    </row>
    <row r="118" spans="1:21" x14ac:dyDescent="0.2">
      <c r="A118" s="260" t="s">
        <v>159</v>
      </c>
      <c r="B118" s="260">
        <v>1</v>
      </c>
    </row>
    <row r="119" spans="1:21" x14ac:dyDescent="0.2">
      <c r="A119" s="260" t="s">
        <v>158</v>
      </c>
      <c r="B119" s="260">
        <v>100</v>
      </c>
    </row>
    <row r="121" spans="1:21" x14ac:dyDescent="0.2">
      <c r="A121" s="260" t="s">
        <v>156</v>
      </c>
      <c r="B121" s="260">
        <v>1</v>
      </c>
      <c r="C121" s="260">
        <v>2</v>
      </c>
      <c r="D121" s="260">
        <v>3</v>
      </c>
      <c r="E121" s="260">
        <v>4</v>
      </c>
      <c r="F121" s="260">
        <v>5</v>
      </c>
      <c r="G121" s="260">
        <v>6</v>
      </c>
      <c r="H121" s="260">
        <v>7</v>
      </c>
      <c r="I121" s="260">
        <v>8</v>
      </c>
      <c r="J121" s="260">
        <v>9</v>
      </c>
      <c r="K121" s="260">
        <v>10</v>
      </c>
      <c r="L121" s="260">
        <v>11</v>
      </c>
      <c r="M121" s="260">
        <v>12</v>
      </c>
      <c r="N121" s="260">
        <v>13</v>
      </c>
      <c r="O121" s="260">
        <v>14</v>
      </c>
      <c r="P121" s="260">
        <v>15</v>
      </c>
      <c r="Q121" s="260">
        <v>16</v>
      </c>
      <c r="R121" s="260">
        <v>17</v>
      </c>
      <c r="S121" s="260">
        <v>18</v>
      </c>
      <c r="T121" s="260">
        <v>19</v>
      </c>
      <c r="U121" s="260">
        <v>20</v>
      </c>
    </row>
    <row r="122" spans="1:21" x14ac:dyDescent="0.2">
      <c r="A122" s="260" t="s">
        <v>155</v>
      </c>
      <c r="B122" s="260">
        <v>1</v>
      </c>
      <c r="C122" s="260">
        <v>2</v>
      </c>
      <c r="D122" s="260">
        <v>3</v>
      </c>
      <c r="E122" s="260">
        <v>4</v>
      </c>
      <c r="F122" s="260">
        <v>5</v>
      </c>
      <c r="G122" s="260">
        <v>6</v>
      </c>
      <c r="H122" s="260">
        <v>7</v>
      </c>
      <c r="I122" s="260">
        <v>8</v>
      </c>
      <c r="J122" s="260">
        <v>9</v>
      </c>
      <c r="K122" s="260">
        <v>10</v>
      </c>
      <c r="L122" s="260">
        <v>11</v>
      </c>
      <c r="M122" s="260">
        <v>12</v>
      </c>
      <c r="N122" s="260">
        <v>13</v>
      </c>
      <c r="O122" s="260">
        <v>14</v>
      </c>
      <c r="P122" s="260">
        <v>15</v>
      </c>
      <c r="Q122" s="260">
        <v>16</v>
      </c>
      <c r="R122" s="260">
        <v>17</v>
      </c>
      <c r="S122" s="260">
        <v>18</v>
      </c>
      <c r="T122" s="260">
        <v>19</v>
      </c>
      <c r="U122" s="260">
        <v>20</v>
      </c>
    </row>
    <row r="123" spans="1:21" x14ac:dyDescent="0.2">
      <c r="A123" s="260" t="s">
        <v>125</v>
      </c>
      <c r="B123" s="260">
        <f>$B$119*$B$117/$B$118</f>
        <v>4</v>
      </c>
      <c r="C123" s="260">
        <f>$B$119*$B$117/$B$118</f>
        <v>4</v>
      </c>
      <c r="D123" s="260">
        <f>$B$119*$B$117/$B$118</f>
        <v>4</v>
      </c>
      <c r="E123" s="260">
        <f>$B$119*$B$117/$B$118</f>
        <v>4</v>
      </c>
      <c r="F123" s="260">
        <f>$B$119*$B$117/$B$118</f>
        <v>4</v>
      </c>
      <c r="G123" s="260">
        <f>$B$119*$B$117/$B$118</f>
        <v>4</v>
      </c>
      <c r="H123" s="260">
        <f>$B$119*$B$117/$B$118</f>
        <v>4</v>
      </c>
      <c r="I123" s="260">
        <f>$B$119*$B$117/$B$118</f>
        <v>4</v>
      </c>
      <c r="J123" s="260">
        <f>$B$119*$B$117/$B$118</f>
        <v>4</v>
      </c>
      <c r="K123" s="260">
        <f>$B$119*$B$117/$B$118</f>
        <v>4</v>
      </c>
      <c r="L123" s="260">
        <f>$B$119*$B$117/$B$118</f>
        <v>4</v>
      </c>
      <c r="M123" s="260">
        <f>$B$119*$B$117/$B$118</f>
        <v>4</v>
      </c>
      <c r="N123" s="260">
        <f>$B$119*$B$117/$B$118</f>
        <v>4</v>
      </c>
      <c r="O123" s="260">
        <f>$B$119*$B$117/$B$118</f>
        <v>4</v>
      </c>
      <c r="P123" s="260">
        <f>$B$119*$B$117/$B$118</f>
        <v>4</v>
      </c>
      <c r="Q123" s="260">
        <f>$B$119*$B$117/$B$118</f>
        <v>4</v>
      </c>
      <c r="R123" s="260">
        <f>$B$119*$B$117/$B$118</f>
        <v>4</v>
      </c>
      <c r="S123" s="260">
        <f>$B$119*$B$117/$B$118</f>
        <v>4</v>
      </c>
      <c r="T123" s="260">
        <f>$B$119*$B$117/$B$118</f>
        <v>4</v>
      </c>
      <c r="U123" s="260">
        <f>$B$119*$B$117/$B$118</f>
        <v>4</v>
      </c>
    </row>
    <row r="124" spans="1:21" x14ac:dyDescent="0.2">
      <c r="A124" s="260" t="s">
        <v>113</v>
      </c>
      <c r="B124" s="260">
        <f>B123</f>
        <v>4</v>
      </c>
      <c r="C124" s="260">
        <f>C123</f>
        <v>4</v>
      </c>
      <c r="D124" s="260">
        <f>D123</f>
        <v>4</v>
      </c>
      <c r="E124" s="260">
        <f>E123</f>
        <v>4</v>
      </c>
      <c r="F124" s="260">
        <f>F123</f>
        <v>4</v>
      </c>
      <c r="G124" s="260">
        <f>G123</f>
        <v>4</v>
      </c>
      <c r="H124" s="260">
        <f>H123</f>
        <v>4</v>
      </c>
      <c r="I124" s="260">
        <f>I123</f>
        <v>4</v>
      </c>
      <c r="J124" s="260">
        <f>J123</f>
        <v>4</v>
      </c>
      <c r="K124" s="260">
        <f>K123</f>
        <v>4</v>
      </c>
      <c r="L124" s="260">
        <f>L123</f>
        <v>4</v>
      </c>
      <c r="M124" s="260">
        <f>M123</f>
        <v>4</v>
      </c>
      <c r="N124" s="260">
        <f>N123</f>
        <v>4</v>
      </c>
      <c r="O124" s="260">
        <f>O123</f>
        <v>4</v>
      </c>
      <c r="P124" s="260">
        <f>P123</f>
        <v>4</v>
      </c>
      <c r="Q124" s="260">
        <f>Q123</f>
        <v>4</v>
      </c>
      <c r="R124" s="260">
        <f>R123</f>
        <v>4</v>
      </c>
      <c r="S124" s="260">
        <f>S123</f>
        <v>4</v>
      </c>
      <c r="T124" s="260">
        <f>T123</f>
        <v>4</v>
      </c>
      <c r="U124" s="260">
        <f>U123+B119</f>
        <v>104</v>
      </c>
    </row>
    <row r="126" spans="1:21" x14ac:dyDescent="0.2">
      <c r="A126" s="260" t="s">
        <v>152</v>
      </c>
      <c r="B126" s="312">
        <v>43132</v>
      </c>
    </row>
    <row r="127" spans="1:21" x14ac:dyDescent="0.2">
      <c r="A127" s="260" t="s">
        <v>157</v>
      </c>
      <c r="B127" s="260">
        <f>EXP(-B122*HLOOKUP(B122,'Yield Curves'!$B$2:$AP$508,MATCH($B$126,'Yield Curves'!$A$3:$A$508,0)+1)/100)</f>
        <v>0.93500818099916638</v>
      </c>
      <c r="C127" s="260">
        <f>EXP(-C122*HLOOKUP(C122,'Yield Curves'!$B$2:$AP$508,MATCH($B$126,'Yield Curves'!$A$3:$A$508,0)+1)/100)</f>
        <v>0.87336649521131349</v>
      </c>
      <c r="D127" s="260">
        <f>EXP(-D122*HLOOKUP(D122,'Yield Curves'!$B$2:$AP$508,MATCH($B$126,'Yield Curves'!$A$3:$A$508,0)+1)/100)</f>
        <v>0.81521776916807387</v>
      </c>
      <c r="E127" s="260">
        <f>EXP(-E122*HLOOKUP(E122,'Yield Curves'!$B$2:$AP$508,MATCH($B$126,'Yield Curves'!$A$3:$A$508,0)+1)/100)</f>
        <v>0.7372708138099564</v>
      </c>
      <c r="F127" s="260">
        <f>EXP(-F122*HLOOKUP(F122,'Yield Curves'!$B$2:$AP$508,MATCH($B$126,'Yield Curves'!$A$3:$A$508,0)+1)/100)</f>
        <v>0.70715881928727131</v>
      </c>
      <c r="G127" s="260">
        <f>EXP(-G122*HLOOKUP(G122,'Yield Curves'!$B$2:$AP$508,MATCH($B$126,'Yield Curves'!$A$3:$A$508,0)+1)/100)</f>
        <v>0.65684973533326263</v>
      </c>
      <c r="H127" s="260">
        <f>EXP(-H122*HLOOKUP(H122,'Yield Curves'!$B$2:$AP$508,MATCH($B$126,'Yield Curves'!$A$3:$A$508,0)+1)/100)</f>
        <v>0.60920527445275352</v>
      </c>
      <c r="I127" s="260">
        <f>EXP(-I122*HLOOKUP(I122,'Yield Curves'!$B$2:$AP$508,MATCH($B$126,'Yield Curves'!$A$3:$A$508,0)+1)/100)</f>
        <v>0.5643390813894299</v>
      </c>
      <c r="J127" s="260">
        <f>EXP(-J122*HLOOKUP(J122,'Yield Curves'!$B$2:$AP$508,MATCH($B$126,'Yield Curves'!$A$3:$A$508,0)+1)/100)</f>
        <v>0.52220894155942565</v>
      </c>
      <c r="K127" s="260">
        <f>EXP(-K122*HLOOKUP(K122,'Yield Curves'!$B$2:$AP$508,MATCH($B$126,'Yield Curves'!$A$3:$A$508,0)+1)/100)</f>
        <v>0.4823911401151259</v>
      </c>
      <c r="L127" s="260">
        <f>EXP(-L122*HLOOKUP(L122,'Yield Curves'!$B$2:$AP$508,MATCH($B$126,'Yield Curves'!$A$3:$A$508,0)+1)/100)</f>
        <v>0.44497485679341642</v>
      </c>
      <c r="M127" s="260">
        <f>EXP(-M122*HLOOKUP(M122,'Yield Curves'!$B$2:$AP$508,MATCH($B$126,'Yield Curves'!$A$3:$A$508,0)+1)/100)</f>
        <v>0.41019915225852605</v>
      </c>
      <c r="N127" s="260">
        <f>EXP(-N122*HLOOKUP(N122,'Yield Curves'!$B$2:$AP$508,MATCH($B$126,'Yield Curves'!$A$3:$A$508,0)+1)/100)</f>
        <v>0.37797465911050054</v>
      </c>
      <c r="O127" s="260">
        <f>EXP(-O122*HLOOKUP(O122,'Yield Curves'!$B$2:$AP$508,MATCH($B$126,'Yield Curves'!$A$3:$A$508,0)+1)/100)</f>
        <v>0.34739793303699007</v>
      </c>
      <c r="P127" s="260">
        <f>EXP(-P122*HLOOKUP(P122,'Yield Curves'!$B$2:$AP$508,MATCH($B$126,'Yield Curves'!$A$3:$A$508,0)+1)/100)</f>
        <v>0.31886100249834631</v>
      </c>
      <c r="Q127" s="260">
        <f>EXP(-Q122*HLOOKUP(Q122,'Yield Curves'!$B$2:$AP$508,MATCH($B$126,'Yield Curves'!$A$3:$A$508,0)+1)/100)</f>
        <v>0.29250365256104632</v>
      </c>
      <c r="R127" s="260">
        <f>EXP(-R122*HLOOKUP(R122,'Yield Curves'!$B$2:$AP$508,MATCH($B$126,'Yield Curves'!$A$3:$A$508,0)+1)/100)</f>
        <v>0.26821420751954966</v>
      </c>
      <c r="S127" s="260">
        <f>EXP(-S122*HLOOKUP(S122,'Yield Curves'!$B$2:$AP$508,MATCH($B$126,'Yield Curves'!$A$3:$A$508,0)+1)/100)</f>
        <v>0.24565658774394736</v>
      </c>
      <c r="T127" s="260">
        <f>EXP(-T122*HLOOKUP(T122,'Yield Curves'!$B$2:$AP$508,MATCH($B$126,'Yield Curves'!$A$3:$A$508,0)+1)/100)</f>
        <v>0.22462894507514833</v>
      </c>
      <c r="U127" s="260">
        <f>EXP(-U122*HLOOKUP(U122,'Yield Curves'!$B$2:$AP$508,MATCH($B$126,'Yield Curves'!$A$3:$A$508,0)+1)/100)</f>
        <v>0.20515284341797715</v>
      </c>
    </row>
    <row r="128" spans="1:21" x14ac:dyDescent="0.2">
      <c r="A128" s="260" t="s">
        <v>151</v>
      </c>
      <c r="B128" s="260">
        <f>B127*B124</f>
        <v>3.7400327239966655</v>
      </c>
      <c r="C128" s="314">
        <f>C127*C124</f>
        <v>3.4934659808452539</v>
      </c>
      <c r="D128" s="260">
        <f>D127*D124</f>
        <v>3.2608710766722955</v>
      </c>
      <c r="E128" s="260">
        <f>E127*E124</f>
        <v>2.9490832552398256</v>
      </c>
      <c r="F128" s="260">
        <f>F127*F124</f>
        <v>2.8286352771490852</v>
      </c>
      <c r="G128" s="260">
        <f>G127*G124</f>
        <v>2.6273989413330505</v>
      </c>
      <c r="H128" s="260">
        <f>H127*H124</f>
        <v>2.4368210978110141</v>
      </c>
      <c r="I128" s="260">
        <f>I127*I124</f>
        <v>2.2573563255577196</v>
      </c>
      <c r="J128" s="260">
        <f>J127*J124</f>
        <v>2.0888357662377026</v>
      </c>
      <c r="K128" s="260">
        <f>K127*K124</f>
        <v>1.9295645604605036</v>
      </c>
      <c r="L128" s="260">
        <f>L127*L124</f>
        <v>1.7798994271736657</v>
      </c>
      <c r="M128" s="260">
        <f>M127*M124</f>
        <v>1.6407966090341042</v>
      </c>
      <c r="N128" s="260">
        <f>N127*N124</f>
        <v>1.5118986364420022</v>
      </c>
      <c r="O128" s="260">
        <f>O127*O124</f>
        <v>1.3895917321479603</v>
      </c>
      <c r="P128" s="260">
        <f>P127*P124</f>
        <v>1.2754440099933853</v>
      </c>
      <c r="Q128" s="260">
        <f>Q127*Q124</f>
        <v>1.1700146102441853</v>
      </c>
      <c r="R128" s="260">
        <f>R127*R124</f>
        <v>1.0728568300781987</v>
      </c>
      <c r="S128" s="260">
        <f>S127*S124</f>
        <v>0.98262635097578943</v>
      </c>
      <c r="T128" s="260">
        <f>T127*T124</f>
        <v>0.89851578030059331</v>
      </c>
      <c r="U128" s="260">
        <f>U127*U124</f>
        <v>21.335895715469626</v>
      </c>
    </row>
    <row r="129" spans="1:21" x14ac:dyDescent="0.2">
      <c r="A129" s="260" t="s">
        <v>150</v>
      </c>
      <c r="B129" s="260">
        <f>SUM(B128:U128)</f>
        <v>60.669604707162641</v>
      </c>
    </row>
    <row r="130" spans="1:21" ht="34" x14ac:dyDescent="0.2">
      <c r="A130" s="311" t="s">
        <v>149</v>
      </c>
      <c r="B130" s="310">
        <f>SUMPRODUCT(B128:U128,B122:U122)/B129</f>
        <v>12.054967529447033</v>
      </c>
    </row>
    <row r="132" spans="1:21" x14ac:dyDescent="0.2">
      <c r="A132" s="309" t="s">
        <v>148</v>
      </c>
      <c r="B132" s="267"/>
    </row>
    <row r="133" spans="1:21" x14ac:dyDescent="0.2">
      <c r="A133" s="267" t="s">
        <v>147</v>
      </c>
      <c r="B133" s="267">
        <f>AVERAGE(BondVal_all!$V$4:$V$508)</f>
        <v>3.2918316831683309E-2</v>
      </c>
    </row>
    <row r="134" spans="1:21" x14ac:dyDescent="0.2">
      <c r="A134" s="267" t="s">
        <v>146</v>
      </c>
      <c r="B134" s="267">
        <f>_xlfn.STDEV.S(BondVal_all!$V$4:$V$508)</f>
        <v>5.1063131527817433E-2</v>
      </c>
    </row>
    <row r="135" spans="1:21" x14ac:dyDescent="0.2">
      <c r="A135" s="267" t="s">
        <v>145</v>
      </c>
      <c r="B135" s="267">
        <f>_xlfn.NORM.S.INV(99%)</f>
        <v>2.3263478740408408</v>
      </c>
    </row>
    <row r="136" spans="1:21" x14ac:dyDescent="0.2">
      <c r="A136" s="267" t="s">
        <v>131</v>
      </c>
      <c r="B136" s="267">
        <f>B133+B134*B135</f>
        <v>0.15170892430328922</v>
      </c>
    </row>
    <row r="137" spans="1:21" x14ac:dyDescent="0.2">
      <c r="A137" s="267" t="s">
        <v>117</v>
      </c>
      <c r="B137" s="267">
        <f>-B130*B136</f>
        <v>-1.8288461564034895</v>
      </c>
    </row>
    <row r="138" spans="1:21" x14ac:dyDescent="0.2">
      <c r="A138" s="267" t="s">
        <v>56</v>
      </c>
      <c r="B138" s="267">
        <f>-1/SQRT(2*PI())*EXP(-1*(_xlfn.NORM.S.INV(B140))^2/2)/B140</f>
        <v>-2.665214220345808</v>
      </c>
    </row>
    <row r="139" spans="1:21" x14ac:dyDescent="0.2">
      <c r="A139" s="267" t="s">
        <v>115</v>
      </c>
      <c r="B139" s="308">
        <f>B134*B138</f>
        <v>-0.1360941842833274</v>
      </c>
    </row>
    <row r="140" spans="1:21" x14ac:dyDescent="0.2">
      <c r="A140" s="307" t="s">
        <v>135</v>
      </c>
      <c r="B140" s="306">
        <v>0.01</v>
      </c>
    </row>
    <row r="143" spans="1:21" x14ac:dyDescent="0.2">
      <c r="A143" s="313" t="s">
        <v>140</v>
      </c>
    </row>
    <row r="144" spans="1:21" x14ac:dyDescent="0.2">
      <c r="A144" s="260" t="s">
        <v>156</v>
      </c>
      <c r="B144" s="260">
        <v>1</v>
      </c>
      <c r="C144" s="260">
        <v>2</v>
      </c>
      <c r="D144" s="260">
        <v>3</v>
      </c>
      <c r="E144" s="260">
        <v>4</v>
      </c>
      <c r="F144" s="260">
        <v>5</v>
      </c>
      <c r="G144" s="260">
        <v>6</v>
      </c>
      <c r="H144" s="260">
        <v>7</v>
      </c>
      <c r="I144" s="260">
        <v>8</v>
      </c>
      <c r="J144" s="260">
        <v>9</v>
      </c>
      <c r="K144" s="260">
        <v>10</v>
      </c>
      <c r="L144" s="260">
        <v>11</v>
      </c>
      <c r="M144" s="260">
        <v>12</v>
      </c>
      <c r="N144" s="260">
        <v>13</v>
      </c>
      <c r="O144" s="260">
        <v>14</v>
      </c>
      <c r="P144" s="260">
        <v>15</v>
      </c>
      <c r="Q144" s="260">
        <v>16</v>
      </c>
      <c r="R144" s="260">
        <v>17</v>
      </c>
      <c r="S144" s="260">
        <v>18</v>
      </c>
      <c r="T144" s="260">
        <v>19</v>
      </c>
      <c r="U144" s="260">
        <v>20</v>
      </c>
    </row>
    <row r="145" spans="1:21" x14ac:dyDescent="0.2">
      <c r="A145" s="260" t="s">
        <v>155</v>
      </c>
      <c r="B145" s="260">
        <v>1</v>
      </c>
      <c r="C145" s="260">
        <v>2</v>
      </c>
      <c r="D145" s="260">
        <v>3</v>
      </c>
      <c r="E145" s="260">
        <v>4</v>
      </c>
      <c r="F145" s="260">
        <v>5</v>
      </c>
      <c r="G145" s="260">
        <v>6</v>
      </c>
      <c r="H145" s="260">
        <v>7</v>
      </c>
      <c r="I145" s="260">
        <v>8</v>
      </c>
      <c r="J145" s="260">
        <v>9</v>
      </c>
      <c r="K145" s="260">
        <v>10</v>
      </c>
      <c r="L145" s="260">
        <v>11</v>
      </c>
      <c r="M145" s="260">
        <v>12</v>
      </c>
      <c r="N145" s="260">
        <v>13</v>
      </c>
      <c r="O145" s="260">
        <v>14</v>
      </c>
      <c r="P145" s="260">
        <v>15</v>
      </c>
      <c r="Q145" s="260">
        <v>16</v>
      </c>
      <c r="R145" s="260">
        <v>17</v>
      </c>
      <c r="S145" s="260">
        <v>18</v>
      </c>
      <c r="T145" s="260">
        <v>19</v>
      </c>
      <c r="U145" s="260">
        <v>20</v>
      </c>
    </row>
    <row r="146" spans="1:21" x14ac:dyDescent="0.2">
      <c r="A146" s="260" t="s">
        <v>154</v>
      </c>
      <c r="B146" s="260">
        <f>$F$3*B12+B40*$G$3+B68*$H$3+B96*$I$3+B124*$J$3</f>
        <v>22.6</v>
      </c>
      <c r="C146" s="260">
        <f>$F$3*C12+C40*$G$3+C68*$H$3+C96*$I$3+C124*$J$3</f>
        <v>2.4000000000000004</v>
      </c>
      <c r="D146" s="260">
        <f>$F$3*D12+D40*$G$3+D68*$H$3+D96*$I$3+D124*$J$3</f>
        <v>22.400000000000002</v>
      </c>
      <c r="E146" s="260">
        <f>$F$3*E12+E40*$G$3+E68*$H$3+E96*$I$3+E124*$J$3</f>
        <v>2</v>
      </c>
      <c r="F146" s="260">
        <f>$F$3*F12+F40*$G$3+F68*$H$3+F96*$I$3+F124*$J$3</f>
        <v>22</v>
      </c>
      <c r="G146" s="260">
        <f>$F$3*G12+G40*$G$3+G68*$H$3+G96*$I$3+G124*$J$3</f>
        <v>1.5000000000000002</v>
      </c>
      <c r="H146" s="260">
        <f>$F$3*H12+H40*$G$3+H68*$H$3+H96*$I$3+H124*$J$3</f>
        <v>1.5000000000000002</v>
      </c>
      <c r="I146" s="260">
        <f>$F$3*I12+I40*$G$3+I68*$H$3+I96*$I$3+I124*$J$3</f>
        <v>1.5000000000000002</v>
      </c>
      <c r="J146" s="260">
        <f>$F$3*J12+J40*$G$3+J68*$H$3+J96*$I$3+J124*$J$3</f>
        <v>1.5000000000000002</v>
      </c>
      <c r="K146" s="260">
        <f>$F$3*K12+K40*$G$3+K68*$H$3+K96*$I$3+K124*$J$3</f>
        <v>21.500000000000004</v>
      </c>
      <c r="L146" s="260">
        <f>$F$3*L12+L40*$G$3+L68*$H$3+L96*$I$3+L124*$J$3</f>
        <v>0.8</v>
      </c>
      <c r="M146" s="260">
        <f>$F$3*M12+M40*$G$3+M68*$H$3+M96*$I$3+M124*$J$3</f>
        <v>0.8</v>
      </c>
      <c r="N146" s="260">
        <f>$F$3*N12+N40*$G$3+N68*$H$3+N96*$I$3+N124*$J$3</f>
        <v>0.8</v>
      </c>
      <c r="O146" s="260">
        <f>$F$3*O12+O40*$G$3+O68*$H$3+O96*$I$3+O124*$J$3</f>
        <v>0.8</v>
      </c>
      <c r="P146" s="260">
        <f>$F$3*P12+P40*$G$3+P68*$H$3+P96*$I$3+P124*$J$3</f>
        <v>0.8</v>
      </c>
      <c r="Q146" s="260">
        <f>$F$3*Q12+Q40*$G$3+Q68*$H$3+Q96*$I$3+Q124*$J$3</f>
        <v>0.8</v>
      </c>
      <c r="R146" s="260">
        <f>$F$3*R12+R40*$G$3+R68*$H$3+R96*$I$3+R124*$J$3</f>
        <v>0.8</v>
      </c>
      <c r="S146" s="260">
        <f>$F$3*S12+S40*$G$3+S68*$H$3+S96*$I$3+S124*$J$3</f>
        <v>0.8</v>
      </c>
      <c r="T146" s="260">
        <f>$F$3*T12+T40*$G$3+T68*$H$3+T96*$I$3+T124*$J$3</f>
        <v>0.8</v>
      </c>
      <c r="U146" s="260">
        <f>$F$3*U12+U40*$G$3+U68*$H$3+U96*$I$3+U124*$J$3</f>
        <v>20.8</v>
      </c>
    </row>
    <row r="147" spans="1:21" x14ac:dyDescent="0.2">
      <c r="A147" s="260" t="s">
        <v>153</v>
      </c>
      <c r="B147" s="260">
        <f>B12+B40+B68+B96+B124</f>
        <v>113</v>
      </c>
      <c r="C147" s="260">
        <f>C12+C40+C68+C96+C124</f>
        <v>12</v>
      </c>
      <c r="D147" s="260">
        <f>D12+D40+D68+D96+D124</f>
        <v>112</v>
      </c>
      <c r="E147" s="260">
        <f>E12+E40+E68+E96+E124</f>
        <v>10</v>
      </c>
      <c r="F147" s="260">
        <f>F12+F40+F68+F96+F124</f>
        <v>110</v>
      </c>
      <c r="G147" s="260">
        <f>G12+G40+G68+G96+G124</f>
        <v>7.5</v>
      </c>
      <c r="H147" s="260">
        <f>H12+H40+H68+H96+H124</f>
        <v>7.5</v>
      </c>
      <c r="I147" s="260">
        <f>I12+I40+I68+I96+I124</f>
        <v>7.5</v>
      </c>
      <c r="J147" s="260">
        <f>J12+J40+J68+J96+J124</f>
        <v>7.5</v>
      </c>
      <c r="K147" s="260">
        <f>K12+K40+K68+K96+K124</f>
        <v>107.5</v>
      </c>
      <c r="L147" s="260">
        <f>L12+L40+L68+L96+L124</f>
        <v>4</v>
      </c>
      <c r="M147" s="260">
        <f>M12+M40+M68+M96+M124</f>
        <v>4</v>
      </c>
      <c r="N147" s="260">
        <f>N12+N40+N68+N96+N124</f>
        <v>4</v>
      </c>
      <c r="O147" s="260">
        <f>O12+O40+O68+O96+O124</f>
        <v>4</v>
      </c>
      <c r="P147" s="260">
        <f>P12+P40+P68+P96+P124</f>
        <v>4</v>
      </c>
      <c r="Q147" s="260">
        <f>Q12+Q40+Q68+Q96+Q124</f>
        <v>4</v>
      </c>
      <c r="R147" s="260">
        <f>R12+R40+R68+R96+R124</f>
        <v>4</v>
      </c>
      <c r="S147" s="260">
        <f>S12+S40+S68+S96+S124</f>
        <v>4</v>
      </c>
      <c r="T147" s="260">
        <f>T12+T40+T68+T96+T124</f>
        <v>4</v>
      </c>
      <c r="U147" s="260">
        <f>U12+U40+U68+U96+U124</f>
        <v>104</v>
      </c>
    </row>
    <row r="149" spans="1:21" x14ac:dyDescent="0.2">
      <c r="A149" s="260" t="s">
        <v>152</v>
      </c>
      <c r="B149" s="312">
        <v>43132</v>
      </c>
    </row>
    <row r="150" spans="1:21" x14ac:dyDescent="0.2">
      <c r="A150" s="260" t="s">
        <v>151</v>
      </c>
      <c r="B150" s="260">
        <f>SUM(B128,B100,B72,B44,B16)</f>
        <v>105.65592445290581</v>
      </c>
      <c r="C150" s="260">
        <f>SUM(C128,C100,C72,C44,C16)</f>
        <v>10.480397942535761</v>
      </c>
      <c r="D150" s="260">
        <f>SUM(D128,D100,D72,D44,D16)</f>
        <v>91.304390146824275</v>
      </c>
      <c r="E150" s="260">
        <f>SUM(E128,E100,E72,E44,E16)</f>
        <v>7.372708138099564</v>
      </c>
      <c r="F150" s="260">
        <f>SUM(F128,F100,F72,F44,F16)</f>
        <v>77.787470121599839</v>
      </c>
      <c r="G150" s="260">
        <f>SUM(G128,G100,G72,G44,G16)</f>
        <v>4.92637301499947</v>
      </c>
      <c r="H150" s="260">
        <f>SUM(H128,H100,H72,H44,H16)</f>
        <v>4.5690395583956516</v>
      </c>
      <c r="I150" s="260">
        <f>SUM(I128,I100,I72,I44,I16)</f>
        <v>4.2325431104207247</v>
      </c>
      <c r="J150" s="260">
        <f>SUM(J128,J100,J72,J44,J16)</f>
        <v>3.9165670616956927</v>
      </c>
      <c r="K150" s="260">
        <f>SUM(K128,K100,K72,K44,K16)</f>
        <v>51.857047562376039</v>
      </c>
      <c r="L150" s="260">
        <f>SUM(L128,L100,L72,L44,L16)</f>
        <v>1.7798994271736657</v>
      </c>
      <c r="M150" s="260">
        <f>SUM(M128,M100,M72,M44,M16)</f>
        <v>1.6407966090341042</v>
      </c>
      <c r="N150" s="260">
        <f>SUM(N128,N100,N72,N44,N16)</f>
        <v>1.5118986364420022</v>
      </c>
      <c r="O150" s="260">
        <f>SUM(O128,O100,O72,O44,O16)</f>
        <v>1.3895917321479603</v>
      </c>
      <c r="P150" s="260">
        <f>SUM(P128,P100,P72,P44,P16)</f>
        <v>1.2754440099933853</v>
      </c>
      <c r="Q150" s="260">
        <f>SUM(Q128,Q100,Q72,Q44,Q16)</f>
        <v>1.1700146102441853</v>
      </c>
      <c r="R150" s="260">
        <f>SUM(R128,R100,R72,R44,R16)</f>
        <v>1.0728568300781987</v>
      </c>
      <c r="S150" s="260">
        <f>SUM(S128,S100,S72,S44,S16)</f>
        <v>0.98262635097578943</v>
      </c>
      <c r="T150" s="260">
        <f>SUM(T128,T100,T72,T44,T16)</f>
        <v>0.89851578030059331</v>
      </c>
      <c r="U150" s="260">
        <f>SUM(U128,U100,U72,U44,U16)</f>
        <v>21.335895715469626</v>
      </c>
    </row>
    <row r="151" spans="1:21" x14ac:dyDescent="0.2">
      <c r="A151" s="260" t="s">
        <v>150</v>
      </c>
      <c r="B151" s="260">
        <f>SUM(B150:U150)</f>
        <v>395.16000081171245</v>
      </c>
    </row>
    <row r="152" spans="1:21" ht="34" x14ac:dyDescent="0.2">
      <c r="A152" s="311" t="s">
        <v>149</v>
      </c>
      <c r="B152" s="310">
        <f>SUMPRODUCT(B150:U150,B145:U145)/B151</f>
        <v>5.2235154792209508</v>
      </c>
    </row>
    <row r="154" spans="1:21" x14ac:dyDescent="0.2">
      <c r="A154" s="309" t="s">
        <v>148</v>
      </c>
      <c r="B154" s="267"/>
    </row>
    <row r="155" spans="1:21" x14ac:dyDescent="0.2">
      <c r="A155" s="267" t="s">
        <v>147</v>
      </c>
      <c r="B155" s="267">
        <f>AVERAGE(BondVal_all!$V$4:$V$508)</f>
        <v>3.2918316831683309E-2</v>
      </c>
    </row>
    <row r="156" spans="1:21" x14ac:dyDescent="0.2">
      <c r="A156" s="267" t="s">
        <v>146</v>
      </c>
      <c r="B156" s="267">
        <f>_xlfn.STDEV.S(BondVal_all!$V$4:$V$508)</f>
        <v>5.1063131527817433E-2</v>
      </c>
    </row>
    <row r="157" spans="1:21" x14ac:dyDescent="0.2">
      <c r="A157" s="267" t="s">
        <v>145</v>
      </c>
      <c r="B157" s="267">
        <f>_xlfn.NORM.S.INV(99%)</f>
        <v>2.3263478740408408</v>
      </c>
    </row>
    <row r="158" spans="1:21" x14ac:dyDescent="0.2">
      <c r="A158" s="267" t="s">
        <v>131</v>
      </c>
      <c r="B158" s="267">
        <f>B155+B156*B157</f>
        <v>0.15170892430328922</v>
      </c>
    </row>
    <row r="159" spans="1:21" x14ac:dyDescent="0.2">
      <c r="A159" s="267" t="s">
        <v>117</v>
      </c>
      <c r="B159" s="267">
        <f>-B152*B158</f>
        <v>-0.79245391443419078</v>
      </c>
    </row>
    <row r="160" spans="1:21" x14ac:dyDescent="0.2">
      <c r="A160" s="267" t="s">
        <v>56</v>
      </c>
      <c r="B160" s="267">
        <f>-1/SQRT(2*PI())*EXP(-1*(_xlfn.NORM.S.INV(B162))^2/2)/B162</f>
        <v>-2.665214220345808</v>
      </c>
    </row>
    <row r="161" spans="1:2" x14ac:dyDescent="0.2">
      <c r="A161" s="267" t="s">
        <v>115</v>
      </c>
      <c r="B161" s="308">
        <f>B156*B160</f>
        <v>-0.1360941842833274</v>
      </c>
    </row>
    <row r="162" spans="1:2" x14ac:dyDescent="0.2">
      <c r="A162" s="307" t="s">
        <v>135</v>
      </c>
      <c r="B162" s="306">
        <v>0.01</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E3792F4-C8FC-8D4F-81D8-393C1D2E366E}">
          <x14:formula1>
            <xm:f>'Yield Curves'!#REF!</xm:f>
          </x14:formula1>
          <xm:sqref>B14 B149 B126 B98 B70 B42</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15</vt:i4>
      </vt:variant>
    </vt:vector>
  </HeadingPairs>
  <TitlesOfParts>
    <vt:vector size="15" baseType="lpstr">
      <vt:lpstr>Intro + Conclusion</vt:lpstr>
      <vt:lpstr>Inputs + Graphs</vt:lpstr>
      <vt:lpstr>Arthm_returns</vt:lpstr>
      <vt:lpstr>VaR_ES_delta_normal</vt:lpstr>
      <vt:lpstr>VaR_ES + Graphs</vt:lpstr>
      <vt:lpstr>Backtesting</vt:lpstr>
      <vt:lpstr>Currency + Graphs</vt:lpstr>
      <vt:lpstr>Curr BT</vt:lpstr>
      <vt:lpstr>Stock (domestic)</vt:lpstr>
      <vt:lpstr>VaR_ES S(d) + Graphs</vt:lpstr>
      <vt:lpstr>Лист1 (2)</vt:lpstr>
      <vt:lpstr>Yield Curves</vt:lpstr>
      <vt:lpstr>BondVal_all</vt:lpstr>
      <vt:lpstr>Portf_Bond</vt:lpstr>
      <vt:lpstr>Bond Valuation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Стёпа</dc:creator>
  <cp:lastModifiedBy>Азалия Гарифуллина</cp:lastModifiedBy>
  <dcterms:created xsi:type="dcterms:W3CDTF">2020-03-28T10:46:47Z</dcterms:created>
  <dcterms:modified xsi:type="dcterms:W3CDTF">2020-03-29T02:39:39Z</dcterms:modified>
</cp:coreProperties>
</file>